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5.xml" ContentType="application/vnd.openxmlformats-officedocument.drawing+xml"/>
  <Override PartName="/xl/tables/table8.xml" ContentType="application/vnd.openxmlformats-officedocument.spreadsheetml.tab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Ex1.xml" ContentType="application/vnd.ms-office.chartex+xml"/>
  <Override PartName="/xl/charts/style14.xml" ContentType="application/vnd.ms-office.chartstyle+xml"/>
  <Override PartName="/xl/charts/colors14.xml" ContentType="application/vnd.ms-office.chartcolorstyle+xml"/>
  <Override PartName="/xl/charts/chart14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5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6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nur\Desktop\"/>
    </mc:Choice>
  </mc:AlternateContent>
  <xr:revisionPtr revIDLastSave="0" documentId="13_ncr:1_{C848CC70-7D89-4E6C-A0A8-8871864FB873}" xr6:coauthVersionLast="47" xr6:coauthVersionMax="47" xr10:uidLastSave="{00000000-0000-0000-0000-000000000000}"/>
  <bookViews>
    <workbookView showSheetTabs="0" xWindow="-120" yWindow="-120" windowWidth="29040" windowHeight="15720" tabRatio="694" xr2:uid="{21E12637-935B-44DB-8498-DCD36C624DD1}"/>
  </bookViews>
  <sheets>
    <sheet name="Navigation" sheetId="12" r:id="rId1"/>
    <sheet name="Settings" sheetId="8" r:id="rId2"/>
    <sheet name="SprintPlan" sheetId="4" r:id="rId3"/>
    <sheet name="Retrospective" sheetId="7" r:id="rId4"/>
    <sheet name="Backlog" sheetId="1" r:id="rId5"/>
    <sheet name="Kanban" sheetId="2" r:id="rId6"/>
    <sheet name="SprintDashboard" sheetId="5" r:id="rId7"/>
    <sheet name="SprintsComparison" sheetId="3" r:id="rId8"/>
    <sheet name="Calculation" sheetId="9" state="hidden" r:id="rId9"/>
  </sheets>
  <definedNames>
    <definedName name="BacklogStart">Backlog!$B$5</definedName>
    <definedName name="completed">Calculation!$DI$42</definedName>
    <definedName name="D1AverageDuration">OFFSET(Calculation!$AX$5,0,0,COUNT(Calculation!$AY$5:$AY$10),1)</definedName>
    <definedName name="D1AverageDurationOther">OFFSET(Calculation!$AY$5,0,0,COUNT(Calculation!$AY$5:$AY$10),1)</definedName>
    <definedName name="D1CompletedByDay">OFFSET(Calculation!$BJ$4,0,0,Calculation!$BN$5+1,1)</definedName>
    <definedName name="D1CompletedByDayCumulative">OFFSET(Calculation!$BK$4,0,0,Calculation!$BN$5+1,1)</definedName>
    <definedName name="D1CountByStatus">OFFSET(Calculation!$BD$16,0,0,Calculation!$AW$14+1,1)</definedName>
    <definedName name="D1NotCompletedByDay">OFFSET(Calculation!$BM$4,0,0,Calculation!$BN$5+1,1)</definedName>
    <definedName name="D1PriorityLabels">OFFSET(Calculation!$AX$15,0,0,1,Calculation!$BD$15)</definedName>
    <definedName name="D1PriorityTotals">OFFSET(Calculation!$AX$27,0,0,1,Calculation!$BD$15)</definedName>
    <definedName name="D1StatusLabel">OFFSET(Calculation!$AW$16,0,0,Calculation!$AW$14+1,1)</definedName>
    <definedName name="D2AverageDuration">OFFSET(Calculation!$CD$6,0,0,Calculation!$BQ$11,1)</definedName>
    <definedName name="D2AverageDurationOther">OFFSET(Calculation!$CE$6,0,0,Calculation!$BQ$11,1)</definedName>
    <definedName name="D2Categories">Calculation!$DB$6:$DC$185</definedName>
    <definedName name="D2CompletedBySprint">OFFSET(Calculation!$BW$6,0,0,D2CountSprints,1)</definedName>
    <definedName name="D2CountSprints">Calculation!$BQ$11</definedName>
    <definedName name="D2SPCompletedBySprint">OFFSET(Calculation!$CC$6,0,0,D2CountSprints,1)</definedName>
    <definedName name="D2SPPlannedBySprint">OFFSET(Calculation!$CB$6,0,0,Calculation!$BQ$11,1)</definedName>
    <definedName name="D2SprintLabels">OFFSET(Calculation!$BZ$6,0,0,D2CountSprints,1)</definedName>
    <definedName name="D2SPTotalBySprint">OFFSET(Calculation!$CA$6,0,0,D2CountSprints,1)</definedName>
    <definedName name="D2TotalBySprint">OFFSET(Calculation!$BV$6,0,0,D2CountSprints,1)</definedName>
    <definedName name="D2TotalPct">OFFSET(Calculation!$BT$6,0,0,Calculation!$BQ$11,1)</definedName>
    <definedName name="D2TypeBySprint">OFFSET(Calculation!$BU$6,0,0,D2CountSprints,1)</definedName>
    <definedName name="D2TypePctBySprint">OFFSET(Calculation!$BX$6,0,0,Calculation!$BQ$11,1)</definedName>
    <definedName name="KanbanContentAll">OFFSET(Calculation!$Y$5,0,0,Calculation!$AF$4,2)</definedName>
    <definedName name="KanbanContentR1">OFFSET(Calculation!$Y$5,0,0,Calculation!$AF$4,1)</definedName>
    <definedName name="KanbanIndexList">OFFSET(Calculation!$AC$5,0,0,Calculation!$AF$4,1)</definedName>
    <definedName name="KanbanPriorityColor">OFFSET(Calculation!$I$5,0,0,Calculation!$AF$4,1)</definedName>
    <definedName name="KanbanPriorityFilter">Kanban!$M$6</definedName>
    <definedName name="KanbanResponsibleFilter">Kanban!$G$6</definedName>
    <definedName name="KanbanRow1">Settings!$I$18</definedName>
    <definedName name="KanbanRow2">Settings!$I$19</definedName>
    <definedName name="KanbanSprintFilter">Kanban!$D$6</definedName>
    <definedName name="_xlnm.Print_Area" localSheetId="4">Table6[#All]</definedName>
    <definedName name="_xlnm.Print_Area" localSheetId="5">OFFSET(Kanban!$C$4,0,0,Calculation!$AF$8,20)</definedName>
    <definedName name="_xlnm.Print_Area" localSheetId="0">Navigation!$B$2:$M$33</definedName>
    <definedName name="_xlnm.Print_Area" localSheetId="3">Retrospective!$G$5:$U$57</definedName>
    <definedName name="_xlnm.Print_Area" localSheetId="1">Settings!$B$2:$L$55</definedName>
    <definedName name="_xlnm.Print_Area" localSheetId="6">SprintDashboard!$B$2:$R$45</definedName>
    <definedName name="_xlnm.Print_Area" localSheetId="2">SprintPlan!$B$6:$J$95</definedName>
    <definedName name="_xlnm.Print_Area" localSheetId="7">SprintsComparison!$B$2:$S$51</definedName>
    <definedName name="_xlnm.Print_Titles" localSheetId="4">Backlog!$5:$5</definedName>
    <definedName name="_xlnm.Print_Titles" localSheetId="5">Kanban!$8:$8</definedName>
    <definedName name="SPcompletedByDay">OFFSET(Calculation!$BL$4,0,0,Calculation!$BN$5+1,1)</definedName>
    <definedName name="sprintDay">OFFSET(Calculation!$BH$5,0,Calculation!$AP$11,Calculation!$BN$5,1)</definedName>
    <definedName name="SprintDay1">OFFSET(Calculation!$BH$4,0,Calculation!$AP$11,Calculation!$BN$5+1,1)</definedName>
    <definedName name="sprintStartDate">Calculation!$BH$4</definedName>
    <definedName name="startrow">Kanban!$D$8</definedName>
    <definedName name="status00">IF(Calculation!$BQ$11=0,"",OFFSET(Calculation!$CH$6,0,0,Calculation!$BQ$11,1))</definedName>
    <definedName name="status01">IF(Calculation!$BQ$11=0,"",OFFSET(Calculation!$CI$6,0,0,Calculation!$BQ$11,1))</definedName>
    <definedName name="status02">IF(Calculation!$BQ$11=0,"",OFFSET(Calculation!$CJ$6,0,0,Calculation!$BQ$11,1))</definedName>
    <definedName name="status03">IF(Calculation!$BQ$11=0,"",OFFSET(Calculation!$CK$6,0,0,Calculation!$BQ$11,1))</definedName>
    <definedName name="status04">IF(Calculation!$BQ$11=0,"",OFFSET(Calculation!$CL$6,0,0,Calculation!$BQ$11,1))</definedName>
    <definedName name="status05">IF(Calculation!$BQ$11=0,"",OFFSET(Calculation!$CM$6,0,0,Calculation!$BQ$11,1))</definedName>
    <definedName name="status06">IF(Calculation!$BQ$11=0,"",OFFSET(Calculation!$CN$6,0,0,Calculation!$BQ$11,1))</definedName>
    <definedName name="status07">IF(Calculation!$BQ$11=0,"",OFFSET(Calculation!$CO$6,0,0,Calculation!$BQ$11,1))</definedName>
    <definedName name="status08">IF(Calculation!$BQ$11=0,"",OFFSET(Calculation!$CP$6,0,0,Calculation!$BQ$11,1))</definedName>
    <definedName name="status09">IF(Calculation!$BQ$11=0,"",OFFSET(Calculation!$CQ$6,0,0,Calculation!$BQ$11,1))</definedName>
    <definedName name="status10">IF(Calculation!$BQ$11=0,"",OFFSET(Calculation!$CR$6,0,0,Calculation!$BQ$11,1))</definedName>
    <definedName name="tasksCount">OFFSET(Calculation!$BK$5,0,0,Calculation!$BN$5,1)</definedName>
    <definedName name="ttFilter">Kanban!$J$6</definedName>
    <definedName name="valuesTM">Calculation!$DD$6:$DD$185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7" i="9" l="1"/>
  <c r="AL15" i="9"/>
  <c r="AL23" i="9"/>
  <c r="AL31" i="9"/>
  <c r="AL39" i="9"/>
  <c r="AL47" i="9"/>
  <c r="AL55" i="9"/>
  <c r="AL63" i="9"/>
  <c r="AL71" i="9"/>
  <c r="AL79" i="9"/>
  <c r="AL87" i="9"/>
  <c r="AL95" i="9"/>
  <c r="AL103" i="9"/>
  <c r="AL111" i="9"/>
  <c r="AL119" i="9"/>
  <c r="AL127" i="9"/>
  <c r="AL135" i="9"/>
  <c r="AL143" i="9"/>
  <c r="AL151" i="9"/>
  <c r="AL159" i="9"/>
  <c r="AL167" i="9"/>
  <c r="AL175" i="9"/>
  <c r="AL183" i="9"/>
  <c r="AL191" i="9"/>
  <c r="AL199" i="9"/>
  <c r="AL9" i="9"/>
  <c r="AL17" i="9"/>
  <c r="AL25" i="9"/>
  <c r="AL33" i="9"/>
  <c r="AL41" i="9"/>
  <c r="AL49" i="9"/>
  <c r="AL57" i="9"/>
  <c r="AL65" i="9"/>
  <c r="AL73" i="9"/>
  <c r="AL81" i="9"/>
  <c r="AL89" i="9"/>
  <c r="AL97" i="9"/>
  <c r="AL105" i="9"/>
  <c r="AL113" i="9"/>
  <c r="AL121" i="9"/>
  <c r="AL129" i="9"/>
  <c r="AL137" i="9"/>
  <c r="AL145" i="9"/>
  <c r="AL153" i="9"/>
  <c r="AL161" i="9"/>
  <c r="AL169" i="9"/>
  <c r="AL177" i="9"/>
  <c r="AL185" i="9"/>
  <c r="AL193" i="9"/>
  <c r="AL201" i="9"/>
  <c r="AL10" i="9"/>
  <c r="AL18" i="9"/>
  <c r="AL26" i="9"/>
  <c r="AL34" i="9"/>
  <c r="AL42" i="9"/>
  <c r="AL50" i="9"/>
  <c r="AL58" i="9"/>
  <c r="AL66" i="9"/>
  <c r="AL74" i="9"/>
  <c r="AL82" i="9"/>
  <c r="AL90" i="9"/>
  <c r="AL98" i="9"/>
  <c r="AL106" i="9"/>
  <c r="AL114" i="9"/>
  <c r="AL122" i="9"/>
  <c r="AL130" i="9"/>
  <c r="AL138" i="9"/>
  <c r="AL146" i="9"/>
  <c r="AL154" i="9"/>
  <c r="AL162" i="9"/>
  <c r="AL170" i="9"/>
  <c r="AL178" i="9"/>
  <c r="AL186" i="9"/>
  <c r="AL194" i="9"/>
  <c r="AL202" i="9"/>
  <c r="AL5" i="9"/>
  <c r="DN6" i="9"/>
  <c r="DO6" i="9"/>
  <c r="DO7" i="9"/>
  <c r="DM8" i="9"/>
  <c r="DN8" i="9"/>
  <c r="DO9" i="9"/>
  <c r="DM10" i="9"/>
  <c r="DN10" i="9"/>
  <c r="DO10" i="9"/>
  <c r="DM11" i="9"/>
  <c r="DN11" i="9"/>
  <c r="DO11" i="9"/>
  <c r="DM12" i="9"/>
  <c r="DN12" i="9"/>
  <c r="DO12" i="9"/>
  <c r="DM13" i="9"/>
  <c r="DN13" i="9"/>
  <c r="DO13" i="9"/>
  <c r="DM14" i="9"/>
  <c r="DN14" i="9"/>
  <c r="DO14" i="9"/>
  <c r="DO5" i="9"/>
  <c r="DL6" i="9"/>
  <c r="DL7" i="9"/>
  <c r="DL8" i="9"/>
  <c r="DL9" i="9"/>
  <c r="DL10" i="9"/>
  <c r="DL11" i="9"/>
  <c r="DL12" i="9"/>
  <c r="DL13" i="9"/>
  <c r="DL14" i="9"/>
  <c r="DL5" i="9"/>
  <c r="DK5" i="9"/>
  <c r="AU22" i="9"/>
  <c r="DI39" i="9" a="1"/>
  <c r="DI39" i="9" s="1"/>
  <c r="AB8" i="2" s="1"/>
  <c r="DI40" i="9" a="1"/>
  <c r="DI40" i="9" s="1"/>
  <c r="AE8" i="2" s="1"/>
  <c r="DI41" i="9" a="1"/>
  <c r="DI41" i="9" s="1"/>
  <c r="AH8" i="2" s="1"/>
  <c r="DI33" i="9" a="1"/>
  <c r="DI33" i="9" s="1"/>
  <c r="J8" i="2" s="1"/>
  <c r="DI34" i="9" a="1"/>
  <c r="DI34" i="9" s="1"/>
  <c r="M8" i="2" s="1"/>
  <c r="DI35" i="9" a="1"/>
  <c r="DI35" i="9" s="1"/>
  <c r="P8" i="2" s="1"/>
  <c r="DI36" i="9" a="1"/>
  <c r="DI36" i="9" s="1"/>
  <c r="S8" i="2" s="1"/>
  <c r="DI37" i="9" a="1"/>
  <c r="DI37" i="9" s="1"/>
  <c r="V8" i="2" s="1"/>
  <c r="DI38" i="9" a="1"/>
  <c r="DI38" i="9" s="1"/>
  <c r="Y8" i="2" s="1"/>
  <c r="DI32" i="9" a="1"/>
  <c r="DI32" i="9" s="1"/>
  <c r="G8" i="2" s="1"/>
  <c r="L6" i="9"/>
  <c r="M6" i="9" s="1"/>
  <c r="L7" i="9"/>
  <c r="M7" i="9" s="1"/>
  <c r="L8" i="9"/>
  <c r="M8" i="9" s="1"/>
  <c r="L9" i="9"/>
  <c r="M9" i="9" s="1"/>
  <c r="L10" i="9"/>
  <c r="M10" i="9" s="1"/>
  <c r="L11" i="9"/>
  <c r="M11" i="9" s="1"/>
  <c r="L12" i="9"/>
  <c r="M12" i="9" s="1"/>
  <c r="L13" i="9"/>
  <c r="M13" i="9" s="1"/>
  <c r="L14" i="9"/>
  <c r="M14" i="9" s="1"/>
  <c r="L15" i="9"/>
  <c r="M15" i="9" s="1"/>
  <c r="L16" i="9"/>
  <c r="M16" i="9" s="1"/>
  <c r="L17" i="9"/>
  <c r="M17" i="9" s="1"/>
  <c r="L18" i="9"/>
  <c r="M18" i="9" s="1"/>
  <c r="L19" i="9"/>
  <c r="M19" i="9" s="1"/>
  <c r="L20" i="9"/>
  <c r="M20" i="9" s="1"/>
  <c r="L21" i="9"/>
  <c r="M21" i="9" s="1"/>
  <c r="L22" i="9"/>
  <c r="M22" i="9" s="1"/>
  <c r="L23" i="9"/>
  <c r="M23" i="9" s="1"/>
  <c r="L24" i="9"/>
  <c r="M24" i="9" s="1"/>
  <c r="L25" i="9"/>
  <c r="M25" i="9" s="1"/>
  <c r="L26" i="9"/>
  <c r="M26" i="9" s="1"/>
  <c r="L27" i="9"/>
  <c r="M27" i="9" s="1"/>
  <c r="L28" i="9"/>
  <c r="M28" i="9" s="1"/>
  <c r="L29" i="9"/>
  <c r="M29" i="9" s="1"/>
  <c r="L30" i="9"/>
  <c r="M30" i="9" s="1"/>
  <c r="L31" i="9"/>
  <c r="M31" i="9" s="1"/>
  <c r="L32" i="9"/>
  <c r="M32" i="9" s="1"/>
  <c r="L33" i="9"/>
  <c r="M33" i="9" s="1"/>
  <c r="L34" i="9"/>
  <c r="M34" i="9" s="1"/>
  <c r="L35" i="9"/>
  <c r="M35" i="9" s="1"/>
  <c r="L36" i="9"/>
  <c r="M36" i="9" s="1"/>
  <c r="L37" i="9"/>
  <c r="M37" i="9" s="1"/>
  <c r="L38" i="9"/>
  <c r="M38" i="9" s="1"/>
  <c r="L39" i="9"/>
  <c r="M39" i="9" s="1"/>
  <c r="L40" i="9"/>
  <c r="M40" i="9" s="1"/>
  <c r="L41" i="9"/>
  <c r="M41" i="9" s="1"/>
  <c r="L42" i="9"/>
  <c r="M42" i="9" s="1"/>
  <c r="L43" i="9"/>
  <c r="M43" i="9" s="1"/>
  <c r="L44" i="9"/>
  <c r="M44" i="9" s="1"/>
  <c r="L45" i="9"/>
  <c r="M45" i="9" s="1"/>
  <c r="L46" i="9"/>
  <c r="M46" i="9" s="1"/>
  <c r="L47" i="9"/>
  <c r="M47" i="9" s="1"/>
  <c r="L48" i="9"/>
  <c r="M48" i="9" s="1"/>
  <c r="L49" i="9"/>
  <c r="M49" i="9" s="1"/>
  <c r="L50" i="9"/>
  <c r="M50" i="9" s="1"/>
  <c r="L51" i="9"/>
  <c r="M51" i="9" s="1"/>
  <c r="L52" i="9"/>
  <c r="M52" i="9" s="1"/>
  <c r="L53" i="9"/>
  <c r="M53" i="9" s="1"/>
  <c r="L54" i="9"/>
  <c r="M54" i="9" s="1"/>
  <c r="L55" i="9"/>
  <c r="M55" i="9" s="1"/>
  <c r="L56" i="9"/>
  <c r="M56" i="9" s="1"/>
  <c r="L57" i="9"/>
  <c r="M57" i="9" s="1"/>
  <c r="L58" i="9"/>
  <c r="M58" i="9" s="1"/>
  <c r="L59" i="9"/>
  <c r="M59" i="9" s="1"/>
  <c r="L60" i="9"/>
  <c r="M60" i="9" s="1"/>
  <c r="L61" i="9"/>
  <c r="M61" i="9" s="1"/>
  <c r="L62" i="9"/>
  <c r="M62" i="9" s="1"/>
  <c r="L63" i="9"/>
  <c r="M63" i="9" s="1"/>
  <c r="L64" i="9"/>
  <c r="M64" i="9" s="1"/>
  <c r="L65" i="9"/>
  <c r="M65" i="9" s="1"/>
  <c r="L66" i="9"/>
  <c r="M66" i="9" s="1"/>
  <c r="L67" i="9"/>
  <c r="M67" i="9" s="1"/>
  <c r="L68" i="9"/>
  <c r="M68" i="9" s="1"/>
  <c r="L69" i="9"/>
  <c r="M69" i="9" s="1"/>
  <c r="L70" i="9"/>
  <c r="M70" i="9" s="1"/>
  <c r="L71" i="9"/>
  <c r="M71" i="9" s="1"/>
  <c r="L72" i="9"/>
  <c r="M72" i="9" s="1"/>
  <c r="L73" i="9"/>
  <c r="M73" i="9" s="1"/>
  <c r="L74" i="9"/>
  <c r="M74" i="9" s="1"/>
  <c r="L75" i="9"/>
  <c r="M75" i="9" s="1"/>
  <c r="L76" i="9"/>
  <c r="M76" i="9" s="1"/>
  <c r="L77" i="9"/>
  <c r="M77" i="9" s="1"/>
  <c r="L78" i="9"/>
  <c r="M78" i="9" s="1"/>
  <c r="L79" i="9"/>
  <c r="M79" i="9" s="1"/>
  <c r="L80" i="9"/>
  <c r="M80" i="9" s="1"/>
  <c r="L81" i="9"/>
  <c r="M81" i="9" s="1"/>
  <c r="L82" i="9"/>
  <c r="M82" i="9" s="1"/>
  <c r="L83" i="9"/>
  <c r="M83" i="9" s="1"/>
  <c r="L84" i="9"/>
  <c r="M84" i="9" s="1"/>
  <c r="L85" i="9"/>
  <c r="M85" i="9" s="1"/>
  <c r="L86" i="9"/>
  <c r="M86" i="9" s="1"/>
  <c r="L87" i="9"/>
  <c r="M87" i="9" s="1"/>
  <c r="L88" i="9"/>
  <c r="M88" i="9" s="1"/>
  <c r="L89" i="9"/>
  <c r="M89" i="9" s="1"/>
  <c r="L90" i="9"/>
  <c r="M90" i="9" s="1"/>
  <c r="L91" i="9"/>
  <c r="M91" i="9" s="1"/>
  <c r="L92" i="9"/>
  <c r="M92" i="9" s="1"/>
  <c r="L93" i="9"/>
  <c r="M93" i="9" s="1"/>
  <c r="L94" i="9"/>
  <c r="M94" i="9" s="1"/>
  <c r="L95" i="9"/>
  <c r="M95" i="9" s="1"/>
  <c r="L96" i="9"/>
  <c r="M96" i="9" s="1"/>
  <c r="L97" i="9"/>
  <c r="M97" i="9" s="1"/>
  <c r="L98" i="9"/>
  <c r="M98" i="9" s="1"/>
  <c r="L99" i="9"/>
  <c r="M99" i="9" s="1"/>
  <c r="L100" i="9"/>
  <c r="M100" i="9" s="1"/>
  <c r="L101" i="9"/>
  <c r="M101" i="9" s="1"/>
  <c r="L102" i="9"/>
  <c r="M102" i="9" s="1"/>
  <c r="L103" i="9"/>
  <c r="M103" i="9" s="1"/>
  <c r="L104" i="9"/>
  <c r="M104" i="9" s="1"/>
  <c r="L105" i="9"/>
  <c r="M105" i="9" s="1"/>
  <c r="L106" i="9"/>
  <c r="M106" i="9" s="1"/>
  <c r="L107" i="9"/>
  <c r="M107" i="9" s="1"/>
  <c r="L108" i="9"/>
  <c r="M108" i="9" s="1"/>
  <c r="L109" i="9"/>
  <c r="M109" i="9" s="1"/>
  <c r="L110" i="9"/>
  <c r="M110" i="9" s="1"/>
  <c r="L111" i="9"/>
  <c r="M111" i="9" s="1"/>
  <c r="L112" i="9"/>
  <c r="M112" i="9" s="1"/>
  <c r="L113" i="9"/>
  <c r="M113" i="9" s="1"/>
  <c r="L114" i="9"/>
  <c r="M114" i="9" s="1"/>
  <c r="L115" i="9"/>
  <c r="M115" i="9" s="1"/>
  <c r="L116" i="9"/>
  <c r="M116" i="9" s="1"/>
  <c r="L117" i="9"/>
  <c r="M117" i="9" s="1"/>
  <c r="L118" i="9"/>
  <c r="M118" i="9" s="1"/>
  <c r="L119" i="9"/>
  <c r="M119" i="9" s="1"/>
  <c r="L120" i="9"/>
  <c r="M120" i="9" s="1"/>
  <c r="L121" i="9"/>
  <c r="M121" i="9" s="1"/>
  <c r="L122" i="9"/>
  <c r="M122" i="9" s="1"/>
  <c r="L123" i="9"/>
  <c r="M123" i="9" s="1"/>
  <c r="L124" i="9"/>
  <c r="M124" i="9" s="1"/>
  <c r="L125" i="9"/>
  <c r="M125" i="9" s="1"/>
  <c r="L126" i="9"/>
  <c r="M126" i="9" s="1"/>
  <c r="L127" i="9"/>
  <c r="M127" i="9" s="1"/>
  <c r="L128" i="9"/>
  <c r="M128" i="9" s="1"/>
  <c r="L129" i="9"/>
  <c r="M129" i="9" s="1"/>
  <c r="L130" i="9"/>
  <c r="M130" i="9" s="1"/>
  <c r="L131" i="9"/>
  <c r="M131" i="9" s="1"/>
  <c r="L132" i="9"/>
  <c r="M132" i="9" s="1"/>
  <c r="L133" i="9"/>
  <c r="M133" i="9" s="1"/>
  <c r="L134" i="9"/>
  <c r="M134" i="9" s="1"/>
  <c r="L135" i="9"/>
  <c r="M135" i="9" s="1"/>
  <c r="L136" i="9"/>
  <c r="M136" i="9" s="1"/>
  <c r="L137" i="9"/>
  <c r="M137" i="9" s="1"/>
  <c r="L138" i="9"/>
  <c r="M138" i="9" s="1"/>
  <c r="L139" i="9"/>
  <c r="M139" i="9" s="1"/>
  <c r="L140" i="9"/>
  <c r="M140" i="9" s="1"/>
  <c r="L141" i="9"/>
  <c r="M141" i="9" s="1"/>
  <c r="L142" i="9"/>
  <c r="M142" i="9" s="1"/>
  <c r="L143" i="9"/>
  <c r="M143" i="9" s="1"/>
  <c r="L144" i="9"/>
  <c r="M144" i="9" s="1"/>
  <c r="L145" i="9"/>
  <c r="M145" i="9" s="1"/>
  <c r="L146" i="9"/>
  <c r="M146" i="9" s="1"/>
  <c r="L147" i="9"/>
  <c r="M147" i="9" s="1"/>
  <c r="L148" i="9"/>
  <c r="M148" i="9" s="1"/>
  <c r="L149" i="9"/>
  <c r="M149" i="9" s="1"/>
  <c r="L150" i="9"/>
  <c r="M150" i="9" s="1"/>
  <c r="L151" i="9"/>
  <c r="M151" i="9" s="1"/>
  <c r="L152" i="9"/>
  <c r="M152" i="9" s="1"/>
  <c r="L153" i="9"/>
  <c r="M153" i="9" s="1"/>
  <c r="L154" i="9"/>
  <c r="M154" i="9" s="1"/>
  <c r="L155" i="9"/>
  <c r="M155" i="9" s="1"/>
  <c r="L156" i="9"/>
  <c r="M156" i="9" s="1"/>
  <c r="L157" i="9"/>
  <c r="M157" i="9" s="1"/>
  <c r="L158" i="9"/>
  <c r="M158" i="9" s="1"/>
  <c r="L159" i="9"/>
  <c r="M159" i="9" s="1"/>
  <c r="L160" i="9"/>
  <c r="M160" i="9" s="1"/>
  <c r="L161" i="9"/>
  <c r="M161" i="9" s="1"/>
  <c r="L162" i="9"/>
  <c r="M162" i="9" s="1"/>
  <c r="L163" i="9"/>
  <c r="M163" i="9" s="1"/>
  <c r="L164" i="9"/>
  <c r="M164" i="9" s="1"/>
  <c r="L165" i="9"/>
  <c r="M165" i="9" s="1"/>
  <c r="L166" i="9"/>
  <c r="M166" i="9" s="1"/>
  <c r="L167" i="9"/>
  <c r="M167" i="9" s="1"/>
  <c r="L168" i="9"/>
  <c r="M168" i="9" s="1"/>
  <c r="L169" i="9"/>
  <c r="M169" i="9" s="1"/>
  <c r="L170" i="9"/>
  <c r="M170" i="9" s="1"/>
  <c r="L171" i="9"/>
  <c r="M171" i="9" s="1"/>
  <c r="L172" i="9"/>
  <c r="M172" i="9" s="1"/>
  <c r="L173" i="9"/>
  <c r="M173" i="9" s="1"/>
  <c r="L174" i="9"/>
  <c r="M174" i="9" s="1"/>
  <c r="L175" i="9"/>
  <c r="M175" i="9" s="1"/>
  <c r="L176" i="9"/>
  <c r="M176" i="9" s="1"/>
  <c r="L177" i="9"/>
  <c r="M177" i="9" s="1"/>
  <c r="L178" i="9"/>
  <c r="M178" i="9" s="1"/>
  <c r="L179" i="9"/>
  <c r="M179" i="9" s="1"/>
  <c r="L180" i="9"/>
  <c r="M180" i="9" s="1"/>
  <c r="L181" i="9"/>
  <c r="M181" i="9" s="1"/>
  <c r="L182" i="9"/>
  <c r="M182" i="9" s="1"/>
  <c r="L183" i="9"/>
  <c r="M183" i="9" s="1"/>
  <c r="L184" i="9"/>
  <c r="M184" i="9" s="1"/>
  <c r="L185" i="9"/>
  <c r="M185" i="9" s="1"/>
  <c r="L186" i="9"/>
  <c r="M186" i="9" s="1"/>
  <c r="L187" i="9"/>
  <c r="M187" i="9" s="1"/>
  <c r="L188" i="9"/>
  <c r="M188" i="9" s="1"/>
  <c r="L189" i="9"/>
  <c r="M189" i="9" s="1"/>
  <c r="L190" i="9"/>
  <c r="M190" i="9" s="1"/>
  <c r="L191" i="9"/>
  <c r="M191" i="9" s="1"/>
  <c r="L192" i="9"/>
  <c r="M192" i="9" s="1"/>
  <c r="L193" i="9"/>
  <c r="M193" i="9" s="1"/>
  <c r="L194" i="9"/>
  <c r="M194" i="9" s="1"/>
  <c r="L195" i="9"/>
  <c r="M195" i="9" s="1"/>
  <c r="L196" i="9"/>
  <c r="M196" i="9" s="1"/>
  <c r="L197" i="9"/>
  <c r="M197" i="9" s="1"/>
  <c r="L198" i="9"/>
  <c r="M198" i="9" s="1"/>
  <c r="L199" i="9"/>
  <c r="M199" i="9" s="1"/>
  <c r="L200" i="9"/>
  <c r="M200" i="9" s="1"/>
  <c r="L201" i="9"/>
  <c r="M201" i="9" s="1"/>
  <c r="L202" i="9"/>
  <c r="M202" i="9" s="1"/>
  <c r="L203" i="9"/>
  <c r="M203" i="9" s="1"/>
  <c r="L204" i="9"/>
  <c r="M204" i="9" s="1"/>
  <c r="L205" i="9"/>
  <c r="M205" i="9" s="1"/>
  <c r="L206" i="9"/>
  <c r="M206" i="9" s="1"/>
  <c r="L207" i="9"/>
  <c r="M207" i="9" s="1"/>
  <c r="L208" i="9"/>
  <c r="M208" i="9" s="1"/>
  <c r="L209" i="9"/>
  <c r="M209" i="9" s="1"/>
  <c r="L210" i="9"/>
  <c r="M210" i="9" s="1"/>
  <c r="L211" i="9"/>
  <c r="M211" i="9" s="1"/>
  <c r="L212" i="9"/>
  <c r="M212" i="9" s="1"/>
  <c r="L213" i="9"/>
  <c r="M213" i="9" s="1"/>
  <c r="L214" i="9"/>
  <c r="M214" i="9" s="1"/>
  <c r="L215" i="9"/>
  <c r="M215" i="9" s="1"/>
  <c r="L216" i="9"/>
  <c r="M216" i="9" s="1"/>
  <c r="L217" i="9"/>
  <c r="M217" i="9" s="1"/>
  <c r="L218" i="9"/>
  <c r="M218" i="9" s="1"/>
  <c r="L219" i="9"/>
  <c r="M219" i="9" s="1"/>
  <c r="L220" i="9"/>
  <c r="M220" i="9" s="1"/>
  <c r="L221" i="9"/>
  <c r="M221" i="9" s="1"/>
  <c r="L222" i="9"/>
  <c r="M222" i="9" s="1"/>
  <c r="L223" i="9"/>
  <c r="M223" i="9" s="1"/>
  <c r="L224" i="9"/>
  <c r="M224" i="9" s="1"/>
  <c r="L225" i="9"/>
  <c r="M225" i="9" s="1"/>
  <c r="L226" i="9"/>
  <c r="M226" i="9" s="1"/>
  <c r="L227" i="9"/>
  <c r="M227" i="9" s="1"/>
  <c r="L228" i="9"/>
  <c r="M228" i="9" s="1"/>
  <c r="L229" i="9"/>
  <c r="M229" i="9" s="1"/>
  <c r="L230" i="9"/>
  <c r="M230" i="9" s="1"/>
  <c r="L231" i="9"/>
  <c r="M231" i="9" s="1"/>
  <c r="L232" i="9"/>
  <c r="M232" i="9" s="1"/>
  <c r="L233" i="9"/>
  <c r="M233" i="9" s="1"/>
  <c r="L234" i="9"/>
  <c r="M234" i="9" s="1"/>
  <c r="L235" i="9"/>
  <c r="M235" i="9" s="1"/>
  <c r="L236" i="9"/>
  <c r="M236" i="9" s="1"/>
  <c r="L237" i="9"/>
  <c r="M237" i="9" s="1"/>
  <c r="L238" i="9"/>
  <c r="M238" i="9" s="1"/>
  <c r="L239" i="9"/>
  <c r="M239" i="9" s="1"/>
  <c r="L240" i="9"/>
  <c r="M240" i="9" s="1"/>
  <c r="L241" i="9"/>
  <c r="M241" i="9" s="1"/>
  <c r="L242" i="9"/>
  <c r="M242" i="9" s="1"/>
  <c r="L243" i="9"/>
  <c r="M243" i="9" s="1"/>
  <c r="L244" i="9"/>
  <c r="M244" i="9" s="1"/>
  <c r="L245" i="9"/>
  <c r="M245" i="9" s="1"/>
  <c r="L246" i="9"/>
  <c r="M246" i="9" s="1"/>
  <c r="L247" i="9"/>
  <c r="M247" i="9" s="1"/>
  <c r="L248" i="9"/>
  <c r="M248" i="9" s="1"/>
  <c r="L249" i="9"/>
  <c r="M249" i="9" s="1"/>
  <c r="L250" i="9"/>
  <c r="M250" i="9" s="1"/>
  <c r="L251" i="9"/>
  <c r="M251" i="9" s="1"/>
  <c r="L252" i="9"/>
  <c r="M252" i="9" s="1"/>
  <c r="L253" i="9"/>
  <c r="M253" i="9" s="1"/>
  <c r="L254" i="9"/>
  <c r="M254" i="9" s="1"/>
  <c r="L255" i="9"/>
  <c r="M255" i="9" s="1"/>
  <c r="L256" i="9"/>
  <c r="M256" i="9" s="1"/>
  <c r="L257" i="9"/>
  <c r="M257" i="9" s="1"/>
  <c r="L258" i="9"/>
  <c r="M258" i="9" s="1"/>
  <c r="L259" i="9"/>
  <c r="M259" i="9" s="1"/>
  <c r="L260" i="9"/>
  <c r="M260" i="9" s="1"/>
  <c r="L261" i="9"/>
  <c r="M261" i="9" s="1"/>
  <c r="L262" i="9"/>
  <c r="M262" i="9" s="1"/>
  <c r="L263" i="9"/>
  <c r="M263" i="9" s="1"/>
  <c r="L264" i="9"/>
  <c r="M264" i="9" s="1"/>
  <c r="L265" i="9"/>
  <c r="M265" i="9" s="1"/>
  <c r="L266" i="9"/>
  <c r="M266" i="9" s="1"/>
  <c r="L267" i="9"/>
  <c r="M267" i="9" s="1"/>
  <c r="L268" i="9"/>
  <c r="M268" i="9" s="1"/>
  <c r="L269" i="9"/>
  <c r="M269" i="9" s="1"/>
  <c r="L270" i="9"/>
  <c r="M270" i="9" s="1"/>
  <c r="L271" i="9"/>
  <c r="M271" i="9" s="1"/>
  <c r="L272" i="9"/>
  <c r="M272" i="9" s="1"/>
  <c r="L273" i="9"/>
  <c r="M273" i="9" s="1"/>
  <c r="L274" i="9"/>
  <c r="M274" i="9" s="1"/>
  <c r="L275" i="9"/>
  <c r="M275" i="9" s="1"/>
  <c r="L276" i="9"/>
  <c r="M276" i="9" s="1"/>
  <c r="L277" i="9"/>
  <c r="M277" i="9" s="1"/>
  <c r="L278" i="9"/>
  <c r="M278" i="9" s="1"/>
  <c r="L279" i="9"/>
  <c r="M279" i="9" s="1"/>
  <c r="L280" i="9"/>
  <c r="M280" i="9" s="1"/>
  <c r="L281" i="9"/>
  <c r="M281" i="9" s="1"/>
  <c r="L282" i="9"/>
  <c r="M282" i="9" s="1"/>
  <c r="L283" i="9"/>
  <c r="M283" i="9" s="1"/>
  <c r="L284" i="9"/>
  <c r="M284" i="9" s="1"/>
  <c r="L285" i="9"/>
  <c r="M285" i="9" s="1"/>
  <c r="L286" i="9"/>
  <c r="M286" i="9" s="1"/>
  <c r="L287" i="9"/>
  <c r="M287" i="9" s="1"/>
  <c r="L288" i="9"/>
  <c r="M288" i="9" s="1"/>
  <c r="L289" i="9"/>
  <c r="M289" i="9" s="1"/>
  <c r="L290" i="9"/>
  <c r="M290" i="9" s="1"/>
  <c r="L291" i="9"/>
  <c r="M291" i="9" s="1"/>
  <c r="L292" i="9"/>
  <c r="M292" i="9" s="1"/>
  <c r="L293" i="9"/>
  <c r="M293" i="9" s="1"/>
  <c r="L294" i="9"/>
  <c r="M294" i="9" s="1"/>
  <c r="L295" i="9"/>
  <c r="M295" i="9" s="1"/>
  <c r="L296" i="9"/>
  <c r="M296" i="9" s="1"/>
  <c r="L297" i="9"/>
  <c r="M297" i="9" s="1"/>
  <c r="L298" i="9"/>
  <c r="M298" i="9" s="1"/>
  <c r="L299" i="9"/>
  <c r="M299" i="9" s="1"/>
  <c r="L300" i="9"/>
  <c r="M300" i="9" s="1"/>
  <c r="L301" i="9"/>
  <c r="M301" i="9" s="1"/>
  <c r="L302" i="9"/>
  <c r="M302" i="9" s="1"/>
  <c r="L303" i="9"/>
  <c r="M303" i="9" s="1"/>
  <c r="L304" i="9"/>
  <c r="M304" i="9" s="1"/>
  <c r="L305" i="9"/>
  <c r="M305" i="9" s="1"/>
  <c r="L306" i="9"/>
  <c r="M306" i="9" s="1"/>
  <c r="L307" i="9"/>
  <c r="M307" i="9" s="1"/>
  <c r="L308" i="9"/>
  <c r="M308" i="9" s="1"/>
  <c r="L309" i="9"/>
  <c r="M309" i="9" s="1"/>
  <c r="L310" i="9"/>
  <c r="M310" i="9" s="1"/>
  <c r="L311" i="9"/>
  <c r="M311" i="9" s="1"/>
  <c r="L312" i="9"/>
  <c r="M312" i="9" s="1"/>
  <c r="L313" i="9"/>
  <c r="M313" i="9" s="1"/>
  <c r="L314" i="9"/>
  <c r="M314" i="9" s="1"/>
  <c r="L315" i="9"/>
  <c r="M315" i="9" s="1"/>
  <c r="L316" i="9"/>
  <c r="M316" i="9" s="1"/>
  <c r="L317" i="9"/>
  <c r="M317" i="9" s="1"/>
  <c r="L318" i="9"/>
  <c r="M318" i="9" s="1"/>
  <c r="L319" i="9"/>
  <c r="M319" i="9" s="1"/>
  <c r="L320" i="9"/>
  <c r="M320" i="9" s="1"/>
  <c r="L321" i="9"/>
  <c r="M321" i="9" s="1"/>
  <c r="L322" i="9"/>
  <c r="M322" i="9" s="1"/>
  <c r="L323" i="9"/>
  <c r="M323" i="9" s="1"/>
  <c r="L324" i="9"/>
  <c r="M324" i="9" s="1"/>
  <c r="L325" i="9"/>
  <c r="M325" i="9" s="1"/>
  <c r="L326" i="9"/>
  <c r="M326" i="9" s="1"/>
  <c r="L327" i="9"/>
  <c r="M327" i="9" s="1"/>
  <c r="L328" i="9"/>
  <c r="M328" i="9" s="1"/>
  <c r="L329" i="9"/>
  <c r="M329" i="9" s="1"/>
  <c r="L330" i="9"/>
  <c r="M330" i="9" s="1"/>
  <c r="L331" i="9"/>
  <c r="M331" i="9" s="1"/>
  <c r="L332" i="9"/>
  <c r="M332" i="9" s="1"/>
  <c r="L333" i="9"/>
  <c r="M333" i="9" s="1"/>
  <c r="L334" i="9"/>
  <c r="M334" i="9" s="1"/>
  <c r="L335" i="9"/>
  <c r="M335" i="9" s="1"/>
  <c r="L336" i="9"/>
  <c r="M336" i="9" s="1"/>
  <c r="L337" i="9"/>
  <c r="M337" i="9" s="1"/>
  <c r="L338" i="9"/>
  <c r="M338" i="9" s="1"/>
  <c r="L339" i="9"/>
  <c r="M339" i="9" s="1"/>
  <c r="L340" i="9"/>
  <c r="M340" i="9" s="1"/>
  <c r="L341" i="9"/>
  <c r="M341" i="9" s="1"/>
  <c r="L342" i="9"/>
  <c r="M342" i="9" s="1"/>
  <c r="L343" i="9"/>
  <c r="M343" i="9" s="1"/>
  <c r="L344" i="9"/>
  <c r="M344" i="9" s="1"/>
  <c r="L345" i="9"/>
  <c r="M345" i="9" s="1"/>
  <c r="L346" i="9"/>
  <c r="M346" i="9" s="1"/>
  <c r="L347" i="9"/>
  <c r="M347" i="9" s="1"/>
  <c r="L348" i="9"/>
  <c r="M348" i="9" s="1"/>
  <c r="L349" i="9"/>
  <c r="M349" i="9" s="1"/>
  <c r="L350" i="9"/>
  <c r="M350" i="9" s="1"/>
  <c r="L351" i="9"/>
  <c r="M351" i="9" s="1"/>
  <c r="L352" i="9"/>
  <c r="M352" i="9" s="1"/>
  <c r="L353" i="9"/>
  <c r="M353" i="9" s="1"/>
  <c r="L354" i="9"/>
  <c r="M354" i="9" s="1"/>
  <c r="L355" i="9"/>
  <c r="M355" i="9" s="1"/>
  <c r="L356" i="9"/>
  <c r="M356" i="9" s="1"/>
  <c r="L357" i="9"/>
  <c r="M357" i="9" s="1"/>
  <c r="L358" i="9"/>
  <c r="M358" i="9" s="1"/>
  <c r="L359" i="9"/>
  <c r="M359" i="9" s="1"/>
  <c r="L360" i="9"/>
  <c r="M360" i="9" s="1"/>
  <c r="L361" i="9"/>
  <c r="M361" i="9" s="1"/>
  <c r="L362" i="9"/>
  <c r="M362" i="9" s="1"/>
  <c r="L363" i="9"/>
  <c r="M363" i="9" s="1"/>
  <c r="L364" i="9"/>
  <c r="M364" i="9" s="1"/>
  <c r="L365" i="9"/>
  <c r="M365" i="9" s="1"/>
  <c r="L366" i="9"/>
  <c r="M366" i="9" s="1"/>
  <c r="L367" i="9"/>
  <c r="M367" i="9" s="1"/>
  <c r="L368" i="9"/>
  <c r="M368" i="9" s="1"/>
  <c r="L369" i="9"/>
  <c r="M369" i="9" s="1"/>
  <c r="L370" i="9"/>
  <c r="M370" i="9" s="1"/>
  <c r="L371" i="9"/>
  <c r="M371" i="9" s="1"/>
  <c r="L372" i="9"/>
  <c r="M372" i="9" s="1"/>
  <c r="L373" i="9"/>
  <c r="M373" i="9" s="1"/>
  <c r="L374" i="9"/>
  <c r="M374" i="9" s="1"/>
  <c r="L375" i="9"/>
  <c r="M375" i="9" s="1"/>
  <c r="L376" i="9"/>
  <c r="M376" i="9" s="1"/>
  <c r="L377" i="9"/>
  <c r="M377" i="9" s="1"/>
  <c r="L378" i="9"/>
  <c r="M378" i="9" s="1"/>
  <c r="L379" i="9"/>
  <c r="M379" i="9" s="1"/>
  <c r="L380" i="9"/>
  <c r="M380" i="9" s="1"/>
  <c r="L381" i="9"/>
  <c r="M381" i="9" s="1"/>
  <c r="L382" i="9"/>
  <c r="M382" i="9" s="1"/>
  <c r="L383" i="9"/>
  <c r="M383" i="9" s="1"/>
  <c r="L384" i="9"/>
  <c r="M384" i="9" s="1"/>
  <c r="L385" i="9"/>
  <c r="M385" i="9" s="1"/>
  <c r="L386" i="9"/>
  <c r="M386" i="9" s="1"/>
  <c r="L387" i="9"/>
  <c r="M387" i="9" s="1"/>
  <c r="L388" i="9"/>
  <c r="M388" i="9" s="1"/>
  <c r="L389" i="9"/>
  <c r="M389" i="9" s="1"/>
  <c r="L390" i="9"/>
  <c r="M390" i="9" s="1"/>
  <c r="L391" i="9"/>
  <c r="M391" i="9" s="1"/>
  <c r="L392" i="9"/>
  <c r="M392" i="9" s="1"/>
  <c r="L393" i="9"/>
  <c r="M393" i="9" s="1"/>
  <c r="L394" i="9"/>
  <c r="M394" i="9" s="1"/>
  <c r="L395" i="9"/>
  <c r="M395" i="9" s="1"/>
  <c r="L396" i="9"/>
  <c r="M396" i="9" s="1"/>
  <c r="L397" i="9"/>
  <c r="M397" i="9" s="1"/>
  <c r="L398" i="9"/>
  <c r="M398" i="9" s="1"/>
  <c r="L399" i="9"/>
  <c r="M399" i="9" s="1"/>
  <c r="L400" i="9"/>
  <c r="M400" i="9" s="1"/>
  <c r="L401" i="9"/>
  <c r="M401" i="9" s="1"/>
  <c r="L402" i="9"/>
  <c r="M402" i="9" s="1"/>
  <c r="L403" i="9"/>
  <c r="M403" i="9" s="1"/>
  <c r="L404" i="9"/>
  <c r="M404" i="9" s="1"/>
  <c r="L405" i="9"/>
  <c r="M405" i="9" s="1"/>
  <c r="L406" i="9"/>
  <c r="M406" i="9" s="1"/>
  <c r="L407" i="9"/>
  <c r="M407" i="9" s="1"/>
  <c r="L408" i="9"/>
  <c r="M408" i="9" s="1"/>
  <c r="L409" i="9"/>
  <c r="M409" i="9" s="1"/>
  <c r="L410" i="9"/>
  <c r="M410" i="9" s="1"/>
  <c r="L411" i="9"/>
  <c r="M411" i="9" s="1"/>
  <c r="L412" i="9"/>
  <c r="M412" i="9" s="1"/>
  <c r="L413" i="9"/>
  <c r="M413" i="9" s="1"/>
  <c r="L414" i="9"/>
  <c r="M414" i="9" s="1"/>
  <c r="L415" i="9"/>
  <c r="M415" i="9" s="1"/>
  <c r="L416" i="9"/>
  <c r="M416" i="9" s="1"/>
  <c r="L417" i="9"/>
  <c r="M417" i="9" s="1"/>
  <c r="L418" i="9"/>
  <c r="M418" i="9" s="1"/>
  <c r="L419" i="9"/>
  <c r="M419" i="9" s="1"/>
  <c r="L420" i="9"/>
  <c r="M420" i="9" s="1"/>
  <c r="L421" i="9"/>
  <c r="M421" i="9" s="1"/>
  <c r="L422" i="9"/>
  <c r="M422" i="9" s="1"/>
  <c r="L423" i="9"/>
  <c r="M423" i="9" s="1"/>
  <c r="L424" i="9"/>
  <c r="M424" i="9" s="1"/>
  <c r="L425" i="9"/>
  <c r="M425" i="9" s="1"/>
  <c r="L426" i="9"/>
  <c r="M426" i="9" s="1"/>
  <c r="L427" i="9"/>
  <c r="M427" i="9" s="1"/>
  <c r="L428" i="9"/>
  <c r="M428" i="9" s="1"/>
  <c r="L429" i="9"/>
  <c r="M429" i="9" s="1"/>
  <c r="L430" i="9"/>
  <c r="M430" i="9" s="1"/>
  <c r="L431" i="9"/>
  <c r="M431" i="9" s="1"/>
  <c r="L432" i="9"/>
  <c r="M432" i="9" s="1"/>
  <c r="L433" i="9"/>
  <c r="M433" i="9" s="1"/>
  <c r="L434" i="9"/>
  <c r="M434" i="9" s="1"/>
  <c r="L435" i="9"/>
  <c r="M435" i="9" s="1"/>
  <c r="L436" i="9"/>
  <c r="M436" i="9" s="1"/>
  <c r="L437" i="9"/>
  <c r="M437" i="9" s="1"/>
  <c r="L438" i="9"/>
  <c r="M438" i="9" s="1"/>
  <c r="L439" i="9"/>
  <c r="M439" i="9" s="1"/>
  <c r="L440" i="9"/>
  <c r="M440" i="9" s="1"/>
  <c r="L441" i="9"/>
  <c r="M441" i="9" s="1"/>
  <c r="L442" i="9"/>
  <c r="M442" i="9" s="1"/>
  <c r="L443" i="9"/>
  <c r="M443" i="9" s="1"/>
  <c r="L444" i="9"/>
  <c r="M444" i="9" s="1"/>
  <c r="L445" i="9"/>
  <c r="M445" i="9" s="1"/>
  <c r="L446" i="9"/>
  <c r="M446" i="9" s="1"/>
  <c r="L447" i="9"/>
  <c r="M447" i="9" s="1"/>
  <c r="L448" i="9"/>
  <c r="M448" i="9" s="1"/>
  <c r="L449" i="9"/>
  <c r="M449" i="9" s="1"/>
  <c r="L450" i="9"/>
  <c r="M450" i="9" s="1"/>
  <c r="L451" i="9"/>
  <c r="M451" i="9" s="1"/>
  <c r="L452" i="9"/>
  <c r="M452" i="9" s="1"/>
  <c r="L453" i="9"/>
  <c r="M453" i="9" s="1"/>
  <c r="L454" i="9"/>
  <c r="M454" i="9" s="1"/>
  <c r="L455" i="9"/>
  <c r="M455" i="9" s="1"/>
  <c r="L456" i="9"/>
  <c r="M456" i="9" s="1"/>
  <c r="L457" i="9"/>
  <c r="M457" i="9" s="1"/>
  <c r="L458" i="9"/>
  <c r="M458" i="9" s="1"/>
  <c r="L459" i="9"/>
  <c r="M459" i="9" s="1"/>
  <c r="L460" i="9"/>
  <c r="M460" i="9" s="1"/>
  <c r="L461" i="9"/>
  <c r="M461" i="9" s="1"/>
  <c r="L462" i="9"/>
  <c r="M462" i="9" s="1"/>
  <c r="L463" i="9"/>
  <c r="M463" i="9" s="1"/>
  <c r="L464" i="9"/>
  <c r="M464" i="9" s="1"/>
  <c r="L465" i="9"/>
  <c r="M465" i="9" s="1"/>
  <c r="L466" i="9"/>
  <c r="M466" i="9" s="1"/>
  <c r="L467" i="9"/>
  <c r="M467" i="9" s="1"/>
  <c r="L468" i="9"/>
  <c r="M468" i="9" s="1"/>
  <c r="L469" i="9"/>
  <c r="M469" i="9" s="1"/>
  <c r="L470" i="9"/>
  <c r="M470" i="9" s="1"/>
  <c r="L471" i="9"/>
  <c r="M471" i="9" s="1"/>
  <c r="L472" i="9"/>
  <c r="M472" i="9" s="1"/>
  <c r="L473" i="9"/>
  <c r="M473" i="9" s="1"/>
  <c r="L474" i="9"/>
  <c r="M474" i="9" s="1"/>
  <c r="L475" i="9"/>
  <c r="M475" i="9" s="1"/>
  <c r="L476" i="9"/>
  <c r="M476" i="9" s="1"/>
  <c r="L477" i="9"/>
  <c r="M477" i="9" s="1"/>
  <c r="L478" i="9"/>
  <c r="M478" i="9" s="1"/>
  <c r="L479" i="9"/>
  <c r="M479" i="9" s="1"/>
  <c r="L480" i="9"/>
  <c r="M480" i="9" s="1"/>
  <c r="L481" i="9"/>
  <c r="M481" i="9" s="1"/>
  <c r="L482" i="9"/>
  <c r="M482" i="9" s="1"/>
  <c r="L483" i="9"/>
  <c r="M483" i="9" s="1"/>
  <c r="L484" i="9"/>
  <c r="M484" i="9" s="1"/>
  <c r="L485" i="9"/>
  <c r="M485" i="9" s="1"/>
  <c r="L486" i="9"/>
  <c r="M486" i="9" s="1"/>
  <c r="L487" i="9"/>
  <c r="M487" i="9" s="1"/>
  <c r="L488" i="9"/>
  <c r="M488" i="9" s="1"/>
  <c r="L489" i="9"/>
  <c r="M489" i="9" s="1"/>
  <c r="L490" i="9"/>
  <c r="M490" i="9" s="1"/>
  <c r="L491" i="9"/>
  <c r="M491" i="9" s="1"/>
  <c r="L492" i="9"/>
  <c r="M492" i="9" s="1"/>
  <c r="L493" i="9"/>
  <c r="M493" i="9" s="1"/>
  <c r="L494" i="9"/>
  <c r="M494" i="9" s="1"/>
  <c r="L495" i="9"/>
  <c r="M495" i="9" s="1"/>
  <c r="L496" i="9"/>
  <c r="M496" i="9" s="1"/>
  <c r="L497" i="9"/>
  <c r="M497" i="9" s="1"/>
  <c r="L498" i="9"/>
  <c r="M498" i="9" s="1"/>
  <c r="L499" i="9"/>
  <c r="M499" i="9" s="1"/>
  <c r="L500" i="9"/>
  <c r="M500" i="9" s="1"/>
  <c r="L501" i="9"/>
  <c r="M501" i="9" s="1"/>
  <c r="L502" i="9"/>
  <c r="M502" i="9" s="1"/>
  <c r="L503" i="9"/>
  <c r="M503" i="9" s="1"/>
  <c r="L504" i="9"/>
  <c r="M504" i="9" s="1"/>
  <c r="L505" i="9"/>
  <c r="M505" i="9" s="1"/>
  <c r="L506" i="9"/>
  <c r="M506" i="9" s="1"/>
  <c r="L507" i="9"/>
  <c r="M507" i="9" s="1"/>
  <c r="L508" i="9"/>
  <c r="M508" i="9" s="1"/>
  <c r="L509" i="9"/>
  <c r="M509" i="9" s="1"/>
  <c r="L510" i="9"/>
  <c r="M510" i="9" s="1"/>
  <c r="L511" i="9"/>
  <c r="M511" i="9" s="1"/>
  <c r="L512" i="9"/>
  <c r="M512" i="9" s="1"/>
  <c r="L513" i="9"/>
  <c r="M513" i="9" s="1"/>
  <c r="L514" i="9"/>
  <c r="M514" i="9" s="1"/>
  <c r="L515" i="9"/>
  <c r="M515" i="9" s="1"/>
  <c r="L516" i="9"/>
  <c r="M516" i="9" s="1"/>
  <c r="L517" i="9"/>
  <c r="M517" i="9" s="1"/>
  <c r="L518" i="9"/>
  <c r="M518" i="9" s="1"/>
  <c r="L519" i="9"/>
  <c r="M519" i="9" s="1"/>
  <c r="L520" i="9"/>
  <c r="M520" i="9" s="1"/>
  <c r="L521" i="9"/>
  <c r="M521" i="9" s="1"/>
  <c r="L522" i="9"/>
  <c r="M522" i="9" s="1"/>
  <c r="L523" i="9"/>
  <c r="M523" i="9" s="1"/>
  <c r="L524" i="9"/>
  <c r="M524" i="9" s="1"/>
  <c r="L525" i="9"/>
  <c r="M525" i="9" s="1"/>
  <c r="L526" i="9"/>
  <c r="M526" i="9" s="1"/>
  <c r="L527" i="9"/>
  <c r="M527" i="9" s="1"/>
  <c r="L528" i="9"/>
  <c r="M528" i="9" s="1"/>
  <c r="L529" i="9"/>
  <c r="M529" i="9" s="1"/>
  <c r="L530" i="9"/>
  <c r="M530" i="9" s="1"/>
  <c r="L531" i="9"/>
  <c r="M531" i="9" s="1"/>
  <c r="L532" i="9"/>
  <c r="M532" i="9" s="1"/>
  <c r="L533" i="9"/>
  <c r="M533" i="9" s="1"/>
  <c r="L534" i="9"/>
  <c r="M534" i="9" s="1"/>
  <c r="L535" i="9"/>
  <c r="M535" i="9" s="1"/>
  <c r="L536" i="9"/>
  <c r="M536" i="9" s="1"/>
  <c r="L537" i="9"/>
  <c r="M537" i="9" s="1"/>
  <c r="L538" i="9"/>
  <c r="M538" i="9" s="1"/>
  <c r="L539" i="9"/>
  <c r="M539" i="9" s="1"/>
  <c r="L540" i="9"/>
  <c r="M540" i="9" s="1"/>
  <c r="L541" i="9"/>
  <c r="M541" i="9" s="1"/>
  <c r="L542" i="9"/>
  <c r="M542" i="9" s="1"/>
  <c r="L543" i="9"/>
  <c r="M543" i="9" s="1"/>
  <c r="L544" i="9"/>
  <c r="M544" i="9" s="1"/>
  <c r="L545" i="9"/>
  <c r="M545" i="9" s="1"/>
  <c r="L546" i="9"/>
  <c r="M546" i="9" s="1"/>
  <c r="L547" i="9"/>
  <c r="M547" i="9" s="1"/>
  <c r="L548" i="9"/>
  <c r="M548" i="9" s="1"/>
  <c r="L549" i="9"/>
  <c r="M549" i="9" s="1"/>
  <c r="L550" i="9"/>
  <c r="M550" i="9" s="1"/>
  <c r="L551" i="9"/>
  <c r="M551" i="9" s="1"/>
  <c r="L552" i="9"/>
  <c r="M552" i="9" s="1"/>
  <c r="L553" i="9"/>
  <c r="M553" i="9" s="1"/>
  <c r="L554" i="9"/>
  <c r="M554" i="9" s="1"/>
  <c r="L555" i="9"/>
  <c r="M555" i="9" s="1"/>
  <c r="L556" i="9"/>
  <c r="M556" i="9" s="1"/>
  <c r="L557" i="9"/>
  <c r="M557" i="9" s="1"/>
  <c r="L558" i="9"/>
  <c r="M558" i="9" s="1"/>
  <c r="L559" i="9"/>
  <c r="M559" i="9" s="1"/>
  <c r="L560" i="9"/>
  <c r="M560" i="9" s="1"/>
  <c r="L561" i="9"/>
  <c r="M561" i="9" s="1"/>
  <c r="L562" i="9"/>
  <c r="M562" i="9" s="1"/>
  <c r="L563" i="9"/>
  <c r="M563" i="9" s="1"/>
  <c r="L564" i="9"/>
  <c r="M564" i="9" s="1"/>
  <c r="L565" i="9"/>
  <c r="M565" i="9" s="1"/>
  <c r="L566" i="9"/>
  <c r="M566" i="9" s="1"/>
  <c r="L567" i="9"/>
  <c r="M567" i="9" s="1"/>
  <c r="L568" i="9"/>
  <c r="M568" i="9" s="1"/>
  <c r="L569" i="9"/>
  <c r="M569" i="9" s="1"/>
  <c r="L570" i="9"/>
  <c r="M570" i="9" s="1"/>
  <c r="L571" i="9"/>
  <c r="M571" i="9" s="1"/>
  <c r="L572" i="9"/>
  <c r="M572" i="9" s="1"/>
  <c r="L573" i="9"/>
  <c r="M573" i="9" s="1"/>
  <c r="L574" i="9"/>
  <c r="M574" i="9" s="1"/>
  <c r="L575" i="9"/>
  <c r="M575" i="9" s="1"/>
  <c r="L576" i="9"/>
  <c r="M576" i="9" s="1"/>
  <c r="L577" i="9"/>
  <c r="M577" i="9" s="1"/>
  <c r="L578" i="9"/>
  <c r="M578" i="9" s="1"/>
  <c r="L579" i="9"/>
  <c r="M579" i="9" s="1"/>
  <c r="L580" i="9"/>
  <c r="M580" i="9" s="1"/>
  <c r="L581" i="9"/>
  <c r="M581" i="9" s="1"/>
  <c r="L582" i="9"/>
  <c r="M582" i="9" s="1"/>
  <c r="L583" i="9"/>
  <c r="M583" i="9" s="1"/>
  <c r="L584" i="9"/>
  <c r="M584" i="9" s="1"/>
  <c r="L585" i="9"/>
  <c r="M585" i="9" s="1"/>
  <c r="L586" i="9"/>
  <c r="M586" i="9" s="1"/>
  <c r="L587" i="9"/>
  <c r="M587" i="9" s="1"/>
  <c r="L588" i="9"/>
  <c r="M588" i="9" s="1"/>
  <c r="L589" i="9"/>
  <c r="M589" i="9" s="1"/>
  <c r="L590" i="9"/>
  <c r="M590" i="9" s="1"/>
  <c r="L591" i="9"/>
  <c r="M591" i="9" s="1"/>
  <c r="L592" i="9"/>
  <c r="M592" i="9" s="1"/>
  <c r="L593" i="9"/>
  <c r="M593" i="9" s="1"/>
  <c r="L594" i="9"/>
  <c r="M594" i="9" s="1"/>
  <c r="L595" i="9"/>
  <c r="M595" i="9" s="1"/>
  <c r="L596" i="9"/>
  <c r="M596" i="9" s="1"/>
  <c r="L597" i="9"/>
  <c r="M597" i="9" s="1"/>
  <c r="L598" i="9"/>
  <c r="M598" i="9" s="1"/>
  <c r="L599" i="9"/>
  <c r="M599" i="9" s="1"/>
  <c r="L600" i="9"/>
  <c r="M600" i="9" s="1"/>
  <c r="L601" i="9"/>
  <c r="M601" i="9" s="1"/>
  <c r="L602" i="9"/>
  <c r="M602" i="9" s="1"/>
  <c r="L603" i="9"/>
  <c r="M603" i="9" s="1"/>
  <c r="L604" i="9"/>
  <c r="M604" i="9" s="1"/>
  <c r="L605" i="9"/>
  <c r="M605" i="9" s="1"/>
  <c r="L606" i="9"/>
  <c r="M606" i="9" s="1"/>
  <c r="L607" i="9"/>
  <c r="M607" i="9" s="1"/>
  <c r="L608" i="9"/>
  <c r="M608" i="9" s="1"/>
  <c r="L609" i="9"/>
  <c r="M609" i="9" s="1"/>
  <c r="L610" i="9"/>
  <c r="M610" i="9" s="1"/>
  <c r="L611" i="9"/>
  <c r="M611" i="9" s="1"/>
  <c r="L612" i="9"/>
  <c r="M612" i="9" s="1"/>
  <c r="L613" i="9"/>
  <c r="M613" i="9" s="1"/>
  <c r="L614" i="9"/>
  <c r="M614" i="9" s="1"/>
  <c r="L615" i="9"/>
  <c r="M615" i="9" s="1"/>
  <c r="L616" i="9"/>
  <c r="M616" i="9" s="1"/>
  <c r="L617" i="9"/>
  <c r="M617" i="9" s="1"/>
  <c r="L618" i="9"/>
  <c r="M618" i="9" s="1"/>
  <c r="L619" i="9"/>
  <c r="M619" i="9" s="1"/>
  <c r="L620" i="9"/>
  <c r="M620" i="9" s="1"/>
  <c r="L621" i="9"/>
  <c r="M621" i="9" s="1"/>
  <c r="L622" i="9"/>
  <c r="M622" i="9" s="1"/>
  <c r="L623" i="9"/>
  <c r="M623" i="9" s="1"/>
  <c r="L624" i="9"/>
  <c r="M624" i="9" s="1"/>
  <c r="L625" i="9"/>
  <c r="M625" i="9" s="1"/>
  <c r="L626" i="9"/>
  <c r="M626" i="9" s="1"/>
  <c r="L627" i="9"/>
  <c r="M627" i="9" s="1"/>
  <c r="L628" i="9"/>
  <c r="M628" i="9" s="1"/>
  <c r="L629" i="9"/>
  <c r="M629" i="9" s="1"/>
  <c r="L630" i="9"/>
  <c r="M630" i="9" s="1"/>
  <c r="L631" i="9"/>
  <c r="M631" i="9" s="1"/>
  <c r="L632" i="9"/>
  <c r="M632" i="9" s="1"/>
  <c r="L633" i="9"/>
  <c r="M633" i="9" s="1"/>
  <c r="L634" i="9"/>
  <c r="M634" i="9" s="1"/>
  <c r="L635" i="9"/>
  <c r="M635" i="9" s="1"/>
  <c r="L636" i="9"/>
  <c r="M636" i="9" s="1"/>
  <c r="L637" i="9"/>
  <c r="M637" i="9" s="1"/>
  <c r="L638" i="9"/>
  <c r="M638" i="9" s="1"/>
  <c r="L639" i="9"/>
  <c r="M639" i="9" s="1"/>
  <c r="L640" i="9"/>
  <c r="M640" i="9" s="1"/>
  <c r="L641" i="9"/>
  <c r="M641" i="9" s="1"/>
  <c r="L642" i="9"/>
  <c r="M642" i="9" s="1"/>
  <c r="L643" i="9"/>
  <c r="M643" i="9" s="1"/>
  <c r="L644" i="9"/>
  <c r="M644" i="9" s="1"/>
  <c r="L645" i="9"/>
  <c r="M645" i="9" s="1"/>
  <c r="L646" i="9"/>
  <c r="M646" i="9" s="1"/>
  <c r="L647" i="9"/>
  <c r="M647" i="9" s="1"/>
  <c r="L648" i="9"/>
  <c r="M648" i="9" s="1"/>
  <c r="L649" i="9"/>
  <c r="M649" i="9" s="1"/>
  <c r="L650" i="9"/>
  <c r="M650" i="9" s="1"/>
  <c r="L651" i="9"/>
  <c r="M651" i="9" s="1"/>
  <c r="L652" i="9"/>
  <c r="M652" i="9" s="1"/>
  <c r="L653" i="9"/>
  <c r="M653" i="9" s="1"/>
  <c r="L654" i="9"/>
  <c r="M654" i="9" s="1"/>
  <c r="L655" i="9"/>
  <c r="M655" i="9" s="1"/>
  <c r="L656" i="9"/>
  <c r="M656" i="9" s="1"/>
  <c r="L657" i="9"/>
  <c r="M657" i="9" s="1"/>
  <c r="L658" i="9"/>
  <c r="M658" i="9" s="1"/>
  <c r="L659" i="9"/>
  <c r="M659" i="9" s="1"/>
  <c r="L660" i="9"/>
  <c r="M660" i="9" s="1"/>
  <c r="L661" i="9"/>
  <c r="M661" i="9" s="1"/>
  <c r="L662" i="9"/>
  <c r="M662" i="9" s="1"/>
  <c r="L663" i="9"/>
  <c r="M663" i="9" s="1"/>
  <c r="L664" i="9"/>
  <c r="M664" i="9" s="1"/>
  <c r="L665" i="9"/>
  <c r="M665" i="9" s="1"/>
  <c r="L666" i="9"/>
  <c r="M666" i="9" s="1"/>
  <c r="L667" i="9"/>
  <c r="M667" i="9" s="1"/>
  <c r="L668" i="9"/>
  <c r="M668" i="9" s="1"/>
  <c r="L669" i="9"/>
  <c r="M669" i="9" s="1"/>
  <c r="L670" i="9"/>
  <c r="M670" i="9" s="1"/>
  <c r="L671" i="9"/>
  <c r="M671" i="9" s="1"/>
  <c r="L672" i="9"/>
  <c r="M672" i="9" s="1"/>
  <c r="L673" i="9"/>
  <c r="M673" i="9" s="1"/>
  <c r="L674" i="9"/>
  <c r="M674" i="9" s="1"/>
  <c r="L675" i="9"/>
  <c r="M675" i="9" s="1"/>
  <c r="L676" i="9"/>
  <c r="M676" i="9" s="1"/>
  <c r="L677" i="9"/>
  <c r="M677" i="9" s="1"/>
  <c r="L678" i="9"/>
  <c r="M678" i="9" s="1"/>
  <c r="L679" i="9"/>
  <c r="M679" i="9" s="1"/>
  <c r="L680" i="9"/>
  <c r="M680" i="9" s="1"/>
  <c r="L681" i="9"/>
  <c r="M681" i="9" s="1"/>
  <c r="L682" i="9"/>
  <c r="M682" i="9" s="1"/>
  <c r="L683" i="9"/>
  <c r="M683" i="9" s="1"/>
  <c r="L684" i="9"/>
  <c r="M684" i="9" s="1"/>
  <c r="L685" i="9"/>
  <c r="M685" i="9" s="1"/>
  <c r="L686" i="9"/>
  <c r="M686" i="9" s="1"/>
  <c r="L687" i="9"/>
  <c r="M687" i="9" s="1"/>
  <c r="L688" i="9"/>
  <c r="M688" i="9" s="1"/>
  <c r="L689" i="9"/>
  <c r="M689" i="9" s="1"/>
  <c r="L690" i="9"/>
  <c r="M690" i="9" s="1"/>
  <c r="L691" i="9"/>
  <c r="M691" i="9" s="1"/>
  <c r="L692" i="9"/>
  <c r="M692" i="9" s="1"/>
  <c r="L693" i="9"/>
  <c r="M693" i="9" s="1"/>
  <c r="L694" i="9"/>
  <c r="M694" i="9" s="1"/>
  <c r="L695" i="9"/>
  <c r="M695" i="9" s="1"/>
  <c r="L696" i="9"/>
  <c r="M696" i="9" s="1"/>
  <c r="L697" i="9"/>
  <c r="M697" i="9" s="1"/>
  <c r="L698" i="9"/>
  <c r="M698" i="9" s="1"/>
  <c r="L699" i="9"/>
  <c r="M699" i="9" s="1"/>
  <c r="L700" i="9"/>
  <c r="M700" i="9" s="1"/>
  <c r="L701" i="9"/>
  <c r="M701" i="9" s="1"/>
  <c r="L702" i="9"/>
  <c r="M702" i="9" s="1"/>
  <c r="L703" i="9"/>
  <c r="M703" i="9" s="1"/>
  <c r="L704" i="9"/>
  <c r="M704" i="9" s="1"/>
  <c r="L705" i="9"/>
  <c r="M705" i="9" s="1"/>
  <c r="L706" i="9"/>
  <c r="M706" i="9" s="1"/>
  <c r="L707" i="9"/>
  <c r="M707" i="9" s="1"/>
  <c r="L708" i="9"/>
  <c r="M708" i="9" s="1"/>
  <c r="L709" i="9"/>
  <c r="M709" i="9" s="1"/>
  <c r="L710" i="9"/>
  <c r="M710" i="9" s="1"/>
  <c r="L711" i="9"/>
  <c r="M711" i="9" s="1"/>
  <c r="L712" i="9"/>
  <c r="M712" i="9" s="1"/>
  <c r="L713" i="9"/>
  <c r="M713" i="9" s="1"/>
  <c r="L714" i="9"/>
  <c r="M714" i="9" s="1"/>
  <c r="L715" i="9"/>
  <c r="M715" i="9" s="1"/>
  <c r="L716" i="9"/>
  <c r="M716" i="9" s="1"/>
  <c r="L717" i="9"/>
  <c r="M717" i="9" s="1"/>
  <c r="L718" i="9"/>
  <c r="M718" i="9" s="1"/>
  <c r="L719" i="9"/>
  <c r="M719" i="9" s="1"/>
  <c r="L720" i="9"/>
  <c r="M720" i="9" s="1"/>
  <c r="L721" i="9"/>
  <c r="M721" i="9" s="1"/>
  <c r="L722" i="9"/>
  <c r="M722" i="9" s="1"/>
  <c r="L723" i="9"/>
  <c r="M723" i="9" s="1"/>
  <c r="L724" i="9"/>
  <c r="M724" i="9" s="1"/>
  <c r="L725" i="9"/>
  <c r="M725" i="9" s="1"/>
  <c r="L726" i="9"/>
  <c r="M726" i="9" s="1"/>
  <c r="L727" i="9"/>
  <c r="M727" i="9" s="1"/>
  <c r="L728" i="9"/>
  <c r="M728" i="9" s="1"/>
  <c r="L729" i="9"/>
  <c r="M729" i="9" s="1"/>
  <c r="L730" i="9"/>
  <c r="M730" i="9" s="1"/>
  <c r="L731" i="9"/>
  <c r="M731" i="9" s="1"/>
  <c r="L732" i="9"/>
  <c r="M732" i="9" s="1"/>
  <c r="L733" i="9"/>
  <c r="M733" i="9" s="1"/>
  <c r="L734" i="9"/>
  <c r="M734" i="9" s="1"/>
  <c r="L735" i="9"/>
  <c r="M735" i="9" s="1"/>
  <c r="L736" i="9"/>
  <c r="M736" i="9" s="1"/>
  <c r="L737" i="9"/>
  <c r="M737" i="9" s="1"/>
  <c r="L738" i="9"/>
  <c r="M738" i="9" s="1"/>
  <c r="L739" i="9"/>
  <c r="M739" i="9" s="1"/>
  <c r="L740" i="9"/>
  <c r="M740" i="9" s="1"/>
  <c r="L741" i="9"/>
  <c r="M741" i="9" s="1"/>
  <c r="L742" i="9"/>
  <c r="M742" i="9" s="1"/>
  <c r="L743" i="9"/>
  <c r="M743" i="9" s="1"/>
  <c r="L744" i="9"/>
  <c r="M744" i="9" s="1"/>
  <c r="L745" i="9"/>
  <c r="M745" i="9" s="1"/>
  <c r="L746" i="9"/>
  <c r="M746" i="9" s="1"/>
  <c r="L747" i="9"/>
  <c r="M747" i="9" s="1"/>
  <c r="L748" i="9"/>
  <c r="M748" i="9" s="1"/>
  <c r="L749" i="9"/>
  <c r="M749" i="9" s="1"/>
  <c r="L750" i="9"/>
  <c r="M750" i="9" s="1"/>
  <c r="L751" i="9"/>
  <c r="M751" i="9" s="1"/>
  <c r="L752" i="9"/>
  <c r="M752" i="9" s="1"/>
  <c r="L753" i="9"/>
  <c r="M753" i="9" s="1"/>
  <c r="L754" i="9"/>
  <c r="M754" i="9" s="1"/>
  <c r="L755" i="9"/>
  <c r="M755" i="9" s="1"/>
  <c r="L756" i="9"/>
  <c r="M756" i="9" s="1"/>
  <c r="L757" i="9"/>
  <c r="M757" i="9" s="1"/>
  <c r="L758" i="9"/>
  <c r="M758" i="9" s="1"/>
  <c r="L759" i="9"/>
  <c r="M759" i="9" s="1"/>
  <c r="L760" i="9"/>
  <c r="M760" i="9" s="1"/>
  <c r="L761" i="9"/>
  <c r="M761" i="9" s="1"/>
  <c r="L762" i="9"/>
  <c r="M762" i="9" s="1"/>
  <c r="L763" i="9"/>
  <c r="M763" i="9" s="1"/>
  <c r="L764" i="9"/>
  <c r="M764" i="9" s="1"/>
  <c r="L765" i="9"/>
  <c r="M765" i="9" s="1"/>
  <c r="L766" i="9"/>
  <c r="M766" i="9" s="1"/>
  <c r="L767" i="9"/>
  <c r="M767" i="9" s="1"/>
  <c r="L768" i="9"/>
  <c r="M768" i="9" s="1"/>
  <c r="L769" i="9"/>
  <c r="M769" i="9" s="1"/>
  <c r="L770" i="9"/>
  <c r="M770" i="9" s="1"/>
  <c r="L771" i="9"/>
  <c r="M771" i="9" s="1"/>
  <c r="L772" i="9"/>
  <c r="M772" i="9" s="1"/>
  <c r="L773" i="9"/>
  <c r="M773" i="9" s="1"/>
  <c r="L774" i="9"/>
  <c r="M774" i="9" s="1"/>
  <c r="L775" i="9"/>
  <c r="M775" i="9" s="1"/>
  <c r="L776" i="9"/>
  <c r="M776" i="9" s="1"/>
  <c r="L777" i="9"/>
  <c r="M777" i="9" s="1"/>
  <c r="L778" i="9"/>
  <c r="M778" i="9" s="1"/>
  <c r="L779" i="9"/>
  <c r="M779" i="9" s="1"/>
  <c r="L780" i="9"/>
  <c r="M780" i="9" s="1"/>
  <c r="L781" i="9"/>
  <c r="M781" i="9" s="1"/>
  <c r="L782" i="9"/>
  <c r="M782" i="9" s="1"/>
  <c r="L783" i="9"/>
  <c r="M783" i="9" s="1"/>
  <c r="L784" i="9"/>
  <c r="M784" i="9" s="1"/>
  <c r="L785" i="9"/>
  <c r="M785" i="9" s="1"/>
  <c r="L786" i="9"/>
  <c r="M786" i="9" s="1"/>
  <c r="L787" i="9"/>
  <c r="M787" i="9" s="1"/>
  <c r="L788" i="9"/>
  <c r="M788" i="9" s="1"/>
  <c r="L789" i="9"/>
  <c r="M789" i="9" s="1"/>
  <c r="L790" i="9"/>
  <c r="M790" i="9" s="1"/>
  <c r="L791" i="9"/>
  <c r="M791" i="9" s="1"/>
  <c r="L792" i="9"/>
  <c r="M792" i="9" s="1"/>
  <c r="L793" i="9"/>
  <c r="M793" i="9" s="1"/>
  <c r="L794" i="9"/>
  <c r="M794" i="9" s="1"/>
  <c r="L795" i="9"/>
  <c r="M795" i="9" s="1"/>
  <c r="L796" i="9"/>
  <c r="M796" i="9" s="1"/>
  <c r="L797" i="9"/>
  <c r="M797" i="9" s="1"/>
  <c r="L798" i="9"/>
  <c r="M798" i="9" s="1"/>
  <c r="L799" i="9"/>
  <c r="M799" i="9" s="1"/>
  <c r="L800" i="9"/>
  <c r="M800" i="9" s="1"/>
  <c r="L801" i="9"/>
  <c r="M801" i="9" s="1"/>
  <c r="L802" i="9"/>
  <c r="M802" i="9" s="1"/>
  <c r="L803" i="9"/>
  <c r="M803" i="9" s="1"/>
  <c r="L804" i="9"/>
  <c r="M804" i="9" s="1"/>
  <c r="L805" i="9"/>
  <c r="M805" i="9" s="1"/>
  <c r="L806" i="9"/>
  <c r="M806" i="9" s="1"/>
  <c r="L807" i="9"/>
  <c r="M807" i="9" s="1"/>
  <c r="L808" i="9"/>
  <c r="M808" i="9" s="1"/>
  <c r="L809" i="9"/>
  <c r="M809" i="9" s="1"/>
  <c r="L810" i="9"/>
  <c r="M810" i="9" s="1"/>
  <c r="L811" i="9"/>
  <c r="M811" i="9" s="1"/>
  <c r="L812" i="9"/>
  <c r="M812" i="9" s="1"/>
  <c r="L813" i="9"/>
  <c r="M813" i="9" s="1"/>
  <c r="L814" i="9"/>
  <c r="M814" i="9" s="1"/>
  <c r="L815" i="9"/>
  <c r="M815" i="9" s="1"/>
  <c r="L816" i="9"/>
  <c r="M816" i="9" s="1"/>
  <c r="L817" i="9"/>
  <c r="M817" i="9" s="1"/>
  <c r="L818" i="9"/>
  <c r="M818" i="9" s="1"/>
  <c r="L819" i="9"/>
  <c r="M819" i="9" s="1"/>
  <c r="L820" i="9"/>
  <c r="M820" i="9" s="1"/>
  <c r="L821" i="9"/>
  <c r="M821" i="9" s="1"/>
  <c r="L822" i="9"/>
  <c r="M822" i="9" s="1"/>
  <c r="L823" i="9"/>
  <c r="M823" i="9" s="1"/>
  <c r="L824" i="9"/>
  <c r="M824" i="9" s="1"/>
  <c r="L825" i="9"/>
  <c r="M825" i="9" s="1"/>
  <c r="L826" i="9"/>
  <c r="M826" i="9" s="1"/>
  <c r="L827" i="9"/>
  <c r="M827" i="9" s="1"/>
  <c r="L828" i="9"/>
  <c r="M828" i="9" s="1"/>
  <c r="L829" i="9"/>
  <c r="M829" i="9" s="1"/>
  <c r="L830" i="9"/>
  <c r="M830" i="9" s="1"/>
  <c r="L831" i="9"/>
  <c r="M831" i="9" s="1"/>
  <c r="L832" i="9"/>
  <c r="M832" i="9" s="1"/>
  <c r="L833" i="9"/>
  <c r="M833" i="9" s="1"/>
  <c r="L834" i="9"/>
  <c r="M834" i="9" s="1"/>
  <c r="L835" i="9"/>
  <c r="M835" i="9" s="1"/>
  <c r="L836" i="9"/>
  <c r="M836" i="9" s="1"/>
  <c r="L837" i="9"/>
  <c r="M837" i="9" s="1"/>
  <c r="L838" i="9"/>
  <c r="M838" i="9" s="1"/>
  <c r="L839" i="9"/>
  <c r="M839" i="9" s="1"/>
  <c r="L840" i="9"/>
  <c r="M840" i="9" s="1"/>
  <c r="L841" i="9"/>
  <c r="M841" i="9" s="1"/>
  <c r="L842" i="9"/>
  <c r="M842" i="9" s="1"/>
  <c r="L843" i="9"/>
  <c r="M843" i="9" s="1"/>
  <c r="L844" i="9"/>
  <c r="M844" i="9" s="1"/>
  <c r="L845" i="9"/>
  <c r="M845" i="9" s="1"/>
  <c r="L846" i="9"/>
  <c r="M846" i="9" s="1"/>
  <c r="L847" i="9"/>
  <c r="M847" i="9" s="1"/>
  <c r="L848" i="9"/>
  <c r="M848" i="9" s="1"/>
  <c r="L849" i="9"/>
  <c r="M849" i="9" s="1"/>
  <c r="L850" i="9"/>
  <c r="M850" i="9" s="1"/>
  <c r="L851" i="9"/>
  <c r="M851" i="9" s="1"/>
  <c r="L852" i="9"/>
  <c r="M852" i="9" s="1"/>
  <c r="L853" i="9"/>
  <c r="M853" i="9" s="1"/>
  <c r="L854" i="9"/>
  <c r="M854" i="9" s="1"/>
  <c r="L855" i="9"/>
  <c r="M855" i="9" s="1"/>
  <c r="L856" i="9"/>
  <c r="M856" i="9" s="1"/>
  <c r="L857" i="9"/>
  <c r="M857" i="9" s="1"/>
  <c r="L858" i="9"/>
  <c r="M858" i="9" s="1"/>
  <c r="L859" i="9"/>
  <c r="M859" i="9" s="1"/>
  <c r="L860" i="9"/>
  <c r="M860" i="9" s="1"/>
  <c r="L861" i="9"/>
  <c r="M861" i="9" s="1"/>
  <c r="L862" i="9"/>
  <c r="M862" i="9" s="1"/>
  <c r="L863" i="9"/>
  <c r="M863" i="9" s="1"/>
  <c r="L864" i="9"/>
  <c r="M864" i="9" s="1"/>
  <c r="L865" i="9"/>
  <c r="M865" i="9" s="1"/>
  <c r="L866" i="9"/>
  <c r="M866" i="9" s="1"/>
  <c r="L867" i="9"/>
  <c r="M867" i="9" s="1"/>
  <c r="L868" i="9"/>
  <c r="M868" i="9" s="1"/>
  <c r="L869" i="9"/>
  <c r="M869" i="9" s="1"/>
  <c r="L870" i="9"/>
  <c r="M870" i="9" s="1"/>
  <c r="L871" i="9"/>
  <c r="M871" i="9" s="1"/>
  <c r="L872" i="9"/>
  <c r="M872" i="9" s="1"/>
  <c r="L873" i="9"/>
  <c r="M873" i="9" s="1"/>
  <c r="L874" i="9"/>
  <c r="M874" i="9" s="1"/>
  <c r="L875" i="9"/>
  <c r="M875" i="9" s="1"/>
  <c r="L876" i="9"/>
  <c r="M876" i="9" s="1"/>
  <c r="L877" i="9"/>
  <c r="M877" i="9" s="1"/>
  <c r="L878" i="9"/>
  <c r="M878" i="9" s="1"/>
  <c r="L879" i="9"/>
  <c r="M879" i="9" s="1"/>
  <c r="L880" i="9"/>
  <c r="M880" i="9" s="1"/>
  <c r="L881" i="9"/>
  <c r="M881" i="9" s="1"/>
  <c r="L882" i="9"/>
  <c r="M882" i="9" s="1"/>
  <c r="L883" i="9"/>
  <c r="M883" i="9" s="1"/>
  <c r="L884" i="9"/>
  <c r="M884" i="9" s="1"/>
  <c r="L885" i="9"/>
  <c r="M885" i="9" s="1"/>
  <c r="L886" i="9"/>
  <c r="M886" i="9" s="1"/>
  <c r="L887" i="9"/>
  <c r="M887" i="9" s="1"/>
  <c r="L888" i="9"/>
  <c r="M888" i="9" s="1"/>
  <c r="L889" i="9"/>
  <c r="M889" i="9" s="1"/>
  <c r="L890" i="9"/>
  <c r="M890" i="9" s="1"/>
  <c r="L891" i="9"/>
  <c r="M891" i="9" s="1"/>
  <c r="L892" i="9"/>
  <c r="M892" i="9" s="1"/>
  <c r="L893" i="9"/>
  <c r="M893" i="9" s="1"/>
  <c r="L894" i="9"/>
  <c r="M894" i="9" s="1"/>
  <c r="L895" i="9"/>
  <c r="M895" i="9" s="1"/>
  <c r="L896" i="9"/>
  <c r="M896" i="9" s="1"/>
  <c r="L897" i="9"/>
  <c r="M897" i="9" s="1"/>
  <c r="L898" i="9"/>
  <c r="M898" i="9" s="1"/>
  <c r="L899" i="9"/>
  <c r="M899" i="9" s="1"/>
  <c r="L900" i="9"/>
  <c r="M900" i="9" s="1"/>
  <c r="L901" i="9"/>
  <c r="M901" i="9" s="1"/>
  <c r="L902" i="9"/>
  <c r="M902" i="9" s="1"/>
  <c r="L903" i="9"/>
  <c r="M903" i="9" s="1"/>
  <c r="L904" i="9"/>
  <c r="M904" i="9" s="1"/>
  <c r="L905" i="9"/>
  <c r="M905" i="9" s="1"/>
  <c r="L906" i="9"/>
  <c r="M906" i="9" s="1"/>
  <c r="L907" i="9"/>
  <c r="M907" i="9" s="1"/>
  <c r="L908" i="9"/>
  <c r="M908" i="9" s="1"/>
  <c r="L909" i="9"/>
  <c r="M909" i="9" s="1"/>
  <c r="L910" i="9"/>
  <c r="M910" i="9" s="1"/>
  <c r="L911" i="9"/>
  <c r="M911" i="9" s="1"/>
  <c r="L912" i="9"/>
  <c r="M912" i="9" s="1"/>
  <c r="L913" i="9"/>
  <c r="M913" i="9" s="1"/>
  <c r="L914" i="9"/>
  <c r="M914" i="9" s="1"/>
  <c r="L915" i="9"/>
  <c r="M915" i="9" s="1"/>
  <c r="L916" i="9"/>
  <c r="M916" i="9" s="1"/>
  <c r="L917" i="9"/>
  <c r="M917" i="9" s="1"/>
  <c r="L918" i="9"/>
  <c r="M918" i="9" s="1"/>
  <c r="L919" i="9"/>
  <c r="M919" i="9" s="1"/>
  <c r="L920" i="9"/>
  <c r="M920" i="9" s="1"/>
  <c r="L921" i="9"/>
  <c r="M921" i="9" s="1"/>
  <c r="L922" i="9"/>
  <c r="M922" i="9" s="1"/>
  <c r="L923" i="9"/>
  <c r="M923" i="9" s="1"/>
  <c r="L924" i="9"/>
  <c r="M924" i="9" s="1"/>
  <c r="L925" i="9"/>
  <c r="M925" i="9" s="1"/>
  <c r="L926" i="9"/>
  <c r="M926" i="9" s="1"/>
  <c r="L927" i="9"/>
  <c r="M927" i="9" s="1"/>
  <c r="L928" i="9"/>
  <c r="M928" i="9" s="1"/>
  <c r="L929" i="9"/>
  <c r="M929" i="9" s="1"/>
  <c r="L930" i="9"/>
  <c r="M930" i="9" s="1"/>
  <c r="L931" i="9"/>
  <c r="M931" i="9" s="1"/>
  <c r="L932" i="9"/>
  <c r="M932" i="9" s="1"/>
  <c r="L933" i="9"/>
  <c r="M933" i="9" s="1"/>
  <c r="L934" i="9"/>
  <c r="M934" i="9" s="1"/>
  <c r="L935" i="9"/>
  <c r="M935" i="9" s="1"/>
  <c r="L936" i="9"/>
  <c r="M936" i="9" s="1"/>
  <c r="L937" i="9"/>
  <c r="M937" i="9" s="1"/>
  <c r="L938" i="9"/>
  <c r="M938" i="9" s="1"/>
  <c r="L939" i="9"/>
  <c r="M939" i="9" s="1"/>
  <c r="L940" i="9"/>
  <c r="M940" i="9" s="1"/>
  <c r="L941" i="9"/>
  <c r="M941" i="9" s="1"/>
  <c r="L942" i="9"/>
  <c r="M942" i="9" s="1"/>
  <c r="L943" i="9"/>
  <c r="M943" i="9" s="1"/>
  <c r="L944" i="9"/>
  <c r="M944" i="9" s="1"/>
  <c r="L945" i="9"/>
  <c r="M945" i="9" s="1"/>
  <c r="L946" i="9"/>
  <c r="M946" i="9" s="1"/>
  <c r="L947" i="9"/>
  <c r="M947" i="9" s="1"/>
  <c r="L948" i="9"/>
  <c r="M948" i="9" s="1"/>
  <c r="L949" i="9"/>
  <c r="M949" i="9" s="1"/>
  <c r="L950" i="9"/>
  <c r="M950" i="9" s="1"/>
  <c r="L951" i="9"/>
  <c r="M951" i="9" s="1"/>
  <c r="L952" i="9"/>
  <c r="M952" i="9" s="1"/>
  <c r="L953" i="9"/>
  <c r="M953" i="9" s="1"/>
  <c r="L954" i="9"/>
  <c r="M954" i="9" s="1"/>
  <c r="L955" i="9"/>
  <c r="M955" i="9" s="1"/>
  <c r="L956" i="9"/>
  <c r="M956" i="9" s="1"/>
  <c r="L957" i="9"/>
  <c r="M957" i="9" s="1"/>
  <c r="L958" i="9"/>
  <c r="M958" i="9" s="1"/>
  <c r="L959" i="9"/>
  <c r="M959" i="9" s="1"/>
  <c r="L960" i="9"/>
  <c r="M960" i="9" s="1"/>
  <c r="L961" i="9"/>
  <c r="M961" i="9" s="1"/>
  <c r="L962" i="9"/>
  <c r="M962" i="9" s="1"/>
  <c r="L963" i="9"/>
  <c r="M963" i="9" s="1"/>
  <c r="L964" i="9"/>
  <c r="M964" i="9" s="1"/>
  <c r="L965" i="9"/>
  <c r="M965" i="9" s="1"/>
  <c r="L966" i="9"/>
  <c r="M966" i="9" s="1"/>
  <c r="L967" i="9"/>
  <c r="M967" i="9" s="1"/>
  <c r="L968" i="9"/>
  <c r="M968" i="9" s="1"/>
  <c r="L969" i="9"/>
  <c r="M969" i="9" s="1"/>
  <c r="L970" i="9"/>
  <c r="M970" i="9" s="1"/>
  <c r="L971" i="9"/>
  <c r="M971" i="9" s="1"/>
  <c r="L972" i="9"/>
  <c r="M972" i="9" s="1"/>
  <c r="L973" i="9"/>
  <c r="M973" i="9" s="1"/>
  <c r="L974" i="9"/>
  <c r="M974" i="9" s="1"/>
  <c r="L975" i="9"/>
  <c r="M975" i="9" s="1"/>
  <c r="L976" i="9"/>
  <c r="M976" i="9" s="1"/>
  <c r="L977" i="9"/>
  <c r="M977" i="9" s="1"/>
  <c r="L978" i="9"/>
  <c r="M978" i="9" s="1"/>
  <c r="L979" i="9"/>
  <c r="M979" i="9" s="1"/>
  <c r="L980" i="9"/>
  <c r="M980" i="9" s="1"/>
  <c r="L981" i="9"/>
  <c r="M981" i="9" s="1"/>
  <c r="L982" i="9"/>
  <c r="M982" i="9" s="1"/>
  <c r="L983" i="9"/>
  <c r="M983" i="9" s="1"/>
  <c r="L984" i="9"/>
  <c r="M984" i="9" s="1"/>
  <c r="L985" i="9"/>
  <c r="M985" i="9" s="1"/>
  <c r="L986" i="9"/>
  <c r="M986" i="9" s="1"/>
  <c r="L987" i="9"/>
  <c r="M987" i="9" s="1"/>
  <c r="L988" i="9"/>
  <c r="M988" i="9" s="1"/>
  <c r="L989" i="9"/>
  <c r="M989" i="9" s="1"/>
  <c r="L990" i="9"/>
  <c r="M990" i="9" s="1"/>
  <c r="L991" i="9"/>
  <c r="M991" i="9" s="1"/>
  <c r="L992" i="9"/>
  <c r="M992" i="9" s="1"/>
  <c r="L993" i="9"/>
  <c r="M993" i="9" s="1"/>
  <c r="L994" i="9"/>
  <c r="M994" i="9" s="1"/>
  <c r="L995" i="9"/>
  <c r="M995" i="9" s="1"/>
  <c r="L996" i="9"/>
  <c r="M996" i="9" s="1"/>
  <c r="L997" i="9"/>
  <c r="M997" i="9" s="1"/>
  <c r="L998" i="9"/>
  <c r="M998" i="9" s="1"/>
  <c r="L999" i="9"/>
  <c r="M999" i="9" s="1"/>
  <c r="L1000" i="9"/>
  <c r="M1000" i="9" s="1"/>
  <c r="L1001" i="9"/>
  <c r="M1001" i="9" s="1"/>
  <c r="L1002" i="9"/>
  <c r="M1002" i="9" s="1"/>
  <c r="L1003" i="9"/>
  <c r="M1003" i="9" s="1"/>
  <c r="L1004" i="9"/>
  <c r="M1004" i="9" s="1"/>
  <c r="I50" i="4"/>
  <c r="I55" i="4"/>
  <c r="I70" i="4"/>
  <c r="I45" i="4"/>
  <c r="AP6" i="9"/>
  <c r="D5" i="9"/>
  <c r="D6" i="9"/>
  <c r="D7" i="9"/>
  <c r="D8" i="9"/>
  <c r="D9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39" i="9"/>
  <c r="D40" i="9"/>
  <c r="D41" i="9"/>
  <c r="D42" i="9"/>
  <c r="D43" i="9"/>
  <c r="D44" i="9"/>
  <c r="D45" i="9"/>
  <c r="D46" i="9"/>
  <c r="D47" i="9"/>
  <c r="D48" i="9"/>
  <c r="D49" i="9"/>
  <c r="D50" i="9"/>
  <c r="D51" i="9"/>
  <c r="D52" i="9"/>
  <c r="D53" i="9"/>
  <c r="D54" i="9"/>
  <c r="D55" i="9"/>
  <c r="D56" i="9"/>
  <c r="D57" i="9"/>
  <c r="D58" i="9"/>
  <c r="D59" i="9"/>
  <c r="D60" i="9"/>
  <c r="D61" i="9"/>
  <c r="D62" i="9"/>
  <c r="D63" i="9"/>
  <c r="D64" i="9"/>
  <c r="D65" i="9"/>
  <c r="D66" i="9"/>
  <c r="D67" i="9"/>
  <c r="D68" i="9"/>
  <c r="D69" i="9"/>
  <c r="D70" i="9"/>
  <c r="D71" i="9"/>
  <c r="D72" i="9"/>
  <c r="D73" i="9"/>
  <c r="D74" i="9"/>
  <c r="D75" i="9"/>
  <c r="D76" i="9"/>
  <c r="D77" i="9"/>
  <c r="D78" i="9"/>
  <c r="D79" i="9"/>
  <c r="D80" i="9"/>
  <c r="D81" i="9"/>
  <c r="D82" i="9"/>
  <c r="D83" i="9"/>
  <c r="D84" i="9"/>
  <c r="D85" i="9"/>
  <c r="D86" i="9"/>
  <c r="D87" i="9"/>
  <c r="D88" i="9"/>
  <c r="D89" i="9"/>
  <c r="D90" i="9"/>
  <c r="D91" i="9"/>
  <c r="D92" i="9"/>
  <c r="D93" i="9"/>
  <c r="D94" i="9"/>
  <c r="D95" i="9"/>
  <c r="D96" i="9"/>
  <c r="D97" i="9"/>
  <c r="D98" i="9"/>
  <c r="D99" i="9"/>
  <c r="D100" i="9"/>
  <c r="D101" i="9"/>
  <c r="D102" i="9"/>
  <c r="D103" i="9"/>
  <c r="D104" i="9"/>
  <c r="D105" i="9"/>
  <c r="D106" i="9"/>
  <c r="D107" i="9"/>
  <c r="D108" i="9"/>
  <c r="D109" i="9"/>
  <c r="D110" i="9"/>
  <c r="D111" i="9"/>
  <c r="D112" i="9"/>
  <c r="D113" i="9"/>
  <c r="D114" i="9"/>
  <c r="D115" i="9"/>
  <c r="D116" i="9"/>
  <c r="D117" i="9"/>
  <c r="D118" i="9"/>
  <c r="D119" i="9"/>
  <c r="D120" i="9"/>
  <c r="D121" i="9"/>
  <c r="D122" i="9"/>
  <c r="D123" i="9"/>
  <c r="D124" i="9"/>
  <c r="D125" i="9"/>
  <c r="D126" i="9"/>
  <c r="D127" i="9"/>
  <c r="D128" i="9"/>
  <c r="D129" i="9"/>
  <c r="D130" i="9"/>
  <c r="D131" i="9"/>
  <c r="D132" i="9"/>
  <c r="D133" i="9"/>
  <c r="D134" i="9"/>
  <c r="D135" i="9"/>
  <c r="D136" i="9"/>
  <c r="D137" i="9"/>
  <c r="D138" i="9"/>
  <c r="D139" i="9"/>
  <c r="D140" i="9"/>
  <c r="D141" i="9"/>
  <c r="D142" i="9"/>
  <c r="D143" i="9"/>
  <c r="D144" i="9"/>
  <c r="D145" i="9"/>
  <c r="D146" i="9"/>
  <c r="D147" i="9"/>
  <c r="D148" i="9"/>
  <c r="D149" i="9"/>
  <c r="D150" i="9"/>
  <c r="D151" i="9"/>
  <c r="D152" i="9"/>
  <c r="D153" i="9"/>
  <c r="D154" i="9"/>
  <c r="D155" i="9"/>
  <c r="D156" i="9"/>
  <c r="D157" i="9"/>
  <c r="D158" i="9"/>
  <c r="D159" i="9"/>
  <c r="D160" i="9"/>
  <c r="D161" i="9"/>
  <c r="D162" i="9"/>
  <c r="D163" i="9"/>
  <c r="D164" i="9"/>
  <c r="D165" i="9"/>
  <c r="D166" i="9"/>
  <c r="D167" i="9"/>
  <c r="D168" i="9"/>
  <c r="D169" i="9"/>
  <c r="D170" i="9"/>
  <c r="D171" i="9"/>
  <c r="D172" i="9"/>
  <c r="D173" i="9"/>
  <c r="D174" i="9"/>
  <c r="D175" i="9"/>
  <c r="D176" i="9"/>
  <c r="D177" i="9"/>
  <c r="D178" i="9"/>
  <c r="D179" i="9"/>
  <c r="D180" i="9"/>
  <c r="D181" i="9"/>
  <c r="D182" i="9"/>
  <c r="D183" i="9"/>
  <c r="D184" i="9"/>
  <c r="D185" i="9"/>
  <c r="D186" i="9"/>
  <c r="D187" i="9"/>
  <c r="D188" i="9"/>
  <c r="D189" i="9"/>
  <c r="D190" i="9"/>
  <c r="D191" i="9"/>
  <c r="D192" i="9"/>
  <c r="D193" i="9"/>
  <c r="D194" i="9"/>
  <c r="D195" i="9"/>
  <c r="D196" i="9"/>
  <c r="D197" i="9"/>
  <c r="D198" i="9"/>
  <c r="D199" i="9"/>
  <c r="D200" i="9"/>
  <c r="D201" i="9"/>
  <c r="D202" i="9"/>
  <c r="D203" i="9"/>
  <c r="D204" i="9"/>
  <c r="D205" i="9"/>
  <c r="D206" i="9"/>
  <c r="D207" i="9"/>
  <c r="D208" i="9"/>
  <c r="D209" i="9"/>
  <c r="D210" i="9"/>
  <c r="D211" i="9"/>
  <c r="D212" i="9"/>
  <c r="D213" i="9"/>
  <c r="D214" i="9"/>
  <c r="D215" i="9"/>
  <c r="D216" i="9"/>
  <c r="D217" i="9"/>
  <c r="D218" i="9"/>
  <c r="D219" i="9"/>
  <c r="D220" i="9"/>
  <c r="D221" i="9"/>
  <c r="D222" i="9"/>
  <c r="D223" i="9"/>
  <c r="D224" i="9"/>
  <c r="D225" i="9"/>
  <c r="D226" i="9"/>
  <c r="D227" i="9"/>
  <c r="D228" i="9"/>
  <c r="D229" i="9"/>
  <c r="D230" i="9"/>
  <c r="D231" i="9"/>
  <c r="D232" i="9"/>
  <c r="D233" i="9"/>
  <c r="D234" i="9"/>
  <c r="D235" i="9"/>
  <c r="D236" i="9"/>
  <c r="D237" i="9"/>
  <c r="D238" i="9"/>
  <c r="D239" i="9"/>
  <c r="D240" i="9"/>
  <c r="D241" i="9"/>
  <c r="D242" i="9"/>
  <c r="D243" i="9"/>
  <c r="D244" i="9"/>
  <c r="D245" i="9"/>
  <c r="D246" i="9"/>
  <c r="D247" i="9"/>
  <c r="D248" i="9"/>
  <c r="D249" i="9"/>
  <c r="D250" i="9"/>
  <c r="D251" i="9"/>
  <c r="D252" i="9"/>
  <c r="D253" i="9"/>
  <c r="D254" i="9"/>
  <c r="D255" i="9"/>
  <c r="D256" i="9"/>
  <c r="D257" i="9"/>
  <c r="D258" i="9"/>
  <c r="D259" i="9"/>
  <c r="D260" i="9"/>
  <c r="D261" i="9"/>
  <c r="D262" i="9"/>
  <c r="D263" i="9"/>
  <c r="D264" i="9"/>
  <c r="D265" i="9"/>
  <c r="D266" i="9"/>
  <c r="D267" i="9"/>
  <c r="D268" i="9"/>
  <c r="D269" i="9"/>
  <c r="D270" i="9"/>
  <c r="D271" i="9"/>
  <c r="D272" i="9"/>
  <c r="D273" i="9"/>
  <c r="D274" i="9"/>
  <c r="D275" i="9"/>
  <c r="D276" i="9"/>
  <c r="D277" i="9"/>
  <c r="D278" i="9"/>
  <c r="D279" i="9"/>
  <c r="D280" i="9"/>
  <c r="D281" i="9"/>
  <c r="D282" i="9"/>
  <c r="D283" i="9"/>
  <c r="D284" i="9"/>
  <c r="D285" i="9"/>
  <c r="D286" i="9"/>
  <c r="D287" i="9"/>
  <c r="D288" i="9"/>
  <c r="D289" i="9"/>
  <c r="D290" i="9"/>
  <c r="D291" i="9"/>
  <c r="D292" i="9"/>
  <c r="D293" i="9"/>
  <c r="D294" i="9"/>
  <c r="D295" i="9"/>
  <c r="D296" i="9"/>
  <c r="D297" i="9"/>
  <c r="D298" i="9"/>
  <c r="D299" i="9"/>
  <c r="D300" i="9"/>
  <c r="D301" i="9"/>
  <c r="D302" i="9"/>
  <c r="D303" i="9"/>
  <c r="D304" i="9"/>
  <c r="D305" i="9"/>
  <c r="D306" i="9"/>
  <c r="D307" i="9"/>
  <c r="D308" i="9"/>
  <c r="D309" i="9"/>
  <c r="D310" i="9"/>
  <c r="D311" i="9"/>
  <c r="D312" i="9"/>
  <c r="D313" i="9"/>
  <c r="D314" i="9"/>
  <c r="D315" i="9"/>
  <c r="D316" i="9"/>
  <c r="D317" i="9"/>
  <c r="D318" i="9"/>
  <c r="D319" i="9"/>
  <c r="D320" i="9"/>
  <c r="D321" i="9"/>
  <c r="D322" i="9"/>
  <c r="D323" i="9"/>
  <c r="D324" i="9"/>
  <c r="D325" i="9"/>
  <c r="D326" i="9"/>
  <c r="D327" i="9"/>
  <c r="D328" i="9"/>
  <c r="D329" i="9"/>
  <c r="D330" i="9"/>
  <c r="D331" i="9"/>
  <c r="D332" i="9"/>
  <c r="D333" i="9"/>
  <c r="D334" i="9"/>
  <c r="D335" i="9"/>
  <c r="D336" i="9"/>
  <c r="D337" i="9"/>
  <c r="D338" i="9"/>
  <c r="D339" i="9"/>
  <c r="D340" i="9"/>
  <c r="D341" i="9"/>
  <c r="D342" i="9"/>
  <c r="D343" i="9"/>
  <c r="D344" i="9"/>
  <c r="D345" i="9"/>
  <c r="D346" i="9"/>
  <c r="D347" i="9"/>
  <c r="D348" i="9"/>
  <c r="D349" i="9"/>
  <c r="D350" i="9"/>
  <c r="D351" i="9"/>
  <c r="D352" i="9"/>
  <c r="D353" i="9"/>
  <c r="D354" i="9"/>
  <c r="D355" i="9"/>
  <c r="D356" i="9"/>
  <c r="D357" i="9"/>
  <c r="D358" i="9"/>
  <c r="D359" i="9"/>
  <c r="D360" i="9"/>
  <c r="D361" i="9"/>
  <c r="D362" i="9"/>
  <c r="D363" i="9"/>
  <c r="D364" i="9"/>
  <c r="D365" i="9"/>
  <c r="D366" i="9"/>
  <c r="D367" i="9"/>
  <c r="D368" i="9"/>
  <c r="D369" i="9"/>
  <c r="D370" i="9"/>
  <c r="D371" i="9"/>
  <c r="D372" i="9"/>
  <c r="D373" i="9"/>
  <c r="D374" i="9"/>
  <c r="D375" i="9"/>
  <c r="D376" i="9"/>
  <c r="D377" i="9"/>
  <c r="D378" i="9"/>
  <c r="D379" i="9"/>
  <c r="D380" i="9"/>
  <c r="D381" i="9"/>
  <c r="D382" i="9"/>
  <c r="D383" i="9"/>
  <c r="D384" i="9"/>
  <c r="D385" i="9"/>
  <c r="D386" i="9"/>
  <c r="D387" i="9"/>
  <c r="D388" i="9"/>
  <c r="D389" i="9"/>
  <c r="D390" i="9"/>
  <c r="D391" i="9"/>
  <c r="D392" i="9"/>
  <c r="D393" i="9"/>
  <c r="D394" i="9"/>
  <c r="D395" i="9"/>
  <c r="D396" i="9"/>
  <c r="D397" i="9"/>
  <c r="D398" i="9"/>
  <c r="D399" i="9"/>
  <c r="D400" i="9"/>
  <c r="D401" i="9"/>
  <c r="D402" i="9"/>
  <c r="D403" i="9"/>
  <c r="D404" i="9"/>
  <c r="D405" i="9"/>
  <c r="D406" i="9"/>
  <c r="D407" i="9"/>
  <c r="D408" i="9"/>
  <c r="D409" i="9"/>
  <c r="D410" i="9"/>
  <c r="D411" i="9"/>
  <c r="D412" i="9"/>
  <c r="D413" i="9"/>
  <c r="D414" i="9"/>
  <c r="D415" i="9"/>
  <c r="D416" i="9"/>
  <c r="D417" i="9"/>
  <c r="D418" i="9"/>
  <c r="D419" i="9"/>
  <c r="D420" i="9"/>
  <c r="D421" i="9"/>
  <c r="D422" i="9"/>
  <c r="D423" i="9"/>
  <c r="D424" i="9"/>
  <c r="D425" i="9"/>
  <c r="D426" i="9"/>
  <c r="D427" i="9"/>
  <c r="D428" i="9"/>
  <c r="D429" i="9"/>
  <c r="D430" i="9"/>
  <c r="D431" i="9"/>
  <c r="D432" i="9"/>
  <c r="D433" i="9"/>
  <c r="D434" i="9"/>
  <c r="D435" i="9"/>
  <c r="D436" i="9"/>
  <c r="D437" i="9"/>
  <c r="D438" i="9"/>
  <c r="D439" i="9"/>
  <c r="D440" i="9"/>
  <c r="D441" i="9"/>
  <c r="D442" i="9"/>
  <c r="D443" i="9"/>
  <c r="D444" i="9"/>
  <c r="D445" i="9"/>
  <c r="D446" i="9"/>
  <c r="D447" i="9"/>
  <c r="D448" i="9"/>
  <c r="D449" i="9"/>
  <c r="D450" i="9"/>
  <c r="D451" i="9"/>
  <c r="D452" i="9"/>
  <c r="D453" i="9"/>
  <c r="D454" i="9"/>
  <c r="D455" i="9"/>
  <c r="D456" i="9"/>
  <c r="D457" i="9"/>
  <c r="D458" i="9"/>
  <c r="D459" i="9"/>
  <c r="D460" i="9"/>
  <c r="D461" i="9"/>
  <c r="D462" i="9"/>
  <c r="D463" i="9"/>
  <c r="D464" i="9"/>
  <c r="D465" i="9"/>
  <c r="D466" i="9"/>
  <c r="D467" i="9"/>
  <c r="D468" i="9"/>
  <c r="D469" i="9"/>
  <c r="D470" i="9"/>
  <c r="D471" i="9"/>
  <c r="D472" i="9"/>
  <c r="D473" i="9"/>
  <c r="D474" i="9"/>
  <c r="D475" i="9"/>
  <c r="D476" i="9"/>
  <c r="D477" i="9"/>
  <c r="D478" i="9"/>
  <c r="D479" i="9"/>
  <c r="D480" i="9"/>
  <c r="D481" i="9"/>
  <c r="D482" i="9"/>
  <c r="D483" i="9"/>
  <c r="D484" i="9"/>
  <c r="D485" i="9"/>
  <c r="D486" i="9"/>
  <c r="D487" i="9"/>
  <c r="D488" i="9"/>
  <c r="D489" i="9"/>
  <c r="D490" i="9"/>
  <c r="D491" i="9"/>
  <c r="D492" i="9"/>
  <c r="D493" i="9"/>
  <c r="D494" i="9"/>
  <c r="D495" i="9"/>
  <c r="D496" i="9"/>
  <c r="D497" i="9"/>
  <c r="D498" i="9"/>
  <c r="D499" i="9"/>
  <c r="D500" i="9"/>
  <c r="D501" i="9"/>
  <c r="D502" i="9"/>
  <c r="D503" i="9"/>
  <c r="D504" i="9"/>
  <c r="D505" i="9"/>
  <c r="D506" i="9"/>
  <c r="D507" i="9"/>
  <c r="D508" i="9"/>
  <c r="D509" i="9"/>
  <c r="D510" i="9"/>
  <c r="D511" i="9"/>
  <c r="D512" i="9"/>
  <c r="D513" i="9"/>
  <c r="D514" i="9"/>
  <c r="D515" i="9"/>
  <c r="D516" i="9"/>
  <c r="D517" i="9"/>
  <c r="D518" i="9"/>
  <c r="D519" i="9"/>
  <c r="D520" i="9"/>
  <c r="D521" i="9"/>
  <c r="D522" i="9"/>
  <c r="D523" i="9"/>
  <c r="D524" i="9"/>
  <c r="D525" i="9"/>
  <c r="D526" i="9"/>
  <c r="D527" i="9"/>
  <c r="D528" i="9"/>
  <c r="D529" i="9"/>
  <c r="D530" i="9"/>
  <c r="D531" i="9"/>
  <c r="D532" i="9"/>
  <c r="D533" i="9"/>
  <c r="D534" i="9"/>
  <c r="D535" i="9"/>
  <c r="D536" i="9"/>
  <c r="D537" i="9"/>
  <c r="D538" i="9"/>
  <c r="D539" i="9"/>
  <c r="D540" i="9"/>
  <c r="D541" i="9"/>
  <c r="D542" i="9"/>
  <c r="D543" i="9"/>
  <c r="D544" i="9"/>
  <c r="D545" i="9"/>
  <c r="D546" i="9"/>
  <c r="D547" i="9"/>
  <c r="D548" i="9"/>
  <c r="D549" i="9"/>
  <c r="D550" i="9"/>
  <c r="D551" i="9"/>
  <c r="D552" i="9"/>
  <c r="D553" i="9"/>
  <c r="D554" i="9"/>
  <c r="D555" i="9"/>
  <c r="D556" i="9"/>
  <c r="D557" i="9"/>
  <c r="D558" i="9"/>
  <c r="D559" i="9"/>
  <c r="D560" i="9"/>
  <c r="D561" i="9"/>
  <c r="D562" i="9"/>
  <c r="D563" i="9"/>
  <c r="D564" i="9"/>
  <c r="D565" i="9"/>
  <c r="D566" i="9"/>
  <c r="D567" i="9"/>
  <c r="D568" i="9"/>
  <c r="D569" i="9"/>
  <c r="D570" i="9"/>
  <c r="D571" i="9"/>
  <c r="D572" i="9"/>
  <c r="D573" i="9"/>
  <c r="D574" i="9"/>
  <c r="D575" i="9"/>
  <c r="D576" i="9"/>
  <c r="D577" i="9"/>
  <c r="D578" i="9"/>
  <c r="D579" i="9"/>
  <c r="D580" i="9"/>
  <c r="D581" i="9"/>
  <c r="D582" i="9"/>
  <c r="D583" i="9"/>
  <c r="D584" i="9"/>
  <c r="D585" i="9"/>
  <c r="D586" i="9"/>
  <c r="D587" i="9"/>
  <c r="D588" i="9"/>
  <c r="D589" i="9"/>
  <c r="D590" i="9"/>
  <c r="D591" i="9"/>
  <c r="D592" i="9"/>
  <c r="D593" i="9"/>
  <c r="D594" i="9"/>
  <c r="D595" i="9"/>
  <c r="D596" i="9"/>
  <c r="D597" i="9"/>
  <c r="D598" i="9"/>
  <c r="D599" i="9"/>
  <c r="D600" i="9"/>
  <c r="D601" i="9"/>
  <c r="D602" i="9"/>
  <c r="D603" i="9"/>
  <c r="D604" i="9"/>
  <c r="D605" i="9"/>
  <c r="D606" i="9"/>
  <c r="D607" i="9"/>
  <c r="D608" i="9"/>
  <c r="D609" i="9"/>
  <c r="D610" i="9"/>
  <c r="D611" i="9"/>
  <c r="D612" i="9"/>
  <c r="D613" i="9"/>
  <c r="D614" i="9"/>
  <c r="D615" i="9"/>
  <c r="D616" i="9"/>
  <c r="D617" i="9"/>
  <c r="D618" i="9"/>
  <c r="D619" i="9"/>
  <c r="D620" i="9"/>
  <c r="D621" i="9"/>
  <c r="D622" i="9"/>
  <c r="D623" i="9"/>
  <c r="D624" i="9"/>
  <c r="D625" i="9"/>
  <c r="D626" i="9"/>
  <c r="D627" i="9"/>
  <c r="D628" i="9"/>
  <c r="D629" i="9"/>
  <c r="D630" i="9"/>
  <c r="D631" i="9"/>
  <c r="D632" i="9"/>
  <c r="D633" i="9"/>
  <c r="D634" i="9"/>
  <c r="D635" i="9"/>
  <c r="D636" i="9"/>
  <c r="D637" i="9"/>
  <c r="D638" i="9"/>
  <c r="D639" i="9"/>
  <c r="D640" i="9"/>
  <c r="D641" i="9"/>
  <c r="D642" i="9"/>
  <c r="D643" i="9"/>
  <c r="D644" i="9"/>
  <c r="D645" i="9"/>
  <c r="D646" i="9"/>
  <c r="D647" i="9"/>
  <c r="D648" i="9"/>
  <c r="D649" i="9"/>
  <c r="D650" i="9"/>
  <c r="D651" i="9"/>
  <c r="D652" i="9"/>
  <c r="D653" i="9"/>
  <c r="D654" i="9"/>
  <c r="D655" i="9"/>
  <c r="D656" i="9"/>
  <c r="D657" i="9"/>
  <c r="D658" i="9"/>
  <c r="D659" i="9"/>
  <c r="D660" i="9"/>
  <c r="D661" i="9"/>
  <c r="D662" i="9"/>
  <c r="D663" i="9"/>
  <c r="D664" i="9"/>
  <c r="D665" i="9"/>
  <c r="D666" i="9"/>
  <c r="D667" i="9"/>
  <c r="D668" i="9"/>
  <c r="D669" i="9"/>
  <c r="D670" i="9"/>
  <c r="D671" i="9"/>
  <c r="D672" i="9"/>
  <c r="D673" i="9"/>
  <c r="D674" i="9"/>
  <c r="D675" i="9"/>
  <c r="D676" i="9"/>
  <c r="D677" i="9"/>
  <c r="D678" i="9"/>
  <c r="D679" i="9"/>
  <c r="D680" i="9"/>
  <c r="D681" i="9"/>
  <c r="D682" i="9"/>
  <c r="D683" i="9"/>
  <c r="D684" i="9"/>
  <c r="D685" i="9"/>
  <c r="D686" i="9"/>
  <c r="D687" i="9"/>
  <c r="D688" i="9"/>
  <c r="D689" i="9"/>
  <c r="D690" i="9"/>
  <c r="D691" i="9"/>
  <c r="D692" i="9"/>
  <c r="D693" i="9"/>
  <c r="D694" i="9"/>
  <c r="D695" i="9"/>
  <c r="D696" i="9"/>
  <c r="D697" i="9"/>
  <c r="D698" i="9"/>
  <c r="D699" i="9"/>
  <c r="D700" i="9"/>
  <c r="D701" i="9"/>
  <c r="D702" i="9"/>
  <c r="D703" i="9"/>
  <c r="D704" i="9"/>
  <c r="D705" i="9"/>
  <c r="D706" i="9"/>
  <c r="D707" i="9"/>
  <c r="D708" i="9"/>
  <c r="D709" i="9"/>
  <c r="D710" i="9"/>
  <c r="D711" i="9"/>
  <c r="D712" i="9"/>
  <c r="D713" i="9"/>
  <c r="D714" i="9"/>
  <c r="D715" i="9"/>
  <c r="D716" i="9"/>
  <c r="D717" i="9"/>
  <c r="D718" i="9"/>
  <c r="D719" i="9"/>
  <c r="D720" i="9"/>
  <c r="D721" i="9"/>
  <c r="D722" i="9"/>
  <c r="D723" i="9"/>
  <c r="D724" i="9"/>
  <c r="D725" i="9"/>
  <c r="D726" i="9"/>
  <c r="D727" i="9"/>
  <c r="D728" i="9"/>
  <c r="D729" i="9"/>
  <c r="D730" i="9"/>
  <c r="D731" i="9"/>
  <c r="D732" i="9"/>
  <c r="D733" i="9"/>
  <c r="D734" i="9"/>
  <c r="D735" i="9"/>
  <c r="D736" i="9"/>
  <c r="D737" i="9"/>
  <c r="D738" i="9"/>
  <c r="D739" i="9"/>
  <c r="D740" i="9"/>
  <c r="D741" i="9"/>
  <c r="D742" i="9"/>
  <c r="D743" i="9"/>
  <c r="D744" i="9"/>
  <c r="D745" i="9"/>
  <c r="D746" i="9"/>
  <c r="D747" i="9"/>
  <c r="D748" i="9"/>
  <c r="D749" i="9"/>
  <c r="D750" i="9"/>
  <c r="D751" i="9"/>
  <c r="D752" i="9"/>
  <c r="D753" i="9"/>
  <c r="D754" i="9"/>
  <c r="D755" i="9"/>
  <c r="D756" i="9"/>
  <c r="D757" i="9"/>
  <c r="D758" i="9"/>
  <c r="D759" i="9"/>
  <c r="D760" i="9"/>
  <c r="D761" i="9"/>
  <c r="D762" i="9"/>
  <c r="D763" i="9"/>
  <c r="D764" i="9"/>
  <c r="D765" i="9"/>
  <c r="D766" i="9"/>
  <c r="D767" i="9"/>
  <c r="D768" i="9"/>
  <c r="D769" i="9"/>
  <c r="D770" i="9"/>
  <c r="D771" i="9"/>
  <c r="D772" i="9"/>
  <c r="D773" i="9"/>
  <c r="D774" i="9"/>
  <c r="D775" i="9"/>
  <c r="D776" i="9"/>
  <c r="D777" i="9"/>
  <c r="D778" i="9"/>
  <c r="D779" i="9"/>
  <c r="D780" i="9"/>
  <c r="D781" i="9"/>
  <c r="D782" i="9"/>
  <c r="D783" i="9"/>
  <c r="D784" i="9"/>
  <c r="D785" i="9"/>
  <c r="D786" i="9"/>
  <c r="D787" i="9"/>
  <c r="D788" i="9"/>
  <c r="D789" i="9"/>
  <c r="D790" i="9"/>
  <c r="D791" i="9"/>
  <c r="D792" i="9"/>
  <c r="D793" i="9"/>
  <c r="D794" i="9"/>
  <c r="D795" i="9"/>
  <c r="D796" i="9"/>
  <c r="D797" i="9"/>
  <c r="D798" i="9"/>
  <c r="D799" i="9"/>
  <c r="D800" i="9"/>
  <c r="D801" i="9"/>
  <c r="D802" i="9"/>
  <c r="D803" i="9"/>
  <c r="D804" i="9"/>
  <c r="D805" i="9"/>
  <c r="D806" i="9"/>
  <c r="D807" i="9"/>
  <c r="D808" i="9"/>
  <c r="D809" i="9"/>
  <c r="D810" i="9"/>
  <c r="D811" i="9"/>
  <c r="D812" i="9"/>
  <c r="D813" i="9"/>
  <c r="D814" i="9"/>
  <c r="D815" i="9"/>
  <c r="D816" i="9"/>
  <c r="D817" i="9"/>
  <c r="D818" i="9"/>
  <c r="D819" i="9"/>
  <c r="D820" i="9"/>
  <c r="D821" i="9"/>
  <c r="D822" i="9"/>
  <c r="D823" i="9"/>
  <c r="D824" i="9"/>
  <c r="D825" i="9"/>
  <c r="D826" i="9"/>
  <c r="D827" i="9"/>
  <c r="D828" i="9"/>
  <c r="D829" i="9"/>
  <c r="D830" i="9"/>
  <c r="D831" i="9"/>
  <c r="D832" i="9"/>
  <c r="D833" i="9"/>
  <c r="D834" i="9"/>
  <c r="D835" i="9"/>
  <c r="D836" i="9"/>
  <c r="D837" i="9"/>
  <c r="D838" i="9"/>
  <c r="D839" i="9"/>
  <c r="D840" i="9"/>
  <c r="D841" i="9"/>
  <c r="D842" i="9"/>
  <c r="D843" i="9"/>
  <c r="D844" i="9"/>
  <c r="D845" i="9"/>
  <c r="D846" i="9"/>
  <c r="D847" i="9"/>
  <c r="D848" i="9"/>
  <c r="D849" i="9"/>
  <c r="D850" i="9"/>
  <c r="D851" i="9"/>
  <c r="D852" i="9"/>
  <c r="D853" i="9"/>
  <c r="D854" i="9"/>
  <c r="D855" i="9"/>
  <c r="D856" i="9"/>
  <c r="D857" i="9"/>
  <c r="D858" i="9"/>
  <c r="D859" i="9"/>
  <c r="D860" i="9"/>
  <c r="D861" i="9"/>
  <c r="D862" i="9"/>
  <c r="D863" i="9"/>
  <c r="D864" i="9"/>
  <c r="D865" i="9"/>
  <c r="D866" i="9"/>
  <c r="D867" i="9"/>
  <c r="D868" i="9"/>
  <c r="D869" i="9"/>
  <c r="D870" i="9"/>
  <c r="D871" i="9"/>
  <c r="D872" i="9"/>
  <c r="D873" i="9"/>
  <c r="D874" i="9"/>
  <c r="D875" i="9"/>
  <c r="D876" i="9"/>
  <c r="D877" i="9"/>
  <c r="D878" i="9"/>
  <c r="D879" i="9"/>
  <c r="D880" i="9"/>
  <c r="D881" i="9"/>
  <c r="D882" i="9"/>
  <c r="D883" i="9"/>
  <c r="D884" i="9"/>
  <c r="D885" i="9"/>
  <c r="D886" i="9"/>
  <c r="D887" i="9"/>
  <c r="D888" i="9"/>
  <c r="D889" i="9"/>
  <c r="D890" i="9"/>
  <c r="D891" i="9"/>
  <c r="D892" i="9"/>
  <c r="D893" i="9"/>
  <c r="D894" i="9"/>
  <c r="D895" i="9"/>
  <c r="D896" i="9"/>
  <c r="D897" i="9"/>
  <c r="D898" i="9"/>
  <c r="D899" i="9"/>
  <c r="D900" i="9"/>
  <c r="D901" i="9"/>
  <c r="D902" i="9"/>
  <c r="D903" i="9"/>
  <c r="D904" i="9"/>
  <c r="D905" i="9"/>
  <c r="D906" i="9"/>
  <c r="D907" i="9"/>
  <c r="D908" i="9"/>
  <c r="D909" i="9"/>
  <c r="D910" i="9"/>
  <c r="D911" i="9"/>
  <c r="D912" i="9"/>
  <c r="D913" i="9"/>
  <c r="D914" i="9"/>
  <c r="D915" i="9"/>
  <c r="D916" i="9"/>
  <c r="D917" i="9"/>
  <c r="D918" i="9"/>
  <c r="D919" i="9"/>
  <c r="D920" i="9"/>
  <c r="D921" i="9"/>
  <c r="D922" i="9"/>
  <c r="D923" i="9"/>
  <c r="D924" i="9"/>
  <c r="D925" i="9"/>
  <c r="D926" i="9"/>
  <c r="D927" i="9"/>
  <c r="D928" i="9"/>
  <c r="D929" i="9"/>
  <c r="D930" i="9"/>
  <c r="D931" i="9"/>
  <c r="D932" i="9"/>
  <c r="D933" i="9"/>
  <c r="D934" i="9"/>
  <c r="D935" i="9"/>
  <c r="D936" i="9"/>
  <c r="D937" i="9"/>
  <c r="D938" i="9"/>
  <c r="D939" i="9"/>
  <c r="D940" i="9"/>
  <c r="D941" i="9"/>
  <c r="D942" i="9"/>
  <c r="D943" i="9"/>
  <c r="D944" i="9"/>
  <c r="D945" i="9"/>
  <c r="D946" i="9"/>
  <c r="D947" i="9"/>
  <c r="D948" i="9"/>
  <c r="D949" i="9"/>
  <c r="D950" i="9"/>
  <c r="D951" i="9"/>
  <c r="D952" i="9"/>
  <c r="D953" i="9"/>
  <c r="D954" i="9"/>
  <c r="D955" i="9"/>
  <c r="D956" i="9"/>
  <c r="D957" i="9"/>
  <c r="D958" i="9"/>
  <c r="D959" i="9"/>
  <c r="D960" i="9"/>
  <c r="D961" i="9"/>
  <c r="D962" i="9"/>
  <c r="D963" i="9"/>
  <c r="D964" i="9"/>
  <c r="D965" i="9"/>
  <c r="D966" i="9"/>
  <c r="D967" i="9"/>
  <c r="D968" i="9"/>
  <c r="D969" i="9"/>
  <c r="D970" i="9"/>
  <c r="D971" i="9"/>
  <c r="D972" i="9"/>
  <c r="D973" i="9"/>
  <c r="D974" i="9"/>
  <c r="D975" i="9"/>
  <c r="D976" i="9"/>
  <c r="D977" i="9"/>
  <c r="D978" i="9"/>
  <c r="D979" i="9"/>
  <c r="D980" i="9"/>
  <c r="D981" i="9"/>
  <c r="D982" i="9"/>
  <c r="D983" i="9"/>
  <c r="D984" i="9"/>
  <c r="D985" i="9"/>
  <c r="D986" i="9"/>
  <c r="D987" i="9"/>
  <c r="D988" i="9"/>
  <c r="D989" i="9"/>
  <c r="D990" i="9"/>
  <c r="D991" i="9"/>
  <c r="D992" i="9"/>
  <c r="D993" i="9"/>
  <c r="D994" i="9"/>
  <c r="D995" i="9"/>
  <c r="D996" i="9"/>
  <c r="D997" i="9"/>
  <c r="D998" i="9"/>
  <c r="D999" i="9"/>
  <c r="D1000" i="9"/>
  <c r="D1001" i="9"/>
  <c r="D1002" i="9"/>
  <c r="D1003" i="9"/>
  <c r="D1004" i="9"/>
  <c r="AS19" i="9"/>
  <c r="AT19" i="9" s="1"/>
  <c r="AS20" i="9"/>
  <c r="AT20" i="9" s="1"/>
  <c r="DG41" i="9"/>
  <c r="DG42" i="9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11" i="2"/>
  <c r="AI13" i="9"/>
  <c r="AI14" i="9"/>
  <c r="DI30" i="9" l="1"/>
  <c r="DI42" i="9" s="1"/>
  <c r="AU19" i="9"/>
  <c r="AU20" i="9"/>
  <c r="H9" i="4"/>
  <c r="AS12" i="9"/>
  <c r="AS13" i="9"/>
  <c r="AS14" i="9"/>
  <c r="AS15" i="9"/>
  <c r="AS16" i="9"/>
  <c r="AT16" i="9" s="1"/>
  <c r="AS17" i="9"/>
  <c r="AT17" i="9" s="1"/>
  <c r="AS18" i="9"/>
  <c r="AT18" i="9" s="1"/>
  <c r="DP5" i="9"/>
  <c r="DK6" i="9"/>
  <c r="DK7" i="9"/>
  <c r="DK8" i="9"/>
  <c r="DK9" i="9"/>
  <c r="DK10" i="9"/>
  <c r="DK11" i="9"/>
  <c r="DK12" i="9"/>
  <c r="DK13" i="9"/>
  <c r="DK14" i="9"/>
  <c r="DN4" i="9"/>
  <c r="DN5" i="9" s="1"/>
  <c r="DO4" i="9"/>
  <c r="DM4" i="9"/>
  <c r="DM5" i="9" s="1"/>
  <c r="DM6" i="9" s="1"/>
  <c r="DM7" i="9" s="1"/>
  <c r="DF59" i="9"/>
  <c r="DF60" i="9"/>
  <c r="DF61" i="9"/>
  <c r="DF62" i="9"/>
  <c r="DF63" i="9"/>
  <c r="DF64" i="9"/>
  <c r="DF65" i="9"/>
  <c r="DF66" i="9"/>
  <c r="DF67" i="9"/>
  <c r="DF68" i="9"/>
  <c r="DF69" i="9"/>
  <c r="DF70" i="9"/>
  <c r="DF71" i="9"/>
  <c r="DF72" i="9"/>
  <c r="DF73" i="9"/>
  <c r="DF74" i="9"/>
  <c r="DF75" i="9"/>
  <c r="DF76" i="9"/>
  <c r="DF77" i="9"/>
  <c r="DF78" i="9"/>
  <c r="DF79" i="9"/>
  <c r="DF80" i="9"/>
  <c r="DF81" i="9"/>
  <c r="DF82" i="9"/>
  <c r="DF34" i="9"/>
  <c r="DF35" i="9"/>
  <c r="DF36" i="9"/>
  <c r="DF37" i="9"/>
  <c r="DF38" i="9"/>
  <c r="DF39" i="9"/>
  <c r="DF40" i="9"/>
  <c r="DF41" i="9"/>
  <c r="DF42" i="9"/>
  <c r="DF43" i="9"/>
  <c r="DF44" i="9"/>
  <c r="DF45" i="9"/>
  <c r="DF46" i="9"/>
  <c r="DF47" i="9"/>
  <c r="DF48" i="9"/>
  <c r="DF49" i="9"/>
  <c r="DF50" i="9"/>
  <c r="DF51" i="9"/>
  <c r="DF52" i="9"/>
  <c r="DF53" i="9"/>
  <c r="DF54" i="9"/>
  <c r="DF55" i="9"/>
  <c r="DF56" i="9"/>
  <c r="DF57" i="9"/>
  <c r="DF58" i="9"/>
  <c r="DG39" i="9"/>
  <c r="DG40" i="9"/>
  <c r="DH37" i="9" a="1"/>
  <c r="DH37" i="9" s="1"/>
  <c r="K5" i="9"/>
  <c r="K6" i="9"/>
  <c r="K7" i="9"/>
  <c r="K8" i="9"/>
  <c r="K9" i="9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K38" i="9"/>
  <c r="K39" i="9"/>
  <c r="K40" i="9"/>
  <c r="K41" i="9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68" i="9"/>
  <c r="K69" i="9"/>
  <c r="K70" i="9"/>
  <c r="K71" i="9"/>
  <c r="K72" i="9"/>
  <c r="K73" i="9"/>
  <c r="K74" i="9"/>
  <c r="K75" i="9"/>
  <c r="K76" i="9"/>
  <c r="K77" i="9"/>
  <c r="K78" i="9"/>
  <c r="K79" i="9"/>
  <c r="K80" i="9"/>
  <c r="K81" i="9"/>
  <c r="K82" i="9"/>
  <c r="K83" i="9"/>
  <c r="K84" i="9"/>
  <c r="K85" i="9"/>
  <c r="K86" i="9"/>
  <c r="K87" i="9"/>
  <c r="K88" i="9"/>
  <c r="K89" i="9"/>
  <c r="K90" i="9"/>
  <c r="K91" i="9"/>
  <c r="K92" i="9"/>
  <c r="K93" i="9"/>
  <c r="K94" i="9"/>
  <c r="K95" i="9"/>
  <c r="K96" i="9"/>
  <c r="K97" i="9"/>
  <c r="K98" i="9"/>
  <c r="K99" i="9"/>
  <c r="K100" i="9"/>
  <c r="K101" i="9"/>
  <c r="K102" i="9"/>
  <c r="K103" i="9"/>
  <c r="K104" i="9"/>
  <c r="K105" i="9"/>
  <c r="K106" i="9"/>
  <c r="K107" i="9"/>
  <c r="K108" i="9"/>
  <c r="K109" i="9"/>
  <c r="K110" i="9"/>
  <c r="K111" i="9"/>
  <c r="K112" i="9"/>
  <c r="K113" i="9"/>
  <c r="K114" i="9"/>
  <c r="K115" i="9"/>
  <c r="K116" i="9"/>
  <c r="K117" i="9"/>
  <c r="K118" i="9"/>
  <c r="K119" i="9"/>
  <c r="K120" i="9"/>
  <c r="K121" i="9"/>
  <c r="K122" i="9"/>
  <c r="K123" i="9"/>
  <c r="K124" i="9"/>
  <c r="K125" i="9"/>
  <c r="K126" i="9"/>
  <c r="K127" i="9"/>
  <c r="K128" i="9"/>
  <c r="K129" i="9"/>
  <c r="K130" i="9"/>
  <c r="K131" i="9"/>
  <c r="K132" i="9"/>
  <c r="K133" i="9"/>
  <c r="K134" i="9"/>
  <c r="K135" i="9"/>
  <c r="K136" i="9"/>
  <c r="K137" i="9"/>
  <c r="K138" i="9"/>
  <c r="K139" i="9"/>
  <c r="K140" i="9"/>
  <c r="K141" i="9"/>
  <c r="K142" i="9"/>
  <c r="K143" i="9"/>
  <c r="K144" i="9"/>
  <c r="K145" i="9"/>
  <c r="K146" i="9"/>
  <c r="K147" i="9"/>
  <c r="K148" i="9"/>
  <c r="K149" i="9"/>
  <c r="K150" i="9"/>
  <c r="K151" i="9"/>
  <c r="K152" i="9"/>
  <c r="K153" i="9"/>
  <c r="K154" i="9"/>
  <c r="K155" i="9"/>
  <c r="K156" i="9"/>
  <c r="K157" i="9"/>
  <c r="K158" i="9"/>
  <c r="K159" i="9"/>
  <c r="K160" i="9"/>
  <c r="K161" i="9"/>
  <c r="K162" i="9"/>
  <c r="K163" i="9"/>
  <c r="K164" i="9"/>
  <c r="K165" i="9"/>
  <c r="K166" i="9"/>
  <c r="K167" i="9"/>
  <c r="K168" i="9"/>
  <c r="K169" i="9"/>
  <c r="K170" i="9"/>
  <c r="K171" i="9"/>
  <c r="K172" i="9"/>
  <c r="K173" i="9"/>
  <c r="K174" i="9"/>
  <c r="K175" i="9"/>
  <c r="K176" i="9"/>
  <c r="K177" i="9"/>
  <c r="K178" i="9"/>
  <c r="K179" i="9"/>
  <c r="K180" i="9"/>
  <c r="K181" i="9"/>
  <c r="K182" i="9"/>
  <c r="K183" i="9"/>
  <c r="K184" i="9"/>
  <c r="K185" i="9"/>
  <c r="K186" i="9"/>
  <c r="K187" i="9"/>
  <c r="K188" i="9"/>
  <c r="K189" i="9"/>
  <c r="K190" i="9"/>
  <c r="K191" i="9"/>
  <c r="K192" i="9"/>
  <c r="K193" i="9"/>
  <c r="K194" i="9"/>
  <c r="K195" i="9"/>
  <c r="K196" i="9"/>
  <c r="K197" i="9"/>
  <c r="K198" i="9"/>
  <c r="K199" i="9"/>
  <c r="K200" i="9"/>
  <c r="K201" i="9"/>
  <c r="K202" i="9"/>
  <c r="K203" i="9"/>
  <c r="K204" i="9"/>
  <c r="K205" i="9"/>
  <c r="K206" i="9"/>
  <c r="K207" i="9"/>
  <c r="K208" i="9"/>
  <c r="K209" i="9"/>
  <c r="K210" i="9"/>
  <c r="K211" i="9"/>
  <c r="K212" i="9"/>
  <c r="K213" i="9"/>
  <c r="K214" i="9"/>
  <c r="K215" i="9"/>
  <c r="K216" i="9"/>
  <c r="K217" i="9"/>
  <c r="K218" i="9"/>
  <c r="K219" i="9"/>
  <c r="K220" i="9"/>
  <c r="K221" i="9"/>
  <c r="K222" i="9"/>
  <c r="K223" i="9"/>
  <c r="K224" i="9"/>
  <c r="K225" i="9"/>
  <c r="K226" i="9"/>
  <c r="K227" i="9"/>
  <c r="K228" i="9"/>
  <c r="K229" i="9"/>
  <c r="K230" i="9"/>
  <c r="K231" i="9"/>
  <c r="K232" i="9"/>
  <c r="K233" i="9"/>
  <c r="K234" i="9"/>
  <c r="K235" i="9"/>
  <c r="K236" i="9"/>
  <c r="K237" i="9"/>
  <c r="K238" i="9"/>
  <c r="K239" i="9"/>
  <c r="K240" i="9"/>
  <c r="K241" i="9"/>
  <c r="K242" i="9"/>
  <c r="K243" i="9"/>
  <c r="K244" i="9"/>
  <c r="K245" i="9"/>
  <c r="K246" i="9"/>
  <c r="K247" i="9"/>
  <c r="K248" i="9"/>
  <c r="K249" i="9"/>
  <c r="K250" i="9"/>
  <c r="K251" i="9"/>
  <c r="K252" i="9"/>
  <c r="K253" i="9"/>
  <c r="K254" i="9"/>
  <c r="K255" i="9"/>
  <c r="K256" i="9"/>
  <c r="K257" i="9"/>
  <c r="K258" i="9"/>
  <c r="K259" i="9"/>
  <c r="K260" i="9"/>
  <c r="K261" i="9"/>
  <c r="K262" i="9"/>
  <c r="K263" i="9"/>
  <c r="K264" i="9"/>
  <c r="K265" i="9"/>
  <c r="K266" i="9"/>
  <c r="K267" i="9"/>
  <c r="K268" i="9"/>
  <c r="K269" i="9"/>
  <c r="K270" i="9"/>
  <c r="K271" i="9"/>
  <c r="K272" i="9"/>
  <c r="K273" i="9"/>
  <c r="K274" i="9"/>
  <c r="K275" i="9"/>
  <c r="K276" i="9"/>
  <c r="K277" i="9"/>
  <c r="K278" i="9"/>
  <c r="K279" i="9"/>
  <c r="K280" i="9"/>
  <c r="K281" i="9"/>
  <c r="K282" i="9"/>
  <c r="K283" i="9"/>
  <c r="K284" i="9"/>
  <c r="K285" i="9"/>
  <c r="K286" i="9"/>
  <c r="K287" i="9"/>
  <c r="K288" i="9"/>
  <c r="K289" i="9"/>
  <c r="K290" i="9"/>
  <c r="K291" i="9"/>
  <c r="K292" i="9"/>
  <c r="K293" i="9"/>
  <c r="K294" i="9"/>
  <c r="K295" i="9"/>
  <c r="K296" i="9"/>
  <c r="K297" i="9"/>
  <c r="K298" i="9"/>
  <c r="K299" i="9"/>
  <c r="K300" i="9"/>
  <c r="K301" i="9"/>
  <c r="K302" i="9"/>
  <c r="K303" i="9"/>
  <c r="K304" i="9"/>
  <c r="K305" i="9"/>
  <c r="K306" i="9"/>
  <c r="K307" i="9"/>
  <c r="K308" i="9"/>
  <c r="K309" i="9"/>
  <c r="K310" i="9"/>
  <c r="K311" i="9"/>
  <c r="K312" i="9"/>
  <c r="K313" i="9"/>
  <c r="K314" i="9"/>
  <c r="K315" i="9"/>
  <c r="K316" i="9"/>
  <c r="K317" i="9"/>
  <c r="K318" i="9"/>
  <c r="K319" i="9"/>
  <c r="K320" i="9"/>
  <c r="K321" i="9"/>
  <c r="K322" i="9"/>
  <c r="K323" i="9"/>
  <c r="K324" i="9"/>
  <c r="K325" i="9"/>
  <c r="K326" i="9"/>
  <c r="K327" i="9"/>
  <c r="K328" i="9"/>
  <c r="K329" i="9"/>
  <c r="K330" i="9"/>
  <c r="K331" i="9"/>
  <c r="K332" i="9"/>
  <c r="K333" i="9"/>
  <c r="K334" i="9"/>
  <c r="K335" i="9"/>
  <c r="K336" i="9"/>
  <c r="K337" i="9"/>
  <c r="K338" i="9"/>
  <c r="K339" i="9"/>
  <c r="K340" i="9"/>
  <c r="K341" i="9"/>
  <c r="K342" i="9"/>
  <c r="K343" i="9"/>
  <c r="K344" i="9"/>
  <c r="K345" i="9"/>
  <c r="K346" i="9"/>
  <c r="K347" i="9"/>
  <c r="K348" i="9"/>
  <c r="K349" i="9"/>
  <c r="K350" i="9"/>
  <c r="K351" i="9"/>
  <c r="K352" i="9"/>
  <c r="K353" i="9"/>
  <c r="K354" i="9"/>
  <c r="K355" i="9"/>
  <c r="K356" i="9"/>
  <c r="K357" i="9"/>
  <c r="K358" i="9"/>
  <c r="K359" i="9"/>
  <c r="K360" i="9"/>
  <c r="K361" i="9"/>
  <c r="K362" i="9"/>
  <c r="K363" i="9"/>
  <c r="K364" i="9"/>
  <c r="K365" i="9"/>
  <c r="K366" i="9"/>
  <c r="K367" i="9"/>
  <c r="K368" i="9"/>
  <c r="K369" i="9"/>
  <c r="K370" i="9"/>
  <c r="K371" i="9"/>
  <c r="K372" i="9"/>
  <c r="K373" i="9"/>
  <c r="K374" i="9"/>
  <c r="K375" i="9"/>
  <c r="K376" i="9"/>
  <c r="K377" i="9"/>
  <c r="K378" i="9"/>
  <c r="K379" i="9"/>
  <c r="K380" i="9"/>
  <c r="K381" i="9"/>
  <c r="K382" i="9"/>
  <c r="K383" i="9"/>
  <c r="K384" i="9"/>
  <c r="K385" i="9"/>
  <c r="K386" i="9"/>
  <c r="K387" i="9"/>
  <c r="K388" i="9"/>
  <c r="K389" i="9"/>
  <c r="K390" i="9"/>
  <c r="K391" i="9"/>
  <c r="K392" i="9"/>
  <c r="K393" i="9"/>
  <c r="K394" i="9"/>
  <c r="K395" i="9"/>
  <c r="K396" i="9"/>
  <c r="K397" i="9"/>
  <c r="K398" i="9"/>
  <c r="K399" i="9"/>
  <c r="K400" i="9"/>
  <c r="K401" i="9"/>
  <c r="K402" i="9"/>
  <c r="K403" i="9"/>
  <c r="K404" i="9"/>
  <c r="K405" i="9"/>
  <c r="K406" i="9"/>
  <c r="K407" i="9"/>
  <c r="K408" i="9"/>
  <c r="K409" i="9"/>
  <c r="K410" i="9"/>
  <c r="K411" i="9"/>
  <c r="K412" i="9"/>
  <c r="K413" i="9"/>
  <c r="K414" i="9"/>
  <c r="K415" i="9"/>
  <c r="K416" i="9"/>
  <c r="K417" i="9"/>
  <c r="K418" i="9"/>
  <c r="K419" i="9"/>
  <c r="K420" i="9"/>
  <c r="K421" i="9"/>
  <c r="K422" i="9"/>
  <c r="K423" i="9"/>
  <c r="K424" i="9"/>
  <c r="K425" i="9"/>
  <c r="K426" i="9"/>
  <c r="K427" i="9"/>
  <c r="K428" i="9"/>
  <c r="K429" i="9"/>
  <c r="K430" i="9"/>
  <c r="K431" i="9"/>
  <c r="K432" i="9"/>
  <c r="K433" i="9"/>
  <c r="K434" i="9"/>
  <c r="K435" i="9"/>
  <c r="K436" i="9"/>
  <c r="K437" i="9"/>
  <c r="K438" i="9"/>
  <c r="K439" i="9"/>
  <c r="K440" i="9"/>
  <c r="K441" i="9"/>
  <c r="K442" i="9"/>
  <c r="K443" i="9"/>
  <c r="K444" i="9"/>
  <c r="K445" i="9"/>
  <c r="K446" i="9"/>
  <c r="K447" i="9"/>
  <c r="K448" i="9"/>
  <c r="K449" i="9"/>
  <c r="K450" i="9"/>
  <c r="K451" i="9"/>
  <c r="K452" i="9"/>
  <c r="K453" i="9"/>
  <c r="K454" i="9"/>
  <c r="K455" i="9"/>
  <c r="K456" i="9"/>
  <c r="K457" i="9"/>
  <c r="K458" i="9"/>
  <c r="K459" i="9"/>
  <c r="K460" i="9"/>
  <c r="K461" i="9"/>
  <c r="K462" i="9"/>
  <c r="K463" i="9"/>
  <c r="K464" i="9"/>
  <c r="K465" i="9"/>
  <c r="K466" i="9"/>
  <c r="K467" i="9"/>
  <c r="K468" i="9"/>
  <c r="K469" i="9"/>
  <c r="K470" i="9"/>
  <c r="K471" i="9"/>
  <c r="K472" i="9"/>
  <c r="K473" i="9"/>
  <c r="K474" i="9"/>
  <c r="K475" i="9"/>
  <c r="K476" i="9"/>
  <c r="K477" i="9"/>
  <c r="K478" i="9"/>
  <c r="K479" i="9"/>
  <c r="K480" i="9"/>
  <c r="K481" i="9"/>
  <c r="K482" i="9"/>
  <c r="K483" i="9"/>
  <c r="K484" i="9"/>
  <c r="K485" i="9"/>
  <c r="K486" i="9"/>
  <c r="K487" i="9"/>
  <c r="K488" i="9"/>
  <c r="K489" i="9"/>
  <c r="K490" i="9"/>
  <c r="K491" i="9"/>
  <c r="K492" i="9"/>
  <c r="K493" i="9"/>
  <c r="K494" i="9"/>
  <c r="K495" i="9"/>
  <c r="K496" i="9"/>
  <c r="K497" i="9"/>
  <c r="K498" i="9"/>
  <c r="K499" i="9"/>
  <c r="K500" i="9"/>
  <c r="K501" i="9"/>
  <c r="K502" i="9"/>
  <c r="K503" i="9"/>
  <c r="K504" i="9"/>
  <c r="K505" i="9"/>
  <c r="K506" i="9"/>
  <c r="K507" i="9"/>
  <c r="K508" i="9"/>
  <c r="K509" i="9"/>
  <c r="K510" i="9"/>
  <c r="K511" i="9"/>
  <c r="K512" i="9"/>
  <c r="K513" i="9"/>
  <c r="K514" i="9"/>
  <c r="K515" i="9"/>
  <c r="K516" i="9"/>
  <c r="K517" i="9"/>
  <c r="K518" i="9"/>
  <c r="K519" i="9"/>
  <c r="K520" i="9"/>
  <c r="K521" i="9"/>
  <c r="K522" i="9"/>
  <c r="K523" i="9"/>
  <c r="K524" i="9"/>
  <c r="K525" i="9"/>
  <c r="K526" i="9"/>
  <c r="K527" i="9"/>
  <c r="K528" i="9"/>
  <c r="K529" i="9"/>
  <c r="K530" i="9"/>
  <c r="K531" i="9"/>
  <c r="K532" i="9"/>
  <c r="K533" i="9"/>
  <c r="K534" i="9"/>
  <c r="K535" i="9"/>
  <c r="K536" i="9"/>
  <c r="K537" i="9"/>
  <c r="K538" i="9"/>
  <c r="K539" i="9"/>
  <c r="K540" i="9"/>
  <c r="K541" i="9"/>
  <c r="K542" i="9"/>
  <c r="K543" i="9"/>
  <c r="K544" i="9"/>
  <c r="K545" i="9"/>
  <c r="K546" i="9"/>
  <c r="K547" i="9"/>
  <c r="K548" i="9"/>
  <c r="K549" i="9"/>
  <c r="K550" i="9"/>
  <c r="K551" i="9"/>
  <c r="K552" i="9"/>
  <c r="K553" i="9"/>
  <c r="K554" i="9"/>
  <c r="K555" i="9"/>
  <c r="K556" i="9"/>
  <c r="K557" i="9"/>
  <c r="K558" i="9"/>
  <c r="K559" i="9"/>
  <c r="K560" i="9"/>
  <c r="K561" i="9"/>
  <c r="K562" i="9"/>
  <c r="K563" i="9"/>
  <c r="K564" i="9"/>
  <c r="K565" i="9"/>
  <c r="K566" i="9"/>
  <c r="K567" i="9"/>
  <c r="K568" i="9"/>
  <c r="K569" i="9"/>
  <c r="K570" i="9"/>
  <c r="K571" i="9"/>
  <c r="K572" i="9"/>
  <c r="K573" i="9"/>
  <c r="K574" i="9"/>
  <c r="K575" i="9"/>
  <c r="K576" i="9"/>
  <c r="K577" i="9"/>
  <c r="K578" i="9"/>
  <c r="K579" i="9"/>
  <c r="K580" i="9"/>
  <c r="K581" i="9"/>
  <c r="K582" i="9"/>
  <c r="K583" i="9"/>
  <c r="K584" i="9"/>
  <c r="K585" i="9"/>
  <c r="K586" i="9"/>
  <c r="K587" i="9"/>
  <c r="K588" i="9"/>
  <c r="K589" i="9"/>
  <c r="K590" i="9"/>
  <c r="K591" i="9"/>
  <c r="K592" i="9"/>
  <c r="K593" i="9"/>
  <c r="K594" i="9"/>
  <c r="K595" i="9"/>
  <c r="K596" i="9"/>
  <c r="K597" i="9"/>
  <c r="K598" i="9"/>
  <c r="K599" i="9"/>
  <c r="K600" i="9"/>
  <c r="K601" i="9"/>
  <c r="K602" i="9"/>
  <c r="K603" i="9"/>
  <c r="K604" i="9"/>
  <c r="K605" i="9"/>
  <c r="K606" i="9"/>
  <c r="K607" i="9"/>
  <c r="K608" i="9"/>
  <c r="K609" i="9"/>
  <c r="K610" i="9"/>
  <c r="K611" i="9"/>
  <c r="K612" i="9"/>
  <c r="K613" i="9"/>
  <c r="K614" i="9"/>
  <c r="K615" i="9"/>
  <c r="K616" i="9"/>
  <c r="K617" i="9"/>
  <c r="K618" i="9"/>
  <c r="K619" i="9"/>
  <c r="K620" i="9"/>
  <c r="K621" i="9"/>
  <c r="K622" i="9"/>
  <c r="K623" i="9"/>
  <c r="K624" i="9"/>
  <c r="K625" i="9"/>
  <c r="K626" i="9"/>
  <c r="K627" i="9"/>
  <c r="K628" i="9"/>
  <c r="K629" i="9"/>
  <c r="K630" i="9"/>
  <c r="K631" i="9"/>
  <c r="K632" i="9"/>
  <c r="K633" i="9"/>
  <c r="K634" i="9"/>
  <c r="K635" i="9"/>
  <c r="K636" i="9"/>
  <c r="K637" i="9"/>
  <c r="K638" i="9"/>
  <c r="K639" i="9"/>
  <c r="K640" i="9"/>
  <c r="K641" i="9"/>
  <c r="K642" i="9"/>
  <c r="K643" i="9"/>
  <c r="K644" i="9"/>
  <c r="K645" i="9"/>
  <c r="K646" i="9"/>
  <c r="K647" i="9"/>
  <c r="K648" i="9"/>
  <c r="K649" i="9"/>
  <c r="K650" i="9"/>
  <c r="K651" i="9"/>
  <c r="K652" i="9"/>
  <c r="K653" i="9"/>
  <c r="K654" i="9"/>
  <c r="K655" i="9"/>
  <c r="K656" i="9"/>
  <c r="K657" i="9"/>
  <c r="K658" i="9"/>
  <c r="K659" i="9"/>
  <c r="K660" i="9"/>
  <c r="K661" i="9"/>
  <c r="K662" i="9"/>
  <c r="K663" i="9"/>
  <c r="K664" i="9"/>
  <c r="K665" i="9"/>
  <c r="K666" i="9"/>
  <c r="K667" i="9"/>
  <c r="K668" i="9"/>
  <c r="K669" i="9"/>
  <c r="K670" i="9"/>
  <c r="K671" i="9"/>
  <c r="K672" i="9"/>
  <c r="K673" i="9"/>
  <c r="K674" i="9"/>
  <c r="K675" i="9"/>
  <c r="K676" i="9"/>
  <c r="K677" i="9"/>
  <c r="K678" i="9"/>
  <c r="K679" i="9"/>
  <c r="K680" i="9"/>
  <c r="K681" i="9"/>
  <c r="K682" i="9"/>
  <c r="K683" i="9"/>
  <c r="K684" i="9"/>
  <c r="K685" i="9"/>
  <c r="K686" i="9"/>
  <c r="K687" i="9"/>
  <c r="K688" i="9"/>
  <c r="K689" i="9"/>
  <c r="K690" i="9"/>
  <c r="K691" i="9"/>
  <c r="K692" i="9"/>
  <c r="K693" i="9"/>
  <c r="K694" i="9"/>
  <c r="K695" i="9"/>
  <c r="K696" i="9"/>
  <c r="K697" i="9"/>
  <c r="K698" i="9"/>
  <c r="K699" i="9"/>
  <c r="K700" i="9"/>
  <c r="K701" i="9"/>
  <c r="K702" i="9"/>
  <c r="K703" i="9"/>
  <c r="K704" i="9"/>
  <c r="K705" i="9"/>
  <c r="K706" i="9"/>
  <c r="K707" i="9"/>
  <c r="K708" i="9"/>
  <c r="K709" i="9"/>
  <c r="K710" i="9"/>
  <c r="K711" i="9"/>
  <c r="K712" i="9"/>
  <c r="K713" i="9"/>
  <c r="K714" i="9"/>
  <c r="K715" i="9"/>
  <c r="K716" i="9"/>
  <c r="K717" i="9"/>
  <c r="K718" i="9"/>
  <c r="K719" i="9"/>
  <c r="K720" i="9"/>
  <c r="K721" i="9"/>
  <c r="K722" i="9"/>
  <c r="K723" i="9"/>
  <c r="K724" i="9"/>
  <c r="K725" i="9"/>
  <c r="K726" i="9"/>
  <c r="K727" i="9"/>
  <c r="K728" i="9"/>
  <c r="K729" i="9"/>
  <c r="K730" i="9"/>
  <c r="K731" i="9"/>
  <c r="K732" i="9"/>
  <c r="K733" i="9"/>
  <c r="K734" i="9"/>
  <c r="K735" i="9"/>
  <c r="K736" i="9"/>
  <c r="K737" i="9"/>
  <c r="K738" i="9"/>
  <c r="K739" i="9"/>
  <c r="K740" i="9"/>
  <c r="K741" i="9"/>
  <c r="K742" i="9"/>
  <c r="K743" i="9"/>
  <c r="K744" i="9"/>
  <c r="K745" i="9"/>
  <c r="K746" i="9"/>
  <c r="K747" i="9"/>
  <c r="K748" i="9"/>
  <c r="K749" i="9"/>
  <c r="K750" i="9"/>
  <c r="K751" i="9"/>
  <c r="K752" i="9"/>
  <c r="K753" i="9"/>
  <c r="K754" i="9"/>
  <c r="K755" i="9"/>
  <c r="K756" i="9"/>
  <c r="K757" i="9"/>
  <c r="K758" i="9"/>
  <c r="K759" i="9"/>
  <c r="K760" i="9"/>
  <c r="K761" i="9"/>
  <c r="K762" i="9"/>
  <c r="K763" i="9"/>
  <c r="K764" i="9"/>
  <c r="K765" i="9"/>
  <c r="K766" i="9"/>
  <c r="K767" i="9"/>
  <c r="K768" i="9"/>
  <c r="K769" i="9"/>
  <c r="K770" i="9"/>
  <c r="K771" i="9"/>
  <c r="K772" i="9"/>
  <c r="K773" i="9"/>
  <c r="K774" i="9"/>
  <c r="K775" i="9"/>
  <c r="K776" i="9"/>
  <c r="K777" i="9"/>
  <c r="K778" i="9"/>
  <c r="K779" i="9"/>
  <c r="K780" i="9"/>
  <c r="K781" i="9"/>
  <c r="K782" i="9"/>
  <c r="K783" i="9"/>
  <c r="K784" i="9"/>
  <c r="K785" i="9"/>
  <c r="K786" i="9"/>
  <c r="K787" i="9"/>
  <c r="K788" i="9"/>
  <c r="K789" i="9"/>
  <c r="K790" i="9"/>
  <c r="K791" i="9"/>
  <c r="K792" i="9"/>
  <c r="K793" i="9"/>
  <c r="K794" i="9"/>
  <c r="K795" i="9"/>
  <c r="K796" i="9"/>
  <c r="K797" i="9"/>
  <c r="K798" i="9"/>
  <c r="K799" i="9"/>
  <c r="K800" i="9"/>
  <c r="K801" i="9"/>
  <c r="K802" i="9"/>
  <c r="K803" i="9"/>
  <c r="K804" i="9"/>
  <c r="K805" i="9"/>
  <c r="K806" i="9"/>
  <c r="K807" i="9"/>
  <c r="K808" i="9"/>
  <c r="K809" i="9"/>
  <c r="K810" i="9"/>
  <c r="K811" i="9"/>
  <c r="K812" i="9"/>
  <c r="K813" i="9"/>
  <c r="K814" i="9"/>
  <c r="K815" i="9"/>
  <c r="K816" i="9"/>
  <c r="K817" i="9"/>
  <c r="K818" i="9"/>
  <c r="K819" i="9"/>
  <c r="K820" i="9"/>
  <c r="K821" i="9"/>
  <c r="K822" i="9"/>
  <c r="K823" i="9"/>
  <c r="K824" i="9"/>
  <c r="K825" i="9"/>
  <c r="K826" i="9"/>
  <c r="K827" i="9"/>
  <c r="K828" i="9"/>
  <c r="K829" i="9"/>
  <c r="K830" i="9"/>
  <c r="K831" i="9"/>
  <c r="K832" i="9"/>
  <c r="K833" i="9"/>
  <c r="K834" i="9"/>
  <c r="K835" i="9"/>
  <c r="K836" i="9"/>
  <c r="K837" i="9"/>
  <c r="K838" i="9"/>
  <c r="K839" i="9"/>
  <c r="K840" i="9"/>
  <c r="K841" i="9"/>
  <c r="K842" i="9"/>
  <c r="K843" i="9"/>
  <c r="K844" i="9"/>
  <c r="K845" i="9"/>
  <c r="K846" i="9"/>
  <c r="K847" i="9"/>
  <c r="K848" i="9"/>
  <c r="K849" i="9"/>
  <c r="K850" i="9"/>
  <c r="K851" i="9"/>
  <c r="K852" i="9"/>
  <c r="K853" i="9"/>
  <c r="K854" i="9"/>
  <c r="K855" i="9"/>
  <c r="K856" i="9"/>
  <c r="K857" i="9"/>
  <c r="K858" i="9"/>
  <c r="K859" i="9"/>
  <c r="K860" i="9"/>
  <c r="K861" i="9"/>
  <c r="K862" i="9"/>
  <c r="K863" i="9"/>
  <c r="K864" i="9"/>
  <c r="K865" i="9"/>
  <c r="K866" i="9"/>
  <c r="K867" i="9"/>
  <c r="K868" i="9"/>
  <c r="K869" i="9"/>
  <c r="K870" i="9"/>
  <c r="K871" i="9"/>
  <c r="K872" i="9"/>
  <c r="K873" i="9"/>
  <c r="K874" i="9"/>
  <c r="K875" i="9"/>
  <c r="K876" i="9"/>
  <c r="K877" i="9"/>
  <c r="K878" i="9"/>
  <c r="K879" i="9"/>
  <c r="K880" i="9"/>
  <c r="K881" i="9"/>
  <c r="K882" i="9"/>
  <c r="K883" i="9"/>
  <c r="K884" i="9"/>
  <c r="K885" i="9"/>
  <c r="K886" i="9"/>
  <c r="K887" i="9"/>
  <c r="K888" i="9"/>
  <c r="K889" i="9"/>
  <c r="K890" i="9"/>
  <c r="K891" i="9"/>
  <c r="K892" i="9"/>
  <c r="K893" i="9"/>
  <c r="K894" i="9"/>
  <c r="K895" i="9"/>
  <c r="K896" i="9"/>
  <c r="K897" i="9"/>
  <c r="K898" i="9"/>
  <c r="K899" i="9"/>
  <c r="K900" i="9"/>
  <c r="K901" i="9"/>
  <c r="K902" i="9"/>
  <c r="K903" i="9"/>
  <c r="K904" i="9"/>
  <c r="K905" i="9"/>
  <c r="K906" i="9"/>
  <c r="K907" i="9"/>
  <c r="K908" i="9"/>
  <c r="K909" i="9"/>
  <c r="K910" i="9"/>
  <c r="K911" i="9"/>
  <c r="K912" i="9"/>
  <c r="K913" i="9"/>
  <c r="K914" i="9"/>
  <c r="K915" i="9"/>
  <c r="K916" i="9"/>
  <c r="K917" i="9"/>
  <c r="K918" i="9"/>
  <c r="K919" i="9"/>
  <c r="K920" i="9"/>
  <c r="K921" i="9"/>
  <c r="K922" i="9"/>
  <c r="K923" i="9"/>
  <c r="K924" i="9"/>
  <c r="K925" i="9"/>
  <c r="K926" i="9"/>
  <c r="K927" i="9"/>
  <c r="K928" i="9"/>
  <c r="K929" i="9"/>
  <c r="K930" i="9"/>
  <c r="K931" i="9"/>
  <c r="K932" i="9"/>
  <c r="K933" i="9"/>
  <c r="K934" i="9"/>
  <c r="K935" i="9"/>
  <c r="K936" i="9"/>
  <c r="K937" i="9"/>
  <c r="K938" i="9"/>
  <c r="K939" i="9"/>
  <c r="K940" i="9"/>
  <c r="K941" i="9"/>
  <c r="K942" i="9"/>
  <c r="K943" i="9"/>
  <c r="K944" i="9"/>
  <c r="K945" i="9"/>
  <c r="K946" i="9"/>
  <c r="K947" i="9"/>
  <c r="K948" i="9"/>
  <c r="K949" i="9"/>
  <c r="K950" i="9"/>
  <c r="K951" i="9"/>
  <c r="K952" i="9"/>
  <c r="K953" i="9"/>
  <c r="K954" i="9"/>
  <c r="K955" i="9"/>
  <c r="K956" i="9"/>
  <c r="K957" i="9"/>
  <c r="K958" i="9"/>
  <c r="K959" i="9"/>
  <c r="K960" i="9"/>
  <c r="K961" i="9"/>
  <c r="K962" i="9"/>
  <c r="K963" i="9"/>
  <c r="K964" i="9"/>
  <c r="K965" i="9"/>
  <c r="K966" i="9"/>
  <c r="K967" i="9"/>
  <c r="K968" i="9"/>
  <c r="K969" i="9"/>
  <c r="K970" i="9"/>
  <c r="K971" i="9"/>
  <c r="K972" i="9"/>
  <c r="K973" i="9"/>
  <c r="K974" i="9"/>
  <c r="K975" i="9"/>
  <c r="K976" i="9"/>
  <c r="K977" i="9"/>
  <c r="K978" i="9"/>
  <c r="K979" i="9"/>
  <c r="K980" i="9"/>
  <c r="K981" i="9"/>
  <c r="K982" i="9"/>
  <c r="K983" i="9"/>
  <c r="K984" i="9"/>
  <c r="K985" i="9"/>
  <c r="K986" i="9"/>
  <c r="K987" i="9"/>
  <c r="K988" i="9"/>
  <c r="K989" i="9"/>
  <c r="K990" i="9"/>
  <c r="K991" i="9"/>
  <c r="K992" i="9"/>
  <c r="K993" i="9"/>
  <c r="K994" i="9"/>
  <c r="K995" i="9"/>
  <c r="K996" i="9"/>
  <c r="K997" i="9"/>
  <c r="K998" i="9"/>
  <c r="K999" i="9"/>
  <c r="K1000" i="9"/>
  <c r="K1001" i="9"/>
  <c r="K1002" i="9"/>
  <c r="K1003" i="9"/>
  <c r="K1004" i="9"/>
  <c r="BQ9" i="9"/>
  <c r="BQ7" i="9"/>
  <c r="BQ5" i="9"/>
  <c r="BT5" i="9" s="1"/>
  <c r="BU4" i="9" s="1"/>
  <c r="AP13" i="9"/>
  <c r="AO9" i="9" s="1"/>
  <c r="AS4" i="9" s="1"/>
  <c r="AP15" i="9"/>
  <c r="J3" i="9"/>
  <c r="DH19" i="9" s="1"/>
  <c r="J6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J79" i="9"/>
  <c r="J80" i="9"/>
  <c r="J81" i="9"/>
  <c r="J82" i="9"/>
  <c r="J83" i="9"/>
  <c r="J84" i="9"/>
  <c r="J85" i="9"/>
  <c r="J86" i="9"/>
  <c r="J87" i="9"/>
  <c r="J88" i="9"/>
  <c r="J89" i="9"/>
  <c r="J90" i="9"/>
  <c r="J91" i="9"/>
  <c r="J92" i="9"/>
  <c r="J93" i="9"/>
  <c r="J94" i="9"/>
  <c r="J95" i="9"/>
  <c r="J96" i="9"/>
  <c r="J97" i="9"/>
  <c r="J98" i="9"/>
  <c r="J99" i="9"/>
  <c r="J100" i="9"/>
  <c r="J101" i="9"/>
  <c r="J102" i="9"/>
  <c r="J103" i="9"/>
  <c r="J104" i="9"/>
  <c r="J105" i="9"/>
  <c r="J106" i="9"/>
  <c r="J107" i="9"/>
  <c r="J108" i="9"/>
  <c r="J109" i="9"/>
  <c r="J110" i="9"/>
  <c r="J111" i="9"/>
  <c r="J112" i="9"/>
  <c r="J113" i="9"/>
  <c r="J114" i="9"/>
  <c r="J115" i="9"/>
  <c r="J116" i="9"/>
  <c r="J117" i="9"/>
  <c r="J118" i="9"/>
  <c r="J119" i="9"/>
  <c r="J120" i="9"/>
  <c r="J121" i="9"/>
  <c r="J122" i="9"/>
  <c r="J123" i="9"/>
  <c r="J124" i="9"/>
  <c r="J125" i="9"/>
  <c r="J126" i="9"/>
  <c r="J127" i="9"/>
  <c r="J128" i="9"/>
  <c r="J129" i="9"/>
  <c r="J130" i="9"/>
  <c r="J131" i="9"/>
  <c r="J132" i="9"/>
  <c r="J133" i="9"/>
  <c r="J134" i="9"/>
  <c r="J135" i="9"/>
  <c r="J136" i="9"/>
  <c r="J137" i="9"/>
  <c r="J138" i="9"/>
  <c r="J139" i="9"/>
  <c r="J140" i="9"/>
  <c r="J141" i="9"/>
  <c r="J142" i="9"/>
  <c r="J143" i="9"/>
  <c r="J144" i="9"/>
  <c r="J145" i="9"/>
  <c r="J146" i="9"/>
  <c r="J147" i="9"/>
  <c r="J148" i="9"/>
  <c r="J149" i="9"/>
  <c r="J150" i="9"/>
  <c r="J151" i="9"/>
  <c r="J152" i="9"/>
  <c r="J153" i="9"/>
  <c r="J154" i="9"/>
  <c r="J155" i="9"/>
  <c r="J156" i="9"/>
  <c r="J157" i="9"/>
  <c r="J158" i="9"/>
  <c r="J159" i="9"/>
  <c r="J160" i="9"/>
  <c r="J161" i="9"/>
  <c r="J162" i="9"/>
  <c r="J163" i="9"/>
  <c r="J164" i="9"/>
  <c r="J165" i="9"/>
  <c r="J166" i="9"/>
  <c r="J167" i="9"/>
  <c r="J168" i="9"/>
  <c r="J169" i="9"/>
  <c r="J170" i="9"/>
  <c r="J171" i="9"/>
  <c r="J172" i="9"/>
  <c r="J173" i="9"/>
  <c r="J174" i="9"/>
  <c r="J175" i="9"/>
  <c r="J176" i="9"/>
  <c r="J177" i="9"/>
  <c r="J178" i="9"/>
  <c r="J179" i="9"/>
  <c r="J180" i="9"/>
  <c r="J181" i="9"/>
  <c r="J182" i="9"/>
  <c r="J183" i="9"/>
  <c r="J184" i="9"/>
  <c r="J185" i="9"/>
  <c r="J186" i="9"/>
  <c r="J187" i="9"/>
  <c r="J188" i="9"/>
  <c r="J189" i="9"/>
  <c r="J190" i="9"/>
  <c r="J191" i="9"/>
  <c r="J192" i="9"/>
  <c r="J193" i="9"/>
  <c r="J194" i="9"/>
  <c r="J195" i="9"/>
  <c r="J196" i="9"/>
  <c r="J197" i="9"/>
  <c r="J198" i="9"/>
  <c r="J199" i="9"/>
  <c r="J200" i="9"/>
  <c r="J201" i="9"/>
  <c r="J202" i="9"/>
  <c r="J203" i="9"/>
  <c r="J204" i="9"/>
  <c r="J205" i="9"/>
  <c r="J206" i="9"/>
  <c r="J207" i="9"/>
  <c r="J208" i="9"/>
  <c r="J209" i="9"/>
  <c r="J210" i="9"/>
  <c r="J211" i="9"/>
  <c r="J212" i="9"/>
  <c r="J213" i="9"/>
  <c r="J214" i="9"/>
  <c r="J215" i="9"/>
  <c r="J216" i="9"/>
  <c r="J217" i="9"/>
  <c r="J218" i="9"/>
  <c r="J219" i="9"/>
  <c r="J220" i="9"/>
  <c r="J221" i="9"/>
  <c r="J222" i="9"/>
  <c r="J223" i="9"/>
  <c r="J224" i="9"/>
  <c r="J225" i="9"/>
  <c r="J226" i="9"/>
  <c r="J227" i="9"/>
  <c r="J228" i="9"/>
  <c r="J229" i="9"/>
  <c r="J230" i="9"/>
  <c r="J231" i="9"/>
  <c r="J232" i="9"/>
  <c r="J233" i="9"/>
  <c r="J234" i="9"/>
  <c r="J235" i="9"/>
  <c r="J236" i="9"/>
  <c r="J237" i="9"/>
  <c r="J238" i="9"/>
  <c r="J239" i="9"/>
  <c r="J240" i="9"/>
  <c r="J241" i="9"/>
  <c r="J242" i="9"/>
  <c r="J243" i="9"/>
  <c r="J244" i="9"/>
  <c r="J245" i="9"/>
  <c r="J246" i="9"/>
  <c r="J247" i="9"/>
  <c r="J248" i="9"/>
  <c r="J249" i="9"/>
  <c r="J250" i="9"/>
  <c r="J251" i="9"/>
  <c r="J252" i="9"/>
  <c r="J253" i="9"/>
  <c r="J254" i="9"/>
  <c r="J255" i="9"/>
  <c r="J256" i="9"/>
  <c r="J257" i="9"/>
  <c r="J258" i="9"/>
  <c r="J259" i="9"/>
  <c r="J260" i="9"/>
  <c r="J261" i="9"/>
  <c r="J262" i="9"/>
  <c r="J263" i="9"/>
  <c r="J264" i="9"/>
  <c r="J265" i="9"/>
  <c r="J266" i="9"/>
  <c r="J267" i="9"/>
  <c r="J268" i="9"/>
  <c r="J269" i="9"/>
  <c r="J270" i="9"/>
  <c r="J271" i="9"/>
  <c r="J272" i="9"/>
  <c r="J273" i="9"/>
  <c r="J274" i="9"/>
  <c r="J275" i="9"/>
  <c r="J276" i="9"/>
  <c r="J277" i="9"/>
  <c r="J278" i="9"/>
  <c r="J279" i="9"/>
  <c r="J280" i="9"/>
  <c r="J281" i="9"/>
  <c r="J282" i="9"/>
  <c r="J283" i="9"/>
  <c r="J284" i="9"/>
  <c r="J285" i="9"/>
  <c r="J286" i="9"/>
  <c r="J287" i="9"/>
  <c r="J288" i="9"/>
  <c r="J289" i="9"/>
  <c r="J290" i="9"/>
  <c r="J291" i="9"/>
  <c r="J292" i="9"/>
  <c r="J293" i="9"/>
  <c r="J294" i="9"/>
  <c r="J295" i="9"/>
  <c r="J296" i="9"/>
  <c r="J297" i="9"/>
  <c r="J298" i="9"/>
  <c r="J299" i="9"/>
  <c r="J300" i="9"/>
  <c r="J301" i="9"/>
  <c r="J302" i="9"/>
  <c r="J303" i="9"/>
  <c r="J304" i="9"/>
  <c r="J305" i="9"/>
  <c r="J306" i="9"/>
  <c r="J307" i="9"/>
  <c r="J308" i="9"/>
  <c r="J309" i="9"/>
  <c r="J310" i="9"/>
  <c r="J311" i="9"/>
  <c r="J312" i="9"/>
  <c r="J313" i="9"/>
  <c r="J314" i="9"/>
  <c r="J315" i="9"/>
  <c r="J316" i="9"/>
  <c r="J317" i="9"/>
  <c r="J318" i="9"/>
  <c r="J319" i="9"/>
  <c r="J320" i="9"/>
  <c r="J321" i="9"/>
  <c r="J322" i="9"/>
  <c r="J323" i="9"/>
  <c r="J324" i="9"/>
  <c r="J325" i="9"/>
  <c r="J326" i="9"/>
  <c r="J327" i="9"/>
  <c r="J328" i="9"/>
  <c r="J329" i="9"/>
  <c r="J330" i="9"/>
  <c r="J331" i="9"/>
  <c r="J332" i="9"/>
  <c r="J333" i="9"/>
  <c r="J334" i="9"/>
  <c r="J335" i="9"/>
  <c r="J336" i="9"/>
  <c r="J337" i="9"/>
  <c r="J338" i="9"/>
  <c r="J339" i="9"/>
  <c r="J340" i="9"/>
  <c r="J341" i="9"/>
  <c r="J342" i="9"/>
  <c r="J343" i="9"/>
  <c r="J344" i="9"/>
  <c r="J345" i="9"/>
  <c r="J346" i="9"/>
  <c r="J347" i="9"/>
  <c r="J348" i="9"/>
  <c r="J349" i="9"/>
  <c r="J350" i="9"/>
  <c r="J351" i="9"/>
  <c r="J352" i="9"/>
  <c r="J353" i="9"/>
  <c r="J354" i="9"/>
  <c r="J355" i="9"/>
  <c r="J356" i="9"/>
  <c r="J357" i="9"/>
  <c r="J358" i="9"/>
  <c r="J359" i="9"/>
  <c r="J360" i="9"/>
  <c r="J361" i="9"/>
  <c r="J362" i="9"/>
  <c r="J363" i="9"/>
  <c r="J364" i="9"/>
  <c r="J365" i="9"/>
  <c r="J366" i="9"/>
  <c r="J367" i="9"/>
  <c r="J368" i="9"/>
  <c r="J369" i="9"/>
  <c r="J370" i="9"/>
  <c r="J371" i="9"/>
  <c r="J372" i="9"/>
  <c r="J373" i="9"/>
  <c r="J374" i="9"/>
  <c r="J375" i="9"/>
  <c r="J376" i="9"/>
  <c r="J377" i="9"/>
  <c r="J378" i="9"/>
  <c r="J379" i="9"/>
  <c r="J380" i="9"/>
  <c r="J381" i="9"/>
  <c r="J382" i="9"/>
  <c r="J383" i="9"/>
  <c r="J384" i="9"/>
  <c r="J385" i="9"/>
  <c r="J386" i="9"/>
  <c r="J387" i="9"/>
  <c r="J388" i="9"/>
  <c r="J389" i="9"/>
  <c r="J390" i="9"/>
  <c r="J391" i="9"/>
  <c r="J392" i="9"/>
  <c r="J393" i="9"/>
  <c r="J394" i="9"/>
  <c r="J395" i="9"/>
  <c r="J396" i="9"/>
  <c r="J397" i="9"/>
  <c r="J398" i="9"/>
  <c r="J399" i="9"/>
  <c r="J400" i="9"/>
  <c r="J401" i="9"/>
  <c r="J402" i="9"/>
  <c r="J403" i="9"/>
  <c r="J404" i="9"/>
  <c r="J405" i="9"/>
  <c r="J406" i="9"/>
  <c r="J407" i="9"/>
  <c r="J408" i="9"/>
  <c r="J409" i="9"/>
  <c r="J410" i="9"/>
  <c r="J411" i="9"/>
  <c r="J412" i="9"/>
  <c r="J413" i="9"/>
  <c r="J414" i="9"/>
  <c r="J415" i="9"/>
  <c r="J416" i="9"/>
  <c r="J417" i="9"/>
  <c r="J418" i="9"/>
  <c r="J419" i="9"/>
  <c r="J420" i="9"/>
  <c r="J421" i="9"/>
  <c r="J422" i="9"/>
  <c r="J423" i="9"/>
  <c r="J424" i="9"/>
  <c r="J425" i="9"/>
  <c r="J426" i="9"/>
  <c r="J427" i="9"/>
  <c r="J428" i="9"/>
  <c r="J429" i="9"/>
  <c r="J430" i="9"/>
  <c r="J431" i="9"/>
  <c r="J432" i="9"/>
  <c r="J433" i="9"/>
  <c r="J434" i="9"/>
  <c r="J435" i="9"/>
  <c r="J436" i="9"/>
  <c r="J437" i="9"/>
  <c r="J438" i="9"/>
  <c r="J439" i="9"/>
  <c r="J440" i="9"/>
  <c r="J441" i="9"/>
  <c r="J442" i="9"/>
  <c r="J443" i="9"/>
  <c r="J444" i="9"/>
  <c r="J445" i="9"/>
  <c r="J446" i="9"/>
  <c r="J447" i="9"/>
  <c r="J448" i="9"/>
  <c r="J449" i="9"/>
  <c r="J450" i="9"/>
  <c r="J451" i="9"/>
  <c r="J452" i="9"/>
  <c r="J453" i="9"/>
  <c r="J454" i="9"/>
  <c r="J455" i="9"/>
  <c r="J456" i="9"/>
  <c r="J457" i="9"/>
  <c r="J458" i="9"/>
  <c r="J459" i="9"/>
  <c r="J460" i="9"/>
  <c r="J461" i="9"/>
  <c r="J462" i="9"/>
  <c r="J463" i="9"/>
  <c r="J464" i="9"/>
  <c r="J465" i="9"/>
  <c r="J466" i="9"/>
  <c r="J467" i="9"/>
  <c r="J468" i="9"/>
  <c r="J469" i="9"/>
  <c r="J470" i="9"/>
  <c r="J471" i="9"/>
  <c r="J472" i="9"/>
  <c r="J473" i="9"/>
  <c r="J474" i="9"/>
  <c r="J475" i="9"/>
  <c r="J476" i="9"/>
  <c r="J477" i="9"/>
  <c r="J478" i="9"/>
  <c r="J479" i="9"/>
  <c r="J480" i="9"/>
  <c r="J481" i="9"/>
  <c r="J482" i="9"/>
  <c r="J483" i="9"/>
  <c r="J484" i="9"/>
  <c r="J485" i="9"/>
  <c r="J486" i="9"/>
  <c r="J487" i="9"/>
  <c r="J488" i="9"/>
  <c r="J489" i="9"/>
  <c r="J490" i="9"/>
  <c r="J491" i="9"/>
  <c r="J492" i="9"/>
  <c r="J493" i="9"/>
  <c r="J494" i="9"/>
  <c r="J495" i="9"/>
  <c r="J496" i="9"/>
  <c r="J497" i="9"/>
  <c r="J498" i="9"/>
  <c r="J499" i="9"/>
  <c r="J500" i="9"/>
  <c r="J501" i="9"/>
  <c r="J502" i="9"/>
  <c r="J503" i="9"/>
  <c r="J504" i="9"/>
  <c r="J505" i="9"/>
  <c r="J506" i="9"/>
  <c r="J507" i="9"/>
  <c r="J508" i="9"/>
  <c r="J509" i="9"/>
  <c r="J510" i="9"/>
  <c r="J511" i="9"/>
  <c r="J512" i="9"/>
  <c r="J513" i="9"/>
  <c r="J514" i="9"/>
  <c r="J515" i="9"/>
  <c r="J516" i="9"/>
  <c r="J517" i="9"/>
  <c r="J518" i="9"/>
  <c r="J519" i="9"/>
  <c r="J520" i="9"/>
  <c r="J521" i="9"/>
  <c r="J522" i="9"/>
  <c r="J523" i="9"/>
  <c r="J524" i="9"/>
  <c r="J525" i="9"/>
  <c r="J526" i="9"/>
  <c r="J527" i="9"/>
  <c r="J528" i="9"/>
  <c r="J529" i="9"/>
  <c r="J530" i="9"/>
  <c r="J531" i="9"/>
  <c r="J532" i="9"/>
  <c r="J533" i="9"/>
  <c r="J534" i="9"/>
  <c r="J535" i="9"/>
  <c r="J536" i="9"/>
  <c r="J537" i="9"/>
  <c r="J538" i="9"/>
  <c r="J539" i="9"/>
  <c r="J540" i="9"/>
  <c r="J541" i="9"/>
  <c r="J542" i="9"/>
  <c r="J543" i="9"/>
  <c r="J544" i="9"/>
  <c r="J545" i="9"/>
  <c r="J546" i="9"/>
  <c r="J547" i="9"/>
  <c r="J548" i="9"/>
  <c r="J549" i="9"/>
  <c r="J550" i="9"/>
  <c r="J551" i="9"/>
  <c r="J552" i="9"/>
  <c r="J553" i="9"/>
  <c r="J554" i="9"/>
  <c r="J555" i="9"/>
  <c r="J556" i="9"/>
  <c r="J557" i="9"/>
  <c r="J558" i="9"/>
  <c r="J559" i="9"/>
  <c r="J560" i="9"/>
  <c r="J561" i="9"/>
  <c r="J562" i="9"/>
  <c r="J563" i="9"/>
  <c r="J564" i="9"/>
  <c r="J565" i="9"/>
  <c r="J566" i="9"/>
  <c r="J567" i="9"/>
  <c r="J568" i="9"/>
  <c r="J569" i="9"/>
  <c r="J570" i="9"/>
  <c r="J571" i="9"/>
  <c r="J572" i="9"/>
  <c r="J573" i="9"/>
  <c r="J574" i="9"/>
  <c r="J575" i="9"/>
  <c r="J576" i="9"/>
  <c r="J577" i="9"/>
  <c r="J578" i="9"/>
  <c r="J579" i="9"/>
  <c r="J580" i="9"/>
  <c r="J581" i="9"/>
  <c r="J582" i="9"/>
  <c r="J583" i="9"/>
  <c r="J584" i="9"/>
  <c r="J585" i="9"/>
  <c r="J586" i="9"/>
  <c r="J587" i="9"/>
  <c r="J588" i="9"/>
  <c r="J589" i="9"/>
  <c r="J590" i="9"/>
  <c r="J591" i="9"/>
  <c r="J592" i="9"/>
  <c r="J593" i="9"/>
  <c r="J594" i="9"/>
  <c r="J595" i="9"/>
  <c r="J596" i="9"/>
  <c r="J597" i="9"/>
  <c r="J598" i="9"/>
  <c r="J599" i="9"/>
  <c r="J600" i="9"/>
  <c r="J601" i="9"/>
  <c r="J602" i="9"/>
  <c r="J603" i="9"/>
  <c r="J604" i="9"/>
  <c r="J605" i="9"/>
  <c r="J606" i="9"/>
  <c r="J607" i="9"/>
  <c r="J608" i="9"/>
  <c r="J609" i="9"/>
  <c r="J610" i="9"/>
  <c r="J611" i="9"/>
  <c r="J612" i="9"/>
  <c r="J613" i="9"/>
  <c r="J614" i="9"/>
  <c r="J615" i="9"/>
  <c r="J616" i="9"/>
  <c r="J617" i="9"/>
  <c r="J618" i="9"/>
  <c r="J619" i="9"/>
  <c r="J620" i="9"/>
  <c r="J621" i="9"/>
  <c r="J622" i="9"/>
  <c r="J623" i="9"/>
  <c r="J624" i="9"/>
  <c r="J625" i="9"/>
  <c r="J626" i="9"/>
  <c r="J627" i="9"/>
  <c r="J628" i="9"/>
  <c r="J629" i="9"/>
  <c r="J630" i="9"/>
  <c r="J631" i="9"/>
  <c r="J632" i="9"/>
  <c r="J633" i="9"/>
  <c r="J634" i="9"/>
  <c r="J635" i="9"/>
  <c r="J636" i="9"/>
  <c r="J637" i="9"/>
  <c r="J638" i="9"/>
  <c r="J639" i="9"/>
  <c r="J640" i="9"/>
  <c r="J641" i="9"/>
  <c r="J642" i="9"/>
  <c r="J643" i="9"/>
  <c r="J644" i="9"/>
  <c r="J645" i="9"/>
  <c r="J646" i="9"/>
  <c r="J647" i="9"/>
  <c r="J648" i="9"/>
  <c r="J649" i="9"/>
  <c r="J650" i="9"/>
  <c r="J651" i="9"/>
  <c r="J652" i="9"/>
  <c r="J653" i="9"/>
  <c r="J654" i="9"/>
  <c r="J655" i="9"/>
  <c r="J656" i="9"/>
  <c r="J657" i="9"/>
  <c r="J658" i="9"/>
  <c r="J659" i="9"/>
  <c r="J660" i="9"/>
  <c r="J661" i="9"/>
  <c r="J662" i="9"/>
  <c r="J663" i="9"/>
  <c r="J664" i="9"/>
  <c r="J665" i="9"/>
  <c r="J666" i="9"/>
  <c r="J667" i="9"/>
  <c r="J668" i="9"/>
  <c r="J669" i="9"/>
  <c r="J670" i="9"/>
  <c r="J671" i="9"/>
  <c r="J672" i="9"/>
  <c r="J673" i="9"/>
  <c r="J674" i="9"/>
  <c r="J675" i="9"/>
  <c r="J676" i="9"/>
  <c r="J677" i="9"/>
  <c r="J678" i="9"/>
  <c r="J679" i="9"/>
  <c r="J680" i="9"/>
  <c r="J681" i="9"/>
  <c r="J682" i="9"/>
  <c r="J683" i="9"/>
  <c r="J684" i="9"/>
  <c r="J685" i="9"/>
  <c r="J686" i="9"/>
  <c r="J687" i="9"/>
  <c r="J688" i="9"/>
  <c r="J689" i="9"/>
  <c r="J690" i="9"/>
  <c r="J691" i="9"/>
  <c r="J692" i="9"/>
  <c r="J693" i="9"/>
  <c r="J694" i="9"/>
  <c r="J695" i="9"/>
  <c r="J696" i="9"/>
  <c r="J697" i="9"/>
  <c r="J698" i="9"/>
  <c r="J699" i="9"/>
  <c r="J700" i="9"/>
  <c r="J701" i="9"/>
  <c r="J702" i="9"/>
  <c r="J703" i="9"/>
  <c r="J704" i="9"/>
  <c r="J705" i="9"/>
  <c r="J706" i="9"/>
  <c r="J707" i="9"/>
  <c r="J708" i="9"/>
  <c r="J709" i="9"/>
  <c r="J710" i="9"/>
  <c r="J711" i="9"/>
  <c r="J712" i="9"/>
  <c r="J713" i="9"/>
  <c r="J714" i="9"/>
  <c r="J715" i="9"/>
  <c r="J716" i="9"/>
  <c r="J717" i="9"/>
  <c r="J718" i="9"/>
  <c r="J719" i="9"/>
  <c r="J720" i="9"/>
  <c r="J721" i="9"/>
  <c r="J722" i="9"/>
  <c r="J723" i="9"/>
  <c r="J724" i="9"/>
  <c r="J725" i="9"/>
  <c r="J726" i="9"/>
  <c r="J727" i="9"/>
  <c r="J728" i="9"/>
  <c r="J729" i="9"/>
  <c r="J730" i="9"/>
  <c r="J731" i="9"/>
  <c r="J732" i="9"/>
  <c r="J733" i="9"/>
  <c r="J734" i="9"/>
  <c r="J735" i="9"/>
  <c r="J736" i="9"/>
  <c r="J737" i="9"/>
  <c r="J738" i="9"/>
  <c r="J739" i="9"/>
  <c r="J740" i="9"/>
  <c r="J741" i="9"/>
  <c r="J742" i="9"/>
  <c r="J743" i="9"/>
  <c r="J744" i="9"/>
  <c r="J745" i="9"/>
  <c r="J746" i="9"/>
  <c r="J747" i="9"/>
  <c r="J748" i="9"/>
  <c r="J749" i="9"/>
  <c r="J750" i="9"/>
  <c r="J751" i="9"/>
  <c r="J752" i="9"/>
  <c r="J753" i="9"/>
  <c r="J754" i="9"/>
  <c r="J755" i="9"/>
  <c r="J756" i="9"/>
  <c r="J757" i="9"/>
  <c r="J758" i="9"/>
  <c r="J759" i="9"/>
  <c r="J760" i="9"/>
  <c r="J761" i="9"/>
  <c r="J762" i="9"/>
  <c r="J763" i="9"/>
  <c r="J764" i="9"/>
  <c r="J765" i="9"/>
  <c r="J766" i="9"/>
  <c r="J767" i="9"/>
  <c r="J768" i="9"/>
  <c r="J769" i="9"/>
  <c r="J770" i="9"/>
  <c r="J771" i="9"/>
  <c r="J772" i="9"/>
  <c r="J773" i="9"/>
  <c r="J774" i="9"/>
  <c r="J775" i="9"/>
  <c r="J776" i="9"/>
  <c r="J777" i="9"/>
  <c r="J778" i="9"/>
  <c r="J779" i="9"/>
  <c r="J780" i="9"/>
  <c r="J781" i="9"/>
  <c r="J782" i="9"/>
  <c r="J783" i="9"/>
  <c r="J784" i="9"/>
  <c r="J785" i="9"/>
  <c r="J786" i="9"/>
  <c r="J787" i="9"/>
  <c r="J788" i="9"/>
  <c r="J789" i="9"/>
  <c r="J790" i="9"/>
  <c r="J791" i="9"/>
  <c r="J792" i="9"/>
  <c r="J793" i="9"/>
  <c r="J794" i="9"/>
  <c r="J795" i="9"/>
  <c r="J796" i="9"/>
  <c r="J797" i="9"/>
  <c r="J798" i="9"/>
  <c r="J799" i="9"/>
  <c r="J800" i="9"/>
  <c r="J801" i="9"/>
  <c r="J802" i="9"/>
  <c r="J803" i="9"/>
  <c r="J804" i="9"/>
  <c r="J805" i="9"/>
  <c r="J806" i="9"/>
  <c r="J807" i="9"/>
  <c r="J808" i="9"/>
  <c r="J809" i="9"/>
  <c r="J810" i="9"/>
  <c r="J811" i="9"/>
  <c r="J812" i="9"/>
  <c r="J813" i="9"/>
  <c r="J814" i="9"/>
  <c r="J815" i="9"/>
  <c r="J816" i="9"/>
  <c r="J817" i="9"/>
  <c r="J818" i="9"/>
  <c r="J819" i="9"/>
  <c r="J820" i="9"/>
  <c r="J821" i="9"/>
  <c r="J822" i="9"/>
  <c r="J823" i="9"/>
  <c r="J824" i="9"/>
  <c r="J825" i="9"/>
  <c r="J826" i="9"/>
  <c r="J827" i="9"/>
  <c r="J828" i="9"/>
  <c r="J829" i="9"/>
  <c r="J830" i="9"/>
  <c r="J831" i="9"/>
  <c r="J832" i="9"/>
  <c r="J833" i="9"/>
  <c r="J834" i="9"/>
  <c r="J835" i="9"/>
  <c r="J836" i="9"/>
  <c r="J837" i="9"/>
  <c r="J838" i="9"/>
  <c r="J839" i="9"/>
  <c r="J840" i="9"/>
  <c r="J841" i="9"/>
  <c r="J842" i="9"/>
  <c r="J843" i="9"/>
  <c r="J844" i="9"/>
  <c r="J845" i="9"/>
  <c r="J846" i="9"/>
  <c r="J847" i="9"/>
  <c r="J848" i="9"/>
  <c r="J849" i="9"/>
  <c r="J850" i="9"/>
  <c r="J851" i="9"/>
  <c r="J852" i="9"/>
  <c r="J853" i="9"/>
  <c r="J854" i="9"/>
  <c r="J855" i="9"/>
  <c r="J856" i="9"/>
  <c r="J857" i="9"/>
  <c r="J858" i="9"/>
  <c r="J859" i="9"/>
  <c r="J860" i="9"/>
  <c r="J861" i="9"/>
  <c r="J862" i="9"/>
  <c r="J863" i="9"/>
  <c r="J864" i="9"/>
  <c r="J865" i="9"/>
  <c r="J866" i="9"/>
  <c r="J867" i="9"/>
  <c r="J868" i="9"/>
  <c r="J869" i="9"/>
  <c r="J870" i="9"/>
  <c r="J871" i="9"/>
  <c r="J872" i="9"/>
  <c r="J873" i="9"/>
  <c r="J874" i="9"/>
  <c r="J875" i="9"/>
  <c r="J876" i="9"/>
  <c r="J877" i="9"/>
  <c r="J878" i="9"/>
  <c r="J879" i="9"/>
  <c r="J880" i="9"/>
  <c r="J881" i="9"/>
  <c r="J882" i="9"/>
  <c r="J883" i="9"/>
  <c r="J884" i="9"/>
  <c r="J885" i="9"/>
  <c r="J886" i="9"/>
  <c r="J887" i="9"/>
  <c r="J888" i="9"/>
  <c r="J889" i="9"/>
  <c r="J890" i="9"/>
  <c r="J891" i="9"/>
  <c r="J892" i="9"/>
  <c r="J893" i="9"/>
  <c r="J894" i="9"/>
  <c r="J895" i="9"/>
  <c r="J896" i="9"/>
  <c r="J897" i="9"/>
  <c r="J898" i="9"/>
  <c r="J899" i="9"/>
  <c r="J900" i="9"/>
  <c r="J901" i="9"/>
  <c r="J902" i="9"/>
  <c r="J903" i="9"/>
  <c r="J904" i="9"/>
  <c r="J905" i="9"/>
  <c r="J906" i="9"/>
  <c r="J907" i="9"/>
  <c r="J908" i="9"/>
  <c r="J909" i="9"/>
  <c r="J910" i="9"/>
  <c r="J911" i="9"/>
  <c r="J912" i="9"/>
  <c r="J913" i="9"/>
  <c r="J914" i="9"/>
  <c r="J915" i="9"/>
  <c r="J916" i="9"/>
  <c r="J917" i="9"/>
  <c r="J918" i="9"/>
  <c r="J919" i="9"/>
  <c r="J920" i="9"/>
  <c r="J921" i="9"/>
  <c r="J922" i="9"/>
  <c r="J923" i="9"/>
  <c r="J924" i="9"/>
  <c r="J925" i="9"/>
  <c r="J926" i="9"/>
  <c r="J927" i="9"/>
  <c r="J928" i="9"/>
  <c r="J929" i="9"/>
  <c r="J930" i="9"/>
  <c r="J931" i="9"/>
  <c r="J932" i="9"/>
  <c r="J933" i="9"/>
  <c r="J934" i="9"/>
  <c r="J935" i="9"/>
  <c r="J936" i="9"/>
  <c r="J937" i="9"/>
  <c r="J938" i="9"/>
  <c r="J939" i="9"/>
  <c r="J940" i="9"/>
  <c r="J941" i="9"/>
  <c r="J942" i="9"/>
  <c r="J943" i="9"/>
  <c r="J944" i="9"/>
  <c r="J945" i="9"/>
  <c r="J946" i="9"/>
  <c r="J947" i="9"/>
  <c r="J948" i="9"/>
  <c r="J949" i="9"/>
  <c r="J950" i="9"/>
  <c r="J951" i="9"/>
  <c r="J952" i="9"/>
  <c r="J953" i="9"/>
  <c r="J954" i="9"/>
  <c r="J955" i="9"/>
  <c r="J956" i="9"/>
  <c r="J957" i="9"/>
  <c r="J958" i="9"/>
  <c r="J959" i="9"/>
  <c r="J960" i="9"/>
  <c r="J961" i="9"/>
  <c r="J962" i="9"/>
  <c r="J963" i="9"/>
  <c r="J964" i="9"/>
  <c r="J965" i="9"/>
  <c r="J966" i="9"/>
  <c r="J967" i="9"/>
  <c r="J968" i="9"/>
  <c r="J969" i="9"/>
  <c r="J970" i="9"/>
  <c r="J971" i="9"/>
  <c r="J972" i="9"/>
  <c r="J973" i="9"/>
  <c r="J974" i="9"/>
  <c r="J975" i="9"/>
  <c r="J976" i="9"/>
  <c r="J977" i="9"/>
  <c r="J978" i="9"/>
  <c r="J979" i="9"/>
  <c r="J980" i="9"/>
  <c r="J981" i="9"/>
  <c r="J982" i="9"/>
  <c r="J983" i="9"/>
  <c r="J984" i="9"/>
  <c r="J985" i="9"/>
  <c r="J986" i="9"/>
  <c r="J987" i="9"/>
  <c r="J988" i="9"/>
  <c r="J989" i="9"/>
  <c r="J990" i="9"/>
  <c r="J991" i="9"/>
  <c r="J992" i="9"/>
  <c r="J993" i="9"/>
  <c r="J994" i="9"/>
  <c r="J995" i="9"/>
  <c r="J996" i="9"/>
  <c r="J997" i="9"/>
  <c r="J998" i="9"/>
  <c r="J999" i="9"/>
  <c r="J1000" i="9"/>
  <c r="J1001" i="9"/>
  <c r="J1002" i="9"/>
  <c r="J1003" i="9"/>
  <c r="J1004" i="9"/>
  <c r="J5" i="9"/>
  <c r="AF6" i="9" l="1"/>
  <c r="DP6" i="9"/>
  <c r="DP7" i="9" s="1"/>
  <c r="BX5" i="9"/>
  <c r="DM9" i="9"/>
  <c r="DO8" i="9"/>
  <c r="DN7" i="9"/>
  <c r="DN9" i="9" s="1"/>
  <c r="AP11" i="9"/>
  <c r="CR5" i="9"/>
  <c r="CQ5" i="9"/>
  <c r="CP5" i="9"/>
  <c r="CO5" i="9"/>
  <c r="CN5" i="9"/>
  <c r="CM5" i="9"/>
  <c r="CL5" i="9"/>
  <c r="CK5" i="9"/>
  <c r="CJ5" i="9"/>
  <c r="CI5" i="9"/>
  <c r="AW17" i="9"/>
  <c r="AW9" i="9"/>
  <c r="DH38" i="9" a="1"/>
  <c r="DH38" i="9" s="1"/>
  <c r="AW10" i="9" s="1"/>
  <c r="DH34" i="9" a="1"/>
  <c r="DH34" i="9" s="1"/>
  <c r="AW6" i="9" s="1"/>
  <c r="DH35" i="9" a="1"/>
  <c r="DH35" i="9" s="1"/>
  <c r="AW7" i="9" s="1"/>
  <c r="DH36" i="9" a="1"/>
  <c r="DH36" i="9" s="1"/>
  <c r="AW8" i="9" s="1"/>
  <c r="DH33" i="9" a="1"/>
  <c r="DH33" i="9" s="1"/>
  <c r="AI5" i="9"/>
  <c r="L5" i="9"/>
  <c r="BQ15" i="9" s="1"/>
  <c r="N6" i="9"/>
  <c r="O6" i="9" s="1"/>
  <c r="N7" i="9"/>
  <c r="O7" i="9" s="1"/>
  <c r="N8" i="9"/>
  <c r="O8" i="9" s="1"/>
  <c r="N9" i="9"/>
  <c r="O9" i="9" s="1"/>
  <c r="N10" i="9"/>
  <c r="O10" i="9" s="1"/>
  <c r="N11" i="9"/>
  <c r="O11" i="9" s="1"/>
  <c r="N12" i="9"/>
  <c r="O12" i="9" s="1"/>
  <c r="N13" i="9"/>
  <c r="N14" i="9"/>
  <c r="O14" i="9" s="1"/>
  <c r="N15" i="9"/>
  <c r="N16" i="9"/>
  <c r="O16" i="9" s="1"/>
  <c r="N17" i="9"/>
  <c r="O17" i="9" s="1"/>
  <c r="N18" i="9"/>
  <c r="O18" i="9" s="1"/>
  <c r="N19" i="9"/>
  <c r="O19" i="9" s="1"/>
  <c r="N20" i="9"/>
  <c r="O20" i="9" s="1"/>
  <c r="N21" i="9"/>
  <c r="O21" i="9" s="1"/>
  <c r="N22" i="9"/>
  <c r="O22" i="9" s="1"/>
  <c r="N23" i="9"/>
  <c r="N24" i="9"/>
  <c r="O24" i="9" s="1"/>
  <c r="N25" i="9"/>
  <c r="N26" i="9"/>
  <c r="O26" i="9" s="1"/>
  <c r="N27" i="9"/>
  <c r="O27" i="9" s="1"/>
  <c r="N28" i="9"/>
  <c r="O28" i="9" s="1"/>
  <c r="N29" i="9"/>
  <c r="N30" i="9"/>
  <c r="O30" i="9" s="1"/>
  <c r="N31" i="9"/>
  <c r="N32" i="9"/>
  <c r="O32" i="9" s="1"/>
  <c r="N33" i="9"/>
  <c r="N34" i="9"/>
  <c r="N35" i="9"/>
  <c r="O35" i="9" s="1"/>
  <c r="N36" i="9"/>
  <c r="O36" i="9" s="1"/>
  <c r="N37" i="9"/>
  <c r="N38" i="9"/>
  <c r="O38" i="9" s="1"/>
  <c r="N39" i="9"/>
  <c r="N40" i="9"/>
  <c r="O40" i="9" s="1"/>
  <c r="N41" i="9"/>
  <c r="O41" i="9" s="1"/>
  <c r="N42" i="9"/>
  <c r="N43" i="9"/>
  <c r="O43" i="9" s="1"/>
  <c r="N44" i="9"/>
  <c r="O44" i="9" s="1"/>
  <c r="N45" i="9"/>
  <c r="N46" i="9"/>
  <c r="O46" i="9" s="1"/>
  <c r="N47" i="9"/>
  <c r="O47" i="9" s="1"/>
  <c r="N48" i="9"/>
  <c r="O48" i="9" s="1"/>
  <c r="N49" i="9"/>
  <c r="O49" i="9" s="1"/>
  <c r="N50" i="9"/>
  <c r="N51" i="9"/>
  <c r="O51" i="9" s="1"/>
  <c r="N52" i="9"/>
  <c r="O52" i="9" s="1"/>
  <c r="N53" i="9"/>
  <c r="N54" i="9"/>
  <c r="O54" i="9" s="1"/>
  <c r="N55" i="9"/>
  <c r="O55" i="9" s="1"/>
  <c r="N56" i="9"/>
  <c r="O56" i="9" s="1"/>
  <c r="N57" i="9"/>
  <c r="N58" i="9"/>
  <c r="N59" i="9"/>
  <c r="O59" i="9" s="1"/>
  <c r="N60" i="9"/>
  <c r="O60" i="9" s="1"/>
  <c r="N61" i="9"/>
  <c r="N62" i="9"/>
  <c r="O62" i="9" s="1"/>
  <c r="N63" i="9"/>
  <c r="N64" i="9"/>
  <c r="O64" i="9" s="1"/>
  <c r="N65" i="9"/>
  <c r="N66" i="9"/>
  <c r="N67" i="9"/>
  <c r="O67" i="9" s="1"/>
  <c r="N68" i="9"/>
  <c r="O68" i="9" s="1"/>
  <c r="N69" i="9"/>
  <c r="N70" i="9"/>
  <c r="O70" i="9" s="1"/>
  <c r="N71" i="9"/>
  <c r="O71" i="9" s="1"/>
  <c r="N72" i="9"/>
  <c r="O72" i="9" s="1"/>
  <c r="N73" i="9"/>
  <c r="N74" i="9"/>
  <c r="N75" i="9"/>
  <c r="O75" i="9" s="1"/>
  <c r="N76" i="9"/>
  <c r="O76" i="9" s="1"/>
  <c r="N77" i="9"/>
  <c r="N78" i="9"/>
  <c r="O78" i="9" s="1"/>
  <c r="N79" i="9"/>
  <c r="N80" i="9"/>
  <c r="O80" i="9" s="1"/>
  <c r="N81" i="9"/>
  <c r="N82" i="9"/>
  <c r="N83" i="9"/>
  <c r="O83" i="9" s="1"/>
  <c r="N84" i="9"/>
  <c r="O84" i="9" s="1"/>
  <c r="N85" i="9"/>
  <c r="N86" i="9"/>
  <c r="O86" i="9" s="1"/>
  <c r="N87" i="9"/>
  <c r="O87" i="9" s="1"/>
  <c r="N88" i="9"/>
  <c r="O88" i="9" s="1"/>
  <c r="N89" i="9"/>
  <c r="N90" i="9"/>
  <c r="N91" i="9"/>
  <c r="O91" i="9" s="1"/>
  <c r="N92" i="9"/>
  <c r="O92" i="9" s="1"/>
  <c r="N93" i="9"/>
  <c r="O93" i="9" s="1"/>
  <c r="N94" i="9"/>
  <c r="O94" i="9" s="1"/>
  <c r="N95" i="9"/>
  <c r="O95" i="9" s="1"/>
  <c r="N96" i="9"/>
  <c r="O96" i="9" s="1"/>
  <c r="N97" i="9"/>
  <c r="N98" i="9"/>
  <c r="N99" i="9"/>
  <c r="O99" i="9" s="1"/>
  <c r="N100" i="9"/>
  <c r="O100" i="9" s="1"/>
  <c r="N101" i="9"/>
  <c r="N102" i="9"/>
  <c r="O102" i="9" s="1"/>
  <c r="N103" i="9"/>
  <c r="N104" i="9"/>
  <c r="O104" i="9" s="1"/>
  <c r="N105" i="9"/>
  <c r="N106" i="9"/>
  <c r="N107" i="9"/>
  <c r="O107" i="9" s="1"/>
  <c r="N108" i="9"/>
  <c r="O108" i="9" s="1"/>
  <c r="N109" i="9"/>
  <c r="N110" i="9"/>
  <c r="O110" i="9" s="1"/>
  <c r="N111" i="9"/>
  <c r="N112" i="9"/>
  <c r="O112" i="9" s="1"/>
  <c r="N113" i="9"/>
  <c r="N114" i="9"/>
  <c r="N115" i="9"/>
  <c r="O115" i="9" s="1"/>
  <c r="N116" i="9"/>
  <c r="O116" i="9" s="1"/>
  <c r="N117" i="9"/>
  <c r="O117" i="9" s="1"/>
  <c r="N118" i="9"/>
  <c r="O118" i="9" s="1"/>
  <c r="N119" i="9"/>
  <c r="O119" i="9" s="1"/>
  <c r="N120" i="9"/>
  <c r="O120" i="9" s="1"/>
  <c r="N121" i="9"/>
  <c r="N122" i="9"/>
  <c r="N123" i="9"/>
  <c r="O123" i="9" s="1"/>
  <c r="N124" i="9"/>
  <c r="O124" i="9" s="1"/>
  <c r="N125" i="9"/>
  <c r="N126" i="9"/>
  <c r="O126" i="9" s="1"/>
  <c r="N127" i="9"/>
  <c r="N128" i="9"/>
  <c r="O128" i="9" s="1"/>
  <c r="N129" i="9"/>
  <c r="N130" i="9"/>
  <c r="N131" i="9"/>
  <c r="O131" i="9" s="1"/>
  <c r="N132" i="9"/>
  <c r="O132" i="9" s="1"/>
  <c r="N133" i="9"/>
  <c r="N134" i="9"/>
  <c r="O134" i="9" s="1"/>
  <c r="N135" i="9"/>
  <c r="N136" i="9"/>
  <c r="O136" i="9" s="1"/>
  <c r="N137" i="9"/>
  <c r="N138" i="9"/>
  <c r="N139" i="9"/>
  <c r="O139" i="9" s="1"/>
  <c r="N140" i="9"/>
  <c r="O140" i="9" s="1"/>
  <c r="N141" i="9"/>
  <c r="N142" i="9"/>
  <c r="O142" i="9" s="1"/>
  <c r="N143" i="9"/>
  <c r="N144" i="9"/>
  <c r="O144" i="9" s="1"/>
  <c r="N145" i="9"/>
  <c r="N146" i="9"/>
  <c r="N147" i="9"/>
  <c r="O147" i="9" s="1"/>
  <c r="N148" i="9"/>
  <c r="O148" i="9" s="1"/>
  <c r="N149" i="9"/>
  <c r="O149" i="9" s="1"/>
  <c r="N150" i="9"/>
  <c r="O150" i="9" s="1"/>
  <c r="N151" i="9"/>
  <c r="N152" i="9"/>
  <c r="O152" i="9" s="1"/>
  <c r="N153" i="9"/>
  <c r="N154" i="9"/>
  <c r="N155" i="9"/>
  <c r="O155" i="9" s="1"/>
  <c r="N156" i="9"/>
  <c r="O156" i="9" s="1"/>
  <c r="N157" i="9"/>
  <c r="N158" i="9"/>
  <c r="O158" i="9" s="1"/>
  <c r="N159" i="9"/>
  <c r="N160" i="9"/>
  <c r="O160" i="9" s="1"/>
  <c r="N161" i="9"/>
  <c r="N162" i="9"/>
  <c r="N163" i="9"/>
  <c r="O163" i="9" s="1"/>
  <c r="N164" i="9"/>
  <c r="O164" i="9" s="1"/>
  <c r="N165" i="9"/>
  <c r="N166" i="9"/>
  <c r="O166" i="9" s="1"/>
  <c r="N167" i="9"/>
  <c r="N168" i="9"/>
  <c r="O168" i="9" s="1"/>
  <c r="N169" i="9"/>
  <c r="N170" i="9"/>
  <c r="N171" i="9"/>
  <c r="O171" i="9" s="1"/>
  <c r="N172" i="9"/>
  <c r="O172" i="9" s="1"/>
  <c r="N173" i="9"/>
  <c r="N174" i="9"/>
  <c r="O174" i="9" s="1"/>
  <c r="N175" i="9"/>
  <c r="O175" i="9" s="1"/>
  <c r="N176" i="9"/>
  <c r="O176" i="9" s="1"/>
  <c r="N177" i="9"/>
  <c r="N178" i="9"/>
  <c r="N179" i="9"/>
  <c r="O179" i="9" s="1"/>
  <c r="N180" i="9"/>
  <c r="O180" i="9" s="1"/>
  <c r="N181" i="9"/>
  <c r="O181" i="9" s="1"/>
  <c r="N182" i="9"/>
  <c r="O182" i="9" s="1"/>
  <c r="N183" i="9"/>
  <c r="N184" i="9"/>
  <c r="O184" i="9" s="1"/>
  <c r="N185" i="9"/>
  <c r="N186" i="9"/>
  <c r="N187" i="9"/>
  <c r="O187" i="9" s="1"/>
  <c r="N188" i="9"/>
  <c r="O188" i="9" s="1"/>
  <c r="N189" i="9"/>
  <c r="N190" i="9"/>
  <c r="O190" i="9" s="1"/>
  <c r="N191" i="9"/>
  <c r="N192" i="9"/>
  <c r="O192" i="9" s="1"/>
  <c r="N193" i="9"/>
  <c r="N194" i="9"/>
  <c r="N195" i="9"/>
  <c r="O195" i="9" s="1"/>
  <c r="N196" i="9"/>
  <c r="O196" i="9" s="1"/>
  <c r="N197" i="9"/>
  <c r="N198" i="9"/>
  <c r="O198" i="9" s="1"/>
  <c r="N199" i="9"/>
  <c r="O199" i="9" s="1"/>
  <c r="N200" i="9"/>
  <c r="O200" i="9" s="1"/>
  <c r="N201" i="9"/>
  <c r="N202" i="9"/>
  <c r="N203" i="9"/>
  <c r="O203" i="9" s="1"/>
  <c r="N204" i="9"/>
  <c r="O204" i="9" s="1"/>
  <c r="N205" i="9"/>
  <c r="N206" i="9"/>
  <c r="O206" i="9" s="1"/>
  <c r="N207" i="9"/>
  <c r="N208" i="9"/>
  <c r="O208" i="9" s="1"/>
  <c r="N209" i="9"/>
  <c r="N210" i="9"/>
  <c r="N211" i="9"/>
  <c r="O211" i="9" s="1"/>
  <c r="N212" i="9"/>
  <c r="O212" i="9" s="1"/>
  <c r="N213" i="9"/>
  <c r="O213" i="9" s="1"/>
  <c r="N214" i="9"/>
  <c r="O214" i="9" s="1"/>
  <c r="N215" i="9"/>
  <c r="N216" i="9"/>
  <c r="O216" i="9" s="1"/>
  <c r="N217" i="9"/>
  <c r="N218" i="9"/>
  <c r="N219" i="9"/>
  <c r="O219" i="9" s="1"/>
  <c r="N220" i="9"/>
  <c r="O220" i="9" s="1"/>
  <c r="N221" i="9"/>
  <c r="N222" i="9"/>
  <c r="O222" i="9" s="1"/>
  <c r="N223" i="9"/>
  <c r="O223" i="9" s="1"/>
  <c r="N224" i="9"/>
  <c r="O224" i="9" s="1"/>
  <c r="N225" i="9"/>
  <c r="N226" i="9"/>
  <c r="N227" i="9"/>
  <c r="O227" i="9" s="1"/>
  <c r="N228" i="9"/>
  <c r="O228" i="9" s="1"/>
  <c r="N229" i="9"/>
  <c r="N230" i="9"/>
  <c r="O230" i="9" s="1"/>
  <c r="N231" i="9"/>
  <c r="N232" i="9"/>
  <c r="O232" i="9" s="1"/>
  <c r="N233" i="9"/>
  <c r="N234" i="9"/>
  <c r="N235" i="9"/>
  <c r="O235" i="9" s="1"/>
  <c r="N236" i="9"/>
  <c r="O236" i="9" s="1"/>
  <c r="N237" i="9"/>
  <c r="N238" i="9"/>
  <c r="O238" i="9" s="1"/>
  <c r="N239" i="9"/>
  <c r="N240" i="9"/>
  <c r="O240" i="9" s="1"/>
  <c r="N241" i="9"/>
  <c r="N242" i="9"/>
  <c r="N243" i="9"/>
  <c r="O243" i="9" s="1"/>
  <c r="N244" i="9"/>
  <c r="O244" i="9" s="1"/>
  <c r="N245" i="9"/>
  <c r="O245" i="9" s="1"/>
  <c r="N246" i="9"/>
  <c r="O246" i="9" s="1"/>
  <c r="N247" i="9"/>
  <c r="O247" i="9" s="1"/>
  <c r="N248" i="9"/>
  <c r="O248" i="9" s="1"/>
  <c r="N249" i="9"/>
  <c r="O249" i="9" s="1"/>
  <c r="N250" i="9"/>
  <c r="N251" i="9"/>
  <c r="O251" i="9" s="1"/>
  <c r="N252" i="9"/>
  <c r="O252" i="9" s="1"/>
  <c r="N253" i="9"/>
  <c r="N254" i="9"/>
  <c r="O254" i="9" s="1"/>
  <c r="N255" i="9"/>
  <c r="N256" i="9"/>
  <c r="O256" i="9" s="1"/>
  <c r="N257" i="9"/>
  <c r="O257" i="9" s="1"/>
  <c r="N258" i="9"/>
  <c r="N259" i="9"/>
  <c r="O259" i="9" s="1"/>
  <c r="N260" i="9"/>
  <c r="O260" i="9" s="1"/>
  <c r="N261" i="9"/>
  <c r="N262" i="9"/>
  <c r="O262" i="9" s="1"/>
  <c r="N263" i="9"/>
  <c r="N264" i="9"/>
  <c r="O264" i="9" s="1"/>
  <c r="N265" i="9"/>
  <c r="O265" i="9" s="1"/>
  <c r="N266" i="9"/>
  <c r="N267" i="9"/>
  <c r="O267" i="9" s="1"/>
  <c r="N268" i="9"/>
  <c r="O268" i="9" s="1"/>
  <c r="N269" i="9"/>
  <c r="N270" i="9"/>
  <c r="O270" i="9" s="1"/>
  <c r="N271" i="9"/>
  <c r="N272" i="9"/>
  <c r="O272" i="9" s="1"/>
  <c r="N273" i="9"/>
  <c r="O273" i="9" s="1"/>
  <c r="N274" i="9"/>
  <c r="N275" i="9"/>
  <c r="O275" i="9" s="1"/>
  <c r="N276" i="9"/>
  <c r="O276" i="9" s="1"/>
  <c r="N277" i="9"/>
  <c r="N278" i="9"/>
  <c r="O278" i="9" s="1"/>
  <c r="N279" i="9"/>
  <c r="O279" i="9" s="1"/>
  <c r="N280" i="9"/>
  <c r="O280" i="9" s="1"/>
  <c r="N281" i="9"/>
  <c r="O281" i="9" s="1"/>
  <c r="N282" i="9"/>
  <c r="N283" i="9"/>
  <c r="O283" i="9" s="1"/>
  <c r="N284" i="9"/>
  <c r="O284" i="9" s="1"/>
  <c r="N285" i="9"/>
  <c r="N286" i="9"/>
  <c r="O286" i="9" s="1"/>
  <c r="N287" i="9"/>
  <c r="N288" i="9"/>
  <c r="O288" i="9" s="1"/>
  <c r="N289" i="9"/>
  <c r="O289" i="9" s="1"/>
  <c r="N290" i="9"/>
  <c r="N291" i="9"/>
  <c r="O291" i="9" s="1"/>
  <c r="N292" i="9"/>
  <c r="O292" i="9" s="1"/>
  <c r="N293" i="9"/>
  <c r="N294" i="9"/>
  <c r="O294" i="9" s="1"/>
  <c r="N295" i="9"/>
  <c r="N296" i="9"/>
  <c r="O296" i="9" s="1"/>
  <c r="N297" i="9"/>
  <c r="O297" i="9" s="1"/>
  <c r="N298" i="9"/>
  <c r="N299" i="9"/>
  <c r="O299" i="9" s="1"/>
  <c r="N300" i="9"/>
  <c r="O300" i="9" s="1"/>
  <c r="N301" i="9"/>
  <c r="O301" i="9" s="1"/>
  <c r="N302" i="9"/>
  <c r="O302" i="9" s="1"/>
  <c r="N303" i="9"/>
  <c r="N304" i="9"/>
  <c r="O304" i="9" s="1"/>
  <c r="N305" i="9"/>
  <c r="O305" i="9" s="1"/>
  <c r="N306" i="9"/>
  <c r="N307" i="9"/>
  <c r="O307" i="9" s="1"/>
  <c r="N308" i="9"/>
  <c r="O308" i="9" s="1"/>
  <c r="N309" i="9"/>
  <c r="N310" i="9"/>
  <c r="O310" i="9" s="1"/>
  <c r="N311" i="9"/>
  <c r="O311" i="9" s="1"/>
  <c r="N312" i="9"/>
  <c r="O312" i="9" s="1"/>
  <c r="N313" i="9"/>
  <c r="O313" i="9" s="1"/>
  <c r="N314" i="9"/>
  <c r="N315" i="9"/>
  <c r="O315" i="9" s="1"/>
  <c r="N316" i="9"/>
  <c r="O316" i="9" s="1"/>
  <c r="N317" i="9"/>
  <c r="N318" i="9"/>
  <c r="O318" i="9" s="1"/>
  <c r="N319" i="9"/>
  <c r="N320" i="9"/>
  <c r="O320" i="9" s="1"/>
  <c r="N321" i="9"/>
  <c r="O321" i="9" s="1"/>
  <c r="N322" i="9"/>
  <c r="N323" i="9"/>
  <c r="O323" i="9" s="1"/>
  <c r="N324" i="9"/>
  <c r="O324" i="9" s="1"/>
  <c r="N325" i="9"/>
  <c r="N326" i="9"/>
  <c r="O326" i="9" s="1"/>
  <c r="N327" i="9"/>
  <c r="O327" i="9" s="1"/>
  <c r="N328" i="9"/>
  <c r="O328" i="9" s="1"/>
  <c r="N329" i="9"/>
  <c r="O329" i="9" s="1"/>
  <c r="N330" i="9"/>
  <c r="N331" i="9"/>
  <c r="O331" i="9" s="1"/>
  <c r="N332" i="9"/>
  <c r="O332" i="9" s="1"/>
  <c r="N333" i="9"/>
  <c r="N334" i="9"/>
  <c r="O334" i="9" s="1"/>
  <c r="N335" i="9"/>
  <c r="N336" i="9"/>
  <c r="O336" i="9" s="1"/>
  <c r="N337" i="9"/>
  <c r="O337" i="9" s="1"/>
  <c r="N338" i="9"/>
  <c r="N339" i="9"/>
  <c r="O339" i="9" s="1"/>
  <c r="N340" i="9"/>
  <c r="O340" i="9" s="1"/>
  <c r="N341" i="9"/>
  <c r="N342" i="9"/>
  <c r="O342" i="9" s="1"/>
  <c r="N343" i="9"/>
  <c r="O343" i="9" s="1"/>
  <c r="N344" i="9"/>
  <c r="O344" i="9" s="1"/>
  <c r="N345" i="9"/>
  <c r="O345" i="9" s="1"/>
  <c r="N346" i="9"/>
  <c r="N347" i="9"/>
  <c r="O347" i="9" s="1"/>
  <c r="N348" i="9"/>
  <c r="O348" i="9" s="1"/>
  <c r="N349" i="9"/>
  <c r="N350" i="9"/>
  <c r="O350" i="9" s="1"/>
  <c r="N351" i="9"/>
  <c r="N352" i="9"/>
  <c r="O352" i="9" s="1"/>
  <c r="N353" i="9"/>
  <c r="O353" i="9" s="1"/>
  <c r="N354" i="9"/>
  <c r="N355" i="9"/>
  <c r="O355" i="9" s="1"/>
  <c r="N356" i="9"/>
  <c r="O356" i="9" s="1"/>
  <c r="N357" i="9"/>
  <c r="N358" i="9"/>
  <c r="O358" i="9" s="1"/>
  <c r="N359" i="9"/>
  <c r="N360" i="9"/>
  <c r="O360" i="9" s="1"/>
  <c r="N361" i="9"/>
  <c r="O361" i="9" s="1"/>
  <c r="N362" i="9"/>
  <c r="N363" i="9"/>
  <c r="O363" i="9" s="1"/>
  <c r="N364" i="9"/>
  <c r="O364" i="9" s="1"/>
  <c r="N365" i="9"/>
  <c r="N366" i="9"/>
  <c r="O366" i="9" s="1"/>
  <c r="N367" i="9"/>
  <c r="O367" i="9" s="1"/>
  <c r="N368" i="9"/>
  <c r="O368" i="9" s="1"/>
  <c r="N369" i="9"/>
  <c r="N370" i="9"/>
  <c r="N371" i="9"/>
  <c r="O371" i="9" s="1"/>
  <c r="N372" i="9"/>
  <c r="O372" i="9" s="1"/>
  <c r="N373" i="9"/>
  <c r="N374" i="9"/>
  <c r="O374" i="9" s="1"/>
  <c r="N375" i="9"/>
  <c r="N376" i="9"/>
  <c r="O376" i="9" s="1"/>
  <c r="N377" i="9"/>
  <c r="N378" i="9"/>
  <c r="N379" i="9"/>
  <c r="O379" i="9" s="1"/>
  <c r="N380" i="9"/>
  <c r="O380" i="9" s="1"/>
  <c r="N381" i="9"/>
  <c r="N382" i="9"/>
  <c r="O382" i="9" s="1"/>
  <c r="N383" i="9"/>
  <c r="N384" i="9"/>
  <c r="O384" i="9" s="1"/>
  <c r="N385" i="9"/>
  <c r="N386" i="9"/>
  <c r="N387" i="9"/>
  <c r="O387" i="9" s="1"/>
  <c r="N388" i="9"/>
  <c r="O388" i="9" s="1"/>
  <c r="N389" i="9"/>
  <c r="N390" i="9"/>
  <c r="O390" i="9" s="1"/>
  <c r="N391" i="9"/>
  <c r="O391" i="9" s="1"/>
  <c r="N392" i="9"/>
  <c r="O392" i="9" s="1"/>
  <c r="N393" i="9"/>
  <c r="N394" i="9"/>
  <c r="N395" i="9"/>
  <c r="O395" i="9" s="1"/>
  <c r="N396" i="9"/>
  <c r="O396" i="9" s="1"/>
  <c r="N397" i="9"/>
  <c r="N398" i="9"/>
  <c r="O398" i="9" s="1"/>
  <c r="N399" i="9"/>
  <c r="O399" i="9" s="1"/>
  <c r="N400" i="9"/>
  <c r="O400" i="9" s="1"/>
  <c r="N401" i="9"/>
  <c r="N402" i="9"/>
  <c r="N403" i="9"/>
  <c r="O403" i="9" s="1"/>
  <c r="N404" i="9"/>
  <c r="O404" i="9" s="1"/>
  <c r="N405" i="9"/>
  <c r="N406" i="9"/>
  <c r="O406" i="9" s="1"/>
  <c r="N407" i="9"/>
  <c r="N408" i="9"/>
  <c r="O408" i="9" s="1"/>
  <c r="N409" i="9"/>
  <c r="N410" i="9"/>
  <c r="N411" i="9"/>
  <c r="O411" i="9" s="1"/>
  <c r="N412" i="9"/>
  <c r="O412" i="9" s="1"/>
  <c r="N413" i="9"/>
  <c r="N414" i="9"/>
  <c r="O414" i="9" s="1"/>
  <c r="N415" i="9"/>
  <c r="N416" i="9"/>
  <c r="O416" i="9" s="1"/>
  <c r="N417" i="9"/>
  <c r="N418" i="9"/>
  <c r="N419" i="9"/>
  <c r="O419" i="9" s="1"/>
  <c r="N420" i="9"/>
  <c r="O420" i="9" s="1"/>
  <c r="N421" i="9"/>
  <c r="N422" i="9"/>
  <c r="O422" i="9" s="1"/>
  <c r="N423" i="9"/>
  <c r="N424" i="9"/>
  <c r="O424" i="9" s="1"/>
  <c r="N425" i="9"/>
  <c r="N426" i="9"/>
  <c r="N427" i="9"/>
  <c r="O427" i="9" s="1"/>
  <c r="N428" i="9"/>
  <c r="O428" i="9" s="1"/>
  <c r="N429" i="9"/>
  <c r="N430" i="9"/>
  <c r="O430" i="9" s="1"/>
  <c r="N431" i="9"/>
  <c r="O431" i="9" s="1"/>
  <c r="N432" i="9"/>
  <c r="O432" i="9" s="1"/>
  <c r="N433" i="9"/>
  <c r="N434" i="9"/>
  <c r="N435" i="9"/>
  <c r="O435" i="9" s="1"/>
  <c r="N436" i="9"/>
  <c r="O436" i="9" s="1"/>
  <c r="N437" i="9"/>
  <c r="N438" i="9"/>
  <c r="O438" i="9" s="1"/>
  <c r="N439" i="9"/>
  <c r="N440" i="9"/>
  <c r="O440" i="9" s="1"/>
  <c r="N441" i="9"/>
  <c r="N442" i="9"/>
  <c r="N443" i="9"/>
  <c r="O443" i="9" s="1"/>
  <c r="N444" i="9"/>
  <c r="O444" i="9" s="1"/>
  <c r="N445" i="9"/>
  <c r="N446" i="9"/>
  <c r="O446" i="9" s="1"/>
  <c r="N447" i="9"/>
  <c r="N448" i="9"/>
  <c r="O448" i="9" s="1"/>
  <c r="N449" i="9"/>
  <c r="N450" i="9"/>
  <c r="N451" i="9"/>
  <c r="O451" i="9" s="1"/>
  <c r="N452" i="9"/>
  <c r="O452" i="9" s="1"/>
  <c r="N453" i="9"/>
  <c r="N454" i="9"/>
  <c r="O454" i="9" s="1"/>
  <c r="N455" i="9"/>
  <c r="O455" i="9" s="1"/>
  <c r="N456" i="9"/>
  <c r="O456" i="9" s="1"/>
  <c r="N457" i="9"/>
  <c r="N458" i="9"/>
  <c r="N459" i="9"/>
  <c r="O459" i="9" s="1"/>
  <c r="N460" i="9"/>
  <c r="O460" i="9" s="1"/>
  <c r="N461" i="9"/>
  <c r="N462" i="9"/>
  <c r="O462" i="9" s="1"/>
  <c r="N463" i="9"/>
  <c r="O463" i="9" s="1"/>
  <c r="N464" i="9"/>
  <c r="O464" i="9" s="1"/>
  <c r="N465" i="9"/>
  <c r="N466" i="9"/>
  <c r="N467" i="9"/>
  <c r="O467" i="9" s="1"/>
  <c r="N468" i="9"/>
  <c r="O468" i="9" s="1"/>
  <c r="N469" i="9"/>
  <c r="N470" i="9"/>
  <c r="O470" i="9" s="1"/>
  <c r="N471" i="9"/>
  <c r="N472" i="9"/>
  <c r="O472" i="9" s="1"/>
  <c r="N473" i="9"/>
  <c r="N474" i="9"/>
  <c r="N475" i="9"/>
  <c r="O475" i="9" s="1"/>
  <c r="N476" i="9"/>
  <c r="O476" i="9" s="1"/>
  <c r="N477" i="9"/>
  <c r="N478" i="9"/>
  <c r="O478" i="9" s="1"/>
  <c r="N479" i="9"/>
  <c r="N480" i="9"/>
  <c r="O480" i="9" s="1"/>
  <c r="N481" i="9"/>
  <c r="O481" i="9" s="1"/>
  <c r="N482" i="9"/>
  <c r="N483" i="9"/>
  <c r="O483" i="9" s="1"/>
  <c r="N484" i="9"/>
  <c r="O484" i="9" s="1"/>
  <c r="N485" i="9"/>
  <c r="N486" i="9"/>
  <c r="O486" i="9" s="1"/>
  <c r="N487" i="9"/>
  <c r="N488" i="9"/>
  <c r="O488" i="9" s="1"/>
  <c r="N489" i="9"/>
  <c r="O489" i="9" s="1"/>
  <c r="N490" i="9"/>
  <c r="N491" i="9"/>
  <c r="O491" i="9" s="1"/>
  <c r="N492" i="9"/>
  <c r="O492" i="9" s="1"/>
  <c r="N493" i="9"/>
  <c r="N494" i="9"/>
  <c r="O494" i="9" s="1"/>
  <c r="N495" i="9"/>
  <c r="N496" i="9"/>
  <c r="O496" i="9" s="1"/>
  <c r="N497" i="9"/>
  <c r="O497" i="9" s="1"/>
  <c r="N498" i="9"/>
  <c r="O498" i="9" s="1"/>
  <c r="N499" i="9"/>
  <c r="O499" i="9" s="1"/>
  <c r="N500" i="9"/>
  <c r="O500" i="9" s="1"/>
  <c r="N501" i="9"/>
  <c r="N502" i="9"/>
  <c r="O502" i="9" s="1"/>
  <c r="N503" i="9"/>
  <c r="O503" i="9" s="1"/>
  <c r="N504" i="9"/>
  <c r="O504" i="9" s="1"/>
  <c r="N505" i="9"/>
  <c r="O505" i="9" s="1"/>
  <c r="N506" i="9"/>
  <c r="O506" i="9" s="1"/>
  <c r="N507" i="9"/>
  <c r="O507" i="9" s="1"/>
  <c r="N508" i="9"/>
  <c r="O508" i="9" s="1"/>
  <c r="N509" i="9"/>
  <c r="N510" i="9"/>
  <c r="O510" i="9" s="1"/>
  <c r="N511" i="9"/>
  <c r="N512" i="9"/>
  <c r="O512" i="9" s="1"/>
  <c r="N513" i="9"/>
  <c r="O513" i="9" s="1"/>
  <c r="N514" i="9"/>
  <c r="O514" i="9" s="1"/>
  <c r="N515" i="9"/>
  <c r="O515" i="9" s="1"/>
  <c r="N516" i="9"/>
  <c r="O516" i="9" s="1"/>
  <c r="N517" i="9"/>
  <c r="N518" i="9"/>
  <c r="O518" i="9" s="1"/>
  <c r="N519" i="9"/>
  <c r="O519" i="9" s="1"/>
  <c r="N520" i="9"/>
  <c r="O520" i="9" s="1"/>
  <c r="N521" i="9"/>
  <c r="N522" i="9"/>
  <c r="N523" i="9"/>
  <c r="O523" i="9" s="1"/>
  <c r="N524" i="9"/>
  <c r="O524" i="9" s="1"/>
  <c r="N525" i="9"/>
  <c r="N526" i="9"/>
  <c r="O526" i="9" s="1"/>
  <c r="N527" i="9"/>
  <c r="N528" i="9"/>
  <c r="O528" i="9" s="1"/>
  <c r="N529" i="9"/>
  <c r="N530" i="9"/>
  <c r="N531" i="9"/>
  <c r="O531" i="9" s="1"/>
  <c r="N532" i="9"/>
  <c r="O532" i="9" s="1"/>
  <c r="N533" i="9"/>
  <c r="N534" i="9"/>
  <c r="O534" i="9" s="1"/>
  <c r="N535" i="9"/>
  <c r="N536" i="9"/>
  <c r="O536" i="9" s="1"/>
  <c r="N537" i="9"/>
  <c r="O537" i="9" s="1"/>
  <c r="N538" i="9"/>
  <c r="N539" i="9"/>
  <c r="O539" i="9" s="1"/>
  <c r="N540" i="9"/>
  <c r="O540" i="9" s="1"/>
  <c r="N541" i="9"/>
  <c r="N542" i="9"/>
  <c r="O542" i="9" s="1"/>
  <c r="N543" i="9"/>
  <c r="N544" i="9"/>
  <c r="O544" i="9" s="1"/>
  <c r="N545" i="9"/>
  <c r="N546" i="9"/>
  <c r="N547" i="9"/>
  <c r="O547" i="9" s="1"/>
  <c r="N548" i="9"/>
  <c r="O548" i="9" s="1"/>
  <c r="N549" i="9"/>
  <c r="N550" i="9"/>
  <c r="O550" i="9" s="1"/>
  <c r="N551" i="9"/>
  <c r="O551" i="9" s="1"/>
  <c r="N552" i="9"/>
  <c r="O552" i="9" s="1"/>
  <c r="N553" i="9"/>
  <c r="N554" i="9"/>
  <c r="N555" i="9"/>
  <c r="O555" i="9" s="1"/>
  <c r="N556" i="9"/>
  <c r="O556" i="9" s="1"/>
  <c r="N557" i="9"/>
  <c r="N558" i="9"/>
  <c r="O558" i="9" s="1"/>
  <c r="N559" i="9"/>
  <c r="N560" i="9"/>
  <c r="O560" i="9" s="1"/>
  <c r="N561" i="9"/>
  <c r="N562" i="9"/>
  <c r="N563" i="9"/>
  <c r="O563" i="9" s="1"/>
  <c r="N564" i="9"/>
  <c r="O564" i="9" s="1"/>
  <c r="N565" i="9"/>
  <c r="N566" i="9"/>
  <c r="O566" i="9" s="1"/>
  <c r="N567" i="9"/>
  <c r="N568" i="9"/>
  <c r="O568" i="9" s="1"/>
  <c r="N569" i="9"/>
  <c r="N570" i="9"/>
  <c r="N571" i="9"/>
  <c r="O571" i="9" s="1"/>
  <c r="N572" i="9"/>
  <c r="O572" i="9" s="1"/>
  <c r="N573" i="9"/>
  <c r="N574" i="9"/>
  <c r="O574" i="9" s="1"/>
  <c r="N575" i="9"/>
  <c r="O575" i="9" s="1"/>
  <c r="N576" i="9"/>
  <c r="O576" i="9" s="1"/>
  <c r="N577" i="9"/>
  <c r="N578" i="9"/>
  <c r="N579" i="9"/>
  <c r="O579" i="9" s="1"/>
  <c r="N580" i="9"/>
  <c r="O580" i="9" s="1"/>
  <c r="N581" i="9"/>
  <c r="N582" i="9"/>
  <c r="O582" i="9" s="1"/>
  <c r="N583" i="9"/>
  <c r="O583" i="9" s="1"/>
  <c r="N584" i="9"/>
  <c r="O584" i="9" s="1"/>
  <c r="N585" i="9"/>
  <c r="N586" i="9"/>
  <c r="N587" i="9"/>
  <c r="O587" i="9" s="1"/>
  <c r="N588" i="9"/>
  <c r="O588" i="9" s="1"/>
  <c r="N589" i="9"/>
  <c r="N590" i="9"/>
  <c r="O590" i="9" s="1"/>
  <c r="N591" i="9"/>
  <c r="N592" i="9"/>
  <c r="O592" i="9" s="1"/>
  <c r="N593" i="9"/>
  <c r="N594" i="9"/>
  <c r="N595" i="9"/>
  <c r="O595" i="9" s="1"/>
  <c r="N596" i="9"/>
  <c r="O596" i="9" s="1"/>
  <c r="N597" i="9"/>
  <c r="N598" i="9"/>
  <c r="O598" i="9" s="1"/>
  <c r="N599" i="9"/>
  <c r="N600" i="9"/>
  <c r="O600" i="9" s="1"/>
  <c r="N601" i="9"/>
  <c r="N602" i="9"/>
  <c r="N603" i="9"/>
  <c r="O603" i="9" s="1"/>
  <c r="N604" i="9"/>
  <c r="O604" i="9" s="1"/>
  <c r="N605" i="9"/>
  <c r="N606" i="9"/>
  <c r="O606" i="9" s="1"/>
  <c r="N607" i="9"/>
  <c r="N608" i="9"/>
  <c r="O608" i="9" s="1"/>
  <c r="N609" i="9"/>
  <c r="N610" i="9"/>
  <c r="N611" i="9"/>
  <c r="O611" i="9" s="1"/>
  <c r="N612" i="9"/>
  <c r="O612" i="9" s="1"/>
  <c r="N613" i="9"/>
  <c r="N614" i="9"/>
  <c r="O614" i="9" s="1"/>
  <c r="N615" i="9"/>
  <c r="O615" i="9" s="1"/>
  <c r="N616" i="9"/>
  <c r="O616" i="9" s="1"/>
  <c r="N617" i="9"/>
  <c r="N618" i="9"/>
  <c r="N619" i="9"/>
  <c r="O619" i="9" s="1"/>
  <c r="N620" i="9"/>
  <c r="O620" i="9" s="1"/>
  <c r="N621" i="9"/>
  <c r="N622" i="9"/>
  <c r="O622" i="9" s="1"/>
  <c r="N623" i="9"/>
  <c r="N624" i="9"/>
  <c r="O624" i="9" s="1"/>
  <c r="N625" i="9"/>
  <c r="N626" i="9"/>
  <c r="N627" i="9"/>
  <c r="O627" i="9" s="1"/>
  <c r="N628" i="9"/>
  <c r="O628" i="9" s="1"/>
  <c r="N629" i="9"/>
  <c r="N630" i="9"/>
  <c r="O630" i="9" s="1"/>
  <c r="N631" i="9"/>
  <c r="N632" i="9"/>
  <c r="O632" i="9" s="1"/>
  <c r="N633" i="9"/>
  <c r="N634" i="9"/>
  <c r="N635" i="9"/>
  <c r="O635" i="9" s="1"/>
  <c r="N636" i="9"/>
  <c r="O636" i="9" s="1"/>
  <c r="N637" i="9"/>
  <c r="N638" i="9"/>
  <c r="O638" i="9" s="1"/>
  <c r="N639" i="9"/>
  <c r="O639" i="9" s="1"/>
  <c r="N640" i="9"/>
  <c r="O640" i="9" s="1"/>
  <c r="N641" i="9"/>
  <c r="N642" i="9"/>
  <c r="N643" i="9"/>
  <c r="O643" i="9" s="1"/>
  <c r="N644" i="9"/>
  <c r="O644" i="9" s="1"/>
  <c r="N645" i="9"/>
  <c r="N646" i="9"/>
  <c r="O646" i="9" s="1"/>
  <c r="N647" i="9"/>
  <c r="O647" i="9" s="1"/>
  <c r="N648" i="9"/>
  <c r="O648" i="9" s="1"/>
  <c r="N649" i="9"/>
  <c r="N650" i="9"/>
  <c r="N651" i="9"/>
  <c r="O651" i="9" s="1"/>
  <c r="N652" i="9"/>
  <c r="O652" i="9" s="1"/>
  <c r="N653" i="9"/>
  <c r="N654" i="9"/>
  <c r="O654" i="9" s="1"/>
  <c r="N655" i="9"/>
  <c r="N656" i="9"/>
  <c r="O656" i="9" s="1"/>
  <c r="N657" i="9"/>
  <c r="N658" i="9"/>
  <c r="N659" i="9"/>
  <c r="O659" i="9" s="1"/>
  <c r="N660" i="9"/>
  <c r="O660" i="9" s="1"/>
  <c r="N661" i="9"/>
  <c r="N662" i="9"/>
  <c r="O662" i="9" s="1"/>
  <c r="N663" i="9"/>
  <c r="N664" i="9"/>
  <c r="O664" i="9" s="1"/>
  <c r="N665" i="9"/>
  <c r="N666" i="9"/>
  <c r="N667" i="9"/>
  <c r="O667" i="9" s="1"/>
  <c r="N668" i="9"/>
  <c r="O668" i="9" s="1"/>
  <c r="N669" i="9"/>
  <c r="N670" i="9"/>
  <c r="O670" i="9" s="1"/>
  <c r="N671" i="9"/>
  <c r="N672" i="9"/>
  <c r="O672" i="9" s="1"/>
  <c r="N673" i="9"/>
  <c r="N674" i="9"/>
  <c r="N675" i="9"/>
  <c r="O675" i="9" s="1"/>
  <c r="N676" i="9"/>
  <c r="O676" i="9" s="1"/>
  <c r="N677" i="9"/>
  <c r="N678" i="9"/>
  <c r="O678" i="9" s="1"/>
  <c r="N679" i="9"/>
  <c r="O679" i="9" s="1"/>
  <c r="N680" i="9"/>
  <c r="O680" i="9" s="1"/>
  <c r="N681" i="9"/>
  <c r="N682" i="9"/>
  <c r="N683" i="9"/>
  <c r="O683" i="9" s="1"/>
  <c r="N684" i="9"/>
  <c r="O684" i="9" s="1"/>
  <c r="N685" i="9"/>
  <c r="N686" i="9"/>
  <c r="O686" i="9" s="1"/>
  <c r="N687" i="9"/>
  <c r="N688" i="9"/>
  <c r="O688" i="9" s="1"/>
  <c r="N689" i="9"/>
  <c r="N690" i="9"/>
  <c r="O690" i="9" s="1"/>
  <c r="N691" i="9"/>
  <c r="O691" i="9" s="1"/>
  <c r="N692" i="9"/>
  <c r="O692" i="9" s="1"/>
  <c r="N693" i="9"/>
  <c r="N694" i="9"/>
  <c r="O694" i="9" s="1"/>
  <c r="N695" i="9"/>
  <c r="O695" i="9" s="1"/>
  <c r="N696" i="9"/>
  <c r="O696" i="9" s="1"/>
  <c r="N697" i="9"/>
  <c r="O697" i="9" s="1"/>
  <c r="N698" i="9"/>
  <c r="N699" i="9"/>
  <c r="O699" i="9" s="1"/>
  <c r="N700" i="9"/>
  <c r="O700" i="9" s="1"/>
  <c r="N701" i="9"/>
  <c r="O701" i="9" s="1"/>
  <c r="N702" i="9"/>
  <c r="O702" i="9" s="1"/>
  <c r="N703" i="9"/>
  <c r="O703" i="9" s="1"/>
  <c r="N704" i="9"/>
  <c r="O704" i="9" s="1"/>
  <c r="N705" i="9"/>
  <c r="O705" i="9" s="1"/>
  <c r="N706" i="9"/>
  <c r="N707" i="9"/>
  <c r="O707" i="9" s="1"/>
  <c r="N708" i="9"/>
  <c r="O708" i="9" s="1"/>
  <c r="N709" i="9"/>
  <c r="N710" i="9"/>
  <c r="O710" i="9" s="1"/>
  <c r="N711" i="9"/>
  <c r="N712" i="9"/>
  <c r="O712" i="9" s="1"/>
  <c r="N713" i="9"/>
  <c r="O713" i="9" s="1"/>
  <c r="N714" i="9"/>
  <c r="N715" i="9"/>
  <c r="O715" i="9" s="1"/>
  <c r="N716" i="9"/>
  <c r="O716" i="9" s="1"/>
  <c r="N717" i="9"/>
  <c r="N718" i="9"/>
  <c r="O718" i="9" s="1"/>
  <c r="N719" i="9"/>
  <c r="O719" i="9" s="1"/>
  <c r="N720" i="9"/>
  <c r="O720" i="9" s="1"/>
  <c r="N721" i="9"/>
  <c r="O721" i="9" s="1"/>
  <c r="N722" i="9"/>
  <c r="N723" i="9"/>
  <c r="O723" i="9" s="1"/>
  <c r="N724" i="9"/>
  <c r="O724" i="9" s="1"/>
  <c r="N725" i="9"/>
  <c r="N726" i="9"/>
  <c r="O726" i="9" s="1"/>
  <c r="N727" i="9"/>
  <c r="N728" i="9"/>
  <c r="O728" i="9" s="1"/>
  <c r="N729" i="9"/>
  <c r="O729" i="9" s="1"/>
  <c r="N730" i="9"/>
  <c r="N731" i="9"/>
  <c r="O731" i="9" s="1"/>
  <c r="N732" i="9"/>
  <c r="O732" i="9" s="1"/>
  <c r="N733" i="9"/>
  <c r="N734" i="9"/>
  <c r="O734" i="9" s="1"/>
  <c r="N735" i="9"/>
  <c r="O735" i="9" s="1"/>
  <c r="N736" i="9"/>
  <c r="O736" i="9" s="1"/>
  <c r="N737" i="9"/>
  <c r="O737" i="9" s="1"/>
  <c r="N738" i="9"/>
  <c r="N739" i="9"/>
  <c r="O739" i="9" s="1"/>
  <c r="N740" i="9"/>
  <c r="O740" i="9" s="1"/>
  <c r="N741" i="9"/>
  <c r="N742" i="9"/>
  <c r="O742" i="9" s="1"/>
  <c r="N743" i="9"/>
  <c r="N744" i="9"/>
  <c r="O744" i="9" s="1"/>
  <c r="N745" i="9"/>
  <c r="O745" i="9" s="1"/>
  <c r="N746" i="9"/>
  <c r="O746" i="9" s="1"/>
  <c r="N747" i="9"/>
  <c r="O747" i="9" s="1"/>
  <c r="N748" i="9"/>
  <c r="O748" i="9" s="1"/>
  <c r="N749" i="9"/>
  <c r="N750" i="9"/>
  <c r="O750" i="9" s="1"/>
  <c r="N751" i="9"/>
  <c r="O751" i="9" s="1"/>
  <c r="N752" i="9"/>
  <c r="O752" i="9" s="1"/>
  <c r="N753" i="9"/>
  <c r="N754" i="9"/>
  <c r="N755" i="9"/>
  <c r="O755" i="9" s="1"/>
  <c r="N756" i="9"/>
  <c r="O756" i="9" s="1"/>
  <c r="N757" i="9"/>
  <c r="N758" i="9"/>
  <c r="O758" i="9" s="1"/>
  <c r="N759" i="9"/>
  <c r="O759" i="9" s="1"/>
  <c r="N760" i="9"/>
  <c r="O760" i="9" s="1"/>
  <c r="N761" i="9"/>
  <c r="N762" i="9"/>
  <c r="O762" i="9" s="1"/>
  <c r="N763" i="9"/>
  <c r="O763" i="9" s="1"/>
  <c r="N764" i="9"/>
  <c r="O764" i="9" s="1"/>
  <c r="N765" i="9"/>
  <c r="N766" i="9"/>
  <c r="O766" i="9" s="1"/>
  <c r="N767" i="9"/>
  <c r="N768" i="9"/>
  <c r="O768" i="9" s="1"/>
  <c r="N769" i="9"/>
  <c r="O769" i="9" s="1"/>
  <c r="N770" i="9"/>
  <c r="N771" i="9"/>
  <c r="O771" i="9" s="1"/>
  <c r="N772" i="9"/>
  <c r="O772" i="9" s="1"/>
  <c r="N773" i="9"/>
  <c r="N774" i="9"/>
  <c r="O774" i="9" s="1"/>
  <c r="N775" i="9"/>
  <c r="O775" i="9" s="1"/>
  <c r="N776" i="9"/>
  <c r="O776" i="9" s="1"/>
  <c r="N777" i="9"/>
  <c r="O777" i="9" s="1"/>
  <c r="N778" i="9"/>
  <c r="O778" i="9" s="1"/>
  <c r="N779" i="9"/>
  <c r="O779" i="9" s="1"/>
  <c r="N780" i="9"/>
  <c r="O780" i="9" s="1"/>
  <c r="N781" i="9"/>
  <c r="N782" i="9"/>
  <c r="O782" i="9" s="1"/>
  <c r="N783" i="9"/>
  <c r="N784" i="9"/>
  <c r="O784" i="9" s="1"/>
  <c r="N785" i="9"/>
  <c r="O785" i="9" s="1"/>
  <c r="N786" i="9"/>
  <c r="N787" i="9"/>
  <c r="O787" i="9" s="1"/>
  <c r="N788" i="9"/>
  <c r="O788" i="9" s="1"/>
  <c r="N789" i="9"/>
  <c r="N790" i="9"/>
  <c r="O790" i="9" s="1"/>
  <c r="N791" i="9"/>
  <c r="N792" i="9"/>
  <c r="O792" i="9" s="1"/>
  <c r="N793" i="9"/>
  <c r="N794" i="9"/>
  <c r="O794" i="9" s="1"/>
  <c r="N795" i="9"/>
  <c r="O795" i="9" s="1"/>
  <c r="N796" i="9"/>
  <c r="O796" i="9" s="1"/>
  <c r="N797" i="9"/>
  <c r="N798" i="9"/>
  <c r="O798" i="9" s="1"/>
  <c r="N799" i="9"/>
  <c r="N800" i="9"/>
  <c r="O800" i="9" s="1"/>
  <c r="N801" i="9"/>
  <c r="N802" i="9"/>
  <c r="N803" i="9"/>
  <c r="O803" i="9" s="1"/>
  <c r="N804" i="9"/>
  <c r="O804" i="9" s="1"/>
  <c r="N805" i="9"/>
  <c r="N806" i="9"/>
  <c r="O806" i="9" s="1"/>
  <c r="N807" i="9"/>
  <c r="O807" i="9" s="1"/>
  <c r="N808" i="9"/>
  <c r="O808" i="9" s="1"/>
  <c r="N809" i="9"/>
  <c r="N810" i="9"/>
  <c r="N811" i="9"/>
  <c r="O811" i="9" s="1"/>
  <c r="N812" i="9"/>
  <c r="O812" i="9" s="1"/>
  <c r="N813" i="9"/>
  <c r="N814" i="9"/>
  <c r="O814" i="9" s="1"/>
  <c r="N815" i="9"/>
  <c r="O815" i="9" s="1"/>
  <c r="N816" i="9"/>
  <c r="O816" i="9" s="1"/>
  <c r="N817" i="9"/>
  <c r="N818" i="9"/>
  <c r="N819" i="9"/>
  <c r="O819" i="9" s="1"/>
  <c r="N820" i="9"/>
  <c r="O820" i="9" s="1"/>
  <c r="N821" i="9"/>
  <c r="N822" i="9"/>
  <c r="O822" i="9" s="1"/>
  <c r="N823" i="9"/>
  <c r="N824" i="9"/>
  <c r="O824" i="9" s="1"/>
  <c r="N825" i="9"/>
  <c r="O825" i="9" s="1"/>
  <c r="N826" i="9"/>
  <c r="N827" i="9"/>
  <c r="O827" i="9" s="1"/>
  <c r="N828" i="9"/>
  <c r="O828" i="9" s="1"/>
  <c r="N829" i="9"/>
  <c r="N830" i="9"/>
  <c r="O830" i="9" s="1"/>
  <c r="N831" i="9"/>
  <c r="N832" i="9"/>
  <c r="O832" i="9" s="1"/>
  <c r="N833" i="9"/>
  <c r="O833" i="9" s="1"/>
  <c r="N834" i="9"/>
  <c r="N835" i="9"/>
  <c r="O835" i="9" s="1"/>
  <c r="N836" i="9"/>
  <c r="O836" i="9" s="1"/>
  <c r="N837" i="9"/>
  <c r="O837" i="9" s="1"/>
  <c r="N838" i="9"/>
  <c r="O838" i="9" s="1"/>
  <c r="N839" i="9"/>
  <c r="N840" i="9"/>
  <c r="O840" i="9" s="1"/>
  <c r="N841" i="9"/>
  <c r="O841" i="9" s="1"/>
  <c r="N842" i="9"/>
  <c r="N843" i="9"/>
  <c r="O843" i="9" s="1"/>
  <c r="N844" i="9"/>
  <c r="O844" i="9" s="1"/>
  <c r="N845" i="9"/>
  <c r="N846" i="9"/>
  <c r="O846" i="9" s="1"/>
  <c r="N847" i="9"/>
  <c r="N848" i="9"/>
  <c r="O848" i="9" s="1"/>
  <c r="N849" i="9"/>
  <c r="O849" i="9" s="1"/>
  <c r="N850" i="9"/>
  <c r="N851" i="9"/>
  <c r="O851" i="9" s="1"/>
  <c r="N852" i="9"/>
  <c r="O852" i="9" s="1"/>
  <c r="N853" i="9"/>
  <c r="N854" i="9"/>
  <c r="O854" i="9" s="1"/>
  <c r="N855" i="9"/>
  <c r="N856" i="9"/>
  <c r="O856" i="9" s="1"/>
  <c r="N857" i="9"/>
  <c r="O857" i="9" s="1"/>
  <c r="N858" i="9"/>
  <c r="N859" i="9"/>
  <c r="O859" i="9" s="1"/>
  <c r="N860" i="9"/>
  <c r="O860" i="9" s="1"/>
  <c r="N861" i="9"/>
  <c r="N862" i="9"/>
  <c r="O862" i="9" s="1"/>
  <c r="N863" i="9"/>
  <c r="O863" i="9" s="1"/>
  <c r="N864" i="9"/>
  <c r="O864" i="9" s="1"/>
  <c r="N865" i="9"/>
  <c r="O865" i="9" s="1"/>
  <c r="N866" i="9"/>
  <c r="N867" i="9"/>
  <c r="O867" i="9" s="1"/>
  <c r="N868" i="9"/>
  <c r="O868" i="9" s="1"/>
  <c r="N869" i="9"/>
  <c r="N870" i="9"/>
  <c r="O870" i="9" s="1"/>
  <c r="N871" i="9"/>
  <c r="N872" i="9"/>
  <c r="O872" i="9" s="1"/>
  <c r="N873" i="9"/>
  <c r="O873" i="9" s="1"/>
  <c r="N874" i="9"/>
  <c r="N875" i="9"/>
  <c r="O875" i="9" s="1"/>
  <c r="N876" i="9"/>
  <c r="O876" i="9" s="1"/>
  <c r="N877" i="9"/>
  <c r="N878" i="9"/>
  <c r="O878" i="9" s="1"/>
  <c r="N879" i="9"/>
  <c r="N880" i="9"/>
  <c r="O880" i="9" s="1"/>
  <c r="N881" i="9"/>
  <c r="O881" i="9" s="1"/>
  <c r="N882" i="9"/>
  <c r="N883" i="9"/>
  <c r="O883" i="9" s="1"/>
  <c r="N884" i="9"/>
  <c r="O884" i="9" s="1"/>
  <c r="N885" i="9"/>
  <c r="N886" i="9"/>
  <c r="O886" i="9" s="1"/>
  <c r="N887" i="9"/>
  <c r="N888" i="9"/>
  <c r="O888" i="9" s="1"/>
  <c r="N889" i="9"/>
  <c r="O889" i="9" s="1"/>
  <c r="N890" i="9"/>
  <c r="N891" i="9"/>
  <c r="O891" i="9" s="1"/>
  <c r="N892" i="9"/>
  <c r="O892" i="9" s="1"/>
  <c r="N893" i="9"/>
  <c r="N894" i="9"/>
  <c r="O894" i="9" s="1"/>
  <c r="N895" i="9"/>
  <c r="O895" i="9" s="1"/>
  <c r="N896" i="9"/>
  <c r="O896" i="9" s="1"/>
  <c r="N897" i="9"/>
  <c r="O897" i="9" s="1"/>
  <c r="N898" i="9"/>
  <c r="N899" i="9"/>
  <c r="O899" i="9" s="1"/>
  <c r="N900" i="9"/>
  <c r="O900" i="9" s="1"/>
  <c r="N901" i="9"/>
  <c r="O901" i="9" s="1"/>
  <c r="N902" i="9"/>
  <c r="O902" i="9" s="1"/>
  <c r="N903" i="9"/>
  <c r="N904" i="9"/>
  <c r="O904" i="9" s="1"/>
  <c r="N905" i="9"/>
  <c r="O905" i="9" s="1"/>
  <c r="N906" i="9"/>
  <c r="N907" i="9"/>
  <c r="O907" i="9" s="1"/>
  <c r="N908" i="9"/>
  <c r="O908" i="9" s="1"/>
  <c r="N909" i="9"/>
  <c r="N910" i="9"/>
  <c r="O910" i="9" s="1"/>
  <c r="N911" i="9"/>
  <c r="O911" i="9" s="1"/>
  <c r="N912" i="9"/>
  <c r="O912" i="9" s="1"/>
  <c r="N913" i="9"/>
  <c r="O913" i="9" s="1"/>
  <c r="N914" i="9"/>
  <c r="N915" i="9"/>
  <c r="O915" i="9" s="1"/>
  <c r="N916" i="9"/>
  <c r="O916" i="9" s="1"/>
  <c r="N917" i="9"/>
  <c r="N918" i="9"/>
  <c r="O918" i="9" s="1"/>
  <c r="N919" i="9"/>
  <c r="N920" i="9"/>
  <c r="O920" i="9" s="1"/>
  <c r="N921" i="9"/>
  <c r="O921" i="9" s="1"/>
  <c r="N922" i="9"/>
  <c r="N923" i="9"/>
  <c r="O923" i="9" s="1"/>
  <c r="N924" i="9"/>
  <c r="O924" i="9" s="1"/>
  <c r="N925" i="9"/>
  <c r="N926" i="9"/>
  <c r="O926" i="9" s="1"/>
  <c r="N927" i="9"/>
  <c r="O927" i="9" s="1"/>
  <c r="N928" i="9"/>
  <c r="O928" i="9" s="1"/>
  <c r="N929" i="9"/>
  <c r="N930" i="9"/>
  <c r="O930" i="9" s="1"/>
  <c r="N931" i="9"/>
  <c r="O931" i="9" s="1"/>
  <c r="N932" i="9"/>
  <c r="O932" i="9" s="1"/>
  <c r="N933" i="9"/>
  <c r="N934" i="9"/>
  <c r="O934" i="9" s="1"/>
  <c r="N935" i="9"/>
  <c r="O935" i="9" s="1"/>
  <c r="N936" i="9"/>
  <c r="O936" i="9" s="1"/>
  <c r="N937" i="9"/>
  <c r="O937" i="9" s="1"/>
  <c r="N938" i="9"/>
  <c r="N939" i="9"/>
  <c r="O939" i="9" s="1"/>
  <c r="N940" i="9"/>
  <c r="O940" i="9" s="1"/>
  <c r="N941" i="9"/>
  <c r="N942" i="9"/>
  <c r="O942" i="9" s="1"/>
  <c r="N943" i="9"/>
  <c r="O943" i="9" s="1"/>
  <c r="N944" i="9"/>
  <c r="O944" i="9" s="1"/>
  <c r="N945" i="9"/>
  <c r="N946" i="9"/>
  <c r="N947" i="9"/>
  <c r="O947" i="9" s="1"/>
  <c r="N948" i="9"/>
  <c r="O948" i="9" s="1"/>
  <c r="N949" i="9"/>
  <c r="N950" i="9"/>
  <c r="O950" i="9" s="1"/>
  <c r="N951" i="9"/>
  <c r="N952" i="9"/>
  <c r="O952" i="9" s="1"/>
  <c r="N953" i="9"/>
  <c r="N954" i="9"/>
  <c r="N955" i="9"/>
  <c r="O955" i="9" s="1"/>
  <c r="N956" i="9"/>
  <c r="O956" i="9" s="1"/>
  <c r="N957" i="9"/>
  <c r="N958" i="9"/>
  <c r="O958" i="9" s="1"/>
  <c r="N959" i="9"/>
  <c r="O959" i="9" s="1"/>
  <c r="N960" i="9"/>
  <c r="O960" i="9" s="1"/>
  <c r="N961" i="9"/>
  <c r="N962" i="9"/>
  <c r="N963" i="9"/>
  <c r="O963" i="9" s="1"/>
  <c r="N964" i="9"/>
  <c r="O964" i="9" s="1"/>
  <c r="N965" i="9"/>
  <c r="N966" i="9"/>
  <c r="O966" i="9" s="1"/>
  <c r="N967" i="9"/>
  <c r="N968" i="9"/>
  <c r="O968" i="9" s="1"/>
  <c r="N969" i="9"/>
  <c r="N970" i="9"/>
  <c r="N971" i="9"/>
  <c r="O971" i="9" s="1"/>
  <c r="N972" i="9"/>
  <c r="O972" i="9" s="1"/>
  <c r="N973" i="9"/>
  <c r="N974" i="9"/>
  <c r="O974" i="9" s="1"/>
  <c r="N975" i="9"/>
  <c r="N976" i="9"/>
  <c r="O976" i="9" s="1"/>
  <c r="N977" i="9"/>
  <c r="N978" i="9"/>
  <c r="N979" i="9"/>
  <c r="O979" i="9" s="1"/>
  <c r="N980" i="9"/>
  <c r="O980" i="9" s="1"/>
  <c r="N981" i="9"/>
  <c r="N982" i="9"/>
  <c r="O982" i="9" s="1"/>
  <c r="N983" i="9"/>
  <c r="O983" i="9" s="1"/>
  <c r="N984" i="9"/>
  <c r="O984" i="9" s="1"/>
  <c r="N985" i="9"/>
  <c r="O985" i="9" s="1"/>
  <c r="N986" i="9"/>
  <c r="N987" i="9"/>
  <c r="O987" i="9" s="1"/>
  <c r="N988" i="9"/>
  <c r="O988" i="9" s="1"/>
  <c r="N989" i="9"/>
  <c r="N990" i="9"/>
  <c r="O990" i="9" s="1"/>
  <c r="N991" i="9"/>
  <c r="O991" i="9" s="1"/>
  <c r="N992" i="9"/>
  <c r="O992" i="9" s="1"/>
  <c r="N993" i="9"/>
  <c r="N994" i="9"/>
  <c r="N995" i="9"/>
  <c r="O995" i="9" s="1"/>
  <c r="N996" i="9"/>
  <c r="O996" i="9" s="1"/>
  <c r="N997" i="9"/>
  <c r="N998" i="9"/>
  <c r="O998" i="9" s="1"/>
  <c r="N999" i="9"/>
  <c r="O999" i="9" s="1"/>
  <c r="N1000" i="9"/>
  <c r="O1000" i="9" s="1"/>
  <c r="N1001" i="9"/>
  <c r="N1002" i="9"/>
  <c r="N1003" i="9"/>
  <c r="O1003" i="9" s="1"/>
  <c r="N1004" i="9"/>
  <c r="N5" i="9"/>
  <c r="Q6" i="9"/>
  <c r="Q7" i="9"/>
  <c r="Q8" i="9"/>
  <c r="Q9" i="9"/>
  <c r="Q10" i="9"/>
  <c r="Q11" i="9"/>
  <c r="Q14" i="9"/>
  <c r="Q16" i="9"/>
  <c r="Q19" i="9"/>
  <c r="Q20" i="9"/>
  <c r="Q22" i="9"/>
  <c r="Q27" i="9"/>
  <c r="Q28" i="9"/>
  <c r="Q30" i="9"/>
  <c r="Q32" i="9"/>
  <c r="Q35" i="9"/>
  <c r="Q38" i="9"/>
  <c r="Q40" i="9"/>
  <c r="Q41" i="9"/>
  <c r="Q43" i="9"/>
  <c r="Q46" i="9"/>
  <c r="Q48" i="9"/>
  <c r="Q51" i="9"/>
  <c r="Q52" i="9"/>
  <c r="Q54" i="9"/>
  <c r="Q55" i="9"/>
  <c r="Q56" i="9"/>
  <c r="Q59" i="9"/>
  <c r="Q60" i="9"/>
  <c r="Q62" i="9"/>
  <c r="Q64" i="9"/>
  <c r="Q67" i="9"/>
  <c r="Q68" i="9"/>
  <c r="Q70" i="9"/>
  <c r="Q72" i="9"/>
  <c r="Q75" i="9"/>
  <c r="Q76" i="9"/>
  <c r="Q78" i="9"/>
  <c r="Q80" i="9"/>
  <c r="Q83" i="9"/>
  <c r="Q84" i="9"/>
  <c r="Q86" i="9"/>
  <c r="Q88" i="9"/>
  <c r="Q91" i="9"/>
  <c r="Q92" i="9"/>
  <c r="Q94" i="9"/>
  <c r="Q96" i="9"/>
  <c r="Q99" i="9"/>
  <c r="Q100" i="9"/>
  <c r="Q102" i="9"/>
  <c r="Q104" i="9"/>
  <c r="Q107" i="9"/>
  <c r="Q108" i="9"/>
  <c r="Q110" i="9"/>
  <c r="Q112" i="9"/>
  <c r="Q115" i="9"/>
  <c r="Q116" i="9"/>
  <c r="Q118" i="9"/>
  <c r="Q120" i="9"/>
  <c r="Q123" i="9"/>
  <c r="Q124" i="9"/>
  <c r="Q126" i="9"/>
  <c r="Q128" i="9"/>
  <c r="Q131" i="9"/>
  <c r="Q132" i="9"/>
  <c r="Q134" i="9"/>
  <c r="Q136" i="9"/>
  <c r="Q139" i="9"/>
  <c r="Q140" i="9"/>
  <c r="Q142" i="9"/>
  <c r="Q144" i="9"/>
  <c r="Q147" i="9"/>
  <c r="Q148" i="9"/>
  <c r="Q150" i="9"/>
  <c r="Q152" i="9"/>
  <c r="Q155" i="9"/>
  <c r="Q156" i="9"/>
  <c r="Q158" i="9"/>
  <c r="Q160" i="9"/>
  <c r="Q163" i="9"/>
  <c r="Q164" i="9"/>
  <c r="Q166" i="9"/>
  <c r="Q168" i="9"/>
  <c r="Q171" i="9"/>
  <c r="Q172" i="9"/>
  <c r="Q174" i="9"/>
  <c r="Q176" i="9"/>
  <c r="Q179" i="9"/>
  <c r="Q180" i="9"/>
  <c r="Q182" i="9"/>
  <c r="Q184" i="9"/>
  <c r="Q187" i="9"/>
  <c r="Q188" i="9"/>
  <c r="Q190" i="9"/>
  <c r="Q192" i="9"/>
  <c r="Q195" i="9"/>
  <c r="Q196" i="9"/>
  <c r="Q198" i="9"/>
  <c r="Q200" i="9"/>
  <c r="Q203" i="9"/>
  <c r="Q204" i="9"/>
  <c r="Q206" i="9"/>
  <c r="Q208" i="9"/>
  <c r="Q211" i="9"/>
  <c r="Q212" i="9"/>
  <c r="Q214" i="9"/>
  <c r="Q216" i="9"/>
  <c r="Q219" i="9"/>
  <c r="Q220" i="9"/>
  <c r="Q222" i="9"/>
  <c r="Q224" i="9"/>
  <c r="Q227" i="9"/>
  <c r="Q228" i="9"/>
  <c r="Q230" i="9"/>
  <c r="Q232" i="9"/>
  <c r="Q235" i="9"/>
  <c r="Q236" i="9"/>
  <c r="Q238" i="9"/>
  <c r="Q240" i="9"/>
  <c r="Q243" i="9"/>
  <c r="Q244" i="9"/>
  <c r="Q246" i="9"/>
  <c r="Q248" i="9"/>
  <c r="Q251" i="9"/>
  <c r="Q252" i="9"/>
  <c r="Q254" i="9"/>
  <c r="Q256" i="9"/>
  <c r="Q257" i="9"/>
  <c r="Q259" i="9"/>
  <c r="Q260" i="9"/>
  <c r="Q262" i="9"/>
  <c r="Q264" i="9"/>
  <c r="Q265" i="9"/>
  <c r="Q267" i="9"/>
  <c r="Q268" i="9"/>
  <c r="Q270" i="9"/>
  <c r="Q272" i="9"/>
  <c r="Q273" i="9"/>
  <c r="Q275" i="9"/>
  <c r="Q276" i="9"/>
  <c r="Q278" i="9"/>
  <c r="Q280" i="9"/>
  <c r="Q281" i="9"/>
  <c r="Q283" i="9"/>
  <c r="Q284" i="9"/>
  <c r="Q286" i="9"/>
  <c r="Q288" i="9"/>
  <c r="Q289" i="9"/>
  <c r="Q291" i="9"/>
  <c r="Q292" i="9"/>
  <c r="Q294" i="9"/>
  <c r="Q296" i="9"/>
  <c r="Q297" i="9"/>
  <c r="Q299" i="9"/>
  <c r="Q300" i="9"/>
  <c r="Q302" i="9"/>
  <c r="Q304" i="9"/>
  <c r="Q305" i="9"/>
  <c r="Q307" i="9"/>
  <c r="Q308" i="9"/>
  <c r="Q310" i="9"/>
  <c r="Q312" i="9"/>
  <c r="Q313" i="9"/>
  <c r="Q315" i="9"/>
  <c r="Q316" i="9"/>
  <c r="Q318" i="9"/>
  <c r="Q320" i="9"/>
  <c r="Q321" i="9"/>
  <c r="Q323" i="9"/>
  <c r="Q324" i="9"/>
  <c r="Q326" i="9"/>
  <c r="Q328" i="9"/>
  <c r="Q329" i="9"/>
  <c r="Q331" i="9"/>
  <c r="Q332" i="9"/>
  <c r="Q334" i="9"/>
  <c r="Q336" i="9"/>
  <c r="Q337" i="9"/>
  <c r="Q339" i="9"/>
  <c r="Q340" i="9"/>
  <c r="Q342" i="9"/>
  <c r="Q344" i="9"/>
  <c r="Q345" i="9"/>
  <c r="Q347" i="9"/>
  <c r="Q348" i="9"/>
  <c r="Q350" i="9"/>
  <c r="Q352" i="9"/>
  <c r="Q353" i="9"/>
  <c r="Q355" i="9"/>
  <c r="Q358" i="9"/>
  <c r="Q360" i="9"/>
  <c r="Q363" i="9"/>
  <c r="Q364" i="9"/>
  <c r="Q366" i="9"/>
  <c r="Q368" i="9"/>
  <c r="Q371" i="9"/>
  <c r="Q372" i="9"/>
  <c r="Q374" i="9"/>
  <c r="Q376" i="9"/>
  <c r="Q379" i="9"/>
  <c r="Q380" i="9"/>
  <c r="Q382" i="9"/>
  <c r="Q384" i="9"/>
  <c r="Q387" i="9"/>
  <c r="Q388" i="9"/>
  <c r="Q390" i="9"/>
  <c r="Q392" i="9"/>
  <c r="Q395" i="9"/>
  <c r="Q396" i="9"/>
  <c r="Q398" i="9"/>
  <c r="Q400" i="9"/>
  <c r="Q403" i="9"/>
  <c r="Q404" i="9"/>
  <c r="Q406" i="9"/>
  <c r="Q408" i="9"/>
  <c r="Q411" i="9"/>
  <c r="Q412" i="9"/>
  <c r="Q414" i="9"/>
  <c r="Q416" i="9"/>
  <c r="Q419" i="9"/>
  <c r="Q420" i="9"/>
  <c r="Q422" i="9"/>
  <c r="Q424" i="9"/>
  <c r="Q427" i="9"/>
  <c r="Q428" i="9"/>
  <c r="Q430" i="9"/>
  <c r="Q432" i="9"/>
  <c r="Q435" i="9"/>
  <c r="Q436" i="9"/>
  <c r="Q438" i="9"/>
  <c r="Q440" i="9"/>
  <c r="Q443" i="9"/>
  <c r="Q444" i="9"/>
  <c r="Q446" i="9"/>
  <c r="Q448" i="9"/>
  <c r="Q451" i="9"/>
  <c r="Q452" i="9"/>
  <c r="Q454" i="9"/>
  <c r="Q456" i="9"/>
  <c r="Q459" i="9"/>
  <c r="Q460" i="9"/>
  <c r="Q462" i="9"/>
  <c r="Q464" i="9"/>
  <c r="Q467" i="9"/>
  <c r="Q468" i="9"/>
  <c r="Q470" i="9"/>
  <c r="Q472" i="9"/>
  <c r="Q476" i="9"/>
  <c r="Q478" i="9"/>
  <c r="Q480" i="9"/>
  <c r="Q484" i="9"/>
  <c r="Q486" i="9"/>
  <c r="Q489" i="9"/>
  <c r="Q494" i="9"/>
  <c r="Q497" i="9"/>
  <c r="Q498" i="9"/>
  <c r="Q502" i="9"/>
  <c r="Q504" i="9"/>
  <c r="Q505" i="9"/>
  <c r="Q506" i="9"/>
  <c r="Q510" i="9"/>
  <c r="Q513" i="9"/>
  <c r="Q514" i="9"/>
  <c r="Q516" i="9"/>
  <c r="Q520" i="9"/>
  <c r="Q534" i="9"/>
  <c r="Q536" i="9"/>
  <c r="Q542" i="9"/>
  <c r="Q550" i="9"/>
  <c r="Q556" i="9"/>
  <c r="Q574" i="9"/>
  <c r="Q580" i="9"/>
  <c r="Q590" i="9"/>
  <c r="Q600" i="9"/>
  <c r="Q630" i="9"/>
  <c r="Q635" i="9"/>
  <c r="Q697" i="9"/>
  <c r="Q704" i="9"/>
  <c r="Q705" i="9"/>
  <c r="Q713" i="9"/>
  <c r="Q721" i="9"/>
  <c r="Q729" i="9"/>
  <c r="Q737" i="9"/>
  <c r="Q745" i="9"/>
  <c r="Q769" i="9"/>
  <c r="Q777" i="9"/>
  <c r="Q778" i="9"/>
  <c r="Q782" i="9"/>
  <c r="Q841" i="9"/>
  <c r="Q857" i="9"/>
  <c r="Q865" i="9"/>
  <c r="Q889" i="9"/>
  <c r="Q897" i="9"/>
  <c r="Q901" i="9"/>
  <c r="Q913" i="9"/>
  <c r="H14" i="9"/>
  <c r="H19" i="9"/>
  <c r="H20" i="9"/>
  <c r="H22" i="9"/>
  <c r="H27" i="9"/>
  <c r="H28" i="9"/>
  <c r="H30" i="9"/>
  <c r="H35" i="9"/>
  <c r="H13" i="9"/>
  <c r="H5" i="9"/>
  <c r="H6" i="9"/>
  <c r="H7" i="9"/>
  <c r="H8" i="9"/>
  <c r="H9" i="9"/>
  <c r="H10" i="9"/>
  <c r="H11" i="9"/>
  <c r="H12" i="9"/>
  <c r="H15" i="9"/>
  <c r="H16" i="9"/>
  <c r="H17" i="9"/>
  <c r="H18" i="9"/>
  <c r="H21" i="9"/>
  <c r="H23" i="9"/>
  <c r="H24" i="9"/>
  <c r="H25" i="9"/>
  <c r="H26" i="9"/>
  <c r="H29" i="9"/>
  <c r="H31" i="9"/>
  <c r="H32" i="9"/>
  <c r="H33" i="9"/>
  <c r="H34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81" i="9"/>
  <c r="H82" i="9"/>
  <c r="H83" i="9"/>
  <c r="H84" i="9"/>
  <c r="H85" i="9"/>
  <c r="H86" i="9"/>
  <c r="H87" i="9"/>
  <c r="H88" i="9"/>
  <c r="H89" i="9"/>
  <c r="H90" i="9"/>
  <c r="H91" i="9"/>
  <c r="H92" i="9"/>
  <c r="H93" i="9"/>
  <c r="H94" i="9"/>
  <c r="H95" i="9"/>
  <c r="H96" i="9"/>
  <c r="H97" i="9"/>
  <c r="H98" i="9"/>
  <c r="H99" i="9"/>
  <c r="H100" i="9"/>
  <c r="H101" i="9"/>
  <c r="H102" i="9"/>
  <c r="H103" i="9"/>
  <c r="H104" i="9"/>
  <c r="H105" i="9"/>
  <c r="H106" i="9"/>
  <c r="H107" i="9"/>
  <c r="H108" i="9"/>
  <c r="H109" i="9"/>
  <c r="H110" i="9"/>
  <c r="H111" i="9"/>
  <c r="H112" i="9"/>
  <c r="H113" i="9"/>
  <c r="H114" i="9"/>
  <c r="H115" i="9"/>
  <c r="H116" i="9"/>
  <c r="H117" i="9"/>
  <c r="H118" i="9"/>
  <c r="H119" i="9"/>
  <c r="H120" i="9"/>
  <c r="H121" i="9"/>
  <c r="H122" i="9"/>
  <c r="H123" i="9"/>
  <c r="H124" i="9"/>
  <c r="H125" i="9"/>
  <c r="H126" i="9"/>
  <c r="H127" i="9"/>
  <c r="H128" i="9"/>
  <c r="H129" i="9"/>
  <c r="H130" i="9"/>
  <c r="H131" i="9"/>
  <c r="H132" i="9"/>
  <c r="H133" i="9"/>
  <c r="H134" i="9"/>
  <c r="H135" i="9"/>
  <c r="H136" i="9"/>
  <c r="H137" i="9"/>
  <c r="H138" i="9"/>
  <c r="H139" i="9"/>
  <c r="H140" i="9"/>
  <c r="H141" i="9"/>
  <c r="H142" i="9"/>
  <c r="H143" i="9"/>
  <c r="H144" i="9"/>
  <c r="H145" i="9"/>
  <c r="H146" i="9"/>
  <c r="H147" i="9"/>
  <c r="H148" i="9"/>
  <c r="H149" i="9"/>
  <c r="H150" i="9"/>
  <c r="H151" i="9"/>
  <c r="H152" i="9"/>
  <c r="H153" i="9"/>
  <c r="H154" i="9"/>
  <c r="H155" i="9"/>
  <c r="H156" i="9"/>
  <c r="H157" i="9"/>
  <c r="H158" i="9"/>
  <c r="H159" i="9"/>
  <c r="H160" i="9"/>
  <c r="H161" i="9"/>
  <c r="H162" i="9"/>
  <c r="H163" i="9"/>
  <c r="H164" i="9"/>
  <c r="H165" i="9"/>
  <c r="H166" i="9"/>
  <c r="H167" i="9"/>
  <c r="H168" i="9"/>
  <c r="H169" i="9"/>
  <c r="H170" i="9"/>
  <c r="H171" i="9"/>
  <c r="H172" i="9"/>
  <c r="H173" i="9"/>
  <c r="H174" i="9"/>
  <c r="H175" i="9"/>
  <c r="H176" i="9"/>
  <c r="H177" i="9"/>
  <c r="H178" i="9"/>
  <c r="H179" i="9"/>
  <c r="H180" i="9"/>
  <c r="H181" i="9"/>
  <c r="H182" i="9"/>
  <c r="H183" i="9"/>
  <c r="H184" i="9"/>
  <c r="H185" i="9"/>
  <c r="H186" i="9"/>
  <c r="H187" i="9"/>
  <c r="H188" i="9"/>
  <c r="H189" i="9"/>
  <c r="H190" i="9"/>
  <c r="H191" i="9"/>
  <c r="H192" i="9"/>
  <c r="H193" i="9"/>
  <c r="H194" i="9"/>
  <c r="H195" i="9"/>
  <c r="H196" i="9"/>
  <c r="H197" i="9"/>
  <c r="H198" i="9"/>
  <c r="H199" i="9"/>
  <c r="H200" i="9"/>
  <c r="H201" i="9"/>
  <c r="H202" i="9"/>
  <c r="H203" i="9"/>
  <c r="H204" i="9"/>
  <c r="H205" i="9"/>
  <c r="H206" i="9"/>
  <c r="H207" i="9"/>
  <c r="H208" i="9"/>
  <c r="H209" i="9"/>
  <c r="H210" i="9"/>
  <c r="H211" i="9"/>
  <c r="H212" i="9"/>
  <c r="H213" i="9"/>
  <c r="H214" i="9"/>
  <c r="H215" i="9"/>
  <c r="H216" i="9"/>
  <c r="H217" i="9"/>
  <c r="H218" i="9"/>
  <c r="H219" i="9"/>
  <c r="H220" i="9"/>
  <c r="H221" i="9"/>
  <c r="H222" i="9"/>
  <c r="H223" i="9"/>
  <c r="H224" i="9"/>
  <c r="H225" i="9"/>
  <c r="H226" i="9"/>
  <c r="H227" i="9"/>
  <c r="H228" i="9"/>
  <c r="H229" i="9"/>
  <c r="H230" i="9"/>
  <c r="H231" i="9"/>
  <c r="H232" i="9"/>
  <c r="H233" i="9"/>
  <c r="H234" i="9"/>
  <c r="H235" i="9"/>
  <c r="H236" i="9"/>
  <c r="H237" i="9"/>
  <c r="H238" i="9"/>
  <c r="H239" i="9"/>
  <c r="H240" i="9"/>
  <c r="H241" i="9"/>
  <c r="H242" i="9"/>
  <c r="H243" i="9"/>
  <c r="H244" i="9"/>
  <c r="H245" i="9"/>
  <c r="H246" i="9"/>
  <c r="H247" i="9"/>
  <c r="H248" i="9"/>
  <c r="H249" i="9"/>
  <c r="H250" i="9"/>
  <c r="H251" i="9"/>
  <c r="H252" i="9"/>
  <c r="H253" i="9"/>
  <c r="H254" i="9"/>
  <c r="H255" i="9"/>
  <c r="H256" i="9"/>
  <c r="H257" i="9"/>
  <c r="H258" i="9"/>
  <c r="H259" i="9"/>
  <c r="H260" i="9"/>
  <c r="H261" i="9"/>
  <c r="H262" i="9"/>
  <c r="H263" i="9"/>
  <c r="H264" i="9"/>
  <c r="H265" i="9"/>
  <c r="H266" i="9"/>
  <c r="H267" i="9"/>
  <c r="H268" i="9"/>
  <c r="H269" i="9"/>
  <c r="H270" i="9"/>
  <c r="H271" i="9"/>
  <c r="H272" i="9"/>
  <c r="H273" i="9"/>
  <c r="H274" i="9"/>
  <c r="H275" i="9"/>
  <c r="H276" i="9"/>
  <c r="H277" i="9"/>
  <c r="H278" i="9"/>
  <c r="H279" i="9"/>
  <c r="H280" i="9"/>
  <c r="H281" i="9"/>
  <c r="H282" i="9"/>
  <c r="H283" i="9"/>
  <c r="H284" i="9"/>
  <c r="H285" i="9"/>
  <c r="H286" i="9"/>
  <c r="H287" i="9"/>
  <c r="H288" i="9"/>
  <c r="H289" i="9"/>
  <c r="H290" i="9"/>
  <c r="H291" i="9"/>
  <c r="H292" i="9"/>
  <c r="H293" i="9"/>
  <c r="H294" i="9"/>
  <c r="H295" i="9"/>
  <c r="H296" i="9"/>
  <c r="H297" i="9"/>
  <c r="H298" i="9"/>
  <c r="H299" i="9"/>
  <c r="H300" i="9"/>
  <c r="H301" i="9"/>
  <c r="H302" i="9"/>
  <c r="H303" i="9"/>
  <c r="H304" i="9"/>
  <c r="H305" i="9"/>
  <c r="H306" i="9"/>
  <c r="H307" i="9"/>
  <c r="H308" i="9"/>
  <c r="H309" i="9"/>
  <c r="H310" i="9"/>
  <c r="H311" i="9"/>
  <c r="H312" i="9"/>
  <c r="H313" i="9"/>
  <c r="H314" i="9"/>
  <c r="H315" i="9"/>
  <c r="H316" i="9"/>
  <c r="H317" i="9"/>
  <c r="H318" i="9"/>
  <c r="H319" i="9"/>
  <c r="H320" i="9"/>
  <c r="H321" i="9"/>
  <c r="H322" i="9"/>
  <c r="H323" i="9"/>
  <c r="H324" i="9"/>
  <c r="H325" i="9"/>
  <c r="H326" i="9"/>
  <c r="H327" i="9"/>
  <c r="H328" i="9"/>
  <c r="H329" i="9"/>
  <c r="H330" i="9"/>
  <c r="H331" i="9"/>
  <c r="H332" i="9"/>
  <c r="H333" i="9"/>
  <c r="H334" i="9"/>
  <c r="H335" i="9"/>
  <c r="H336" i="9"/>
  <c r="H337" i="9"/>
  <c r="H338" i="9"/>
  <c r="H339" i="9"/>
  <c r="H340" i="9"/>
  <c r="H341" i="9"/>
  <c r="H342" i="9"/>
  <c r="H343" i="9"/>
  <c r="H344" i="9"/>
  <c r="H345" i="9"/>
  <c r="H346" i="9"/>
  <c r="H347" i="9"/>
  <c r="H348" i="9"/>
  <c r="H349" i="9"/>
  <c r="H350" i="9"/>
  <c r="H351" i="9"/>
  <c r="H352" i="9"/>
  <c r="H353" i="9"/>
  <c r="H354" i="9"/>
  <c r="H355" i="9"/>
  <c r="H356" i="9"/>
  <c r="H357" i="9"/>
  <c r="H358" i="9"/>
  <c r="H359" i="9"/>
  <c r="H360" i="9"/>
  <c r="H361" i="9"/>
  <c r="H362" i="9"/>
  <c r="H363" i="9"/>
  <c r="H364" i="9"/>
  <c r="H365" i="9"/>
  <c r="H366" i="9"/>
  <c r="H367" i="9"/>
  <c r="H368" i="9"/>
  <c r="H369" i="9"/>
  <c r="H370" i="9"/>
  <c r="H371" i="9"/>
  <c r="H372" i="9"/>
  <c r="H373" i="9"/>
  <c r="H374" i="9"/>
  <c r="H375" i="9"/>
  <c r="H376" i="9"/>
  <c r="H377" i="9"/>
  <c r="H378" i="9"/>
  <c r="H379" i="9"/>
  <c r="H380" i="9"/>
  <c r="H381" i="9"/>
  <c r="H382" i="9"/>
  <c r="H383" i="9"/>
  <c r="H384" i="9"/>
  <c r="H385" i="9"/>
  <c r="H386" i="9"/>
  <c r="H387" i="9"/>
  <c r="H388" i="9"/>
  <c r="H389" i="9"/>
  <c r="H390" i="9"/>
  <c r="H391" i="9"/>
  <c r="H392" i="9"/>
  <c r="H393" i="9"/>
  <c r="H394" i="9"/>
  <c r="H395" i="9"/>
  <c r="H396" i="9"/>
  <c r="H397" i="9"/>
  <c r="H398" i="9"/>
  <c r="H399" i="9"/>
  <c r="H400" i="9"/>
  <c r="H401" i="9"/>
  <c r="H402" i="9"/>
  <c r="H403" i="9"/>
  <c r="H404" i="9"/>
  <c r="H405" i="9"/>
  <c r="H406" i="9"/>
  <c r="H407" i="9"/>
  <c r="H408" i="9"/>
  <c r="H409" i="9"/>
  <c r="H410" i="9"/>
  <c r="H411" i="9"/>
  <c r="H412" i="9"/>
  <c r="H413" i="9"/>
  <c r="H414" i="9"/>
  <c r="H415" i="9"/>
  <c r="H416" i="9"/>
  <c r="H417" i="9"/>
  <c r="H418" i="9"/>
  <c r="H419" i="9"/>
  <c r="H420" i="9"/>
  <c r="H421" i="9"/>
  <c r="H422" i="9"/>
  <c r="H423" i="9"/>
  <c r="H424" i="9"/>
  <c r="H425" i="9"/>
  <c r="H426" i="9"/>
  <c r="H427" i="9"/>
  <c r="H428" i="9"/>
  <c r="H429" i="9"/>
  <c r="H430" i="9"/>
  <c r="H431" i="9"/>
  <c r="H432" i="9"/>
  <c r="H433" i="9"/>
  <c r="H434" i="9"/>
  <c r="H435" i="9"/>
  <c r="H436" i="9"/>
  <c r="H437" i="9"/>
  <c r="H438" i="9"/>
  <c r="H439" i="9"/>
  <c r="H440" i="9"/>
  <c r="H441" i="9"/>
  <c r="H442" i="9"/>
  <c r="H443" i="9"/>
  <c r="H444" i="9"/>
  <c r="H445" i="9"/>
  <c r="H446" i="9"/>
  <c r="H447" i="9"/>
  <c r="H448" i="9"/>
  <c r="H449" i="9"/>
  <c r="H450" i="9"/>
  <c r="H451" i="9"/>
  <c r="H452" i="9"/>
  <c r="H453" i="9"/>
  <c r="H454" i="9"/>
  <c r="H455" i="9"/>
  <c r="H456" i="9"/>
  <c r="H457" i="9"/>
  <c r="H458" i="9"/>
  <c r="H459" i="9"/>
  <c r="H460" i="9"/>
  <c r="H461" i="9"/>
  <c r="H462" i="9"/>
  <c r="H463" i="9"/>
  <c r="H464" i="9"/>
  <c r="H465" i="9"/>
  <c r="H466" i="9"/>
  <c r="H467" i="9"/>
  <c r="H468" i="9"/>
  <c r="H469" i="9"/>
  <c r="H470" i="9"/>
  <c r="H471" i="9"/>
  <c r="H472" i="9"/>
  <c r="H473" i="9"/>
  <c r="H474" i="9"/>
  <c r="H475" i="9"/>
  <c r="H476" i="9"/>
  <c r="H477" i="9"/>
  <c r="H478" i="9"/>
  <c r="H479" i="9"/>
  <c r="H480" i="9"/>
  <c r="H481" i="9"/>
  <c r="H482" i="9"/>
  <c r="H483" i="9"/>
  <c r="H484" i="9"/>
  <c r="H485" i="9"/>
  <c r="H486" i="9"/>
  <c r="H487" i="9"/>
  <c r="H488" i="9"/>
  <c r="H489" i="9"/>
  <c r="H490" i="9"/>
  <c r="H491" i="9"/>
  <c r="H492" i="9"/>
  <c r="H493" i="9"/>
  <c r="H494" i="9"/>
  <c r="H495" i="9"/>
  <c r="H496" i="9"/>
  <c r="H497" i="9"/>
  <c r="H498" i="9"/>
  <c r="H499" i="9"/>
  <c r="H500" i="9"/>
  <c r="H501" i="9"/>
  <c r="H502" i="9"/>
  <c r="H503" i="9"/>
  <c r="H504" i="9"/>
  <c r="H505" i="9"/>
  <c r="H506" i="9"/>
  <c r="H507" i="9"/>
  <c r="H508" i="9"/>
  <c r="H509" i="9"/>
  <c r="H510" i="9"/>
  <c r="H511" i="9"/>
  <c r="H512" i="9"/>
  <c r="H513" i="9"/>
  <c r="H514" i="9"/>
  <c r="H515" i="9"/>
  <c r="H516" i="9"/>
  <c r="H517" i="9"/>
  <c r="H518" i="9"/>
  <c r="H519" i="9"/>
  <c r="H520" i="9"/>
  <c r="H521" i="9"/>
  <c r="H522" i="9"/>
  <c r="H523" i="9"/>
  <c r="H524" i="9"/>
  <c r="H525" i="9"/>
  <c r="H526" i="9"/>
  <c r="H527" i="9"/>
  <c r="H528" i="9"/>
  <c r="H529" i="9"/>
  <c r="H530" i="9"/>
  <c r="H531" i="9"/>
  <c r="H532" i="9"/>
  <c r="H533" i="9"/>
  <c r="H534" i="9"/>
  <c r="H535" i="9"/>
  <c r="H536" i="9"/>
  <c r="H537" i="9"/>
  <c r="H538" i="9"/>
  <c r="H539" i="9"/>
  <c r="H540" i="9"/>
  <c r="H541" i="9"/>
  <c r="H542" i="9"/>
  <c r="H543" i="9"/>
  <c r="H544" i="9"/>
  <c r="H545" i="9"/>
  <c r="H546" i="9"/>
  <c r="H547" i="9"/>
  <c r="H548" i="9"/>
  <c r="H549" i="9"/>
  <c r="H550" i="9"/>
  <c r="H551" i="9"/>
  <c r="H552" i="9"/>
  <c r="H553" i="9"/>
  <c r="H554" i="9"/>
  <c r="H555" i="9"/>
  <c r="H556" i="9"/>
  <c r="H557" i="9"/>
  <c r="H558" i="9"/>
  <c r="H559" i="9"/>
  <c r="H560" i="9"/>
  <c r="H561" i="9"/>
  <c r="H562" i="9"/>
  <c r="H563" i="9"/>
  <c r="H564" i="9"/>
  <c r="H565" i="9"/>
  <c r="H566" i="9"/>
  <c r="H567" i="9"/>
  <c r="H568" i="9"/>
  <c r="H569" i="9"/>
  <c r="H570" i="9"/>
  <c r="H571" i="9"/>
  <c r="H572" i="9"/>
  <c r="H573" i="9"/>
  <c r="H574" i="9"/>
  <c r="H575" i="9"/>
  <c r="H576" i="9"/>
  <c r="H577" i="9"/>
  <c r="H578" i="9"/>
  <c r="H579" i="9"/>
  <c r="H580" i="9"/>
  <c r="H581" i="9"/>
  <c r="H582" i="9"/>
  <c r="H583" i="9"/>
  <c r="H584" i="9"/>
  <c r="H585" i="9"/>
  <c r="H586" i="9"/>
  <c r="H587" i="9"/>
  <c r="H588" i="9"/>
  <c r="H589" i="9"/>
  <c r="H590" i="9"/>
  <c r="H591" i="9"/>
  <c r="H592" i="9"/>
  <c r="H593" i="9"/>
  <c r="H594" i="9"/>
  <c r="H595" i="9"/>
  <c r="H596" i="9"/>
  <c r="H597" i="9"/>
  <c r="H598" i="9"/>
  <c r="H599" i="9"/>
  <c r="H600" i="9"/>
  <c r="H601" i="9"/>
  <c r="H602" i="9"/>
  <c r="H603" i="9"/>
  <c r="H604" i="9"/>
  <c r="H605" i="9"/>
  <c r="H606" i="9"/>
  <c r="H607" i="9"/>
  <c r="H608" i="9"/>
  <c r="H609" i="9"/>
  <c r="H610" i="9"/>
  <c r="H611" i="9"/>
  <c r="H612" i="9"/>
  <c r="H613" i="9"/>
  <c r="H614" i="9"/>
  <c r="H615" i="9"/>
  <c r="H616" i="9"/>
  <c r="H617" i="9"/>
  <c r="H618" i="9"/>
  <c r="H619" i="9"/>
  <c r="H620" i="9"/>
  <c r="H621" i="9"/>
  <c r="H622" i="9"/>
  <c r="H623" i="9"/>
  <c r="H624" i="9"/>
  <c r="H625" i="9"/>
  <c r="H626" i="9"/>
  <c r="H627" i="9"/>
  <c r="H628" i="9"/>
  <c r="H629" i="9"/>
  <c r="H630" i="9"/>
  <c r="H631" i="9"/>
  <c r="H632" i="9"/>
  <c r="H633" i="9"/>
  <c r="H634" i="9"/>
  <c r="H635" i="9"/>
  <c r="H636" i="9"/>
  <c r="H637" i="9"/>
  <c r="H638" i="9"/>
  <c r="H639" i="9"/>
  <c r="H640" i="9"/>
  <c r="H641" i="9"/>
  <c r="H642" i="9"/>
  <c r="H643" i="9"/>
  <c r="H644" i="9"/>
  <c r="H645" i="9"/>
  <c r="H646" i="9"/>
  <c r="H647" i="9"/>
  <c r="H648" i="9"/>
  <c r="H649" i="9"/>
  <c r="H650" i="9"/>
  <c r="H651" i="9"/>
  <c r="H652" i="9"/>
  <c r="H653" i="9"/>
  <c r="H654" i="9"/>
  <c r="H655" i="9"/>
  <c r="H656" i="9"/>
  <c r="H657" i="9"/>
  <c r="H658" i="9"/>
  <c r="H659" i="9"/>
  <c r="H660" i="9"/>
  <c r="H661" i="9"/>
  <c r="H662" i="9"/>
  <c r="H663" i="9"/>
  <c r="H664" i="9"/>
  <c r="H665" i="9"/>
  <c r="H666" i="9"/>
  <c r="H667" i="9"/>
  <c r="H668" i="9"/>
  <c r="H669" i="9"/>
  <c r="H670" i="9"/>
  <c r="H671" i="9"/>
  <c r="H672" i="9"/>
  <c r="H673" i="9"/>
  <c r="H674" i="9"/>
  <c r="H675" i="9"/>
  <c r="H676" i="9"/>
  <c r="H677" i="9"/>
  <c r="H678" i="9"/>
  <c r="H679" i="9"/>
  <c r="H680" i="9"/>
  <c r="H681" i="9"/>
  <c r="H682" i="9"/>
  <c r="H683" i="9"/>
  <c r="H684" i="9"/>
  <c r="H685" i="9"/>
  <c r="H686" i="9"/>
  <c r="H687" i="9"/>
  <c r="H688" i="9"/>
  <c r="H689" i="9"/>
  <c r="H690" i="9"/>
  <c r="H691" i="9"/>
  <c r="H692" i="9"/>
  <c r="H693" i="9"/>
  <c r="H694" i="9"/>
  <c r="H695" i="9"/>
  <c r="H696" i="9"/>
  <c r="H697" i="9"/>
  <c r="H698" i="9"/>
  <c r="H699" i="9"/>
  <c r="H700" i="9"/>
  <c r="H701" i="9"/>
  <c r="H702" i="9"/>
  <c r="H703" i="9"/>
  <c r="H704" i="9"/>
  <c r="H705" i="9"/>
  <c r="H706" i="9"/>
  <c r="H707" i="9"/>
  <c r="H708" i="9"/>
  <c r="H709" i="9"/>
  <c r="H710" i="9"/>
  <c r="H711" i="9"/>
  <c r="H712" i="9"/>
  <c r="H713" i="9"/>
  <c r="H714" i="9"/>
  <c r="H715" i="9"/>
  <c r="H716" i="9"/>
  <c r="H717" i="9"/>
  <c r="H718" i="9"/>
  <c r="H719" i="9"/>
  <c r="H720" i="9"/>
  <c r="H721" i="9"/>
  <c r="H722" i="9"/>
  <c r="H723" i="9"/>
  <c r="H724" i="9"/>
  <c r="H725" i="9"/>
  <c r="H726" i="9"/>
  <c r="H727" i="9"/>
  <c r="H728" i="9"/>
  <c r="H729" i="9"/>
  <c r="H730" i="9"/>
  <c r="H731" i="9"/>
  <c r="H732" i="9"/>
  <c r="H733" i="9"/>
  <c r="H734" i="9"/>
  <c r="H735" i="9"/>
  <c r="H736" i="9"/>
  <c r="H737" i="9"/>
  <c r="H738" i="9"/>
  <c r="H739" i="9"/>
  <c r="H740" i="9"/>
  <c r="H741" i="9"/>
  <c r="H742" i="9"/>
  <c r="H743" i="9"/>
  <c r="H744" i="9"/>
  <c r="H745" i="9"/>
  <c r="H746" i="9"/>
  <c r="H747" i="9"/>
  <c r="H748" i="9"/>
  <c r="H749" i="9"/>
  <c r="H750" i="9"/>
  <c r="H751" i="9"/>
  <c r="H752" i="9"/>
  <c r="H753" i="9"/>
  <c r="H754" i="9"/>
  <c r="H755" i="9"/>
  <c r="H756" i="9"/>
  <c r="H757" i="9"/>
  <c r="H758" i="9"/>
  <c r="H759" i="9"/>
  <c r="H760" i="9"/>
  <c r="H761" i="9"/>
  <c r="H762" i="9"/>
  <c r="H763" i="9"/>
  <c r="H764" i="9"/>
  <c r="H765" i="9"/>
  <c r="H766" i="9"/>
  <c r="H767" i="9"/>
  <c r="H768" i="9"/>
  <c r="H769" i="9"/>
  <c r="H770" i="9"/>
  <c r="H771" i="9"/>
  <c r="H772" i="9"/>
  <c r="H773" i="9"/>
  <c r="H774" i="9"/>
  <c r="H775" i="9"/>
  <c r="H776" i="9"/>
  <c r="H777" i="9"/>
  <c r="H778" i="9"/>
  <c r="H779" i="9"/>
  <c r="H780" i="9"/>
  <c r="H781" i="9"/>
  <c r="H782" i="9"/>
  <c r="H783" i="9"/>
  <c r="H784" i="9"/>
  <c r="H785" i="9"/>
  <c r="H786" i="9"/>
  <c r="H787" i="9"/>
  <c r="H788" i="9"/>
  <c r="H789" i="9"/>
  <c r="H790" i="9"/>
  <c r="H791" i="9"/>
  <c r="H792" i="9"/>
  <c r="H793" i="9"/>
  <c r="H794" i="9"/>
  <c r="H795" i="9"/>
  <c r="H796" i="9"/>
  <c r="H797" i="9"/>
  <c r="H798" i="9"/>
  <c r="H799" i="9"/>
  <c r="H800" i="9"/>
  <c r="H801" i="9"/>
  <c r="H802" i="9"/>
  <c r="H803" i="9"/>
  <c r="H804" i="9"/>
  <c r="H805" i="9"/>
  <c r="H806" i="9"/>
  <c r="H807" i="9"/>
  <c r="H808" i="9"/>
  <c r="H809" i="9"/>
  <c r="H810" i="9"/>
  <c r="H811" i="9"/>
  <c r="H812" i="9"/>
  <c r="H813" i="9"/>
  <c r="H814" i="9"/>
  <c r="H815" i="9"/>
  <c r="H816" i="9"/>
  <c r="H817" i="9"/>
  <c r="H818" i="9"/>
  <c r="H819" i="9"/>
  <c r="H820" i="9"/>
  <c r="H821" i="9"/>
  <c r="H822" i="9"/>
  <c r="H823" i="9"/>
  <c r="H824" i="9"/>
  <c r="H825" i="9"/>
  <c r="H826" i="9"/>
  <c r="H827" i="9"/>
  <c r="H828" i="9"/>
  <c r="H829" i="9"/>
  <c r="H830" i="9"/>
  <c r="H831" i="9"/>
  <c r="H832" i="9"/>
  <c r="H833" i="9"/>
  <c r="H834" i="9"/>
  <c r="H835" i="9"/>
  <c r="H836" i="9"/>
  <c r="H837" i="9"/>
  <c r="H838" i="9"/>
  <c r="H839" i="9"/>
  <c r="H840" i="9"/>
  <c r="H841" i="9"/>
  <c r="H842" i="9"/>
  <c r="H843" i="9"/>
  <c r="H844" i="9"/>
  <c r="H845" i="9"/>
  <c r="H846" i="9"/>
  <c r="H847" i="9"/>
  <c r="H848" i="9"/>
  <c r="H849" i="9"/>
  <c r="H850" i="9"/>
  <c r="H851" i="9"/>
  <c r="H852" i="9"/>
  <c r="H853" i="9"/>
  <c r="H854" i="9"/>
  <c r="H855" i="9"/>
  <c r="H856" i="9"/>
  <c r="H857" i="9"/>
  <c r="H858" i="9"/>
  <c r="H859" i="9"/>
  <c r="H860" i="9"/>
  <c r="H861" i="9"/>
  <c r="H862" i="9"/>
  <c r="H863" i="9"/>
  <c r="H864" i="9"/>
  <c r="H865" i="9"/>
  <c r="H866" i="9"/>
  <c r="H867" i="9"/>
  <c r="H868" i="9"/>
  <c r="H869" i="9"/>
  <c r="H870" i="9"/>
  <c r="H871" i="9"/>
  <c r="H872" i="9"/>
  <c r="H873" i="9"/>
  <c r="H874" i="9"/>
  <c r="H875" i="9"/>
  <c r="H876" i="9"/>
  <c r="H877" i="9"/>
  <c r="H878" i="9"/>
  <c r="H879" i="9"/>
  <c r="H880" i="9"/>
  <c r="H881" i="9"/>
  <c r="H882" i="9"/>
  <c r="H883" i="9"/>
  <c r="H884" i="9"/>
  <c r="H885" i="9"/>
  <c r="H886" i="9"/>
  <c r="H887" i="9"/>
  <c r="H888" i="9"/>
  <c r="H889" i="9"/>
  <c r="H890" i="9"/>
  <c r="H891" i="9"/>
  <c r="H892" i="9"/>
  <c r="H893" i="9"/>
  <c r="H894" i="9"/>
  <c r="H895" i="9"/>
  <c r="H896" i="9"/>
  <c r="H897" i="9"/>
  <c r="H898" i="9"/>
  <c r="H899" i="9"/>
  <c r="H900" i="9"/>
  <c r="H901" i="9"/>
  <c r="H902" i="9"/>
  <c r="H903" i="9"/>
  <c r="H904" i="9"/>
  <c r="H905" i="9"/>
  <c r="H906" i="9"/>
  <c r="H907" i="9"/>
  <c r="H908" i="9"/>
  <c r="H909" i="9"/>
  <c r="H910" i="9"/>
  <c r="H911" i="9"/>
  <c r="H912" i="9"/>
  <c r="H913" i="9"/>
  <c r="H914" i="9"/>
  <c r="H915" i="9"/>
  <c r="H916" i="9"/>
  <c r="H917" i="9"/>
  <c r="H918" i="9"/>
  <c r="H919" i="9"/>
  <c r="H920" i="9"/>
  <c r="H921" i="9"/>
  <c r="H922" i="9"/>
  <c r="H923" i="9"/>
  <c r="H924" i="9"/>
  <c r="H925" i="9"/>
  <c r="H926" i="9"/>
  <c r="H927" i="9"/>
  <c r="H928" i="9"/>
  <c r="H929" i="9"/>
  <c r="H930" i="9"/>
  <c r="H931" i="9"/>
  <c r="H932" i="9"/>
  <c r="H933" i="9"/>
  <c r="H934" i="9"/>
  <c r="H935" i="9"/>
  <c r="H936" i="9"/>
  <c r="H937" i="9"/>
  <c r="H938" i="9"/>
  <c r="H939" i="9"/>
  <c r="H940" i="9"/>
  <c r="H941" i="9"/>
  <c r="H942" i="9"/>
  <c r="H943" i="9"/>
  <c r="H944" i="9"/>
  <c r="H945" i="9"/>
  <c r="H946" i="9"/>
  <c r="H947" i="9"/>
  <c r="H948" i="9"/>
  <c r="H949" i="9"/>
  <c r="H950" i="9"/>
  <c r="H951" i="9"/>
  <c r="H952" i="9"/>
  <c r="H953" i="9"/>
  <c r="H954" i="9"/>
  <c r="H955" i="9"/>
  <c r="H956" i="9"/>
  <c r="H957" i="9"/>
  <c r="H958" i="9"/>
  <c r="H959" i="9"/>
  <c r="H960" i="9"/>
  <c r="H961" i="9"/>
  <c r="H962" i="9"/>
  <c r="H963" i="9"/>
  <c r="H964" i="9"/>
  <c r="H965" i="9"/>
  <c r="H966" i="9"/>
  <c r="H967" i="9"/>
  <c r="H968" i="9"/>
  <c r="H969" i="9"/>
  <c r="H970" i="9"/>
  <c r="H971" i="9"/>
  <c r="H972" i="9"/>
  <c r="H973" i="9"/>
  <c r="H974" i="9"/>
  <c r="H975" i="9"/>
  <c r="H976" i="9"/>
  <c r="H977" i="9"/>
  <c r="H978" i="9"/>
  <c r="H979" i="9"/>
  <c r="H980" i="9"/>
  <c r="H981" i="9"/>
  <c r="H982" i="9"/>
  <c r="H983" i="9"/>
  <c r="H984" i="9"/>
  <c r="H985" i="9"/>
  <c r="H986" i="9"/>
  <c r="H987" i="9"/>
  <c r="H988" i="9"/>
  <c r="H989" i="9"/>
  <c r="H990" i="9"/>
  <c r="H991" i="9"/>
  <c r="H992" i="9"/>
  <c r="H993" i="9"/>
  <c r="H994" i="9"/>
  <c r="H995" i="9"/>
  <c r="H996" i="9"/>
  <c r="H997" i="9"/>
  <c r="H998" i="9"/>
  <c r="H999" i="9"/>
  <c r="H1000" i="9"/>
  <c r="H1001" i="9"/>
  <c r="H1002" i="9"/>
  <c r="H1003" i="9"/>
  <c r="H1004" i="9"/>
  <c r="AS11" i="9"/>
  <c r="BP18" i="9" s="1"/>
  <c r="AW18" i="9"/>
  <c r="AW19" i="9"/>
  <c r="AW20" i="9"/>
  <c r="AW21" i="9"/>
  <c r="AW22" i="9"/>
  <c r="AW23" i="9"/>
  <c r="AW24" i="9"/>
  <c r="AW25" i="9"/>
  <c r="AW26" i="9"/>
  <c r="AS5" i="9"/>
  <c r="Q619" i="9" l="1"/>
  <c r="Q539" i="9"/>
  <c r="Q507" i="9"/>
  <c r="Q694" i="9"/>
  <c r="Q684" i="9"/>
  <c r="Q499" i="9"/>
  <c r="Q483" i="9"/>
  <c r="Q491" i="9"/>
  <c r="Q475" i="9"/>
  <c r="Q985" i="9"/>
  <c r="Q833" i="9"/>
  <c r="Q668" i="9"/>
  <c r="Q563" i="9"/>
  <c r="Q832" i="9"/>
  <c r="O5" i="9"/>
  <c r="BQ17" i="9"/>
  <c r="BQ16" i="9"/>
  <c r="Q245" i="9"/>
  <c r="Q881" i="9"/>
  <c r="Q643" i="9"/>
  <c r="Q566" i="9"/>
  <c r="Q526" i="9"/>
  <c r="Q213" i="9"/>
  <c r="Q181" i="9"/>
  <c r="Q149" i="9"/>
  <c r="Q747" i="9"/>
  <c r="Q701" i="9"/>
  <c r="Q117" i="9"/>
  <c r="Q837" i="9"/>
  <c r="Q301" i="9"/>
  <c r="Q905" i="9"/>
  <c r="Q849" i="9"/>
  <c r="Q660" i="9"/>
  <c r="Q588" i="9"/>
  <c r="Q548" i="9"/>
  <c r="Q518" i="9"/>
  <c r="Q995" i="9"/>
  <c r="Q873" i="9"/>
  <c r="Q825" i="9"/>
  <c r="Q691" i="9"/>
  <c r="Q614" i="9"/>
  <c r="Q560" i="9"/>
  <c r="Q528" i="9"/>
  <c r="Q508" i="9"/>
  <c r="Q942" i="9"/>
  <c r="Q652" i="9"/>
  <c r="Q612" i="9"/>
  <c r="Q572" i="9"/>
  <c r="Q544" i="9"/>
  <c r="Q524" i="9"/>
  <c r="Q512" i="9"/>
  <c r="Q500" i="9"/>
  <c r="Q488" i="9"/>
  <c r="Q862" i="9"/>
  <c r="Q806" i="9"/>
  <c r="Q732" i="9"/>
  <c r="Q651" i="9"/>
  <c r="Q603" i="9"/>
  <c r="Q523" i="9"/>
  <c r="Q723" i="9"/>
  <c r="Q672" i="9"/>
  <c r="Q624" i="9"/>
  <c r="Q584" i="9"/>
  <c r="Q552" i="9"/>
  <c r="Q532" i="9"/>
  <c r="Q515" i="9"/>
  <c r="Q492" i="9"/>
  <c r="BH4" i="9" a="1"/>
  <c r="BH4" i="9" s="1"/>
  <c r="M5" i="9"/>
  <c r="DQ6" i="9"/>
  <c r="Q916" i="9"/>
  <c r="Q880" i="9"/>
  <c r="Q838" i="9"/>
  <c r="Q790" i="9"/>
  <c r="Q715" i="9"/>
  <c r="Q1003" i="9"/>
  <c r="Q736" i="9"/>
  <c r="Q707" i="9"/>
  <c r="Q680" i="9"/>
  <c r="Q638" i="9"/>
  <c r="Q611" i="9"/>
  <c r="Q579" i="9"/>
  <c r="Q966" i="9"/>
  <c r="Q896" i="9"/>
  <c r="Q854" i="9"/>
  <c r="Q820" i="9"/>
  <c r="Q764" i="9"/>
  <c r="Q724" i="9"/>
  <c r="Q667" i="9"/>
  <c r="Q627" i="9"/>
  <c r="Q592" i="9"/>
  <c r="Q568" i="9"/>
  <c r="Q944" i="9"/>
  <c r="Q808" i="9"/>
  <c r="Q755" i="9"/>
  <c r="Q972" i="9"/>
  <c r="Q968" i="9"/>
  <c r="Q915" i="9"/>
  <c r="Q891" i="9"/>
  <c r="Q864" i="9"/>
  <c r="Q840" i="9"/>
  <c r="Q822" i="9"/>
  <c r="Q787" i="9"/>
  <c r="Q766" i="9"/>
  <c r="Q708" i="9"/>
  <c r="Q692" i="9"/>
  <c r="Q996" i="9"/>
  <c r="Q952" i="9"/>
  <c r="Q910" i="9"/>
  <c r="Q883" i="9"/>
  <c r="Q811" i="9"/>
  <c r="Q779" i="9"/>
  <c r="Q756" i="9"/>
  <c r="Q688" i="9"/>
  <c r="Q659" i="9"/>
  <c r="Q628" i="9"/>
  <c r="Q608" i="9"/>
  <c r="Q582" i="9"/>
  <c r="Q564" i="9"/>
  <c r="Q547" i="9"/>
  <c r="Q531" i="9"/>
  <c r="Q984" i="9"/>
  <c r="Q934" i="9"/>
  <c r="Q900" i="9"/>
  <c r="Q848" i="9"/>
  <c r="Q828" i="9"/>
  <c r="Q800" i="9"/>
  <c r="Q772" i="9"/>
  <c r="Q699" i="9"/>
  <c r="Q676" i="9"/>
  <c r="Q646" i="9"/>
  <c r="Q620" i="9"/>
  <c r="Q595" i="9"/>
  <c r="Q576" i="9"/>
  <c r="Q558" i="9"/>
  <c r="Q540" i="9"/>
  <c r="Q979" i="9"/>
  <c r="Q920" i="9"/>
  <c r="Q872" i="9"/>
  <c r="Q843" i="9"/>
  <c r="Q827" i="9"/>
  <c r="Q796" i="9"/>
  <c r="Q771" i="9"/>
  <c r="Q739" i="9"/>
  <c r="Q87" i="9"/>
  <c r="Q751" i="9"/>
  <c r="Q1000" i="9"/>
  <c r="Q971" i="9"/>
  <c r="Q940" i="9"/>
  <c r="Q894" i="9"/>
  <c r="Q875" i="9"/>
  <c r="Q859" i="9"/>
  <c r="Q803" i="9"/>
  <c r="Q780" i="9"/>
  <c r="Q768" i="9"/>
  <c r="Q750" i="9"/>
  <c r="Q734" i="9"/>
  <c r="Q718" i="9"/>
  <c r="Q702" i="9"/>
  <c r="Q686" i="9"/>
  <c r="Q664" i="9"/>
  <c r="Q640" i="9"/>
  <c r="Q622" i="9"/>
  <c r="Q604" i="9"/>
  <c r="Q587" i="9"/>
  <c r="Q571" i="9"/>
  <c r="Q555" i="9"/>
  <c r="Q95" i="9"/>
  <c r="Q928" i="9"/>
  <c r="Q391" i="9"/>
  <c r="Q987" i="9"/>
  <c r="Q958" i="9"/>
  <c r="Q926" i="9"/>
  <c r="Q904" i="9"/>
  <c r="Q886" i="9"/>
  <c r="Q870" i="9"/>
  <c r="Q852" i="9"/>
  <c r="Q819" i="9"/>
  <c r="Q795" i="9"/>
  <c r="Q760" i="9"/>
  <c r="Q744" i="9"/>
  <c r="Q728" i="9"/>
  <c r="Q712" i="9"/>
  <c r="Q678" i="9"/>
  <c r="Q654" i="9"/>
  <c r="Q632" i="9"/>
  <c r="Q616" i="9"/>
  <c r="Q596" i="9"/>
  <c r="Q956" i="9"/>
  <c r="Q923" i="9"/>
  <c r="Q884" i="9"/>
  <c r="Q868" i="9"/>
  <c r="Q851" i="9"/>
  <c r="Q814" i="9"/>
  <c r="Q792" i="9"/>
  <c r="Q776" i="9"/>
  <c r="Q758" i="9"/>
  <c r="Q740" i="9"/>
  <c r="Q726" i="9"/>
  <c r="Q463" i="9"/>
  <c r="O887" i="9"/>
  <c r="Q887" i="9"/>
  <c r="O663" i="9"/>
  <c r="Q663" i="9"/>
  <c r="O623" i="9"/>
  <c r="Q623" i="9"/>
  <c r="O591" i="9"/>
  <c r="Q591" i="9"/>
  <c r="O543" i="9"/>
  <c r="Q543" i="9"/>
  <c r="O527" i="9"/>
  <c r="Q527" i="9"/>
  <c r="O487" i="9"/>
  <c r="Q487" i="9"/>
  <c r="O359" i="9"/>
  <c r="Q359" i="9"/>
  <c r="Q927" i="9"/>
  <c r="Q807" i="9"/>
  <c r="Q679" i="9"/>
  <c r="Q639" i="9"/>
  <c r="Q575" i="9"/>
  <c r="Q279" i="9"/>
  <c r="Q199" i="9"/>
  <c r="O879" i="9"/>
  <c r="Q879" i="9"/>
  <c r="O839" i="9"/>
  <c r="Q839" i="9"/>
  <c r="O727" i="9"/>
  <c r="Q727" i="9"/>
  <c r="O535" i="9"/>
  <c r="Q535" i="9"/>
  <c r="O511" i="9"/>
  <c r="Q511" i="9"/>
  <c r="O479" i="9"/>
  <c r="Q479" i="9"/>
  <c r="O447" i="9"/>
  <c r="Q447" i="9"/>
  <c r="O423" i="9"/>
  <c r="Q423" i="9"/>
  <c r="O415" i="9"/>
  <c r="Q415" i="9"/>
  <c r="O375" i="9"/>
  <c r="Q375" i="9"/>
  <c r="O335" i="9"/>
  <c r="Q335" i="9"/>
  <c r="O319" i="9"/>
  <c r="Q319" i="9"/>
  <c r="O303" i="9"/>
  <c r="Q303" i="9"/>
  <c r="O295" i="9"/>
  <c r="Q295" i="9"/>
  <c r="O287" i="9"/>
  <c r="Q287" i="9"/>
  <c r="O263" i="9"/>
  <c r="Q263" i="9"/>
  <c r="O255" i="9"/>
  <c r="Q255" i="9"/>
  <c r="O239" i="9"/>
  <c r="Q239" i="9"/>
  <c r="O231" i="9"/>
  <c r="Q231" i="9"/>
  <c r="O215" i="9"/>
  <c r="Q215" i="9"/>
  <c r="O207" i="9"/>
  <c r="Q207" i="9"/>
  <c r="O191" i="9"/>
  <c r="Q191" i="9"/>
  <c r="O183" i="9"/>
  <c r="Q183" i="9"/>
  <c r="O167" i="9"/>
  <c r="Q167" i="9"/>
  <c r="O159" i="9"/>
  <c r="Q159" i="9"/>
  <c r="O151" i="9"/>
  <c r="Q151" i="9"/>
  <c r="O143" i="9"/>
  <c r="Q143" i="9"/>
  <c r="O135" i="9"/>
  <c r="Q135" i="9"/>
  <c r="O127" i="9"/>
  <c r="Q127" i="9"/>
  <c r="O111" i="9"/>
  <c r="Q111" i="9"/>
  <c r="O103" i="9"/>
  <c r="Q103" i="9"/>
  <c r="O79" i="9"/>
  <c r="Q79" i="9"/>
  <c r="O63" i="9"/>
  <c r="Q63" i="9"/>
  <c r="O39" i="9"/>
  <c r="Q39" i="9"/>
  <c r="O31" i="9"/>
  <c r="Q31" i="9"/>
  <c r="O23" i="9"/>
  <c r="Q23" i="9"/>
  <c r="O15" i="9"/>
  <c r="Q15" i="9"/>
  <c r="O975" i="9"/>
  <c r="Q975" i="9"/>
  <c r="O847" i="9"/>
  <c r="Q847" i="9"/>
  <c r="O711" i="9"/>
  <c r="Q711" i="9"/>
  <c r="O607" i="9"/>
  <c r="Q607" i="9"/>
  <c r="O559" i="9"/>
  <c r="Q559" i="9"/>
  <c r="O471" i="9"/>
  <c r="Q471" i="9"/>
  <c r="O439" i="9"/>
  <c r="Q439" i="9"/>
  <c r="O271" i="9"/>
  <c r="Q271" i="9"/>
  <c r="Q999" i="9"/>
  <c r="Q735" i="9"/>
  <c r="Q503" i="9"/>
  <c r="Q311" i="9"/>
  <c r="Q223" i="9"/>
  <c r="O871" i="9"/>
  <c r="Q871" i="9"/>
  <c r="O831" i="9"/>
  <c r="Q831" i="9"/>
  <c r="O791" i="9"/>
  <c r="Q791" i="9"/>
  <c r="O687" i="9"/>
  <c r="Q687" i="9"/>
  <c r="O655" i="9"/>
  <c r="Q655" i="9"/>
  <c r="O631" i="9"/>
  <c r="Q631" i="9"/>
  <c r="O599" i="9"/>
  <c r="Q599" i="9"/>
  <c r="O495" i="9"/>
  <c r="Q495" i="9"/>
  <c r="O351" i="9"/>
  <c r="Q351" i="9"/>
  <c r="Q719" i="9"/>
  <c r="Q935" i="9"/>
  <c r="Q815" i="9"/>
  <c r="Q703" i="9"/>
  <c r="Q647" i="9"/>
  <c r="Q615" i="9"/>
  <c r="Q399" i="9"/>
  <c r="Q343" i="9"/>
  <c r="Q247" i="9"/>
  <c r="Q119" i="9"/>
  <c r="O1004" i="9"/>
  <c r="Q1004" i="9"/>
  <c r="O823" i="9"/>
  <c r="Q823" i="9"/>
  <c r="O783" i="9"/>
  <c r="Q783" i="9"/>
  <c r="O767" i="9"/>
  <c r="Q767" i="9"/>
  <c r="O743" i="9"/>
  <c r="Q743" i="9"/>
  <c r="O671" i="9"/>
  <c r="Q671" i="9"/>
  <c r="Q583" i="9"/>
  <c r="Q431" i="9"/>
  <c r="Q959" i="9"/>
  <c r="Q551" i="9"/>
  <c r="Q47" i="9"/>
  <c r="O967" i="9"/>
  <c r="Q967" i="9"/>
  <c r="O919" i="9"/>
  <c r="Q919" i="9"/>
  <c r="O567" i="9"/>
  <c r="Q567" i="9"/>
  <c r="O383" i="9"/>
  <c r="Q383" i="9"/>
  <c r="Q911" i="9"/>
  <c r="Q895" i="9"/>
  <c r="Q863" i="9"/>
  <c r="Q455" i="9"/>
  <c r="Q367" i="9"/>
  <c r="Q175" i="9"/>
  <c r="O951" i="9"/>
  <c r="Q951" i="9"/>
  <c r="O903" i="9"/>
  <c r="Q903" i="9"/>
  <c r="O855" i="9"/>
  <c r="Q855" i="9"/>
  <c r="O799" i="9"/>
  <c r="Q799" i="9"/>
  <c r="O407" i="9"/>
  <c r="Q407" i="9"/>
  <c r="Q327" i="9"/>
  <c r="Q998" i="9"/>
  <c r="Q980" i="9"/>
  <c r="Q955" i="9"/>
  <c r="Q937" i="9"/>
  <c r="Q924" i="9"/>
  <c r="Q912" i="9"/>
  <c r="Q902" i="9"/>
  <c r="Q892" i="9"/>
  <c r="Q860" i="9"/>
  <c r="Q830" i="9"/>
  <c r="Q816" i="9"/>
  <c r="Q804" i="9"/>
  <c r="Q752" i="9"/>
  <c r="Q742" i="9"/>
  <c r="Q731" i="9"/>
  <c r="Q720" i="9"/>
  <c r="Q710" i="9"/>
  <c r="Q700" i="9"/>
  <c r="Q675" i="9"/>
  <c r="Q662" i="9"/>
  <c r="Q648" i="9"/>
  <c r="Q636" i="9"/>
  <c r="Q598" i="9"/>
  <c r="Q997" i="9"/>
  <c r="O997" i="9"/>
  <c r="Q989" i="9"/>
  <c r="O989" i="9"/>
  <c r="Q981" i="9"/>
  <c r="O981" i="9"/>
  <c r="Q973" i="9"/>
  <c r="O973" i="9"/>
  <c r="Q965" i="9"/>
  <c r="O965" i="9"/>
  <c r="Q957" i="9"/>
  <c r="O957" i="9"/>
  <c r="Q949" i="9"/>
  <c r="O949" i="9"/>
  <c r="Q941" i="9"/>
  <c r="O941" i="9"/>
  <c r="Q933" i="9"/>
  <c r="O933" i="9"/>
  <c r="Q925" i="9"/>
  <c r="O925" i="9"/>
  <c r="Q917" i="9"/>
  <c r="O917" i="9"/>
  <c r="Q909" i="9"/>
  <c r="O909" i="9"/>
  <c r="Q893" i="9"/>
  <c r="O893" i="9"/>
  <c r="Q885" i="9"/>
  <c r="O885" i="9"/>
  <c r="Q877" i="9"/>
  <c r="O877" i="9"/>
  <c r="Q869" i="9"/>
  <c r="O869" i="9"/>
  <c r="Q861" i="9"/>
  <c r="O861" i="9"/>
  <c r="Q853" i="9"/>
  <c r="O853" i="9"/>
  <c r="Q845" i="9"/>
  <c r="O845" i="9"/>
  <c r="Q829" i="9"/>
  <c r="O829" i="9"/>
  <c r="Q821" i="9"/>
  <c r="O821" i="9"/>
  <c r="Q813" i="9"/>
  <c r="O813" i="9"/>
  <c r="Q805" i="9"/>
  <c r="O805" i="9"/>
  <c r="Q797" i="9"/>
  <c r="O797" i="9"/>
  <c r="Q789" i="9"/>
  <c r="O789" i="9"/>
  <c r="Q781" i="9"/>
  <c r="O781" i="9"/>
  <c r="Q773" i="9"/>
  <c r="O773" i="9"/>
  <c r="Q765" i="9"/>
  <c r="O765" i="9"/>
  <c r="Q757" i="9"/>
  <c r="O757" i="9"/>
  <c r="Q749" i="9"/>
  <c r="O749" i="9"/>
  <c r="Q741" i="9"/>
  <c r="O741" i="9"/>
  <c r="Q733" i="9"/>
  <c r="O733" i="9"/>
  <c r="Q725" i="9"/>
  <c r="O725" i="9"/>
  <c r="Q717" i="9"/>
  <c r="O717" i="9"/>
  <c r="Q709" i="9"/>
  <c r="O709" i="9"/>
  <c r="Q693" i="9"/>
  <c r="O693" i="9"/>
  <c r="Q685" i="9"/>
  <c r="O685" i="9"/>
  <c r="Q677" i="9"/>
  <c r="O677" i="9"/>
  <c r="Q669" i="9"/>
  <c r="O669" i="9"/>
  <c r="Q661" i="9"/>
  <c r="O661" i="9"/>
  <c r="Q653" i="9"/>
  <c r="O653" i="9"/>
  <c r="Q645" i="9"/>
  <c r="O645" i="9"/>
  <c r="Q637" i="9"/>
  <c r="O637" i="9"/>
  <c r="Q629" i="9"/>
  <c r="O629" i="9"/>
  <c r="Q621" i="9"/>
  <c r="O621" i="9"/>
  <c r="Q613" i="9"/>
  <c r="O613" i="9"/>
  <c r="Q605" i="9"/>
  <c r="O605" i="9"/>
  <c r="Q597" i="9"/>
  <c r="O597" i="9"/>
  <c r="Q589" i="9"/>
  <c r="O589" i="9"/>
  <c r="Q581" i="9"/>
  <c r="O581" i="9"/>
  <c r="Q573" i="9"/>
  <c r="O573" i="9"/>
  <c r="Q565" i="9"/>
  <c r="O565" i="9"/>
  <c r="Q557" i="9"/>
  <c r="O557" i="9"/>
  <c r="Q549" i="9"/>
  <c r="O549" i="9"/>
  <c r="Q541" i="9"/>
  <c r="O541" i="9"/>
  <c r="Q533" i="9"/>
  <c r="O533" i="9"/>
  <c r="Q525" i="9"/>
  <c r="O525" i="9"/>
  <c r="Q517" i="9"/>
  <c r="O517" i="9"/>
  <c r="Q509" i="9"/>
  <c r="O509" i="9"/>
  <c r="Q501" i="9"/>
  <c r="O501" i="9"/>
  <c r="Q493" i="9"/>
  <c r="O493" i="9"/>
  <c r="Q485" i="9"/>
  <c r="O485" i="9"/>
  <c r="Q477" i="9"/>
  <c r="O477" i="9"/>
  <c r="Q469" i="9"/>
  <c r="O469" i="9"/>
  <c r="Q461" i="9"/>
  <c r="O461" i="9"/>
  <c r="Q453" i="9"/>
  <c r="O453" i="9"/>
  <c r="Q445" i="9"/>
  <c r="O445" i="9"/>
  <c r="Q437" i="9"/>
  <c r="O437" i="9"/>
  <c r="Q429" i="9"/>
  <c r="O429" i="9"/>
  <c r="Q421" i="9"/>
  <c r="O421" i="9"/>
  <c r="Q413" i="9"/>
  <c r="O413" i="9"/>
  <c r="Q405" i="9"/>
  <c r="O405" i="9"/>
  <c r="Q397" i="9"/>
  <c r="O397" i="9"/>
  <c r="Q389" i="9"/>
  <c r="O389" i="9"/>
  <c r="Q381" i="9"/>
  <c r="O381" i="9"/>
  <c r="Q373" i="9"/>
  <c r="O373" i="9"/>
  <c r="Q365" i="9"/>
  <c r="O365" i="9"/>
  <c r="Q357" i="9"/>
  <c r="O357" i="9"/>
  <c r="Q349" i="9"/>
  <c r="O349" i="9"/>
  <c r="Q341" i="9"/>
  <c r="O341" i="9"/>
  <c r="Q333" i="9"/>
  <c r="O333" i="9"/>
  <c r="Q325" i="9"/>
  <c r="O325" i="9"/>
  <c r="Q317" i="9"/>
  <c r="O317" i="9"/>
  <c r="Q309" i="9"/>
  <c r="O309" i="9"/>
  <c r="Q293" i="9"/>
  <c r="O293" i="9"/>
  <c r="Q285" i="9"/>
  <c r="O285" i="9"/>
  <c r="Q277" i="9"/>
  <c r="O277" i="9"/>
  <c r="Q269" i="9"/>
  <c r="O269" i="9"/>
  <c r="Q261" i="9"/>
  <c r="O261" i="9"/>
  <c r="Q253" i="9"/>
  <c r="O253" i="9"/>
  <c r="Q237" i="9"/>
  <c r="O237" i="9"/>
  <c r="Q229" i="9"/>
  <c r="O229" i="9"/>
  <c r="Q221" i="9"/>
  <c r="O221" i="9"/>
  <c r="Q205" i="9"/>
  <c r="O205" i="9"/>
  <c r="Q197" i="9"/>
  <c r="O197" i="9"/>
  <c r="Q189" i="9"/>
  <c r="O189" i="9"/>
  <c r="Q173" i="9"/>
  <c r="O173" i="9"/>
  <c r="Q165" i="9"/>
  <c r="O165" i="9"/>
  <c r="Q157" i="9"/>
  <c r="O157" i="9"/>
  <c r="Q141" i="9"/>
  <c r="O141" i="9"/>
  <c r="Q133" i="9"/>
  <c r="O133" i="9"/>
  <c r="Q125" i="9"/>
  <c r="O125" i="9"/>
  <c r="Q109" i="9"/>
  <c r="O109" i="9"/>
  <c r="Q101" i="9"/>
  <c r="O101" i="9"/>
  <c r="Q85" i="9"/>
  <c r="O85" i="9"/>
  <c r="Q77" i="9"/>
  <c r="O77" i="9"/>
  <c r="Q69" i="9"/>
  <c r="O69" i="9"/>
  <c r="Q61" i="9"/>
  <c r="O61" i="9"/>
  <c r="Q53" i="9"/>
  <c r="O53" i="9"/>
  <c r="Q45" i="9"/>
  <c r="O45" i="9"/>
  <c r="Q37" i="9"/>
  <c r="O37" i="9"/>
  <c r="Q29" i="9"/>
  <c r="O29" i="9"/>
  <c r="Q13" i="9"/>
  <c r="O13" i="9"/>
  <c r="Q976" i="9"/>
  <c r="Q990" i="9"/>
  <c r="Q963" i="9"/>
  <c r="Q948" i="9"/>
  <c r="Q932" i="9"/>
  <c r="Q908" i="9"/>
  <c r="Q899" i="9"/>
  <c r="Q888" i="9"/>
  <c r="Q878" i="9"/>
  <c r="Q867" i="9"/>
  <c r="Q856" i="9"/>
  <c r="Q846" i="9"/>
  <c r="Q836" i="9"/>
  <c r="Q812" i="9"/>
  <c r="Q784" i="9"/>
  <c r="Q774" i="9"/>
  <c r="Q763" i="9"/>
  <c r="Q748" i="9"/>
  <c r="Q716" i="9"/>
  <c r="Q696" i="9"/>
  <c r="Q683" i="9"/>
  <c r="Q670" i="9"/>
  <c r="Q656" i="9"/>
  <c r="Q644" i="9"/>
  <c r="Q606" i="9"/>
  <c r="Q1002" i="9"/>
  <c r="O1002" i="9"/>
  <c r="Q994" i="9"/>
  <c r="O994" i="9"/>
  <c r="Q986" i="9"/>
  <c r="O986" i="9"/>
  <c r="Q978" i="9"/>
  <c r="O978" i="9"/>
  <c r="Q970" i="9"/>
  <c r="O970" i="9"/>
  <c r="Q962" i="9"/>
  <c r="O962" i="9"/>
  <c r="Q954" i="9"/>
  <c r="O954" i="9"/>
  <c r="Q946" i="9"/>
  <c r="O946" i="9"/>
  <c r="Q938" i="9"/>
  <c r="O938" i="9"/>
  <c r="Q922" i="9"/>
  <c r="O922" i="9"/>
  <c r="Q914" i="9"/>
  <c r="O914" i="9"/>
  <c r="Q906" i="9"/>
  <c r="O906" i="9"/>
  <c r="Q898" i="9"/>
  <c r="O898" i="9"/>
  <c r="Q890" i="9"/>
  <c r="O890" i="9"/>
  <c r="Q882" i="9"/>
  <c r="O882" i="9"/>
  <c r="Q874" i="9"/>
  <c r="O874" i="9"/>
  <c r="Q866" i="9"/>
  <c r="O866" i="9"/>
  <c r="Q858" i="9"/>
  <c r="O858" i="9"/>
  <c r="Q850" i="9"/>
  <c r="O850" i="9"/>
  <c r="Q842" i="9"/>
  <c r="O842" i="9"/>
  <c r="Q834" i="9"/>
  <c r="O834" i="9"/>
  <c r="Q826" i="9"/>
  <c r="O826" i="9"/>
  <c r="Q818" i="9"/>
  <c r="O818" i="9"/>
  <c r="Q810" i="9"/>
  <c r="O810" i="9"/>
  <c r="Q802" i="9"/>
  <c r="O802" i="9"/>
  <c r="Q786" i="9"/>
  <c r="O786" i="9"/>
  <c r="Q770" i="9"/>
  <c r="O770" i="9"/>
  <c r="Q754" i="9"/>
  <c r="O754" i="9"/>
  <c r="Q738" i="9"/>
  <c r="O738" i="9"/>
  <c r="Q730" i="9"/>
  <c r="O730" i="9"/>
  <c r="Q722" i="9"/>
  <c r="O722" i="9"/>
  <c r="Q714" i="9"/>
  <c r="O714" i="9"/>
  <c r="Q706" i="9"/>
  <c r="O706" i="9"/>
  <c r="Q698" i="9"/>
  <c r="O698" i="9"/>
  <c r="Q682" i="9"/>
  <c r="O682" i="9"/>
  <c r="Q674" i="9"/>
  <c r="O674" i="9"/>
  <c r="Q666" i="9"/>
  <c r="O666" i="9"/>
  <c r="Q658" i="9"/>
  <c r="O658" i="9"/>
  <c r="Q650" i="9"/>
  <c r="O650" i="9"/>
  <c r="Q642" i="9"/>
  <c r="O642" i="9"/>
  <c r="Q634" i="9"/>
  <c r="O634" i="9"/>
  <c r="Q626" i="9"/>
  <c r="O626" i="9"/>
  <c r="Q618" i="9"/>
  <c r="O618" i="9"/>
  <c r="Q610" i="9"/>
  <c r="O610" i="9"/>
  <c r="Q602" i="9"/>
  <c r="O602" i="9"/>
  <c r="Q594" i="9"/>
  <c r="O594" i="9"/>
  <c r="Q586" i="9"/>
  <c r="O586" i="9"/>
  <c r="Q578" i="9"/>
  <c r="O578" i="9"/>
  <c r="Q570" i="9"/>
  <c r="O570" i="9"/>
  <c r="Q562" i="9"/>
  <c r="O562" i="9"/>
  <c r="Q554" i="9"/>
  <c r="O554" i="9"/>
  <c r="Q546" i="9"/>
  <c r="O546" i="9"/>
  <c r="Q538" i="9"/>
  <c r="O538" i="9"/>
  <c r="Q530" i="9"/>
  <c r="O530" i="9"/>
  <c r="Q522" i="9"/>
  <c r="O522" i="9"/>
  <c r="Q490" i="9"/>
  <c r="O490" i="9"/>
  <c r="Q482" i="9"/>
  <c r="O482" i="9"/>
  <c r="Q474" i="9"/>
  <c r="O474" i="9"/>
  <c r="Q466" i="9"/>
  <c r="O466" i="9"/>
  <c r="Q458" i="9"/>
  <c r="O458" i="9"/>
  <c r="Q450" i="9"/>
  <c r="O450" i="9"/>
  <c r="Q442" i="9"/>
  <c r="O442" i="9"/>
  <c r="Q434" i="9"/>
  <c r="O434" i="9"/>
  <c r="Q426" i="9"/>
  <c r="O426" i="9"/>
  <c r="Q418" i="9"/>
  <c r="O418" i="9"/>
  <c r="Q410" i="9"/>
  <c r="O410" i="9"/>
  <c r="Q402" i="9"/>
  <c r="O402" i="9"/>
  <c r="Q394" i="9"/>
  <c r="O394" i="9"/>
  <c r="Q386" i="9"/>
  <c r="O386" i="9"/>
  <c r="Q378" i="9"/>
  <c r="O378" i="9"/>
  <c r="Q370" i="9"/>
  <c r="O370" i="9"/>
  <c r="Q362" i="9"/>
  <c r="O362" i="9"/>
  <c r="Q354" i="9"/>
  <c r="O354" i="9"/>
  <c r="Q346" i="9"/>
  <c r="O346" i="9"/>
  <c r="Q338" i="9"/>
  <c r="O338" i="9"/>
  <c r="Q330" i="9"/>
  <c r="O330" i="9"/>
  <c r="Q322" i="9"/>
  <c r="O322" i="9"/>
  <c r="Q314" i="9"/>
  <c r="O314" i="9"/>
  <c r="Q306" i="9"/>
  <c r="O306" i="9"/>
  <c r="Q298" i="9"/>
  <c r="O298" i="9"/>
  <c r="Q290" i="9"/>
  <c r="O290" i="9"/>
  <c r="Q282" i="9"/>
  <c r="O282" i="9"/>
  <c r="Q274" i="9"/>
  <c r="O274" i="9"/>
  <c r="Q266" i="9"/>
  <c r="O266" i="9"/>
  <c r="Q258" i="9"/>
  <c r="O258" i="9"/>
  <c r="Q250" i="9"/>
  <c r="O250" i="9"/>
  <c r="Q242" i="9"/>
  <c r="O242" i="9"/>
  <c r="Q234" i="9"/>
  <c r="O234" i="9"/>
  <c r="Q226" i="9"/>
  <c r="O226" i="9"/>
  <c r="Q218" i="9"/>
  <c r="O218" i="9"/>
  <c r="Q210" i="9"/>
  <c r="O210" i="9"/>
  <c r="Q202" i="9"/>
  <c r="O202" i="9"/>
  <c r="Q194" i="9"/>
  <c r="O194" i="9"/>
  <c r="Q186" i="9"/>
  <c r="O186" i="9"/>
  <c r="Q178" i="9"/>
  <c r="O178" i="9"/>
  <c r="Q170" i="9"/>
  <c r="O170" i="9"/>
  <c r="Q162" i="9"/>
  <c r="O162" i="9"/>
  <c r="Q154" i="9"/>
  <c r="O154" i="9"/>
  <c r="Q146" i="9"/>
  <c r="O146" i="9"/>
  <c r="Q138" i="9"/>
  <c r="O138" i="9"/>
  <c r="Q130" i="9"/>
  <c r="O130" i="9"/>
  <c r="Q122" i="9"/>
  <c r="O122" i="9"/>
  <c r="Q114" i="9"/>
  <c r="O114" i="9"/>
  <c r="Q106" i="9"/>
  <c r="O106" i="9"/>
  <c r="Q98" i="9"/>
  <c r="O98" i="9"/>
  <c r="Q90" i="9"/>
  <c r="O90" i="9"/>
  <c r="Q82" i="9"/>
  <c r="O82" i="9"/>
  <c r="Q74" i="9"/>
  <c r="O74" i="9"/>
  <c r="Q66" i="9"/>
  <c r="O66" i="9"/>
  <c r="Q58" i="9"/>
  <c r="O58" i="9"/>
  <c r="Q50" i="9"/>
  <c r="O50" i="9"/>
  <c r="Q42" i="9"/>
  <c r="O42" i="9"/>
  <c r="Q34" i="9"/>
  <c r="O34" i="9"/>
  <c r="Q964" i="9"/>
  <c r="Q988" i="9"/>
  <c r="Q974" i="9"/>
  <c r="Q960" i="9"/>
  <c r="Q947" i="9"/>
  <c r="Q931" i="9"/>
  <c r="Q918" i="9"/>
  <c r="Q907" i="9"/>
  <c r="Q876" i="9"/>
  <c r="Q844" i="9"/>
  <c r="Q835" i="9"/>
  <c r="Q798" i="9"/>
  <c r="Q1001" i="9"/>
  <c r="O1001" i="9"/>
  <c r="Q993" i="9"/>
  <c r="O993" i="9"/>
  <c r="Q977" i="9"/>
  <c r="O977" i="9"/>
  <c r="Q969" i="9"/>
  <c r="O969" i="9"/>
  <c r="Q961" i="9"/>
  <c r="O961" i="9"/>
  <c r="Q953" i="9"/>
  <c r="O953" i="9"/>
  <c r="Q945" i="9"/>
  <c r="O945" i="9"/>
  <c r="Q929" i="9"/>
  <c r="O929" i="9"/>
  <c r="Q817" i="9"/>
  <c r="O817" i="9"/>
  <c r="Q809" i="9"/>
  <c r="O809" i="9"/>
  <c r="Q801" i="9"/>
  <c r="O801" i="9"/>
  <c r="Q793" i="9"/>
  <c r="O793" i="9"/>
  <c r="Q761" i="9"/>
  <c r="O761" i="9"/>
  <c r="Q753" i="9"/>
  <c r="O753" i="9"/>
  <c r="Q689" i="9"/>
  <c r="O689" i="9"/>
  <c r="Q681" i="9"/>
  <c r="O681" i="9"/>
  <c r="Q673" i="9"/>
  <c r="O673" i="9"/>
  <c r="Q665" i="9"/>
  <c r="O665" i="9"/>
  <c r="Q657" i="9"/>
  <c r="O657" i="9"/>
  <c r="Q649" i="9"/>
  <c r="O649" i="9"/>
  <c r="Q641" i="9"/>
  <c r="O641" i="9"/>
  <c r="Q633" i="9"/>
  <c r="O633" i="9"/>
  <c r="Q625" i="9"/>
  <c r="O625" i="9"/>
  <c r="Q617" i="9"/>
  <c r="O617" i="9"/>
  <c r="Q609" i="9"/>
  <c r="O609" i="9"/>
  <c r="Q601" i="9"/>
  <c r="O601" i="9"/>
  <c r="Q593" i="9"/>
  <c r="O593" i="9"/>
  <c r="Q585" i="9"/>
  <c r="O585" i="9"/>
  <c r="Q577" i="9"/>
  <c r="O577" i="9"/>
  <c r="Q569" i="9"/>
  <c r="O569" i="9"/>
  <c r="Q561" i="9"/>
  <c r="O561" i="9"/>
  <c r="Q553" i="9"/>
  <c r="O553" i="9"/>
  <c r="Q545" i="9"/>
  <c r="O545" i="9"/>
  <c r="Q529" i="9"/>
  <c r="O529" i="9"/>
  <c r="Q521" i="9"/>
  <c r="O521" i="9"/>
  <c r="Q473" i="9"/>
  <c r="O473" i="9"/>
  <c r="Q465" i="9"/>
  <c r="O465" i="9"/>
  <c r="Q457" i="9"/>
  <c r="O457" i="9"/>
  <c r="Q449" i="9"/>
  <c r="O449" i="9"/>
  <c r="Q441" i="9"/>
  <c r="O441" i="9"/>
  <c r="Q433" i="9"/>
  <c r="O433" i="9"/>
  <c r="Q425" i="9"/>
  <c r="O425" i="9"/>
  <c r="Q417" i="9"/>
  <c r="O417" i="9"/>
  <c r="Q409" i="9"/>
  <c r="O409" i="9"/>
  <c r="Q401" i="9"/>
  <c r="O401" i="9"/>
  <c r="Q393" i="9"/>
  <c r="O393" i="9"/>
  <c r="Q385" i="9"/>
  <c r="O385" i="9"/>
  <c r="Q377" i="9"/>
  <c r="O377" i="9"/>
  <c r="Q369" i="9"/>
  <c r="O369" i="9"/>
  <c r="Q241" i="9"/>
  <c r="O241" i="9"/>
  <c r="Q233" i="9"/>
  <c r="O233" i="9"/>
  <c r="Q225" i="9"/>
  <c r="O225" i="9"/>
  <c r="Q217" i="9"/>
  <c r="O217" i="9"/>
  <c r="Q209" i="9"/>
  <c r="O209" i="9"/>
  <c r="Q201" i="9"/>
  <c r="O201" i="9"/>
  <c r="Q193" i="9"/>
  <c r="O193" i="9"/>
  <c r="Q185" i="9"/>
  <c r="O185" i="9"/>
  <c r="Q177" i="9"/>
  <c r="O177" i="9"/>
  <c r="Q169" i="9"/>
  <c r="O169" i="9"/>
  <c r="Q161" i="9"/>
  <c r="O161" i="9"/>
  <c r="Q153" i="9"/>
  <c r="O153" i="9"/>
  <c r="Q145" i="9"/>
  <c r="O145" i="9"/>
  <c r="Q137" i="9"/>
  <c r="O137" i="9"/>
  <c r="Q129" i="9"/>
  <c r="O129" i="9"/>
  <c r="Q121" i="9"/>
  <c r="O121" i="9"/>
  <c r="Q113" i="9"/>
  <c r="O113" i="9"/>
  <c r="Q105" i="9"/>
  <c r="O105" i="9"/>
  <c r="Q97" i="9"/>
  <c r="O97" i="9"/>
  <c r="Q89" i="9"/>
  <c r="O89" i="9"/>
  <c r="Q81" i="9"/>
  <c r="O81" i="9"/>
  <c r="Q73" i="9"/>
  <c r="O73" i="9"/>
  <c r="Q65" i="9"/>
  <c r="O65" i="9"/>
  <c r="Q57" i="9"/>
  <c r="O57" i="9"/>
  <c r="Q33" i="9"/>
  <c r="O33" i="9"/>
  <c r="Q25" i="9"/>
  <c r="O25" i="9"/>
  <c r="DP8" i="9"/>
  <c r="AT23" i="9"/>
  <c r="AT24" i="9"/>
  <c r="Q992" i="9"/>
  <c r="DI61" i="9" a="1"/>
  <c r="DI61" i="9" s="1"/>
  <c r="DI69" i="9" a="1"/>
  <c r="DI69" i="9" s="1"/>
  <c r="DI53" i="9" a="1"/>
  <c r="DI53" i="9" s="1"/>
  <c r="DI46" i="9" a="1"/>
  <c r="DI46" i="9" s="1"/>
  <c r="DI74" i="9" a="1"/>
  <c r="DI74" i="9" s="1"/>
  <c r="DI72" i="9" a="1"/>
  <c r="DI72" i="9" s="1"/>
  <c r="DI70" i="9" a="1"/>
  <c r="DI70" i="9" s="1"/>
  <c r="DI55" i="9" a="1"/>
  <c r="DI55" i="9" s="1"/>
  <c r="DI68" i="9" a="1"/>
  <c r="DI68" i="9" s="1"/>
  <c r="DI66" i="9" a="1"/>
  <c r="DI66" i="9" s="1"/>
  <c r="DI64" i="9" a="1"/>
  <c r="DI64" i="9" s="1"/>
  <c r="DI62" i="9" a="1"/>
  <c r="DI62" i="9" s="1"/>
  <c r="DI60" i="9" a="1"/>
  <c r="DI60" i="9" s="1"/>
  <c r="DI58" i="9" a="1"/>
  <c r="DI58" i="9" s="1"/>
  <c r="DI56" i="9" a="1"/>
  <c r="DI56" i="9" s="1"/>
  <c r="DI54" i="9" a="1"/>
  <c r="DI54" i="9" s="1"/>
  <c r="DI65" i="9" a="1"/>
  <c r="DI65" i="9" s="1"/>
  <c r="DI52" i="9" a="1"/>
  <c r="DI52" i="9" s="1"/>
  <c r="DI50" i="9" a="1"/>
  <c r="DI50" i="9" s="1"/>
  <c r="DI48" i="9" a="1"/>
  <c r="DI48" i="9" s="1"/>
  <c r="DI67" i="9" a="1"/>
  <c r="DI67" i="9" s="1"/>
  <c r="DI45" i="9" a="1"/>
  <c r="DI45" i="9" s="1"/>
  <c r="DI73" i="9" a="1"/>
  <c r="DI73" i="9" s="1"/>
  <c r="DI71" i="9" a="1"/>
  <c r="DI71" i="9" s="1"/>
  <c r="DI63" i="9" a="1"/>
  <c r="DI63" i="9" s="1"/>
  <c r="DI57" i="9" a="1"/>
  <c r="DI57" i="9" s="1"/>
  <c r="DI51" i="9" a="1"/>
  <c r="DI51" i="9" s="1"/>
  <c r="DI49" i="9" a="1"/>
  <c r="DI49" i="9" s="1"/>
  <c r="DI47" i="9" a="1"/>
  <c r="DI47" i="9" s="1"/>
  <c r="DI59" i="9" a="1"/>
  <c r="DI59" i="9" s="1"/>
  <c r="Q939" i="9"/>
  <c r="Q943" i="9"/>
  <c r="Q49" i="9"/>
  <c r="Q936" i="9"/>
  <c r="Q983" i="9"/>
  <c r="Q991" i="9"/>
  <c r="Q982" i="9"/>
  <c r="Q921" i="9"/>
  <c r="Q12" i="9"/>
  <c r="Q695" i="9"/>
  <c r="Q17" i="9"/>
  <c r="Q746" i="9"/>
  <c r="Q690" i="9"/>
  <c r="Q18" i="9"/>
  <c r="Q26" i="9"/>
  <c r="Q794" i="9"/>
  <c r="Q481" i="9"/>
  <c r="Q788" i="9"/>
  <c r="Q21" i="9"/>
  <c r="Q759" i="9"/>
  <c r="Q361" i="9"/>
  <c r="Q785" i="9"/>
  <c r="Q24" i="9"/>
  <c r="Q762" i="9"/>
  <c r="Q44" i="9"/>
  <c r="Q930" i="9"/>
  <c r="Q537" i="9"/>
  <c r="BR16" i="9"/>
  <c r="BR17" i="9"/>
  <c r="DQ5" i="9"/>
  <c r="DQ8" i="9"/>
  <c r="Q71" i="9"/>
  <c r="Q496" i="9"/>
  <c r="Q824" i="9"/>
  <c r="Q775" i="9"/>
  <c r="Q93" i="9"/>
  <c r="Q519" i="9"/>
  <c r="Q356" i="9"/>
  <c r="Q249" i="9"/>
  <c r="Q36" i="9"/>
  <c r="Q950" i="9"/>
  <c r="AW5" i="9"/>
  <c r="AX15" i="9"/>
  <c r="Q5" i="9"/>
  <c r="AU18" i="9"/>
  <c r="AU17" i="9"/>
  <c r="AP9" i="9"/>
  <c r="BU5" i="9"/>
  <c r="AU5" i="9"/>
  <c r="AY15" i="9"/>
  <c r="AZ15" i="9"/>
  <c r="BA15" i="9"/>
  <c r="BB15" i="9"/>
  <c r="BC15" i="9"/>
  <c r="I5" i="9"/>
  <c r="I6" i="9"/>
  <c r="I7" i="9"/>
  <c r="I8" i="9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I77" i="9"/>
  <c r="I78" i="9"/>
  <c r="I79" i="9"/>
  <c r="I80" i="9"/>
  <c r="I81" i="9"/>
  <c r="I82" i="9"/>
  <c r="I83" i="9"/>
  <c r="I84" i="9"/>
  <c r="I85" i="9"/>
  <c r="I86" i="9"/>
  <c r="I87" i="9"/>
  <c r="I88" i="9"/>
  <c r="I89" i="9"/>
  <c r="I90" i="9"/>
  <c r="I91" i="9"/>
  <c r="I92" i="9"/>
  <c r="I93" i="9"/>
  <c r="I94" i="9"/>
  <c r="I95" i="9"/>
  <c r="I96" i="9"/>
  <c r="I97" i="9"/>
  <c r="I98" i="9"/>
  <c r="I99" i="9"/>
  <c r="I100" i="9"/>
  <c r="I101" i="9"/>
  <c r="I102" i="9"/>
  <c r="I103" i="9"/>
  <c r="I104" i="9"/>
  <c r="I105" i="9"/>
  <c r="I106" i="9"/>
  <c r="I107" i="9"/>
  <c r="I108" i="9"/>
  <c r="I109" i="9"/>
  <c r="I110" i="9"/>
  <c r="I111" i="9"/>
  <c r="I112" i="9"/>
  <c r="I113" i="9"/>
  <c r="I114" i="9"/>
  <c r="I115" i="9"/>
  <c r="I116" i="9"/>
  <c r="I117" i="9"/>
  <c r="I118" i="9"/>
  <c r="I119" i="9"/>
  <c r="I120" i="9"/>
  <c r="I121" i="9"/>
  <c r="I122" i="9"/>
  <c r="I123" i="9"/>
  <c r="I124" i="9"/>
  <c r="I125" i="9"/>
  <c r="I126" i="9"/>
  <c r="I127" i="9"/>
  <c r="I128" i="9"/>
  <c r="I129" i="9"/>
  <c r="I130" i="9"/>
  <c r="I131" i="9"/>
  <c r="I132" i="9"/>
  <c r="I133" i="9"/>
  <c r="I134" i="9"/>
  <c r="I135" i="9"/>
  <c r="I136" i="9"/>
  <c r="I137" i="9"/>
  <c r="I138" i="9"/>
  <c r="I139" i="9"/>
  <c r="I140" i="9"/>
  <c r="I141" i="9"/>
  <c r="I142" i="9"/>
  <c r="I143" i="9"/>
  <c r="I144" i="9"/>
  <c r="I145" i="9"/>
  <c r="I146" i="9"/>
  <c r="I147" i="9"/>
  <c r="I148" i="9"/>
  <c r="I149" i="9"/>
  <c r="I150" i="9"/>
  <c r="I151" i="9"/>
  <c r="I152" i="9"/>
  <c r="I153" i="9"/>
  <c r="I154" i="9"/>
  <c r="I155" i="9"/>
  <c r="I156" i="9"/>
  <c r="I157" i="9"/>
  <c r="I158" i="9"/>
  <c r="I159" i="9"/>
  <c r="I160" i="9"/>
  <c r="I161" i="9"/>
  <c r="I162" i="9"/>
  <c r="I163" i="9"/>
  <c r="I164" i="9"/>
  <c r="I165" i="9"/>
  <c r="I166" i="9"/>
  <c r="I167" i="9"/>
  <c r="I168" i="9"/>
  <c r="I169" i="9"/>
  <c r="I170" i="9"/>
  <c r="I171" i="9"/>
  <c r="I172" i="9"/>
  <c r="I173" i="9"/>
  <c r="I174" i="9"/>
  <c r="I175" i="9"/>
  <c r="I176" i="9"/>
  <c r="I177" i="9"/>
  <c r="I178" i="9"/>
  <c r="I179" i="9"/>
  <c r="I180" i="9"/>
  <c r="I181" i="9"/>
  <c r="I182" i="9"/>
  <c r="I183" i="9"/>
  <c r="I184" i="9"/>
  <c r="I185" i="9"/>
  <c r="I186" i="9"/>
  <c r="I187" i="9"/>
  <c r="I188" i="9"/>
  <c r="I189" i="9"/>
  <c r="I190" i="9"/>
  <c r="I191" i="9"/>
  <c r="I192" i="9"/>
  <c r="I193" i="9"/>
  <c r="I194" i="9"/>
  <c r="I195" i="9"/>
  <c r="I196" i="9"/>
  <c r="I197" i="9"/>
  <c r="I198" i="9"/>
  <c r="I199" i="9"/>
  <c r="I200" i="9"/>
  <c r="I201" i="9"/>
  <c r="I202" i="9"/>
  <c r="I203" i="9"/>
  <c r="I204" i="9"/>
  <c r="I205" i="9"/>
  <c r="I206" i="9"/>
  <c r="I207" i="9"/>
  <c r="I208" i="9"/>
  <c r="I209" i="9"/>
  <c r="I210" i="9"/>
  <c r="I211" i="9"/>
  <c r="I212" i="9"/>
  <c r="I213" i="9"/>
  <c r="I214" i="9"/>
  <c r="I215" i="9"/>
  <c r="I216" i="9"/>
  <c r="I217" i="9"/>
  <c r="I218" i="9"/>
  <c r="I219" i="9"/>
  <c r="I220" i="9"/>
  <c r="I221" i="9"/>
  <c r="I222" i="9"/>
  <c r="I223" i="9"/>
  <c r="I224" i="9"/>
  <c r="I225" i="9"/>
  <c r="I226" i="9"/>
  <c r="I227" i="9"/>
  <c r="I228" i="9"/>
  <c r="I229" i="9"/>
  <c r="I230" i="9"/>
  <c r="I231" i="9"/>
  <c r="I232" i="9"/>
  <c r="I233" i="9"/>
  <c r="I234" i="9"/>
  <c r="I235" i="9"/>
  <c r="I236" i="9"/>
  <c r="I237" i="9"/>
  <c r="I238" i="9"/>
  <c r="I239" i="9"/>
  <c r="I240" i="9"/>
  <c r="I241" i="9"/>
  <c r="I242" i="9"/>
  <c r="I243" i="9"/>
  <c r="I244" i="9"/>
  <c r="I245" i="9"/>
  <c r="I246" i="9"/>
  <c r="I247" i="9"/>
  <c r="I248" i="9"/>
  <c r="I249" i="9"/>
  <c r="I250" i="9"/>
  <c r="I251" i="9"/>
  <c r="I252" i="9"/>
  <c r="I253" i="9"/>
  <c r="I254" i="9"/>
  <c r="I255" i="9"/>
  <c r="I256" i="9"/>
  <c r="I257" i="9"/>
  <c r="I258" i="9"/>
  <c r="I259" i="9"/>
  <c r="I260" i="9"/>
  <c r="I261" i="9"/>
  <c r="I262" i="9"/>
  <c r="I263" i="9"/>
  <c r="I264" i="9"/>
  <c r="I265" i="9"/>
  <c r="I266" i="9"/>
  <c r="I267" i="9"/>
  <c r="I268" i="9"/>
  <c r="I269" i="9"/>
  <c r="I270" i="9"/>
  <c r="I271" i="9"/>
  <c r="I272" i="9"/>
  <c r="I273" i="9"/>
  <c r="I274" i="9"/>
  <c r="I275" i="9"/>
  <c r="I276" i="9"/>
  <c r="I277" i="9"/>
  <c r="I278" i="9"/>
  <c r="I279" i="9"/>
  <c r="I280" i="9"/>
  <c r="I281" i="9"/>
  <c r="I282" i="9"/>
  <c r="I283" i="9"/>
  <c r="I284" i="9"/>
  <c r="I285" i="9"/>
  <c r="I286" i="9"/>
  <c r="I287" i="9"/>
  <c r="I288" i="9"/>
  <c r="I289" i="9"/>
  <c r="I290" i="9"/>
  <c r="I291" i="9"/>
  <c r="I292" i="9"/>
  <c r="I293" i="9"/>
  <c r="I294" i="9"/>
  <c r="I295" i="9"/>
  <c r="I296" i="9"/>
  <c r="I297" i="9"/>
  <c r="I298" i="9"/>
  <c r="I299" i="9"/>
  <c r="I300" i="9"/>
  <c r="I301" i="9"/>
  <c r="I302" i="9"/>
  <c r="I303" i="9"/>
  <c r="I304" i="9"/>
  <c r="I305" i="9"/>
  <c r="I306" i="9"/>
  <c r="I307" i="9"/>
  <c r="I308" i="9"/>
  <c r="I309" i="9"/>
  <c r="I310" i="9"/>
  <c r="I311" i="9"/>
  <c r="I312" i="9"/>
  <c r="I313" i="9"/>
  <c r="I314" i="9"/>
  <c r="I315" i="9"/>
  <c r="I316" i="9"/>
  <c r="I317" i="9"/>
  <c r="I318" i="9"/>
  <c r="I319" i="9"/>
  <c r="I320" i="9"/>
  <c r="I321" i="9"/>
  <c r="I322" i="9"/>
  <c r="I323" i="9"/>
  <c r="I324" i="9"/>
  <c r="I325" i="9"/>
  <c r="I326" i="9"/>
  <c r="I327" i="9"/>
  <c r="I328" i="9"/>
  <c r="I329" i="9"/>
  <c r="I330" i="9"/>
  <c r="I331" i="9"/>
  <c r="I332" i="9"/>
  <c r="I333" i="9"/>
  <c r="I334" i="9"/>
  <c r="I335" i="9"/>
  <c r="I336" i="9"/>
  <c r="I337" i="9"/>
  <c r="I338" i="9"/>
  <c r="I339" i="9"/>
  <c r="I340" i="9"/>
  <c r="I341" i="9"/>
  <c r="I342" i="9"/>
  <c r="I343" i="9"/>
  <c r="I344" i="9"/>
  <c r="I345" i="9"/>
  <c r="I346" i="9"/>
  <c r="I347" i="9"/>
  <c r="I348" i="9"/>
  <c r="I349" i="9"/>
  <c r="I350" i="9"/>
  <c r="I351" i="9"/>
  <c r="I352" i="9"/>
  <c r="I353" i="9"/>
  <c r="I354" i="9"/>
  <c r="I355" i="9"/>
  <c r="I356" i="9"/>
  <c r="I357" i="9"/>
  <c r="I358" i="9"/>
  <c r="I359" i="9"/>
  <c r="I360" i="9"/>
  <c r="I361" i="9"/>
  <c r="I362" i="9"/>
  <c r="I363" i="9"/>
  <c r="I364" i="9"/>
  <c r="I365" i="9"/>
  <c r="I366" i="9"/>
  <c r="I367" i="9"/>
  <c r="I368" i="9"/>
  <c r="I369" i="9"/>
  <c r="I370" i="9"/>
  <c r="I371" i="9"/>
  <c r="I372" i="9"/>
  <c r="I373" i="9"/>
  <c r="I374" i="9"/>
  <c r="I375" i="9"/>
  <c r="I376" i="9"/>
  <c r="I377" i="9"/>
  <c r="I378" i="9"/>
  <c r="I379" i="9"/>
  <c r="I380" i="9"/>
  <c r="I381" i="9"/>
  <c r="I382" i="9"/>
  <c r="I383" i="9"/>
  <c r="I384" i="9"/>
  <c r="I385" i="9"/>
  <c r="I386" i="9"/>
  <c r="I387" i="9"/>
  <c r="I388" i="9"/>
  <c r="I389" i="9"/>
  <c r="I390" i="9"/>
  <c r="I391" i="9"/>
  <c r="I392" i="9"/>
  <c r="I393" i="9"/>
  <c r="I394" i="9"/>
  <c r="I395" i="9"/>
  <c r="I396" i="9"/>
  <c r="I397" i="9"/>
  <c r="I398" i="9"/>
  <c r="I399" i="9"/>
  <c r="I400" i="9"/>
  <c r="I401" i="9"/>
  <c r="I402" i="9"/>
  <c r="I403" i="9"/>
  <c r="I404" i="9"/>
  <c r="I405" i="9"/>
  <c r="I406" i="9"/>
  <c r="I407" i="9"/>
  <c r="I408" i="9"/>
  <c r="I409" i="9"/>
  <c r="I410" i="9"/>
  <c r="I411" i="9"/>
  <c r="I412" i="9"/>
  <c r="I413" i="9"/>
  <c r="I414" i="9"/>
  <c r="I415" i="9"/>
  <c r="I416" i="9"/>
  <c r="I417" i="9"/>
  <c r="I418" i="9"/>
  <c r="I419" i="9"/>
  <c r="I420" i="9"/>
  <c r="I421" i="9"/>
  <c r="I422" i="9"/>
  <c r="I423" i="9"/>
  <c r="I424" i="9"/>
  <c r="I425" i="9"/>
  <c r="I426" i="9"/>
  <c r="I427" i="9"/>
  <c r="I428" i="9"/>
  <c r="I429" i="9"/>
  <c r="I430" i="9"/>
  <c r="I431" i="9"/>
  <c r="I432" i="9"/>
  <c r="I433" i="9"/>
  <c r="I434" i="9"/>
  <c r="I435" i="9"/>
  <c r="I436" i="9"/>
  <c r="I437" i="9"/>
  <c r="I438" i="9"/>
  <c r="I439" i="9"/>
  <c r="I440" i="9"/>
  <c r="I441" i="9"/>
  <c r="I442" i="9"/>
  <c r="I443" i="9"/>
  <c r="I444" i="9"/>
  <c r="I445" i="9"/>
  <c r="I446" i="9"/>
  <c r="I447" i="9"/>
  <c r="I448" i="9"/>
  <c r="I449" i="9"/>
  <c r="I450" i="9"/>
  <c r="I451" i="9"/>
  <c r="I452" i="9"/>
  <c r="I453" i="9"/>
  <c r="I454" i="9"/>
  <c r="I455" i="9"/>
  <c r="I456" i="9"/>
  <c r="I457" i="9"/>
  <c r="I458" i="9"/>
  <c r="I459" i="9"/>
  <c r="I460" i="9"/>
  <c r="I461" i="9"/>
  <c r="I462" i="9"/>
  <c r="I463" i="9"/>
  <c r="I464" i="9"/>
  <c r="I465" i="9"/>
  <c r="I466" i="9"/>
  <c r="I467" i="9"/>
  <c r="I468" i="9"/>
  <c r="I469" i="9"/>
  <c r="I470" i="9"/>
  <c r="I471" i="9"/>
  <c r="I472" i="9"/>
  <c r="I473" i="9"/>
  <c r="I474" i="9"/>
  <c r="I475" i="9"/>
  <c r="I476" i="9"/>
  <c r="I477" i="9"/>
  <c r="I478" i="9"/>
  <c r="I479" i="9"/>
  <c r="I480" i="9"/>
  <c r="I481" i="9"/>
  <c r="I482" i="9"/>
  <c r="I483" i="9"/>
  <c r="I484" i="9"/>
  <c r="I485" i="9"/>
  <c r="I486" i="9"/>
  <c r="I487" i="9"/>
  <c r="I488" i="9"/>
  <c r="I489" i="9"/>
  <c r="I490" i="9"/>
  <c r="I491" i="9"/>
  <c r="I492" i="9"/>
  <c r="I493" i="9"/>
  <c r="I494" i="9"/>
  <c r="I495" i="9"/>
  <c r="I496" i="9"/>
  <c r="I497" i="9"/>
  <c r="I498" i="9"/>
  <c r="I499" i="9"/>
  <c r="I500" i="9"/>
  <c r="I501" i="9"/>
  <c r="I502" i="9"/>
  <c r="I503" i="9"/>
  <c r="I504" i="9"/>
  <c r="I505" i="9"/>
  <c r="I506" i="9"/>
  <c r="I507" i="9"/>
  <c r="I508" i="9"/>
  <c r="I509" i="9"/>
  <c r="I510" i="9"/>
  <c r="I511" i="9"/>
  <c r="I512" i="9"/>
  <c r="I513" i="9"/>
  <c r="I514" i="9"/>
  <c r="I515" i="9"/>
  <c r="I516" i="9"/>
  <c r="I517" i="9"/>
  <c r="I518" i="9"/>
  <c r="I519" i="9"/>
  <c r="I520" i="9"/>
  <c r="I521" i="9"/>
  <c r="I522" i="9"/>
  <c r="I523" i="9"/>
  <c r="I524" i="9"/>
  <c r="I525" i="9"/>
  <c r="I526" i="9"/>
  <c r="I527" i="9"/>
  <c r="I528" i="9"/>
  <c r="I529" i="9"/>
  <c r="I530" i="9"/>
  <c r="I531" i="9"/>
  <c r="I532" i="9"/>
  <c r="I533" i="9"/>
  <c r="I534" i="9"/>
  <c r="I535" i="9"/>
  <c r="I536" i="9"/>
  <c r="I537" i="9"/>
  <c r="I538" i="9"/>
  <c r="I539" i="9"/>
  <c r="I540" i="9"/>
  <c r="I541" i="9"/>
  <c r="I542" i="9"/>
  <c r="I543" i="9"/>
  <c r="I544" i="9"/>
  <c r="I545" i="9"/>
  <c r="I546" i="9"/>
  <c r="I547" i="9"/>
  <c r="I548" i="9"/>
  <c r="I549" i="9"/>
  <c r="I550" i="9"/>
  <c r="I551" i="9"/>
  <c r="I552" i="9"/>
  <c r="I553" i="9"/>
  <c r="I554" i="9"/>
  <c r="I555" i="9"/>
  <c r="I556" i="9"/>
  <c r="I557" i="9"/>
  <c r="I558" i="9"/>
  <c r="I559" i="9"/>
  <c r="I560" i="9"/>
  <c r="I561" i="9"/>
  <c r="I562" i="9"/>
  <c r="I563" i="9"/>
  <c r="I564" i="9"/>
  <c r="I565" i="9"/>
  <c r="I566" i="9"/>
  <c r="I567" i="9"/>
  <c r="I568" i="9"/>
  <c r="I569" i="9"/>
  <c r="I570" i="9"/>
  <c r="I571" i="9"/>
  <c r="I572" i="9"/>
  <c r="I573" i="9"/>
  <c r="I574" i="9"/>
  <c r="I575" i="9"/>
  <c r="I576" i="9"/>
  <c r="I577" i="9"/>
  <c r="I578" i="9"/>
  <c r="I579" i="9"/>
  <c r="I580" i="9"/>
  <c r="I581" i="9"/>
  <c r="I582" i="9"/>
  <c r="I583" i="9"/>
  <c r="I584" i="9"/>
  <c r="I585" i="9"/>
  <c r="I586" i="9"/>
  <c r="I587" i="9"/>
  <c r="I588" i="9"/>
  <c r="I589" i="9"/>
  <c r="I590" i="9"/>
  <c r="I591" i="9"/>
  <c r="I592" i="9"/>
  <c r="I593" i="9"/>
  <c r="I594" i="9"/>
  <c r="I595" i="9"/>
  <c r="I596" i="9"/>
  <c r="I597" i="9"/>
  <c r="I598" i="9"/>
  <c r="I599" i="9"/>
  <c r="I600" i="9"/>
  <c r="I601" i="9"/>
  <c r="I602" i="9"/>
  <c r="I603" i="9"/>
  <c r="I604" i="9"/>
  <c r="I605" i="9"/>
  <c r="I606" i="9"/>
  <c r="I607" i="9"/>
  <c r="I608" i="9"/>
  <c r="I609" i="9"/>
  <c r="I610" i="9"/>
  <c r="I611" i="9"/>
  <c r="I612" i="9"/>
  <c r="I613" i="9"/>
  <c r="I614" i="9"/>
  <c r="I615" i="9"/>
  <c r="I616" i="9"/>
  <c r="I617" i="9"/>
  <c r="I618" i="9"/>
  <c r="I619" i="9"/>
  <c r="I620" i="9"/>
  <c r="I621" i="9"/>
  <c r="I622" i="9"/>
  <c r="I623" i="9"/>
  <c r="I624" i="9"/>
  <c r="I625" i="9"/>
  <c r="I626" i="9"/>
  <c r="I627" i="9"/>
  <c r="I628" i="9"/>
  <c r="I629" i="9"/>
  <c r="I630" i="9"/>
  <c r="I631" i="9"/>
  <c r="I632" i="9"/>
  <c r="I633" i="9"/>
  <c r="I634" i="9"/>
  <c r="I635" i="9"/>
  <c r="I636" i="9"/>
  <c r="I637" i="9"/>
  <c r="I638" i="9"/>
  <c r="I639" i="9"/>
  <c r="I640" i="9"/>
  <c r="I641" i="9"/>
  <c r="I642" i="9"/>
  <c r="I643" i="9"/>
  <c r="I644" i="9"/>
  <c r="I645" i="9"/>
  <c r="I646" i="9"/>
  <c r="I647" i="9"/>
  <c r="I648" i="9"/>
  <c r="I649" i="9"/>
  <c r="I650" i="9"/>
  <c r="I651" i="9"/>
  <c r="I652" i="9"/>
  <c r="I653" i="9"/>
  <c r="I654" i="9"/>
  <c r="I655" i="9"/>
  <c r="I656" i="9"/>
  <c r="I657" i="9"/>
  <c r="I658" i="9"/>
  <c r="I659" i="9"/>
  <c r="I660" i="9"/>
  <c r="I661" i="9"/>
  <c r="I662" i="9"/>
  <c r="I663" i="9"/>
  <c r="I664" i="9"/>
  <c r="I665" i="9"/>
  <c r="I666" i="9"/>
  <c r="I667" i="9"/>
  <c r="I668" i="9"/>
  <c r="I669" i="9"/>
  <c r="I670" i="9"/>
  <c r="I671" i="9"/>
  <c r="I672" i="9"/>
  <c r="I673" i="9"/>
  <c r="I674" i="9"/>
  <c r="I675" i="9"/>
  <c r="I676" i="9"/>
  <c r="I677" i="9"/>
  <c r="I678" i="9"/>
  <c r="I679" i="9"/>
  <c r="I680" i="9"/>
  <c r="I681" i="9"/>
  <c r="I682" i="9"/>
  <c r="I683" i="9"/>
  <c r="I684" i="9"/>
  <c r="I685" i="9"/>
  <c r="I686" i="9"/>
  <c r="I687" i="9"/>
  <c r="I688" i="9"/>
  <c r="I689" i="9"/>
  <c r="I690" i="9"/>
  <c r="I691" i="9"/>
  <c r="I692" i="9"/>
  <c r="I693" i="9"/>
  <c r="I694" i="9"/>
  <c r="I695" i="9"/>
  <c r="I696" i="9"/>
  <c r="I697" i="9"/>
  <c r="I698" i="9"/>
  <c r="I699" i="9"/>
  <c r="I700" i="9"/>
  <c r="I701" i="9"/>
  <c r="I702" i="9"/>
  <c r="I703" i="9"/>
  <c r="I704" i="9"/>
  <c r="I705" i="9"/>
  <c r="I706" i="9"/>
  <c r="I707" i="9"/>
  <c r="I708" i="9"/>
  <c r="I709" i="9"/>
  <c r="I710" i="9"/>
  <c r="I711" i="9"/>
  <c r="I712" i="9"/>
  <c r="I713" i="9"/>
  <c r="I714" i="9"/>
  <c r="I715" i="9"/>
  <c r="I716" i="9"/>
  <c r="I717" i="9"/>
  <c r="I718" i="9"/>
  <c r="I719" i="9"/>
  <c r="I720" i="9"/>
  <c r="I721" i="9"/>
  <c r="I722" i="9"/>
  <c r="I723" i="9"/>
  <c r="I724" i="9"/>
  <c r="I725" i="9"/>
  <c r="I726" i="9"/>
  <c r="I727" i="9"/>
  <c r="I728" i="9"/>
  <c r="I729" i="9"/>
  <c r="I730" i="9"/>
  <c r="I731" i="9"/>
  <c r="I732" i="9"/>
  <c r="I733" i="9"/>
  <c r="I734" i="9"/>
  <c r="I735" i="9"/>
  <c r="I736" i="9"/>
  <c r="I737" i="9"/>
  <c r="I738" i="9"/>
  <c r="I739" i="9"/>
  <c r="I740" i="9"/>
  <c r="I741" i="9"/>
  <c r="I742" i="9"/>
  <c r="I743" i="9"/>
  <c r="I744" i="9"/>
  <c r="I745" i="9"/>
  <c r="I746" i="9"/>
  <c r="I747" i="9"/>
  <c r="I748" i="9"/>
  <c r="I749" i="9"/>
  <c r="I750" i="9"/>
  <c r="I751" i="9"/>
  <c r="I752" i="9"/>
  <c r="I753" i="9"/>
  <c r="I754" i="9"/>
  <c r="I755" i="9"/>
  <c r="I756" i="9"/>
  <c r="I757" i="9"/>
  <c r="I758" i="9"/>
  <c r="I759" i="9"/>
  <c r="I760" i="9"/>
  <c r="I761" i="9"/>
  <c r="I762" i="9"/>
  <c r="I763" i="9"/>
  <c r="I764" i="9"/>
  <c r="I765" i="9"/>
  <c r="I766" i="9"/>
  <c r="I767" i="9"/>
  <c r="I768" i="9"/>
  <c r="I769" i="9"/>
  <c r="I770" i="9"/>
  <c r="I771" i="9"/>
  <c r="I772" i="9"/>
  <c r="I773" i="9"/>
  <c r="I774" i="9"/>
  <c r="I775" i="9"/>
  <c r="I776" i="9"/>
  <c r="I777" i="9"/>
  <c r="I778" i="9"/>
  <c r="I779" i="9"/>
  <c r="I780" i="9"/>
  <c r="I781" i="9"/>
  <c r="I782" i="9"/>
  <c r="I783" i="9"/>
  <c r="I784" i="9"/>
  <c r="I785" i="9"/>
  <c r="I786" i="9"/>
  <c r="I787" i="9"/>
  <c r="I788" i="9"/>
  <c r="I789" i="9"/>
  <c r="I790" i="9"/>
  <c r="I791" i="9"/>
  <c r="I792" i="9"/>
  <c r="I793" i="9"/>
  <c r="I794" i="9"/>
  <c r="I795" i="9"/>
  <c r="I796" i="9"/>
  <c r="I797" i="9"/>
  <c r="I798" i="9"/>
  <c r="I799" i="9"/>
  <c r="I800" i="9"/>
  <c r="I801" i="9"/>
  <c r="I802" i="9"/>
  <c r="I803" i="9"/>
  <c r="I804" i="9"/>
  <c r="I805" i="9"/>
  <c r="I806" i="9"/>
  <c r="I807" i="9"/>
  <c r="I808" i="9"/>
  <c r="I809" i="9"/>
  <c r="I810" i="9"/>
  <c r="I811" i="9"/>
  <c r="I812" i="9"/>
  <c r="I813" i="9"/>
  <c r="I814" i="9"/>
  <c r="I815" i="9"/>
  <c r="I816" i="9"/>
  <c r="I817" i="9"/>
  <c r="I818" i="9"/>
  <c r="I819" i="9"/>
  <c r="I820" i="9"/>
  <c r="I821" i="9"/>
  <c r="I822" i="9"/>
  <c r="I823" i="9"/>
  <c r="I824" i="9"/>
  <c r="I825" i="9"/>
  <c r="I826" i="9"/>
  <c r="I827" i="9"/>
  <c r="I828" i="9"/>
  <c r="I829" i="9"/>
  <c r="I830" i="9"/>
  <c r="I831" i="9"/>
  <c r="I832" i="9"/>
  <c r="I833" i="9"/>
  <c r="I834" i="9"/>
  <c r="I835" i="9"/>
  <c r="I836" i="9"/>
  <c r="I837" i="9"/>
  <c r="I838" i="9"/>
  <c r="I839" i="9"/>
  <c r="I840" i="9"/>
  <c r="I841" i="9"/>
  <c r="I842" i="9"/>
  <c r="I843" i="9"/>
  <c r="I844" i="9"/>
  <c r="I845" i="9"/>
  <c r="I846" i="9"/>
  <c r="I847" i="9"/>
  <c r="I848" i="9"/>
  <c r="I849" i="9"/>
  <c r="I850" i="9"/>
  <c r="I851" i="9"/>
  <c r="I852" i="9"/>
  <c r="I853" i="9"/>
  <c r="I854" i="9"/>
  <c r="I855" i="9"/>
  <c r="I856" i="9"/>
  <c r="I857" i="9"/>
  <c r="I858" i="9"/>
  <c r="I859" i="9"/>
  <c r="I860" i="9"/>
  <c r="I861" i="9"/>
  <c r="I862" i="9"/>
  <c r="I863" i="9"/>
  <c r="I864" i="9"/>
  <c r="I865" i="9"/>
  <c r="I866" i="9"/>
  <c r="I867" i="9"/>
  <c r="I868" i="9"/>
  <c r="I869" i="9"/>
  <c r="I870" i="9"/>
  <c r="I871" i="9"/>
  <c r="I872" i="9"/>
  <c r="I873" i="9"/>
  <c r="I874" i="9"/>
  <c r="I875" i="9"/>
  <c r="I876" i="9"/>
  <c r="I877" i="9"/>
  <c r="I878" i="9"/>
  <c r="I879" i="9"/>
  <c r="I880" i="9"/>
  <c r="I881" i="9"/>
  <c r="I882" i="9"/>
  <c r="I883" i="9"/>
  <c r="I884" i="9"/>
  <c r="I885" i="9"/>
  <c r="I886" i="9"/>
  <c r="I887" i="9"/>
  <c r="I888" i="9"/>
  <c r="I889" i="9"/>
  <c r="I890" i="9"/>
  <c r="I891" i="9"/>
  <c r="I892" i="9"/>
  <c r="I893" i="9"/>
  <c r="I894" i="9"/>
  <c r="I895" i="9"/>
  <c r="I896" i="9"/>
  <c r="I897" i="9"/>
  <c r="I898" i="9"/>
  <c r="I899" i="9"/>
  <c r="I900" i="9"/>
  <c r="I901" i="9"/>
  <c r="I902" i="9"/>
  <c r="I903" i="9"/>
  <c r="I904" i="9"/>
  <c r="I905" i="9"/>
  <c r="I906" i="9"/>
  <c r="I907" i="9"/>
  <c r="I908" i="9"/>
  <c r="I909" i="9"/>
  <c r="I910" i="9"/>
  <c r="I911" i="9"/>
  <c r="I912" i="9"/>
  <c r="I913" i="9"/>
  <c r="I914" i="9"/>
  <c r="I915" i="9"/>
  <c r="I916" i="9"/>
  <c r="I917" i="9"/>
  <c r="I918" i="9"/>
  <c r="I919" i="9"/>
  <c r="I920" i="9"/>
  <c r="I921" i="9"/>
  <c r="I922" i="9"/>
  <c r="I923" i="9"/>
  <c r="I924" i="9"/>
  <c r="I925" i="9"/>
  <c r="I926" i="9"/>
  <c r="I927" i="9"/>
  <c r="I928" i="9"/>
  <c r="I929" i="9"/>
  <c r="I930" i="9"/>
  <c r="I931" i="9"/>
  <c r="I932" i="9"/>
  <c r="I933" i="9"/>
  <c r="I934" i="9"/>
  <c r="I935" i="9"/>
  <c r="I936" i="9"/>
  <c r="I937" i="9"/>
  <c r="I938" i="9"/>
  <c r="I939" i="9"/>
  <c r="I940" i="9"/>
  <c r="I941" i="9"/>
  <c r="I942" i="9"/>
  <c r="I943" i="9"/>
  <c r="I944" i="9"/>
  <c r="I945" i="9"/>
  <c r="I946" i="9"/>
  <c r="I947" i="9"/>
  <c r="I948" i="9"/>
  <c r="I949" i="9"/>
  <c r="I950" i="9"/>
  <c r="I951" i="9"/>
  <c r="I952" i="9"/>
  <c r="I953" i="9"/>
  <c r="I954" i="9"/>
  <c r="I955" i="9"/>
  <c r="I956" i="9"/>
  <c r="I957" i="9"/>
  <c r="I958" i="9"/>
  <c r="I959" i="9"/>
  <c r="I960" i="9"/>
  <c r="I961" i="9"/>
  <c r="I962" i="9"/>
  <c r="I963" i="9"/>
  <c r="I964" i="9"/>
  <c r="I965" i="9"/>
  <c r="I966" i="9"/>
  <c r="I967" i="9"/>
  <c r="I968" i="9"/>
  <c r="I969" i="9"/>
  <c r="I970" i="9"/>
  <c r="I971" i="9"/>
  <c r="I972" i="9"/>
  <c r="I973" i="9"/>
  <c r="I974" i="9"/>
  <c r="I975" i="9"/>
  <c r="I976" i="9"/>
  <c r="I977" i="9"/>
  <c r="I978" i="9"/>
  <c r="I979" i="9"/>
  <c r="I980" i="9"/>
  <c r="I981" i="9"/>
  <c r="I982" i="9"/>
  <c r="I983" i="9"/>
  <c r="I984" i="9"/>
  <c r="I985" i="9"/>
  <c r="I986" i="9"/>
  <c r="I987" i="9"/>
  <c r="I988" i="9"/>
  <c r="I989" i="9"/>
  <c r="I990" i="9"/>
  <c r="I991" i="9"/>
  <c r="I992" i="9"/>
  <c r="I993" i="9"/>
  <c r="I994" i="9"/>
  <c r="I995" i="9"/>
  <c r="I996" i="9"/>
  <c r="I997" i="9"/>
  <c r="I998" i="9"/>
  <c r="I999" i="9"/>
  <c r="I1000" i="9"/>
  <c r="I1001" i="9"/>
  <c r="I1002" i="9"/>
  <c r="I1003" i="9"/>
  <c r="I1004" i="9"/>
  <c r="AI16" i="9"/>
  <c r="AI15" i="9"/>
  <c r="T13" i="9"/>
  <c r="T14" i="9"/>
  <c r="T15" i="9"/>
  <c r="T16" i="9"/>
  <c r="T17" i="9"/>
  <c r="T18" i="9"/>
  <c r="T19" i="9"/>
  <c r="T20" i="9"/>
  <c r="T21" i="9"/>
  <c r="T22" i="9"/>
  <c r="T23" i="9"/>
  <c r="T24" i="9"/>
  <c r="T25" i="9"/>
  <c r="T26" i="9"/>
  <c r="T27" i="9"/>
  <c r="T28" i="9"/>
  <c r="T29" i="9"/>
  <c r="T30" i="9"/>
  <c r="T31" i="9"/>
  <c r="T32" i="9"/>
  <c r="T33" i="9"/>
  <c r="T34" i="9"/>
  <c r="T35" i="9"/>
  <c r="T36" i="9"/>
  <c r="T37" i="9"/>
  <c r="T38" i="9"/>
  <c r="T39" i="9"/>
  <c r="T40" i="9"/>
  <c r="T41" i="9"/>
  <c r="T42" i="9"/>
  <c r="T43" i="9"/>
  <c r="T44" i="9"/>
  <c r="T45" i="9"/>
  <c r="T46" i="9"/>
  <c r="T47" i="9"/>
  <c r="T48" i="9"/>
  <c r="T49" i="9"/>
  <c r="T50" i="9"/>
  <c r="T51" i="9"/>
  <c r="T52" i="9"/>
  <c r="T53" i="9"/>
  <c r="T54" i="9"/>
  <c r="T55" i="9"/>
  <c r="T56" i="9"/>
  <c r="T57" i="9"/>
  <c r="T58" i="9"/>
  <c r="T59" i="9"/>
  <c r="T60" i="9"/>
  <c r="T61" i="9"/>
  <c r="T62" i="9"/>
  <c r="T63" i="9"/>
  <c r="T64" i="9"/>
  <c r="T65" i="9"/>
  <c r="T66" i="9"/>
  <c r="T67" i="9"/>
  <c r="T68" i="9"/>
  <c r="T69" i="9"/>
  <c r="T70" i="9"/>
  <c r="T71" i="9"/>
  <c r="T72" i="9"/>
  <c r="T73" i="9"/>
  <c r="T74" i="9"/>
  <c r="T75" i="9"/>
  <c r="T76" i="9"/>
  <c r="T77" i="9"/>
  <c r="T78" i="9"/>
  <c r="T79" i="9"/>
  <c r="T80" i="9"/>
  <c r="T81" i="9"/>
  <c r="T82" i="9"/>
  <c r="T83" i="9"/>
  <c r="T84" i="9"/>
  <c r="T85" i="9"/>
  <c r="T86" i="9"/>
  <c r="T87" i="9"/>
  <c r="T88" i="9"/>
  <c r="T89" i="9"/>
  <c r="T90" i="9"/>
  <c r="T91" i="9"/>
  <c r="T92" i="9"/>
  <c r="T93" i="9"/>
  <c r="T94" i="9"/>
  <c r="T95" i="9"/>
  <c r="T96" i="9"/>
  <c r="T97" i="9"/>
  <c r="T98" i="9"/>
  <c r="T99" i="9"/>
  <c r="T100" i="9"/>
  <c r="T101" i="9"/>
  <c r="T102" i="9"/>
  <c r="T103" i="9"/>
  <c r="T104" i="9"/>
  <c r="T105" i="9"/>
  <c r="T106" i="9"/>
  <c r="T107" i="9"/>
  <c r="T108" i="9"/>
  <c r="T109" i="9"/>
  <c r="T110" i="9"/>
  <c r="T111" i="9"/>
  <c r="T112" i="9"/>
  <c r="T113" i="9"/>
  <c r="T114" i="9"/>
  <c r="T115" i="9"/>
  <c r="T116" i="9"/>
  <c r="T117" i="9"/>
  <c r="T118" i="9"/>
  <c r="T119" i="9"/>
  <c r="T120" i="9"/>
  <c r="T121" i="9"/>
  <c r="T122" i="9"/>
  <c r="T123" i="9"/>
  <c r="T124" i="9"/>
  <c r="T125" i="9"/>
  <c r="T126" i="9"/>
  <c r="T127" i="9"/>
  <c r="T128" i="9"/>
  <c r="T129" i="9"/>
  <c r="T130" i="9"/>
  <c r="T131" i="9"/>
  <c r="T132" i="9"/>
  <c r="T133" i="9"/>
  <c r="T134" i="9"/>
  <c r="T135" i="9"/>
  <c r="T136" i="9"/>
  <c r="T137" i="9"/>
  <c r="T138" i="9"/>
  <c r="T139" i="9"/>
  <c r="T140" i="9"/>
  <c r="T141" i="9"/>
  <c r="T142" i="9"/>
  <c r="T143" i="9"/>
  <c r="T144" i="9"/>
  <c r="T145" i="9"/>
  <c r="T146" i="9"/>
  <c r="T147" i="9"/>
  <c r="T148" i="9"/>
  <c r="T149" i="9"/>
  <c r="T150" i="9"/>
  <c r="T151" i="9"/>
  <c r="T152" i="9"/>
  <c r="T153" i="9"/>
  <c r="T154" i="9"/>
  <c r="T155" i="9"/>
  <c r="T156" i="9"/>
  <c r="T157" i="9"/>
  <c r="T158" i="9"/>
  <c r="T159" i="9"/>
  <c r="T160" i="9"/>
  <c r="T161" i="9"/>
  <c r="T162" i="9"/>
  <c r="T163" i="9"/>
  <c r="T164" i="9"/>
  <c r="T165" i="9"/>
  <c r="T166" i="9"/>
  <c r="T167" i="9"/>
  <c r="T168" i="9"/>
  <c r="T169" i="9"/>
  <c r="T170" i="9"/>
  <c r="T171" i="9"/>
  <c r="T172" i="9"/>
  <c r="T173" i="9"/>
  <c r="T174" i="9"/>
  <c r="T175" i="9"/>
  <c r="T176" i="9"/>
  <c r="T177" i="9"/>
  <c r="T178" i="9"/>
  <c r="T179" i="9"/>
  <c r="T180" i="9"/>
  <c r="T181" i="9"/>
  <c r="T182" i="9"/>
  <c r="T183" i="9"/>
  <c r="T184" i="9"/>
  <c r="T185" i="9"/>
  <c r="T186" i="9"/>
  <c r="T187" i="9"/>
  <c r="T188" i="9"/>
  <c r="T189" i="9"/>
  <c r="T190" i="9"/>
  <c r="T191" i="9"/>
  <c r="T192" i="9"/>
  <c r="T193" i="9"/>
  <c r="T194" i="9"/>
  <c r="T195" i="9"/>
  <c r="T196" i="9"/>
  <c r="T197" i="9"/>
  <c r="T198" i="9"/>
  <c r="T199" i="9"/>
  <c r="T200" i="9"/>
  <c r="T201" i="9"/>
  <c r="T202" i="9"/>
  <c r="T203" i="9"/>
  <c r="T204" i="9"/>
  <c r="T205" i="9"/>
  <c r="T206" i="9"/>
  <c r="T207" i="9"/>
  <c r="T208" i="9"/>
  <c r="T209" i="9"/>
  <c r="T210" i="9"/>
  <c r="T211" i="9"/>
  <c r="T212" i="9"/>
  <c r="T213" i="9"/>
  <c r="T214" i="9"/>
  <c r="T215" i="9"/>
  <c r="T216" i="9"/>
  <c r="T217" i="9"/>
  <c r="T218" i="9"/>
  <c r="T219" i="9"/>
  <c r="T220" i="9"/>
  <c r="T221" i="9"/>
  <c r="T222" i="9"/>
  <c r="T223" i="9"/>
  <c r="T224" i="9"/>
  <c r="T225" i="9"/>
  <c r="T226" i="9"/>
  <c r="T227" i="9"/>
  <c r="T228" i="9"/>
  <c r="T229" i="9"/>
  <c r="T230" i="9"/>
  <c r="T231" i="9"/>
  <c r="T232" i="9"/>
  <c r="T233" i="9"/>
  <c r="T234" i="9"/>
  <c r="T235" i="9"/>
  <c r="T236" i="9"/>
  <c r="T237" i="9"/>
  <c r="T238" i="9"/>
  <c r="T239" i="9"/>
  <c r="T240" i="9"/>
  <c r="T241" i="9"/>
  <c r="T242" i="9"/>
  <c r="T243" i="9"/>
  <c r="T244" i="9"/>
  <c r="T245" i="9"/>
  <c r="T246" i="9"/>
  <c r="T247" i="9"/>
  <c r="T248" i="9"/>
  <c r="T249" i="9"/>
  <c r="T250" i="9"/>
  <c r="T251" i="9"/>
  <c r="T252" i="9"/>
  <c r="T253" i="9"/>
  <c r="T254" i="9"/>
  <c r="T255" i="9"/>
  <c r="T256" i="9"/>
  <c r="T257" i="9"/>
  <c r="T258" i="9"/>
  <c r="T259" i="9"/>
  <c r="T260" i="9"/>
  <c r="T261" i="9"/>
  <c r="T262" i="9"/>
  <c r="T263" i="9"/>
  <c r="T264" i="9"/>
  <c r="T265" i="9"/>
  <c r="T266" i="9"/>
  <c r="T267" i="9"/>
  <c r="T268" i="9"/>
  <c r="T269" i="9"/>
  <c r="T270" i="9"/>
  <c r="T271" i="9"/>
  <c r="T272" i="9"/>
  <c r="T273" i="9"/>
  <c r="T274" i="9"/>
  <c r="T275" i="9"/>
  <c r="T276" i="9"/>
  <c r="T277" i="9"/>
  <c r="T278" i="9"/>
  <c r="T279" i="9"/>
  <c r="T280" i="9"/>
  <c r="T281" i="9"/>
  <c r="T282" i="9"/>
  <c r="T283" i="9"/>
  <c r="T284" i="9"/>
  <c r="T285" i="9"/>
  <c r="T286" i="9"/>
  <c r="T287" i="9"/>
  <c r="T288" i="9"/>
  <c r="T289" i="9"/>
  <c r="T290" i="9"/>
  <c r="T291" i="9"/>
  <c r="T292" i="9"/>
  <c r="T293" i="9"/>
  <c r="T294" i="9"/>
  <c r="T295" i="9"/>
  <c r="T296" i="9"/>
  <c r="T297" i="9"/>
  <c r="T298" i="9"/>
  <c r="T299" i="9"/>
  <c r="T300" i="9"/>
  <c r="T301" i="9"/>
  <c r="T302" i="9"/>
  <c r="T303" i="9"/>
  <c r="T304" i="9"/>
  <c r="T305" i="9"/>
  <c r="T306" i="9"/>
  <c r="T307" i="9"/>
  <c r="T308" i="9"/>
  <c r="T309" i="9"/>
  <c r="T310" i="9"/>
  <c r="T311" i="9"/>
  <c r="T312" i="9"/>
  <c r="T313" i="9"/>
  <c r="T314" i="9"/>
  <c r="T315" i="9"/>
  <c r="T316" i="9"/>
  <c r="T317" i="9"/>
  <c r="T318" i="9"/>
  <c r="T319" i="9"/>
  <c r="T320" i="9"/>
  <c r="T321" i="9"/>
  <c r="T322" i="9"/>
  <c r="T323" i="9"/>
  <c r="T324" i="9"/>
  <c r="T325" i="9"/>
  <c r="T326" i="9"/>
  <c r="T327" i="9"/>
  <c r="T328" i="9"/>
  <c r="T329" i="9"/>
  <c r="T330" i="9"/>
  <c r="T331" i="9"/>
  <c r="T332" i="9"/>
  <c r="T333" i="9"/>
  <c r="T334" i="9"/>
  <c r="T335" i="9"/>
  <c r="T336" i="9"/>
  <c r="T337" i="9"/>
  <c r="T338" i="9"/>
  <c r="T339" i="9"/>
  <c r="T340" i="9"/>
  <c r="T341" i="9"/>
  <c r="T342" i="9"/>
  <c r="T343" i="9"/>
  <c r="T344" i="9"/>
  <c r="T345" i="9"/>
  <c r="T346" i="9"/>
  <c r="T347" i="9"/>
  <c r="T348" i="9"/>
  <c r="T349" i="9"/>
  <c r="T350" i="9"/>
  <c r="T351" i="9"/>
  <c r="T352" i="9"/>
  <c r="T353" i="9"/>
  <c r="T354" i="9"/>
  <c r="T355" i="9"/>
  <c r="T356" i="9"/>
  <c r="T357" i="9"/>
  <c r="T358" i="9"/>
  <c r="T359" i="9"/>
  <c r="T360" i="9"/>
  <c r="T361" i="9"/>
  <c r="T362" i="9"/>
  <c r="T363" i="9"/>
  <c r="T364" i="9"/>
  <c r="T365" i="9"/>
  <c r="T366" i="9"/>
  <c r="T367" i="9"/>
  <c r="T368" i="9"/>
  <c r="T369" i="9"/>
  <c r="T370" i="9"/>
  <c r="T371" i="9"/>
  <c r="T372" i="9"/>
  <c r="T373" i="9"/>
  <c r="T374" i="9"/>
  <c r="T375" i="9"/>
  <c r="T376" i="9"/>
  <c r="T377" i="9"/>
  <c r="T378" i="9"/>
  <c r="T379" i="9"/>
  <c r="T380" i="9"/>
  <c r="T381" i="9"/>
  <c r="T382" i="9"/>
  <c r="T383" i="9"/>
  <c r="T384" i="9"/>
  <c r="T385" i="9"/>
  <c r="T386" i="9"/>
  <c r="T387" i="9"/>
  <c r="T388" i="9"/>
  <c r="T389" i="9"/>
  <c r="T390" i="9"/>
  <c r="T391" i="9"/>
  <c r="T392" i="9"/>
  <c r="T393" i="9"/>
  <c r="T394" i="9"/>
  <c r="T395" i="9"/>
  <c r="T396" i="9"/>
  <c r="T397" i="9"/>
  <c r="T398" i="9"/>
  <c r="T399" i="9"/>
  <c r="T400" i="9"/>
  <c r="T401" i="9"/>
  <c r="T402" i="9"/>
  <c r="T403" i="9"/>
  <c r="T404" i="9"/>
  <c r="T405" i="9"/>
  <c r="T406" i="9"/>
  <c r="T407" i="9"/>
  <c r="T408" i="9"/>
  <c r="T409" i="9"/>
  <c r="T410" i="9"/>
  <c r="T411" i="9"/>
  <c r="T412" i="9"/>
  <c r="T413" i="9"/>
  <c r="T414" i="9"/>
  <c r="T415" i="9"/>
  <c r="T416" i="9"/>
  <c r="T417" i="9"/>
  <c r="T418" i="9"/>
  <c r="T419" i="9"/>
  <c r="T420" i="9"/>
  <c r="T421" i="9"/>
  <c r="T422" i="9"/>
  <c r="T423" i="9"/>
  <c r="T424" i="9"/>
  <c r="T425" i="9"/>
  <c r="T426" i="9"/>
  <c r="T427" i="9"/>
  <c r="T428" i="9"/>
  <c r="T429" i="9"/>
  <c r="T430" i="9"/>
  <c r="T431" i="9"/>
  <c r="T432" i="9"/>
  <c r="T433" i="9"/>
  <c r="T434" i="9"/>
  <c r="T435" i="9"/>
  <c r="T436" i="9"/>
  <c r="T437" i="9"/>
  <c r="T438" i="9"/>
  <c r="T439" i="9"/>
  <c r="T440" i="9"/>
  <c r="T441" i="9"/>
  <c r="T442" i="9"/>
  <c r="T443" i="9"/>
  <c r="T444" i="9"/>
  <c r="T445" i="9"/>
  <c r="T446" i="9"/>
  <c r="T447" i="9"/>
  <c r="T448" i="9"/>
  <c r="T449" i="9"/>
  <c r="T450" i="9"/>
  <c r="T451" i="9"/>
  <c r="T452" i="9"/>
  <c r="T453" i="9"/>
  <c r="T454" i="9"/>
  <c r="T455" i="9"/>
  <c r="T456" i="9"/>
  <c r="T457" i="9"/>
  <c r="T458" i="9"/>
  <c r="T459" i="9"/>
  <c r="T460" i="9"/>
  <c r="T461" i="9"/>
  <c r="T462" i="9"/>
  <c r="T463" i="9"/>
  <c r="T464" i="9"/>
  <c r="T465" i="9"/>
  <c r="T466" i="9"/>
  <c r="T467" i="9"/>
  <c r="T468" i="9"/>
  <c r="T469" i="9"/>
  <c r="T470" i="9"/>
  <c r="T471" i="9"/>
  <c r="T472" i="9"/>
  <c r="T473" i="9"/>
  <c r="T474" i="9"/>
  <c r="T475" i="9"/>
  <c r="T476" i="9"/>
  <c r="T477" i="9"/>
  <c r="T478" i="9"/>
  <c r="T479" i="9"/>
  <c r="T480" i="9"/>
  <c r="T481" i="9"/>
  <c r="T482" i="9"/>
  <c r="T483" i="9"/>
  <c r="T484" i="9"/>
  <c r="T485" i="9"/>
  <c r="T486" i="9"/>
  <c r="T487" i="9"/>
  <c r="T488" i="9"/>
  <c r="T489" i="9"/>
  <c r="T490" i="9"/>
  <c r="T491" i="9"/>
  <c r="T492" i="9"/>
  <c r="T493" i="9"/>
  <c r="T494" i="9"/>
  <c r="T495" i="9"/>
  <c r="T496" i="9"/>
  <c r="T497" i="9"/>
  <c r="T498" i="9"/>
  <c r="T499" i="9"/>
  <c r="T500" i="9"/>
  <c r="T501" i="9"/>
  <c r="T502" i="9"/>
  <c r="T503" i="9"/>
  <c r="T504" i="9"/>
  <c r="T505" i="9"/>
  <c r="T506" i="9"/>
  <c r="T507" i="9"/>
  <c r="T508" i="9"/>
  <c r="T509" i="9"/>
  <c r="T510" i="9"/>
  <c r="T511" i="9"/>
  <c r="T512" i="9"/>
  <c r="T513" i="9"/>
  <c r="T514" i="9"/>
  <c r="T515" i="9"/>
  <c r="T516" i="9"/>
  <c r="T517" i="9"/>
  <c r="T518" i="9"/>
  <c r="T519" i="9"/>
  <c r="T520" i="9"/>
  <c r="T521" i="9"/>
  <c r="T522" i="9"/>
  <c r="T523" i="9"/>
  <c r="T524" i="9"/>
  <c r="T525" i="9"/>
  <c r="T526" i="9"/>
  <c r="T527" i="9"/>
  <c r="T528" i="9"/>
  <c r="T529" i="9"/>
  <c r="T530" i="9"/>
  <c r="T531" i="9"/>
  <c r="T532" i="9"/>
  <c r="T533" i="9"/>
  <c r="T534" i="9"/>
  <c r="T535" i="9"/>
  <c r="T536" i="9"/>
  <c r="T537" i="9"/>
  <c r="T538" i="9"/>
  <c r="T539" i="9"/>
  <c r="T540" i="9"/>
  <c r="T541" i="9"/>
  <c r="T542" i="9"/>
  <c r="T543" i="9"/>
  <c r="T544" i="9"/>
  <c r="T545" i="9"/>
  <c r="T546" i="9"/>
  <c r="T547" i="9"/>
  <c r="T548" i="9"/>
  <c r="T549" i="9"/>
  <c r="T550" i="9"/>
  <c r="T551" i="9"/>
  <c r="T552" i="9"/>
  <c r="T553" i="9"/>
  <c r="T554" i="9"/>
  <c r="T555" i="9"/>
  <c r="T556" i="9"/>
  <c r="T557" i="9"/>
  <c r="T558" i="9"/>
  <c r="T559" i="9"/>
  <c r="T560" i="9"/>
  <c r="T561" i="9"/>
  <c r="T562" i="9"/>
  <c r="T563" i="9"/>
  <c r="T564" i="9"/>
  <c r="T565" i="9"/>
  <c r="T566" i="9"/>
  <c r="T567" i="9"/>
  <c r="T568" i="9"/>
  <c r="T569" i="9"/>
  <c r="T570" i="9"/>
  <c r="T571" i="9"/>
  <c r="T572" i="9"/>
  <c r="T573" i="9"/>
  <c r="T574" i="9"/>
  <c r="T575" i="9"/>
  <c r="T576" i="9"/>
  <c r="T577" i="9"/>
  <c r="T578" i="9"/>
  <c r="T579" i="9"/>
  <c r="T580" i="9"/>
  <c r="T581" i="9"/>
  <c r="T582" i="9"/>
  <c r="T583" i="9"/>
  <c r="T584" i="9"/>
  <c r="T585" i="9"/>
  <c r="T586" i="9"/>
  <c r="T587" i="9"/>
  <c r="T588" i="9"/>
  <c r="T589" i="9"/>
  <c r="T590" i="9"/>
  <c r="T591" i="9"/>
  <c r="T592" i="9"/>
  <c r="T593" i="9"/>
  <c r="T594" i="9"/>
  <c r="T595" i="9"/>
  <c r="T596" i="9"/>
  <c r="T597" i="9"/>
  <c r="T598" i="9"/>
  <c r="T599" i="9"/>
  <c r="T600" i="9"/>
  <c r="T601" i="9"/>
  <c r="T602" i="9"/>
  <c r="T603" i="9"/>
  <c r="T604" i="9"/>
  <c r="T605" i="9"/>
  <c r="T606" i="9"/>
  <c r="T607" i="9"/>
  <c r="T608" i="9"/>
  <c r="T609" i="9"/>
  <c r="T610" i="9"/>
  <c r="T611" i="9"/>
  <c r="T612" i="9"/>
  <c r="T613" i="9"/>
  <c r="T614" i="9"/>
  <c r="T615" i="9"/>
  <c r="T616" i="9"/>
  <c r="T617" i="9"/>
  <c r="T618" i="9"/>
  <c r="T619" i="9"/>
  <c r="T620" i="9"/>
  <c r="T621" i="9"/>
  <c r="T622" i="9"/>
  <c r="T623" i="9"/>
  <c r="T624" i="9"/>
  <c r="T625" i="9"/>
  <c r="T626" i="9"/>
  <c r="T627" i="9"/>
  <c r="T628" i="9"/>
  <c r="T629" i="9"/>
  <c r="T630" i="9"/>
  <c r="T631" i="9"/>
  <c r="T632" i="9"/>
  <c r="T633" i="9"/>
  <c r="T634" i="9"/>
  <c r="T635" i="9"/>
  <c r="T636" i="9"/>
  <c r="T637" i="9"/>
  <c r="T638" i="9"/>
  <c r="T639" i="9"/>
  <c r="T640" i="9"/>
  <c r="T641" i="9"/>
  <c r="T642" i="9"/>
  <c r="T643" i="9"/>
  <c r="T644" i="9"/>
  <c r="T645" i="9"/>
  <c r="T646" i="9"/>
  <c r="T647" i="9"/>
  <c r="T648" i="9"/>
  <c r="T649" i="9"/>
  <c r="T650" i="9"/>
  <c r="T651" i="9"/>
  <c r="T652" i="9"/>
  <c r="T653" i="9"/>
  <c r="T654" i="9"/>
  <c r="T655" i="9"/>
  <c r="T656" i="9"/>
  <c r="T657" i="9"/>
  <c r="T658" i="9"/>
  <c r="T659" i="9"/>
  <c r="T660" i="9"/>
  <c r="T661" i="9"/>
  <c r="T662" i="9"/>
  <c r="T663" i="9"/>
  <c r="T664" i="9"/>
  <c r="T665" i="9"/>
  <c r="T666" i="9"/>
  <c r="T667" i="9"/>
  <c r="T668" i="9"/>
  <c r="T669" i="9"/>
  <c r="T670" i="9"/>
  <c r="T671" i="9"/>
  <c r="T672" i="9"/>
  <c r="T673" i="9"/>
  <c r="T674" i="9"/>
  <c r="T675" i="9"/>
  <c r="T676" i="9"/>
  <c r="T677" i="9"/>
  <c r="T678" i="9"/>
  <c r="T679" i="9"/>
  <c r="T680" i="9"/>
  <c r="T681" i="9"/>
  <c r="T682" i="9"/>
  <c r="T683" i="9"/>
  <c r="T684" i="9"/>
  <c r="T685" i="9"/>
  <c r="T686" i="9"/>
  <c r="T687" i="9"/>
  <c r="T688" i="9"/>
  <c r="T689" i="9"/>
  <c r="T690" i="9"/>
  <c r="T691" i="9"/>
  <c r="T692" i="9"/>
  <c r="T693" i="9"/>
  <c r="T694" i="9"/>
  <c r="T695" i="9"/>
  <c r="T696" i="9"/>
  <c r="T697" i="9"/>
  <c r="T698" i="9"/>
  <c r="T699" i="9"/>
  <c r="T700" i="9"/>
  <c r="T701" i="9"/>
  <c r="T702" i="9"/>
  <c r="T703" i="9"/>
  <c r="T704" i="9"/>
  <c r="T705" i="9"/>
  <c r="T706" i="9"/>
  <c r="T707" i="9"/>
  <c r="T708" i="9"/>
  <c r="T709" i="9"/>
  <c r="T710" i="9"/>
  <c r="T711" i="9"/>
  <c r="T712" i="9"/>
  <c r="T713" i="9"/>
  <c r="T714" i="9"/>
  <c r="T715" i="9"/>
  <c r="T716" i="9"/>
  <c r="T717" i="9"/>
  <c r="T718" i="9"/>
  <c r="T719" i="9"/>
  <c r="T720" i="9"/>
  <c r="T721" i="9"/>
  <c r="T722" i="9"/>
  <c r="T723" i="9"/>
  <c r="T724" i="9"/>
  <c r="T725" i="9"/>
  <c r="T726" i="9"/>
  <c r="T727" i="9"/>
  <c r="T728" i="9"/>
  <c r="T729" i="9"/>
  <c r="T730" i="9"/>
  <c r="T731" i="9"/>
  <c r="T732" i="9"/>
  <c r="T733" i="9"/>
  <c r="T734" i="9"/>
  <c r="T735" i="9"/>
  <c r="T736" i="9"/>
  <c r="T737" i="9"/>
  <c r="T738" i="9"/>
  <c r="T739" i="9"/>
  <c r="T740" i="9"/>
  <c r="T741" i="9"/>
  <c r="T742" i="9"/>
  <c r="T743" i="9"/>
  <c r="T744" i="9"/>
  <c r="T745" i="9"/>
  <c r="T746" i="9"/>
  <c r="T747" i="9"/>
  <c r="T748" i="9"/>
  <c r="T749" i="9"/>
  <c r="T750" i="9"/>
  <c r="T751" i="9"/>
  <c r="T752" i="9"/>
  <c r="T753" i="9"/>
  <c r="T754" i="9"/>
  <c r="T755" i="9"/>
  <c r="T756" i="9"/>
  <c r="T757" i="9"/>
  <c r="T758" i="9"/>
  <c r="T759" i="9"/>
  <c r="T760" i="9"/>
  <c r="T761" i="9"/>
  <c r="T762" i="9"/>
  <c r="T763" i="9"/>
  <c r="T764" i="9"/>
  <c r="T765" i="9"/>
  <c r="T766" i="9"/>
  <c r="T767" i="9"/>
  <c r="T768" i="9"/>
  <c r="T769" i="9"/>
  <c r="T770" i="9"/>
  <c r="T771" i="9"/>
  <c r="T772" i="9"/>
  <c r="T773" i="9"/>
  <c r="T774" i="9"/>
  <c r="T775" i="9"/>
  <c r="T776" i="9"/>
  <c r="T777" i="9"/>
  <c r="T778" i="9"/>
  <c r="T779" i="9"/>
  <c r="T780" i="9"/>
  <c r="T781" i="9"/>
  <c r="T782" i="9"/>
  <c r="T783" i="9"/>
  <c r="T784" i="9"/>
  <c r="T785" i="9"/>
  <c r="T786" i="9"/>
  <c r="T787" i="9"/>
  <c r="T788" i="9"/>
  <c r="T789" i="9"/>
  <c r="T790" i="9"/>
  <c r="T791" i="9"/>
  <c r="T792" i="9"/>
  <c r="T793" i="9"/>
  <c r="T794" i="9"/>
  <c r="T795" i="9"/>
  <c r="T796" i="9"/>
  <c r="T797" i="9"/>
  <c r="T798" i="9"/>
  <c r="T799" i="9"/>
  <c r="T800" i="9"/>
  <c r="T801" i="9"/>
  <c r="T802" i="9"/>
  <c r="T803" i="9"/>
  <c r="T804" i="9"/>
  <c r="T805" i="9"/>
  <c r="T806" i="9"/>
  <c r="T807" i="9"/>
  <c r="T808" i="9"/>
  <c r="T809" i="9"/>
  <c r="T810" i="9"/>
  <c r="T811" i="9"/>
  <c r="T812" i="9"/>
  <c r="T813" i="9"/>
  <c r="T814" i="9"/>
  <c r="T815" i="9"/>
  <c r="T816" i="9"/>
  <c r="T817" i="9"/>
  <c r="T818" i="9"/>
  <c r="T819" i="9"/>
  <c r="T820" i="9"/>
  <c r="T821" i="9"/>
  <c r="T822" i="9"/>
  <c r="T823" i="9"/>
  <c r="T824" i="9"/>
  <c r="T825" i="9"/>
  <c r="T826" i="9"/>
  <c r="T827" i="9"/>
  <c r="T828" i="9"/>
  <c r="T829" i="9"/>
  <c r="T830" i="9"/>
  <c r="T831" i="9"/>
  <c r="T832" i="9"/>
  <c r="T833" i="9"/>
  <c r="T834" i="9"/>
  <c r="T835" i="9"/>
  <c r="T836" i="9"/>
  <c r="T837" i="9"/>
  <c r="T838" i="9"/>
  <c r="T839" i="9"/>
  <c r="T840" i="9"/>
  <c r="T841" i="9"/>
  <c r="T842" i="9"/>
  <c r="T843" i="9"/>
  <c r="T844" i="9"/>
  <c r="T845" i="9"/>
  <c r="T846" i="9"/>
  <c r="T847" i="9"/>
  <c r="T848" i="9"/>
  <c r="T849" i="9"/>
  <c r="T850" i="9"/>
  <c r="T851" i="9"/>
  <c r="T852" i="9"/>
  <c r="T853" i="9"/>
  <c r="T854" i="9"/>
  <c r="T855" i="9"/>
  <c r="T856" i="9"/>
  <c r="T857" i="9"/>
  <c r="T858" i="9"/>
  <c r="T859" i="9"/>
  <c r="T860" i="9"/>
  <c r="T861" i="9"/>
  <c r="T862" i="9"/>
  <c r="T863" i="9"/>
  <c r="T864" i="9"/>
  <c r="T865" i="9"/>
  <c r="T866" i="9"/>
  <c r="T867" i="9"/>
  <c r="T868" i="9"/>
  <c r="T869" i="9"/>
  <c r="T870" i="9"/>
  <c r="T871" i="9"/>
  <c r="T872" i="9"/>
  <c r="T873" i="9"/>
  <c r="T874" i="9"/>
  <c r="T875" i="9"/>
  <c r="T876" i="9"/>
  <c r="T877" i="9"/>
  <c r="T878" i="9"/>
  <c r="T879" i="9"/>
  <c r="T880" i="9"/>
  <c r="T881" i="9"/>
  <c r="T882" i="9"/>
  <c r="T883" i="9"/>
  <c r="T884" i="9"/>
  <c r="T885" i="9"/>
  <c r="T886" i="9"/>
  <c r="T887" i="9"/>
  <c r="T888" i="9"/>
  <c r="T889" i="9"/>
  <c r="T890" i="9"/>
  <c r="T891" i="9"/>
  <c r="T892" i="9"/>
  <c r="T893" i="9"/>
  <c r="T894" i="9"/>
  <c r="T895" i="9"/>
  <c r="T896" i="9"/>
  <c r="T897" i="9"/>
  <c r="T898" i="9"/>
  <c r="T899" i="9"/>
  <c r="T900" i="9"/>
  <c r="T901" i="9"/>
  <c r="T902" i="9"/>
  <c r="T903" i="9"/>
  <c r="T904" i="9"/>
  <c r="T905" i="9"/>
  <c r="T906" i="9"/>
  <c r="T907" i="9"/>
  <c r="T908" i="9"/>
  <c r="T909" i="9"/>
  <c r="T910" i="9"/>
  <c r="T911" i="9"/>
  <c r="T912" i="9"/>
  <c r="T913" i="9"/>
  <c r="T914" i="9"/>
  <c r="T915" i="9"/>
  <c r="T916" i="9"/>
  <c r="T917" i="9"/>
  <c r="T918" i="9"/>
  <c r="T919" i="9"/>
  <c r="T920" i="9"/>
  <c r="T921" i="9"/>
  <c r="T922" i="9"/>
  <c r="T923" i="9"/>
  <c r="T924" i="9"/>
  <c r="T925" i="9"/>
  <c r="T926" i="9"/>
  <c r="T927" i="9"/>
  <c r="T928" i="9"/>
  <c r="T929" i="9"/>
  <c r="T930" i="9"/>
  <c r="T931" i="9"/>
  <c r="T932" i="9"/>
  <c r="T933" i="9"/>
  <c r="T934" i="9"/>
  <c r="T935" i="9"/>
  <c r="T936" i="9"/>
  <c r="T937" i="9"/>
  <c r="T938" i="9"/>
  <c r="T939" i="9"/>
  <c r="T940" i="9"/>
  <c r="T941" i="9"/>
  <c r="T942" i="9"/>
  <c r="T943" i="9"/>
  <c r="T944" i="9"/>
  <c r="T945" i="9"/>
  <c r="T946" i="9"/>
  <c r="T947" i="9"/>
  <c r="T948" i="9"/>
  <c r="T949" i="9"/>
  <c r="T950" i="9"/>
  <c r="T951" i="9"/>
  <c r="T952" i="9"/>
  <c r="T953" i="9"/>
  <c r="T954" i="9"/>
  <c r="T955" i="9"/>
  <c r="T956" i="9"/>
  <c r="T957" i="9"/>
  <c r="T958" i="9"/>
  <c r="T959" i="9"/>
  <c r="T960" i="9"/>
  <c r="T961" i="9"/>
  <c r="T962" i="9"/>
  <c r="T963" i="9"/>
  <c r="T964" i="9"/>
  <c r="T965" i="9"/>
  <c r="T966" i="9"/>
  <c r="T967" i="9"/>
  <c r="T968" i="9"/>
  <c r="T969" i="9"/>
  <c r="T970" i="9"/>
  <c r="T971" i="9"/>
  <c r="T972" i="9"/>
  <c r="T973" i="9"/>
  <c r="T974" i="9"/>
  <c r="T975" i="9"/>
  <c r="T976" i="9"/>
  <c r="T977" i="9"/>
  <c r="T978" i="9"/>
  <c r="T979" i="9"/>
  <c r="T980" i="9"/>
  <c r="T981" i="9"/>
  <c r="T982" i="9"/>
  <c r="T983" i="9"/>
  <c r="T984" i="9"/>
  <c r="T985" i="9"/>
  <c r="T986" i="9"/>
  <c r="T987" i="9"/>
  <c r="T988" i="9"/>
  <c r="T989" i="9"/>
  <c r="T990" i="9"/>
  <c r="T991" i="9"/>
  <c r="T992" i="9"/>
  <c r="T993" i="9"/>
  <c r="T994" i="9"/>
  <c r="T995" i="9"/>
  <c r="T996" i="9"/>
  <c r="T997" i="9"/>
  <c r="T998" i="9"/>
  <c r="T999" i="9"/>
  <c r="T1000" i="9"/>
  <c r="T1001" i="9"/>
  <c r="T1002" i="9"/>
  <c r="T1003" i="9"/>
  <c r="T1004" i="9"/>
  <c r="E3" i="9"/>
  <c r="DH14" i="9" s="1"/>
  <c r="F3" i="9"/>
  <c r="DH15" i="9" s="1"/>
  <c r="P3" i="9"/>
  <c r="DH23" i="9" s="1"/>
  <c r="D3" i="9"/>
  <c r="DH13" i="9" s="1"/>
  <c r="I3" i="9"/>
  <c r="DH18" i="9" s="1"/>
  <c r="H3" i="9"/>
  <c r="DH17" i="9" s="1"/>
  <c r="G3" i="9"/>
  <c r="DH16" i="9" s="1"/>
  <c r="M3" i="9"/>
  <c r="DH21" i="9" s="1"/>
  <c r="O3" i="9"/>
  <c r="DH22" i="9" s="1"/>
  <c r="K3" i="9"/>
  <c r="DH20" i="9" s="1"/>
  <c r="C3" i="9"/>
  <c r="E6" i="9"/>
  <c r="F6" i="9"/>
  <c r="P6" i="9"/>
  <c r="G6" i="9"/>
  <c r="E7" i="9"/>
  <c r="F7" i="9"/>
  <c r="P7" i="9"/>
  <c r="T7" i="9"/>
  <c r="G7" i="9"/>
  <c r="E8" i="9"/>
  <c r="F8" i="9"/>
  <c r="P8" i="9"/>
  <c r="T8" i="9"/>
  <c r="W8" i="9"/>
  <c r="G8" i="9"/>
  <c r="E9" i="9"/>
  <c r="F9" i="9"/>
  <c r="P9" i="9"/>
  <c r="T9" i="9"/>
  <c r="G9" i="9"/>
  <c r="E10" i="9"/>
  <c r="F10" i="9"/>
  <c r="P10" i="9"/>
  <c r="T10" i="9"/>
  <c r="G10" i="9"/>
  <c r="E11" i="9"/>
  <c r="F11" i="9"/>
  <c r="P11" i="9"/>
  <c r="T11" i="9"/>
  <c r="W11" i="9"/>
  <c r="G11" i="9"/>
  <c r="E12" i="9"/>
  <c r="F12" i="9"/>
  <c r="P12" i="9"/>
  <c r="T12" i="9"/>
  <c r="G12" i="9"/>
  <c r="E13" i="9"/>
  <c r="F13" i="9"/>
  <c r="P13" i="9"/>
  <c r="G13" i="9"/>
  <c r="E14" i="9"/>
  <c r="F14" i="9"/>
  <c r="P14" i="9"/>
  <c r="W14" i="9"/>
  <c r="G14" i="9"/>
  <c r="E15" i="9"/>
  <c r="F15" i="9"/>
  <c r="P15" i="9"/>
  <c r="G15" i="9"/>
  <c r="E16" i="9"/>
  <c r="F16" i="9"/>
  <c r="P16" i="9"/>
  <c r="G16" i="9"/>
  <c r="E17" i="9"/>
  <c r="F17" i="9"/>
  <c r="P17" i="9"/>
  <c r="G17" i="9"/>
  <c r="E18" i="9"/>
  <c r="F18" i="9"/>
  <c r="P18" i="9"/>
  <c r="W18" i="9"/>
  <c r="G18" i="9"/>
  <c r="E19" i="9"/>
  <c r="F19" i="9"/>
  <c r="P19" i="9"/>
  <c r="G19" i="9"/>
  <c r="E20" i="9"/>
  <c r="F20" i="9"/>
  <c r="P20" i="9"/>
  <c r="G20" i="9"/>
  <c r="E21" i="9"/>
  <c r="F21" i="9"/>
  <c r="P21" i="9"/>
  <c r="G21" i="9"/>
  <c r="E22" i="9"/>
  <c r="F22" i="9"/>
  <c r="P22" i="9"/>
  <c r="W22" i="9"/>
  <c r="G22" i="9"/>
  <c r="E23" i="9"/>
  <c r="F23" i="9"/>
  <c r="P23" i="9"/>
  <c r="G23" i="9"/>
  <c r="E24" i="9"/>
  <c r="F24" i="9"/>
  <c r="P24" i="9"/>
  <c r="G24" i="9"/>
  <c r="E25" i="9"/>
  <c r="F25" i="9"/>
  <c r="P25" i="9"/>
  <c r="W25" i="9"/>
  <c r="G25" i="9"/>
  <c r="E26" i="9"/>
  <c r="F26" i="9"/>
  <c r="P26" i="9"/>
  <c r="G26" i="9"/>
  <c r="E27" i="9"/>
  <c r="F27" i="9"/>
  <c r="P27" i="9"/>
  <c r="G27" i="9"/>
  <c r="E28" i="9"/>
  <c r="F28" i="9"/>
  <c r="P28" i="9"/>
  <c r="G28" i="9"/>
  <c r="E29" i="9"/>
  <c r="F29" i="9"/>
  <c r="P29" i="9"/>
  <c r="W29" i="9"/>
  <c r="G29" i="9"/>
  <c r="E30" i="9"/>
  <c r="F30" i="9"/>
  <c r="P30" i="9"/>
  <c r="G30" i="9"/>
  <c r="E31" i="9"/>
  <c r="F31" i="9"/>
  <c r="P31" i="9"/>
  <c r="G31" i="9"/>
  <c r="E32" i="9"/>
  <c r="F32" i="9"/>
  <c r="P32" i="9"/>
  <c r="G32" i="9"/>
  <c r="E33" i="9"/>
  <c r="F33" i="9"/>
  <c r="P33" i="9"/>
  <c r="W33" i="9"/>
  <c r="G33" i="9"/>
  <c r="E34" i="9"/>
  <c r="F34" i="9"/>
  <c r="P34" i="9"/>
  <c r="G34" i="9"/>
  <c r="E35" i="9"/>
  <c r="F35" i="9"/>
  <c r="P35" i="9"/>
  <c r="G35" i="9"/>
  <c r="E36" i="9"/>
  <c r="F36" i="9"/>
  <c r="P36" i="9"/>
  <c r="G36" i="9"/>
  <c r="E37" i="9"/>
  <c r="F37" i="9"/>
  <c r="P37" i="9"/>
  <c r="W37" i="9"/>
  <c r="G37" i="9"/>
  <c r="E38" i="9"/>
  <c r="F38" i="9"/>
  <c r="P38" i="9"/>
  <c r="G38" i="9"/>
  <c r="E39" i="9"/>
  <c r="F39" i="9"/>
  <c r="P39" i="9"/>
  <c r="G39" i="9"/>
  <c r="E40" i="9"/>
  <c r="F40" i="9"/>
  <c r="P40" i="9"/>
  <c r="W40" i="9"/>
  <c r="G40" i="9"/>
  <c r="E41" i="9"/>
  <c r="F41" i="9"/>
  <c r="P41" i="9"/>
  <c r="G41" i="9"/>
  <c r="E42" i="9"/>
  <c r="F42" i="9"/>
  <c r="P42" i="9"/>
  <c r="G42" i="9"/>
  <c r="E43" i="9"/>
  <c r="F43" i="9"/>
  <c r="P43" i="9"/>
  <c r="G43" i="9"/>
  <c r="E44" i="9"/>
  <c r="F44" i="9"/>
  <c r="P44" i="9"/>
  <c r="W44" i="9"/>
  <c r="G44" i="9"/>
  <c r="E45" i="9"/>
  <c r="F45" i="9"/>
  <c r="P45" i="9"/>
  <c r="G45" i="9"/>
  <c r="E46" i="9"/>
  <c r="F46" i="9"/>
  <c r="P46" i="9"/>
  <c r="G46" i="9"/>
  <c r="E47" i="9"/>
  <c r="F47" i="9"/>
  <c r="P47" i="9"/>
  <c r="G47" i="9"/>
  <c r="E48" i="9"/>
  <c r="F48" i="9"/>
  <c r="P48" i="9"/>
  <c r="W48" i="9"/>
  <c r="G48" i="9"/>
  <c r="E49" i="9"/>
  <c r="F49" i="9"/>
  <c r="P49" i="9"/>
  <c r="G49" i="9"/>
  <c r="E50" i="9"/>
  <c r="F50" i="9"/>
  <c r="P50" i="9"/>
  <c r="G50" i="9"/>
  <c r="E51" i="9"/>
  <c r="F51" i="9"/>
  <c r="P51" i="9"/>
  <c r="G51" i="9"/>
  <c r="E52" i="9"/>
  <c r="F52" i="9"/>
  <c r="P52" i="9"/>
  <c r="W52" i="9"/>
  <c r="G52" i="9"/>
  <c r="E53" i="9"/>
  <c r="F53" i="9"/>
  <c r="P53" i="9"/>
  <c r="G53" i="9"/>
  <c r="E54" i="9"/>
  <c r="F54" i="9"/>
  <c r="P54" i="9"/>
  <c r="G54" i="9"/>
  <c r="E55" i="9"/>
  <c r="F55" i="9"/>
  <c r="P55" i="9"/>
  <c r="G55" i="9"/>
  <c r="E56" i="9"/>
  <c r="F56" i="9"/>
  <c r="P56" i="9"/>
  <c r="W56" i="9"/>
  <c r="G56" i="9"/>
  <c r="E57" i="9"/>
  <c r="F57" i="9"/>
  <c r="P57" i="9"/>
  <c r="W57" i="9"/>
  <c r="G57" i="9"/>
  <c r="E58" i="9"/>
  <c r="F58" i="9"/>
  <c r="P58" i="9"/>
  <c r="G58" i="9"/>
  <c r="E59" i="9"/>
  <c r="F59" i="9"/>
  <c r="P59" i="9"/>
  <c r="W59" i="9"/>
  <c r="G59" i="9"/>
  <c r="E60" i="9"/>
  <c r="F60" i="9"/>
  <c r="P60" i="9"/>
  <c r="G60" i="9"/>
  <c r="E61" i="9"/>
  <c r="F61" i="9"/>
  <c r="P61" i="9"/>
  <c r="W61" i="9"/>
  <c r="G61" i="9"/>
  <c r="E62" i="9"/>
  <c r="F62" i="9"/>
  <c r="P62" i="9"/>
  <c r="G62" i="9"/>
  <c r="E63" i="9"/>
  <c r="F63" i="9"/>
  <c r="P63" i="9"/>
  <c r="W63" i="9"/>
  <c r="G63" i="9"/>
  <c r="E64" i="9"/>
  <c r="F64" i="9"/>
  <c r="P64" i="9"/>
  <c r="G64" i="9"/>
  <c r="E65" i="9"/>
  <c r="F65" i="9"/>
  <c r="P65" i="9"/>
  <c r="G65" i="9"/>
  <c r="E66" i="9"/>
  <c r="F66" i="9"/>
  <c r="P66" i="9"/>
  <c r="W66" i="9"/>
  <c r="G66" i="9"/>
  <c r="E67" i="9"/>
  <c r="F67" i="9"/>
  <c r="P67" i="9"/>
  <c r="G67" i="9"/>
  <c r="E68" i="9"/>
  <c r="F68" i="9"/>
  <c r="P68" i="9"/>
  <c r="W68" i="9"/>
  <c r="G68" i="9"/>
  <c r="E69" i="9"/>
  <c r="F69" i="9"/>
  <c r="P69" i="9"/>
  <c r="G69" i="9"/>
  <c r="E70" i="9"/>
  <c r="F70" i="9"/>
  <c r="P70" i="9"/>
  <c r="W70" i="9"/>
  <c r="G70" i="9"/>
  <c r="E71" i="9"/>
  <c r="F71" i="9"/>
  <c r="P71" i="9"/>
  <c r="G71" i="9"/>
  <c r="E72" i="9"/>
  <c r="F72" i="9"/>
  <c r="P72" i="9"/>
  <c r="G72" i="9"/>
  <c r="E73" i="9"/>
  <c r="F73" i="9"/>
  <c r="P73" i="9"/>
  <c r="W73" i="9"/>
  <c r="G73" i="9"/>
  <c r="E74" i="9"/>
  <c r="F74" i="9"/>
  <c r="P74" i="9"/>
  <c r="G74" i="9"/>
  <c r="E75" i="9"/>
  <c r="F75" i="9"/>
  <c r="P75" i="9"/>
  <c r="W75" i="9"/>
  <c r="G75" i="9"/>
  <c r="E76" i="9"/>
  <c r="F76" i="9"/>
  <c r="P76" i="9"/>
  <c r="G76" i="9"/>
  <c r="E77" i="9"/>
  <c r="F77" i="9"/>
  <c r="P77" i="9"/>
  <c r="W77" i="9"/>
  <c r="G77" i="9"/>
  <c r="E78" i="9"/>
  <c r="F78" i="9"/>
  <c r="P78" i="9"/>
  <c r="G78" i="9"/>
  <c r="E79" i="9"/>
  <c r="F79" i="9"/>
  <c r="P79" i="9"/>
  <c r="G79" i="9"/>
  <c r="E80" i="9"/>
  <c r="F80" i="9"/>
  <c r="P80" i="9"/>
  <c r="G80" i="9"/>
  <c r="E81" i="9"/>
  <c r="F81" i="9"/>
  <c r="P81" i="9"/>
  <c r="W81" i="9"/>
  <c r="G81" i="9"/>
  <c r="E82" i="9"/>
  <c r="F82" i="9"/>
  <c r="P82" i="9"/>
  <c r="G82" i="9"/>
  <c r="E83" i="9"/>
  <c r="F83" i="9"/>
  <c r="P83" i="9"/>
  <c r="G83" i="9"/>
  <c r="E84" i="9"/>
  <c r="F84" i="9"/>
  <c r="P84" i="9"/>
  <c r="G84" i="9"/>
  <c r="E85" i="9"/>
  <c r="F85" i="9"/>
  <c r="P85" i="9"/>
  <c r="W85" i="9"/>
  <c r="G85" i="9"/>
  <c r="E86" i="9"/>
  <c r="F86" i="9"/>
  <c r="P86" i="9"/>
  <c r="W86" i="9"/>
  <c r="G86" i="9"/>
  <c r="E87" i="9"/>
  <c r="F87" i="9"/>
  <c r="P87" i="9"/>
  <c r="G87" i="9"/>
  <c r="E88" i="9"/>
  <c r="F88" i="9"/>
  <c r="P88" i="9"/>
  <c r="W88" i="9"/>
  <c r="G88" i="9"/>
  <c r="E89" i="9"/>
  <c r="F89" i="9"/>
  <c r="P89" i="9"/>
  <c r="G89" i="9"/>
  <c r="E90" i="9"/>
  <c r="F90" i="9"/>
  <c r="P90" i="9"/>
  <c r="G90" i="9"/>
  <c r="E91" i="9"/>
  <c r="F91" i="9"/>
  <c r="P91" i="9"/>
  <c r="G91" i="9"/>
  <c r="E92" i="9"/>
  <c r="F92" i="9"/>
  <c r="P92" i="9"/>
  <c r="W92" i="9"/>
  <c r="G92" i="9"/>
  <c r="E93" i="9"/>
  <c r="F93" i="9"/>
  <c r="P93" i="9"/>
  <c r="G93" i="9"/>
  <c r="E94" i="9"/>
  <c r="F94" i="9"/>
  <c r="P94" i="9"/>
  <c r="G94" i="9"/>
  <c r="E95" i="9"/>
  <c r="F95" i="9"/>
  <c r="P95" i="9"/>
  <c r="W95" i="9"/>
  <c r="G95" i="9"/>
  <c r="E96" i="9"/>
  <c r="F96" i="9"/>
  <c r="P96" i="9"/>
  <c r="G96" i="9"/>
  <c r="E97" i="9"/>
  <c r="F97" i="9"/>
  <c r="P97" i="9"/>
  <c r="G97" i="9"/>
  <c r="E98" i="9"/>
  <c r="F98" i="9"/>
  <c r="P98" i="9"/>
  <c r="G98" i="9"/>
  <c r="E99" i="9"/>
  <c r="F99" i="9"/>
  <c r="P99" i="9"/>
  <c r="W99" i="9"/>
  <c r="G99" i="9"/>
  <c r="E100" i="9"/>
  <c r="F100" i="9"/>
  <c r="P100" i="9"/>
  <c r="G100" i="9"/>
  <c r="E101" i="9"/>
  <c r="F101" i="9"/>
  <c r="P101" i="9"/>
  <c r="G101" i="9"/>
  <c r="E102" i="9"/>
  <c r="F102" i="9"/>
  <c r="P102" i="9"/>
  <c r="W102" i="9"/>
  <c r="G102" i="9"/>
  <c r="E103" i="9"/>
  <c r="F103" i="9"/>
  <c r="P103" i="9"/>
  <c r="G103" i="9"/>
  <c r="E104" i="9"/>
  <c r="F104" i="9"/>
  <c r="P104" i="9"/>
  <c r="W104" i="9"/>
  <c r="G104" i="9"/>
  <c r="E105" i="9"/>
  <c r="F105" i="9"/>
  <c r="P105" i="9"/>
  <c r="G105" i="9"/>
  <c r="E106" i="9"/>
  <c r="F106" i="9"/>
  <c r="P106" i="9"/>
  <c r="W106" i="9"/>
  <c r="G106" i="9"/>
  <c r="E107" i="9"/>
  <c r="F107" i="9"/>
  <c r="P107" i="9"/>
  <c r="G107" i="9"/>
  <c r="E108" i="9"/>
  <c r="F108" i="9"/>
  <c r="P108" i="9"/>
  <c r="G108" i="9"/>
  <c r="E109" i="9"/>
  <c r="F109" i="9"/>
  <c r="P109" i="9"/>
  <c r="G109" i="9"/>
  <c r="E110" i="9"/>
  <c r="F110" i="9"/>
  <c r="P110" i="9"/>
  <c r="G110" i="9"/>
  <c r="E111" i="9"/>
  <c r="F111" i="9"/>
  <c r="P111" i="9"/>
  <c r="W111" i="9"/>
  <c r="G111" i="9"/>
  <c r="E112" i="9"/>
  <c r="F112" i="9"/>
  <c r="P112" i="9"/>
  <c r="G112" i="9"/>
  <c r="E113" i="9"/>
  <c r="F113" i="9"/>
  <c r="P113" i="9"/>
  <c r="W113" i="9"/>
  <c r="G113" i="9"/>
  <c r="E114" i="9"/>
  <c r="F114" i="9"/>
  <c r="P114" i="9"/>
  <c r="G114" i="9"/>
  <c r="E115" i="9"/>
  <c r="F115" i="9"/>
  <c r="P115" i="9"/>
  <c r="W115" i="9"/>
  <c r="G115" i="9"/>
  <c r="E116" i="9"/>
  <c r="F116" i="9"/>
  <c r="P116" i="9"/>
  <c r="G116" i="9"/>
  <c r="E117" i="9"/>
  <c r="F117" i="9"/>
  <c r="P117" i="9"/>
  <c r="W117" i="9"/>
  <c r="G117" i="9"/>
  <c r="E118" i="9"/>
  <c r="F118" i="9"/>
  <c r="P118" i="9"/>
  <c r="G118" i="9"/>
  <c r="E119" i="9"/>
  <c r="F119" i="9"/>
  <c r="P119" i="9"/>
  <c r="G119" i="9"/>
  <c r="E120" i="9"/>
  <c r="F120" i="9"/>
  <c r="P120" i="9"/>
  <c r="G120" i="9"/>
  <c r="E121" i="9"/>
  <c r="F121" i="9"/>
  <c r="P121" i="9"/>
  <c r="G121" i="9"/>
  <c r="E122" i="9"/>
  <c r="F122" i="9"/>
  <c r="P122" i="9"/>
  <c r="G122" i="9"/>
  <c r="E123" i="9"/>
  <c r="F123" i="9"/>
  <c r="P123" i="9"/>
  <c r="G123" i="9"/>
  <c r="E124" i="9"/>
  <c r="F124" i="9"/>
  <c r="P124" i="9"/>
  <c r="W124" i="9"/>
  <c r="G124" i="9"/>
  <c r="E125" i="9"/>
  <c r="F125" i="9"/>
  <c r="P125" i="9"/>
  <c r="G125" i="9"/>
  <c r="E126" i="9"/>
  <c r="F126" i="9"/>
  <c r="P126" i="9"/>
  <c r="G126" i="9"/>
  <c r="E127" i="9"/>
  <c r="F127" i="9"/>
  <c r="P127" i="9"/>
  <c r="G127" i="9"/>
  <c r="E128" i="9"/>
  <c r="F128" i="9"/>
  <c r="P128" i="9"/>
  <c r="W128" i="9"/>
  <c r="G128" i="9"/>
  <c r="E129" i="9"/>
  <c r="F129" i="9"/>
  <c r="P129" i="9"/>
  <c r="W129" i="9"/>
  <c r="G129" i="9"/>
  <c r="E130" i="9"/>
  <c r="F130" i="9"/>
  <c r="P130" i="9"/>
  <c r="G130" i="9"/>
  <c r="E131" i="9"/>
  <c r="F131" i="9"/>
  <c r="P131" i="9"/>
  <c r="W131" i="9"/>
  <c r="G131" i="9"/>
  <c r="E132" i="9"/>
  <c r="F132" i="9"/>
  <c r="P132" i="9"/>
  <c r="G132" i="9"/>
  <c r="E133" i="9"/>
  <c r="F133" i="9"/>
  <c r="P133" i="9"/>
  <c r="G133" i="9"/>
  <c r="E134" i="9"/>
  <c r="F134" i="9"/>
  <c r="P134" i="9"/>
  <c r="G134" i="9"/>
  <c r="E135" i="9"/>
  <c r="F135" i="9"/>
  <c r="P135" i="9"/>
  <c r="W135" i="9"/>
  <c r="G135" i="9"/>
  <c r="E136" i="9"/>
  <c r="F136" i="9"/>
  <c r="P136" i="9"/>
  <c r="G136" i="9"/>
  <c r="E137" i="9"/>
  <c r="F137" i="9"/>
  <c r="P137" i="9"/>
  <c r="G137" i="9"/>
  <c r="E138" i="9"/>
  <c r="F138" i="9"/>
  <c r="P138" i="9"/>
  <c r="W138" i="9"/>
  <c r="G138" i="9"/>
  <c r="E139" i="9"/>
  <c r="F139" i="9"/>
  <c r="P139" i="9"/>
  <c r="G139" i="9"/>
  <c r="E140" i="9"/>
  <c r="F140" i="9"/>
  <c r="P140" i="9"/>
  <c r="W140" i="9"/>
  <c r="G140" i="9"/>
  <c r="E141" i="9"/>
  <c r="F141" i="9"/>
  <c r="P141" i="9"/>
  <c r="G141" i="9"/>
  <c r="E142" i="9"/>
  <c r="F142" i="9"/>
  <c r="P142" i="9"/>
  <c r="W142" i="9"/>
  <c r="G142" i="9"/>
  <c r="E143" i="9"/>
  <c r="F143" i="9"/>
  <c r="P143" i="9"/>
  <c r="G143" i="9"/>
  <c r="E144" i="9"/>
  <c r="F144" i="9"/>
  <c r="P144" i="9"/>
  <c r="G144" i="9"/>
  <c r="E145" i="9"/>
  <c r="F145" i="9"/>
  <c r="P145" i="9"/>
  <c r="G145" i="9"/>
  <c r="E146" i="9"/>
  <c r="F146" i="9"/>
  <c r="P146" i="9"/>
  <c r="W146" i="9"/>
  <c r="G146" i="9"/>
  <c r="E147" i="9"/>
  <c r="F147" i="9"/>
  <c r="P147" i="9"/>
  <c r="G147" i="9"/>
  <c r="E148" i="9"/>
  <c r="F148" i="9"/>
  <c r="P148" i="9"/>
  <c r="G148" i="9"/>
  <c r="E149" i="9"/>
  <c r="F149" i="9"/>
  <c r="P149" i="9"/>
  <c r="G149" i="9"/>
  <c r="E150" i="9"/>
  <c r="F150" i="9"/>
  <c r="P150" i="9"/>
  <c r="G150" i="9"/>
  <c r="E151" i="9"/>
  <c r="F151" i="9"/>
  <c r="P151" i="9"/>
  <c r="W151" i="9"/>
  <c r="G151" i="9"/>
  <c r="E152" i="9"/>
  <c r="F152" i="9"/>
  <c r="P152" i="9"/>
  <c r="G152" i="9"/>
  <c r="E153" i="9"/>
  <c r="F153" i="9"/>
  <c r="P153" i="9"/>
  <c r="W153" i="9"/>
  <c r="G153" i="9"/>
  <c r="E154" i="9"/>
  <c r="F154" i="9"/>
  <c r="P154" i="9"/>
  <c r="G154" i="9"/>
  <c r="E155" i="9"/>
  <c r="F155" i="9"/>
  <c r="P155" i="9"/>
  <c r="G155" i="9"/>
  <c r="E156" i="9"/>
  <c r="F156" i="9"/>
  <c r="P156" i="9"/>
  <c r="G156" i="9"/>
  <c r="E157" i="9"/>
  <c r="F157" i="9"/>
  <c r="P157" i="9"/>
  <c r="W157" i="9"/>
  <c r="G157" i="9"/>
  <c r="E158" i="9"/>
  <c r="F158" i="9"/>
  <c r="P158" i="9"/>
  <c r="G158" i="9"/>
  <c r="E159" i="9"/>
  <c r="F159" i="9"/>
  <c r="P159" i="9"/>
  <c r="G159" i="9"/>
  <c r="E160" i="9"/>
  <c r="F160" i="9"/>
  <c r="P160" i="9"/>
  <c r="G160" i="9"/>
  <c r="E161" i="9"/>
  <c r="F161" i="9"/>
  <c r="P161" i="9"/>
  <c r="G161" i="9"/>
  <c r="E162" i="9"/>
  <c r="F162" i="9"/>
  <c r="P162" i="9"/>
  <c r="W162" i="9"/>
  <c r="G162" i="9"/>
  <c r="E163" i="9"/>
  <c r="F163" i="9"/>
  <c r="P163" i="9"/>
  <c r="G163" i="9"/>
  <c r="E164" i="9"/>
  <c r="F164" i="9"/>
  <c r="P164" i="9"/>
  <c r="W164" i="9"/>
  <c r="G164" i="9"/>
  <c r="E165" i="9"/>
  <c r="F165" i="9"/>
  <c r="P165" i="9"/>
  <c r="G165" i="9"/>
  <c r="E166" i="9"/>
  <c r="F166" i="9"/>
  <c r="P166" i="9"/>
  <c r="G166" i="9"/>
  <c r="E167" i="9"/>
  <c r="F167" i="9"/>
  <c r="P167" i="9"/>
  <c r="G167" i="9"/>
  <c r="E168" i="9"/>
  <c r="F168" i="9"/>
  <c r="P168" i="9"/>
  <c r="W168" i="9"/>
  <c r="G168" i="9"/>
  <c r="E169" i="9"/>
  <c r="F169" i="9"/>
  <c r="P169" i="9"/>
  <c r="W169" i="9"/>
  <c r="G169" i="9"/>
  <c r="E170" i="9"/>
  <c r="F170" i="9"/>
  <c r="P170" i="9"/>
  <c r="G170" i="9"/>
  <c r="E171" i="9"/>
  <c r="F171" i="9"/>
  <c r="P171" i="9"/>
  <c r="W171" i="9"/>
  <c r="G171" i="9"/>
  <c r="E172" i="9"/>
  <c r="F172" i="9"/>
  <c r="P172" i="9"/>
  <c r="G172" i="9"/>
  <c r="E173" i="9"/>
  <c r="F173" i="9"/>
  <c r="P173" i="9"/>
  <c r="W173" i="9"/>
  <c r="G173" i="9"/>
  <c r="E174" i="9"/>
  <c r="F174" i="9"/>
  <c r="P174" i="9"/>
  <c r="G174" i="9"/>
  <c r="E175" i="9"/>
  <c r="F175" i="9"/>
  <c r="P175" i="9"/>
  <c r="W175" i="9"/>
  <c r="G175" i="9"/>
  <c r="E176" i="9"/>
  <c r="F176" i="9"/>
  <c r="P176" i="9"/>
  <c r="G176" i="9"/>
  <c r="E177" i="9"/>
  <c r="F177" i="9"/>
  <c r="P177" i="9"/>
  <c r="G177" i="9"/>
  <c r="E178" i="9"/>
  <c r="F178" i="9"/>
  <c r="P178" i="9"/>
  <c r="G178" i="9"/>
  <c r="E179" i="9"/>
  <c r="F179" i="9"/>
  <c r="P179" i="9"/>
  <c r="W179" i="9"/>
  <c r="G179" i="9"/>
  <c r="E180" i="9"/>
  <c r="F180" i="9"/>
  <c r="P180" i="9"/>
  <c r="G180" i="9"/>
  <c r="E181" i="9"/>
  <c r="F181" i="9"/>
  <c r="P181" i="9"/>
  <c r="G181" i="9"/>
  <c r="E182" i="9"/>
  <c r="F182" i="9"/>
  <c r="P182" i="9"/>
  <c r="W182" i="9"/>
  <c r="G182" i="9"/>
  <c r="E183" i="9"/>
  <c r="F183" i="9"/>
  <c r="P183" i="9"/>
  <c r="G183" i="9"/>
  <c r="E184" i="9"/>
  <c r="F184" i="9"/>
  <c r="P184" i="9"/>
  <c r="W184" i="9"/>
  <c r="G184" i="9"/>
  <c r="E185" i="9"/>
  <c r="F185" i="9"/>
  <c r="P185" i="9"/>
  <c r="G185" i="9"/>
  <c r="E186" i="9"/>
  <c r="F186" i="9"/>
  <c r="P186" i="9"/>
  <c r="W186" i="9"/>
  <c r="G186" i="9"/>
  <c r="E187" i="9"/>
  <c r="F187" i="9"/>
  <c r="P187" i="9"/>
  <c r="G187" i="9"/>
  <c r="E188" i="9"/>
  <c r="F188" i="9"/>
  <c r="P188" i="9"/>
  <c r="G188" i="9"/>
  <c r="E189" i="9"/>
  <c r="F189" i="9"/>
  <c r="P189" i="9"/>
  <c r="G189" i="9"/>
  <c r="E190" i="9"/>
  <c r="F190" i="9"/>
  <c r="P190" i="9"/>
  <c r="W190" i="9"/>
  <c r="G190" i="9"/>
  <c r="E191" i="9"/>
  <c r="F191" i="9"/>
  <c r="P191" i="9"/>
  <c r="G191" i="9"/>
  <c r="E192" i="9"/>
  <c r="F192" i="9"/>
  <c r="P192" i="9"/>
  <c r="G192" i="9"/>
  <c r="E193" i="9"/>
  <c r="F193" i="9"/>
  <c r="P193" i="9"/>
  <c r="W193" i="9"/>
  <c r="G193" i="9"/>
  <c r="E194" i="9"/>
  <c r="F194" i="9"/>
  <c r="P194" i="9"/>
  <c r="G194" i="9"/>
  <c r="E195" i="9"/>
  <c r="F195" i="9"/>
  <c r="P195" i="9"/>
  <c r="W195" i="9"/>
  <c r="G195" i="9"/>
  <c r="E196" i="9"/>
  <c r="F196" i="9"/>
  <c r="P196" i="9"/>
  <c r="G196" i="9"/>
  <c r="E197" i="9"/>
  <c r="F197" i="9"/>
  <c r="P197" i="9"/>
  <c r="W197" i="9"/>
  <c r="G197" i="9"/>
  <c r="E198" i="9"/>
  <c r="F198" i="9"/>
  <c r="P198" i="9"/>
  <c r="G198" i="9"/>
  <c r="E199" i="9"/>
  <c r="F199" i="9"/>
  <c r="P199" i="9"/>
  <c r="G199" i="9"/>
  <c r="E200" i="9"/>
  <c r="F200" i="9"/>
  <c r="P200" i="9"/>
  <c r="G200" i="9"/>
  <c r="E201" i="9"/>
  <c r="F201" i="9"/>
  <c r="P201" i="9"/>
  <c r="G201" i="9"/>
  <c r="E202" i="9"/>
  <c r="F202" i="9"/>
  <c r="P202" i="9"/>
  <c r="W202" i="9"/>
  <c r="G202" i="9"/>
  <c r="E203" i="9"/>
  <c r="F203" i="9"/>
  <c r="P203" i="9"/>
  <c r="G203" i="9"/>
  <c r="E204" i="9"/>
  <c r="F204" i="9"/>
  <c r="P204" i="9"/>
  <c r="W204" i="9"/>
  <c r="G204" i="9"/>
  <c r="E205" i="9"/>
  <c r="F205" i="9"/>
  <c r="P205" i="9"/>
  <c r="G205" i="9"/>
  <c r="E206" i="9"/>
  <c r="F206" i="9"/>
  <c r="P206" i="9"/>
  <c r="G206" i="9"/>
  <c r="E207" i="9"/>
  <c r="F207" i="9"/>
  <c r="P207" i="9"/>
  <c r="G207" i="9"/>
  <c r="E208" i="9"/>
  <c r="F208" i="9"/>
  <c r="P208" i="9"/>
  <c r="W208" i="9"/>
  <c r="G208" i="9"/>
  <c r="E209" i="9"/>
  <c r="F209" i="9"/>
  <c r="P209" i="9"/>
  <c r="W209" i="9"/>
  <c r="G209" i="9"/>
  <c r="E210" i="9"/>
  <c r="F210" i="9"/>
  <c r="P210" i="9"/>
  <c r="G210" i="9"/>
  <c r="E211" i="9"/>
  <c r="F211" i="9"/>
  <c r="P211" i="9"/>
  <c r="W211" i="9"/>
  <c r="G211" i="9"/>
  <c r="E212" i="9"/>
  <c r="F212" i="9"/>
  <c r="P212" i="9"/>
  <c r="G212" i="9"/>
  <c r="E213" i="9"/>
  <c r="F213" i="9"/>
  <c r="P213" i="9"/>
  <c r="W213" i="9"/>
  <c r="G213" i="9"/>
  <c r="E214" i="9"/>
  <c r="F214" i="9"/>
  <c r="P214" i="9"/>
  <c r="G214" i="9"/>
  <c r="E215" i="9"/>
  <c r="F215" i="9"/>
  <c r="P215" i="9"/>
  <c r="W215" i="9"/>
  <c r="G215" i="9"/>
  <c r="E216" i="9"/>
  <c r="F216" i="9"/>
  <c r="P216" i="9"/>
  <c r="G216" i="9"/>
  <c r="E217" i="9"/>
  <c r="F217" i="9"/>
  <c r="P217" i="9"/>
  <c r="G217" i="9"/>
  <c r="E218" i="9"/>
  <c r="F218" i="9"/>
  <c r="P218" i="9"/>
  <c r="G218" i="9"/>
  <c r="E219" i="9"/>
  <c r="F219" i="9"/>
  <c r="P219" i="9"/>
  <c r="W219" i="9"/>
  <c r="G219" i="9"/>
  <c r="E220" i="9"/>
  <c r="F220" i="9"/>
  <c r="P220" i="9"/>
  <c r="G220" i="9"/>
  <c r="E221" i="9"/>
  <c r="F221" i="9"/>
  <c r="P221" i="9"/>
  <c r="G221" i="9"/>
  <c r="E222" i="9"/>
  <c r="F222" i="9"/>
  <c r="P222" i="9"/>
  <c r="W222" i="9"/>
  <c r="G222" i="9"/>
  <c r="E223" i="9"/>
  <c r="F223" i="9"/>
  <c r="P223" i="9"/>
  <c r="G223" i="9"/>
  <c r="E224" i="9"/>
  <c r="F224" i="9"/>
  <c r="P224" i="9"/>
  <c r="W224" i="9"/>
  <c r="G224" i="9"/>
  <c r="E225" i="9"/>
  <c r="F225" i="9"/>
  <c r="P225" i="9"/>
  <c r="G225" i="9"/>
  <c r="E226" i="9"/>
  <c r="F226" i="9"/>
  <c r="P226" i="9"/>
  <c r="W226" i="9"/>
  <c r="G226" i="9"/>
  <c r="E227" i="9"/>
  <c r="F227" i="9"/>
  <c r="P227" i="9"/>
  <c r="G227" i="9"/>
  <c r="E228" i="9"/>
  <c r="F228" i="9"/>
  <c r="P228" i="9"/>
  <c r="G228" i="9"/>
  <c r="E229" i="9"/>
  <c r="F229" i="9"/>
  <c r="P229" i="9"/>
  <c r="G229" i="9"/>
  <c r="E230" i="9"/>
  <c r="F230" i="9"/>
  <c r="P230" i="9"/>
  <c r="G230" i="9"/>
  <c r="E231" i="9"/>
  <c r="F231" i="9"/>
  <c r="P231" i="9"/>
  <c r="G231" i="9"/>
  <c r="E232" i="9"/>
  <c r="F232" i="9"/>
  <c r="P232" i="9"/>
  <c r="G232" i="9"/>
  <c r="E233" i="9"/>
  <c r="F233" i="9"/>
  <c r="P233" i="9"/>
  <c r="W233" i="9"/>
  <c r="G233" i="9"/>
  <c r="E234" i="9"/>
  <c r="F234" i="9"/>
  <c r="P234" i="9"/>
  <c r="G234" i="9"/>
  <c r="E235" i="9"/>
  <c r="F235" i="9"/>
  <c r="P235" i="9"/>
  <c r="G235" i="9"/>
  <c r="E236" i="9"/>
  <c r="F236" i="9"/>
  <c r="P236" i="9"/>
  <c r="G236" i="9"/>
  <c r="E237" i="9"/>
  <c r="F237" i="9"/>
  <c r="P237" i="9"/>
  <c r="W237" i="9"/>
  <c r="G237" i="9"/>
  <c r="E238" i="9"/>
  <c r="F238" i="9"/>
  <c r="P238" i="9"/>
  <c r="W238" i="9"/>
  <c r="G238" i="9"/>
  <c r="E239" i="9"/>
  <c r="F239" i="9"/>
  <c r="P239" i="9"/>
  <c r="G239" i="9"/>
  <c r="E240" i="9"/>
  <c r="F240" i="9"/>
  <c r="P240" i="9"/>
  <c r="W240" i="9"/>
  <c r="G240" i="9"/>
  <c r="E241" i="9"/>
  <c r="F241" i="9"/>
  <c r="P241" i="9"/>
  <c r="G241" i="9"/>
  <c r="E242" i="9"/>
  <c r="F242" i="9"/>
  <c r="P242" i="9"/>
  <c r="G242" i="9"/>
  <c r="E243" i="9"/>
  <c r="F243" i="9"/>
  <c r="P243" i="9"/>
  <c r="G243" i="9"/>
  <c r="E244" i="9"/>
  <c r="F244" i="9"/>
  <c r="P244" i="9"/>
  <c r="W244" i="9"/>
  <c r="G244" i="9"/>
  <c r="E245" i="9"/>
  <c r="F245" i="9"/>
  <c r="P245" i="9"/>
  <c r="G245" i="9"/>
  <c r="E246" i="9"/>
  <c r="F246" i="9"/>
  <c r="P246" i="9"/>
  <c r="G246" i="9"/>
  <c r="E247" i="9"/>
  <c r="F247" i="9"/>
  <c r="P247" i="9"/>
  <c r="W247" i="9"/>
  <c r="G247" i="9"/>
  <c r="E248" i="9"/>
  <c r="F248" i="9"/>
  <c r="P248" i="9"/>
  <c r="G248" i="9"/>
  <c r="E249" i="9"/>
  <c r="F249" i="9"/>
  <c r="P249" i="9"/>
  <c r="W249" i="9"/>
  <c r="G249" i="9"/>
  <c r="E250" i="9"/>
  <c r="F250" i="9"/>
  <c r="P250" i="9"/>
  <c r="G250" i="9"/>
  <c r="E251" i="9"/>
  <c r="F251" i="9"/>
  <c r="P251" i="9"/>
  <c r="W251" i="9"/>
  <c r="G251" i="9"/>
  <c r="E252" i="9"/>
  <c r="F252" i="9"/>
  <c r="P252" i="9"/>
  <c r="G252" i="9"/>
  <c r="E253" i="9"/>
  <c r="F253" i="9"/>
  <c r="P253" i="9"/>
  <c r="G253" i="9"/>
  <c r="E254" i="9"/>
  <c r="F254" i="9"/>
  <c r="P254" i="9"/>
  <c r="G254" i="9"/>
  <c r="E255" i="9"/>
  <c r="F255" i="9"/>
  <c r="P255" i="9"/>
  <c r="W255" i="9"/>
  <c r="G255" i="9"/>
  <c r="E256" i="9"/>
  <c r="F256" i="9"/>
  <c r="P256" i="9"/>
  <c r="G256" i="9"/>
  <c r="E257" i="9"/>
  <c r="F257" i="9"/>
  <c r="P257" i="9"/>
  <c r="G257" i="9"/>
  <c r="E258" i="9"/>
  <c r="F258" i="9"/>
  <c r="P258" i="9"/>
  <c r="G258" i="9"/>
  <c r="E259" i="9"/>
  <c r="F259" i="9"/>
  <c r="P259" i="9"/>
  <c r="W259" i="9"/>
  <c r="G259" i="9"/>
  <c r="E260" i="9"/>
  <c r="F260" i="9"/>
  <c r="P260" i="9"/>
  <c r="G260" i="9"/>
  <c r="E261" i="9"/>
  <c r="F261" i="9"/>
  <c r="P261" i="9"/>
  <c r="G261" i="9"/>
  <c r="E262" i="9"/>
  <c r="F262" i="9"/>
  <c r="P262" i="9"/>
  <c r="G262" i="9"/>
  <c r="E263" i="9"/>
  <c r="F263" i="9"/>
  <c r="P263" i="9"/>
  <c r="W263" i="9"/>
  <c r="G263" i="9"/>
  <c r="E264" i="9"/>
  <c r="F264" i="9"/>
  <c r="P264" i="9"/>
  <c r="G264" i="9"/>
  <c r="E265" i="9"/>
  <c r="F265" i="9"/>
  <c r="P265" i="9"/>
  <c r="G265" i="9"/>
  <c r="E266" i="9"/>
  <c r="F266" i="9"/>
  <c r="P266" i="9"/>
  <c r="W266" i="9"/>
  <c r="G266" i="9"/>
  <c r="E267" i="9"/>
  <c r="F267" i="9"/>
  <c r="P267" i="9"/>
  <c r="G267" i="9"/>
  <c r="E268" i="9"/>
  <c r="F268" i="9"/>
  <c r="P268" i="9"/>
  <c r="W268" i="9"/>
  <c r="G268" i="9"/>
  <c r="E269" i="9"/>
  <c r="F269" i="9"/>
  <c r="P269" i="9"/>
  <c r="G269" i="9"/>
  <c r="E270" i="9"/>
  <c r="F270" i="9"/>
  <c r="P270" i="9"/>
  <c r="W270" i="9"/>
  <c r="G270" i="9"/>
  <c r="E271" i="9"/>
  <c r="F271" i="9"/>
  <c r="P271" i="9"/>
  <c r="G271" i="9"/>
  <c r="E272" i="9"/>
  <c r="F272" i="9"/>
  <c r="P272" i="9"/>
  <c r="G272" i="9"/>
  <c r="E273" i="9"/>
  <c r="F273" i="9"/>
  <c r="P273" i="9"/>
  <c r="W273" i="9"/>
  <c r="G273" i="9"/>
  <c r="E274" i="9"/>
  <c r="F274" i="9"/>
  <c r="P274" i="9"/>
  <c r="G274" i="9"/>
  <c r="E275" i="9"/>
  <c r="F275" i="9"/>
  <c r="P275" i="9"/>
  <c r="W275" i="9"/>
  <c r="G275" i="9"/>
  <c r="E276" i="9"/>
  <c r="F276" i="9"/>
  <c r="P276" i="9"/>
  <c r="G276" i="9"/>
  <c r="E277" i="9"/>
  <c r="F277" i="9"/>
  <c r="P277" i="9"/>
  <c r="W277" i="9"/>
  <c r="G277" i="9"/>
  <c r="E278" i="9"/>
  <c r="F278" i="9"/>
  <c r="P278" i="9"/>
  <c r="G278" i="9"/>
  <c r="E279" i="9"/>
  <c r="F279" i="9"/>
  <c r="P279" i="9"/>
  <c r="G279" i="9"/>
  <c r="E280" i="9"/>
  <c r="F280" i="9"/>
  <c r="P280" i="9"/>
  <c r="G280" i="9"/>
  <c r="E281" i="9"/>
  <c r="F281" i="9"/>
  <c r="P281" i="9"/>
  <c r="W281" i="9"/>
  <c r="G281" i="9"/>
  <c r="E282" i="9"/>
  <c r="F282" i="9"/>
  <c r="P282" i="9"/>
  <c r="G282" i="9"/>
  <c r="E283" i="9"/>
  <c r="F283" i="9"/>
  <c r="P283" i="9"/>
  <c r="G283" i="9"/>
  <c r="E284" i="9"/>
  <c r="F284" i="9"/>
  <c r="P284" i="9"/>
  <c r="G284" i="9"/>
  <c r="E285" i="9"/>
  <c r="F285" i="9"/>
  <c r="P285" i="9"/>
  <c r="W285" i="9"/>
  <c r="G285" i="9"/>
  <c r="E286" i="9"/>
  <c r="F286" i="9"/>
  <c r="P286" i="9"/>
  <c r="W286" i="9"/>
  <c r="G286" i="9"/>
  <c r="E287" i="9"/>
  <c r="F287" i="9"/>
  <c r="P287" i="9"/>
  <c r="G287" i="9"/>
  <c r="E288" i="9"/>
  <c r="F288" i="9"/>
  <c r="P288" i="9"/>
  <c r="W288" i="9"/>
  <c r="G288" i="9"/>
  <c r="E289" i="9"/>
  <c r="F289" i="9"/>
  <c r="P289" i="9"/>
  <c r="G289" i="9"/>
  <c r="E290" i="9"/>
  <c r="F290" i="9"/>
  <c r="P290" i="9"/>
  <c r="G290" i="9"/>
  <c r="E291" i="9"/>
  <c r="F291" i="9"/>
  <c r="P291" i="9"/>
  <c r="G291" i="9"/>
  <c r="E292" i="9"/>
  <c r="F292" i="9"/>
  <c r="P292" i="9"/>
  <c r="W292" i="9"/>
  <c r="G292" i="9"/>
  <c r="E293" i="9"/>
  <c r="F293" i="9"/>
  <c r="P293" i="9"/>
  <c r="G293" i="9"/>
  <c r="E294" i="9"/>
  <c r="F294" i="9"/>
  <c r="P294" i="9"/>
  <c r="G294" i="9"/>
  <c r="E295" i="9"/>
  <c r="F295" i="9"/>
  <c r="P295" i="9"/>
  <c r="G295" i="9"/>
  <c r="E296" i="9"/>
  <c r="F296" i="9"/>
  <c r="P296" i="9"/>
  <c r="W296" i="9"/>
  <c r="G296" i="9"/>
  <c r="E297" i="9"/>
  <c r="F297" i="9"/>
  <c r="P297" i="9"/>
  <c r="W297" i="9"/>
  <c r="G297" i="9"/>
  <c r="E298" i="9"/>
  <c r="F298" i="9"/>
  <c r="P298" i="9"/>
  <c r="G298" i="9"/>
  <c r="E299" i="9"/>
  <c r="F299" i="9"/>
  <c r="P299" i="9"/>
  <c r="W299" i="9"/>
  <c r="G299" i="9"/>
  <c r="E300" i="9"/>
  <c r="F300" i="9"/>
  <c r="P300" i="9"/>
  <c r="G300" i="9"/>
  <c r="E301" i="9"/>
  <c r="F301" i="9"/>
  <c r="P301" i="9"/>
  <c r="W301" i="9"/>
  <c r="G301" i="9"/>
  <c r="E302" i="9"/>
  <c r="F302" i="9"/>
  <c r="P302" i="9"/>
  <c r="G302" i="9"/>
  <c r="E303" i="9"/>
  <c r="F303" i="9"/>
  <c r="P303" i="9"/>
  <c r="W303" i="9"/>
  <c r="G303" i="9"/>
  <c r="E304" i="9"/>
  <c r="F304" i="9"/>
  <c r="P304" i="9"/>
  <c r="G304" i="9"/>
  <c r="E305" i="9"/>
  <c r="F305" i="9"/>
  <c r="P305" i="9"/>
  <c r="G305" i="9"/>
  <c r="E306" i="9"/>
  <c r="F306" i="9"/>
  <c r="P306" i="9"/>
  <c r="W306" i="9"/>
  <c r="G306" i="9"/>
  <c r="E307" i="9"/>
  <c r="F307" i="9"/>
  <c r="P307" i="9"/>
  <c r="G307" i="9"/>
  <c r="E308" i="9"/>
  <c r="F308" i="9"/>
  <c r="P308" i="9"/>
  <c r="W308" i="9"/>
  <c r="G308" i="9"/>
  <c r="E309" i="9"/>
  <c r="F309" i="9"/>
  <c r="P309" i="9"/>
  <c r="G309" i="9"/>
  <c r="E310" i="9"/>
  <c r="F310" i="9"/>
  <c r="P310" i="9"/>
  <c r="W310" i="9"/>
  <c r="G310" i="9"/>
  <c r="E311" i="9"/>
  <c r="F311" i="9"/>
  <c r="P311" i="9"/>
  <c r="G311" i="9"/>
  <c r="E312" i="9"/>
  <c r="F312" i="9"/>
  <c r="P312" i="9"/>
  <c r="G312" i="9"/>
  <c r="E313" i="9"/>
  <c r="F313" i="9"/>
  <c r="P313" i="9"/>
  <c r="G313" i="9"/>
  <c r="E314" i="9"/>
  <c r="F314" i="9"/>
  <c r="P314" i="9"/>
  <c r="W314" i="9"/>
  <c r="G314" i="9"/>
  <c r="E315" i="9"/>
  <c r="F315" i="9"/>
  <c r="P315" i="9"/>
  <c r="G315" i="9"/>
  <c r="E316" i="9"/>
  <c r="F316" i="9"/>
  <c r="P316" i="9"/>
  <c r="G316" i="9"/>
  <c r="E317" i="9"/>
  <c r="F317" i="9"/>
  <c r="P317" i="9"/>
  <c r="G317" i="9"/>
  <c r="E318" i="9"/>
  <c r="F318" i="9"/>
  <c r="P318" i="9"/>
  <c r="G318" i="9"/>
  <c r="E319" i="9"/>
  <c r="F319" i="9"/>
  <c r="P319" i="9"/>
  <c r="W319" i="9"/>
  <c r="G319" i="9"/>
  <c r="E320" i="9"/>
  <c r="F320" i="9"/>
  <c r="P320" i="9"/>
  <c r="G320" i="9"/>
  <c r="E321" i="9"/>
  <c r="F321" i="9"/>
  <c r="P321" i="9"/>
  <c r="W321" i="9"/>
  <c r="G321" i="9"/>
  <c r="E322" i="9"/>
  <c r="F322" i="9"/>
  <c r="P322" i="9"/>
  <c r="G322" i="9"/>
  <c r="E323" i="9"/>
  <c r="F323" i="9"/>
  <c r="P323" i="9"/>
  <c r="G323" i="9"/>
  <c r="E324" i="9"/>
  <c r="F324" i="9"/>
  <c r="P324" i="9"/>
  <c r="G324" i="9"/>
  <c r="E325" i="9"/>
  <c r="F325" i="9"/>
  <c r="P325" i="9"/>
  <c r="W325" i="9"/>
  <c r="G325" i="9"/>
  <c r="E326" i="9"/>
  <c r="F326" i="9"/>
  <c r="P326" i="9"/>
  <c r="W326" i="9"/>
  <c r="G326" i="9"/>
  <c r="E327" i="9"/>
  <c r="F327" i="9"/>
  <c r="P327" i="9"/>
  <c r="G327" i="9"/>
  <c r="E328" i="9"/>
  <c r="F328" i="9"/>
  <c r="P328" i="9"/>
  <c r="W328" i="9"/>
  <c r="G328" i="9"/>
  <c r="E329" i="9"/>
  <c r="F329" i="9"/>
  <c r="P329" i="9"/>
  <c r="G329" i="9"/>
  <c r="E330" i="9"/>
  <c r="F330" i="9"/>
  <c r="P330" i="9"/>
  <c r="G330" i="9"/>
  <c r="E331" i="9"/>
  <c r="F331" i="9"/>
  <c r="P331" i="9"/>
  <c r="G331" i="9"/>
  <c r="E332" i="9"/>
  <c r="F332" i="9"/>
  <c r="P332" i="9"/>
  <c r="W332" i="9"/>
  <c r="G332" i="9"/>
  <c r="E333" i="9"/>
  <c r="F333" i="9"/>
  <c r="P333" i="9"/>
  <c r="G333" i="9"/>
  <c r="E334" i="9"/>
  <c r="F334" i="9"/>
  <c r="P334" i="9"/>
  <c r="G334" i="9"/>
  <c r="E335" i="9"/>
  <c r="F335" i="9"/>
  <c r="P335" i="9"/>
  <c r="W335" i="9"/>
  <c r="G335" i="9"/>
  <c r="E336" i="9"/>
  <c r="F336" i="9"/>
  <c r="P336" i="9"/>
  <c r="G336" i="9"/>
  <c r="E337" i="9"/>
  <c r="F337" i="9"/>
  <c r="P337" i="9"/>
  <c r="G337" i="9"/>
  <c r="E338" i="9"/>
  <c r="F338" i="9"/>
  <c r="P338" i="9"/>
  <c r="G338" i="9"/>
  <c r="E339" i="9"/>
  <c r="F339" i="9"/>
  <c r="P339" i="9"/>
  <c r="W339" i="9"/>
  <c r="G339" i="9"/>
  <c r="E340" i="9"/>
  <c r="F340" i="9"/>
  <c r="P340" i="9"/>
  <c r="G340" i="9"/>
  <c r="E341" i="9"/>
  <c r="F341" i="9"/>
  <c r="P341" i="9"/>
  <c r="G341" i="9"/>
  <c r="E342" i="9"/>
  <c r="F342" i="9"/>
  <c r="P342" i="9"/>
  <c r="W342" i="9"/>
  <c r="G342" i="9"/>
  <c r="E343" i="9"/>
  <c r="F343" i="9"/>
  <c r="P343" i="9"/>
  <c r="G343" i="9"/>
  <c r="E344" i="9"/>
  <c r="F344" i="9"/>
  <c r="P344" i="9"/>
  <c r="W344" i="9"/>
  <c r="G344" i="9"/>
  <c r="E345" i="9"/>
  <c r="F345" i="9"/>
  <c r="P345" i="9"/>
  <c r="G345" i="9"/>
  <c r="E346" i="9"/>
  <c r="F346" i="9"/>
  <c r="P346" i="9"/>
  <c r="W346" i="9"/>
  <c r="G346" i="9"/>
  <c r="E347" i="9"/>
  <c r="F347" i="9"/>
  <c r="P347" i="9"/>
  <c r="G347" i="9"/>
  <c r="E348" i="9"/>
  <c r="F348" i="9"/>
  <c r="P348" i="9"/>
  <c r="G348" i="9"/>
  <c r="E349" i="9"/>
  <c r="F349" i="9"/>
  <c r="P349" i="9"/>
  <c r="G349" i="9"/>
  <c r="E350" i="9"/>
  <c r="F350" i="9"/>
  <c r="P350" i="9"/>
  <c r="G350" i="9"/>
  <c r="E351" i="9"/>
  <c r="F351" i="9"/>
  <c r="P351" i="9"/>
  <c r="W351" i="9"/>
  <c r="G351" i="9"/>
  <c r="E352" i="9"/>
  <c r="F352" i="9"/>
  <c r="P352" i="9"/>
  <c r="G352" i="9"/>
  <c r="E353" i="9"/>
  <c r="F353" i="9"/>
  <c r="P353" i="9"/>
  <c r="W353" i="9"/>
  <c r="G353" i="9"/>
  <c r="E354" i="9"/>
  <c r="F354" i="9"/>
  <c r="P354" i="9"/>
  <c r="G354" i="9"/>
  <c r="E355" i="9"/>
  <c r="F355" i="9"/>
  <c r="P355" i="9"/>
  <c r="W355" i="9"/>
  <c r="G355" i="9"/>
  <c r="E356" i="9"/>
  <c r="F356" i="9"/>
  <c r="P356" i="9"/>
  <c r="G356" i="9"/>
  <c r="E357" i="9"/>
  <c r="F357" i="9"/>
  <c r="P357" i="9"/>
  <c r="W357" i="9"/>
  <c r="G357" i="9"/>
  <c r="E358" i="9"/>
  <c r="F358" i="9"/>
  <c r="P358" i="9"/>
  <c r="G358" i="9"/>
  <c r="E359" i="9"/>
  <c r="F359" i="9"/>
  <c r="P359" i="9"/>
  <c r="G359" i="9"/>
  <c r="E360" i="9"/>
  <c r="F360" i="9"/>
  <c r="P360" i="9"/>
  <c r="G360" i="9"/>
  <c r="E361" i="9"/>
  <c r="F361" i="9"/>
  <c r="P361" i="9"/>
  <c r="G361" i="9"/>
  <c r="E362" i="9"/>
  <c r="F362" i="9"/>
  <c r="P362" i="9"/>
  <c r="W362" i="9"/>
  <c r="G362" i="9"/>
  <c r="E363" i="9"/>
  <c r="F363" i="9"/>
  <c r="P363" i="9"/>
  <c r="G363" i="9"/>
  <c r="E364" i="9"/>
  <c r="F364" i="9"/>
  <c r="P364" i="9"/>
  <c r="W364" i="9"/>
  <c r="G364" i="9"/>
  <c r="E365" i="9"/>
  <c r="F365" i="9"/>
  <c r="P365" i="9"/>
  <c r="G365" i="9"/>
  <c r="E366" i="9"/>
  <c r="F366" i="9"/>
  <c r="P366" i="9"/>
  <c r="G366" i="9"/>
  <c r="E367" i="9"/>
  <c r="F367" i="9"/>
  <c r="P367" i="9"/>
  <c r="G367" i="9"/>
  <c r="E368" i="9"/>
  <c r="F368" i="9"/>
  <c r="P368" i="9"/>
  <c r="W368" i="9"/>
  <c r="G368" i="9"/>
  <c r="E369" i="9"/>
  <c r="F369" i="9"/>
  <c r="P369" i="9"/>
  <c r="G369" i="9"/>
  <c r="E370" i="9"/>
  <c r="F370" i="9"/>
  <c r="P370" i="9"/>
  <c r="G370" i="9"/>
  <c r="E371" i="9"/>
  <c r="F371" i="9"/>
  <c r="P371" i="9"/>
  <c r="W371" i="9"/>
  <c r="G371" i="9"/>
  <c r="E372" i="9"/>
  <c r="F372" i="9"/>
  <c r="P372" i="9"/>
  <c r="G372" i="9"/>
  <c r="E373" i="9"/>
  <c r="F373" i="9"/>
  <c r="P373" i="9"/>
  <c r="W373" i="9"/>
  <c r="G373" i="9"/>
  <c r="E374" i="9"/>
  <c r="F374" i="9"/>
  <c r="P374" i="9"/>
  <c r="G374" i="9"/>
  <c r="E375" i="9"/>
  <c r="F375" i="9"/>
  <c r="P375" i="9"/>
  <c r="W375" i="9"/>
  <c r="G375" i="9"/>
  <c r="E376" i="9"/>
  <c r="F376" i="9"/>
  <c r="P376" i="9"/>
  <c r="G376" i="9"/>
  <c r="E377" i="9"/>
  <c r="F377" i="9"/>
  <c r="P377" i="9"/>
  <c r="G377" i="9"/>
  <c r="E378" i="9"/>
  <c r="F378" i="9"/>
  <c r="P378" i="9"/>
  <c r="W378" i="9"/>
  <c r="G378" i="9"/>
  <c r="E379" i="9"/>
  <c r="F379" i="9"/>
  <c r="P379" i="9"/>
  <c r="G379" i="9"/>
  <c r="E380" i="9"/>
  <c r="F380" i="9"/>
  <c r="P380" i="9"/>
  <c r="G380" i="9"/>
  <c r="E381" i="9"/>
  <c r="F381" i="9"/>
  <c r="P381" i="9"/>
  <c r="G381" i="9"/>
  <c r="E382" i="9"/>
  <c r="F382" i="9"/>
  <c r="P382" i="9"/>
  <c r="W382" i="9"/>
  <c r="G382" i="9"/>
  <c r="E383" i="9"/>
  <c r="F383" i="9"/>
  <c r="P383" i="9"/>
  <c r="G383" i="9"/>
  <c r="E384" i="9"/>
  <c r="F384" i="9"/>
  <c r="P384" i="9"/>
  <c r="G384" i="9"/>
  <c r="E385" i="9"/>
  <c r="F385" i="9"/>
  <c r="P385" i="9"/>
  <c r="W385" i="9"/>
  <c r="G385" i="9"/>
  <c r="E386" i="9"/>
  <c r="F386" i="9"/>
  <c r="P386" i="9"/>
  <c r="G386" i="9"/>
  <c r="E387" i="9"/>
  <c r="F387" i="9"/>
  <c r="P387" i="9"/>
  <c r="W387" i="9"/>
  <c r="G387" i="9"/>
  <c r="E388" i="9"/>
  <c r="F388" i="9"/>
  <c r="P388" i="9"/>
  <c r="G388" i="9"/>
  <c r="E389" i="9"/>
  <c r="F389" i="9"/>
  <c r="P389" i="9"/>
  <c r="W389" i="9"/>
  <c r="G389" i="9"/>
  <c r="E390" i="9"/>
  <c r="F390" i="9"/>
  <c r="P390" i="9"/>
  <c r="G390" i="9"/>
  <c r="E391" i="9"/>
  <c r="F391" i="9"/>
  <c r="P391" i="9"/>
  <c r="G391" i="9"/>
  <c r="E392" i="9"/>
  <c r="F392" i="9"/>
  <c r="P392" i="9"/>
  <c r="G392" i="9"/>
  <c r="E393" i="9"/>
  <c r="F393" i="9"/>
  <c r="P393" i="9"/>
  <c r="G393" i="9"/>
  <c r="E394" i="9"/>
  <c r="F394" i="9"/>
  <c r="P394" i="9"/>
  <c r="W394" i="9"/>
  <c r="G394" i="9"/>
  <c r="E395" i="9"/>
  <c r="F395" i="9"/>
  <c r="P395" i="9"/>
  <c r="G395" i="9"/>
  <c r="E396" i="9"/>
  <c r="F396" i="9"/>
  <c r="P396" i="9"/>
  <c r="W396" i="9"/>
  <c r="G396" i="9"/>
  <c r="E397" i="9"/>
  <c r="F397" i="9"/>
  <c r="P397" i="9"/>
  <c r="G397" i="9"/>
  <c r="E398" i="9"/>
  <c r="F398" i="9"/>
  <c r="P398" i="9"/>
  <c r="W398" i="9"/>
  <c r="G398" i="9"/>
  <c r="E399" i="9"/>
  <c r="F399" i="9"/>
  <c r="P399" i="9"/>
  <c r="G399" i="9"/>
  <c r="E400" i="9"/>
  <c r="F400" i="9"/>
  <c r="P400" i="9"/>
  <c r="W400" i="9"/>
  <c r="G400" i="9"/>
  <c r="E401" i="9"/>
  <c r="F401" i="9"/>
  <c r="P401" i="9"/>
  <c r="G401" i="9"/>
  <c r="E402" i="9"/>
  <c r="F402" i="9"/>
  <c r="P402" i="9"/>
  <c r="G402" i="9"/>
  <c r="E403" i="9"/>
  <c r="F403" i="9"/>
  <c r="P403" i="9"/>
  <c r="G403" i="9"/>
  <c r="E404" i="9"/>
  <c r="F404" i="9"/>
  <c r="P404" i="9"/>
  <c r="W404" i="9"/>
  <c r="G404" i="9"/>
  <c r="E405" i="9"/>
  <c r="F405" i="9"/>
  <c r="P405" i="9"/>
  <c r="G405" i="9"/>
  <c r="E406" i="9"/>
  <c r="F406" i="9"/>
  <c r="P406" i="9"/>
  <c r="G406" i="9"/>
  <c r="E407" i="9"/>
  <c r="F407" i="9"/>
  <c r="P407" i="9"/>
  <c r="W407" i="9"/>
  <c r="G407" i="9"/>
  <c r="E408" i="9"/>
  <c r="F408" i="9"/>
  <c r="P408" i="9"/>
  <c r="G408" i="9"/>
  <c r="E409" i="9"/>
  <c r="F409" i="9"/>
  <c r="P409" i="9"/>
  <c r="G409" i="9"/>
  <c r="E410" i="9"/>
  <c r="F410" i="9"/>
  <c r="P410" i="9"/>
  <c r="G410" i="9"/>
  <c r="E411" i="9"/>
  <c r="F411" i="9"/>
  <c r="P411" i="9"/>
  <c r="W411" i="9"/>
  <c r="G411" i="9"/>
  <c r="E412" i="9"/>
  <c r="F412" i="9"/>
  <c r="P412" i="9"/>
  <c r="G412" i="9"/>
  <c r="E413" i="9"/>
  <c r="F413" i="9"/>
  <c r="P413" i="9"/>
  <c r="G413" i="9"/>
  <c r="E414" i="9"/>
  <c r="F414" i="9"/>
  <c r="P414" i="9"/>
  <c r="W414" i="9"/>
  <c r="G414" i="9"/>
  <c r="E415" i="9"/>
  <c r="F415" i="9"/>
  <c r="P415" i="9"/>
  <c r="G415" i="9"/>
  <c r="E416" i="9"/>
  <c r="F416" i="9"/>
  <c r="P416" i="9"/>
  <c r="W416" i="9"/>
  <c r="G416" i="9"/>
  <c r="E417" i="9"/>
  <c r="F417" i="9"/>
  <c r="P417" i="9"/>
  <c r="G417" i="9"/>
  <c r="E418" i="9"/>
  <c r="F418" i="9"/>
  <c r="P418" i="9"/>
  <c r="W418" i="9"/>
  <c r="G418" i="9"/>
  <c r="E419" i="9"/>
  <c r="F419" i="9"/>
  <c r="P419" i="9"/>
  <c r="G419" i="9"/>
  <c r="E420" i="9"/>
  <c r="F420" i="9"/>
  <c r="P420" i="9"/>
  <c r="W420" i="9"/>
  <c r="G420" i="9"/>
  <c r="E421" i="9"/>
  <c r="F421" i="9"/>
  <c r="P421" i="9"/>
  <c r="G421" i="9"/>
  <c r="E422" i="9"/>
  <c r="F422" i="9"/>
  <c r="P422" i="9"/>
  <c r="W422" i="9"/>
  <c r="G422" i="9"/>
  <c r="E423" i="9"/>
  <c r="F423" i="9"/>
  <c r="P423" i="9"/>
  <c r="G423" i="9"/>
  <c r="E424" i="9"/>
  <c r="F424" i="9"/>
  <c r="P424" i="9"/>
  <c r="G424" i="9"/>
  <c r="E425" i="9"/>
  <c r="F425" i="9"/>
  <c r="P425" i="9"/>
  <c r="W425" i="9"/>
  <c r="G425" i="9"/>
  <c r="E426" i="9"/>
  <c r="F426" i="9"/>
  <c r="P426" i="9"/>
  <c r="G426" i="9"/>
  <c r="E427" i="9"/>
  <c r="F427" i="9"/>
  <c r="P427" i="9"/>
  <c r="W427" i="9"/>
  <c r="G427" i="9"/>
  <c r="E428" i="9"/>
  <c r="F428" i="9"/>
  <c r="P428" i="9"/>
  <c r="G428" i="9"/>
  <c r="E429" i="9"/>
  <c r="F429" i="9"/>
  <c r="P429" i="9"/>
  <c r="W429" i="9"/>
  <c r="G429" i="9"/>
  <c r="E430" i="9"/>
  <c r="F430" i="9"/>
  <c r="P430" i="9"/>
  <c r="G430" i="9"/>
  <c r="E431" i="9"/>
  <c r="F431" i="9"/>
  <c r="P431" i="9"/>
  <c r="W431" i="9"/>
  <c r="G431" i="9"/>
  <c r="E432" i="9"/>
  <c r="F432" i="9"/>
  <c r="P432" i="9"/>
  <c r="G432" i="9"/>
  <c r="E433" i="9"/>
  <c r="F433" i="9"/>
  <c r="P433" i="9"/>
  <c r="W433" i="9"/>
  <c r="G433" i="9"/>
  <c r="E434" i="9"/>
  <c r="F434" i="9"/>
  <c r="P434" i="9"/>
  <c r="G434" i="9"/>
  <c r="E435" i="9"/>
  <c r="F435" i="9"/>
  <c r="P435" i="9"/>
  <c r="G435" i="9"/>
  <c r="E436" i="9"/>
  <c r="F436" i="9"/>
  <c r="P436" i="9"/>
  <c r="G436" i="9"/>
  <c r="E437" i="9"/>
  <c r="F437" i="9"/>
  <c r="P437" i="9"/>
  <c r="W437" i="9"/>
  <c r="G437" i="9"/>
  <c r="E438" i="9"/>
  <c r="F438" i="9"/>
  <c r="P438" i="9"/>
  <c r="W438" i="9"/>
  <c r="G438" i="9"/>
  <c r="E439" i="9"/>
  <c r="F439" i="9"/>
  <c r="P439" i="9"/>
  <c r="G439" i="9"/>
  <c r="E440" i="9"/>
  <c r="F440" i="9"/>
  <c r="P440" i="9"/>
  <c r="W440" i="9"/>
  <c r="G440" i="9"/>
  <c r="E441" i="9"/>
  <c r="F441" i="9"/>
  <c r="P441" i="9"/>
  <c r="G441" i="9"/>
  <c r="E442" i="9"/>
  <c r="F442" i="9"/>
  <c r="P442" i="9"/>
  <c r="G442" i="9"/>
  <c r="E443" i="9"/>
  <c r="F443" i="9"/>
  <c r="P443" i="9"/>
  <c r="G443" i="9"/>
  <c r="E444" i="9"/>
  <c r="F444" i="9"/>
  <c r="P444" i="9"/>
  <c r="W444" i="9"/>
  <c r="G444" i="9"/>
  <c r="E445" i="9"/>
  <c r="F445" i="9"/>
  <c r="P445" i="9"/>
  <c r="G445" i="9"/>
  <c r="E446" i="9"/>
  <c r="F446" i="9"/>
  <c r="P446" i="9"/>
  <c r="G446" i="9"/>
  <c r="E447" i="9"/>
  <c r="F447" i="9"/>
  <c r="P447" i="9"/>
  <c r="W447" i="9"/>
  <c r="G447" i="9"/>
  <c r="E448" i="9"/>
  <c r="F448" i="9"/>
  <c r="P448" i="9"/>
  <c r="G448" i="9"/>
  <c r="E449" i="9"/>
  <c r="F449" i="9"/>
  <c r="P449" i="9"/>
  <c r="G449" i="9"/>
  <c r="E450" i="9"/>
  <c r="F450" i="9"/>
  <c r="P450" i="9"/>
  <c r="G450" i="9"/>
  <c r="E451" i="9"/>
  <c r="F451" i="9"/>
  <c r="P451" i="9"/>
  <c r="W451" i="9"/>
  <c r="G451" i="9"/>
  <c r="E452" i="9"/>
  <c r="F452" i="9"/>
  <c r="P452" i="9"/>
  <c r="G452" i="9"/>
  <c r="E453" i="9"/>
  <c r="F453" i="9"/>
  <c r="P453" i="9"/>
  <c r="G453" i="9"/>
  <c r="E454" i="9"/>
  <c r="F454" i="9"/>
  <c r="P454" i="9"/>
  <c r="W454" i="9"/>
  <c r="G454" i="9"/>
  <c r="E455" i="9"/>
  <c r="F455" i="9"/>
  <c r="P455" i="9"/>
  <c r="G455" i="9"/>
  <c r="E456" i="9"/>
  <c r="F456" i="9"/>
  <c r="P456" i="9"/>
  <c r="G456" i="9"/>
  <c r="E457" i="9"/>
  <c r="F457" i="9"/>
  <c r="P457" i="9"/>
  <c r="G457" i="9"/>
  <c r="E458" i="9"/>
  <c r="F458" i="9"/>
  <c r="P458" i="9"/>
  <c r="W458" i="9"/>
  <c r="G458" i="9"/>
  <c r="E459" i="9"/>
  <c r="F459" i="9"/>
  <c r="P459" i="9"/>
  <c r="G459" i="9"/>
  <c r="E460" i="9"/>
  <c r="F460" i="9"/>
  <c r="P460" i="9"/>
  <c r="W460" i="9"/>
  <c r="G460" i="9"/>
  <c r="E461" i="9"/>
  <c r="F461" i="9"/>
  <c r="P461" i="9"/>
  <c r="G461" i="9"/>
  <c r="E462" i="9"/>
  <c r="F462" i="9"/>
  <c r="P462" i="9"/>
  <c r="W462" i="9"/>
  <c r="G462" i="9"/>
  <c r="E463" i="9"/>
  <c r="F463" i="9"/>
  <c r="P463" i="9"/>
  <c r="G463" i="9"/>
  <c r="E464" i="9"/>
  <c r="F464" i="9"/>
  <c r="P464" i="9"/>
  <c r="W464" i="9"/>
  <c r="G464" i="9"/>
  <c r="E465" i="9"/>
  <c r="F465" i="9"/>
  <c r="P465" i="9"/>
  <c r="G465" i="9"/>
  <c r="E466" i="9"/>
  <c r="F466" i="9"/>
  <c r="P466" i="9"/>
  <c r="W466" i="9"/>
  <c r="G466" i="9"/>
  <c r="E467" i="9"/>
  <c r="F467" i="9"/>
  <c r="P467" i="9"/>
  <c r="G467" i="9"/>
  <c r="E468" i="9"/>
  <c r="F468" i="9"/>
  <c r="P468" i="9"/>
  <c r="G468" i="9"/>
  <c r="E469" i="9"/>
  <c r="F469" i="9"/>
  <c r="P469" i="9"/>
  <c r="G469" i="9"/>
  <c r="E470" i="9"/>
  <c r="F470" i="9"/>
  <c r="P470" i="9"/>
  <c r="G470" i="9"/>
  <c r="E471" i="9"/>
  <c r="F471" i="9"/>
  <c r="P471" i="9"/>
  <c r="W471" i="9"/>
  <c r="G471" i="9"/>
  <c r="E472" i="9"/>
  <c r="F472" i="9"/>
  <c r="P472" i="9"/>
  <c r="G472" i="9"/>
  <c r="E473" i="9"/>
  <c r="F473" i="9"/>
  <c r="P473" i="9"/>
  <c r="W473" i="9"/>
  <c r="G473" i="9"/>
  <c r="E474" i="9"/>
  <c r="F474" i="9"/>
  <c r="P474" i="9"/>
  <c r="G474" i="9"/>
  <c r="E475" i="9"/>
  <c r="F475" i="9"/>
  <c r="P475" i="9"/>
  <c r="G475" i="9"/>
  <c r="E476" i="9"/>
  <c r="F476" i="9"/>
  <c r="P476" i="9"/>
  <c r="G476" i="9"/>
  <c r="E477" i="9"/>
  <c r="F477" i="9"/>
  <c r="P477" i="9"/>
  <c r="W477" i="9"/>
  <c r="G477" i="9"/>
  <c r="E478" i="9"/>
  <c r="F478" i="9"/>
  <c r="P478" i="9"/>
  <c r="W478" i="9"/>
  <c r="G478" i="9"/>
  <c r="E479" i="9"/>
  <c r="F479" i="9"/>
  <c r="P479" i="9"/>
  <c r="G479" i="9"/>
  <c r="E480" i="9"/>
  <c r="F480" i="9"/>
  <c r="P480" i="9"/>
  <c r="W480" i="9"/>
  <c r="G480" i="9"/>
  <c r="E481" i="9"/>
  <c r="F481" i="9"/>
  <c r="P481" i="9"/>
  <c r="G481" i="9"/>
  <c r="E482" i="9"/>
  <c r="F482" i="9"/>
  <c r="P482" i="9"/>
  <c r="G482" i="9"/>
  <c r="E483" i="9"/>
  <c r="F483" i="9"/>
  <c r="P483" i="9"/>
  <c r="G483" i="9"/>
  <c r="E484" i="9"/>
  <c r="F484" i="9"/>
  <c r="P484" i="9"/>
  <c r="W484" i="9"/>
  <c r="G484" i="9"/>
  <c r="E485" i="9"/>
  <c r="F485" i="9"/>
  <c r="P485" i="9"/>
  <c r="G485" i="9"/>
  <c r="E486" i="9"/>
  <c r="F486" i="9"/>
  <c r="P486" i="9"/>
  <c r="G486" i="9"/>
  <c r="E487" i="9"/>
  <c r="F487" i="9"/>
  <c r="P487" i="9"/>
  <c r="W487" i="9"/>
  <c r="G487" i="9"/>
  <c r="E488" i="9"/>
  <c r="F488" i="9"/>
  <c r="P488" i="9"/>
  <c r="G488" i="9"/>
  <c r="E489" i="9"/>
  <c r="F489" i="9"/>
  <c r="P489" i="9"/>
  <c r="G489" i="9"/>
  <c r="E490" i="9"/>
  <c r="F490" i="9"/>
  <c r="P490" i="9"/>
  <c r="G490" i="9"/>
  <c r="E491" i="9"/>
  <c r="F491" i="9"/>
  <c r="P491" i="9"/>
  <c r="W491" i="9"/>
  <c r="G491" i="9"/>
  <c r="E492" i="9"/>
  <c r="F492" i="9"/>
  <c r="P492" i="9"/>
  <c r="G492" i="9"/>
  <c r="E493" i="9"/>
  <c r="F493" i="9"/>
  <c r="P493" i="9"/>
  <c r="G493" i="9"/>
  <c r="E494" i="9"/>
  <c r="F494" i="9"/>
  <c r="P494" i="9"/>
  <c r="W494" i="9"/>
  <c r="G494" i="9"/>
  <c r="E495" i="9"/>
  <c r="F495" i="9"/>
  <c r="P495" i="9"/>
  <c r="G495" i="9"/>
  <c r="E496" i="9"/>
  <c r="F496" i="9"/>
  <c r="P496" i="9"/>
  <c r="W496" i="9"/>
  <c r="G496" i="9"/>
  <c r="E497" i="9"/>
  <c r="F497" i="9"/>
  <c r="P497" i="9"/>
  <c r="G497" i="9"/>
  <c r="E498" i="9"/>
  <c r="F498" i="9"/>
  <c r="P498" i="9"/>
  <c r="W498" i="9"/>
  <c r="G498" i="9"/>
  <c r="E499" i="9"/>
  <c r="F499" i="9"/>
  <c r="P499" i="9"/>
  <c r="G499" i="9"/>
  <c r="E500" i="9"/>
  <c r="F500" i="9"/>
  <c r="P500" i="9"/>
  <c r="G500" i="9"/>
  <c r="E501" i="9"/>
  <c r="F501" i="9"/>
  <c r="P501" i="9"/>
  <c r="G501" i="9"/>
  <c r="E502" i="9"/>
  <c r="F502" i="9"/>
  <c r="P502" i="9"/>
  <c r="G502" i="9"/>
  <c r="E503" i="9"/>
  <c r="F503" i="9"/>
  <c r="P503" i="9"/>
  <c r="W503" i="9"/>
  <c r="G503" i="9"/>
  <c r="E504" i="9"/>
  <c r="F504" i="9"/>
  <c r="P504" i="9"/>
  <c r="G504" i="9"/>
  <c r="E505" i="9"/>
  <c r="F505" i="9"/>
  <c r="P505" i="9"/>
  <c r="W505" i="9"/>
  <c r="G505" i="9"/>
  <c r="E506" i="9"/>
  <c r="F506" i="9"/>
  <c r="P506" i="9"/>
  <c r="G506" i="9"/>
  <c r="E507" i="9"/>
  <c r="F507" i="9"/>
  <c r="P507" i="9"/>
  <c r="G507" i="9"/>
  <c r="E508" i="9"/>
  <c r="F508" i="9"/>
  <c r="P508" i="9"/>
  <c r="G508" i="9"/>
  <c r="E509" i="9"/>
  <c r="F509" i="9"/>
  <c r="P509" i="9"/>
  <c r="W509" i="9"/>
  <c r="G509" i="9"/>
  <c r="E510" i="9"/>
  <c r="F510" i="9"/>
  <c r="P510" i="9"/>
  <c r="W510" i="9"/>
  <c r="G510" i="9"/>
  <c r="E511" i="9"/>
  <c r="F511" i="9"/>
  <c r="P511" i="9"/>
  <c r="G511" i="9"/>
  <c r="E512" i="9"/>
  <c r="F512" i="9"/>
  <c r="P512" i="9"/>
  <c r="W512" i="9"/>
  <c r="G512" i="9"/>
  <c r="E513" i="9"/>
  <c r="F513" i="9"/>
  <c r="P513" i="9"/>
  <c r="G513" i="9"/>
  <c r="E514" i="9"/>
  <c r="F514" i="9"/>
  <c r="P514" i="9"/>
  <c r="G514" i="9"/>
  <c r="E515" i="9"/>
  <c r="F515" i="9"/>
  <c r="P515" i="9"/>
  <c r="G515" i="9"/>
  <c r="E516" i="9"/>
  <c r="F516" i="9"/>
  <c r="P516" i="9"/>
  <c r="W516" i="9"/>
  <c r="G516" i="9"/>
  <c r="E517" i="9"/>
  <c r="F517" i="9"/>
  <c r="P517" i="9"/>
  <c r="G517" i="9"/>
  <c r="E518" i="9"/>
  <c r="F518" i="9"/>
  <c r="P518" i="9"/>
  <c r="G518" i="9"/>
  <c r="E519" i="9"/>
  <c r="F519" i="9"/>
  <c r="P519" i="9"/>
  <c r="W519" i="9"/>
  <c r="G519" i="9"/>
  <c r="E520" i="9"/>
  <c r="F520" i="9"/>
  <c r="P520" i="9"/>
  <c r="G520" i="9"/>
  <c r="E521" i="9"/>
  <c r="F521" i="9"/>
  <c r="P521" i="9"/>
  <c r="G521" i="9"/>
  <c r="E522" i="9"/>
  <c r="F522" i="9"/>
  <c r="P522" i="9"/>
  <c r="G522" i="9"/>
  <c r="E523" i="9"/>
  <c r="F523" i="9"/>
  <c r="P523" i="9"/>
  <c r="W523" i="9"/>
  <c r="G523" i="9"/>
  <c r="E524" i="9"/>
  <c r="F524" i="9"/>
  <c r="P524" i="9"/>
  <c r="G524" i="9"/>
  <c r="E525" i="9"/>
  <c r="F525" i="9"/>
  <c r="P525" i="9"/>
  <c r="G525" i="9"/>
  <c r="E526" i="9"/>
  <c r="F526" i="9"/>
  <c r="P526" i="9"/>
  <c r="W526" i="9"/>
  <c r="G526" i="9"/>
  <c r="E527" i="9"/>
  <c r="F527" i="9"/>
  <c r="P527" i="9"/>
  <c r="G527" i="9"/>
  <c r="E528" i="9"/>
  <c r="F528" i="9"/>
  <c r="P528" i="9"/>
  <c r="W528" i="9"/>
  <c r="G528" i="9"/>
  <c r="E529" i="9"/>
  <c r="F529" i="9"/>
  <c r="P529" i="9"/>
  <c r="G529" i="9"/>
  <c r="E530" i="9"/>
  <c r="F530" i="9"/>
  <c r="P530" i="9"/>
  <c r="W530" i="9"/>
  <c r="G530" i="9"/>
  <c r="E531" i="9"/>
  <c r="F531" i="9"/>
  <c r="P531" i="9"/>
  <c r="G531" i="9"/>
  <c r="E532" i="9"/>
  <c r="F532" i="9"/>
  <c r="P532" i="9"/>
  <c r="G532" i="9"/>
  <c r="E533" i="9"/>
  <c r="F533" i="9"/>
  <c r="P533" i="9"/>
  <c r="G533" i="9"/>
  <c r="E534" i="9"/>
  <c r="F534" i="9"/>
  <c r="P534" i="9"/>
  <c r="G534" i="9"/>
  <c r="E535" i="9"/>
  <c r="F535" i="9"/>
  <c r="P535" i="9"/>
  <c r="W535" i="9"/>
  <c r="G535" i="9"/>
  <c r="E536" i="9"/>
  <c r="F536" i="9"/>
  <c r="P536" i="9"/>
  <c r="G536" i="9"/>
  <c r="E537" i="9"/>
  <c r="F537" i="9"/>
  <c r="P537" i="9"/>
  <c r="W537" i="9"/>
  <c r="G537" i="9"/>
  <c r="E538" i="9"/>
  <c r="F538" i="9"/>
  <c r="P538" i="9"/>
  <c r="G538" i="9"/>
  <c r="E539" i="9"/>
  <c r="F539" i="9"/>
  <c r="P539" i="9"/>
  <c r="G539" i="9"/>
  <c r="E540" i="9"/>
  <c r="F540" i="9"/>
  <c r="P540" i="9"/>
  <c r="G540" i="9"/>
  <c r="E541" i="9"/>
  <c r="F541" i="9"/>
  <c r="P541" i="9"/>
  <c r="W541" i="9"/>
  <c r="G541" i="9"/>
  <c r="E542" i="9"/>
  <c r="F542" i="9"/>
  <c r="P542" i="9"/>
  <c r="W542" i="9"/>
  <c r="G542" i="9"/>
  <c r="E543" i="9"/>
  <c r="F543" i="9"/>
  <c r="P543" i="9"/>
  <c r="G543" i="9"/>
  <c r="E544" i="9"/>
  <c r="F544" i="9"/>
  <c r="P544" i="9"/>
  <c r="W544" i="9"/>
  <c r="G544" i="9"/>
  <c r="E545" i="9"/>
  <c r="F545" i="9"/>
  <c r="P545" i="9"/>
  <c r="G545" i="9"/>
  <c r="E546" i="9"/>
  <c r="F546" i="9"/>
  <c r="P546" i="9"/>
  <c r="G546" i="9"/>
  <c r="E547" i="9"/>
  <c r="F547" i="9"/>
  <c r="P547" i="9"/>
  <c r="G547" i="9"/>
  <c r="E548" i="9"/>
  <c r="F548" i="9"/>
  <c r="P548" i="9"/>
  <c r="W548" i="9"/>
  <c r="G548" i="9"/>
  <c r="E549" i="9"/>
  <c r="F549" i="9"/>
  <c r="P549" i="9"/>
  <c r="G549" i="9"/>
  <c r="E550" i="9"/>
  <c r="F550" i="9"/>
  <c r="P550" i="9"/>
  <c r="G550" i="9"/>
  <c r="E551" i="9"/>
  <c r="F551" i="9"/>
  <c r="P551" i="9"/>
  <c r="W551" i="9"/>
  <c r="G551" i="9"/>
  <c r="E552" i="9"/>
  <c r="F552" i="9"/>
  <c r="P552" i="9"/>
  <c r="G552" i="9"/>
  <c r="E553" i="9"/>
  <c r="F553" i="9"/>
  <c r="P553" i="9"/>
  <c r="G553" i="9"/>
  <c r="E554" i="9"/>
  <c r="F554" i="9"/>
  <c r="P554" i="9"/>
  <c r="G554" i="9"/>
  <c r="E555" i="9"/>
  <c r="F555" i="9"/>
  <c r="P555" i="9"/>
  <c r="W555" i="9"/>
  <c r="G555" i="9"/>
  <c r="E556" i="9"/>
  <c r="F556" i="9"/>
  <c r="P556" i="9"/>
  <c r="G556" i="9"/>
  <c r="E557" i="9"/>
  <c r="F557" i="9"/>
  <c r="P557" i="9"/>
  <c r="G557" i="9"/>
  <c r="E558" i="9"/>
  <c r="F558" i="9"/>
  <c r="P558" i="9"/>
  <c r="W558" i="9"/>
  <c r="G558" i="9"/>
  <c r="E559" i="9"/>
  <c r="F559" i="9"/>
  <c r="P559" i="9"/>
  <c r="G559" i="9"/>
  <c r="E560" i="9"/>
  <c r="F560" i="9"/>
  <c r="P560" i="9"/>
  <c r="W560" i="9"/>
  <c r="G560" i="9"/>
  <c r="E561" i="9"/>
  <c r="F561" i="9"/>
  <c r="P561" i="9"/>
  <c r="G561" i="9"/>
  <c r="E562" i="9"/>
  <c r="F562" i="9"/>
  <c r="P562" i="9"/>
  <c r="W562" i="9"/>
  <c r="G562" i="9"/>
  <c r="E563" i="9"/>
  <c r="F563" i="9"/>
  <c r="P563" i="9"/>
  <c r="G563" i="9"/>
  <c r="E564" i="9"/>
  <c r="F564" i="9"/>
  <c r="P564" i="9"/>
  <c r="G564" i="9"/>
  <c r="E565" i="9"/>
  <c r="F565" i="9"/>
  <c r="P565" i="9"/>
  <c r="G565" i="9"/>
  <c r="E566" i="9"/>
  <c r="F566" i="9"/>
  <c r="P566" i="9"/>
  <c r="G566" i="9"/>
  <c r="E567" i="9"/>
  <c r="F567" i="9"/>
  <c r="P567" i="9"/>
  <c r="W567" i="9"/>
  <c r="G567" i="9"/>
  <c r="E568" i="9"/>
  <c r="F568" i="9"/>
  <c r="P568" i="9"/>
  <c r="G568" i="9"/>
  <c r="E569" i="9"/>
  <c r="F569" i="9"/>
  <c r="P569" i="9"/>
  <c r="W569" i="9"/>
  <c r="G569" i="9"/>
  <c r="E570" i="9"/>
  <c r="F570" i="9"/>
  <c r="P570" i="9"/>
  <c r="G570" i="9"/>
  <c r="E571" i="9"/>
  <c r="F571" i="9"/>
  <c r="P571" i="9"/>
  <c r="G571" i="9"/>
  <c r="E572" i="9"/>
  <c r="F572" i="9"/>
  <c r="P572" i="9"/>
  <c r="G572" i="9"/>
  <c r="E573" i="9"/>
  <c r="F573" i="9"/>
  <c r="P573" i="9"/>
  <c r="W573" i="9"/>
  <c r="G573" i="9"/>
  <c r="E574" i="9"/>
  <c r="F574" i="9"/>
  <c r="P574" i="9"/>
  <c r="W574" i="9"/>
  <c r="G574" i="9"/>
  <c r="E575" i="9"/>
  <c r="F575" i="9"/>
  <c r="P575" i="9"/>
  <c r="G575" i="9"/>
  <c r="E576" i="9"/>
  <c r="F576" i="9"/>
  <c r="P576" i="9"/>
  <c r="W576" i="9"/>
  <c r="G576" i="9"/>
  <c r="E577" i="9"/>
  <c r="F577" i="9"/>
  <c r="P577" i="9"/>
  <c r="G577" i="9"/>
  <c r="E578" i="9"/>
  <c r="F578" i="9"/>
  <c r="P578" i="9"/>
  <c r="G578" i="9"/>
  <c r="E579" i="9"/>
  <c r="F579" i="9"/>
  <c r="P579" i="9"/>
  <c r="G579" i="9"/>
  <c r="E580" i="9"/>
  <c r="F580" i="9"/>
  <c r="P580" i="9"/>
  <c r="W580" i="9"/>
  <c r="G580" i="9"/>
  <c r="E581" i="9"/>
  <c r="F581" i="9"/>
  <c r="P581" i="9"/>
  <c r="G581" i="9"/>
  <c r="E582" i="9"/>
  <c r="F582" i="9"/>
  <c r="P582" i="9"/>
  <c r="G582" i="9"/>
  <c r="E583" i="9"/>
  <c r="F583" i="9"/>
  <c r="P583" i="9"/>
  <c r="W583" i="9"/>
  <c r="G583" i="9"/>
  <c r="E584" i="9"/>
  <c r="F584" i="9"/>
  <c r="P584" i="9"/>
  <c r="G584" i="9"/>
  <c r="E585" i="9"/>
  <c r="F585" i="9"/>
  <c r="P585" i="9"/>
  <c r="G585" i="9"/>
  <c r="E586" i="9"/>
  <c r="F586" i="9"/>
  <c r="P586" i="9"/>
  <c r="G586" i="9"/>
  <c r="E587" i="9"/>
  <c r="F587" i="9"/>
  <c r="P587" i="9"/>
  <c r="W587" i="9"/>
  <c r="G587" i="9"/>
  <c r="E588" i="9"/>
  <c r="F588" i="9"/>
  <c r="P588" i="9"/>
  <c r="G588" i="9"/>
  <c r="E589" i="9"/>
  <c r="F589" i="9"/>
  <c r="P589" i="9"/>
  <c r="G589" i="9"/>
  <c r="E590" i="9"/>
  <c r="F590" i="9"/>
  <c r="P590" i="9"/>
  <c r="W590" i="9"/>
  <c r="G590" i="9"/>
  <c r="E591" i="9"/>
  <c r="F591" i="9"/>
  <c r="P591" i="9"/>
  <c r="G591" i="9"/>
  <c r="E592" i="9"/>
  <c r="F592" i="9"/>
  <c r="P592" i="9"/>
  <c r="G592" i="9"/>
  <c r="E593" i="9"/>
  <c r="F593" i="9"/>
  <c r="P593" i="9"/>
  <c r="G593" i="9"/>
  <c r="E594" i="9"/>
  <c r="F594" i="9"/>
  <c r="P594" i="9"/>
  <c r="W594" i="9"/>
  <c r="G594" i="9"/>
  <c r="E595" i="9"/>
  <c r="F595" i="9"/>
  <c r="P595" i="9"/>
  <c r="G595" i="9"/>
  <c r="E596" i="9"/>
  <c r="F596" i="9"/>
  <c r="P596" i="9"/>
  <c r="G596" i="9"/>
  <c r="E597" i="9"/>
  <c r="F597" i="9"/>
  <c r="P597" i="9"/>
  <c r="G597" i="9"/>
  <c r="E598" i="9"/>
  <c r="F598" i="9"/>
  <c r="P598" i="9"/>
  <c r="G598" i="9"/>
  <c r="E599" i="9"/>
  <c r="F599" i="9"/>
  <c r="P599" i="9"/>
  <c r="W599" i="9"/>
  <c r="G599" i="9"/>
  <c r="E600" i="9"/>
  <c r="F600" i="9"/>
  <c r="P600" i="9"/>
  <c r="G600" i="9"/>
  <c r="E601" i="9"/>
  <c r="F601" i="9"/>
  <c r="P601" i="9"/>
  <c r="W601" i="9"/>
  <c r="G601" i="9"/>
  <c r="E602" i="9"/>
  <c r="F602" i="9"/>
  <c r="P602" i="9"/>
  <c r="G602" i="9"/>
  <c r="E603" i="9"/>
  <c r="F603" i="9"/>
  <c r="P603" i="9"/>
  <c r="G603" i="9"/>
  <c r="E604" i="9"/>
  <c r="F604" i="9"/>
  <c r="P604" i="9"/>
  <c r="G604" i="9"/>
  <c r="E605" i="9"/>
  <c r="F605" i="9"/>
  <c r="P605" i="9"/>
  <c r="W605" i="9"/>
  <c r="G605" i="9"/>
  <c r="E606" i="9"/>
  <c r="F606" i="9"/>
  <c r="P606" i="9"/>
  <c r="W606" i="9"/>
  <c r="G606" i="9"/>
  <c r="E607" i="9"/>
  <c r="F607" i="9"/>
  <c r="P607" i="9"/>
  <c r="G607" i="9"/>
  <c r="E608" i="9"/>
  <c r="F608" i="9"/>
  <c r="P608" i="9"/>
  <c r="W608" i="9"/>
  <c r="G608" i="9"/>
  <c r="E609" i="9"/>
  <c r="F609" i="9"/>
  <c r="P609" i="9"/>
  <c r="G609" i="9"/>
  <c r="E610" i="9"/>
  <c r="F610" i="9"/>
  <c r="P610" i="9"/>
  <c r="G610" i="9"/>
  <c r="E611" i="9"/>
  <c r="F611" i="9"/>
  <c r="P611" i="9"/>
  <c r="G611" i="9"/>
  <c r="E612" i="9"/>
  <c r="F612" i="9"/>
  <c r="P612" i="9"/>
  <c r="W612" i="9"/>
  <c r="G612" i="9"/>
  <c r="E613" i="9"/>
  <c r="F613" i="9"/>
  <c r="P613" i="9"/>
  <c r="G613" i="9"/>
  <c r="E614" i="9"/>
  <c r="F614" i="9"/>
  <c r="P614" i="9"/>
  <c r="G614" i="9"/>
  <c r="E615" i="9"/>
  <c r="F615" i="9"/>
  <c r="P615" i="9"/>
  <c r="W615" i="9"/>
  <c r="G615" i="9"/>
  <c r="E616" i="9"/>
  <c r="F616" i="9"/>
  <c r="P616" i="9"/>
  <c r="G616" i="9"/>
  <c r="E617" i="9"/>
  <c r="F617" i="9"/>
  <c r="P617" i="9"/>
  <c r="G617" i="9"/>
  <c r="E618" i="9"/>
  <c r="F618" i="9"/>
  <c r="P618" i="9"/>
  <c r="G618" i="9"/>
  <c r="E619" i="9"/>
  <c r="F619" i="9"/>
  <c r="P619" i="9"/>
  <c r="W619" i="9"/>
  <c r="G619" i="9"/>
  <c r="E620" i="9"/>
  <c r="F620" i="9"/>
  <c r="P620" i="9"/>
  <c r="G620" i="9"/>
  <c r="E621" i="9"/>
  <c r="F621" i="9"/>
  <c r="P621" i="9"/>
  <c r="G621" i="9"/>
  <c r="E622" i="9"/>
  <c r="F622" i="9"/>
  <c r="P622" i="9"/>
  <c r="W622" i="9"/>
  <c r="G622" i="9"/>
  <c r="E623" i="9"/>
  <c r="F623" i="9"/>
  <c r="P623" i="9"/>
  <c r="G623" i="9"/>
  <c r="E624" i="9"/>
  <c r="F624" i="9"/>
  <c r="P624" i="9"/>
  <c r="G624" i="9"/>
  <c r="E625" i="9"/>
  <c r="F625" i="9"/>
  <c r="P625" i="9"/>
  <c r="G625" i="9"/>
  <c r="E626" i="9"/>
  <c r="F626" i="9"/>
  <c r="P626" i="9"/>
  <c r="W626" i="9"/>
  <c r="G626" i="9"/>
  <c r="E627" i="9"/>
  <c r="F627" i="9"/>
  <c r="P627" i="9"/>
  <c r="G627" i="9"/>
  <c r="E628" i="9"/>
  <c r="F628" i="9"/>
  <c r="P628" i="9"/>
  <c r="G628" i="9"/>
  <c r="E629" i="9"/>
  <c r="F629" i="9"/>
  <c r="P629" i="9"/>
  <c r="G629" i="9"/>
  <c r="E630" i="9"/>
  <c r="F630" i="9"/>
  <c r="P630" i="9"/>
  <c r="G630" i="9"/>
  <c r="E631" i="9"/>
  <c r="F631" i="9"/>
  <c r="P631" i="9"/>
  <c r="W631" i="9"/>
  <c r="G631" i="9"/>
  <c r="E632" i="9"/>
  <c r="F632" i="9"/>
  <c r="P632" i="9"/>
  <c r="G632" i="9"/>
  <c r="E633" i="9"/>
  <c r="F633" i="9"/>
  <c r="P633" i="9"/>
  <c r="W633" i="9"/>
  <c r="G633" i="9"/>
  <c r="E634" i="9"/>
  <c r="F634" i="9"/>
  <c r="P634" i="9"/>
  <c r="G634" i="9"/>
  <c r="E635" i="9"/>
  <c r="F635" i="9"/>
  <c r="P635" i="9"/>
  <c r="G635" i="9"/>
  <c r="E636" i="9"/>
  <c r="F636" i="9"/>
  <c r="P636" i="9"/>
  <c r="G636" i="9"/>
  <c r="E637" i="9"/>
  <c r="F637" i="9"/>
  <c r="P637" i="9"/>
  <c r="W637" i="9"/>
  <c r="G637" i="9"/>
  <c r="E638" i="9"/>
  <c r="F638" i="9"/>
  <c r="P638" i="9"/>
  <c r="W638" i="9"/>
  <c r="G638" i="9"/>
  <c r="E639" i="9"/>
  <c r="F639" i="9"/>
  <c r="P639" i="9"/>
  <c r="G639" i="9"/>
  <c r="E640" i="9"/>
  <c r="F640" i="9"/>
  <c r="P640" i="9"/>
  <c r="W640" i="9"/>
  <c r="G640" i="9"/>
  <c r="E641" i="9"/>
  <c r="F641" i="9"/>
  <c r="P641" i="9"/>
  <c r="G641" i="9"/>
  <c r="E642" i="9"/>
  <c r="F642" i="9"/>
  <c r="P642" i="9"/>
  <c r="G642" i="9"/>
  <c r="E643" i="9"/>
  <c r="F643" i="9"/>
  <c r="P643" i="9"/>
  <c r="G643" i="9"/>
  <c r="E644" i="9"/>
  <c r="F644" i="9"/>
  <c r="P644" i="9"/>
  <c r="W644" i="9"/>
  <c r="G644" i="9"/>
  <c r="E645" i="9"/>
  <c r="F645" i="9"/>
  <c r="P645" i="9"/>
  <c r="G645" i="9"/>
  <c r="E646" i="9"/>
  <c r="F646" i="9"/>
  <c r="P646" i="9"/>
  <c r="G646" i="9"/>
  <c r="E647" i="9"/>
  <c r="F647" i="9"/>
  <c r="P647" i="9"/>
  <c r="W647" i="9"/>
  <c r="G647" i="9"/>
  <c r="E648" i="9"/>
  <c r="F648" i="9"/>
  <c r="P648" i="9"/>
  <c r="G648" i="9"/>
  <c r="E649" i="9"/>
  <c r="F649" i="9"/>
  <c r="P649" i="9"/>
  <c r="G649" i="9"/>
  <c r="E650" i="9"/>
  <c r="F650" i="9"/>
  <c r="P650" i="9"/>
  <c r="G650" i="9"/>
  <c r="E651" i="9"/>
  <c r="F651" i="9"/>
  <c r="P651" i="9"/>
  <c r="W651" i="9"/>
  <c r="G651" i="9"/>
  <c r="E652" i="9"/>
  <c r="F652" i="9"/>
  <c r="P652" i="9"/>
  <c r="G652" i="9"/>
  <c r="E653" i="9"/>
  <c r="F653" i="9"/>
  <c r="P653" i="9"/>
  <c r="G653" i="9"/>
  <c r="E654" i="9"/>
  <c r="F654" i="9"/>
  <c r="P654" i="9"/>
  <c r="W654" i="9"/>
  <c r="G654" i="9"/>
  <c r="E655" i="9"/>
  <c r="F655" i="9"/>
  <c r="P655" i="9"/>
  <c r="G655" i="9"/>
  <c r="E656" i="9"/>
  <c r="F656" i="9"/>
  <c r="P656" i="9"/>
  <c r="G656" i="9"/>
  <c r="E657" i="9"/>
  <c r="F657" i="9"/>
  <c r="P657" i="9"/>
  <c r="G657" i="9"/>
  <c r="E658" i="9"/>
  <c r="F658" i="9"/>
  <c r="P658" i="9"/>
  <c r="W658" i="9"/>
  <c r="G658" i="9"/>
  <c r="E659" i="9"/>
  <c r="F659" i="9"/>
  <c r="P659" i="9"/>
  <c r="G659" i="9"/>
  <c r="E660" i="9"/>
  <c r="F660" i="9"/>
  <c r="P660" i="9"/>
  <c r="G660" i="9"/>
  <c r="E661" i="9"/>
  <c r="F661" i="9"/>
  <c r="P661" i="9"/>
  <c r="G661" i="9"/>
  <c r="E662" i="9"/>
  <c r="F662" i="9"/>
  <c r="P662" i="9"/>
  <c r="G662" i="9"/>
  <c r="E663" i="9"/>
  <c r="F663" i="9"/>
  <c r="P663" i="9"/>
  <c r="W663" i="9"/>
  <c r="G663" i="9"/>
  <c r="E664" i="9"/>
  <c r="F664" i="9"/>
  <c r="P664" i="9"/>
  <c r="G664" i="9"/>
  <c r="E665" i="9"/>
  <c r="F665" i="9"/>
  <c r="P665" i="9"/>
  <c r="W665" i="9"/>
  <c r="G665" i="9"/>
  <c r="E666" i="9"/>
  <c r="F666" i="9"/>
  <c r="P666" i="9"/>
  <c r="G666" i="9"/>
  <c r="E667" i="9"/>
  <c r="F667" i="9"/>
  <c r="P667" i="9"/>
  <c r="G667" i="9"/>
  <c r="E668" i="9"/>
  <c r="F668" i="9"/>
  <c r="P668" i="9"/>
  <c r="G668" i="9"/>
  <c r="E669" i="9"/>
  <c r="F669" i="9"/>
  <c r="P669" i="9"/>
  <c r="W669" i="9"/>
  <c r="G669" i="9"/>
  <c r="E670" i="9"/>
  <c r="F670" i="9"/>
  <c r="P670" i="9"/>
  <c r="W670" i="9"/>
  <c r="G670" i="9"/>
  <c r="E671" i="9"/>
  <c r="F671" i="9"/>
  <c r="P671" i="9"/>
  <c r="G671" i="9"/>
  <c r="E672" i="9"/>
  <c r="F672" i="9"/>
  <c r="P672" i="9"/>
  <c r="W672" i="9"/>
  <c r="G672" i="9"/>
  <c r="E673" i="9"/>
  <c r="F673" i="9"/>
  <c r="P673" i="9"/>
  <c r="G673" i="9"/>
  <c r="E674" i="9"/>
  <c r="F674" i="9"/>
  <c r="P674" i="9"/>
  <c r="G674" i="9"/>
  <c r="E675" i="9"/>
  <c r="F675" i="9"/>
  <c r="P675" i="9"/>
  <c r="G675" i="9"/>
  <c r="E676" i="9"/>
  <c r="F676" i="9"/>
  <c r="P676" i="9"/>
  <c r="W676" i="9"/>
  <c r="G676" i="9"/>
  <c r="E677" i="9"/>
  <c r="F677" i="9"/>
  <c r="P677" i="9"/>
  <c r="G677" i="9"/>
  <c r="E678" i="9"/>
  <c r="F678" i="9"/>
  <c r="P678" i="9"/>
  <c r="G678" i="9"/>
  <c r="E679" i="9"/>
  <c r="F679" i="9"/>
  <c r="P679" i="9"/>
  <c r="W679" i="9"/>
  <c r="G679" i="9"/>
  <c r="E680" i="9"/>
  <c r="F680" i="9"/>
  <c r="P680" i="9"/>
  <c r="G680" i="9"/>
  <c r="E681" i="9"/>
  <c r="F681" i="9"/>
  <c r="P681" i="9"/>
  <c r="G681" i="9"/>
  <c r="E682" i="9"/>
  <c r="F682" i="9"/>
  <c r="P682" i="9"/>
  <c r="G682" i="9"/>
  <c r="E683" i="9"/>
  <c r="F683" i="9"/>
  <c r="P683" i="9"/>
  <c r="W683" i="9"/>
  <c r="G683" i="9"/>
  <c r="E684" i="9"/>
  <c r="F684" i="9"/>
  <c r="P684" i="9"/>
  <c r="G684" i="9"/>
  <c r="E685" i="9"/>
  <c r="F685" i="9"/>
  <c r="P685" i="9"/>
  <c r="G685" i="9"/>
  <c r="E686" i="9"/>
  <c r="F686" i="9"/>
  <c r="P686" i="9"/>
  <c r="W686" i="9"/>
  <c r="G686" i="9"/>
  <c r="E687" i="9"/>
  <c r="F687" i="9"/>
  <c r="P687" i="9"/>
  <c r="G687" i="9"/>
  <c r="E688" i="9"/>
  <c r="F688" i="9"/>
  <c r="P688" i="9"/>
  <c r="W688" i="9"/>
  <c r="G688" i="9"/>
  <c r="E689" i="9"/>
  <c r="F689" i="9"/>
  <c r="P689" i="9"/>
  <c r="G689" i="9"/>
  <c r="E690" i="9"/>
  <c r="F690" i="9"/>
  <c r="P690" i="9"/>
  <c r="W690" i="9"/>
  <c r="G690" i="9"/>
  <c r="E691" i="9"/>
  <c r="F691" i="9"/>
  <c r="P691" i="9"/>
  <c r="G691" i="9"/>
  <c r="E692" i="9"/>
  <c r="F692" i="9"/>
  <c r="P692" i="9"/>
  <c r="G692" i="9"/>
  <c r="E693" i="9"/>
  <c r="F693" i="9"/>
  <c r="P693" i="9"/>
  <c r="G693" i="9"/>
  <c r="E694" i="9"/>
  <c r="F694" i="9"/>
  <c r="P694" i="9"/>
  <c r="G694" i="9"/>
  <c r="E695" i="9"/>
  <c r="F695" i="9"/>
  <c r="P695" i="9"/>
  <c r="W695" i="9"/>
  <c r="G695" i="9"/>
  <c r="E696" i="9"/>
  <c r="F696" i="9"/>
  <c r="P696" i="9"/>
  <c r="G696" i="9"/>
  <c r="E697" i="9"/>
  <c r="F697" i="9"/>
  <c r="P697" i="9"/>
  <c r="W697" i="9"/>
  <c r="G697" i="9"/>
  <c r="E698" i="9"/>
  <c r="F698" i="9"/>
  <c r="P698" i="9"/>
  <c r="G698" i="9"/>
  <c r="E699" i="9"/>
  <c r="F699" i="9"/>
  <c r="P699" i="9"/>
  <c r="G699" i="9"/>
  <c r="E700" i="9"/>
  <c r="F700" i="9"/>
  <c r="P700" i="9"/>
  <c r="G700" i="9"/>
  <c r="E701" i="9"/>
  <c r="F701" i="9"/>
  <c r="P701" i="9"/>
  <c r="W701" i="9"/>
  <c r="G701" i="9"/>
  <c r="E702" i="9"/>
  <c r="F702" i="9"/>
  <c r="P702" i="9"/>
  <c r="W702" i="9"/>
  <c r="G702" i="9"/>
  <c r="E703" i="9"/>
  <c r="F703" i="9"/>
  <c r="P703" i="9"/>
  <c r="G703" i="9"/>
  <c r="E704" i="9"/>
  <c r="F704" i="9"/>
  <c r="P704" i="9"/>
  <c r="W704" i="9"/>
  <c r="G704" i="9"/>
  <c r="E705" i="9"/>
  <c r="F705" i="9"/>
  <c r="P705" i="9"/>
  <c r="G705" i="9"/>
  <c r="E706" i="9"/>
  <c r="F706" i="9"/>
  <c r="P706" i="9"/>
  <c r="G706" i="9"/>
  <c r="E707" i="9"/>
  <c r="F707" i="9"/>
  <c r="P707" i="9"/>
  <c r="G707" i="9"/>
  <c r="E708" i="9"/>
  <c r="F708" i="9"/>
  <c r="P708" i="9"/>
  <c r="W708" i="9"/>
  <c r="G708" i="9"/>
  <c r="E709" i="9"/>
  <c r="F709" i="9"/>
  <c r="P709" i="9"/>
  <c r="G709" i="9"/>
  <c r="E710" i="9"/>
  <c r="F710" i="9"/>
  <c r="P710" i="9"/>
  <c r="G710" i="9"/>
  <c r="E711" i="9"/>
  <c r="F711" i="9"/>
  <c r="P711" i="9"/>
  <c r="W711" i="9"/>
  <c r="G711" i="9"/>
  <c r="E712" i="9"/>
  <c r="F712" i="9"/>
  <c r="P712" i="9"/>
  <c r="G712" i="9"/>
  <c r="E713" i="9"/>
  <c r="F713" i="9"/>
  <c r="P713" i="9"/>
  <c r="G713" i="9"/>
  <c r="E714" i="9"/>
  <c r="F714" i="9"/>
  <c r="P714" i="9"/>
  <c r="G714" i="9"/>
  <c r="E715" i="9"/>
  <c r="F715" i="9"/>
  <c r="P715" i="9"/>
  <c r="W715" i="9"/>
  <c r="G715" i="9"/>
  <c r="E716" i="9"/>
  <c r="F716" i="9"/>
  <c r="P716" i="9"/>
  <c r="G716" i="9"/>
  <c r="E717" i="9"/>
  <c r="F717" i="9"/>
  <c r="P717" i="9"/>
  <c r="G717" i="9"/>
  <c r="E718" i="9"/>
  <c r="F718" i="9"/>
  <c r="P718" i="9"/>
  <c r="W718" i="9"/>
  <c r="G718" i="9"/>
  <c r="E719" i="9"/>
  <c r="F719" i="9"/>
  <c r="P719" i="9"/>
  <c r="G719" i="9"/>
  <c r="E720" i="9"/>
  <c r="F720" i="9"/>
  <c r="P720" i="9"/>
  <c r="W720" i="9"/>
  <c r="G720" i="9"/>
  <c r="E721" i="9"/>
  <c r="F721" i="9"/>
  <c r="P721" i="9"/>
  <c r="G721" i="9"/>
  <c r="E722" i="9"/>
  <c r="F722" i="9"/>
  <c r="P722" i="9"/>
  <c r="W722" i="9"/>
  <c r="G722" i="9"/>
  <c r="E723" i="9"/>
  <c r="F723" i="9"/>
  <c r="P723" i="9"/>
  <c r="G723" i="9"/>
  <c r="E724" i="9"/>
  <c r="F724" i="9"/>
  <c r="P724" i="9"/>
  <c r="G724" i="9"/>
  <c r="E725" i="9"/>
  <c r="F725" i="9"/>
  <c r="P725" i="9"/>
  <c r="G725" i="9"/>
  <c r="E726" i="9"/>
  <c r="F726" i="9"/>
  <c r="P726" i="9"/>
  <c r="G726" i="9"/>
  <c r="E727" i="9"/>
  <c r="F727" i="9"/>
  <c r="P727" i="9"/>
  <c r="G727" i="9"/>
  <c r="E728" i="9"/>
  <c r="F728" i="9"/>
  <c r="P728" i="9"/>
  <c r="G728" i="9"/>
  <c r="E729" i="9"/>
  <c r="F729" i="9"/>
  <c r="P729" i="9"/>
  <c r="W729" i="9"/>
  <c r="G729" i="9"/>
  <c r="E730" i="9"/>
  <c r="F730" i="9"/>
  <c r="P730" i="9"/>
  <c r="G730" i="9"/>
  <c r="E731" i="9"/>
  <c r="F731" i="9"/>
  <c r="P731" i="9"/>
  <c r="G731" i="9"/>
  <c r="E732" i="9"/>
  <c r="F732" i="9"/>
  <c r="P732" i="9"/>
  <c r="G732" i="9"/>
  <c r="E733" i="9"/>
  <c r="F733" i="9"/>
  <c r="P733" i="9"/>
  <c r="W733" i="9"/>
  <c r="G733" i="9"/>
  <c r="E734" i="9"/>
  <c r="F734" i="9"/>
  <c r="P734" i="9"/>
  <c r="W734" i="9"/>
  <c r="G734" i="9"/>
  <c r="E735" i="9"/>
  <c r="F735" i="9"/>
  <c r="P735" i="9"/>
  <c r="G735" i="9"/>
  <c r="E736" i="9"/>
  <c r="F736" i="9"/>
  <c r="P736" i="9"/>
  <c r="W736" i="9"/>
  <c r="G736" i="9"/>
  <c r="E737" i="9"/>
  <c r="F737" i="9"/>
  <c r="P737" i="9"/>
  <c r="G737" i="9"/>
  <c r="E738" i="9"/>
  <c r="F738" i="9"/>
  <c r="P738" i="9"/>
  <c r="G738" i="9"/>
  <c r="E739" i="9"/>
  <c r="F739" i="9"/>
  <c r="P739" i="9"/>
  <c r="G739" i="9"/>
  <c r="E740" i="9"/>
  <c r="F740" i="9"/>
  <c r="P740" i="9"/>
  <c r="W740" i="9"/>
  <c r="G740" i="9"/>
  <c r="E741" i="9"/>
  <c r="F741" i="9"/>
  <c r="P741" i="9"/>
  <c r="G741" i="9"/>
  <c r="E742" i="9"/>
  <c r="F742" i="9"/>
  <c r="P742" i="9"/>
  <c r="G742" i="9"/>
  <c r="E743" i="9"/>
  <c r="F743" i="9"/>
  <c r="P743" i="9"/>
  <c r="W743" i="9"/>
  <c r="G743" i="9"/>
  <c r="E744" i="9"/>
  <c r="F744" i="9"/>
  <c r="P744" i="9"/>
  <c r="G744" i="9"/>
  <c r="E745" i="9"/>
  <c r="F745" i="9"/>
  <c r="P745" i="9"/>
  <c r="G745" i="9"/>
  <c r="E746" i="9"/>
  <c r="F746" i="9"/>
  <c r="P746" i="9"/>
  <c r="G746" i="9"/>
  <c r="E747" i="9"/>
  <c r="F747" i="9"/>
  <c r="P747" i="9"/>
  <c r="W747" i="9"/>
  <c r="G747" i="9"/>
  <c r="E748" i="9"/>
  <c r="F748" i="9"/>
  <c r="P748" i="9"/>
  <c r="G748" i="9"/>
  <c r="E749" i="9"/>
  <c r="F749" i="9"/>
  <c r="P749" i="9"/>
  <c r="G749" i="9"/>
  <c r="E750" i="9"/>
  <c r="F750" i="9"/>
  <c r="P750" i="9"/>
  <c r="W750" i="9"/>
  <c r="G750" i="9"/>
  <c r="E751" i="9"/>
  <c r="F751" i="9"/>
  <c r="P751" i="9"/>
  <c r="G751" i="9"/>
  <c r="E752" i="9"/>
  <c r="F752" i="9"/>
  <c r="P752" i="9"/>
  <c r="W752" i="9"/>
  <c r="G752" i="9"/>
  <c r="E753" i="9"/>
  <c r="F753" i="9"/>
  <c r="P753" i="9"/>
  <c r="G753" i="9"/>
  <c r="E754" i="9"/>
  <c r="F754" i="9"/>
  <c r="P754" i="9"/>
  <c r="W754" i="9"/>
  <c r="G754" i="9"/>
  <c r="E755" i="9"/>
  <c r="F755" i="9"/>
  <c r="P755" i="9"/>
  <c r="G755" i="9"/>
  <c r="E756" i="9"/>
  <c r="F756" i="9"/>
  <c r="P756" i="9"/>
  <c r="G756" i="9"/>
  <c r="E757" i="9"/>
  <c r="F757" i="9"/>
  <c r="P757" i="9"/>
  <c r="G757" i="9"/>
  <c r="E758" i="9"/>
  <c r="F758" i="9"/>
  <c r="P758" i="9"/>
  <c r="G758" i="9"/>
  <c r="E759" i="9"/>
  <c r="F759" i="9"/>
  <c r="P759" i="9"/>
  <c r="G759" i="9"/>
  <c r="E760" i="9"/>
  <c r="F760" i="9"/>
  <c r="P760" i="9"/>
  <c r="G760" i="9"/>
  <c r="E761" i="9"/>
  <c r="F761" i="9"/>
  <c r="P761" i="9"/>
  <c r="W761" i="9"/>
  <c r="G761" i="9"/>
  <c r="E762" i="9"/>
  <c r="F762" i="9"/>
  <c r="P762" i="9"/>
  <c r="G762" i="9"/>
  <c r="E763" i="9"/>
  <c r="F763" i="9"/>
  <c r="P763" i="9"/>
  <c r="G763" i="9"/>
  <c r="E764" i="9"/>
  <c r="F764" i="9"/>
  <c r="P764" i="9"/>
  <c r="G764" i="9"/>
  <c r="E765" i="9"/>
  <c r="F765" i="9"/>
  <c r="P765" i="9"/>
  <c r="W765" i="9"/>
  <c r="G765" i="9"/>
  <c r="E766" i="9"/>
  <c r="F766" i="9"/>
  <c r="P766" i="9"/>
  <c r="W766" i="9"/>
  <c r="G766" i="9"/>
  <c r="E767" i="9"/>
  <c r="F767" i="9"/>
  <c r="P767" i="9"/>
  <c r="G767" i="9"/>
  <c r="E768" i="9"/>
  <c r="F768" i="9"/>
  <c r="P768" i="9"/>
  <c r="W768" i="9"/>
  <c r="G768" i="9"/>
  <c r="E769" i="9"/>
  <c r="F769" i="9"/>
  <c r="P769" i="9"/>
  <c r="G769" i="9"/>
  <c r="E770" i="9"/>
  <c r="F770" i="9"/>
  <c r="P770" i="9"/>
  <c r="G770" i="9"/>
  <c r="E771" i="9"/>
  <c r="F771" i="9"/>
  <c r="P771" i="9"/>
  <c r="G771" i="9"/>
  <c r="E772" i="9"/>
  <c r="F772" i="9"/>
  <c r="P772" i="9"/>
  <c r="W772" i="9"/>
  <c r="G772" i="9"/>
  <c r="E773" i="9"/>
  <c r="F773" i="9"/>
  <c r="P773" i="9"/>
  <c r="G773" i="9"/>
  <c r="E774" i="9"/>
  <c r="F774" i="9"/>
  <c r="P774" i="9"/>
  <c r="G774" i="9"/>
  <c r="E775" i="9"/>
  <c r="F775" i="9"/>
  <c r="P775" i="9"/>
  <c r="W775" i="9"/>
  <c r="G775" i="9"/>
  <c r="E776" i="9"/>
  <c r="F776" i="9"/>
  <c r="P776" i="9"/>
  <c r="G776" i="9"/>
  <c r="E777" i="9"/>
  <c r="F777" i="9"/>
  <c r="P777" i="9"/>
  <c r="G777" i="9"/>
  <c r="E778" i="9"/>
  <c r="F778" i="9"/>
  <c r="P778" i="9"/>
  <c r="G778" i="9"/>
  <c r="E779" i="9"/>
  <c r="F779" i="9"/>
  <c r="P779" i="9"/>
  <c r="W779" i="9"/>
  <c r="G779" i="9"/>
  <c r="E780" i="9"/>
  <c r="F780" i="9"/>
  <c r="P780" i="9"/>
  <c r="G780" i="9"/>
  <c r="E781" i="9"/>
  <c r="F781" i="9"/>
  <c r="P781" i="9"/>
  <c r="G781" i="9"/>
  <c r="E782" i="9"/>
  <c r="F782" i="9"/>
  <c r="P782" i="9"/>
  <c r="W782" i="9"/>
  <c r="G782" i="9"/>
  <c r="E783" i="9"/>
  <c r="F783" i="9"/>
  <c r="P783" i="9"/>
  <c r="G783" i="9"/>
  <c r="E784" i="9"/>
  <c r="F784" i="9"/>
  <c r="P784" i="9"/>
  <c r="W784" i="9"/>
  <c r="G784" i="9"/>
  <c r="E785" i="9"/>
  <c r="F785" i="9"/>
  <c r="P785" i="9"/>
  <c r="G785" i="9"/>
  <c r="E786" i="9"/>
  <c r="F786" i="9"/>
  <c r="P786" i="9"/>
  <c r="W786" i="9"/>
  <c r="G786" i="9"/>
  <c r="E787" i="9"/>
  <c r="F787" i="9"/>
  <c r="P787" i="9"/>
  <c r="G787" i="9"/>
  <c r="E788" i="9"/>
  <c r="F788" i="9"/>
  <c r="P788" i="9"/>
  <c r="G788" i="9"/>
  <c r="E789" i="9"/>
  <c r="F789" i="9"/>
  <c r="P789" i="9"/>
  <c r="G789" i="9"/>
  <c r="E790" i="9"/>
  <c r="F790" i="9"/>
  <c r="P790" i="9"/>
  <c r="W790" i="9"/>
  <c r="G790" i="9"/>
  <c r="E791" i="9"/>
  <c r="F791" i="9"/>
  <c r="P791" i="9"/>
  <c r="G791" i="9"/>
  <c r="E792" i="9"/>
  <c r="F792" i="9"/>
  <c r="P792" i="9"/>
  <c r="G792" i="9"/>
  <c r="E793" i="9"/>
  <c r="F793" i="9"/>
  <c r="P793" i="9"/>
  <c r="W793" i="9"/>
  <c r="G793" i="9"/>
  <c r="E794" i="9"/>
  <c r="F794" i="9"/>
  <c r="P794" i="9"/>
  <c r="G794" i="9"/>
  <c r="E795" i="9"/>
  <c r="F795" i="9"/>
  <c r="P795" i="9"/>
  <c r="W795" i="9"/>
  <c r="G795" i="9"/>
  <c r="E796" i="9"/>
  <c r="F796" i="9"/>
  <c r="P796" i="9"/>
  <c r="G796" i="9"/>
  <c r="E797" i="9"/>
  <c r="F797" i="9"/>
  <c r="P797" i="9"/>
  <c r="W797" i="9"/>
  <c r="G797" i="9"/>
  <c r="E798" i="9"/>
  <c r="F798" i="9"/>
  <c r="P798" i="9"/>
  <c r="G798" i="9"/>
  <c r="E799" i="9"/>
  <c r="F799" i="9"/>
  <c r="P799" i="9"/>
  <c r="G799" i="9"/>
  <c r="E800" i="9"/>
  <c r="F800" i="9"/>
  <c r="P800" i="9"/>
  <c r="G800" i="9"/>
  <c r="E801" i="9"/>
  <c r="F801" i="9"/>
  <c r="P801" i="9"/>
  <c r="W801" i="9"/>
  <c r="G801" i="9"/>
  <c r="E802" i="9"/>
  <c r="F802" i="9"/>
  <c r="P802" i="9"/>
  <c r="G802" i="9"/>
  <c r="E803" i="9"/>
  <c r="F803" i="9"/>
  <c r="P803" i="9"/>
  <c r="G803" i="9"/>
  <c r="E804" i="9"/>
  <c r="F804" i="9"/>
  <c r="P804" i="9"/>
  <c r="G804" i="9"/>
  <c r="E805" i="9"/>
  <c r="F805" i="9"/>
  <c r="P805" i="9"/>
  <c r="W805" i="9"/>
  <c r="G805" i="9"/>
  <c r="E806" i="9"/>
  <c r="F806" i="9"/>
  <c r="P806" i="9"/>
  <c r="G806" i="9"/>
  <c r="E807" i="9"/>
  <c r="F807" i="9"/>
  <c r="P807" i="9"/>
  <c r="G807" i="9"/>
  <c r="E808" i="9"/>
  <c r="F808" i="9"/>
  <c r="P808" i="9"/>
  <c r="G808" i="9"/>
  <c r="E809" i="9"/>
  <c r="F809" i="9"/>
  <c r="P809" i="9"/>
  <c r="G809" i="9"/>
  <c r="E810" i="9"/>
  <c r="F810" i="9"/>
  <c r="P810" i="9"/>
  <c r="W810" i="9"/>
  <c r="G810" i="9"/>
  <c r="E811" i="9"/>
  <c r="F811" i="9"/>
  <c r="P811" i="9"/>
  <c r="G811" i="9"/>
  <c r="E812" i="9"/>
  <c r="F812" i="9"/>
  <c r="P812" i="9"/>
  <c r="W812" i="9"/>
  <c r="G812" i="9"/>
  <c r="E813" i="9"/>
  <c r="F813" i="9"/>
  <c r="P813" i="9"/>
  <c r="G813" i="9"/>
  <c r="E814" i="9"/>
  <c r="F814" i="9"/>
  <c r="P814" i="9"/>
  <c r="G814" i="9"/>
  <c r="E815" i="9"/>
  <c r="F815" i="9"/>
  <c r="P815" i="9"/>
  <c r="G815" i="9"/>
  <c r="E816" i="9"/>
  <c r="F816" i="9"/>
  <c r="P816" i="9"/>
  <c r="W816" i="9"/>
  <c r="G816" i="9"/>
  <c r="E817" i="9"/>
  <c r="F817" i="9"/>
  <c r="P817" i="9"/>
  <c r="G817" i="9"/>
  <c r="E818" i="9"/>
  <c r="F818" i="9"/>
  <c r="P818" i="9"/>
  <c r="G818" i="9"/>
  <c r="E819" i="9"/>
  <c r="F819" i="9"/>
  <c r="P819" i="9"/>
  <c r="G819" i="9"/>
  <c r="E820" i="9"/>
  <c r="F820" i="9"/>
  <c r="P820" i="9"/>
  <c r="W820" i="9"/>
  <c r="G820" i="9"/>
  <c r="E821" i="9"/>
  <c r="F821" i="9"/>
  <c r="P821" i="9"/>
  <c r="G821" i="9"/>
  <c r="E822" i="9"/>
  <c r="F822" i="9"/>
  <c r="P822" i="9"/>
  <c r="G822" i="9"/>
  <c r="E823" i="9"/>
  <c r="F823" i="9"/>
  <c r="P823" i="9"/>
  <c r="G823" i="9"/>
  <c r="E824" i="9"/>
  <c r="F824" i="9"/>
  <c r="P824" i="9"/>
  <c r="W824" i="9"/>
  <c r="G824" i="9"/>
  <c r="E825" i="9"/>
  <c r="F825" i="9"/>
  <c r="P825" i="9"/>
  <c r="W825" i="9"/>
  <c r="G825" i="9"/>
  <c r="E826" i="9"/>
  <c r="F826" i="9"/>
  <c r="P826" i="9"/>
  <c r="G826" i="9"/>
  <c r="E827" i="9"/>
  <c r="F827" i="9"/>
  <c r="P827" i="9"/>
  <c r="W827" i="9"/>
  <c r="G827" i="9"/>
  <c r="E828" i="9"/>
  <c r="F828" i="9"/>
  <c r="P828" i="9"/>
  <c r="G828" i="9"/>
  <c r="E829" i="9"/>
  <c r="F829" i="9"/>
  <c r="P829" i="9"/>
  <c r="W829" i="9"/>
  <c r="G829" i="9"/>
  <c r="E830" i="9"/>
  <c r="F830" i="9"/>
  <c r="P830" i="9"/>
  <c r="G830" i="9"/>
  <c r="E831" i="9"/>
  <c r="F831" i="9"/>
  <c r="P831" i="9"/>
  <c r="W831" i="9"/>
  <c r="G831" i="9"/>
  <c r="E832" i="9"/>
  <c r="F832" i="9"/>
  <c r="P832" i="9"/>
  <c r="G832" i="9"/>
  <c r="E833" i="9"/>
  <c r="F833" i="9"/>
  <c r="P833" i="9"/>
  <c r="G833" i="9"/>
  <c r="E834" i="9"/>
  <c r="F834" i="9"/>
  <c r="P834" i="9"/>
  <c r="G834" i="9"/>
  <c r="E835" i="9"/>
  <c r="F835" i="9"/>
  <c r="P835" i="9"/>
  <c r="W835" i="9"/>
  <c r="G835" i="9"/>
  <c r="E836" i="9"/>
  <c r="F836" i="9"/>
  <c r="P836" i="9"/>
  <c r="G836" i="9"/>
  <c r="E837" i="9"/>
  <c r="F837" i="9"/>
  <c r="P837" i="9"/>
  <c r="G837" i="9"/>
  <c r="E838" i="9"/>
  <c r="F838" i="9"/>
  <c r="P838" i="9"/>
  <c r="G838" i="9"/>
  <c r="E839" i="9"/>
  <c r="F839" i="9"/>
  <c r="P839" i="9"/>
  <c r="W839" i="9"/>
  <c r="G839" i="9"/>
  <c r="E840" i="9"/>
  <c r="F840" i="9"/>
  <c r="P840" i="9"/>
  <c r="G840" i="9"/>
  <c r="E841" i="9"/>
  <c r="F841" i="9"/>
  <c r="P841" i="9"/>
  <c r="G841" i="9"/>
  <c r="E842" i="9"/>
  <c r="F842" i="9"/>
  <c r="P842" i="9"/>
  <c r="W842" i="9"/>
  <c r="G842" i="9"/>
  <c r="E843" i="9"/>
  <c r="F843" i="9"/>
  <c r="P843" i="9"/>
  <c r="G843" i="9"/>
  <c r="E844" i="9"/>
  <c r="F844" i="9"/>
  <c r="P844" i="9"/>
  <c r="W844" i="9"/>
  <c r="G844" i="9"/>
  <c r="E845" i="9"/>
  <c r="F845" i="9"/>
  <c r="P845" i="9"/>
  <c r="G845" i="9"/>
  <c r="E846" i="9"/>
  <c r="F846" i="9"/>
  <c r="P846" i="9"/>
  <c r="W846" i="9"/>
  <c r="G846" i="9"/>
  <c r="E847" i="9"/>
  <c r="F847" i="9"/>
  <c r="P847" i="9"/>
  <c r="G847" i="9"/>
  <c r="E848" i="9"/>
  <c r="F848" i="9"/>
  <c r="P848" i="9"/>
  <c r="G848" i="9"/>
  <c r="E849" i="9"/>
  <c r="F849" i="9"/>
  <c r="P849" i="9"/>
  <c r="G849" i="9"/>
  <c r="E850" i="9"/>
  <c r="F850" i="9"/>
  <c r="P850" i="9"/>
  <c r="W850" i="9"/>
  <c r="G850" i="9"/>
  <c r="E851" i="9"/>
  <c r="F851" i="9"/>
  <c r="P851" i="9"/>
  <c r="G851" i="9"/>
  <c r="E852" i="9"/>
  <c r="F852" i="9"/>
  <c r="P852" i="9"/>
  <c r="G852" i="9"/>
  <c r="E853" i="9"/>
  <c r="F853" i="9"/>
  <c r="P853" i="9"/>
  <c r="G853" i="9"/>
  <c r="E854" i="9"/>
  <c r="F854" i="9"/>
  <c r="P854" i="9"/>
  <c r="W854" i="9"/>
  <c r="G854" i="9"/>
  <c r="E855" i="9"/>
  <c r="F855" i="9"/>
  <c r="P855" i="9"/>
  <c r="G855" i="9"/>
  <c r="E856" i="9"/>
  <c r="F856" i="9"/>
  <c r="P856" i="9"/>
  <c r="G856" i="9"/>
  <c r="E857" i="9"/>
  <c r="F857" i="9"/>
  <c r="P857" i="9"/>
  <c r="W857" i="9"/>
  <c r="G857" i="9"/>
  <c r="E858" i="9"/>
  <c r="F858" i="9"/>
  <c r="P858" i="9"/>
  <c r="G858" i="9"/>
  <c r="E859" i="9"/>
  <c r="F859" i="9"/>
  <c r="P859" i="9"/>
  <c r="W859" i="9"/>
  <c r="G859" i="9"/>
  <c r="E860" i="9"/>
  <c r="F860" i="9"/>
  <c r="P860" i="9"/>
  <c r="G860" i="9"/>
  <c r="E861" i="9"/>
  <c r="F861" i="9"/>
  <c r="P861" i="9"/>
  <c r="W861" i="9"/>
  <c r="G861" i="9"/>
  <c r="E862" i="9"/>
  <c r="F862" i="9"/>
  <c r="P862" i="9"/>
  <c r="G862" i="9"/>
  <c r="E863" i="9"/>
  <c r="F863" i="9"/>
  <c r="P863" i="9"/>
  <c r="G863" i="9"/>
  <c r="E864" i="9"/>
  <c r="F864" i="9"/>
  <c r="P864" i="9"/>
  <c r="G864" i="9"/>
  <c r="E865" i="9"/>
  <c r="F865" i="9"/>
  <c r="P865" i="9"/>
  <c r="W865" i="9"/>
  <c r="G865" i="9"/>
  <c r="E866" i="9"/>
  <c r="F866" i="9"/>
  <c r="P866" i="9"/>
  <c r="G866" i="9"/>
  <c r="E867" i="9"/>
  <c r="F867" i="9"/>
  <c r="P867" i="9"/>
  <c r="G867" i="9"/>
  <c r="E868" i="9"/>
  <c r="F868" i="9"/>
  <c r="P868" i="9"/>
  <c r="G868" i="9"/>
  <c r="E869" i="9"/>
  <c r="F869" i="9"/>
  <c r="P869" i="9"/>
  <c r="W869" i="9"/>
  <c r="G869" i="9"/>
  <c r="E870" i="9"/>
  <c r="F870" i="9"/>
  <c r="P870" i="9"/>
  <c r="G870" i="9"/>
  <c r="E871" i="9"/>
  <c r="F871" i="9"/>
  <c r="P871" i="9"/>
  <c r="G871" i="9"/>
  <c r="E872" i="9"/>
  <c r="F872" i="9"/>
  <c r="P872" i="9"/>
  <c r="G872" i="9"/>
  <c r="E873" i="9"/>
  <c r="F873" i="9"/>
  <c r="P873" i="9"/>
  <c r="G873" i="9"/>
  <c r="E874" i="9"/>
  <c r="F874" i="9"/>
  <c r="P874" i="9"/>
  <c r="W874" i="9"/>
  <c r="G874" i="9"/>
  <c r="E875" i="9"/>
  <c r="F875" i="9"/>
  <c r="P875" i="9"/>
  <c r="G875" i="9"/>
  <c r="E876" i="9"/>
  <c r="F876" i="9"/>
  <c r="P876" i="9"/>
  <c r="W876" i="9"/>
  <c r="G876" i="9"/>
  <c r="E877" i="9"/>
  <c r="F877" i="9"/>
  <c r="P877" i="9"/>
  <c r="G877" i="9"/>
  <c r="E878" i="9"/>
  <c r="F878" i="9"/>
  <c r="P878" i="9"/>
  <c r="G878" i="9"/>
  <c r="E879" i="9"/>
  <c r="F879" i="9"/>
  <c r="P879" i="9"/>
  <c r="G879" i="9"/>
  <c r="E880" i="9"/>
  <c r="F880" i="9"/>
  <c r="P880" i="9"/>
  <c r="W880" i="9"/>
  <c r="G880" i="9"/>
  <c r="E881" i="9"/>
  <c r="F881" i="9"/>
  <c r="P881" i="9"/>
  <c r="G881" i="9"/>
  <c r="E882" i="9"/>
  <c r="F882" i="9"/>
  <c r="P882" i="9"/>
  <c r="G882" i="9"/>
  <c r="E883" i="9"/>
  <c r="F883" i="9"/>
  <c r="P883" i="9"/>
  <c r="G883" i="9"/>
  <c r="E884" i="9"/>
  <c r="F884" i="9"/>
  <c r="P884" i="9"/>
  <c r="W884" i="9"/>
  <c r="G884" i="9"/>
  <c r="E885" i="9"/>
  <c r="F885" i="9"/>
  <c r="P885" i="9"/>
  <c r="G885" i="9"/>
  <c r="E886" i="9"/>
  <c r="F886" i="9"/>
  <c r="P886" i="9"/>
  <c r="G886" i="9"/>
  <c r="E887" i="9"/>
  <c r="F887" i="9"/>
  <c r="P887" i="9"/>
  <c r="G887" i="9"/>
  <c r="E888" i="9"/>
  <c r="F888" i="9"/>
  <c r="P888" i="9"/>
  <c r="W888" i="9"/>
  <c r="G888" i="9"/>
  <c r="E889" i="9"/>
  <c r="F889" i="9"/>
  <c r="P889" i="9"/>
  <c r="W889" i="9"/>
  <c r="G889" i="9"/>
  <c r="E890" i="9"/>
  <c r="F890" i="9"/>
  <c r="P890" i="9"/>
  <c r="G890" i="9"/>
  <c r="E891" i="9"/>
  <c r="F891" i="9"/>
  <c r="P891" i="9"/>
  <c r="W891" i="9"/>
  <c r="G891" i="9"/>
  <c r="E892" i="9"/>
  <c r="F892" i="9"/>
  <c r="P892" i="9"/>
  <c r="G892" i="9"/>
  <c r="E893" i="9"/>
  <c r="F893" i="9"/>
  <c r="P893" i="9"/>
  <c r="W893" i="9"/>
  <c r="G893" i="9"/>
  <c r="E894" i="9"/>
  <c r="F894" i="9"/>
  <c r="P894" i="9"/>
  <c r="G894" i="9"/>
  <c r="E895" i="9"/>
  <c r="F895" i="9"/>
  <c r="P895" i="9"/>
  <c r="W895" i="9"/>
  <c r="G895" i="9"/>
  <c r="E896" i="9"/>
  <c r="F896" i="9"/>
  <c r="P896" i="9"/>
  <c r="W896" i="9"/>
  <c r="G896" i="9"/>
  <c r="E897" i="9"/>
  <c r="F897" i="9"/>
  <c r="P897" i="9"/>
  <c r="G897" i="9"/>
  <c r="E898" i="9"/>
  <c r="F898" i="9"/>
  <c r="P898" i="9"/>
  <c r="G898" i="9"/>
  <c r="E899" i="9"/>
  <c r="F899" i="9"/>
  <c r="P899" i="9"/>
  <c r="W899" i="9"/>
  <c r="G899" i="9"/>
  <c r="E900" i="9"/>
  <c r="F900" i="9"/>
  <c r="P900" i="9"/>
  <c r="G900" i="9"/>
  <c r="E901" i="9"/>
  <c r="F901" i="9"/>
  <c r="P901" i="9"/>
  <c r="G901" i="9"/>
  <c r="E902" i="9"/>
  <c r="F902" i="9"/>
  <c r="P902" i="9"/>
  <c r="G902" i="9"/>
  <c r="E903" i="9"/>
  <c r="F903" i="9"/>
  <c r="P903" i="9"/>
  <c r="W903" i="9"/>
  <c r="G903" i="9"/>
  <c r="E904" i="9"/>
  <c r="F904" i="9"/>
  <c r="P904" i="9"/>
  <c r="G904" i="9"/>
  <c r="E905" i="9"/>
  <c r="F905" i="9"/>
  <c r="P905" i="9"/>
  <c r="G905" i="9"/>
  <c r="E906" i="9"/>
  <c r="F906" i="9"/>
  <c r="P906" i="9"/>
  <c r="W906" i="9"/>
  <c r="G906" i="9"/>
  <c r="E907" i="9"/>
  <c r="F907" i="9"/>
  <c r="P907" i="9"/>
  <c r="G907" i="9"/>
  <c r="E908" i="9"/>
  <c r="F908" i="9"/>
  <c r="P908" i="9"/>
  <c r="W908" i="9"/>
  <c r="G908" i="9"/>
  <c r="E909" i="9"/>
  <c r="F909" i="9"/>
  <c r="P909" i="9"/>
  <c r="G909" i="9"/>
  <c r="E910" i="9"/>
  <c r="F910" i="9"/>
  <c r="P910" i="9"/>
  <c r="W910" i="9"/>
  <c r="G910" i="9"/>
  <c r="E911" i="9"/>
  <c r="F911" i="9"/>
  <c r="P911" i="9"/>
  <c r="G911" i="9"/>
  <c r="E912" i="9"/>
  <c r="F912" i="9"/>
  <c r="P912" i="9"/>
  <c r="G912" i="9"/>
  <c r="E913" i="9"/>
  <c r="F913" i="9"/>
  <c r="P913" i="9"/>
  <c r="G913" i="9"/>
  <c r="E914" i="9"/>
  <c r="F914" i="9"/>
  <c r="P914" i="9"/>
  <c r="W914" i="9"/>
  <c r="G914" i="9"/>
  <c r="E915" i="9"/>
  <c r="F915" i="9"/>
  <c r="P915" i="9"/>
  <c r="G915" i="9"/>
  <c r="E916" i="9"/>
  <c r="F916" i="9"/>
  <c r="P916" i="9"/>
  <c r="G916" i="9"/>
  <c r="E917" i="9"/>
  <c r="F917" i="9"/>
  <c r="P917" i="9"/>
  <c r="G917" i="9"/>
  <c r="E918" i="9"/>
  <c r="F918" i="9"/>
  <c r="P918" i="9"/>
  <c r="W918" i="9"/>
  <c r="G918" i="9"/>
  <c r="E919" i="9"/>
  <c r="F919" i="9"/>
  <c r="P919" i="9"/>
  <c r="W919" i="9"/>
  <c r="G919" i="9"/>
  <c r="E920" i="9"/>
  <c r="F920" i="9"/>
  <c r="P920" i="9"/>
  <c r="G920" i="9"/>
  <c r="E921" i="9"/>
  <c r="F921" i="9"/>
  <c r="P921" i="9"/>
  <c r="W921" i="9"/>
  <c r="G921" i="9"/>
  <c r="E922" i="9"/>
  <c r="F922" i="9"/>
  <c r="P922" i="9"/>
  <c r="G922" i="9"/>
  <c r="E923" i="9"/>
  <c r="F923" i="9"/>
  <c r="P923" i="9"/>
  <c r="W923" i="9"/>
  <c r="G923" i="9"/>
  <c r="E924" i="9"/>
  <c r="F924" i="9"/>
  <c r="P924" i="9"/>
  <c r="G924" i="9"/>
  <c r="E925" i="9"/>
  <c r="F925" i="9"/>
  <c r="P925" i="9"/>
  <c r="W925" i="9"/>
  <c r="G925" i="9"/>
  <c r="E926" i="9"/>
  <c r="F926" i="9"/>
  <c r="P926" i="9"/>
  <c r="G926" i="9"/>
  <c r="E927" i="9"/>
  <c r="F927" i="9"/>
  <c r="P927" i="9"/>
  <c r="G927" i="9"/>
  <c r="E928" i="9"/>
  <c r="F928" i="9"/>
  <c r="P928" i="9"/>
  <c r="G928" i="9"/>
  <c r="E929" i="9"/>
  <c r="F929" i="9"/>
  <c r="P929" i="9"/>
  <c r="W929" i="9"/>
  <c r="G929" i="9"/>
  <c r="E930" i="9"/>
  <c r="F930" i="9"/>
  <c r="P930" i="9"/>
  <c r="W930" i="9"/>
  <c r="G930" i="9"/>
  <c r="E931" i="9"/>
  <c r="F931" i="9"/>
  <c r="P931" i="9"/>
  <c r="G931" i="9"/>
  <c r="E932" i="9"/>
  <c r="F932" i="9"/>
  <c r="P932" i="9"/>
  <c r="G932" i="9"/>
  <c r="E933" i="9"/>
  <c r="F933" i="9"/>
  <c r="P933" i="9"/>
  <c r="W933" i="9"/>
  <c r="G933" i="9"/>
  <c r="E934" i="9"/>
  <c r="F934" i="9"/>
  <c r="P934" i="9"/>
  <c r="W934" i="9"/>
  <c r="G934" i="9"/>
  <c r="E935" i="9"/>
  <c r="F935" i="9"/>
  <c r="P935" i="9"/>
  <c r="G935" i="9"/>
  <c r="E936" i="9"/>
  <c r="F936" i="9"/>
  <c r="P936" i="9"/>
  <c r="G936" i="9"/>
  <c r="E937" i="9"/>
  <c r="F937" i="9"/>
  <c r="P937" i="9"/>
  <c r="G937" i="9"/>
  <c r="E938" i="9"/>
  <c r="F938" i="9"/>
  <c r="P938" i="9"/>
  <c r="W938" i="9"/>
  <c r="G938" i="9"/>
  <c r="E939" i="9"/>
  <c r="F939" i="9"/>
  <c r="P939" i="9"/>
  <c r="G939" i="9"/>
  <c r="E940" i="9"/>
  <c r="F940" i="9"/>
  <c r="P940" i="9"/>
  <c r="W940" i="9"/>
  <c r="G940" i="9"/>
  <c r="E941" i="9"/>
  <c r="F941" i="9"/>
  <c r="P941" i="9"/>
  <c r="G941" i="9"/>
  <c r="E942" i="9"/>
  <c r="F942" i="9"/>
  <c r="P942" i="9"/>
  <c r="G942" i="9"/>
  <c r="E943" i="9"/>
  <c r="F943" i="9"/>
  <c r="P943" i="9"/>
  <c r="G943" i="9"/>
  <c r="E944" i="9"/>
  <c r="F944" i="9"/>
  <c r="P944" i="9"/>
  <c r="W944" i="9"/>
  <c r="G944" i="9"/>
  <c r="E945" i="9"/>
  <c r="F945" i="9"/>
  <c r="P945" i="9"/>
  <c r="W945" i="9"/>
  <c r="G945" i="9"/>
  <c r="E946" i="9"/>
  <c r="F946" i="9"/>
  <c r="P946" i="9"/>
  <c r="G946" i="9"/>
  <c r="E947" i="9"/>
  <c r="F947" i="9"/>
  <c r="P947" i="9"/>
  <c r="G947" i="9"/>
  <c r="E948" i="9"/>
  <c r="F948" i="9"/>
  <c r="P948" i="9"/>
  <c r="W948" i="9"/>
  <c r="G948" i="9"/>
  <c r="E949" i="9"/>
  <c r="F949" i="9"/>
  <c r="P949" i="9"/>
  <c r="W949" i="9"/>
  <c r="G949" i="9"/>
  <c r="E950" i="9"/>
  <c r="F950" i="9"/>
  <c r="P950" i="9"/>
  <c r="G950" i="9"/>
  <c r="E951" i="9"/>
  <c r="F951" i="9"/>
  <c r="P951" i="9"/>
  <c r="W951" i="9"/>
  <c r="G951" i="9"/>
  <c r="E952" i="9"/>
  <c r="F952" i="9"/>
  <c r="P952" i="9"/>
  <c r="G952" i="9"/>
  <c r="E953" i="9"/>
  <c r="F953" i="9"/>
  <c r="P953" i="9"/>
  <c r="G953" i="9"/>
  <c r="E954" i="9"/>
  <c r="F954" i="9"/>
  <c r="P954" i="9"/>
  <c r="G954" i="9"/>
  <c r="E955" i="9"/>
  <c r="F955" i="9"/>
  <c r="P955" i="9"/>
  <c r="W955" i="9"/>
  <c r="G955" i="9"/>
  <c r="E956" i="9"/>
  <c r="F956" i="9"/>
  <c r="P956" i="9"/>
  <c r="W956" i="9"/>
  <c r="G956" i="9"/>
  <c r="E957" i="9"/>
  <c r="F957" i="9"/>
  <c r="P957" i="9"/>
  <c r="G957" i="9"/>
  <c r="E958" i="9"/>
  <c r="F958" i="9"/>
  <c r="P958" i="9"/>
  <c r="W958" i="9"/>
  <c r="G958" i="9"/>
  <c r="E959" i="9"/>
  <c r="F959" i="9"/>
  <c r="P959" i="9"/>
  <c r="G959" i="9"/>
  <c r="E960" i="9"/>
  <c r="F960" i="9"/>
  <c r="P960" i="9"/>
  <c r="W960" i="9"/>
  <c r="G960" i="9"/>
  <c r="E961" i="9"/>
  <c r="F961" i="9"/>
  <c r="P961" i="9"/>
  <c r="G961" i="9"/>
  <c r="E962" i="9"/>
  <c r="F962" i="9"/>
  <c r="P962" i="9"/>
  <c r="W962" i="9"/>
  <c r="G962" i="9"/>
  <c r="E963" i="9"/>
  <c r="F963" i="9"/>
  <c r="P963" i="9"/>
  <c r="G963" i="9"/>
  <c r="E964" i="9"/>
  <c r="F964" i="9"/>
  <c r="P964" i="9"/>
  <c r="W964" i="9"/>
  <c r="G964" i="9"/>
  <c r="E965" i="9"/>
  <c r="F965" i="9"/>
  <c r="P965" i="9"/>
  <c r="G965" i="9"/>
  <c r="E966" i="9"/>
  <c r="F966" i="9"/>
  <c r="P966" i="9"/>
  <c r="W966" i="9"/>
  <c r="G966" i="9"/>
  <c r="E967" i="9"/>
  <c r="F967" i="9"/>
  <c r="P967" i="9"/>
  <c r="W967" i="9"/>
  <c r="G967" i="9"/>
  <c r="E968" i="9"/>
  <c r="F968" i="9"/>
  <c r="P968" i="9"/>
  <c r="G968" i="9"/>
  <c r="E969" i="9"/>
  <c r="F969" i="9"/>
  <c r="P969" i="9"/>
  <c r="W969" i="9"/>
  <c r="G969" i="9"/>
  <c r="E970" i="9"/>
  <c r="F970" i="9"/>
  <c r="P970" i="9"/>
  <c r="G970" i="9"/>
  <c r="E971" i="9"/>
  <c r="F971" i="9"/>
  <c r="P971" i="9"/>
  <c r="W971" i="9"/>
  <c r="G971" i="9"/>
  <c r="E972" i="9"/>
  <c r="F972" i="9"/>
  <c r="P972" i="9"/>
  <c r="G972" i="9"/>
  <c r="E973" i="9"/>
  <c r="F973" i="9"/>
  <c r="P973" i="9"/>
  <c r="W973" i="9"/>
  <c r="G973" i="9"/>
  <c r="E974" i="9"/>
  <c r="F974" i="9"/>
  <c r="P974" i="9"/>
  <c r="W974" i="9"/>
  <c r="G974" i="9"/>
  <c r="E975" i="9"/>
  <c r="F975" i="9"/>
  <c r="P975" i="9"/>
  <c r="G975" i="9"/>
  <c r="E976" i="9"/>
  <c r="F976" i="9"/>
  <c r="P976" i="9"/>
  <c r="G976" i="9"/>
  <c r="E977" i="9"/>
  <c r="F977" i="9"/>
  <c r="P977" i="9"/>
  <c r="W977" i="9"/>
  <c r="G977" i="9"/>
  <c r="E978" i="9"/>
  <c r="F978" i="9"/>
  <c r="P978" i="9"/>
  <c r="W978" i="9"/>
  <c r="G978" i="9"/>
  <c r="E979" i="9"/>
  <c r="F979" i="9"/>
  <c r="P979" i="9"/>
  <c r="W979" i="9"/>
  <c r="G979" i="9"/>
  <c r="E980" i="9"/>
  <c r="F980" i="9"/>
  <c r="P980" i="9"/>
  <c r="G980" i="9"/>
  <c r="E981" i="9"/>
  <c r="F981" i="9"/>
  <c r="P981" i="9"/>
  <c r="W981" i="9"/>
  <c r="G981" i="9"/>
  <c r="E982" i="9"/>
  <c r="F982" i="9"/>
  <c r="P982" i="9"/>
  <c r="W982" i="9"/>
  <c r="G982" i="9"/>
  <c r="E983" i="9"/>
  <c r="F983" i="9"/>
  <c r="P983" i="9"/>
  <c r="G983" i="9"/>
  <c r="E984" i="9"/>
  <c r="F984" i="9"/>
  <c r="P984" i="9"/>
  <c r="W984" i="9"/>
  <c r="G984" i="9"/>
  <c r="E985" i="9"/>
  <c r="F985" i="9"/>
  <c r="P985" i="9"/>
  <c r="W985" i="9"/>
  <c r="G985" i="9"/>
  <c r="E986" i="9"/>
  <c r="F986" i="9"/>
  <c r="P986" i="9"/>
  <c r="W986" i="9"/>
  <c r="G986" i="9"/>
  <c r="E987" i="9"/>
  <c r="F987" i="9"/>
  <c r="P987" i="9"/>
  <c r="W987" i="9"/>
  <c r="G987" i="9"/>
  <c r="E988" i="9"/>
  <c r="F988" i="9"/>
  <c r="P988" i="9"/>
  <c r="W988" i="9"/>
  <c r="G988" i="9"/>
  <c r="E989" i="9"/>
  <c r="F989" i="9"/>
  <c r="P989" i="9"/>
  <c r="W989" i="9"/>
  <c r="G989" i="9"/>
  <c r="E990" i="9"/>
  <c r="F990" i="9"/>
  <c r="P990" i="9"/>
  <c r="G990" i="9"/>
  <c r="E991" i="9"/>
  <c r="F991" i="9"/>
  <c r="P991" i="9"/>
  <c r="W991" i="9"/>
  <c r="G991" i="9"/>
  <c r="E992" i="9"/>
  <c r="F992" i="9"/>
  <c r="P992" i="9"/>
  <c r="G992" i="9"/>
  <c r="E993" i="9"/>
  <c r="F993" i="9"/>
  <c r="P993" i="9"/>
  <c r="W993" i="9"/>
  <c r="G993" i="9"/>
  <c r="E994" i="9"/>
  <c r="F994" i="9"/>
  <c r="P994" i="9"/>
  <c r="G994" i="9"/>
  <c r="E995" i="9"/>
  <c r="F995" i="9"/>
  <c r="P995" i="9"/>
  <c r="W995" i="9"/>
  <c r="G995" i="9"/>
  <c r="E996" i="9"/>
  <c r="F996" i="9"/>
  <c r="P996" i="9"/>
  <c r="G996" i="9"/>
  <c r="E997" i="9"/>
  <c r="F997" i="9"/>
  <c r="P997" i="9"/>
  <c r="W997" i="9"/>
  <c r="G997" i="9"/>
  <c r="E998" i="9"/>
  <c r="F998" i="9"/>
  <c r="P998" i="9"/>
  <c r="W998" i="9"/>
  <c r="G998" i="9"/>
  <c r="E999" i="9"/>
  <c r="F999" i="9"/>
  <c r="P999" i="9"/>
  <c r="W999" i="9"/>
  <c r="G999" i="9"/>
  <c r="E1000" i="9"/>
  <c r="F1000" i="9"/>
  <c r="P1000" i="9"/>
  <c r="W1000" i="9"/>
  <c r="G1000" i="9"/>
  <c r="E1001" i="9"/>
  <c r="F1001" i="9"/>
  <c r="P1001" i="9"/>
  <c r="G1001" i="9"/>
  <c r="E1002" i="9"/>
  <c r="F1002" i="9"/>
  <c r="P1002" i="9"/>
  <c r="W1002" i="9"/>
  <c r="G1002" i="9"/>
  <c r="E1003" i="9"/>
  <c r="F1003" i="9"/>
  <c r="P1003" i="9"/>
  <c r="G1003" i="9"/>
  <c r="E1004" i="9"/>
  <c r="F1004" i="9"/>
  <c r="P1004" i="9"/>
  <c r="W1004" i="9"/>
  <c r="G1004" i="9"/>
  <c r="F5" i="9"/>
  <c r="P5" i="9"/>
  <c r="G5" i="9"/>
  <c r="E5" i="9"/>
  <c r="B6" i="1"/>
  <c r="O6" i="1" s="1"/>
  <c r="DF8" i="9"/>
  <c r="DF7" i="9"/>
  <c r="DF6" i="9"/>
  <c r="DF5" i="9"/>
  <c r="DF33" i="9"/>
  <c r="DF30" i="9" s="1"/>
  <c r="DG34" i="9"/>
  <c r="DG35" i="9"/>
  <c r="DG36" i="9"/>
  <c r="DG37" i="9"/>
  <c r="DG38" i="9"/>
  <c r="DG33" i="9"/>
  <c r="W6" i="9"/>
  <c r="W7" i="9"/>
  <c r="W9" i="9"/>
  <c r="W10" i="9"/>
  <c r="W12" i="9"/>
  <c r="W13" i="9"/>
  <c r="W15" i="9"/>
  <c r="W16" i="9"/>
  <c r="W17" i="9"/>
  <c r="W19" i="9"/>
  <c r="W20" i="9"/>
  <c r="W21" i="9"/>
  <c r="W23" i="9"/>
  <c r="W24" i="9"/>
  <c r="W26" i="9"/>
  <c r="W27" i="9"/>
  <c r="W28" i="9"/>
  <c r="W30" i="9"/>
  <c r="W31" i="9"/>
  <c r="W32" i="9"/>
  <c r="W34" i="9"/>
  <c r="W35" i="9"/>
  <c r="W36" i="9"/>
  <c r="W38" i="9"/>
  <c r="W39" i="9"/>
  <c r="W41" i="9"/>
  <c r="W42" i="9"/>
  <c r="W43" i="9"/>
  <c r="W45" i="9"/>
  <c r="W46" i="9"/>
  <c r="W47" i="9"/>
  <c r="W49" i="9"/>
  <c r="W50" i="9"/>
  <c r="W51" i="9"/>
  <c r="W53" i="9"/>
  <c r="W54" i="9"/>
  <c r="W55" i="9"/>
  <c r="W58" i="9"/>
  <c r="W60" i="9"/>
  <c r="W62" i="9"/>
  <c r="W64" i="9"/>
  <c r="W65" i="9"/>
  <c r="W67" i="9"/>
  <c r="W69" i="9"/>
  <c r="W71" i="9"/>
  <c r="W72" i="9"/>
  <c r="W74" i="9"/>
  <c r="W76" i="9"/>
  <c r="W78" i="9"/>
  <c r="W79" i="9"/>
  <c r="W80" i="9"/>
  <c r="W82" i="9"/>
  <c r="W83" i="9"/>
  <c r="W84" i="9"/>
  <c r="W87" i="9"/>
  <c r="W89" i="9"/>
  <c r="W90" i="9"/>
  <c r="W91" i="9"/>
  <c r="W93" i="9"/>
  <c r="W94" i="9"/>
  <c r="W96" i="9"/>
  <c r="W97" i="9"/>
  <c r="W98" i="9"/>
  <c r="W100" i="9"/>
  <c r="W101" i="9"/>
  <c r="W103" i="9"/>
  <c r="W105" i="9"/>
  <c r="W107" i="9"/>
  <c r="W108" i="9"/>
  <c r="W109" i="9"/>
  <c r="W110" i="9"/>
  <c r="W112" i="9"/>
  <c r="W114" i="9"/>
  <c r="W116" i="9"/>
  <c r="W118" i="9"/>
  <c r="W119" i="9"/>
  <c r="W120" i="9"/>
  <c r="W121" i="9"/>
  <c r="W122" i="9"/>
  <c r="W123" i="9"/>
  <c r="W125" i="9"/>
  <c r="W126" i="9"/>
  <c r="W127" i="9"/>
  <c r="W130" i="9"/>
  <c r="W132" i="9"/>
  <c r="W133" i="9"/>
  <c r="W134" i="9"/>
  <c r="W136" i="9"/>
  <c r="W137" i="9"/>
  <c r="W139" i="9"/>
  <c r="W141" i="9"/>
  <c r="W143" i="9"/>
  <c r="W144" i="9"/>
  <c r="W145" i="9"/>
  <c r="W147" i="9"/>
  <c r="W148" i="9"/>
  <c r="W149" i="9"/>
  <c r="W150" i="9"/>
  <c r="W152" i="9"/>
  <c r="W154" i="9"/>
  <c r="W155" i="9"/>
  <c r="W156" i="9"/>
  <c r="W158" i="9"/>
  <c r="W159" i="9"/>
  <c r="W160" i="9"/>
  <c r="W161" i="9"/>
  <c r="W163" i="9"/>
  <c r="W165" i="9"/>
  <c r="W166" i="9"/>
  <c r="W167" i="9"/>
  <c r="W170" i="9"/>
  <c r="W172" i="9"/>
  <c r="W174" i="9"/>
  <c r="W176" i="9"/>
  <c r="W177" i="9"/>
  <c r="W178" i="9"/>
  <c r="W180" i="9"/>
  <c r="W181" i="9"/>
  <c r="W183" i="9"/>
  <c r="W185" i="9"/>
  <c r="W187" i="9"/>
  <c r="W188" i="9"/>
  <c r="W189" i="9"/>
  <c r="W191" i="9"/>
  <c r="W192" i="9"/>
  <c r="W194" i="9"/>
  <c r="W196" i="9"/>
  <c r="W198" i="9"/>
  <c r="W199" i="9"/>
  <c r="W200" i="9"/>
  <c r="W201" i="9"/>
  <c r="W203" i="9"/>
  <c r="W205" i="9"/>
  <c r="W206" i="9"/>
  <c r="W207" i="9"/>
  <c r="W210" i="9"/>
  <c r="W212" i="9"/>
  <c r="W214" i="9"/>
  <c r="W216" i="9"/>
  <c r="W217" i="9"/>
  <c r="W218" i="9"/>
  <c r="W220" i="9"/>
  <c r="W221" i="9"/>
  <c r="W223" i="9"/>
  <c r="W225" i="9"/>
  <c r="W227" i="9"/>
  <c r="W228" i="9"/>
  <c r="W229" i="9"/>
  <c r="W230" i="9"/>
  <c r="W231" i="9"/>
  <c r="W232" i="9"/>
  <c r="W234" i="9"/>
  <c r="W235" i="9"/>
  <c r="W236" i="9"/>
  <c r="W239" i="9"/>
  <c r="W241" i="9"/>
  <c r="W242" i="9"/>
  <c r="W243" i="9"/>
  <c r="W245" i="9"/>
  <c r="W246" i="9"/>
  <c r="W248" i="9"/>
  <c r="W250" i="9"/>
  <c r="W252" i="9"/>
  <c r="W253" i="9"/>
  <c r="W254" i="9"/>
  <c r="W256" i="9"/>
  <c r="W257" i="9"/>
  <c r="W258" i="9"/>
  <c r="W260" i="9"/>
  <c r="W261" i="9"/>
  <c r="W262" i="9"/>
  <c r="W264" i="9"/>
  <c r="W265" i="9"/>
  <c r="W267" i="9"/>
  <c r="W269" i="9"/>
  <c r="W271" i="9"/>
  <c r="W272" i="9"/>
  <c r="W274" i="9"/>
  <c r="W276" i="9"/>
  <c r="W278" i="9"/>
  <c r="W279" i="9"/>
  <c r="W280" i="9"/>
  <c r="W282" i="9"/>
  <c r="W283" i="9"/>
  <c r="W284" i="9"/>
  <c r="W287" i="9"/>
  <c r="W289" i="9"/>
  <c r="W290" i="9"/>
  <c r="W291" i="9"/>
  <c r="W293" i="9"/>
  <c r="W294" i="9"/>
  <c r="W295" i="9"/>
  <c r="W298" i="9"/>
  <c r="W300" i="9"/>
  <c r="W302" i="9"/>
  <c r="W304" i="9"/>
  <c r="W305" i="9"/>
  <c r="W307" i="9"/>
  <c r="W309" i="9"/>
  <c r="W311" i="9"/>
  <c r="W312" i="9"/>
  <c r="W313" i="9"/>
  <c r="W315" i="9"/>
  <c r="W316" i="9"/>
  <c r="W317" i="9"/>
  <c r="W318" i="9"/>
  <c r="W320" i="9"/>
  <c r="W322" i="9"/>
  <c r="W323" i="9"/>
  <c r="W324" i="9"/>
  <c r="W327" i="9"/>
  <c r="W329" i="9"/>
  <c r="W330" i="9"/>
  <c r="W331" i="9"/>
  <c r="W333" i="9"/>
  <c r="W334" i="9"/>
  <c r="W336" i="9"/>
  <c r="W337" i="9"/>
  <c r="W338" i="9"/>
  <c r="W340" i="9"/>
  <c r="W341" i="9"/>
  <c r="W343" i="9"/>
  <c r="W345" i="9"/>
  <c r="W347" i="9"/>
  <c r="W348" i="9"/>
  <c r="W349" i="9"/>
  <c r="W350" i="9"/>
  <c r="W352" i="9"/>
  <c r="W354" i="9"/>
  <c r="W356" i="9"/>
  <c r="W358" i="9"/>
  <c r="W359" i="9"/>
  <c r="W360" i="9"/>
  <c r="W361" i="9"/>
  <c r="W363" i="9"/>
  <c r="W365" i="9"/>
  <c r="W366" i="9"/>
  <c r="W367" i="9"/>
  <c r="W369" i="9"/>
  <c r="W370" i="9"/>
  <c r="W372" i="9"/>
  <c r="W374" i="9"/>
  <c r="W376" i="9"/>
  <c r="W377" i="9"/>
  <c r="W379" i="9"/>
  <c r="W380" i="9"/>
  <c r="W381" i="9"/>
  <c r="W383" i="9"/>
  <c r="W384" i="9"/>
  <c r="W386" i="9"/>
  <c r="W388" i="9"/>
  <c r="W390" i="9"/>
  <c r="W391" i="9"/>
  <c r="W392" i="9"/>
  <c r="W393" i="9"/>
  <c r="W395" i="9"/>
  <c r="W397" i="9"/>
  <c r="W399" i="9"/>
  <c r="W401" i="9"/>
  <c r="W402" i="9"/>
  <c r="W403" i="9"/>
  <c r="W405" i="9"/>
  <c r="W406" i="9"/>
  <c r="W408" i="9"/>
  <c r="W409" i="9"/>
  <c r="W410" i="9"/>
  <c r="W412" i="9"/>
  <c r="W413" i="9"/>
  <c r="W415" i="9"/>
  <c r="W417" i="9"/>
  <c r="W419" i="9"/>
  <c r="W421" i="9"/>
  <c r="W423" i="9"/>
  <c r="W424" i="9"/>
  <c r="W426" i="9"/>
  <c r="W428" i="9"/>
  <c r="W430" i="9"/>
  <c r="W432" i="9"/>
  <c r="W434" i="9"/>
  <c r="W435" i="9"/>
  <c r="W436" i="9"/>
  <c r="W439" i="9"/>
  <c r="W441" i="9"/>
  <c r="W442" i="9"/>
  <c r="W443" i="9"/>
  <c r="W445" i="9"/>
  <c r="W446" i="9"/>
  <c r="W448" i="9"/>
  <c r="W449" i="9"/>
  <c r="W450" i="9"/>
  <c r="W452" i="9"/>
  <c r="W453" i="9"/>
  <c r="W455" i="9"/>
  <c r="W456" i="9"/>
  <c r="W457" i="9"/>
  <c r="W459" i="9"/>
  <c r="W461" i="9"/>
  <c r="W463" i="9"/>
  <c r="W465" i="9"/>
  <c r="W467" i="9"/>
  <c r="W468" i="9"/>
  <c r="W469" i="9"/>
  <c r="W470" i="9"/>
  <c r="W472" i="9"/>
  <c r="W474" i="9"/>
  <c r="W475" i="9"/>
  <c r="W476" i="9"/>
  <c r="W479" i="9"/>
  <c r="W481" i="9"/>
  <c r="W482" i="9"/>
  <c r="W483" i="9"/>
  <c r="W485" i="9"/>
  <c r="W486" i="9"/>
  <c r="W488" i="9"/>
  <c r="W489" i="9"/>
  <c r="W490" i="9"/>
  <c r="W492" i="9"/>
  <c r="W493" i="9"/>
  <c r="W495" i="9"/>
  <c r="W497" i="9"/>
  <c r="W499" i="9"/>
  <c r="W500" i="9"/>
  <c r="W501" i="9"/>
  <c r="W502" i="9"/>
  <c r="W504" i="9"/>
  <c r="W506" i="9"/>
  <c r="W507" i="9"/>
  <c r="W508" i="9"/>
  <c r="W511" i="9"/>
  <c r="W513" i="9"/>
  <c r="W514" i="9"/>
  <c r="W515" i="9"/>
  <c r="W517" i="9"/>
  <c r="W518" i="9"/>
  <c r="W520" i="9"/>
  <c r="W521" i="9"/>
  <c r="W522" i="9"/>
  <c r="W524" i="9"/>
  <c r="W525" i="9"/>
  <c r="W527" i="9"/>
  <c r="W529" i="9"/>
  <c r="W531" i="9"/>
  <c r="W532" i="9"/>
  <c r="W533" i="9"/>
  <c r="W534" i="9"/>
  <c r="W536" i="9"/>
  <c r="W538" i="9"/>
  <c r="W539" i="9"/>
  <c r="W540" i="9"/>
  <c r="W543" i="9"/>
  <c r="W545" i="9"/>
  <c r="W546" i="9"/>
  <c r="W547" i="9"/>
  <c r="W549" i="9"/>
  <c r="W550" i="9"/>
  <c r="W552" i="9"/>
  <c r="W553" i="9"/>
  <c r="W554" i="9"/>
  <c r="W556" i="9"/>
  <c r="W557" i="9"/>
  <c r="W559" i="9"/>
  <c r="W561" i="9"/>
  <c r="W563" i="9"/>
  <c r="W564" i="9"/>
  <c r="W565" i="9"/>
  <c r="W566" i="9"/>
  <c r="W568" i="9"/>
  <c r="W570" i="9"/>
  <c r="W571" i="9"/>
  <c r="W572" i="9"/>
  <c r="W575" i="9"/>
  <c r="W577" i="9"/>
  <c r="W578" i="9"/>
  <c r="W579" i="9"/>
  <c r="W581" i="9"/>
  <c r="W582" i="9"/>
  <c r="W584" i="9"/>
  <c r="W585" i="9"/>
  <c r="W586" i="9"/>
  <c r="W588" i="9"/>
  <c r="W589" i="9"/>
  <c r="W591" i="9"/>
  <c r="W592" i="9"/>
  <c r="W593" i="9"/>
  <c r="W595" i="9"/>
  <c r="W596" i="9"/>
  <c r="W597" i="9"/>
  <c r="W598" i="9"/>
  <c r="W600" i="9"/>
  <c r="W602" i="9"/>
  <c r="W603" i="9"/>
  <c r="W604" i="9"/>
  <c r="W607" i="9"/>
  <c r="W609" i="9"/>
  <c r="W610" i="9"/>
  <c r="W611" i="9"/>
  <c r="W613" i="9"/>
  <c r="W614" i="9"/>
  <c r="W616" i="9"/>
  <c r="W617" i="9"/>
  <c r="W618" i="9"/>
  <c r="W620" i="9"/>
  <c r="W621" i="9"/>
  <c r="W623" i="9"/>
  <c r="W624" i="9"/>
  <c r="W625" i="9"/>
  <c r="W627" i="9"/>
  <c r="W628" i="9"/>
  <c r="W629" i="9"/>
  <c r="W630" i="9"/>
  <c r="W632" i="9"/>
  <c r="W634" i="9"/>
  <c r="W635" i="9"/>
  <c r="W636" i="9"/>
  <c r="W639" i="9"/>
  <c r="W641" i="9"/>
  <c r="W642" i="9"/>
  <c r="W643" i="9"/>
  <c r="W645" i="9"/>
  <c r="W646" i="9"/>
  <c r="W648" i="9"/>
  <c r="W649" i="9"/>
  <c r="W650" i="9"/>
  <c r="W652" i="9"/>
  <c r="W653" i="9"/>
  <c r="W655" i="9"/>
  <c r="W656" i="9"/>
  <c r="W657" i="9"/>
  <c r="W659" i="9"/>
  <c r="W660" i="9"/>
  <c r="W661" i="9"/>
  <c r="W662" i="9"/>
  <c r="W664" i="9"/>
  <c r="W666" i="9"/>
  <c r="W667" i="9"/>
  <c r="W668" i="9"/>
  <c r="W671" i="9"/>
  <c r="W673" i="9"/>
  <c r="W674" i="9"/>
  <c r="W675" i="9"/>
  <c r="W677" i="9"/>
  <c r="W678" i="9"/>
  <c r="W680" i="9"/>
  <c r="W681" i="9"/>
  <c r="W682" i="9"/>
  <c r="W684" i="9"/>
  <c r="W685" i="9"/>
  <c r="W687" i="9"/>
  <c r="W689" i="9"/>
  <c r="W691" i="9"/>
  <c r="W692" i="9"/>
  <c r="W693" i="9"/>
  <c r="W694" i="9"/>
  <c r="W696" i="9"/>
  <c r="W698" i="9"/>
  <c r="W699" i="9"/>
  <c r="W700" i="9"/>
  <c r="W703" i="9"/>
  <c r="W705" i="9"/>
  <c r="W706" i="9"/>
  <c r="W707" i="9"/>
  <c r="W709" i="9"/>
  <c r="W710" i="9"/>
  <c r="W712" i="9"/>
  <c r="W713" i="9"/>
  <c r="W714" i="9"/>
  <c r="W716" i="9"/>
  <c r="W717" i="9"/>
  <c r="W719" i="9"/>
  <c r="W721" i="9"/>
  <c r="W723" i="9"/>
  <c r="W724" i="9"/>
  <c r="W725" i="9"/>
  <c r="W726" i="9"/>
  <c r="W727" i="9"/>
  <c r="W728" i="9"/>
  <c r="W730" i="9"/>
  <c r="W731" i="9"/>
  <c r="W732" i="9"/>
  <c r="W735" i="9"/>
  <c r="W737" i="9"/>
  <c r="W738" i="9"/>
  <c r="W739" i="9"/>
  <c r="W741" i="9"/>
  <c r="W742" i="9"/>
  <c r="W744" i="9"/>
  <c r="W745" i="9"/>
  <c r="W746" i="9"/>
  <c r="W748" i="9"/>
  <c r="W749" i="9"/>
  <c r="W751" i="9"/>
  <c r="W753" i="9"/>
  <c r="W755" i="9"/>
  <c r="W756" i="9"/>
  <c r="W757" i="9"/>
  <c r="W758" i="9"/>
  <c r="W759" i="9"/>
  <c r="W760" i="9"/>
  <c r="W762" i="9"/>
  <c r="W763" i="9"/>
  <c r="W764" i="9"/>
  <c r="W767" i="9"/>
  <c r="W769" i="9"/>
  <c r="W770" i="9"/>
  <c r="W771" i="9"/>
  <c r="W773" i="9"/>
  <c r="W774" i="9"/>
  <c r="W776" i="9"/>
  <c r="W777" i="9"/>
  <c r="W778" i="9"/>
  <c r="W780" i="9"/>
  <c r="W781" i="9"/>
  <c r="W783" i="9"/>
  <c r="W785" i="9"/>
  <c r="W787" i="9"/>
  <c r="W788" i="9"/>
  <c r="W789" i="9"/>
  <c r="W791" i="9"/>
  <c r="W792" i="9"/>
  <c r="W794" i="9"/>
  <c r="W796" i="9"/>
  <c r="W798" i="9"/>
  <c r="W799" i="9"/>
  <c r="W800" i="9"/>
  <c r="W802" i="9"/>
  <c r="W803" i="9"/>
  <c r="W804" i="9"/>
  <c r="W806" i="9"/>
  <c r="W807" i="9"/>
  <c r="W808" i="9"/>
  <c r="W809" i="9"/>
  <c r="W811" i="9"/>
  <c r="W813" i="9"/>
  <c r="W814" i="9"/>
  <c r="W815" i="9"/>
  <c r="W817" i="9"/>
  <c r="W818" i="9"/>
  <c r="W819" i="9"/>
  <c r="W821" i="9"/>
  <c r="W822" i="9"/>
  <c r="W823" i="9"/>
  <c r="W826" i="9"/>
  <c r="W828" i="9"/>
  <c r="W830" i="9"/>
  <c r="W832" i="9"/>
  <c r="W833" i="9"/>
  <c r="W834" i="9"/>
  <c r="W836" i="9"/>
  <c r="W837" i="9"/>
  <c r="W838" i="9"/>
  <c r="W840" i="9"/>
  <c r="W841" i="9"/>
  <c r="W843" i="9"/>
  <c r="W845" i="9"/>
  <c r="W847" i="9"/>
  <c r="W848" i="9"/>
  <c r="W849" i="9"/>
  <c r="W851" i="9"/>
  <c r="W852" i="9"/>
  <c r="W853" i="9"/>
  <c r="W855" i="9"/>
  <c r="W856" i="9"/>
  <c r="W858" i="9"/>
  <c r="W860" i="9"/>
  <c r="W862" i="9"/>
  <c r="W863" i="9"/>
  <c r="W864" i="9"/>
  <c r="W866" i="9"/>
  <c r="W867" i="9"/>
  <c r="W868" i="9"/>
  <c r="W870" i="9"/>
  <c r="W871" i="9"/>
  <c r="W872" i="9"/>
  <c r="W873" i="9"/>
  <c r="W875" i="9"/>
  <c r="W877" i="9"/>
  <c r="W878" i="9"/>
  <c r="W879" i="9"/>
  <c r="W881" i="9"/>
  <c r="W882" i="9"/>
  <c r="W883" i="9"/>
  <c r="W885" i="9"/>
  <c r="W886" i="9"/>
  <c r="W887" i="9"/>
  <c r="W890" i="9"/>
  <c r="W892" i="9"/>
  <c r="W894" i="9"/>
  <c r="W897" i="9"/>
  <c r="W898" i="9"/>
  <c r="W900" i="9"/>
  <c r="W901" i="9"/>
  <c r="W902" i="9"/>
  <c r="W904" i="9"/>
  <c r="W905" i="9"/>
  <c r="W907" i="9"/>
  <c r="W909" i="9"/>
  <c r="W911" i="9"/>
  <c r="W912" i="9"/>
  <c r="W913" i="9"/>
  <c r="W915" i="9"/>
  <c r="W916" i="9"/>
  <c r="W917" i="9"/>
  <c r="W920" i="9"/>
  <c r="W922" i="9"/>
  <c r="W924" i="9"/>
  <c r="W926" i="9"/>
  <c r="W927" i="9"/>
  <c r="W928" i="9"/>
  <c r="W931" i="9"/>
  <c r="W932" i="9"/>
  <c r="W935" i="9"/>
  <c r="W936" i="9"/>
  <c r="W937" i="9"/>
  <c r="W939" i="9"/>
  <c r="W941" i="9"/>
  <c r="W942" i="9"/>
  <c r="W943" i="9"/>
  <c r="W946" i="9"/>
  <c r="W947" i="9"/>
  <c r="W950" i="9"/>
  <c r="W952" i="9"/>
  <c r="W953" i="9"/>
  <c r="W954" i="9"/>
  <c r="W957" i="9"/>
  <c r="W959" i="9"/>
  <c r="W961" i="9"/>
  <c r="W963" i="9"/>
  <c r="W965" i="9"/>
  <c r="W968" i="9"/>
  <c r="W970" i="9"/>
  <c r="W972" i="9"/>
  <c r="W975" i="9"/>
  <c r="W976" i="9"/>
  <c r="W980" i="9"/>
  <c r="W983" i="9"/>
  <c r="W990" i="9"/>
  <c r="W992" i="9"/>
  <c r="W994" i="9"/>
  <c r="W996" i="9"/>
  <c r="W1001" i="9"/>
  <c r="W1003" i="9"/>
  <c r="W5" i="9"/>
  <c r="U5" i="9"/>
  <c r="U6" i="9"/>
  <c r="U7" i="9"/>
  <c r="U8" i="9"/>
  <c r="U9" i="9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39" i="9"/>
  <c r="U40" i="9"/>
  <c r="U41" i="9"/>
  <c r="U42" i="9"/>
  <c r="U43" i="9"/>
  <c r="U44" i="9"/>
  <c r="U45" i="9"/>
  <c r="U46" i="9"/>
  <c r="U47" i="9"/>
  <c r="U48" i="9"/>
  <c r="U49" i="9"/>
  <c r="U50" i="9"/>
  <c r="U51" i="9"/>
  <c r="U52" i="9"/>
  <c r="U53" i="9"/>
  <c r="U54" i="9"/>
  <c r="U55" i="9"/>
  <c r="U56" i="9"/>
  <c r="U57" i="9"/>
  <c r="U58" i="9"/>
  <c r="U59" i="9"/>
  <c r="U60" i="9"/>
  <c r="U61" i="9"/>
  <c r="U62" i="9"/>
  <c r="U63" i="9"/>
  <c r="U64" i="9"/>
  <c r="U65" i="9"/>
  <c r="U66" i="9"/>
  <c r="U67" i="9"/>
  <c r="U68" i="9"/>
  <c r="U69" i="9"/>
  <c r="U70" i="9"/>
  <c r="U71" i="9"/>
  <c r="U72" i="9"/>
  <c r="U73" i="9"/>
  <c r="U74" i="9"/>
  <c r="U75" i="9"/>
  <c r="U76" i="9"/>
  <c r="U77" i="9"/>
  <c r="U78" i="9"/>
  <c r="U79" i="9"/>
  <c r="U80" i="9"/>
  <c r="U81" i="9"/>
  <c r="U82" i="9"/>
  <c r="U83" i="9"/>
  <c r="U84" i="9"/>
  <c r="U85" i="9"/>
  <c r="U86" i="9"/>
  <c r="U87" i="9"/>
  <c r="U88" i="9"/>
  <c r="U89" i="9"/>
  <c r="U90" i="9"/>
  <c r="U91" i="9"/>
  <c r="U92" i="9"/>
  <c r="U93" i="9"/>
  <c r="U94" i="9"/>
  <c r="U95" i="9"/>
  <c r="U96" i="9"/>
  <c r="U97" i="9"/>
  <c r="U98" i="9"/>
  <c r="U99" i="9"/>
  <c r="U100" i="9"/>
  <c r="U101" i="9"/>
  <c r="U102" i="9"/>
  <c r="U103" i="9"/>
  <c r="U104" i="9"/>
  <c r="U105" i="9"/>
  <c r="U106" i="9"/>
  <c r="U107" i="9"/>
  <c r="U108" i="9"/>
  <c r="U109" i="9"/>
  <c r="U110" i="9"/>
  <c r="U111" i="9"/>
  <c r="U112" i="9"/>
  <c r="U113" i="9"/>
  <c r="U114" i="9"/>
  <c r="U115" i="9"/>
  <c r="U116" i="9"/>
  <c r="U117" i="9"/>
  <c r="U118" i="9"/>
  <c r="U119" i="9"/>
  <c r="U120" i="9"/>
  <c r="U121" i="9"/>
  <c r="U122" i="9"/>
  <c r="U123" i="9"/>
  <c r="U124" i="9"/>
  <c r="U125" i="9"/>
  <c r="U126" i="9"/>
  <c r="U127" i="9"/>
  <c r="U128" i="9"/>
  <c r="U129" i="9"/>
  <c r="U130" i="9"/>
  <c r="U131" i="9"/>
  <c r="U132" i="9"/>
  <c r="U133" i="9"/>
  <c r="U134" i="9"/>
  <c r="U135" i="9"/>
  <c r="U136" i="9"/>
  <c r="U137" i="9"/>
  <c r="U138" i="9"/>
  <c r="U139" i="9"/>
  <c r="U140" i="9"/>
  <c r="U141" i="9"/>
  <c r="U142" i="9"/>
  <c r="U143" i="9"/>
  <c r="U144" i="9"/>
  <c r="U145" i="9"/>
  <c r="U146" i="9"/>
  <c r="U147" i="9"/>
  <c r="U148" i="9"/>
  <c r="U149" i="9"/>
  <c r="U150" i="9"/>
  <c r="U151" i="9"/>
  <c r="U152" i="9"/>
  <c r="U153" i="9"/>
  <c r="U154" i="9"/>
  <c r="U155" i="9"/>
  <c r="U156" i="9"/>
  <c r="U157" i="9"/>
  <c r="U158" i="9"/>
  <c r="U159" i="9"/>
  <c r="U160" i="9"/>
  <c r="U161" i="9"/>
  <c r="U162" i="9"/>
  <c r="U163" i="9"/>
  <c r="U164" i="9"/>
  <c r="U165" i="9"/>
  <c r="U166" i="9"/>
  <c r="U167" i="9"/>
  <c r="U168" i="9"/>
  <c r="U169" i="9"/>
  <c r="U170" i="9"/>
  <c r="U171" i="9"/>
  <c r="U172" i="9"/>
  <c r="U173" i="9"/>
  <c r="U174" i="9"/>
  <c r="U175" i="9"/>
  <c r="U176" i="9"/>
  <c r="U177" i="9"/>
  <c r="U178" i="9"/>
  <c r="U179" i="9"/>
  <c r="U180" i="9"/>
  <c r="U181" i="9"/>
  <c r="U182" i="9"/>
  <c r="U183" i="9"/>
  <c r="U184" i="9"/>
  <c r="U185" i="9"/>
  <c r="U186" i="9"/>
  <c r="U187" i="9"/>
  <c r="U188" i="9"/>
  <c r="U189" i="9"/>
  <c r="U190" i="9"/>
  <c r="U191" i="9"/>
  <c r="U192" i="9"/>
  <c r="U193" i="9"/>
  <c r="U194" i="9"/>
  <c r="U195" i="9"/>
  <c r="U196" i="9"/>
  <c r="U197" i="9"/>
  <c r="U198" i="9"/>
  <c r="U199" i="9"/>
  <c r="U200" i="9"/>
  <c r="U201" i="9"/>
  <c r="U202" i="9"/>
  <c r="U203" i="9"/>
  <c r="U204" i="9"/>
  <c r="U205" i="9"/>
  <c r="U206" i="9"/>
  <c r="U207" i="9"/>
  <c r="U208" i="9"/>
  <c r="U209" i="9"/>
  <c r="U210" i="9"/>
  <c r="U211" i="9"/>
  <c r="U212" i="9"/>
  <c r="U213" i="9"/>
  <c r="U214" i="9"/>
  <c r="U215" i="9"/>
  <c r="U216" i="9"/>
  <c r="U217" i="9"/>
  <c r="U218" i="9"/>
  <c r="U219" i="9"/>
  <c r="U220" i="9"/>
  <c r="U221" i="9"/>
  <c r="U222" i="9"/>
  <c r="U223" i="9"/>
  <c r="U224" i="9"/>
  <c r="U225" i="9"/>
  <c r="U226" i="9"/>
  <c r="U227" i="9"/>
  <c r="U228" i="9"/>
  <c r="U229" i="9"/>
  <c r="U230" i="9"/>
  <c r="U231" i="9"/>
  <c r="U232" i="9"/>
  <c r="U233" i="9"/>
  <c r="U234" i="9"/>
  <c r="U235" i="9"/>
  <c r="U236" i="9"/>
  <c r="U237" i="9"/>
  <c r="U238" i="9"/>
  <c r="U239" i="9"/>
  <c r="U240" i="9"/>
  <c r="U241" i="9"/>
  <c r="U242" i="9"/>
  <c r="U243" i="9"/>
  <c r="U244" i="9"/>
  <c r="U245" i="9"/>
  <c r="U246" i="9"/>
  <c r="U247" i="9"/>
  <c r="U248" i="9"/>
  <c r="U249" i="9"/>
  <c r="U250" i="9"/>
  <c r="U251" i="9"/>
  <c r="U252" i="9"/>
  <c r="U253" i="9"/>
  <c r="U254" i="9"/>
  <c r="U255" i="9"/>
  <c r="U256" i="9"/>
  <c r="U257" i="9"/>
  <c r="U258" i="9"/>
  <c r="U259" i="9"/>
  <c r="U260" i="9"/>
  <c r="U261" i="9"/>
  <c r="U262" i="9"/>
  <c r="U263" i="9"/>
  <c r="U264" i="9"/>
  <c r="U265" i="9"/>
  <c r="U266" i="9"/>
  <c r="U267" i="9"/>
  <c r="U268" i="9"/>
  <c r="U269" i="9"/>
  <c r="U270" i="9"/>
  <c r="U271" i="9"/>
  <c r="U272" i="9"/>
  <c r="U273" i="9"/>
  <c r="U274" i="9"/>
  <c r="U275" i="9"/>
  <c r="U276" i="9"/>
  <c r="U277" i="9"/>
  <c r="U278" i="9"/>
  <c r="U279" i="9"/>
  <c r="U280" i="9"/>
  <c r="U281" i="9"/>
  <c r="U282" i="9"/>
  <c r="U283" i="9"/>
  <c r="U284" i="9"/>
  <c r="U285" i="9"/>
  <c r="U286" i="9"/>
  <c r="U287" i="9"/>
  <c r="U288" i="9"/>
  <c r="U289" i="9"/>
  <c r="U290" i="9"/>
  <c r="U291" i="9"/>
  <c r="U292" i="9"/>
  <c r="U293" i="9"/>
  <c r="U294" i="9"/>
  <c r="U295" i="9"/>
  <c r="U296" i="9"/>
  <c r="U297" i="9"/>
  <c r="U298" i="9"/>
  <c r="U299" i="9"/>
  <c r="U300" i="9"/>
  <c r="U301" i="9"/>
  <c r="U302" i="9"/>
  <c r="U303" i="9"/>
  <c r="U304" i="9"/>
  <c r="U305" i="9"/>
  <c r="U306" i="9"/>
  <c r="U307" i="9"/>
  <c r="U308" i="9"/>
  <c r="U309" i="9"/>
  <c r="U310" i="9"/>
  <c r="U311" i="9"/>
  <c r="U312" i="9"/>
  <c r="U313" i="9"/>
  <c r="U314" i="9"/>
  <c r="U315" i="9"/>
  <c r="U316" i="9"/>
  <c r="U317" i="9"/>
  <c r="U318" i="9"/>
  <c r="U319" i="9"/>
  <c r="U320" i="9"/>
  <c r="U321" i="9"/>
  <c r="U322" i="9"/>
  <c r="U323" i="9"/>
  <c r="U324" i="9"/>
  <c r="U325" i="9"/>
  <c r="U326" i="9"/>
  <c r="U327" i="9"/>
  <c r="U328" i="9"/>
  <c r="U329" i="9"/>
  <c r="U330" i="9"/>
  <c r="U331" i="9"/>
  <c r="U332" i="9"/>
  <c r="U333" i="9"/>
  <c r="U334" i="9"/>
  <c r="U335" i="9"/>
  <c r="U336" i="9"/>
  <c r="U337" i="9"/>
  <c r="U338" i="9"/>
  <c r="U339" i="9"/>
  <c r="U340" i="9"/>
  <c r="U341" i="9"/>
  <c r="U342" i="9"/>
  <c r="U343" i="9"/>
  <c r="U344" i="9"/>
  <c r="U345" i="9"/>
  <c r="U346" i="9"/>
  <c r="U347" i="9"/>
  <c r="U348" i="9"/>
  <c r="U349" i="9"/>
  <c r="U350" i="9"/>
  <c r="U351" i="9"/>
  <c r="U352" i="9"/>
  <c r="U353" i="9"/>
  <c r="U354" i="9"/>
  <c r="U355" i="9"/>
  <c r="U356" i="9"/>
  <c r="U357" i="9"/>
  <c r="U358" i="9"/>
  <c r="U359" i="9"/>
  <c r="U360" i="9"/>
  <c r="U361" i="9"/>
  <c r="U362" i="9"/>
  <c r="U363" i="9"/>
  <c r="U364" i="9"/>
  <c r="U365" i="9"/>
  <c r="U366" i="9"/>
  <c r="U367" i="9"/>
  <c r="U368" i="9"/>
  <c r="U369" i="9"/>
  <c r="U370" i="9"/>
  <c r="U371" i="9"/>
  <c r="U372" i="9"/>
  <c r="U373" i="9"/>
  <c r="U374" i="9"/>
  <c r="U375" i="9"/>
  <c r="U376" i="9"/>
  <c r="U377" i="9"/>
  <c r="U378" i="9"/>
  <c r="U379" i="9"/>
  <c r="U380" i="9"/>
  <c r="U381" i="9"/>
  <c r="U382" i="9"/>
  <c r="U383" i="9"/>
  <c r="U384" i="9"/>
  <c r="U385" i="9"/>
  <c r="U386" i="9"/>
  <c r="U387" i="9"/>
  <c r="U388" i="9"/>
  <c r="U389" i="9"/>
  <c r="U390" i="9"/>
  <c r="U391" i="9"/>
  <c r="U392" i="9"/>
  <c r="U393" i="9"/>
  <c r="U394" i="9"/>
  <c r="U395" i="9"/>
  <c r="U396" i="9"/>
  <c r="U397" i="9"/>
  <c r="U398" i="9"/>
  <c r="U399" i="9"/>
  <c r="U400" i="9"/>
  <c r="U401" i="9"/>
  <c r="U402" i="9"/>
  <c r="U403" i="9"/>
  <c r="U404" i="9"/>
  <c r="U405" i="9"/>
  <c r="U406" i="9"/>
  <c r="U407" i="9"/>
  <c r="U408" i="9"/>
  <c r="U409" i="9"/>
  <c r="U410" i="9"/>
  <c r="U411" i="9"/>
  <c r="U412" i="9"/>
  <c r="U413" i="9"/>
  <c r="U414" i="9"/>
  <c r="U415" i="9"/>
  <c r="U416" i="9"/>
  <c r="U417" i="9"/>
  <c r="U418" i="9"/>
  <c r="U419" i="9"/>
  <c r="U420" i="9"/>
  <c r="U421" i="9"/>
  <c r="U422" i="9"/>
  <c r="U423" i="9"/>
  <c r="U424" i="9"/>
  <c r="U425" i="9"/>
  <c r="U426" i="9"/>
  <c r="U427" i="9"/>
  <c r="U428" i="9"/>
  <c r="U429" i="9"/>
  <c r="U430" i="9"/>
  <c r="U431" i="9"/>
  <c r="U432" i="9"/>
  <c r="U433" i="9"/>
  <c r="U434" i="9"/>
  <c r="U435" i="9"/>
  <c r="U436" i="9"/>
  <c r="U437" i="9"/>
  <c r="U438" i="9"/>
  <c r="U439" i="9"/>
  <c r="U440" i="9"/>
  <c r="U441" i="9"/>
  <c r="U442" i="9"/>
  <c r="U443" i="9"/>
  <c r="U444" i="9"/>
  <c r="U445" i="9"/>
  <c r="U446" i="9"/>
  <c r="U447" i="9"/>
  <c r="U448" i="9"/>
  <c r="U449" i="9"/>
  <c r="U450" i="9"/>
  <c r="U451" i="9"/>
  <c r="U452" i="9"/>
  <c r="U453" i="9"/>
  <c r="U454" i="9"/>
  <c r="U455" i="9"/>
  <c r="U456" i="9"/>
  <c r="U457" i="9"/>
  <c r="U458" i="9"/>
  <c r="U459" i="9"/>
  <c r="U460" i="9"/>
  <c r="U461" i="9"/>
  <c r="U462" i="9"/>
  <c r="U463" i="9"/>
  <c r="U464" i="9"/>
  <c r="U465" i="9"/>
  <c r="U466" i="9"/>
  <c r="U467" i="9"/>
  <c r="U468" i="9"/>
  <c r="U469" i="9"/>
  <c r="U470" i="9"/>
  <c r="U471" i="9"/>
  <c r="U472" i="9"/>
  <c r="U473" i="9"/>
  <c r="U474" i="9"/>
  <c r="U475" i="9"/>
  <c r="U476" i="9"/>
  <c r="U477" i="9"/>
  <c r="U478" i="9"/>
  <c r="U479" i="9"/>
  <c r="U480" i="9"/>
  <c r="U481" i="9"/>
  <c r="U482" i="9"/>
  <c r="U483" i="9"/>
  <c r="U484" i="9"/>
  <c r="U485" i="9"/>
  <c r="U486" i="9"/>
  <c r="U487" i="9"/>
  <c r="U488" i="9"/>
  <c r="U489" i="9"/>
  <c r="U490" i="9"/>
  <c r="U491" i="9"/>
  <c r="U492" i="9"/>
  <c r="U493" i="9"/>
  <c r="U494" i="9"/>
  <c r="U495" i="9"/>
  <c r="U496" i="9"/>
  <c r="U497" i="9"/>
  <c r="U498" i="9"/>
  <c r="U499" i="9"/>
  <c r="U500" i="9"/>
  <c r="U501" i="9"/>
  <c r="U502" i="9"/>
  <c r="U503" i="9"/>
  <c r="U504" i="9"/>
  <c r="U505" i="9"/>
  <c r="U506" i="9"/>
  <c r="U507" i="9"/>
  <c r="U508" i="9"/>
  <c r="U509" i="9"/>
  <c r="U510" i="9"/>
  <c r="U511" i="9"/>
  <c r="U512" i="9"/>
  <c r="U513" i="9"/>
  <c r="U514" i="9"/>
  <c r="U515" i="9"/>
  <c r="U516" i="9"/>
  <c r="U517" i="9"/>
  <c r="U518" i="9"/>
  <c r="U519" i="9"/>
  <c r="U520" i="9"/>
  <c r="U521" i="9"/>
  <c r="U522" i="9"/>
  <c r="U523" i="9"/>
  <c r="U524" i="9"/>
  <c r="U525" i="9"/>
  <c r="U526" i="9"/>
  <c r="U527" i="9"/>
  <c r="U528" i="9"/>
  <c r="U529" i="9"/>
  <c r="U530" i="9"/>
  <c r="U531" i="9"/>
  <c r="U532" i="9"/>
  <c r="U533" i="9"/>
  <c r="U534" i="9"/>
  <c r="U535" i="9"/>
  <c r="U536" i="9"/>
  <c r="U537" i="9"/>
  <c r="U538" i="9"/>
  <c r="U539" i="9"/>
  <c r="U540" i="9"/>
  <c r="U541" i="9"/>
  <c r="U542" i="9"/>
  <c r="U543" i="9"/>
  <c r="U544" i="9"/>
  <c r="U545" i="9"/>
  <c r="U546" i="9"/>
  <c r="U547" i="9"/>
  <c r="U548" i="9"/>
  <c r="U549" i="9"/>
  <c r="U550" i="9"/>
  <c r="U551" i="9"/>
  <c r="U552" i="9"/>
  <c r="U553" i="9"/>
  <c r="U554" i="9"/>
  <c r="U555" i="9"/>
  <c r="U556" i="9"/>
  <c r="U557" i="9"/>
  <c r="U558" i="9"/>
  <c r="U559" i="9"/>
  <c r="U560" i="9"/>
  <c r="U561" i="9"/>
  <c r="U562" i="9"/>
  <c r="U563" i="9"/>
  <c r="U564" i="9"/>
  <c r="U565" i="9"/>
  <c r="U566" i="9"/>
  <c r="U567" i="9"/>
  <c r="U568" i="9"/>
  <c r="U569" i="9"/>
  <c r="U570" i="9"/>
  <c r="U571" i="9"/>
  <c r="U572" i="9"/>
  <c r="U573" i="9"/>
  <c r="U574" i="9"/>
  <c r="U575" i="9"/>
  <c r="U576" i="9"/>
  <c r="U577" i="9"/>
  <c r="U578" i="9"/>
  <c r="U579" i="9"/>
  <c r="U580" i="9"/>
  <c r="U581" i="9"/>
  <c r="U582" i="9"/>
  <c r="U583" i="9"/>
  <c r="U584" i="9"/>
  <c r="U585" i="9"/>
  <c r="U586" i="9"/>
  <c r="U587" i="9"/>
  <c r="U588" i="9"/>
  <c r="U589" i="9"/>
  <c r="U590" i="9"/>
  <c r="U591" i="9"/>
  <c r="U592" i="9"/>
  <c r="U593" i="9"/>
  <c r="U594" i="9"/>
  <c r="U595" i="9"/>
  <c r="U596" i="9"/>
  <c r="U597" i="9"/>
  <c r="U598" i="9"/>
  <c r="U599" i="9"/>
  <c r="U600" i="9"/>
  <c r="U601" i="9"/>
  <c r="U602" i="9"/>
  <c r="U603" i="9"/>
  <c r="U604" i="9"/>
  <c r="U605" i="9"/>
  <c r="U606" i="9"/>
  <c r="U607" i="9"/>
  <c r="U608" i="9"/>
  <c r="U609" i="9"/>
  <c r="U610" i="9"/>
  <c r="U611" i="9"/>
  <c r="U612" i="9"/>
  <c r="U613" i="9"/>
  <c r="U614" i="9"/>
  <c r="U615" i="9"/>
  <c r="U616" i="9"/>
  <c r="U617" i="9"/>
  <c r="U618" i="9"/>
  <c r="U619" i="9"/>
  <c r="U620" i="9"/>
  <c r="U621" i="9"/>
  <c r="U622" i="9"/>
  <c r="U623" i="9"/>
  <c r="U624" i="9"/>
  <c r="U625" i="9"/>
  <c r="U626" i="9"/>
  <c r="U627" i="9"/>
  <c r="U628" i="9"/>
  <c r="U629" i="9"/>
  <c r="U630" i="9"/>
  <c r="U631" i="9"/>
  <c r="U632" i="9"/>
  <c r="U633" i="9"/>
  <c r="U634" i="9"/>
  <c r="U635" i="9"/>
  <c r="U636" i="9"/>
  <c r="U637" i="9"/>
  <c r="U638" i="9"/>
  <c r="U639" i="9"/>
  <c r="U640" i="9"/>
  <c r="U641" i="9"/>
  <c r="U642" i="9"/>
  <c r="U643" i="9"/>
  <c r="U644" i="9"/>
  <c r="U645" i="9"/>
  <c r="U646" i="9"/>
  <c r="U647" i="9"/>
  <c r="U648" i="9"/>
  <c r="U649" i="9"/>
  <c r="U650" i="9"/>
  <c r="U651" i="9"/>
  <c r="U652" i="9"/>
  <c r="U653" i="9"/>
  <c r="U654" i="9"/>
  <c r="U655" i="9"/>
  <c r="U656" i="9"/>
  <c r="U657" i="9"/>
  <c r="U658" i="9"/>
  <c r="U659" i="9"/>
  <c r="U660" i="9"/>
  <c r="U661" i="9"/>
  <c r="U662" i="9"/>
  <c r="U663" i="9"/>
  <c r="U664" i="9"/>
  <c r="U665" i="9"/>
  <c r="U666" i="9"/>
  <c r="U667" i="9"/>
  <c r="U668" i="9"/>
  <c r="U669" i="9"/>
  <c r="U670" i="9"/>
  <c r="U671" i="9"/>
  <c r="U672" i="9"/>
  <c r="U673" i="9"/>
  <c r="U674" i="9"/>
  <c r="U675" i="9"/>
  <c r="U676" i="9"/>
  <c r="U677" i="9"/>
  <c r="U678" i="9"/>
  <c r="U679" i="9"/>
  <c r="U680" i="9"/>
  <c r="U681" i="9"/>
  <c r="U682" i="9"/>
  <c r="U683" i="9"/>
  <c r="U684" i="9"/>
  <c r="U685" i="9"/>
  <c r="U686" i="9"/>
  <c r="U687" i="9"/>
  <c r="U688" i="9"/>
  <c r="U689" i="9"/>
  <c r="U690" i="9"/>
  <c r="U691" i="9"/>
  <c r="U692" i="9"/>
  <c r="U693" i="9"/>
  <c r="U694" i="9"/>
  <c r="U695" i="9"/>
  <c r="U696" i="9"/>
  <c r="U697" i="9"/>
  <c r="U698" i="9"/>
  <c r="U699" i="9"/>
  <c r="U700" i="9"/>
  <c r="U701" i="9"/>
  <c r="U702" i="9"/>
  <c r="U703" i="9"/>
  <c r="U704" i="9"/>
  <c r="U705" i="9"/>
  <c r="U706" i="9"/>
  <c r="U707" i="9"/>
  <c r="U708" i="9"/>
  <c r="U709" i="9"/>
  <c r="U710" i="9"/>
  <c r="U711" i="9"/>
  <c r="U712" i="9"/>
  <c r="U713" i="9"/>
  <c r="U714" i="9"/>
  <c r="U715" i="9"/>
  <c r="U716" i="9"/>
  <c r="U717" i="9"/>
  <c r="U718" i="9"/>
  <c r="U719" i="9"/>
  <c r="U720" i="9"/>
  <c r="U721" i="9"/>
  <c r="U722" i="9"/>
  <c r="U723" i="9"/>
  <c r="U724" i="9"/>
  <c r="U725" i="9"/>
  <c r="U726" i="9"/>
  <c r="U727" i="9"/>
  <c r="U728" i="9"/>
  <c r="U729" i="9"/>
  <c r="U730" i="9"/>
  <c r="U731" i="9"/>
  <c r="U732" i="9"/>
  <c r="U733" i="9"/>
  <c r="U734" i="9"/>
  <c r="U735" i="9"/>
  <c r="U736" i="9"/>
  <c r="U737" i="9"/>
  <c r="U738" i="9"/>
  <c r="U739" i="9"/>
  <c r="U740" i="9"/>
  <c r="U741" i="9"/>
  <c r="U742" i="9"/>
  <c r="U743" i="9"/>
  <c r="U744" i="9"/>
  <c r="U745" i="9"/>
  <c r="U746" i="9"/>
  <c r="U747" i="9"/>
  <c r="U748" i="9"/>
  <c r="U749" i="9"/>
  <c r="U750" i="9"/>
  <c r="U751" i="9"/>
  <c r="U752" i="9"/>
  <c r="U753" i="9"/>
  <c r="U754" i="9"/>
  <c r="U755" i="9"/>
  <c r="U756" i="9"/>
  <c r="U757" i="9"/>
  <c r="U758" i="9"/>
  <c r="U759" i="9"/>
  <c r="U760" i="9"/>
  <c r="U761" i="9"/>
  <c r="U762" i="9"/>
  <c r="U763" i="9"/>
  <c r="U764" i="9"/>
  <c r="U765" i="9"/>
  <c r="U766" i="9"/>
  <c r="U767" i="9"/>
  <c r="U768" i="9"/>
  <c r="U769" i="9"/>
  <c r="U770" i="9"/>
  <c r="U771" i="9"/>
  <c r="U772" i="9"/>
  <c r="U773" i="9"/>
  <c r="U774" i="9"/>
  <c r="U775" i="9"/>
  <c r="U776" i="9"/>
  <c r="U777" i="9"/>
  <c r="U778" i="9"/>
  <c r="U779" i="9"/>
  <c r="U780" i="9"/>
  <c r="U781" i="9"/>
  <c r="U782" i="9"/>
  <c r="U783" i="9"/>
  <c r="U784" i="9"/>
  <c r="U785" i="9"/>
  <c r="U786" i="9"/>
  <c r="U787" i="9"/>
  <c r="U788" i="9"/>
  <c r="U789" i="9"/>
  <c r="U790" i="9"/>
  <c r="U791" i="9"/>
  <c r="U792" i="9"/>
  <c r="U793" i="9"/>
  <c r="U794" i="9"/>
  <c r="U795" i="9"/>
  <c r="U796" i="9"/>
  <c r="U797" i="9"/>
  <c r="U798" i="9"/>
  <c r="U799" i="9"/>
  <c r="U800" i="9"/>
  <c r="U801" i="9"/>
  <c r="U802" i="9"/>
  <c r="U803" i="9"/>
  <c r="U804" i="9"/>
  <c r="U805" i="9"/>
  <c r="U806" i="9"/>
  <c r="U807" i="9"/>
  <c r="U808" i="9"/>
  <c r="U809" i="9"/>
  <c r="U810" i="9"/>
  <c r="U811" i="9"/>
  <c r="U812" i="9"/>
  <c r="U813" i="9"/>
  <c r="U814" i="9"/>
  <c r="U815" i="9"/>
  <c r="U816" i="9"/>
  <c r="U817" i="9"/>
  <c r="U818" i="9"/>
  <c r="U819" i="9"/>
  <c r="U820" i="9"/>
  <c r="U821" i="9"/>
  <c r="U822" i="9"/>
  <c r="U823" i="9"/>
  <c r="U824" i="9"/>
  <c r="U825" i="9"/>
  <c r="U826" i="9"/>
  <c r="U827" i="9"/>
  <c r="U828" i="9"/>
  <c r="U829" i="9"/>
  <c r="U830" i="9"/>
  <c r="U831" i="9"/>
  <c r="U832" i="9"/>
  <c r="U833" i="9"/>
  <c r="U834" i="9"/>
  <c r="U835" i="9"/>
  <c r="U836" i="9"/>
  <c r="U837" i="9"/>
  <c r="U838" i="9"/>
  <c r="U839" i="9"/>
  <c r="U840" i="9"/>
  <c r="U841" i="9"/>
  <c r="U842" i="9"/>
  <c r="U843" i="9"/>
  <c r="U844" i="9"/>
  <c r="U845" i="9"/>
  <c r="U846" i="9"/>
  <c r="U847" i="9"/>
  <c r="U848" i="9"/>
  <c r="U849" i="9"/>
  <c r="U850" i="9"/>
  <c r="U851" i="9"/>
  <c r="U852" i="9"/>
  <c r="U853" i="9"/>
  <c r="U854" i="9"/>
  <c r="U855" i="9"/>
  <c r="U856" i="9"/>
  <c r="U857" i="9"/>
  <c r="U858" i="9"/>
  <c r="U859" i="9"/>
  <c r="U860" i="9"/>
  <c r="U861" i="9"/>
  <c r="U862" i="9"/>
  <c r="U863" i="9"/>
  <c r="U864" i="9"/>
  <c r="U865" i="9"/>
  <c r="U866" i="9"/>
  <c r="U867" i="9"/>
  <c r="U868" i="9"/>
  <c r="U869" i="9"/>
  <c r="U870" i="9"/>
  <c r="U871" i="9"/>
  <c r="U872" i="9"/>
  <c r="U873" i="9"/>
  <c r="U874" i="9"/>
  <c r="U875" i="9"/>
  <c r="U876" i="9"/>
  <c r="U877" i="9"/>
  <c r="U878" i="9"/>
  <c r="U879" i="9"/>
  <c r="U880" i="9"/>
  <c r="U881" i="9"/>
  <c r="U882" i="9"/>
  <c r="U883" i="9"/>
  <c r="U884" i="9"/>
  <c r="U885" i="9"/>
  <c r="U886" i="9"/>
  <c r="U887" i="9"/>
  <c r="U888" i="9"/>
  <c r="U889" i="9"/>
  <c r="U890" i="9"/>
  <c r="U891" i="9"/>
  <c r="U892" i="9"/>
  <c r="U893" i="9"/>
  <c r="U894" i="9"/>
  <c r="U895" i="9"/>
  <c r="U896" i="9"/>
  <c r="U897" i="9"/>
  <c r="U898" i="9"/>
  <c r="U899" i="9"/>
  <c r="U900" i="9"/>
  <c r="U901" i="9"/>
  <c r="U902" i="9"/>
  <c r="U903" i="9"/>
  <c r="U904" i="9"/>
  <c r="U905" i="9"/>
  <c r="U906" i="9"/>
  <c r="U907" i="9"/>
  <c r="U908" i="9"/>
  <c r="U909" i="9"/>
  <c r="U910" i="9"/>
  <c r="U911" i="9"/>
  <c r="U912" i="9"/>
  <c r="U913" i="9"/>
  <c r="U914" i="9"/>
  <c r="U915" i="9"/>
  <c r="U916" i="9"/>
  <c r="U917" i="9"/>
  <c r="U918" i="9"/>
  <c r="U919" i="9"/>
  <c r="U920" i="9"/>
  <c r="U921" i="9"/>
  <c r="U922" i="9"/>
  <c r="U923" i="9"/>
  <c r="U924" i="9"/>
  <c r="U925" i="9"/>
  <c r="U926" i="9"/>
  <c r="U927" i="9"/>
  <c r="U928" i="9"/>
  <c r="U929" i="9"/>
  <c r="U930" i="9"/>
  <c r="U931" i="9"/>
  <c r="U932" i="9"/>
  <c r="U933" i="9"/>
  <c r="U934" i="9"/>
  <c r="U935" i="9"/>
  <c r="U936" i="9"/>
  <c r="U937" i="9"/>
  <c r="U938" i="9"/>
  <c r="U939" i="9"/>
  <c r="U940" i="9"/>
  <c r="U941" i="9"/>
  <c r="U942" i="9"/>
  <c r="U943" i="9"/>
  <c r="U944" i="9"/>
  <c r="U945" i="9"/>
  <c r="U946" i="9"/>
  <c r="U947" i="9"/>
  <c r="U948" i="9"/>
  <c r="U949" i="9"/>
  <c r="U950" i="9"/>
  <c r="U951" i="9"/>
  <c r="U952" i="9"/>
  <c r="U953" i="9"/>
  <c r="U954" i="9"/>
  <c r="U955" i="9"/>
  <c r="U956" i="9"/>
  <c r="U957" i="9"/>
  <c r="U958" i="9"/>
  <c r="U959" i="9"/>
  <c r="U960" i="9"/>
  <c r="U961" i="9"/>
  <c r="U962" i="9"/>
  <c r="U963" i="9"/>
  <c r="U964" i="9"/>
  <c r="U965" i="9"/>
  <c r="U966" i="9"/>
  <c r="U967" i="9"/>
  <c r="U968" i="9"/>
  <c r="U969" i="9"/>
  <c r="U970" i="9"/>
  <c r="U971" i="9"/>
  <c r="U972" i="9"/>
  <c r="U973" i="9"/>
  <c r="U974" i="9"/>
  <c r="U975" i="9"/>
  <c r="U976" i="9"/>
  <c r="U977" i="9"/>
  <c r="U978" i="9"/>
  <c r="U979" i="9"/>
  <c r="U980" i="9"/>
  <c r="U981" i="9"/>
  <c r="U982" i="9"/>
  <c r="U983" i="9"/>
  <c r="U984" i="9"/>
  <c r="U985" i="9"/>
  <c r="U986" i="9"/>
  <c r="U987" i="9"/>
  <c r="U988" i="9"/>
  <c r="U989" i="9"/>
  <c r="U990" i="9"/>
  <c r="U991" i="9"/>
  <c r="U992" i="9"/>
  <c r="U993" i="9"/>
  <c r="U994" i="9"/>
  <c r="U995" i="9"/>
  <c r="U996" i="9"/>
  <c r="U997" i="9"/>
  <c r="U998" i="9"/>
  <c r="U999" i="9"/>
  <c r="U1000" i="9"/>
  <c r="U1001" i="9"/>
  <c r="U1002" i="9"/>
  <c r="U1003" i="9"/>
  <c r="U1004" i="9"/>
  <c r="V5" i="9"/>
  <c r="V6" i="9"/>
  <c r="V7" i="9"/>
  <c r="V8" i="9"/>
  <c r="V9" i="9"/>
  <c r="V10" i="9"/>
  <c r="V11" i="9"/>
  <c r="V12" i="9"/>
  <c r="V13" i="9"/>
  <c r="V14" i="9"/>
  <c r="V15" i="9"/>
  <c r="V16" i="9"/>
  <c r="V17" i="9"/>
  <c r="V18" i="9"/>
  <c r="V19" i="9"/>
  <c r="V20" i="9"/>
  <c r="V21" i="9"/>
  <c r="V22" i="9"/>
  <c r="V23" i="9"/>
  <c r="V24" i="9"/>
  <c r="V25" i="9"/>
  <c r="V26" i="9"/>
  <c r="V27" i="9"/>
  <c r="V29" i="9"/>
  <c r="V30" i="9"/>
  <c r="V31" i="9"/>
  <c r="V32" i="9"/>
  <c r="V33" i="9"/>
  <c r="V34" i="9"/>
  <c r="V35" i="9"/>
  <c r="V36" i="9"/>
  <c r="V37" i="9"/>
  <c r="V38" i="9"/>
  <c r="V39" i="9"/>
  <c r="V40" i="9"/>
  <c r="V41" i="9"/>
  <c r="V42" i="9"/>
  <c r="V43" i="9"/>
  <c r="V44" i="9"/>
  <c r="V45" i="9"/>
  <c r="V46" i="9"/>
  <c r="V47" i="9"/>
  <c r="V48" i="9"/>
  <c r="V49" i="9"/>
  <c r="V50" i="9"/>
  <c r="V51" i="9"/>
  <c r="V53" i="9"/>
  <c r="V54" i="9"/>
  <c r="V55" i="9"/>
  <c r="V56" i="9"/>
  <c r="V57" i="9"/>
  <c r="V58" i="9"/>
  <c r="V59" i="9"/>
  <c r="V60" i="9"/>
  <c r="V61" i="9"/>
  <c r="V62" i="9"/>
  <c r="V63" i="9"/>
  <c r="V64" i="9"/>
  <c r="V66" i="9"/>
  <c r="V67" i="9"/>
  <c r="V68" i="9"/>
  <c r="V69" i="9"/>
  <c r="V70" i="9"/>
  <c r="V71" i="9"/>
  <c r="V72" i="9"/>
  <c r="V73" i="9"/>
  <c r="V74" i="9"/>
  <c r="V75" i="9"/>
  <c r="V76" i="9"/>
  <c r="V77" i="9"/>
  <c r="V78" i="9"/>
  <c r="V79" i="9"/>
  <c r="V80" i="9"/>
  <c r="V81" i="9"/>
  <c r="V82" i="9"/>
  <c r="V83" i="9"/>
  <c r="V84" i="9"/>
  <c r="V85" i="9"/>
  <c r="V86" i="9"/>
  <c r="V87" i="9"/>
  <c r="V88" i="9"/>
  <c r="V89" i="9"/>
  <c r="V90" i="9"/>
  <c r="V91" i="9"/>
  <c r="V92" i="9"/>
  <c r="V93" i="9"/>
  <c r="V94" i="9"/>
  <c r="V95" i="9"/>
  <c r="V96" i="9"/>
  <c r="V97" i="9"/>
  <c r="V98" i="9"/>
  <c r="V99" i="9"/>
  <c r="V100" i="9"/>
  <c r="V101" i="9"/>
  <c r="V102" i="9"/>
  <c r="V103" i="9"/>
  <c r="V104" i="9"/>
  <c r="V105" i="9"/>
  <c r="V106" i="9"/>
  <c r="V107" i="9"/>
  <c r="V109" i="9"/>
  <c r="V110" i="9"/>
  <c r="V111" i="9"/>
  <c r="V112" i="9"/>
  <c r="V113" i="9"/>
  <c r="V114" i="9"/>
  <c r="V115" i="9"/>
  <c r="V117" i="9"/>
  <c r="V118" i="9"/>
  <c r="V119" i="9"/>
  <c r="V120" i="9"/>
  <c r="V121" i="9"/>
  <c r="V122" i="9"/>
  <c r="V123" i="9"/>
  <c r="V125" i="9"/>
  <c r="V126" i="9"/>
  <c r="V127" i="9"/>
  <c r="V128" i="9"/>
  <c r="V129" i="9"/>
  <c r="V130" i="9"/>
  <c r="V131" i="9"/>
  <c r="V133" i="9"/>
  <c r="V134" i="9"/>
  <c r="V135" i="9"/>
  <c r="V136" i="9"/>
  <c r="V137" i="9"/>
  <c r="V138" i="9"/>
  <c r="V139" i="9"/>
  <c r="V141" i="9"/>
  <c r="V142" i="9"/>
  <c r="V143" i="9"/>
  <c r="V144" i="9"/>
  <c r="V145" i="9"/>
  <c r="V146" i="9"/>
  <c r="V147" i="9"/>
  <c r="V149" i="9"/>
  <c r="V150" i="9"/>
  <c r="V151" i="9"/>
  <c r="V152" i="9"/>
  <c r="V154" i="9"/>
  <c r="V155" i="9"/>
  <c r="V156" i="9"/>
  <c r="V157" i="9"/>
  <c r="V158" i="9"/>
  <c r="V159" i="9"/>
  <c r="V160" i="9"/>
  <c r="V161" i="9"/>
  <c r="V162" i="9"/>
  <c r="V163" i="9"/>
  <c r="V165" i="9"/>
  <c r="V166" i="9"/>
  <c r="V167" i="9"/>
  <c r="V168" i="9"/>
  <c r="V169" i="9"/>
  <c r="V170" i="9"/>
  <c r="V171" i="9"/>
  <c r="V173" i="9"/>
  <c r="V174" i="9"/>
  <c r="V175" i="9"/>
  <c r="V176" i="9"/>
  <c r="V177" i="9"/>
  <c r="V178" i="9"/>
  <c r="V179" i="9"/>
  <c r="V180" i="9"/>
  <c r="V181" i="9"/>
  <c r="V182" i="9"/>
  <c r="V183" i="9"/>
  <c r="V184" i="9"/>
  <c r="V185" i="9"/>
  <c r="V186" i="9"/>
  <c r="V187" i="9"/>
  <c r="V189" i="9"/>
  <c r="V190" i="9"/>
  <c r="V191" i="9"/>
  <c r="V192" i="9"/>
  <c r="V193" i="9"/>
  <c r="V194" i="9"/>
  <c r="V195" i="9"/>
  <c r="V197" i="9"/>
  <c r="V198" i="9"/>
  <c r="V199" i="9"/>
  <c r="V200" i="9"/>
  <c r="V201" i="9"/>
  <c r="V202" i="9"/>
  <c r="V203" i="9"/>
  <c r="V204" i="9"/>
  <c r="V205" i="9"/>
  <c r="V206" i="9"/>
  <c r="V207" i="9"/>
  <c r="V208" i="9"/>
  <c r="V209" i="9"/>
  <c r="V210" i="9"/>
  <c r="V211" i="9"/>
  <c r="V213" i="9"/>
  <c r="V214" i="9"/>
  <c r="V215" i="9"/>
  <c r="V216" i="9"/>
  <c r="V217" i="9"/>
  <c r="V218" i="9"/>
  <c r="V219" i="9"/>
  <c r="V221" i="9"/>
  <c r="V222" i="9"/>
  <c r="V223" i="9"/>
  <c r="V224" i="9"/>
  <c r="V225" i="9"/>
  <c r="V226" i="9"/>
  <c r="V227" i="9"/>
  <c r="V229" i="9"/>
  <c r="V230" i="9"/>
  <c r="V231" i="9"/>
  <c r="V232" i="9"/>
  <c r="V233" i="9"/>
  <c r="V234" i="9"/>
  <c r="V235" i="9"/>
  <c r="V237" i="9"/>
  <c r="V238" i="9"/>
  <c r="V239" i="9"/>
  <c r="V240" i="9"/>
  <c r="V241" i="9"/>
  <c r="V242" i="9"/>
  <c r="V243" i="9"/>
  <c r="V245" i="9"/>
  <c r="V246" i="9"/>
  <c r="V247" i="9"/>
  <c r="V248" i="9"/>
  <c r="V249" i="9"/>
  <c r="V250" i="9"/>
  <c r="V251" i="9"/>
  <c r="V253" i="9"/>
  <c r="V254" i="9"/>
  <c r="V255" i="9"/>
  <c r="V256" i="9"/>
  <c r="V257" i="9"/>
  <c r="V258" i="9"/>
  <c r="V259" i="9"/>
  <c r="V261" i="9"/>
  <c r="V262" i="9"/>
  <c r="V263" i="9"/>
  <c r="V264" i="9"/>
  <c r="V265" i="9"/>
  <c r="V266" i="9"/>
  <c r="V267" i="9"/>
  <c r="V268" i="9"/>
  <c r="V269" i="9"/>
  <c r="V270" i="9"/>
  <c r="V271" i="9"/>
  <c r="V272" i="9"/>
  <c r="V273" i="9"/>
  <c r="V274" i="9"/>
  <c r="V275" i="9"/>
  <c r="V277" i="9"/>
  <c r="V278" i="9"/>
  <c r="V279" i="9"/>
  <c r="V280" i="9"/>
  <c r="V281" i="9"/>
  <c r="V282" i="9"/>
  <c r="V283" i="9"/>
  <c r="V285" i="9"/>
  <c r="V286" i="9"/>
  <c r="V287" i="9"/>
  <c r="V288" i="9"/>
  <c r="V289" i="9"/>
  <c r="V290" i="9"/>
  <c r="V291" i="9"/>
  <c r="V292" i="9"/>
  <c r="V293" i="9"/>
  <c r="V294" i="9"/>
  <c r="V295" i="9"/>
  <c r="V296" i="9"/>
  <c r="V297" i="9"/>
  <c r="V298" i="9"/>
  <c r="V299" i="9"/>
  <c r="V301" i="9"/>
  <c r="V302" i="9"/>
  <c r="V303" i="9"/>
  <c r="V304" i="9"/>
  <c r="V305" i="9"/>
  <c r="V306" i="9"/>
  <c r="V307" i="9"/>
  <c r="V309" i="9"/>
  <c r="V310" i="9"/>
  <c r="V311" i="9"/>
  <c r="V312" i="9"/>
  <c r="V313" i="9"/>
  <c r="V314" i="9"/>
  <c r="V315" i="9"/>
  <c r="V316" i="9"/>
  <c r="V317" i="9"/>
  <c r="V318" i="9"/>
  <c r="V319" i="9"/>
  <c r="V320" i="9"/>
  <c r="V321" i="9"/>
  <c r="V322" i="9"/>
  <c r="V323" i="9"/>
  <c r="V325" i="9"/>
  <c r="V326" i="9"/>
  <c r="V327" i="9"/>
  <c r="V328" i="9"/>
  <c r="V329" i="9"/>
  <c r="V330" i="9"/>
  <c r="V331" i="9"/>
  <c r="V333" i="9"/>
  <c r="V334" i="9"/>
  <c r="V335" i="9"/>
  <c r="V336" i="9"/>
  <c r="V337" i="9"/>
  <c r="V338" i="9"/>
  <c r="V339" i="9"/>
  <c r="V340" i="9"/>
  <c r="V341" i="9"/>
  <c r="V342" i="9"/>
  <c r="V343" i="9"/>
  <c r="V344" i="9"/>
  <c r="V345" i="9"/>
  <c r="V346" i="9"/>
  <c r="V347" i="9"/>
  <c r="V349" i="9"/>
  <c r="V350" i="9"/>
  <c r="V351" i="9"/>
  <c r="V352" i="9"/>
  <c r="V353" i="9"/>
  <c r="V354" i="9"/>
  <c r="V355" i="9"/>
  <c r="V357" i="9"/>
  <c r="V358" i="9"/>
  <c r="V359" i="9"/>
  <c r="V360" i="9"/>
  <c r="V361" i="9"/>
  <c r="V362" i="9"/>
  <c r="V363" i="9"/>
  <c r="V364" i="9"/>
  <c r="V365" i="9"/>
  <c r="V366" i="9"/>
  <c r="V367" i="9"/>
  <c r="V368" i="9"/>
  <c r="V369" i="9"/>
  <c r="V370" i="9"/>
  <c r="V371" i="9"/>
  <c r="V373" i="9"/>
  <c r="V374" i="9"/>
  <c r="V375" i="9"/>
  <c r="V376" i="9"/>
  <c r="V377" i="9"/>
  <c r="V378" i="9"/>
  <c r="V379" i="9"/>
  <c r="V381" i="9"/>
  <c r="V382" i="9"/>
  <c r="V383" i="9"/>
  <c r="V384" i="9"/>
  <c r="V385" i="9"/>
  <c r="V386" i="9"/>
  <c r="V387" i="9"/>
  <c r="V388" i="9"/>
  <c r="V389" i="9"/>
  <c r="V390" i="9"/>
  <c r="V391" i="9"/>
  <c r="V392" i="9"/>
  <c r="V393" i="9"/>
  <c r="V394" i="9"/>
  <c r="V395" i="9"/>
  <c r="V397" i="9"/>
  <c r="V398" i="9"/>
  <c r="V399" i="9"/>
  <c r="V400" i="9"/>
  <c r="V401" i="9"/>
  <c r="V402" i="9"/>
  <c r="V403" i="9"/>
  <c r="V405" i="9"/>
  <c r="V406" i="9"/>
  <c r="V407" i="9"/>
  <c r="V408" i="9"/>
  <c r="V409" i="9"/>
  <c r="V410" i="9"/>
  <c r="V411" i="9"/>
  <c r="V413" i="9"/>
  <c r="V414" i="9"/>
  <c r="V415" i="9"/>
  <c r="V416" i="9"/>
  <c r="V417" i="9"/>
  <c r="V418" i="9"/>
  <c r="V419" i="9"/>
  <c r="V421" i="9"/>
  <c r="V422" i="9"/>
  <c r="V423" i="9"/>
  <c r="V424" i="9"/>
  <c r="V425" i="9"/>
  <c r="V426" i="9"/>
  <c r="V427" i="9"/>
  <c r="V429" i="9"/>
  <c r="V430" i="9"/>
  <c r="V431" i="9"/>
  <c r="V432" i="9"/>
  <c r="V433" i="9"/>
  <c r="V434" i="9"/>
  <c r="V435" i="9"/>
  <c r="V437" i="9"/>
  <c r="V438" i="9"/>
  <c r="V439" i="9"/>
  <c r="V440" i="9"/>
  <c r="V441" i="9"/>
  <c r="V442" i="9"/>
  <c r="V443" i="9"/>
  <c r="V445" i="9"/>
  <c r="V446" i="9"/>
  <c r="V447" i="9"/>
  <c r="V448" i="9"/>
  <c r="V449" i="9"/>
  <c r="V450" i="9"/>
  <c r="V451" i="9"/>
  <c r="V452" i="9"/>
  <c r="V453" i="9"/>
  <c r="V454" i="9"/>
  <c r="V455" i="9"/>
  <c r="V456" i="9"/>
  <c r="V457" i="9"/>
  <c r="V458" i="9"/>
  <c r="V459" i="9"/>
  <c r="V461" i="9"/>
  <c r="V462" i="9"/>
  <c r="V463" i="9"/>
  <c r="V464" i="9"/>
  <c r="V465" i="9"/>
  <c r="V466" i="9"/>
  <c r="V467" i="9"/>
  <c r="V469" i="9"/>
  <c r="V470" i="9"/>
  <c r="V471" i="9"/>
  <c r="V472" i="9"/>
  <c r="V473" i="9"/>
  <c r="V474" i="9"/>
  <c r="V475" i="9"/>
  <c r="V476" i="9"/>
  <c r="V477" i="9"/>
  <c r="V478" i="9"/>
  <c r="V479" i="9"/>
  <c r="V480" i="9"/>
  <c r="V481" i="9"/>
  <c r="V482" i="9"/>
  <c r="V483" i="9"/>
  <c r="V485" i="9"/>
  <c r="V486" i="9"/>
  <c r="V487" i="9"/>
  <c r="V488" i="9"/>
  <c r="V489" i="9"/>
  <c r="V490" i="9"/>
  <c r="V491" i="9"/>
  <c r="V493" i="9"/>
  <c r="V494" i="9"/>
  <c r="V495" i="9"/>
  <c r="V496" i="9"/>
  <c r="V497" i="9"/>
  <c r="V498" i="9"/>
  <c r="V499" i="9"/>
  <c r="V500" i="9"/>
  <c r="V501" i="9"/>
  <c r="V502" i="9"/>
  <c r="V503" i="9"/>
  <c r="V504" i="9"/>
  <c r="V505" i="9"/>
  <c r="V506" i="9"/>
  <c r="V507" i="9"/>
  <c r="V509" i="9"/>
  <c r="V510" i="9"/>
  <c r="V511" i="9"/>
  <c r="V512" i="9"/>
  <c r="V513" i="9"/>
  <c r="V514" i="9"/>
  <c r="V515" i="9"/>
  <c r="V517" i="9"/>
  <c r="V518" i="9"/>
  <c r="V519" i="9"/>
  <c r="V520" i="9"/>
  <c r="V521" i="9"/>
  <c r="V522" i="9"/>
  <c r="V523" i="9"/>
  <c r="V525" i="9"/>
  <c r="V526" i="9"/>
  <c r="V527" i="9"/>
  <c r="V528" i="9"/>
  <c r="V529" i="9"/>
  <c r="V530" i="9"/>
  <c r="V531" i="9"/>
  <c r="V533" i="9"/>
  <c r="V534" i="9"/>
  <c r="V535" i="9"/>
  <c r="V536" i="9"/>
  <c r="V537" i="9"/>
  <c r="V538" i="9"/>
  <c r="V539" i="9"/>
  <c r="V540" i="9"/>
  <c r="V541" i="9"/>
  <c r="V542" i="9"/>
  <c r="V543" i="9"/>
  <c r="V544" i="9"/>
  <c r="V545" i="9"/>
  <c r="V546" i="9"/>
  <c r="V547" i="9"/>
  <c r="V549" i="9"/>
  <c r="V550" i="9"/>
  <c r="V551" i="9"/>
  <c r="V552" i="9"/>
  <c r="V553" i="9"/>
  <c r="V554" i="9"/>
  <c r="V555" i="9"/>
  <c r="V557" i="9"/>
  <c r="V558" i="9"/>
  <c r="V559" i="9"/>
  <c r="V560" i="9"/>
  <c r="V561" i="9"/>
  <c r="V562" i="9"/>
  <c r="V563" i="9"/>
  <c r="V564" i="9"/>
  <c r="V565" i="9"/>
  <c r="V566" i="9"/>
  <c r="V567" i="9"/>
  <c r="V568" i="9"/>
  <c r="V569" i="9"/>
  <c r="V570" i="9"/>
  <c r="V571" i="9"/>
  <c r="V573" i="9"/>
  <c r="V574" i="9"/>
  <c r="V575" i="9"/>
  <c r="V576" i="9"/>
  <c r="V577" i="9"/>
  <c r="V578" i="9"/>
  <c r="V579" i="9"/>
  <c r="V581" i="9"/>
  <c r="V582" i="9"/>
  <c r="V583" i="9"/>
  <c r="V584" i="9"/>
  <c r="V585" i="9"/>
  <c r="V586" i="9"/>
  <c r="V587" i="9"/>
  <c r="V588" i="9"/>
  <c r="V589" i="9"/>
  <c r="V590" i="9"/>
  <c r="V591" i="9"/>
  <c r="V592" i="9"/>
  <c r="V593" i="9"/>
  <c r="V594" i="9"/>
  <c r="V595" i="9"/>
  <c r="V597" i="9"/>
  <c r="V598" i="9"/>
  <c r="V599" i="9"/>
  <c r="V600" i="9"/>
  <c r="V601" i="9"/>
  <c r="V602" i="9"/>
  <c r="V603" i="9"/>
  <c r="V605" i="9"/>
  <c r="V606" i="9"/>
  <c r="V607" i="9"/>
  <c r="V608" i="9"/>
  <c r="V609" i="9"/>
  <c r="V610" i="9"/>
  <c r="V611" i="9"/>
  <c r="V613" i="9"/>
  <c r="V614" i="9"/>
  <c r="V615" i="9"/>
  <c r="V616" i="9"/>
  <c r="V617" i="9"/>
  <c r="V618" i="9"/>
  <c r="V619" i="9"/>
  <c r="V621" i="9"/>
  <c r="V622" i="9"/>
  <c r="V623" i="9"/>
  <c r="V624" i="9"/>
  <c r="V625" i="9"/>
  <c r="V626" i="9"/>
  <c r="V627" i="9"/>
  <c r="V629" i="9"/>
  <c r="V630" i="9"/>
  <c r="V631" i="9"/>
  <c r="V632" i="9"/>
  <c r="V633" i="9"/>
  <c r="V634" i="9"/>
  <c r="V635" i="9"/>
  <c r="V637" i="9"/>
  <c r="V638" i="9"/>
  <c r="V639" i="9"/>
  <c r="V640" i="9"/>
  <c r="V641" i="9"/>
  <c r="V642" i="9"/>
  <c r="V643" i="9"/>
  <c r="V645" i="9"/>
  <c r="V646" i="9"/>
  <c r="V647" i="9"/>
  <c r="V648" i="9"/>
  <c r="V649" i="9"/>
  <c r="V650" i="9"/>
  <c r="V651" i="9"/>
  <c r="V652" i="9"/>
  <c r="V653" i="9"/>
  <c r="V654" i="9"/>
  <c r="V655" i="9"/>
  <c r="V656" i="9"/>
  <c r="V657" i="9"/>
  <c r="V658" i="9"/>
  <c r="V659" i="9"/>
  <c r="V660" i="9"/>
  <c r="V661" i="9"/>
  <c r="V662" i="9"/>
  <c r="V663" i="9"/>
  <c r="V664" i="9"/>
  <c r="V665" i="9"/>
  <c r="V666" i="9"/>
  <c r="V667" i="9"/>
  <c r="V669" i="9"/>
  <c r="V670" i="9"/>
  <c r="V671" i="9"/>
  <c r="V672" i="9"/>
  <c r="V673" i="9"/>
  <c r="V674" i="9"/>
  <c r="V675" i="9"/>
  <c r="V676" i="9"/>
  <c r="V677" i="9"/>
  <c r="V678" i="9"/>
  <c r="V679" i="9"/>
  <c r="V680" i="9"/>
  <c r="V681" i="9"/>
  <c r="V682" i="9"/>
  <c r="V683" i="9"/>
  <c r="V684" i="9"/>
  <c r="V685" i="9"/>
  <c r="V686" i="9"/>
  <c r="V687" i="9"/>
  <c r="V688" i="9"/>
  <c r="V689" i="9"/>
  <c r="V690" i="9"/>
  <c r="V691" i="9"/>
  <c r="V693" i="9"/>
  <c r="V694" i="9"/>
  <c r="V695" i="9"/>
  <c r="V696" i="9"/>
  <c r="V697" i="9"/>
  <c r="V698" i="9"/>
  <c r="V699" i="9"/>
  <c r="V700" i="9"/>
  <c r="V701" i="9"/>
  <c r="V702" i="9"/>
  <c r="V703" i="9"/>
  <c r="V704" i="9"/>
  <c r="V705" i="9"/>
  <c r="V706" i="9"/>
  <c r="V707" i="9"/>
  <c r="V709" i="9"/>
  <c r="V710" i="9"/>
  <c r="V711" i="9"/>
  <c r="V712" i="9"/>
  <c r="V713" i="9"/>
  <c r="V714" i="9"/>
  <c r="V715" i="9"/>
  <c r="V717" i="9"/>
  <c r="V718" i="9"/>
  <c r="V719" i="9"/>
  <c r="V720" i="9"/>
  <c r="V721" i="9"/>
  <c r="V722" i="9"/>
  <c r="V723" i="9"/>
  <c r="V725" i="9"/>
  <c r="V726" i="9"/>
  <c r="V727" i="9"/>
  <c r="V728" i="9"/>
  <c r="V729" i="9"/>
  <c r="V730" i="9"/>
  <c r="V731" i="9"/>
  <c r="V733" i="9"/>
  <c r="V734" i="9"/>
  <c r="V735" i="9"/>
  <c r="V736" i="9"/>
  <c r="V737" i="9"/>
  <c r="V738" i="9"/>
  <c r="V739" i="9"/>
  <c r="V740" i="9"/>
  <c r="V741" i="9"/>
  <c r="V742" i="9"/>
  <c r="V743" i="9"/>
  <c r="V744" i="9"/>
  <c r="V745" i="9"/>
  <c r="V746" i="9"/>
  <c r="V747" i="9"/>
  <c r="V749" i="9"/>
  <c r="V750" i="9"/>
  <c r="V751" i="9"/>
  <c r="V752" i="9"/>
  <c r="V753" i="9"/>
  <c r="V754" i="9"/>
  <c r="V755" i="9"/>
  <c r="V757" i="9"/>
  <c r="V758" i="9"/>
  <c r="V759" i="9"/>
  <c r="V760" i="9"/>
  <c r="V761" i="9"/>
  <c r="V762" i="9"/>
  <c r="V763" i="9"/>
  <c r="V764" i="9"/>
  <c r="V765" i="9"/>
  <c r="V766" i="9"/>
  <c r="V767" i="9"/>
  <c r="V768" i="9"/>
  <c r="V769" i="9"/>
  <c r="V770" i="9"/>
  <c r="V771" i="9"/>
  <c r="V772" i="9"/>
  <c r="V773" i="9"/>
  <c r="V774" i="9"/>
  <c r="V775" i="9"/>
  <c r="V776" i="9"/>
  <c r="V777" i="9"/>
  <c r="V778" i="9"/>
  <c r="V779" i="9"/>
  <c r="V781" i="9"/>
  <c r="V782" i="9"/>
  <c r="V783" i="9"/>
  <c r="V784" i="9"/>
  <c r="V785" i="9"/>
  <c r="V786" i="9"/>
  <c r="V787" i="9"/>
  <c r="V788" i="9"/>
  <c r="V789" i="9"/>
  <c r="V790" i="9"/>
  <c r="V791" i="9"/>
  <c r="V792" i="9"/>
  <c r="V793" i="9"/>
  <c r="V794" i="9"/>
  <c r="V795" i="9"/>
  <c r="V797" i="9"/>
  <c r="V798" i="9"/>
  <c r="V799" i="9"/>
  <c r="V800" i="9"/>
  <c r="V801" i="9"/>
  <c r="V802" i="9"/>
  <c r="V803" i="9"/>
  <c r="V805" i="9"/>
  <c r="V806" i="9"/>
  <c r="V807" i="9"/>
  <c r="V808" i="9"/>
  <c r="V809" i="9"/>
  <c r="V810" i="9"/>
  <c r="V811" i="9"/>
  <c r="V812" i="9"/>
  <c r="V813" i="9"/>
  <c r="V814" i="9"/>
  <c r="V815" i="9"/>
  <c r="V816" i="9"/>
  <c r="V817" i="9"/>
  <c r="V818" i="9"/>
  <c r="V819" i="9"/>
  <c r="V821" i="9"/>
  <c r="V822" i="9"/>
  <c r="V823" i="9"/>
  <c r="V824" i="9"/>
  <c r="V825" i="9"/>
  <c r="V826" i="9"/>
  <c r="V827" i="9"/>
  <c r="V829" i="9"/>
  <c r="V830" i="9"/>
  <c r="V831" i="9"/>
  <c r="V832" i="9"/>
  <c r="V833" i="9"/>
  <c r="V834" i="9"/>
  <c r="V835" i="9"/>
  <c r="V837" i="9"/>
  <c r="V838" i="9"/>
  <c r="V839" i="9"/>
  <c r="V840" i="9"/>
  <c r="V841" i="9"/>
  <c r="V842" i="9"/>
  <c r="V843" i="9"/>
  <c r="V845" i="9"/>
  <c r="V846" i="9"/>
  <c r="V847" i="9"/>
  <c r="V848" i="9"/>
  <c r="V849" i="9"/>
  <c r="V850" i="9"/>
  <c r="V851" i="9"/>
  <c r="V852" i="9"/>
  <c r="V853" i="9"/>
  <c r="V854" i="9"/>
  <c r="V855" i="9"/>
  <c r="V856" i="9"/>
  <c r="V857" i="9"/>
  <c r="V858" i="9"/>
  <c r="V859" i="9"/>
  <c r="V860" i="9"/>
  <c r="V861" i="9"/>
  <c r="V862" i="9"/>
  <c r="V863" i="9"/>
  <c r="V864" i="9"/>
  <c r="V865" i="9"/>
  <c r="V866" i="9"/>
  <c r="V867" i="9"/>
  <c r="V869" i="9"/>
  <c r="V870" i="9"/>
  <c r="V871" i="9"/>
  <c r="V872" i="9"/>
  <c r="V873" i="9"/>
  <c r="V874" i="9"/>
  <c r="V875" i="9"/>
  <c r="V876" i="9"/>
  <c r="V877" i="9"/>
  <c r="V878" i="9"/>
  <c r="V879" i="9"/>
  <c r="V880" i="9"/>
  <c r="V881" i="9"/>
  <c r="V882" i="9"/>
  <c r="V883" i="9"/>
  <c r="V884" i="9"/>
  <c r="V885" i="9"/>
  <c r="V886" i="9"/>
  <c r="V887" i="9"/>
  <c r="V888" i="9"/>
  <c r="V889" i="9"/>
  <c r="V890" i="9"/>
  <c r="V891" i="9"/>
  <c r="V893" i="9"/>
  <c r="V894" i="9"/>
  <c r="V895" i="9"/>
  <c r="V896" i="9"/>
  <c r="V897" i="9"/>
  <c r="V898" i="9"/>
  <c r="V899" i="9"/>
  <c r="V900" i="9"/>
  <c r="V901" i="9"/>
  <c r="V902" i="9"/>
  <c r="V903" i="9"/>
  <c r="V904" i="9"/>
  <c r="V905" i="9"/>
  <c r="V906" i="9"/>
  <c r="V907" i="9"/>
  <c r="V909" i="9"/>
  <c r="V910" i="9"/>
  <c r="V911" i="9"/>
  <c r="V912" i="9"/>
  <c r="V913" i="9"/>
  <c r="V914" i="9"/>
  <c r="V915" i="9"/>
  <c r="V917" i="9"/>
  <c r="V918" i="9"/>
  <c r="V919" i="9"/>
  <c r="V920" i="9"/>
  <c r="V921" i="9"/>
  <c r="V922" i="9"/>
  <c r="V923" i="9"/>
  <c r="V925" i="9"/>
  <c r="V926" i="9"/>
  <c r="V927" i="9"/>
  <c r="V928" i="9"/>
  <c r="V929" i="9"/>
  <c r="V930" i="9"/>
  <c r="V931" i="9"/>
  <c r="V933" i="9"/>
  <c r="V934" i="9"/>
  <c r="V935" i="9"/>
  <c r="V936" i="9"/>
  <c r="V937" i="9"/>
  <c r="V938" i="9"/>
  <c r="V939" i="9"/>
  <c r="V941" i="9"/>
  <c r="V942" i="9"/>
  <c r="V943" i="9"/>
  <c r="V944" i="9"/>
  <c r="V945" i="9"/>
  <c r="V946" i="9"/>
  <c r="V947" i="9"/>
  <c r="V949" i="9"/>
  <c r="V950" i="9"/>
  <c r="V951" i="9"/>
  <c r="V952" i="9"/>
  <c r="V953" i="9"/>
  <c r="V954" i="9"/>
  <c r="V955" i="9"/>
  <c r="V957" i="9"/>
  <c r="V958" i="9"/>
  <c r="V959" i="9"/>
  <c r="V960" i="9"/>
  <c r="V961" i="9"/>
  <c r="V962" i="9"/>
  <c r="V963" i="9"/>
  <c r="V964" i="9"/>
  <c r="V965" i="9"/>
  <c r="V966" i="9"/>
  <c r="V967" i="9"/>
  <c r="V968" i="9"/>
  <c r="V969" i="9"/>
  <c r="V970" i="9"/>
  <c r="V971" i="9"/>
  <c r="V972" i="9"/>
  <c r="V973" i="9"/>
  <c r="V974" i="9"/>
  <c r="V975" i="9"/>
  <c r="V976" i="9"/>
  <c r="V977" i="9"/>
  <c r="V978" i="9"/>
  <c r="V979" i="9"/>
  <c r="V981" i="9"/>
  <c r="V982" i="9"/>
  <c r="V983" i="9"/>
  <c r="V984" i="9"/>
  <c r="V985" i="9"/>
  <c r="V986" i="9"/>
  <c r="V987" i="9"/>
  <c r="V988" i="9"/>
  <c r="V989" i="9"/>
  <c r="V990" i="9"/>
  <c r="V991" i="9"/>
  <c r="V992" i="9"/>
  <c r="V993" i="9"/>
  <c r="V994" i="9"/>
  <c r="V995" i="9"/>
  <c r="V997" i="9"/>
  <c r="V998" i="9"/>
  <c r="V999" i="9"/>
  <c r="V1000" i="9"/>
  <c r="V1001" i="9"/>
  <c r="V1002" i="9"/>
  <c r="V1003" i="9"/>
  <c r="AG9" i="2"/>
  <c r="AD9" i="2"/>
  <c r="AA9" i="2"/>
  <c r="X9" i="2"/>
  <c r="U9" i="2"/>
  <c r="R9" i="2"/>
  <c r="L9" i="2"/>
  <c r="M9" i="2"/>
  <c r="O9" i="2"/>
  <c r="P9" i="2"/>
  <c r="S9" i="2"/>
  <c r="V9" i="2"/>
  <c r="Y9" i="2"/>
  <c r="AB9" i="2"/>
  <c r="AE9" i="2"/>
  <c r="AH9" i="2"/>
  <c r="D9" i="2"/>
  <c r="F9" i="2"/>
  <c r="G9" i="2"/>
  <c r="I9" i="2"/>
  <c r="J9" i="2"/>
  <c r="C9" i="2"/>
  <c r="AF5" i="9"/>
  <c r="BQ18" i="9" l="1"/>
  <c r="AT15" i="9"/>
  <c r="DG30" i="9"/>
  <c r="DP9" i="9"/>
  <c r="DP10" i="9" s="1"/>
  <c r="DQ10" i="9" s="1"/>
  <c r="DH12" i="9"/>
  <c r="Z5" i="9"/>
  <c r="Z13" i="9"/>
  <c r="Z21" i="9"/>
  <c r="Z29" i="9"/>
  <c r="Z37" i="9"/>
  <c r="Z45" i="9"/>
  <c r="Z53" i="9"/>
  <c r="Z61" i="9"/>
  <c r="Z69" i="9"/>
  <c r="Z77" i="9"/>
  <c r="Z85" i="9"/>
  <c r="Z93" i="9"/>
  <c r="Z101" i="9"/>
  <c r="Z109" i="9"/>
  <c r="Z117" i="9"/>
  <c r="Z125" i="9"/>
  <c r="Z133" i="9"/>
  <c r="Z141" i="9"/>
  <c r="Z149" i="9"/>
  <c r="Z157" i="9"/>
  <c r="Z165" i="9"/>
  <c r="Z173" i="9"/>
  <c r="Z181" i="9"/>
  <c r="Z189" i="9"/>
  <c r="Z197" i="9"/>
  <c r="Z205" i="9"/>
  <c r="Z213" i="9"/>
  <c r="Z221" i="9"/>
  <c r="Z229" i="9"/>
  <c r="Z237" i="9"/>
  <c r="Z245" i="9"/>
  <c r="Z253" i="9"/>
  <c r="Z261" i="9"/>
  <c r="Z269" i="9"/>
  <c r="Z277" i="9"/>
  <c r="Z285" i="9"/>
  <c r="Z293" i="9"/>
  <c r="Z301" i="9"/>
  <c r="Z309" i="9"/>
  <c r="Z317" i="9"/>
  <c r="Z325" i="9"/>
  <c r="Z333" i="9"/>
  <c r="Z341" i="9"/>
  <c r="Z349" i="9"/>
  <c r="Z357" i="9"/>
  <c r="Z365" i="9"/>
  <c r="Z373" i="9"/>
  <c r="Z381" i="9"/>
  <c r="Z389" i="9"/>
  <c r="Z397" i="9"/>
  <c r="Z405" i="9"/>
  <c r="Z413" i="9"/>
  <c r="Z421" i="9"/>
  <c r="Z429" i="9"/>
  <c r="Z437" i="9"/>
  <c r="Z445" i="9"/>
  <c r="Z453" i="9"/>
  <c r="Z461" i="9"/>
  <c r="Z469" i="9"/>
  <c r="Z477" i="9"/>
  <c r="Z485" i="9"/>
  <c r="Z493" i="9"/>
  <c r="Z501" i="9"/>
  <c r="Z509" i="9"/>
  <c r="Z517" i="9"/>
  <c r="Z525" i="9"/>
  <c r="Z533" i="9"/>
  <c r="Z541" i="9"/>
  <c r="Z549" i="9"/>
  <c r="Z557" i="9"/>
  <c r="Z565" i="9"/>
  <c r="Z573" i="9"/>
  <c r="Z581" i="9"/>
  <c r="Z589" i="9"/>
  <c r="Z597" i="9"/>
  <c r="Z605" i="9"/>
  <c r="Z613" i="9"/>
  <c r="Z621" i="9"/>
  <c r="Z629" i="9"/>
  <c r="Z637" i="9"/>
  <c r="Z645" i="9"/>
  <c r="Z653" i="9"/>
  <c r="Z661" i="9"/>
  <c r="Z669" i="9"/>
  <c r="Z677" i="9"/>
  <c r="Z6" i="9"/>
  <c r="Z14" i="9"/>
  <c r="Z22" i="9"/>
  <c r="Z30" i="9"/>
  <c r="Z38" i="9"/>
  <c r="Z46" i="9"/>
  <c r="Z54" i="9"/>
  <c r="Z62" i="9"/>
  <c r="Z70" i="9"/>
  <c r="Z78" i="9"/>
  <c r="Z86" i="9"/>
  <c r="Z94" i="9"/>
  <c r="Z102" i="9"/>
  <c r="Z110" i="9"/>
  <c r="Z118" i="9"/>
  <c r="Z126" i="9"/>
  <c r="Z134" i="9"/>
  <c r="Z142" i="9"/>
  <c r="Z150" i="9"/>
  <c r="Z158" i="9"/>
  <c r="Z166" i="9"/>
  <c r="Z174" i="9"/>
  <c r="Z182" i="9"/>
  <c r="Z190" i="9"/>
  <c r="Z198" i="9"/>
  <c r="Z206" i="9"/>
  <c r="Z214" i="9"/>
  <c r="Z222" i="9"/>
  <c r="Z230" i="9"/>
  <c r="Z238" i="9"/>
  <c r="Z246" i="9"/>
  <c r="Z254" i="9"/>
  <c r="Z262" i="9"/>
  <c r="Z270" i="9"/>
  <c r="Z278" i="9"/>
  <c r="Z286" i="9"/>
  <c r="Z294" i="9"/>
  <c r="Z302" i="9"/>
  <c r="Z310" i="9"/>
  <c r="Z318" i="9"/>
  <c r="Z326" i="9"/>
  <c r="Z334" i="9"/>
  <c r="Z342" i="9"/>
  <c r="Z350" i="9"/>
  <c r="Z358" i="9"/>
  <c r="Z366" i="9"/>
  <c r="Z374" i="9"/>
  <c r="Z382" i="9"/>
  <c r="Z390" i="9"/>
  <c r="Z398" i="9"/>
  <c r="Z406" i="9"/>
  <c r="Z414" i="9"/>
  <c r="Z422" i="9"/>
  <c r="Z430" i="9"/>
  <c r="Z438" i="9"/>
  <c r="Z446" i="9"/>
  <c r="Z454" i="9"/>
  <c r="Z462" i="9"/>
  <c r="Z470" i="9"/>
  <c r="Z478" i="9"/>
  <c r="Z486" i="9"/>
  <c r="Z494" i="9"/>
  <c r="Z502" i="9"/>
  <c r="Z510" i="9"/>
  <c r="Z518" i="9"/>
  <c r="Z526" i="9"/>
  <c r="Z534" i="9"/>
  <c r="Z542" i="9"/>
  <c r="Z550" i="9"/>
  <c r="Z558" i="9"/>
  <c r="Z566" i="9"/>
  <c r="Z574" i="9"/>
  <c r="Z582" i="9"/>
  <c r="Z590" i="9"/>
  <c r="Z598" i="9"/>
  <c r="Z606" i="9"/>
  <c r="Z614" i="9"/>
  <c r="Z622" i="9"/>
  <c r="Z630" i="9"/>
  <c r="Z638" i="9"/>
  <c r="Z646" i="9"/>
  <c r="Z654" i="9"/>
  <c r="Z662" i="9"/>
  <c r="Z670" i="9"/>
  <c r="Z678" i="9"/>
  <c r="Z7" i="9"/>
  <c r="Z15" i="9"/>
  <c r="Z23" i="9"/>
  <c r="Z31" i="9"/>
  <c r="Z39" i="9"/>
  <c r="Z47" i="9"/>
  <c r="Z55" i="9"/>
  <c r="Z63" i="9"/>
  <c r="Z71" i="9"/>
  <c r="Z79" i="9"/>
  <c r="Z87" i="9"/>
  <c r="Z95" i="9"/>
  <c r="Z103" i="9"/>
  <c r="Z111" i="9"/>
  <c r="Z119" i="9"/>
  <c r="Z127" i="9"/>
  <c r="Z135" i="9"/>
  <c r="Z143" i="9"/>
  <c r="Z151" i="9"/>
  <c r="Z159" i="9"/>
  <c r="Z167" i="9"/>
  <c r="Z175" i="9"/>
  <c r="Z183" i="9"/>
  <c r="Z191" i="9"/>
  <c r="Z199" i="9"/>
  <c r="Z207" i="9"/>
  <c r="Z215" i="9"/>
  <c r="Z223" i="9"/>
  <c r="Z231" i="9"/>
  <c r="Z239" i="9"/>
  <c r="Z247" i="9"/>
  <c r="Z255" i="9"/>
  <c r="Z263" i="9"/>
  <c r="Z271" i="9"/>
  <c r="Z279" i="9"/>
  <c r="Z287" i="9"/>
  <c r="Z295" i="9"/>
  <c r="Z303" i="9"/>
  <c r="Z311" i="9"/>
  <c r="Z319" i="9"/>
  <c r="Z327" i="9"/>
  <c r="Z335" i="9"/>
  <c r="Z343" i="9"/>
  <c r="Z351" i="9"/>
  <c r="Z359" i="9"/>
  <c r="Z367" i="9"/>
  <c r="Z375" i="9"/>
  <c r="Z383" i="9"/>
  <c r="Z391" i="9"/>
  <c r="Z399" i="9"/>
  <c r="Z407" i="9"/>
  <c r="Z415" i="9"/>
  <c r="Z423" i="9"/>
  <c r="Z431" i="9"/>
  <c r="Z439" i="9"/>
  <c r="Z447" i="9"/>
  <c r="Z455" i="9"/>
  <c r="Z463" i="9"/>
  <c r="Z471" i="9"/>
  <c r="Z479" i="9"/>
  <c r="Z487" i="9"/>
  <c r="Z495" i="9"/>
  <c r="Z503" i="9"/>
  <c r="Z511" i="9"/>
  <c r="Z519" i="9"/>
  <c r="Z527" i="9"/>
  <c r="Z535" i="9"/>
  <c r="Z543" i="9"/>
  <c r="Z551" i="9"/>
  <c r="Z559" i="9"/>
  <c r="Z567" i="9"/>
  <c r="Z575" i="9"/>
  <c r="Z583" i="9"/>
  <c r="Z591" i="9"/>
  <c r="Z599" i="9"/>
  <c r="Z607" i="9"/>
  <c r="Z615" i="9"/>
  <c r="Z623" i="9"/>
  <c r="Z631" i="9"/>
  <c r="Z639" i="9"/>
  <c r="Z647" i="9"/>
  <c r="Z655" i="9"/>
  <c r="Z663" i="9"/>
  <c r="Z671" i="9"/>
  <c r="Z679" i="9"/>
  <c r="Z8" i="9"/>
  <c r="Z16" i="9"/>
  <c r="Z24" i="9"/>
  <c r="Z32" i="9"/>
  <c r="Z40" i="9"/>
  <c r="Z48" i="9"/>
  <c r="Z56" i="9"/>
  <c r="Z64" i="9"/>
  <c r="Z72" i="9"/>
  <c r="Z80" i="9"/>
  <c r="Z88" i="9"/>
  <c r="Z96" i="9"/>
  <c r="Z104" i="9"/>
  <c r="Z112" i="9"/>
  <c r="Z120" i="9"/>
  <c r="Z128" i="9"/>
  <c r="Z136" i="9"/>
  <c r="Z144" i="9"/>
  <c r="Z152" i="9"/>
  <c r="Z160" i="9"/>
  <c r="Z168" i="9"/>
  <c r="Z176" i="9"/>
  <c r="Z184" i="9"/>
  <c r="Z192" i="9"/>
  <c r="Z200" i="9"/>
  <c r="Z208" i="9"/>
  <c r="Z216" i="9"/>
  <c r="Z224" i="9"/>
  <c r="Z232" i="9"/>
  <c r="Z240" i="9"/>
  <c r="Z248" i="9"/>
  <c r="Z256" i="9"/>
  <c r="Z264" i="9"/>
  <c r="Z272" i="9"/>
  <c r="Z280" i="9"/>
  <c r="Z288" i="9"/>
  <c r="Z296" i="9"/>
  <c r="Z304" i="9"/>
  <c r="Z312" i="9"/>
  <c r="Z320" i="9"/>
  <c r="Z328" i="9"/>
  <c r="Z336" i="9"/>
  <c r="Z344" i="9"/>
  <c r="Z352" i="9"/>
  <c r="Z360" i="9"/>
  <c r="Z368" i="9"/>
  <c r="Z376" i="9"/>
  <c r="Z384" i="9"/>
  <c r="Z392" i="9"/>
  <c r="Z400" i="9"/>
  <c r="Z408" i="9"/>
  <c r="Z416" i="9"/>
  <c r="Z424" i="9"/>
  <c r="Z432" i="9"/>
  <c r="Z440" i="9"/>
  <c r="Z448" i="9"/>
  <c r="Z456" i="9"/>
  <c r="Z464" i="9"/>
  <c r="Z472" i="9"/>
  <c r="Z480" i="9"/>
  <c r="Z488" i="9"/>
  <c r="Z496" i="9"/>
  <c r="Z504" i="9"/>
  <c r="Z512" i="9"/>
  <c r="Z520" i="9"/>
  <c r="Z528" i="9"/>
  <c r="Z536" i="9"/>
  <c r="Z544" i="9"/>
  <c r="Z552" i="9"/>
  <c r="Z560" i="9"/>
  <c r="Z568" i="9"/>
  <c r="Z576" i="9"/>
  <c r="Z584" i="9"/>
  <c r="Z592" i="9"/>
  <c r="Z600" i="9"/>
  <c r="Z608" i="9"/>
  <c r="Z616" i="9"/>
  <c r="Z624" i="9"/>
  <c r="Z632" i="9"/>
  <c r="Z640" i="9"/>
  <c r="Z648" i="9"/>
  <c r="Z656" i="9"/>
  <c r="Z664" i="9"/>
  <c r="Z672" i="9"/>
  <c r="Z9" i="9"/>
  <c r="Z17" i="9"/>
  <c r="Z25" i="9"/>
  <c r="Z33" i="9"/>
  <c r="Z41" i="9"/>
  <c r="Z49" i="9"/>
  <c r="Z57" i="9"/>
  <c r="Z65" i="9"/>
  <c r="Z73" i="9"/>
  <c r="Z81" i="9"/>
  <c r="Z89" i="9"/>
  <c r="Z97" i="9"/>
  <c r="Z105" i="9"/>
  <c r="Z113" i="9"/>
  <c r="Z121" i="9"/>
  <c r="Z129" i="9"/>
  <c r="Z137" i="9"/>
  <c r="Z145" i="9"/>
  <c r="Z153" i="9"/>
  <c r="Z161" i="9"/>
  <c r="Z169" i="9"/>
  <c r="Z177" i="9"/>
  <c r="Z185" i="9"/>
  <c r="Z193" i="9"/>
  <c r="Z201" i="9"/>
  <c r="Z209" i="9"/>
  <c r="Z217" i="9"/>
  <c r="Z225" i="9"/>
  <c r="Z233" i="9"/>
  <c r="Z241" i="9"/>
  <c r="Z249" i="9"/>
  <c r="Z257" i="9"/>
  <c r="Z265" i="9"/>
  <c r="Z273" i="9"/>
  <c r="Z281" i="9"/>
  <c r="Z289" i="9"/>
  <c r="Z297" i="9"/>
  <c r="Z305" i="9"/>
  <c r="Z313" i="9"/>
  <c r="Z321" i="9"/>
  <c r="Z329" i="9"/>
  <c r="Z337" i="9"/>
  <c r="Z345" i="9"/>
  <c r="Z353" i="9"/>
  <c r="Z361" i="9"/>
  <c r="Z369" i="9"/>
  <c r="Z377" i="9"/>
  <c r="Z385" i="9"/>
  <c r="Z393" i="9"/>
  <c r="Z401" i="9"/>
  <c r="Z409" i="9"/>
  <c r="Z417" i="9"/>
  <c r="Z425" i="9"/>
  <c r="Z433" i="9"/>
  <c r="Z441" i="9"/>
  <c r="Z449" i="9"/>
  <c r="Z457" i="9"/>
  <c r="Z465" i="9"/>
  <c r="Z473" i="9"/>
  <c r="Z481" i="9"/>
  <c r="Z489" i="9"/>
  <c r="Z497" i="9"/>
  <c r="Z505" i="9"/>
  <c r="Z513" i="9"/>
  <c r="Z521" i="9"/>
  <c r="Z529" i="9"/>
  <c r="Z537" i="9"/>
  <c r="Z545" i="9"/>
  <c r="Z553" i="9"/>
  <c r="Z561" i="9"/>
  <c r="Z569" i="9"/>
  <c r="Z577" i="9"/>
  <c r="Z585" i="9"/>
  <c r="Z593" i="9"/>
  <c r="Z601" i="9"/>
  <c r="Z609" i="9"/>
  <c r="Z617" i="9"/>
  <c r="Z625" i="9"/>
  <c r="Z633" i="9"/>
  <c r="Z641" i="9"/>
  <c r="Z649" i="9"/>
  <c r="Z657" i="9"/>
  <c r="Z665" i="9"/>
  <c r="Z673" i="9"/>
  <c r="Z681" i="9"/>
  <c r="Z10" i="9"/>
  <c r="Z18" i="9"/>
  <c r="Z26" i="9"/>
  <c r="Z34" i="9"/>
  <c r="Z42" i="9"/>
  <c r="Z50" i="9"/>
  <c r="Z58" i="9"/>
  <c r="Z66" i="9"/>
  <c r="Z74" i="9"/>
  <c r="Z82" i="9"/>
  <c r="Z90" i="9"/>
  <c r="Z98" i="9"/>
  <c r="Z106" i="9"/>
  <c r="Z114" i="9"/>
  <c r="Z122" i="9"/>
  <c r="Z130" i="9"/>
  <c r="Z138" i="9"/>
  <c r="Z146" i="9"/>
  <c r="Z154" i="9"/>
  <c r="Z162" i="9"/>
  <c r="Z170" i="9"/>
  <c r="Z178" i="9"/>
  <c r="Z186" i="9"/>
  <c r="Z194" i="9"/>
  <c r="Z202" i="9"/>
  <c r="Z210" i="9"/>
  <c r="Z218" i="9"/>
  <c r="Z226" i="9"/>
  <c r="Z234" i="9"/>
  <c r="Z242" i="9"/>
  <c r="Z250" i="9"/>
  <c r="Z258" i="9"/>
  <c r="Z266" i="9"/>
  <c r="Z274" i="9"/>
  <c r="Z282" i="9"/>
  <c r="Z290" i="9"/>
  <c r="Z298" i="9"/>
  <c r="Z306" i="9"/>
  <c r="Z314" i="9"/>
  <c r="Z322" i="9"/>
  <c r="Z330" i="9"/>
  <c r="Z338" i="9"/>
  <c r="Z346" i="9"/>
  <c r="Z354" i="9"/>
  <c r="Z362" i="9"/>
  <c r="Z370" i="9"/>
  <c r="Z378" i="9"/>
  <c r="Z386" i="9"/>
  <c r="Z394" i="9"/>
  <c r="Z402" i="9"/>
  <c r="Z410" i="9"/>
  <c r="Z418" i="9"/>
  <c r="Z426" i="9"/>
  <c r="Z434" i="9"/>
  <c r="Z442" i="9"/>
  <c r="Z450" i="9"/>
  <c r="Z458" i="9"/>
  <c r="Z466" i="9"/>
  <c r="Z474" i="9"/>
  <c r="Z482" i="9"/>
  <c r="Z490" i="9"/>
  <c r="Z498" i="9"/>
  <c r="Z506" i="9"/>
  <c r="Z514" i="9"/>
  <c r="Z522" i="9"/>
  <c r="Z530" i="9"/>
  <c r="Z538" i="9"/>
  <c r="Z546" i="9"/>
  <c r="Z554" i="9"/>
  <c r="Z562" i="9"/>
  <c r="Z570" i="9"/>
  <c r="Z578" i="9"/>
  <c r="Z586" i="9"/>
  <c r="Z594" i="9"/>
  <c r="Z602" i="9"/>
  <c r="Z610" i="9"/>
  <c r="Z618" i="9"/>
  <c r="Z626" i="9"/>
  <c r="Z634" i="9"/>
  <c r="Z642" i="9"/>
  <c r="Z650" i="9"/>
  <c r="Z658" i="9"/>
  <c r="Z666" i="9"/>
  <c r="Z674" i="9"/>
  <c r="Z682" i="9"/>
  <c r="Z12" i="9"/>
  <c r="Z20" i="9"/>
  <c r="Z28" i="9"/>
  <c r="Z36" i="9"/>
  <c r="Z44" i="9"/>
  <c r="Z52" i="9"/>
  <c r="Z60" i="9"/>
  <c r="Z68" i="9"/>
  <c r="Z76" i="9"/>
  <c r="Z84" i="9"/>
  <c r="Z92" i="9"/>
  <c r="Z100" i="9"/>
  <c r="Z108" i="9"/>
  <c r="Z116" i="9"/>
  <c r="Z124" i="9"/>
  <c r="Z132" i="9"/>
  <c r="Z140" i="9"/>
  <c r="Z148" i="9"/>
  <c r="Z156" i="9"/>
  <c r="Z164" i="9"/>
  <c r="Z172" i="9"/>
  <c r="Z180" i="9"/>
  <c r="Z188" i="9"/>
  <c r="Z196" i="9"/>
  <c r="Z204" i="9"/>
  <c r="Z212" i="9"/>
  <c r="Z220" i="9"/>
  <c r="Z228" i="9"/>
  <c r="Z236" i="9"/>
  <c r="Z244" i="9"/>
  <c r="Z252" i="9"/>
  <c r="Z260" i="9"/>
  <c r="Z268" i="9"/>
  <c r="Z276" i="9"/>
  <c r="Z284" i="9"/>
  <c r="Z292" i="9"/>
  <c r="Z300" i="9"/>
  <c r="Z308" i="9"/>
  <c r="Z316" i="9"/>
  <c r="Z324" i="9"/>
  <c r="Z332" i="9"/>
  <c r="Z340" i="9"/>
  <c r="Z348" i="9"/>
  <c r="Z356" i="9"/>
  <c r="Z364" i="9"/>
  <c r="Z372" i="9"/>
  <c r="Z380" i="9"/>
  <c r="Z388" i="9"/>
  <c r="Z396" i="9"/>
  <c r="Z404" i="9"/>
  <c r="Z412" i="9"/>
  <c r="Z420" i="9"/>
  <c r="Z428" i="9"/>
  <c r="Z436" i="9"/>
  <c r="Z444" i="9"/>
  <c r="Z452" i="9"/>
  <c r="Z460" i="9"/>
  <c r="Z468" i="9"/>
  <c r="Z476" i="9"/>
  <c r="Z484" i="9"/>
  <c r="Z492" i="9"/>
  <c r="Z500" i="9"/>
  <c r="Z508" i="9"/>
  <c r="Z11" i="9"/>
  <c r="Z75" i="9"/>
  <c r="Z139" i="9"/>
  <c r="Z203" i="9"/>
  <c r="Z267" i="9"/>
  <c r="Z331" i="9"/>
  <c r="Z395" i="9"/>
  <c r="Z459" i="9"/>
  <c r="Z516" i="9"/>
  <c r="Z548" i="9"/>
  <c r="Z580" i="9"/>
  <c r="Z612" i="9"/>
  <c r="Z644" i="9"/>
  <c r="Z676" i="9"/>
  <c r="Z689" i="9"/>
  <c r="Z697" i="9"/>
  <c r="Z705" i="9"/>
  <c r="Z713" i="9"/>
  <c r="Z721" i="9"/>
  <c r="Z729" i="9"/>
  <c r="Z737" i="9"/>
  <c r="Z745" i="9"/>
  <c r="Z753" i="9"/>
  <c r="Z761" i="9"/>
  <c r="Z769" i="9"/>
  <c r="Z777" i="9"/>
  <c r="Z785" i="9"/>
  <c r="Z793" i="9"/>
  <c r="Z801" i="9"/>
  <c r="Z809" i="9"/>
  <c r="Z817" i="9"/>
  <c r="Z825" i="9"/>
  <c r="Z833" i="9"/>
  <c r="Z841" i="9"/>
  <c r="Z849" i="9"/>
  <c r="Z857" i="9"/>
  <c r="Z865" i="9"/>
  <c r="Z873" i="9"/>
  <c r="Z881" i="9"/>
  <c r="Z889" i="9"/>
  <c r="Z897" i="9"/>
  <c r="Z905" i="9"/>
  <c r="Z913" i="9"/>
  <c r="Z921" i="9"/>
  <c r="Z929" i="9"/>
  <c r="Z937" i="9"/>
  <c r="Z945" i="9"/>
  <c r="Z953" i="9"/>
  <c r="Z961" i="9"/>
  <c r="Z969" i="9"/>
  <c r="Z977" i="9"/>
  <c r="Z985" i="9"/>
  <c r="Z993" i="9"/>
  <c r="Z1001" i="9"/>
  <c r="Z187" i="9"/>
  <c r="Z507" i="9"/>
  <c r="Z572" i="9"/>
  <c r="Z687" i="9"/>
  <c r="Z719" i="9"/>
  <c r="Z759" i="9"/>
  <c r="Z791" i="9"/>
  <c r="Z839" i="9"/>
  <c r="Z887" i="9"/>
  <c r="Z935" i="9"/>
  <c r="Z983" i="9"/>
  <c r="Z19" i="9"/>
  <c r="Z83" i="9"/>
  <c r="Z147" i="9"/>
  <c r="Z211" i="9"/>
  <c r="Z275" i="9"/>
  <c r="Z339" i="9"/>
  <c r="Z403" i="9"/>
  <c r="Z467" i="9"/>
  <c r="Z523" i="9"/>
  <c r="Z555" i="9"/>
  <c r="Z587" i="9"/>
  <c r="Z619" i="9"/>
  <c r="Z651" i="9"/>
  <c r="Z680" i="9"/>
  <c r="Z690" i="9"/>
  <c r="Z698" i="9"/>
  <c r="Z706" i="9"/>
  <c r="Z714" i="9"/>
  <c r="Z722" i="9"/>
  <c r="Z730" i="9"/>
  <c r="Z738" i="9"/>
  <c r="Z746" i="9"/>
  <c r="Z754" i="9"/>
  <c r="Z762" i="9"/>
  <c r="Z770" i="9"/>
  <c r="Z778" i="9"/>
  <c r="Z786" i="9"/>
  <c r="Z794" i="9"/>
  <c r="Z802" i="9"/>
  <c r="Z810" i="9"/>
  <c r="Z818" i="9"/>
  <c r="Z826" i="9"/>
  <c r="Z834" i="9"/>
  <c r="Z842" i="9"/>
  <c r="Z850" i="9"/>
  <c r="Z858" i="9"/>
  <c r="Z866" i="9"/>
  <c r="Z874" i="9"/>
  <c r="Z882" i="9"/>
  <c r="Z890" i="9"/>
  <c r="Z898" i="9"/>
  <c r="Z906" i="9"/>
  <c r="Z914" i="9"/>
  <c r="Z922" i="9"/>
  <c r="Z930" i="9"/>
  <c r="Z938" i="9"/>
  <c r="Z946" i="9"/>
  <c r="Z954" i="9"/>
  <c r="Z962" i="9"/>
  <c r="Z970" i="9"/>
  <c r="Z978" i="9"/>
  <c r="Z986" i="9"/>
  <c r="Z994" i="9"/>
  <c r="Z1002" i="9"/>
  <c r="Z179" i="9"/>
  <c r="Z667" i="9"/>
  <c r="Z718" i="9"/>
  <c r="Z750" i="9"/>
  <c r="Z790" i="9"/>
  <c r="Z814" i="9"/>
  <c r="Z846" i="9"/>
  <c r="Z862" i="9"/>
  <c r="Z894" i="9"/>
  <c r="Z926" i="9"/>
  <c r="Z958" i="9"/>
  <c r="Z990" i="9"/>
  <c r="Z379" i="9"/>
  <c r="Z727" i="9"/>
  <c r="Z807" i="9"/>
  <c r="Z863" i="9"/>
  <c r="Z911" i="9"/>
  <c r="Z967" i="9"/>
  <c r="Z27" i="9"/>
  <c r="Z91" i="9"/>
  <c r="Z155" i="9"/>
  <c r="Z219" i="9"/>
  <c r="Z283" i="9"/>
  <c r="Z347" i="9"/>
  <c r="Z411" i="9"/>
  <c r="Z475" i="9"/>
  <c r="Z524" i="9"/>
  <c r="Z556" i="9"/>
  <c r="Z588" i="9"/>
  <c r="Z620" i="9"/>
  <c r="Z652" i="9"/>
  <c r="Z683" i="9"/>
  <c r="Z691" i="9"/>
  <c r="Z699" i="9"/>
  <c r="Z707" i="9"/>
  <c r="Z715" i="9"/>
  <c r="Z723" i="9"/>
  <c r="Z731" i="9"/>
  <c r="Z739" i="9"/>
  <c r="Z747" i="9"/>
  <c r="Z755" i="9"/>
  <c r="Z763" i="9"/>
  <c r="Z771" i="9"/>
  <c r="Z779" i="9"/>
  <c r="Z787" i="9"/>
  <c r="Z795" i="9"/>
  <c r="Z803" i="9"/>
  <c r="Z811" i="9"/>
  <c r="Z819" i="9"/>
  <c r="Z827" i="9"/>
  <c r="Z835" i="9"/>
  <c r="Z843" i="9"/>
  <c r="Z851" i="9"/>
  <c r="Z859" i="9"/>
  <c r="Z867" i="9"/>
  <c r="Z875" i="9"/>
  <c r="Z883" i="9"/>
  <c r="Z891" i="9"/>
  <c r="Z899" i="9"/>
  <c r="Z907" i="9"/>
  <c r="Z915" i="9"/>
  <c r="Z923" i="9"/>
  <c r="Z931" i="9"/>
  <c r="Z939" i="9"/>
  <c r="Z947" i="9"/>
  <c r="Z955" i="9"/>
  <c r="Z963" i="9"/>
  <c r="Z971" i="9"/>
  <c r="Z979" i="9"/>
  <c r="Z987" i="9"/>
  <c r="Z995" i="9"/>
  <c r="Z1003" i="9"/>
  <c r="Z115" i="9"/>
  <c r="Z694" i="9"/>
  <c r="Z734" i="9"/>
  <c r="Z758" i="9"/>
  <c r="Z782" i="9"/>
  <c r="Z806" i="9"/>
  <c r="Z838" i="9"/>
  <c r="Z878" i="9"/>
  <c r="Z902" i="9"/>
  <c r="Z934" i="9"/>
  <c r="Z966" i="9"/>
  <c r="Z982" i="9"/>
  <c r="Z123" i="9"/>
  <c r="Z443" i="9"/>
  <c r="Z604" i="9"/>
  <c r="Z668" i="9"/>
  <c r="Z711" i="9"/>
  <c r="Z751" i="9"/>
  <c r="Z783" i="9"/>
  <c r="Z823" i="9"/>
  <c r="Z871" i="9"/>
  <c r="Z919" i="9"/>
  <c r="Z959" i="9"/>
  <c r="Z35" i="9"/>
  <c r="Z99" i="9"/>
  <c r="Z163" i="9"/>
  <c r="Z227" i="9"/>
  <c r="Z291" i="9"/>
  <c r="Z355" i="9"/>
  <c r="Z419" i="9"/>
  <c r="Z483" i="9"/>
  <c r="Z531" i="9"/>
  <c r="Z563" i="9"/>
  <c r="Z595" i="9"/>
  <c r="Z627" i="9"/>
  <c r="Z659" i="9"/>
  <c r="Z684" i="9"/>
  <c r="Z692" i="9"/>
  <c r="Z700" i="9"/>
  <c r="Z708" i="9"/>
  <c r="Z716" i="9"/>
  <c r="Z724" i="9"/>
  <c r="Z732" i="9"/>
  <c r="Z740" i="9"/>
  <c r="Z748" i="9"/>
  <c r="Z756" i="9"/>
  <c r="Z764" i="9"/>
  <c r="Z772" i="9"/>
  <c r="Z780" i="9"/>
  <c r="Z788" i="9"/>
  <c r="Z796" i="9"/>
  <c r="Z804" i="9"/>
  <c r="Z812" i="9"/>
  <c r="Z820" i="9"/>
  <c r="Z828" i="9"/>
  <c r="Z836" i="9"/>
  <c r="Z844" i="9"/>
  <c r="Z852" i="9"/>
  <c r="Z860" i="9"/>
  <c r="Z868" i="9"/>
  <c r="Z876" i="9"/>
  <c r="Z884" i="9"/>
  <c r="Z892" i="9"/>
  <c r="Z900" i="9"/>
  <c r="Z908" i="9"/>
  <c r="Z916" i="9"/>
  <c r="Z924" i="9"/>
  <c r="Z932" i="9"/>
  <c r="Z940" i="9"/>
  <c r="Z948" i="9"/>
  <c r="Z956" i="9"/>
  <c r="Z964" i="9"/>
  <c r="Z972" i="9"/>
  <c r="Z980" i="9"/>
  <c r="Z988" i="9"/>
  <c r="Z996" i="9"/>
  <c r="Z1004" i="9"/>
  <c r="Z243" i="9"/>
  <c r="Z710" i="9"/>
  <c r="Z766" i="9"/>
  <c r="Z822" i="9"/>
  <c r="Z870" i="9"/>
  <c r="Z910" i="9"/>
  <c r="Z950" i="9"/>
  <c r="Z251" i="9"/>
  <c r="Z767" i="9"/>
  <c r="Z831" i="9"/>
  <c r="Z879" i="9"/>
  <c r="Z927" i="9"/>
  <c r="Z975" i="9"/>
  <c r="Z43" i="9"/>
  <c r="Z107" i="9"/>
  <c r="Z171" i="9"/>
  <c r="Z235" i="9"/>
  <c r="Z299" i="9"/>
  <c r="Z363" i="9"/>
  <c r="Z427" i="9"/>
  <c r="Z491" i="9"/>
  <c r="Z532" i="9"/>
  <c r="Z564" i="9"/>
  <c r="Z596" i="9"/>
  <c r="Z628" i="9"/>
  <c r="Z660" i="9"/>
  <c r="Z685" i="9"/>
  <c r="Z693" i="9"/>
  <c r="Z701" i="9"/>
  <c r="Z709" i="9"/>
  <c r="Z717" i="9"/>
  <c r="Z725" i="9"/>
  <c r="Z733" i="9"/>
  <c r="Z741" i="9"/>
  <c r="Z749" i="9"/>
  <c r="Z757" i="9"/>
  <c r="Z765" i="9"/>
  <c r="Z773" i="9"/>
  <c r="Z781" i="9"/>
  <c r="Z789" i="9"/>
  <c r="Z797" i="9"/>
  <c r="Z805" i="9"/>
  <c r="Z813" i="9"/>
  <c r="Z821" i="9"/>
  <c r="Z829" i="9"/>
  <c r="Z837" i="9"/>
  <c r="Z845" i="9"/>
  <c r="Z853" i="9"/>
  <c r="Z861" i="9"/>
  <c r="Z869" i="9"/>
  <c r="Z877" i="9"/>
  <c r="Z885" i="9"/>
  <c r="Z893" i="9"/>
  <c r="Z901" i="9"/>
  <c r="Z909" i="9"/>
  <c r="Z917" i="9"/>
  <c r="Z925" i="9"/>
  <c r="Z933" i="9"/>
  <c r="Z941" i="9"/>
  <c r="Z949" i="9"/>
  <c r="Z957" i="9"/>
  <c r="Z965" i="9"/>
  <c r="Z973" i="9"/>
  <c r="Z981" i="9"/>
  <c r="Z989" i="9"/>
  <c r="Z997" i="9"/>
  <c r="Z51" i="9"/>
  <c r="Z307" i="9"/>
  <c r="Z371" i="9"/>
  <c r="Z435" i="9"/>
  <c r="Z499" i="9"/>
  <c r="Z539" i="9"/>
  <c r="Z571" i="9"/>
  <c r="Z603" i="9"/>
  <c r="Z635" i="9"/>
  <c r="Z686" i="9"/>
  <c r="Z702" i="9"/>
  <c r="Z726" i="9"/>
  <c r="Z742" i="9"/>
  <c r="Z774" i="9"/>
  <c r="Z798" i="9"/>
  <c r="Z830" i="9"/>
  <c r="Z854" i="9"/>
  <c r="Z886" i="9"/>
  <c r="Z918" i="9"/>
  <c r="Z942" i="9"/>
  <c r="Z974" i="9"/>
  <c r="Z998" i="9"/>
  <c r="Z59" i="9"/>
  <c r="Z695" i="9"/>
  <c r="Z743" i="9"/>
  <c r="Z799" i="9"/>
  <c r="Z847" i="9"/>
  <c r="Z895" i="9"/>
  <c r="Z943" i="9"/>
  <c r="Z991" i="9"/>
  <c r="Z67" i="9"/>
  <c r="Z131" i="9"/>
  <c r="Z195" i="9"/>
  <c r="Z259" i="9"/>
  <c r="Z323" i="9"/>
  <c r="Z387" i="9"/>
  <c r="Z451" i="9"/>
  <c r="Z515" i="9"/>
  <c r="Z547" i="9"/>
  <c r="Z579" i="9"/>
  <c r="Z611" i="9"/>
  <c r="Z643" i="9"/>
  <c r="Z675" i="9"/>
  <c r="Z688" i="9"/>
  <c r="Z696" i="9"/>
  <c r="Z704" i="9"/>
  <c r="Z712" i="9"/>
  <c r="Z720" i="9"/>
  <c r="Z728" i="9"/>
  <c r="Z736" i="9"/>
  <c r="Z744" i="9"/>
  <c r="Z752" i="9"/>
  <c r="Z760" i="9"/>
  <c r="Z768" i="9"/>
  <c r="Z776" i="9"/>
  <c r="Z784" i="9"/>
  <c r="Z792" i="9"/>
  <c r="Z800" i="9"/>
  <c r="Z808" i="9"/>
  <c r="Z816" i="9"/>
  <c r="Z824" i="9"/>
  <c r="Z832" i="9"/>
  <c r="Z840" i="9"/>
  <c r="Z848" i="9"/>
  <c r="Z856" i="9"/>
  <c r="Z864" i="9"/>
  <c r="Z872" i="9"/>
  <c r="Z880" i="9"/>
  <c r="Z888" i="9"/>
  <c r="Z896" i="9"/>
  <c r="Z904" i="9"/>
  <c r="Z912" i="9"/>
  <c r="Z920" i="9"/>
  <c r="Z928" i="9"/>
  <c r="Z936" i="9"/>
  <c r="Z944" i="9"/>
  <c r="Z952" i="9"/>
  <c r="Z960" i="9"/>
  <c r="Z968" i="9"/>
  <c r="Z976" i="9"/>
  <c r="Z984" i="9"/>
  <c r="Z992" i="9"/>
  <c r="Z1000" i="9"/>
  <c r="Z315" i="9"/>
  <c r="Z540" i="9"/>
  <c r="Z636" i="9"/>
  <c r="Z703" i="9"/>
  <c r="Z735" i="9"/>
  <c r="Z775" i="9"/>
  <c r="Z815" i="9"/>
  <c r="Z855" i="9"/>
  <c r="Z903" i="9"/>
  <c r="Z951" i="9"/>
  <c r="Z999" i="9"/>
  <c r="AT13" i="9"/>
  <c r="AT12" i="9"/>
  <c r="AT14" i="9"/>
  <c r="AT11" i="9"/>
  <c r="AS6" i="9" s="1"/>
  <c r="C5" i="9"/>
  <c r="AX10" i="9"/>
  <c r="AX9" i="9"/>
  <c r="C1001" i="9"/>
  <c r="C993" i="9"/>
  <c r="C985" i="9"/>
  <c r="R985" i="9" s="1"/>
  <c r="X985" i="9" s="1"/>
  <c r="C977" i="9"/>
  <c r="R977" i="9" s="1"/>
  <c r="X977" i="9" s="1"/>
  <c r="C969" i="9"/>
  <c r="C961" i="9"/>
  <c r="C953" i="9"/>
  <c r="C945" i="9"/>
  <c r="R945" i="9" s="1"/>
  <c r="X945" i="9" s="1"/>
  <c r="C937" i="9"/>
  <c r="C929" i="9"/>
  <c r="C921" i="9"/>
  <c r="C913" i="9"/>
  <c r="R913" i="9" s="1"/>
  <c r="X913" i="9" s="1"/>
  <c r="C905" i="9"/>
  <c r="C897" i="9"/>
  <c r="C889" i="9"/>
  <c r="C881" i="9"/>
  <c r="R881" i="9" s="1"/>
  <c r="X881" i="9" s="1"/>
  <c r="C873" i="9"/>
  <c r="C865" i="9"/>
  <c r="C857" i="9"/>
  <c r="C849" i="9"/>
  <c r="R849" i="9" s="1"/>
  <c r="X849" i="9" s="1"/>
  <c r="C841" i="9"/>
  <c r="C833" i="9"/>
  <c r="C825" i="9"/>
  <c r="C817" i="9"/>
  <c r="R817" i="9" s="1"/>
  <c r="X817" i="9" s="1"/>
  <c r="C809" i="9"/>
  <c r="C801" i="9"/>
  <c r="C793" i="9"/>
  <c r="C785" i="9"/>
  <c r="R785" i="9" s="1"/>
  <c r="X785" i="9" s="1"/>
  <c r="C777" i="9"/>
  <c r="C769" i="9"/>
  <c r="C761" i="9"/>
  <c r="C753" i="9"/>
  <c r="R753" i="9" s="1"/>
  <c r="X753" i="9" s="1"/>
  <c r="C745" i="9"/>
  <c r="C737" i="9"/>
  <c r="C729" i="9"/>
  <c r="Y729" i="9" s="1"/>
  <c r="C721" i="9"/>
  <c r="C713" i="9"/>
  <c r="C705" i="9"/>
  <c r="C697" i="9"/>
  <c r="C689" i="9"/>
  <c r="R689" i="9" s="1"/>
  <c r="X689" i="9" s="1"/>
  <c r="C681" i="9"/>
  <c r="C673" i="9"/>
  <c r="C665" i="9"/>
  <c r="C657" i="9"/>
  <c r="Y657" i="9" s="1"/>
  <c r="C649" i="9"/>
  <c r="C641" i="9"/>
  <c r="C633" i="9"/>
  <c r="R633" i="9" s="1"/>
  <c r="X633" i="9" s="1"/>
  <c r="AB633" i="9" s="1"/>
  <c r="C625" i="9"/>
  <c r="C617" i="9"/>
  <c r="C609" i="9"/>
  <c r="C601" i="9"/>
  <c r="C593" i="9"/>
  <c r="C585" i="9"/>
  <c r="C577" i="9"/>
  <c r="C569" i="9"/>
  <c r="C561" i="9"/>
  <c r="R561" i="9" s="1"/>
  <c r="X561" i="9" s="1"/>
  <c r="C553" i="9"/>
  <c r="C545" i="9"/>
  <c r="C537" i="9"/>
  <c r="C529" i="9"/>
  <c r="Y529" i="9" s="1"/>
  <c r="C521" i="9"/>
  <c r="C513" i="9"/>
  <c r="C505" i="9"/>
  <c r="C497" i="9"/>
  <c r="Y497" i="9" s="1"/>
  <c r="C489" i="9"/>
  <c r="C481" i="9"/>
  <c r="C473" i="9"/>
  <c r="C465" i="9"/>
  <c r="C457" i="9"/>
  <c r="C449" i="9"/>
  <c r="C441" i="9"/>
  <c r="C433" i="9"/>
  <c r="C425" i="9"/>
  <c r="C417" i="9"/>
  <c r="C409" i="9"/>
  <c r="Y409" i="9" s="1"/>
  <c r="C401" i="9"/>
  <c r="C393" i="9"/>
  <c r="C385" i="9"/>
  <c r="C377" i="9"/>
  <c r="C369" i="9"/>
  <c r="C361" i="9"/>
  <c r="C353" i="9"/>
  <c r="C345" i="9"/>
  <c r="C337" i="9"/>
  <c r="Y337" i="9" s="1"/>
  <c r="C329" i="9"/>
  <c r="C321" i="9"/>
  <c r="C313" i="9"/>
  <c r="Y313" i="9" s="1"/>
  <c r="C305" i="9"/>
  <c r="R305" i="9" s="1"/>
  <c r="X305" i="9" s="1"/>
  <c r="C297" i="9"/>
  <c r="C289" i="9"/>
  <c r="C281" i="9"/>
  <c r="C273" i="9"/>
  <c r="C265" i="9"/>
  <c r="C257" i="9"/>
  <c r="C249" i="9"/>
  <c r="R249" i="9" s="1"/>
  <c r="X249" i="9" s="1"/>
  <c r="C241" i="9"/>
  <c r="R241" i="9" s="1"/>
  <c r="X241" i="9" s="1"/>
  <c r="C233" i="9"/>
  <c r="C225" i="9"/>
  <c r="C217" i="9"/>
  <c r="C209" i="9"/>
  <c r="C201" i="9"/>
  <c r="C193" i="9"/>
  <c r="C185" i="9"/>
  <c r="Y185" i="9" s="1"/>
  <c r="C177" i="9"/>
  <c r="C169" i="9"/>
  <c r="C161" i="9"/>
  <c r="C153" i="9"/>
  <c r="C145" i="9"/>
  <c r="Y145" i="9" s="1"/>
  <c r="C137" i="9"/>
  <c r="C129" i="9"/>
  <c r="C121" i="9"/>
  <c r="R121" i="9" s="1"/>
  <c r="X121" i="9" s="1"/>
  <c r="C113" i="9"/>
  <c r="C105" i="9"/>
  <c r="C97" i="9"/>
  <c r="C89" i="9"/>
  <c r="C81" i="9"/>
  <c r="C73" i="9"/>
  <c r="C1000" i="9"/>
  <c r="C992" i="9"/>
  <c r="C984" i="9"/>
  <c r="C976" i="9"/>
  <c r="C968" i="9"/>
  <c r="C960" i="9"/>
  <c r="C952" i="9"/>
  <c r="C944" i="9"/>
  <c r="C936" i="9"/>
  <c r="C928" i="9"/>
  <c r="C920" i="9"/>
  <c r="C912" i="9"/>
  <c r="C904" i="9"/>
  <c r="C896" i="9"/>
  <c r="R896" i="9" s="1"/>
  <c r="X896" i="9" s="1"/>
  <c r="C888" i="9"/>
  <c r="C880" i="9"/>
  <c r="C872" i="9"/>
  <c r="C864" i="9"/>
  <c r="C856" i="9"/>
  <c r="C848" i="9"/>
  <c r="C840" i="9"/>
  <c r="C832" i="9"/>
  <c r="C824" i="9"/>
  <c r="R824" i="9" s="1"/>
  <c r="X824" i="9" s="1"/>
  <c r="AA824" i="9" s="1"/>
  <c r="C816" i="9"/>
  <c r="C808" i="9"/>
  <c r="C800" i="9"/>
  <c r="C792" i="9"/>
  <c r="C784" i="9"/>
  <c r="C776" i="9"/>
  <c r="C768" i="9"/>
  <c r="R768" i="9" s="1"/>
  <c r="X768" i="9" s="1"/>
  <c r="C760" i="9"/>
  <c r="R760" i="9" s="1"/>
  <c r="X760" i="9" s="1"/>
  <c r="AA760" i="9" s="1"/>
  <c r="C752" i="9"/>
  <c r="C744" i="9"/>
  <c r="C736" i="9"/>
  <c r="Y736" i="9" s="1"/>
  <c r="C728" i="9"/>
  <c r="C720" i="9"/>
  <c r="C712" i="9"/>
  <c r="C704" i="9"/>
  <c r="C696" i="9"/>
  <c r="R696" i="9" s="1"/>
  <c r="X696" i="9" s="1"/>
  <c r="AA696" i="9" s="1"/>
  <c r="C688" i="9"/>
  <c r="C680" i="9"/>
  <c r="C672" i="9"/>
  <c r="C664" i="9"/>
  <c r="C656" i="9"/>
  <c r="C648" i="9"/>
  <c r="C640" i="9"/>
  <c r="C632" i="9"/>
  <c r="R632" i="9" s="1"/>
  <c r="C624" i="9"/>
  <c r="C616" i="9"/>
  <c r="C608" i="9"/>
  <c r="C600" i="9"/>
  <c r="R600" i="9" s="1"/>
  <c r="X600" i="9" s="1"/>
  <c r="AA600" i="9" s="1"/>
  <c r="C592" i="9"/>
  <c r="C584" i="9"/>
  <c r="C576" i="9"/>
  <c r="R576" i="9" s="1"/>
  <c r="X576" i="9" s="1"/>
  <c r="C568" i="9"/>
  <c r="C560" i="9"/>
  <c r="C552" i="9"/>
  <c r="C544" i="9"/>
  <c r="C536" i="9"/>
  <c r="R536" i="9" s="1"/>
  <c r="X536" i="9" s="1"/>
  <c r="AA536" i="9" s="1"/>
  <c r="C528" i="9"/>
  <c r="C520" i="9"/>
  <c r="C512" i="9"/>
  <c r="Y512" i="9" s="1"/>
  <c r="C504" i="9"/>
  <c r="C496" i="9"/>
  <c r="C488" i="9"/>
  <c r="C480" i="9"/>
  <c r="C472" i="9"/>
  <c r="C464" i="9"/>
  <c r="C456" i="9"/>
  <c r="C448" i="9"/>
  <c r="R448" i="9" s="1"/>
  <c r="X448" i="9" s="1"/>
  <c r="AA448" i="9" s="1"/>
  <c r="C440" i="9"/>
  <c r="Y440" i="9" s="1"/>
  <c r="C432" i="9"/>
  <c r="C424" i="9"/>
  <c r="C416" i="9"/>
  <c r="Y416" i="9" s="1"/>
  <c r="C408" i="9"/>
  <c r="C400" i="9"/>
  <c r="C392" i="9"/>
  <c r="C384" i="9"/>
  <c r="C376" i="9"/>
  <c r="Y376" i="9" s="1"/>
  <c r="C368" i="9"/>
  <c r="C360" i="9"/>
  <c r="C352" i="9"/>
  <c r="C344" i="9"/>
  <c r="C336" i="9"/>
  <c r="C328" i="9"/>
  <c r="C320" i="9"/>
  <c r="R320" i="9" s="1"/>
  <c r="X320" i="9" s="1"/>
  <c r="C312" i="9"/>
  <c r="C304" i="9"/>
  <c r="C296" i="9"/>
  <c r="C288" i="9"/>
  <c r="C280" i="9"/>
  <c r="R280" i="9" s="1"/>
  <c r="X280" i="9" s="1"/>
  <c r="C272" i="9"/>
  <c r="C264" i="9"/>
  <c r="C256" i="9"/>
  <c r="R256" i="9" s="1"/>
  <c r="X256" i="9" s="1"/>
  <c r="C248" i="9"/>
  <c r="C240" i="9"/>
  <c r="C232" i="9"/>
  <c r="C224" i="9"/>
  <c r="C216" i="9"/>
  <c r="R216" i="9" s="1"/>
  <c r="X216" i="9" s="1"/>
  <c r="C208" i="9"/>
  <c r="C200" i="9"/>
  <c r="C192" i="9"/>
  <c r="C184" i="9"/>
  <c r="R184" i="9" s="1"/>
  <c r="X184" i="9" s="1"/>
  <c r="C176" i="9"/>
  <c r="C168" i="9"/>
  <c r="C160" i="9"/>
  <c r="C152" i="9"/>
  <c r="C144" i="9"/>
  <c r="C136" i="9"/>
  <c r="C128" i="9"/>
  <c r="R128" i="9" s="1"/>
  <c r="X128" i="9" s="1"/>
  <c r="AA128" i="9" s="1"/>
  <c r="C120" i="9"/>
  <c r="C112" i="9"/>
  <c r="C104" i="9"/>
  <c r="C96" i="9"/>
  <c r="C88" i="9"/>
  <c r="Y88" i="9" s="1"/>
  <c r="C80" i="9"/>
  <c r="C72" i="9"/>
  <c r="C999" i="9"/>
  <c r="R999" i="9" s="1"/>
  <c r="X999" i="9" s="1"/>
  <c r="AA999" i="9" s="1"/>
  <c r="C991" i="9"/>
  <c r="C983" i="9"/>
  <c r="C975" i="9"/>
  <c r="C967" i="9"/>
  <c r="C959" i="9"/>
  <c r="C951" i="9"/>
  <c r="C943" i="9"/>
  <c r="C935" i="9"/>
  <c r="C927" i="9"/>
  <c r="C919" i="9"/>
  <c r="C911" i="9"/>
  <c r="C903" i="9"/>
  <c r="R903" i="9" s="1"/>
  <c r="X903" i="9" s="1"/>
  <c r="C895" i="9"/>
  <c r="Y895" i="9" s="1"/>
  <c r="C887" i="9"/>
  <c r="C879" i="9"/>
  <c r="C871" i="9"/>
  <c r="C863" i="9"/>
  <c r="C855" i="9"/>
  <c r="C847" i="9"/>
  <c r="C839" i="9"/>
  <c r="C831" i="9"/>
  <c r="Y831" i="9" s="1"/>
  <c r="C823" i="9"/>
  <c r="C815" i="9"/>
  <c r="C807" i="9"/>
  <c r="C799" i="9"/>
  <c r="C791" i="9"/>
  <c r="C783" i="9"/>
  <c r="C775" i="9"/>
  <c r="C767" i="9"/>
  <c r="Y767" i="9" s="1"/>
  <c r="C759" i="9"/>
  <c r="C751" i="9"/>
  <c r="C743" i="9"/>
  <c r="C735" i="9"/>
  <c r="C727" i="9"/>
  <c r="C719" i="9"/>
  <c r="C711" i="9"/>
  <c r="R711" i="9" s="1"/>
  <c r="X711" i="9" s="1"/>
  <c r="C703" i="9"/>
  <c r="R703" i="9" s="1"/>
  <c r="X703" i="9" s="1"/>
  <c r="AB703" i="9" s="1"/>
  <c r="C695" i="9"/>
  <c r="C687" i="9"/>
  <c r="C679" i="9"/>
  <c r="C671" i="9"/>
  <c r="C663" i="9"/>
  <c r="C655" i="9"/>
  <c r="C647" i="9"/>
  <c r="C639" i="9"/>
  <c r="C631" i="9"/>
  <c r="C623" i="9"/>
  <c r="C615" i="9"/>
  <c r="C607" i="9"/>
  <c r="C599" i="9"/>
  <c r="C591" i="9"/>
  <c r="C583" i="9"/>
  <c r="C575" i="9"/>
  <c r="C567" i="9"/>
  <c r="C559" i="9"/>
  <c r="C551" i="9"/>
  <c r="R551" i="9" s="1"/>
  <c r="X551" i="9" s="1"/>
  <c r="C543" i="9"/>
  <c r="C535" i="9"/>
  <c r="C527" i="9"/>
  <c r="C519" i="9"/>
  <c r="C511" i="9"/>
  <c r="R511" i="9" s="1"/>
  <c r="X511" i="9" s="1"/>
  <c r="AA511" i="9" s="1"/>
  <c r="C503" i="9"/>
  <c r="C495" i="9"/>
  <c r="C487" i="9"/>
  <c r="C479" i="9"/>
  <c r="C471" i="9"/>
  <c r="C463" i="9"/>
  <c r="C455" i="9"/>
  <c r="R455" i="9" s="1"/>
  <c r="X455" i="9" s="1"/>
  <c r="C447" i="9"/>
  <c r="Y447" i="9" s="1"/>
  <c r="C439" i="9"/>
  <c r="C431" i="9"/>
  <c r="C423" i="9"/>
  <c r="R423" i="9" s="1"/>
  <c r="X423" i="9" s="1"/>
  <c r="AA423" i="9" s="1"/>
  <c r="C415" i="9"/>
  <c r="C407" i="9"/>
  <c r="C399" i="9"/>
  <c r="C391" i="9"/>
  <c r="R391" i="9" s="1"/>
  <c r="X391" i="9" s="1"/>
  <c r="C383" i="9"/>
  <c r="R383" i="9" s="1"/>
  <c r="X383" i="9" s="1"/>
  <c r="C375" i="9"/>
  <c r="C367" i="9"/>
  <c r="C359" i="9"/>
  <c r="C351" i="9"/>
  <c r="R351" i="9" s="1"/>
  <c r="X351" i="9" s="1"/>
  <c r="AA351" i="9" s="1"/>
  <c r="C343" i="9"/>
  <c r="C335" i="9"/>
  <c r="C327" i="9"/>
  <c r="Y327" i="9" s="1"/>
  <c r="C319" i="9"/>
  <c r="C311" i="9"/>
  <c r="C303" i="9"/>
  <c r="C295" i="9"/>
  <c r="R295" i="9" s="1"/>
  <c r="X295" i="9" s="1"/>
  <c r="C287" i="9"/>
  <c r="C279" i="9"/>
  <c r="C271" i="9"/>
  <c r="C263" i="9"/>
  <c r="C255" i="9"/>
  <c r="C247" i="9"/>
  <c r="C239" i="9"/>
  <c r="C231" i="9"/>
  <c r="C223" i="9"/>
  <c r="Y223" i="9" s="1"/>
  <c r="C215" i="9"/>
  <c r="C207" i="9"/>
  <c r="C199" i="9"/>
  <c r="C191" i="9"/>
  <c r="C183" i="9"/>
  <c r="C175" i="9"/>
  <c r="C167" i="9"/>
  <c r="R167" i="9" s="1"/>
  <c r="X167" i="9" s="1"/>
  <c r="AA167" i="9" s="1"/>
  <c r="C159" i="9"/>
  <c r="Y159" i="9" s="1"/>
  <c r="C151" i="9"/>
  <c r="C143" i="9"/>
  <c r="C135" i="9"/>
  <c r="C127" i="9"/>
  <c r="C119" i="9"/>
  <c r="C111" i="9"/>
  <c r="C103" i="9"/>
  <c r="C95" i="9"/>
  <c r="Y95" i="9" s="1"/>
  <c r="C87" i="9"/>
  <c r="C79" i="9"/>
  <c r="C71" i="9"/>
  <c r="C998" i="9"/>
  <c r="R998" i="9" s="1"/>
  <c r="X998" i="9" s="1"/>
  <c r="AB998" i="9" s="1"/>
  <c r="C990" i="9"/>
  <c r="C982" i="9"/>
  <c r="C974" i="9"/>
  <c r="Y974" i="9" s="1"/>
  <c r="C966" i="9"/>
  <c r="R966" i="9" s="1"/>
  <c r="X966" i="9" s="1"/>
  <c r="C958" i="9"/>
  <c r="C950" i="9"/>
  <c r="C942" i="9"/>
  <c r="Y942" i="9" s="1"/>
  <c r="C934" i="9"/>
  <c r="C926" i="9"/>
  <c r="C918" i="9"/>
  <c r="C910" i="9"/>
  <c r="R910" i="9" s="1"/>
  <c r="X910" i="9" s="1"/>
  <c r="C902" i="9"/>
  <c r="C894" i="9"/>
  <c r="C886" i="9"/>
  <c r="C878" i="9"/>
  <c r="C870" i="9"/>
  <c r="C862" i="9"/>
  <c r="C854" i="9"/>
  <c r="C846" i="9"/>
  <c r="Y846" i="9" s="1"/>
  <c r="C838" i="9"/>
  <c r="C830" i="9"/>
  <c r="C822" i="9"/>
  <c r="C814" i="9"/>
  <c r="R814" i="9" s="1"/>
  <c r="X814" i="9" s="1"/>
  <c r="AA814" i="9" s="1"/>
  <c r="C806" i="9"/>
  <c r="C798" i="9"/>
  <c r="C790" i="9"/>
  <c r="C782" i="9"/>
  <c r="Y782" i="9" s="1"/>
  <c r="C774" i="9"/>
  <c r="C766" i="9"/>
  <c r="C758" i="9"/>
  <c r="C750" i="9"/>
  <c r="R750" i="9" s="1"/>
  <c r="X750" i="9" s="1"/>
  <c r="AA750" i="9" s="1"/>
  <c r="C742" i="9"/>
  <c r="C734" i="9"/>
  <c r="C726" i="9"/>
  <c r="C718" i="9"/>
  <c r="C710" i="9"/>
  <c r="C702" i="9"/>
  <c r="C694" i="9"/>
  <c r="C686" i="9"/>
  <c r="Y686" i="9" s="1"/>
  <c r="C678" i="9"/>
  <c r="Y678" i="9" s="1"/>
  <c r="C670" i="9"/>
  <c r="C662" i="9"/>
  <c r="C654" i="9"/>
  <c r="C646" i="9"/>
  <c r="C638" i="9"/>
  <c r="C630" i="9"/>
  <c r="C622" i="9"/>
  <c r="Y622" i="9" s="1"/>
  <c r="C614" i="9"/>
  <c r="R614" i="9" s="1"/>
  <c r="X614" i="9" s="1"/>
  <c r="C606" i="9"/>
  <c r="C598" i="9"/>
  <c r="C590" i="9"/>
  <c r="C582" i="9"/>
  <c r="C574" i="9"/>
  <c r="C566" i="9"/>
  <c r="C558" i="9"/>
  <c r="R558" i="9" s="1"/>
  <c r="X558" i="9" s="1"/>
  <c r="AA558" i="9" s="1"/>
  <c r="C550" i="9"/>
  <c r="C542" i="9"/>
  <c r="C534" i="9"/>
  <c r="C526" i="9"/>
  <c r="C518" i="9"/>
  <c r="C510" i="9"/>
  <c r="C502" i="9"/>
  <c r="C494" i="9"/>
  <c r="Y494" i="9" s="1"/>
  <c r="C486" i="9"/>
  <c r="C478" i="9"/>
  <c r="C470" i="9"/>
  <c r="C462" i="9"/>
  <c r="Y462" i="9" s="1"/>
  <c r="C454" i="9"/>
  <c r="R454" i="9" s="1"/>
  <c r="X454" i="9" s="1"/>
  <c r="C446" i="9"/>
  <c r="C438" i="9"/>
  <c r="C430" i="9"/>
  <c r="C422" i="9"/>
  <c r="R422" i="9" s="1"/>
  <c r="X422" i="9" s="1"/>
  <c r="C414" i="9"/>
  <c r="C406" i="9"/>
  <c r="C398" i="9"/>
  <c r="C390" i="9"/>
  <c r="C382" i="9"/>
  <c r="C374" i="9"/>
  <c r="C366" i="9"/>
  <c r="R366" i="9" s="1"/>
  <c r="X366" i="9" s="1"/>
  <c r="C358" i="9"/>
  <c r="Y358" i="9" s="1"/>
  <c r="C350" i="9"/>
  <c r="C342" i="9"/>
  <c r="C334" i="9"/>
  <c r="C326" i="9"/>
  <c r="R326" i="9" s="1"/>
  <c r="X326" i="9" s="1"/>
  <c r="C318" i="9"/>
  <c r="C310" i="9"/>
  <c r="C302" i="9"/>
  <c r="C294" i="9"/>
  <c r="C286" i="9"/>
  <c r="C278" i="9"/>
  <c r="C270" i="9"/>
  <c r="C262" i="9"/>
  <c r="C254" i="9"/>
  <c r="C246" i="9"/>
  <c r="C238" i="9"/>
  <c r="Y238" i="9" s="1"/>
  <c r="C230" i="9"/>
  <c r="R230" i="9" s="1"/>
  <c r="X230" i="9" s="1"/>
  <c r="C222" i="9"/>
  <c r="C214" i="9"/>
  <c r="C206" i="9"/>
  <c r="C198" i="9"/>
  <c r="C190" i="9"/>
  <c r="C182" i="9"/>
  <c r="R182" i="9" s="1"/>
  <c r="X182" i="9" s="1"/>
  <c r="AB182" i="9" s="1"/>
  <c r="C174" i="9"/>
  <c r="R174" i="9" s="1"/>
  <c r="X174" i="9" s="1"/>
  <c r="AA174" i="9" s="1"/>
  <c r="C166" i="9"/>
  <c r="C158" i="9"/>
  <c r="C150" i="9"/>
  <c r="C142" i="9"/>
  <c r="Y142" i="9" s="1"/>
  <c r="C134" i="9"/>
  <c r="C126" i="9"/>
  <c r="C118" i="9"/>
  <c r="C110" i="9"/>
  <c r="Y110" i="9" s="1"/>
  <c r="C102" i="9"/>
  <c r="R102" i="9" s="1"/>
  <c r="X102" i="9" s="1"/>
  <c r="C94" i="9"/>
  <c r="C86" i="9"/>
  <c r="C78" i="9"/>
  <c r="Y78" i="9" s="1"/>
  <c r="C70" i="9"/>
  <c r="R70" i="9" s="1"/>
  <c r="X70" i="9" s="1"/>
  <c r="C997" i="9"/>
  <c r="C989" i="9"/>
  <c r="C981" i="9"/>
  <c r="Y981" i="9" s="1"/>
  <c r="C973" i="9"/>
  <c r="C965" i="9"/>
  <c r="C957" i="9"/>
  <c r="C949" i="9"/>
  <c r="C941" i="9"/>
  <c r="C933" i="9"/>
  <c r="C925" i="9"/>
  <c r="C917" i="9"/>
  <c r="Y917" i="9" s="1"/>
  <c r="C909" i="9"/>
  <c r="C901" i="9"/>
  <c r="C893" i="9"/>
  <c r="C885" i="9"/>
  <c r="Y885" i="9" s="1"/>
  <c r="C877" i="9"/>
  <c r="C869" i="9"/>
  <c r="C861" i="9"/>
  <c r="C853" i="9"/>
  <c r="R853" i="9" s="1"/>
  <c r="X853" i="9" s="1"/>
  <c r="C845" i="9"/>
  <c r="C837" i="9"/>
  <c r="C829" i="9"/>
  <c r="C821" i="9"/>
  <c r="C813" i="9"/>
  <c r="C805" i="9"/>
  <c r="C797" i="9"/>
  <c r="C789" i="9"/>
  <c r="Y789" i="9" s="1"/>
  <c r="C781" i="9"/>
  <c r="C773" i="9"/>
  <c r="C765" i="9"/>
  <c r="C757" i="9"/>
  <c r="Y757" i="9" s="1"/>
  <c r="C749" i="9"/>
  <c r="C741" i="9"/>
  <c r="C733" i="9"/>
  <c r="C725" i="9"/>
  <c r="R725" i="9" s="1"/>
  <c r="X725" i="9" s="1"/>
  <c r="C717" i="9"/>
  <c r="Y717" i="9" s="1"/>
  <c r="C709" i="9"/>
  <c r="C701" i="9"/>
  <c r="C693" i="9"/>
  <c r="R693" i="9" s="1"/>
  <c r="X693" i="9" s="1"/>
  <c r="AA693" i="9" s="1"/>
  <c r="C685" i="9"/>
  <c r="Y685" i="9" s="1"/>
  <c r="C677" i="9"/>
  <c r="C669" i="9"/>
  <c r="C661" i="9"/>
  <c r="R661" i="9" s="1"/>
  <c r="X661" i="9" s="1"/>
  <c r="C653" i="9"/>
  <c r="C645" i="9"/>
  <c r="C637" i="9"/>
  <c r="C629" i="9"/>
  <c r="Y629" i="9" s="1"/>
  <c r="C621" i="9"/>
  <c r="C613" i="9"/>
  <c r="C605" i="9"/>
  <c r="C597" i="9"/>
  <c r="Y597" i="9" s="1"/>
  <c r="C589" i="9"/>
  <c r="C581" i="9"/>
  <c r="C573" i="9"/>
  <c r="C565" i="9"/>
  <c r="C557" i="9"/>
  <c r="C549" i="9"/>
  <c r="C541" i="9"/>
  <c r="C533" i="9"/>
  <c r="R533" i="9" s="1"/>
  <c r="X533" i="9" s="1"/>
  <c r="C525" i="9"/>
  <c r="R525" i="9" s="1"/>
  <c r="X525" i="9" s="1"/>
  <c r="C517" i="9"/>
  <c r="C509" i="9"/>
  <c r="C501" i="9"/>
  <c r="R501" i="9" s="1"/>
  <c r="X501" i="9" s="1"/>
  <c r="C493" i="9"/>
  <c r="C485" i="9"/>
  <c r="C477" i="9"/>
  <c r="C469" i="9"/>
  <c r="C461" i="9"/>
  <c r="C453" i="9"/>
  <c r="C445" i="9"/>
  <c r="C437" i="9"/>
  <c r="C429" i="9"/>
  <c r="C421" i="9"/>
  <c r="C413" i="9"/>
  <c r="C405" i="9"/>
  <c r="Y405" i="9" s="1"/>
  <c r="C397" i="9"/>
  <c r="R397" i="9" s="1"/>
  <c r="X397" i="9" s="1"/>
  <c r="C389" i="9"/>
  <c r="C381" i="9"/>
  <c r="C373" i="9"/>
  <c r="R373" i="9" s="1"/>
  <c r="X373" i="9" s="1"/>
  <c r="AA373" i="9" s="1"/>
  <c r="C365" i="9"/>
  <c r="Y365" i="9" s="1"/>
  <c r="C357" i="9"/>
  <c r="C349" i="9"/>
  <c r="C341" i="9"/>
  <c r="R341" i="9" s="1"/>
  <c r="X341" i="9" s="1"/>
  <c r="C333" i="9"/>
  <c r="Y333" i="9" s="1"/>
  <c r="C325" i="9"/>
  <c r="C317" i="9"/>
  <c r="C309" i="9"/>
  <c r="Y309" i="9" s="1"/>
  <c r="C301" i="9"/>
  <c r="C293" i="9"/>
  <c r="C285" i="9"/>
  <c r="C277" i="9"/>
  <c r="R277" i="9" s="1"/>
  <c r="X277" i="9" s="1"/>
  <c r="C269" i="9"/>
  <c r="C261" i="9"/>
  <c r="C253" i="9"/>
  <c r="C245" i="9"/>
  <c r="C237" i="9"/>
  <c r="C229" i="9"/>
  <c r="C221" i="9"/>
  <c r="C213" i="9"/>
  <c r="R213" i="9" s="1"/>
  <c r="X213" i="9" s="1"/>
  <c r="AA213" i="9" s="1"/>
  <c r="C205" i="9"/>
  <c r="C197" i="9"/>
  <c r="C189" i="9"/>
  <c r="C181" i="9"/>
  <c r="Y181" i="9" s="1"/>
  <c r="C173" i="9"/>
  <c r="C165" i="9"/>
  <c r="C157" i="9"/>
  <c r="C149" i="9"/>
  <c r="Y149" i="9" s="1"/>
  <c r="C141" i="9"/>
  <c r="R141" i="9" s="1"/>
  <c r="X141" i="9" s="1"/>
  <c r="C133" i="9"/>
  <c r="C125" i="9"/>
  <c r="C117" i="9"/>
  <c r="Y117" i="9" s="1"/>
  <c r="C109" i="9"/>
  <c r="Y109" i="9" s="1"/>
  <c r="C101" i="9"/>
  <c r="C93" i="9"/>
  <c r="C85" i="9"/>
  <c r="Y85" i="9" s="1"/>
  <c r="C77" i="9"/>
  <c r="C69" i="9"/>
  <c r="C1004" i="9"/>
  <c r="C996" i="9"/>
  <c r="C988" i="9"/>
  <c r="C980" i="9"/>
  <c r="C972" i="9"/>
  <c r="C964" i="9"/>
  <c r="C956" i="9"/>
  <c r="Y956" i="9" s="1"/>
  <c r="C948" i="9"/>
  <c r="C940" i="9"/>
  <c r="C932" i="9"/>
  <c r="Y932" i="9" s="1"/>
  <c r="C924" i="9"/>
  <c r="C916" i="9"/>
  <c r="C908" i="9"/>
  <c r="C900" i="9"/>
  <c r="Y900" i="9" s="1"/>
  <c r="C892" i="9"/>
  <c r="C884" i="9"/>
  <c r="C876" i="9"/>
  <c r="C868" i="9"/>
  <c r="C860" i="9"/>
  <c r="C852" i="9"/>
  <c r="C844" i="9"/>
  <c r="C836" i="9"/>
  <c r="Y836" i="9" s="1"/>
  <c r="C828" i="9"/>
  <c r="C820" i="9"/>
  <c r="C812" i="9"/>
  <c r="C804" i="9"/>
  <c r="Y804" i="9" s="1"/>
  <c r="C796" i="9"/>
  <c r="C788" i="9"/>
  <c r="C780" i="9"/>
  <c r="C772" i="9"/>
  <c r="Y772" i="9" s="1"/>
  <c r="C764" i="9"/>
  <c r="C756" i="9"/>
  <c r="C748" i="9"/>
  <c r="C740" i="9"/>
  <c r="R740" i="9" s="1"/>
  <c r="X740" i="9" s="1"/>
  <c r="AA740" i="9" s="1"/>
  <c r="C732" i="9"/>
  <c r="C724" i="9"/>
  <c r="C716" i="9"/>
  <c r="C708" i="9"/>
  <c r="Y708" i="9" s="1"/>
  <c r="C700" i="9"/>
  <c r="C692" i="9"/>
  <c r="C684" i="9"/>
  <c r="C676" i="9"/>
  <c r="C668" i="9"/>
  <c r="C660" i="9"/>
  <c r="C652" i="9"/>
  <c r="C644" i="9"/>
  <c r="R644" i="9" s="1"/>
  <c r="C636" i="9"/>
  <c r="R636" i="9" s="1"/>
  <c r="C628" i="9"/>
  <c r="C620" i="9"/>
  <c r="C612" i="9"/>
  <c r="Y612" i="9" s="1"/>
  <c r="C604" i="9"/>
  <c r="Y604" i="9" s="1"/>
  <c r="C596" i="9"/>
  <c r="C588" i="9"/>
  <c r="C580" i="9"/>
  <c r="Y580" i="9" s="1"/>
  <c r="C572" i="9"/>
  <c r="R572" i="9" s="1"/>
  <c r="C564" i="9"/>
  <c r="C556" i="9"/>
  <c r="C548" i="9"/>
  <c r="Y548" i="9" s="1"/>
  <c r="C540" i="9"/>
  <c r="C532" i="9"/>
  <c r="C524" i="9"/>
  <c r="C516" i="9"/>
  <c r="R516" i="9" s="1"/>
  <c r="C508" i="9"/>
  <c r="Y508" i="9" s="1"/>
  <c r="C500" i="9"/>
  <c r="C492" i="9"/>
  <c r="C484" i="9"/>
  <c r="Y484" i="9" s="1"/>
  <c r="C476" i="9"/>
  <c r="R476" i="9" s="1"/>
  <c r="X476" i="9" s="1"/>
  <c r="AB476" i="9" s="1"/>
  <c r="C468" i="9"/>
  <c r="C460" i="9"/>
  <c r="C452" i="9"/>
  <c r="Y452" i="9" s="1"/>
  <c r="C444" i="9"/>
  <c r="Y444" i="9" s="1"/>
  <c r="C436" i="9"/>
  <c r="C428" i="9"/>
  <c r="C420" i="9"/>
  <c r="R420" i="9" s="1"/>
  <c r="C412" i="9"/>
  <c r="Y412" i="9" s="1"/>
  <c r="C404" i="9"/>
  <c r="C396" i="9"/>
  <c r="C388" i="9"/>
  <c r="C380" i="9"/>
  <c r="R380" i="9" s="1"/>
  <c r="C372" i="9"/>
  <c r="C364" i="9"/>
  <c r="C356" i="9"/>
  <c r="R356" i="9" s="1"/>
  <c r="C348" i="9"/>
  <c r="C340" i="9"/>
  <c r="C332" i="9"/>
  <c r="C324" i="9"/>
  <c r="R324" i="9" s="1"/>
  <c r="C316" i="9"/>
  <c r="C308" i="9"/>
  <c r="C300" i="9"/>
  <c r="C292" i="9"/>
  <c r="R292" i="9" s="1"/>
  <c r="X292" i="9" s="1"/>
  <c r="C284" i="9"/>
  <c r="Y284" i="9" s="1"/>
  <c r="C276" i="9"/>
  <c r="C268" i="9"/>
  <c r="C260" i="9"/>
  <c r="Y260" i="9" s="1"/>
  <c r="C252" i="9"/>
  <c r="Y252" i="9" s="1"/>
  <c r="C244" i="9"/>
  <c r="C236" i="9"/>
  <c r="C228" i="9"/>
  <c r="C220" i="9"/>
  <c r="C212" i="9"/>
  <c r="C204" i="9"/>
  <c r="C196" i="9"/>
  <c r="Y196" i="9" s="1"/>
  <c r="C188" i="9"/>
  <c r="R188" i="9" s="1"/>
  <c r="C180" i="9"/>
  <c r="C172" i="9"/>
  <c r="C164" i="9"/>
  <c r="Y164" i="9" s="1"/>
  <c r="C156" i="9"/>
  <c r="C148" i="9"/>
  <c r="C140" i="9"/>
  <c r="C132" i="9"/>
  <c r="C124" i="9"/>
  <c r="C116" i="9"/>
  <c r="C108" i="9"/>
  <c r="C100" i="9"/>
  <c r="C92" i="9"/>
  <c r="Y92" i="9" s="1"/>
  <c r="C84" i="9"/>
  <c r="C76" i="9"/>
  <c r="C68" i="9"/>
  <c r="Y68" i="9" s="1"/>
  <c r="C1003" i="9"/>
  <c r="Y1003" i="9" s="1"/>
  <c r="C995" i="9"/>
  <c r="C987" i="9"/>
  <c r="C979" i="9"/>
  <c r="R979" i="9" s="1"/>
  <c r="X979" i="9" s="1"/>
  <c r="C971" i="9"/>
  <c r="R971" i="9" s="1"/>
  <c r="X971" i="9" s="1"/>
  <c r="AA971" i="9" s="1"/>
  <c r="C963" i="9"/>
  <c r="C955" i="9"/>
  <c r="C947" i="9"/>
  <c r="Y947" i="9" s="1"/>
  <c r="C939" i="9"/>
  <c r="C931" i="9"/>
  <c r="C923" i="9"/>
  <c r="C915" i="9"/>
  <c r="R915" i="9" s="1"/>
  <c r="X915" i="9" s="1"/>
  <c r="C907" i="9"/>
  <c r="C899" i="9"/>
  <c r="C891" i="9"/>
  <c r="C883" i="9"/>
  <c r="C875" i="9"/>
  <c r="C867" i="9"/>
  <c r="C859" i="9"/>
  <c r="C851" i="9"/>
  <c r="R851" i="9" s="1"/>
  <c r="X851" i="9" s="1"/>
  <c r="C843" i="9"/>
  <c r="C835" i="9"/>
  <c r="C827" i="9"/>
  <c r="C819" i="9"/>
  <c r="Y819" i="9" s="1"/>
  <c r="C811" i="9"/>
  <c r="C803" i="9"/>
  <c r="C795" i="9"/>
  <c r="C787" i="9"/>
  <c r="R787" i="9" s="1"/>
  <c r="X787" i="9" s="1"/>
  <c r="C779" i="9"/>
  <c r="C771" i="9"/>
  <c r="C763" i="9"/>
  <c r="C755" i="9"/>
  <c r="R755" i="9" s="1"/>
  <c r="X755" i="9" s="1"/>
  <c r="C747" i="9"/>
  <c r="C739" i="9"/>
  <c r="C731" i="9"/>
  <c r="C723" i="9"/>
  <c r="C715" i="9"/>
  <c r="Y715" i="9" s="1"/>
  <c r="C707" i="9"/>
  <c r="C699" i="9"/>
  <c r="C691" i="9"/>
  <c r="Y691" i="9" s="1"/>
  <c r="C683" i="9"/>
  <c r="R683" i="9" s="1"/>
  <c r="X683" i="9" s="1"/>
  <c r="C675" i="9"/>
  <c r="C667" i="9"/>
  <c r="C659" i="9"/>
  <c r="Y659" i="9" s="1"/>
  <c r="C651" i="9"/>
  <c r="Y651" i="9" s="1"/>
  <c r="C643" i="9"/>
  <c r="C635" i="9"/>
  <c r="C627" i="9"/>
  <c r="Y627" i="9" s="1"/>
  <c r="C619" i="9"/>
  <c r="C611" i="9"/>
  <c r="C603" i="9"/>
  <c r="C595" i="9"/>
  <c r="C587" i="9"/>
  <c r="Y587" i="9" s="1"/>
  <c r="C579" i="9"/>
  <c r="C571" i="9"/>
  <c r="C563" i="9"/>
  <c r="R563" i="9" s="1"/>
  <c r="X563" i="9" s="1"/>
  <c r="C555" i="9"/>
  <c r="R555" i="9" s="1"/>
  <c r="X555" i="9" s="1"/>
  <c r="C547" i="9"/>
  <c r="C539" i="9"/>
  <c r="C531" i="9"/>
  <c r="C523" i="9"/>
  <c r="C515" i="9"/>
  <c r="C507" i="9"/>
  <c r="C499" i="9"/>
  <c r="Y499" i="9" s="1"/>
  <c r="C491" i="9"/>
  <c r="C483" i="9"/>
  <c r="C475" i="9"/>
  <c r="C467" i="9"/>
  <c r="C459" i="9"/>
  <c r="C451" i="9"/>
  <c r="C443" i="9"/>
  <c r="C435" i="9"/>
  <c r="C427" i="9"/>
  <c r="R427" i="9" s="1"/>
  <c r="X427" i="9" s="1"/>
  <c r="C419" i="9"/>
  <c r="C411" i="9"/>
  <c r="C403" i="9"/>
  <c r="Y403" i="9" s="1"/>
  <c r="C395" i="9"/>
  <c r="C387" i="9"/>
  <c r="C379" i="9"/>
  <c r="C371" i="9"/>
  <c r="R371" i="9" s="1"/>
  <c r="X371" i="9" s="1"/>
  <c r="C363" i="9"/>
  <c r="C355" i="9"/>
  <c r="C347" i="9"/>
  <c r="C339" i="9"/>
  <c r="Y339" i="9" s="1"/>
  <c r="C331" i="9"/>
  <c r="R331" i="9" s="1"/>
  <c r="X331" i="9" s="1"/>
  <c r="C323" i="9"/>
  <c r="C315" i="9"/>
  <c r="C307" i="9"/>
  <c r="Y307" i="9" s="1"/>
  <c r="C299" i="9"/>
  <c r="Y299" i="9" s="1"/>
  <c r="C291" i="9"/>
  <c r="C283" i="9"/>
  <c r="C275" i="9"/>
  <c r="Y275" i="9" s="1"/>
  <c r="C267" i="9"/>
  <c r="Y267" i="9" s="1"/>
  <c r="C259" i="9"/>
  <c r="C251" i="9"/>
  <c r="C243" i="9"/>
  <c r="Y243" i="9" s="1"/>
  <c r="C235" i="9"/>
  <c r="Y235" i="9" s="1"/>
  <c r="C227" i="9"/>
  <c r="C219" i="9"/>
  <c r="C211" i="9"/>
  <c r="Y211" i="9" s="1"/>
  <c r="C203" i="9"/>
  <c r="R203" i="9" s="1"/>
  <c r="X203" i="9" s="1"/>
  <c r="C195" i="9"/>
  <c r="C187" i="9"/>
  <c r="C179" i="9"/>
  <c r="C171" i="9"/>
  <c r="Y171" i="9" s="1"/>
  <c r="C163" i="9"/>
  <c r="C155" i="9"/>
  <c r="C147" i="9"/>
  <c r="R147" i="9" s="1"/>
  <c r="X147" i="9" s="1"/>
  <c r="C139" i="9"/>
  <c r="Y139" i="9" s="1"/>
  <c r="C131" i="9"/>
  <c r="C123" i="9"/>
  <c r="C115" i="9"/>
  <c r="R115" i="9" s="1"/>
  <c r="X115" i="9" s="1"/>
  <c r="AA115" i="9" s="1"/>
  <c r="C107" i="9"/>
  <c r="Y107" i="9" s="1"/>
  <c r="C99" i="9"/>
  <c r="C91" i="9"/>
  <c r="C83" i="9"/>
  <c r="Y83" i="9" s="1"/>
  <c r="C75" i="9"/>
  <c r="C1002" i="9"/>
  <c r="C994" i="9"/>
  <c r="C986" i="9"/>
  <c r="R986" i="9" s="1"/>
  <c r="X986" i="9" s="1"/>
  <c r="AB986" i="9" s="1"/>
  <c r="C978" i="9"/>
  <c r="C970" i="9"/>
  <c r="C962" i="9"/>
  <c r="C954" i="9"/>
  <c r="R954" i="9" s="1"/>
  <c r="X954" i="9" s="1"/>
  <c r="C946" i="9"/>
  <c r="C938" i="9"/>
  <c r="C930" i="9"/>
  <c r="C922" i="9"/>
  <c r="Y922" i="9" s="1"/>
  <c r="C914" i="9"/>
  <c r="C906" i="9"/>
  <c r="C898" i="9"/>
  <c r="C890" i="9"/>
  <c r="Y890" i="9" s="1"/>
  <c r="C882" i="9"/>
  <c r="R882" i="9" s="1"/>
  <c r="X882" i="9" s="1"/>
  <c r="C874" i="9"/>
  <c r="C866" i="9"/>
  <c r="C858" i="9"/>
  <c r="R858" i="9" s="1"/>
  <c r="X858" i="9" s="1"/>
  <c r="C850" i="9"/>
  <c r="C842" i="9"/>
  <c r="C834" i="9"/>
  <c r="C826" i="9"/>
  <c r="Y826" i="9" s="1"/>
  <c r="C818" i="9"/>
  <c r="C810" i="9"/>
  <c r="C802" i="9"/>
  <c r="C794" i="9"/>
  <c r="R794" i="9" s="1"/>
  <c r="X794" i="9" s="1"/>
  <c r="C786" i="9"/>
  <c r="C778" i="9"/>
  <c r="C770" i="9"/>
  <c r="C762" i="9"/>
  <c r="Y762" i="9" s="1"/>
  <c r="C754" i="9"/>
  <c r="C746" i="9"/>
  <c r="C738" i="9"/>
  <c r="C730" i="9"/>
  <c r="C722" i="9"/>
  <c r="C714" i="9"/>
  <c r="C706" i="9"/>
  <c r="C698" i="9"/>
  <c r="Y698" i="9" s="1"/>
  <c r="C690" i="9"/>
  <c r="C682" i="9"/>
  <c r="C674" i="9"/>
  <c r="C666" i="9"/>
  <c r="Y666" i="9" s="1"/>
  <c r="C658" i="9"/>
  <c r="Y658" i="9" s="1"/>
  <c r="C650" i="9"/>
  <c r="C642" i="9"/>
  <c r="C634" i="9"/>
  <c r="R634" i="9" s="1"/>
  <c r="X634" i="9" s="1"/>
  <c r="C626" i="9"/>
  <c r="R626" i="9" s="1"/>
  <c r="X626" i="9" s="1"/>
  <c r="AA626" i="9" s="1"/>
  <c r="C618" i="9"/>
  <c r="C610" i="9"/>
  <c r="C602" i="9"/>
  <c r="C594" i="9"/>
  <c r="C586" i="9"/>
  <c r="C578" i="9"/>
  <c r="C570" i="9"/>
  <c r="Y570" i="9" s="1"/>
  <c r="C562" i="9"/>
  <c r="R562" i="9" s="1"/>
  <c r="X562" i="9" s="1"/>
  <c r="C554" i="9"/>
  <c r="C546" i="9"/>
  <c r="C538" i="9"/>
  <c r="Y538" i="9" s="1"/>
  <c r="C530" i="9"/>
  <c r="R530" i="9" s="1"/>
  <c r="X530" i="9" s="1"/>
  <c r="C522" i="9"/>
  <c r="C514" i="9"/>
  <c r="C506" i="9"/>
  <c r="Y506" i="9" s="1"/>
  <c r="C498" i="9"/>
  <c r="R498" i="9" s="1"/>
  <c r="X498" i="9" s="1"/>
  <c r="C490" i="9"/>
  <c r="C482" i="9"/>
  <c r="C474" i="9"/>
  <c r="C466" i="9"/>
  <c r="R466" i="9" s="1"/>
  <c r="X466" i="9" s="1"/>
  <c r="C458" i="9"/>
  <c r="C450" i="9"/>
  <c r="C442" i="9"/>
  <c r="R442" i="9" s="1"/>
  <c r="X442" i="9" s="1"/>
  <c r="C434" i="9"/>
  <c r="C426" i="9"/>
  <c r="C418" i="9"/>
  <c r="C410" i="9"/>
  <c r="C402" i="9"/>
  <c r="R402" i="9" s="1"/>
  <c r="X402" i="9" s="1"/>
  <c r="C394" i="9"/>
  <c r="C386" i="9"/>
  <c r="C378" i="9"/>
  <c r="R378" i="9" s="1"/>
  <c r="X378" i="9" s="1"/>
  <c r="C370" i="9"/>
  <c r="Y370" i="9" s="1"/>
  <c r="C362" i="9"/>
  <c r="C354" i="9"/>
  <c r="C346" i="9"/>
  <c r="C338" i="9"/>
  <c r="C330" i="9"/>
  <c r="C322" i="9"/>
  <c r="C314" i="9"/>
  <c r="R314" i="9" s="1"/>
  <c r="X314" i="9" s="1"/>
  <c r="AA314" i="9" s="1"/>
  <c r="C306" i="9"/>
  <c r="C298" i="9"/>
  <c r="C290" i="9"/>
  <c r="C282" i="9"/>
  <c r="C274" i="9"/>
  <c r="C266" i="9"/>
  <c r="C258" i="9"/>
  <c r="C250" i="9"/>
  <c r="C242" i="9"/>
  <c r="C234" i="9"/>
  <c r="C226" i="9"/>
  <c r="C218" i="9"/>
  <c r="Y218" i="9" s="1"/>
  <c r="C210" i="9"/>
  <c r="C202" i="9"/>
  <c r="C194" i="9"/>
  <c r="C186" i="9"/>
  <c r="Y186" i="9" s="1"/>
  <c r="C178" i="9"/>
  <c r="Y178" i="9" s="1"/>
  <c r="C170" i="9"/>
  <c r="C162" i="9"/>
  <c r="C154" i="9"/>
  <c r="Y154" i="9" s="1"/>
  <c r="C146" i="9"/>
  <c r="Y146" i="9" s="1"/>
  <c r="C138" i="9"/>
  <c r="C130" i="9"/>
  <c r="C122" i="9"/>
  <c r="Y122" i="9" s="1"/>
  <c r="C114" i="9"/>
  <c r="C106" i="9"/>
  <c r="C98" i="9"/>
  <c r="C90" i="9"/>
  <c r="R90" i="9" s="1"/>
  <c r="X90" i="9" s="1"/>
  <c r="C82" i="9"/>
  <c r="C74" i="9"/>
  <c r="BR18" i="9"/>
  <c r="BR15" i="9"/>
  <c r="BP15" i="9" s="1"/>
  <c r="AX5" i="9"/>
  <c r="AX7" i="9"/>
  <c r="AU10" i="9"/>
  <c r="AU24" i="9"/>
  <c r="AX8" i="9"/>
  <c r="T6" i="9"/>
  <c r="AX6" i="9"/>
  <c r="AT10" i="9"/>
  <c r="AY16" i="9"/>
  <c r="AX16" i="9"/>
  <c r="BC16" i="9"/>
  <c r="BB16" i="9"/>
  <c r="CW5" i="9"/>
  <c r="BA16" i="9"/>
  <c r="AZ16" i="9"/>
  <c r="AX17" i="9"/>
  <c r="AT27" i="9"/>
  <c r="BC17" i="9"/>
  <c r="BB24" i="9"/>
  <c r="AZ23" i="9"/>
  <c r="AY24" i="9"/>
  <c r="AX24" i="9"/>
  <c r="DQ7" i="9"/>
  <c r="E18" i="4" s="1"/>
  <c r="DQ9" i="9"/>
  <c r="AZ24" i="9"/>
  <c r="BB18" i="9"/>
  <c r="BC19" i="9"/>
  <c r="BB22" i="9"/>
  <c r="BA24" i="9"/>
  <c r="BA22" i="9"/>
  <c r="BB17" i="9"/>
  <c r="AY22" i="9"/>
  <c r="BC18" i="9"/>
  <c r="BB19" i="9"/>
  <c r="BB23" i="9"/>
  <c r="BB26" i="9"/>
  <c r="BB20" i="9"/>
  <c r="BA23" i="9"/>
  <c r="BA26" i="9"/>
  <c r="BB21" i="9"/>
  <c r="BB25" i="9"/>
  <c r="AZ20" i="9"/>
  <c r="BA25" i="9"/>
  <c r="BC26" i="9"/>
  <c r="AZ18" i="9"/>
  <c r="AZ22" i="9"/>
  <c r="BC25" i="9"/>
  <c r="CT5" i="9"/>
  <c r="AX19" i="9"/>
  <c r="BC24" i="9"/>
  <c r="BC21" i="9"/>
  <c r="BA18" i="9"/>
  <c r="AZ25" i="9"/>
  <c r="CX5" i="9"/>
  <c r="AY20" i="9"/>
  <c r="AZ26" i="9"/>
  <c r="BA20" i="9"/>
  <c r="AZ19" i="9"/>
  <c r="AY23" i="9"/>
  <c r="BA21" i="9"/>
  <c r="AY25" i="9"/>
  <c r="AY19" i="9"/>
  <c r="BA19" i="9"/>
  <c r="AY26" i="9"/>
  <c r="AY17" i="9"/>
  <c r="AX21" i="9"/>
  <c r="AX22" i="9"/>
  <c r="AX23" i="9"/>
  <c r="AX20" i="9"/>
  <c r="AX25" i="9"/>
  <c r="AZ21" i="9"/>
  <c r="AY18" i="9"/>
  <c r="BC20" i="9"/>
  <c r="BC22" i="9"/>
  <c r="BC23" i="9"/>
  <c r="AZ17" i="9"/>
  <c r="AY21" i="9"/>
  <c r="BA17" i="9"/>
  <c r="AX26" i="9"/>
  <c r="AX18" i="9"/>
  <c r="AU16" i="9"/>
  <c r="AU11" i="9"/>
  <c r="AU12" i="9"/>
  <c r="AU13" i="9"/>
  <c r="AU14" i="9"/>
  <c r="AU15" i="9"/>
  <c r="CY5" i="9"/>
  <c r="CU5" i="9"/>
  <c r="BF12" i="9" a="1"/>
  <c r="BF12" i="9" s="1"/>
  <c r="BF20" i="9" a="1"/>
  <c r="BF20" i="9" s="1"/>
  <c r="BF28" i="9" a="1"/>
  <c r="BF28" i="9" s="1"/>
  <c r="BF36" i="9" a="1"/>
  <c r="BF36" i="9" s="1"/>
  <c r="BF44" i="9" a="1"/>
  <c r="BF44" i="9" s="1"/>
  <c r="BF52" i="9" a="1"/>
  <c r="BF52" i="9" s="1"/>
  <c r="BF60" i="9" a="1"/>
  <c r="BF60" i="9" s="1"/>
  <c r="BF68" i="9" a="1"/>
  <c r="BF68" i="9" s="1"/>
  <c r="BF76" i="9" a="1"/>
  <c r="BF76" i="9" s="1"/>
  <c r="BF84" i="9" a="1"/>
  <c r="BF84" i="9" s="1"/>
  <c r="BF92" i="9" a="1"/>
  <c r="BF92" i="9" s="1"/>
  <c r="BF100" i="9" a="1"/>
  <c r="BF100" i="9" s="1"/>
  <c r="BF108" i="9" a="1"/>
  <c r="BF108" i="9" s="1"/>
  <c r="BF116" i="9" a="1"/>
  <c r="BF116" i="9" s="1"/>
  <c r="BF124" i="9" a="1"/>
  <c r="BF124" i="9" s="1"/>
  <c r="BF132" i="9" a="1"/>
  <c r="BF132" i="9" s="1"/>
  <c r="BF140" i="9" a="1"/>
  <c r="BF140" i="9" s="1"/>
  <c r="BF148" i="9" a="1"/>
  <c r="BF148" i="9" s="1"/>
  <c r="BF156" i="9" a="1"/>
  <c r="BF156" i="9" s="1"/>
  <c r="BF164" i="9" a="1"/>
  <c r="BF164" i="9" s="1"/>
  <c r="BF172" i="9" a="1"/>
  <c r="BF172" i="9" s="1"/>
  <c r="BF180" i="9" a="1"/>
  <c r="BF180" i="9" s="1"/>
  <c r="BF188" i="9" a="1"/>
  <c r="BF188" i="9" s="1"/>
  <c r="BF196" i="9" a="1"/>
  <c r="BF196" i="9" s="1"/>
  <c r="BF204" i="9" a="1"/>
  <c r="BF204" i="9" s="1"/>
  <c r="BF212" i="9" a="1"/>
  <c r="BF212" i="9" s="1"/>
  <c r="BF220" i="9" a="1"/>
  <c r="BF220" i="9" s="1"/>
  <c r="BF228" i="9" a="1"/>
  <c r="BF228" i="9" s="1"/>
  <c r="BF236" i="9" a="1"/>
  <c r="BF236" i="9" s="1"/>
  <c r="BF244" i="9" a="1"/>
  <c r="BF244" i="9" s="1"/>
  <c r="BF252" i="9" a="1"/>
  <c r="BF252" i="9" s="1"/>
  <c r="BF260" i="9" a="1"/>
  <c r="BF260" i="9" s="1"/>
  <c r="BF268" i="9" a="1"/>
  <c r="BF268" i="9" s="1"/>
  <c r="BF276" i="9" a="1"/>
  <c r="BF276" i="9" s="1"/>
  <c r="BF284" i="9" a="1"/>
  <c r="BF284" i="9" s="1"/>
  <c r="BF292" i="9" a="1"/>
  <c r="BF292" i="9" s="1"/>
  <c r="BF300" i="9" a="1"/>
  <c r="BF300" i="9" s="1"/>
  <c r="BF308" i="9" a="1"/>
  <c r="BF308" i="9" s="1"/>
  <c r="BF316" i="9" a="1"/>
  <c r="BF316" i="9" s="1"/>
  <c r="BF324" i="9" a="1"/>
  <c r="BF324" i="9" s="1"/>
  <c r="BF332" i="9" a="1"/>
  <c r="BF332" i="9" s="1"/>
  <c r="BF340" i="9" a="1"/>
  <c r="BF340" i="9" s="1"/>
  <c r="BF347" i="9" a="1"/>
  <c r="BF347" i="9" s="1"/>
  <c r="BF352" i="9" a="1"/>
  <c r="BF352" i="9" s="1"/>
  <c r="BF371" i="9" a="1"/>
  <c r="BF371" i="9" s="1"/>
  <c r="BF377" i="9" a="1"/>
  <c r="BF377" i="9" s="1"/>
  <c r="BF390" i="9" a="1"/>
  <c r="BF390" i="9" s="1"/>
  <c r="BF396" i="9" a="1"/>
  <c r="BF396" i="9" s="1"/>
  <c r="BF402" i="9" a="1"/>
  <c r="BF402" i="9" s="1"/>
  <c r="BF415" i="9" a="1"/>
  <c r="BF415" i="9" s="1"/>
  <c r="BF421" i="9" a="1"/>
  <c r="BF421" i="9" s="1"/>
  <c r="BF427" i="9" a="1"/>
  <c r="BF427" i="9" s="1"/>
  <c r="BF434" i="9" a="1"/>
  <c r="BF434" i="9" s="1"/>
  <c r="BF13" i="9" a="1"/>
  <c r="BF13" i="9" s="1"/>
  <c r="BF21" i="9" a="1"/>
  <c r="BF21" i="9" s="1"/>
  <c r="BF29" i="9" a="1"/>
  <c r="BF29" i="9" s="1"/>
  <c r="BF37" i="9" a="1"/>
  <c r="BF37" i="9" s="1"/>
  <c r="BF45" i="9" a="1"/>
  <c r="BF45" i="9" s="1"/>
  <c r="BF53" i="9" a="1"/>
  <c r="BF53" i="9" s="1"/>
  <c r="BF61" i="9" a="1"/>
  <c r="BF61" i="9" s="1"/>
  <c r="BF69" i="9" a="1"/>
  <c r="BF69" i="9" s="1"/>
  <c r="BF77" i="9" a="1"/>
  <c r="BF77" i="9" s="1"/>
  <c r="BF85" i="9" a="1"/>
  <c r="BF85" i="9" s="1"/>
  <c r="BF93" i="9" a="1"/>
  <c r="BF93" i="9" s="1"/>
  <c r="BF101" i="9" a="1"/>
  <c r="BF101" i="9" s="1"/>
  <c r="BF109" i="9" a="1"/>
  <c r="BF109" i="9" s="1"/>
  <c r="BF117" i="9" a="1"/>
  <c r="BF117" i="9" s="1"/>
  <c r="BF125" i="9" a="1"/>
  <c r="BF125" i="9" s="1"/>
  <c r="BF133" i="9" a="1"/>
  <c r="BF133" i="9" s="1"/>
  <c r="BF141" i="9" a="1"/>
  <c r="BF141" i="9" s="1"/>
  <c r="BF149" i="9" a="1"/>
  <c r="BF149" i="9" s="1"/>
  <c r="BF157" i="9" a="1"/>
  <c r="BF157" i="9" s="1"/>
  <c r="BF165" i="9" a="1"/>
  <c r="BF165" i="9" s="1"/>
  <c r="BF173" i="9" a="1"/>
  <c r="BF173" i="9" s="1"/>
  <c r="BF181" i="9" a="1"/>
  <c r="BF181" i="9" s="1"/>
  <c r="BF189" i="9" a="1"/>
  <c r="BF189" i="9" s="1"/>
  <c r="BF197" i="9" a="1"/>
  <c r="BF197" i="9" s="1"/>
  <c r="BF205" i="9" a="1"/>
  <c r="BF205" i="9" s="1"/>
  <c r="BF213" i="9" a="1"/>
  <c r="BF213" i="9" s="1"/>
  <c r="BF221" i="9" a="1"/>
  <c r="BF221" i="9" s="1"/>
  <c r="BF229" i="9" a="1"/>
  <c r="BF229" i="9" s="1"/>
  <c r="BF237" i="9" a="1"/>
  <c r="BF237" i="9" s="1"/>
  <c r="BF245" i="9" a="1"/>
  <c r="BF245" i="9" s="1"/>
  <c r="BF253" i="9" a="1"/>
  <c r="BF253" i="9" s="1"/>
  <c r="BF261" i="9" a="1"/>
  <c r="BF261" i="9" s="1"/>
  <c r="BF269" i="9" a="1"/>
  <c r="BF269" i="9" s="1"/>
  <c r="BF277" i="9" a="1"/>
  <c r="BF277" i="9" s="1"/>
  <c r="BF285" i="9" a="1"/>
  <c r="BF285" i="9" s="1"/>
  <c r="BF293" i="9" a="1"/>
  <c r="BF293" i="9" s="1"/>
  <c r="BF301" i="9" a="1"/>
  <c r="BF301" i="9" s="1"/>
  <c r="BF309" i="9" a="1"/>
  <c r="BF309" i="9" s="1"/>
  <c r="BF317" i="9" a="1"/>
  <c r="BF317" i="9" s="1"/>
  <c r="BF325" i="9" a="1"/>
  <c r="BF325" i="9" s="1"/>
  <c r="BF333" i="9" a="1"/>
  <c r="BF333" i="9" s="1"/>
  <c r="BF341" i="9" a="1"/>
  <c r="BF341" i="9" s="1"/>
  <c r="BF348" i="9" a="1"/>
  <c r="BF348" i="9" s="1"/>
  <c r="BF353" i="9" a="1"/>
  <c r="BF353" i="9" s="1"/>
  <c r="BF359" i="9" a="1"/>
  <c r="BF359" i="9" s="1"/>
  <c r="BF365" i="9" a="1"/>
  <c r="BF365" i="9" s="1"/>
  <c r="BF372" i="9" a="1"/>
  <c r="BF372" i="9" s="1"/>
  <c r="BF378" i="9" a="1"/>
  <c r="BF378" i="9" s="1"/>
  <c r="BF6" i="9" a="1"/>
  <c r="BF6" i="9" s="1"/>
  <c r="BF14" i="9" a="1"/>
  <c r="BF14" i="9" s="1"/>
  <c r="BF22" i="9" a="1"/>
  <c r="BF22" i="9" s="1"/>
  <c r="BF30" i="9" a="1"/>
  <c r="BF30" i="9" s="1"/>
  <c r="BF38" i="9" a="1"/>
  <c r="BF38" i="9" s="1"/>
  <c r="BF46" i="9" a="1"/>
  <c r="BF46" i="9" s="1"/>
  <c r="BF54" i="9" a="1"/>
  <c r="BF54" i="9" s="1"/>
  <c r="BF62" i="9" a="1"/>
  <c r="BF62" i="9" s="1"/>
  <c r="BF70" i="9" a="1"/>
  <c r="BF70" i="9" s="1"/>
  <c r="BF78" i="9" a="1"/>
  <c r="BF78" i="9" s="1"/>
  <c r="BF86" i="9" a="1"/>
  <c r="BF86" i="9" s="1"/>
  <c r="BF94" i="9" a="1"/>
  <c r="BF94" i="9" s="1"/>
  <c r="BF102" i="9" a="1"/>
  <c r="BF102" i="9" s="1"/>
  <c r="BF110" i="9" a="1"/>
  <c r="BF110" i="9" s="1"/>
  <c r="BF118" i="9" a="1"/>
  <c r="BF118" i="9" s="1"/>
  <c r="BF126" i="9" a="1"/>
  <c r="BF126" i="9" s="1"/>
  <c r="BF134" i="9" a="1"/>
  <c r="BF134" i="9" s="1"/>
  <c r="BF142" i="9" a="1"/>
  <c r="BF142" i="9" s="1"/>
  <c r="BF150" i="9" a="1"/>
  <c r="BF150" i="9" s="1"/>
  <c r="BF158" i="9" a="1"/>
  <c r="BF158" i="9" s="1"/>
  <c r="BF166" i="9" a="1"/>
  <c r="BF166" i="9" s="1"/>
  <c r="BF174" i="9" a="1"/>
  <c r="BF174" i="9" s="1"/>
  <c r="BF182" i="9" a="1"/>
  <c r="BF182" i="9" s="1"/>
  <c r="BF190" i="9" a="1"/>
  <c r="BF190" i="9" s="1"/>
  <c r="BF198" i="9" a="1"/>
  <c r="BF198" i="9" s="1"/>
  <c r="BF206" i="9" a="1"/>
  <c r="BF206" i="9" s="1"/>
  <c r="BF214" i="9" a="1"/>
  <c r="BF214" i="9" s="1"/>
  <c r="BF222" i="9" a="1"/>
  <c r="BF222" i="9" s="1"/>
  <c r="BF230" i="9" a="1"/>
  <c r="BF230" i="9" s="1"/>
  <c r="BF238" i="9" a="1"/>
  <c r="BF238" i="9" s="1"/>
  <c r="BF246" i="9" a="1"/>
  <c r="BF246" i="9" s="1"/>
  <c r="BF254" i="9" a="1"/>
  <c r="BF254" i="9" s="1"/>
  <c r="BF262" i="9" a="1"/>
  <c r="BF262" i="9" s="1"/>
  <c r="BF270" i="9" a="1"/>
  <c r="BF270" i="9" s="1"/>
  <c r="BF278" i="9" a="1"/>
  <c r="BF278" i="9" s="1"/>
  <c r="BF286" i="9" a="1"/>
  <c r="BF286" i="9" s="1"/>
  <c r="BF294" i="9" a="1"/>
  <c r="BF294" i="9" s="1"/>
  <c r="BF302" i="9" a="1"/>
  <c r="BF302" i="9" s="1"/>
  <c r="BF310" i="9" a="1"/>
  <c r="BF310" i="9" s="1"/>
  <c r="BF318" i="9" a="1"/>
  <c r="BF318" i="9" s="1"/>
  <c r="BF326" i="9" a="1"/>
  <c r="BF326" i="9" s="1"/>
  <c r="BF7" i="9" a="1"/>
  <c r="BF7" i="9" s="1"/>
  <c r="BF15" i="9" a="1"/>
  <c r="BF15" i="9" s="1"/>
  <c r="BF23" i="9" a="1"/>
  <c r="BF23" i="9" s="1"/>
  <c r="BF31" i="9" a="1"/>
  <c r="BF31" i="9" s="1"/>
  <c r="BF39" i="9" a="1"/>
  <c r="BF39" i="9" s="1"/>
  <c r="BF47" i="9" a="1"/>
  <c r="BF47" i="9" s="1"/>
  <c r="BF55" i="9" a="1"/>
  <c r="BF55" i="9" s="1"/>
  <c r="BF63" i="9" a="1"/>
  <c r="BF63" i="9" s="1"/>
  <c r="BF71" i="9" a="1"/>
  <c r="BF71" i="9" s="1"/>
  <c r="BF79" i="9" a="1"/>
  <c r="BF79" i="9" s="1"/>
  <c r="BF87" i="9" a="1"/>
  <c r="BF87" i="9" s="1"/>
  <c r="BF95" i="9" a="1"/>
  <c r="BF95" i="9" s="1"/>
  <c r="BF103" i="9" a="1"/>
  <c r="BF103" i="9" s="1"/>
  <c r="BF111" i="9" a="1"/>
  <c r="BF111" i="9" s="1"/>
  <c r="BF119" i="9" a="1"/>
  <c r="BF119" i="9" s="1"/>
  <c r="BF127" i="9" a="1"/>
  <c r="BF127" i="9" s="1"/>
  <c r="BF135" i="9" a="1"/>
  <c r="BF135" i="9" s="1"/>
  <c r="BF143" i="9" a="1"/>
  <c r="BF143" i="9" s="1"/>
  <c r="BF151" i="9" a="1"/>
  <c r="BF151" i="9" s="1"/>
  <c r="BF159" i="9" a="1"/>
  <c r="BF159" i="9" s="1"/>
  <c r="BF167" i="9" a="1"/>
  <c r="BF167" i="9" s="1"/>
  <c r="BF175" i="9" a="1"/>
  <c r="BF175" i="9" s="1"/>
  <c r="BF183" i="9" a="1"/>
  <c r="BF183" i="9" s="1"/>
  <c r="BF191" i="9" a="1"/>
  <c r="BF191" i="9" s="1"/>
  <c r="BF199" i="9" a="1"/>
  <c r="BF199" i="9" s="1"/>
  <c r="BF207" i="9" a="1"/>
  <c r="BF207" i="9" s="1"/>
  <c r="BF215" i="9" a="1"/>
  <c r="BF215" i="9" s="1"/>
  <c r="BF223" i="9" a="1"/>
  <c r="BF223" i="9" s="1"/>
  <c r="BF231" i="9" a="1"/>
  <c r="BF231" i="9" s="1"/>
  <c r="BF239" i="9" a="1"/>
  <c r="BF239" i="9" s="1"/>
  <c r="BF247" i="9" a="1"/>
  <c r="BF247" i="9" s="1"/>
  <c r="BF255" i="9" a="1"/>
  <c r="BF255" i="9" s="1"/>
  <c r="BF263" i="9" a="1"/>
  <c r="BF263" i="9" s="1"/>
  <c r="BF271" i="9" a="1"/>
  <c r="BF271" i="9" s="1"/>
  <c r="BF279" i="9" a="1"/>
  <c r="BF279" i="9" s="1"/>
  <c r="BF287" i="9" a="1"/>
  <c r="BF287" i="9" s="1"/>
  <c r="BF295" i="9" a="1"/>
  <c r="BF295" i="9" s="1"/>
  <c r="BF303" i="9" a="1"/>
  <c r="BF303" i="9" s="1"/>
  <c r="BF311" i="9" a="1"/>
  <c r="BF311" i="9" s="1"/>
  <c r="BF319" i="9" a="1"/>
  <c r="BF319" i="9" s="1"/>
  <c r="BF327" i="9" a="1"/>
  <c r="BF327" i="9" s="1"/>
  <c r="BF335" i="9" a="1"/>
  <c r="BF335" i="9" s="1"/>
  <c r="BF343" i="9" a="1"/>
  <c r="BF343" i="9" s="1"/>
  <c r="BF349" i="9" a="1"/>
  <c r="BF349" i="9" s="1"/>
  <c r="BF355" i="9" a="1"/>
  <c r="BF355" i="9" s="1"/>
  <c r="BF367" i="9" a="1"/>
  <c r="BF367" i="9" s="1"/>
  <c r="BF374" i="9" a="1"/>
  <c r="BF374" i="9" s="1"/>
  <c r="BF379" i="9" a="1"/>
  <c r="BF379" i="9" s="1"/>
  <c r="BF386" i="9" a="1"/>
  <c r="BF386" i="9" s="1"/>
  <c r="BF392" i="9" a="1"/>
  <c r="BF392" i="9" s="1"/>
  <c r="BF8" i="9" a="1"/>
  <c r="BF8" i="9" s="1"/>
  <c r="BF16" i="9" a="1"/>
  <c r="BF16" i="9" s="1"/>
  <c r="BF24" i="9" a="1"/>
  <c r="BF24" i="9" s="1"/>
  <c r="BF32" i="9" a="1"/>
  <c r="BF32" i="9" s="1"/>
  <c r="BF40" i="9" a="1"/>
  <c r="BF40" i="9" s="1"/>
  <c r="BF48" i="9" a="1"/>
  <c r="BF48" i="9" s="1"/>
  <c r="BF56" i="9" a="1"/>
  <c r="BF56" i="9" s="1"/>
  <c r="BF64" i="9" a="1"/>
  <c r="BF64" i="9" s="1"/>
  <c r="BF72" i="9" a="1"/>
  <c r="BF72" i="9" s="1"/>
  <c r="BF80" i="9" a="1"/>
  <c r="BF80" i="9" s="1"/>
  <c r="BF88" i="9" a="1"/>
  <c r="BF88" i="9" s="1"/>
  <c r="BF96" i="9" a="1"/>
  <c r="BF96" i="9" s="1"/>
  <c r="BF104" i="9" a="1"/>
  <c r="BF104" i="9" s="1"/>
  <c r="BF112" i="9" a="1"/>
  <c r="BF112" i="9" s="1"/>
  <c r="BF120" i="9" a="1"/>
  <c r="BF120" i="9" s="1"/>
  <c r="BF128" i="9" a="1"/>
  <c r="BF128" i="9" s="1"/>
  <c r="BF136" i="9" a="1"/>
  <c r="BF136" i="9" s="1"/>
  <c r="BF144" i="9" a="1"/>
  <c r="BF144" i="9" s="1"/>
  <c r="BF152" i="9" a="1"/>
  <c r="BF152" i="9" s="1"/>
  <c r="BF160" i="9" a="1"/>
  <c r="BF160" i="9" s="1"/>
  <c r="BF168" i="9" a="1"/>
  <c r="BF168" i="9" s="1"/>
  <c r="BF176" i="9" a="1"/>
  <c r="BF176" i="9" s="1"/>
  <c r="BF184" i="9" a="1"/>
  <c r="BF184" i="9" s="1"/>
  <c r="BF192" i="9" a="1"/>
  <c r="BF192" i="9" s="1"/>
  <c r="BF200" i="9" a="1"/>
  <c r="BF200" i="9" s="1"/>
  <c r="BF208" i="9" a="1"/>
  <c r="BF208" i="9" s="1"/>
  <c r="BF216" i="9" a="1"/>
  <c r="BF216" i="9" s="1"/>
  <c r="BF224" i="9" a="1"/>
  <c r="BF224" i="9" s="1"/>
  <c r="BF232" i="9" a="1"/>
  <c r="BF232" i="9" s="1"/>
  <c r="BF240" i="9" a="1"/>
  <c r="BF240" i="9" s="1"/>
  <c r="BF248" i="9" a="1"/>
  <c r="BF248" i="9" s="1"/>
  <c r="BF256" i="9" a="1"/>
  <c r="BF256" i="9" s="1"/>
  <c r="BF264" i="9" a="1"/>
  <c r="BF264" i="9" s="1"/>
  <c r="BF272" i="9" a="1"/>
  <c r="BF272" i="9" s="1"/>
  <c r="BF280" i="9" a="1"/>
  <c r="BF280" i="9" s="1"/>
  <c r="BF288" i="9" a="1"/>
  <c r="BF288" i="9" s="1"/>
  <c r="BF296" i="9" a="1"/>
  <c r="BF296" i="9" s="1"/>
  <c r="BF304" i="9" a="1"/>
  <c r="BF304" i="9" s="1"/>
  <c r="BF312" i="9" a="1"/>
  <c r="BF312" i="9" s="1"/>
  <c r="BF320" i="9" a="1"/>
  <c r="BF320" i="9" s="1"/>
  <c r="BF328" i="9" a="1"/>
  <c r="BF328" i="9" s="1"/>
  <c r="BF336" i="9" a="1"/>
  <c r="BF336" i="9" s="1"/>
  <c r="BF344" i="9" a="1"/>
  <c r="BF344" i="9" s="1"/>
  <c r="BF350" i="9" a="1"/>
  <c r="BF350" i="9" s="1"/>
  <c r="BF361" i="9" a="1"/>
  <c r="BF361" i="9" s="1"/>
  <c r="BF380" i="9" a="1"/>
  <c r="BF380" i="9" s="1"/>
  <c r="BF387" i="9" a="1"/>
  <c r="BF387" i="9" s="1"/>
  <c r="BF399" i="9" a="1"/>
  <c r="BF399" i="9" s="1"/>
  <c r="BF406" i="9" a="1"/>
  <c r="BF406" i="9" s="1"/>
  <c r="BF411" i="9" a="1"/>
  <c r="BF411" i="9" s="1"/>
  <c r="BF418" i="9" a="1"/>
  <c r="BF418" i="9" s="1"/>
  <c r="BF424" i="9" a="1"/>
  <c r="BF424" i="9" s="1"/>
  <c r="BF9" i="9" a="1"/>
  <c r="BF9" i="9" s="1"/>
  <c r="BF17" i="9" a="1"/>
  <c r="BF17" i="9" s="1"/>
  <c r="BF25" i="9" a="1"/>
  <c r="BF25" i="9" s="1"/>
  <c r="BF33" i="9" a="1"/>
  <c r="BF33" i="9" s="1"/>
  <c r="BF41" i="9" a="1"/>
  <c r="BF41" i="9" s="1"/>
  <c r="BF49" i="9" a="1"/>
  <c r="BF49" i="9" s="1"/>
  <c r="BF57" i="9" a="1"/>
  <c r="BF57" i="9" s="1"/>
  <c r="BF65" i="9" a="1"/>
  <c r="BF65" i="9" s="1"/>
  <c r="BF73" i="9" a="1"/>
  <c r="BF73" i="9" s="1"/>
  <c r="BF81" i="9" a="1"/>
  <c r="BF81" i="9" s="1"/>
  <c r="BF89" i="9" a="1"/>
  <c r="BF89" i="9" s="1"/>
  <c r="BF97" i="9" a="1"/>
  <c r="BF97" i="9" s="1"/>
  <c r="BF105" i="9" a="1"/>
  <c r="BF105" i="9" s="1"/>
  <c r="BF113" i="9" a="1"/>
  <c r="BF113" i="9" s="1"/>
  <c r="BF121" i="9" a="1"/>
  <c r="BF121" i="9" s="1"/>
  <c r="BF129" i="9" a="1"/>
  <c r="BF129" i="9" s="1"/>
  <c r="BF137" i="9" a="1"/>
  <c r="BF137" i="9" s="1"/>
  <c r="BF145" i="9" a="1"/>
  <c r="BF145" i="9" s="1"/>
  <c r="BF153" i="9" a="1"/>
  <c r="BF153" i="9" s="1"/>
  <c r="BF161" i="9" a="1"/>
  <c r="BF161" i="9" s="1"/>
  <c r="BF169" i="9" a="1"/>
  <c r="BF169" i="9" s="1"/>
  <c r="BF177" i="9" a="1"/>
  <c r="BF177" i="9" s="1"/>
  <c r="BF185" i="9" a="1"/>
  <c r="BF185" i="9" s="1"/>
  <c r="BF193" i="9" a="1"/>
  <c r="BF193" i="9" s="1"/>
  <c r="BF201" i="9" a="1"/>
  <c r="BF201" i="9" s="1"/>
  <c r="BF209" i="9" a="1"/>
  <c r="BF209" i="9" s="1"/>
  <c r="BF217" i="9" a="1"/>
  <c r="BF217" i="9" s="1"/>
  <c r="BF225" i="9" a="1"/>
  <c r="BF225" i="9" s="1"/>
  <c r="BF233" i="9" a="1"/>
  <c r="BF233" i="9" s="1"/>
  <c r="BF241" i="9" a="1"/>
  <c r="BF241" i="9" s="1"/>
  <c r="BF249" i="9" a="1"/>
  <c r="BF249" i="9" s="1"/>
  <c r="BF257" i="9" a="1"/>
  <c r="BF257" i="9" s="1"/>
  <c r="BF265" i="9" a="1"/>
  <c r="BF265" i="9" s="1"/>
  <c r="BF273" i="9" a="1"/>
  <c r="BF273" i="9" s="1"/>
  <c r="BF281" i="9" a="1"/>
  <c r="BF281" i="9" s="1"/>
  <c r="BF289" i="9" a="1"/>
  <c r="BF289" i="9" s="1"/>
  <c r="BF297" i="9" a="1"/>
  <c r="BF297" i="9" s="1"/>
  <c r="BF305" i="9" a="1"/>
  <c r="BF305" i="9" s="1"/>
  <c r="BF313" i="9" a="1"/>
  <c r="BF313" i="9" s="1"/>
  <c r="BF321" i="9" a="1"/>
  <c r="BF321" i="9" s="1"/>
  <c r="BF329" i="9" a="1"/>
  <c r="BF329" i="9" s="1"/>
  <c r="BF337" i="9" a="1"/>
  <c r="BF337" i="9" s="1"/>
  <c r="BF345" i="9" a="1"/>
  <c r="BF345" i="9" s="1"/>
  <c r="BF356" i="9" a="1"/>
  <c r="BF356" i="9" s="1"/>
  <c r="BF362" i="9" a="1"/>
  <c r="BF362" i="9" s="1"/>
  <c r="BF368" i="9" a="1"/>
  <c r="BF368" i="9" s="1"/>
  <c r="BF375" i="9" a="1"/>
  <c r="BF375" i="9" s="1"/>
  <c r="BF381" i="9" a="1"/>
  <c r="BF381" i="9" s="1"/>
  <c r="BF393" i="9" a="1"/>
  <c r="BF393" i="9" s="1"/>
  <c r="BF412" i="9" a="1"/>
  <c r="BF412" i="9" s="1"/>
  <c r="BF419" i="9" a="1"/>
  <c r="BF419" i="9" s="1"/>
  <c r="BF431" i="9" a="1"/>
  <c r="BF431" i="9" s="1"/>
  <c r="BF10" i="9" a="1"/>
  <c r="BF10" i="9" s="1"/>
  <c r="BF18" i="9" a="1"/>
  <c r="BF18" i="9" s="1"/>
  <c r="BF11" i="9" a="1"/>
  <c r="BF11" i="9" s="1"/>
  <c r="BF19" i="9" a="1"/>
  <c r="BF19" i="9" s="1"/>
  <c r="BF27" i="9" a="1"/>
  <c r="BF27" i="9" s="1"/>
  <c r="BF35" i="9" a="1"/>
  <c r="BF35" i="9" s="1"/>
  <c r="BF43" i="9" a="1"/>
  <c r="BF43" i="9" s="1"/>
  <c r="BF51" i="9" a="1"/>
  <c r="BF51" i="9" s="1"/>
  <c r="BF59" i="9" a="1"/>
  <c r="BF59" i="9" s="1"/>
  <c r="BF67" i="9" a="1"/>
  <c r="BF67" i="9" s="1"/>
  <c r="BF75" i="9" a="1"/>
  <c r="BF75" i="9" s="1"/>
  <c r="BF83" i="9" a="1"/>
  <c r="BF83" i="9" s="1"/>
  <c r="BF91" i="9" a="1"/>
  <c r="BF91" i="9" s="1"/>
  <c r="BF99" i="9" a="1"/>
  <c r="BF99" i="9" s="1"/>
  <c r="BF107" i="9" a="1"/>
  <c r="BF107" i="9" s="1"/>
  <c r="BF115" i="9" a="1"/>
  <c r="BF115" i="9" s="1"/>
  <c r="BF123" i="9" a="1"/>
  <c r="BF123" i="9" s="1"/>
  <c r="BF131" i="9" a="1"/>
  <c r="BF131" i="9" s="1"/>
  <c r="BF139" i="9" a="1"/>
  <c r="BF139" i="9" s="1"/>
  <c r="BF147" i="9" a="1"/>
  <c r="BF147" i="9" s="1"/>
  <c r="BF155" i="9" a="1"/>
  <c r="BF155" i="9" s="1"/>
  <c r="BF163" i="9" a="1"/>
  <c r="BF163" i="9" s="1"/>
  <c r="BF171" i="9" a="1"/>
  <c r="BF171" i="9" s="1"/>
  <c r="BF179" i="9" a="1"/>
  <c r="BF179" i="9" s="1"/>
  <c r="BF187" i="9" a="1"/>
  <c r="BF187" i="9" s="1"/>
  <c r="BF195" i="9" a="1"/>
  <c r="BF195" i="9" s="1"/>
  <c r="BF203" i="9" a="1"/>
  <c r="BF203" i="9" s="1"/>
  <c r="BF211" i="9" a="1"/>
  <c r="BF211" i="9" s="1"/>
  <c r="BF219" i="9" a="1"/>
  <c r="BF219" i="9" s="1"/>
  <c r="BF227" i="9" a="1"/>
  <c r="BF227" i="9" s="1"/>
  <c r="BF235" i="9" a="1"/>
  <c r="BF235" i="9" s="1"/>
  <c r="BF243" i="9" a="1"/>
  <c r="BF243" i="9" s="1"/>
  <c r="BF251" i="9" a="1"/>
  <c r="BF251" i="9" s="1"/>
  <c r="BF259" i="9" a="1"/>
  <c r="BF259" i="9" s="1"/>
  <c r="BF267" i="9" a="1"/>
  <c r="BF267" i="9" s="1"/>
  <c r="BF275" i="9" a="1"/>
  <c r="BF275" i="9" s="1"/>
  <c r="BF283" i="9" a="1"/>
  <c r="BF283" i="9" s="1"/>
  <c r="BF291" i="9" a="1"/>
  <c r="BF291" i="9" s="1"/>
  <c r="BF299" i="9" a="1"/>
  <c r="BF299" i="9" s="1"/>
  <c r="BF307" i="9" a="1"/>
  <c r="BF307" i="9" s="1"/>
  <c r="BF315" i="9" a="1"/>
  <c r="BF315" i="9" s="1"/>
  <c r="BF323" i="9" a="1"/>
  <c r="BF323" i="9" s="1"/>
  <c r="BF331" i="9" a="1"/>
  <c r="BF331" i="9" s="1"/>
  <c r="BF339" i="9" a="1"/>
  <c r="BF339" i="9" s="1"/>
  <c r="BF358" i="9" a="1"/>
  <c r="BF358" i="9" s="1"/>
  <c r="BF364" i="9" a="1"/>
  <c r="BF364" i="9" s="1"/>
  <c r="BF370" i="9" a="1"/>
  <c r="BF370" i="9" s="1"/>
  <c r="BF383" i="9" a="1"/>
  <c r="BF383" i="9" s="1"/>
  <c r="BF389" i="9" a="1"/>
  <c r="BF389" i="9" s="1"/>
  <c r="BF395" i="9" a="1"/>
  <c r="BF395" i="9" s="1"/>
  <c r="BF401" i="9" a="1"/>
  <c r="BF401" i="9" s="1"/>
  <c r="BF408" i="9" a="1"/>
  <c r="BF408" i="9" s="1"/>
  <c r="BF414" i="9" a="1"/>
  <c r="BF414" i="9" s="1"/>
  <c r="BF420" i="9" a="1"/>
  <c r="BF420" i="9" s="1"/>
  <c r="BF426" i="9" a="1"/>
  <c r="BF426" i="9" s="1"/>
  <c r="BF26" i="9" a="1"/>
  <c r="BF26" i="9" s="1"/>
  <c r="BF90" i="9" a="1"/>
  <c r="BF90" i="9" s="1"/>
  <c r="BF154" i="9" a="1"/>
  <c r="BF154" i="9" s="1"/>
  <c r="BF218" i="9" a="1"/>
  <c r="BF218" i="9" s="1"/>
  <c r="BF282" i="9" a="1"/>
  <c r="BF282" i="9" s="1"/>
  <c r="BF34" i="9" a="1"/>
  <c r="BF34" i="9" s="1"/>
  <c r="BF98" i="9" a="1"/>
  <c r="BF98" i="9" s="1"/>
  <c r="BF162" i="9" a="1"/>
  <c r="BF162" i="9" s="1"/>
  <c r="BF226" i="9" a="1"/>
  <c r="BF226" i="9" s="1"/>
  <c r="BF290" i="9" a="1"/>
  <c r="BF290" i="9" s="1"/>
  <c r="BF342" i="9" a="1"/>
  <c r="BF342" i="9" s="1"/>
  <c r="BF366" i="9" a="1"/>
  <c r="BF366" i="9" s="1"/>
  <c r="BF388" i="9" a="1"/>
  <c r="BF388" i="9" s="1"/>
  <c r="BF403" i="9" a="1"/>
  <c r="BF403" i="9" s="1"/>
  <c r="BF428" i="9" a="1"/>
  <c r="BF428" i="9" s="1"/>
  <c r="BF437" i="9" a="1"/>
  <c r="BF437" i="9" s="1"/>
  <c r="BF444" i="9" a="1"/>
  <c r="BF444" i="9" s="1"/>
  <c r="BF451" i="9" a="1"/>
  <c r="BF451" i="9" s="1"/>
  <c r="BF457" i="9" a="1"/>
  <c r="BF457" i="9" s="1"/>
  <c r="BF463" i="9" a="1"/>
  <c r="BF463" i="9" s="1"/>
  <c r="BF477" i="9" a="1"/>
  <c r="BF477" i="9" s="1"/>
  <c r="BF490" i="9" a="1"/>
  <c r="BF490" i="9" s="1"/>
  <c r="BF497" i="9" a="1"/>
  <c r="BF497" i="9" s="1"/>
  <c r="BF504" i="9" a="1"/>
  <c r="BF504" i="9" s="1"/>
  <c r="BF511" i="9" a="1"/>
  <c r="BF511" i="9" s="1"/>
  <c r="BF517" i="9" a="1"/>
  <c r="BF517" i="9" s="1"/>
  <c r="BF524" i="9" a="1"/>
  <c r="BF524" i="9" s="1"/>
  <c r="BF531" i="9" a="1"/>
  <c r="BF531" i="9" s="1"/>
  <c r="BF538" i="9" a="1"/>
  <c r="BF538" i="9" s="1"/>
  <c r="BF544" i="9" a="1"/>
  <c r="BF544" i="9" s="1"/>
  <c r="BF551" i="9" a="1"/>
  <c r="BF551" i="9" s="1"/>
  <c r="BF557" i="9" a="1"/>
  <c r="BF557" i="9" s="1"/>
  <c r="BF565" i="9" a="1"/>
  <c r="BF565" i="9" s="1"/>
  <c r="BF571" i="9" a="1"/>
  <c r="BF571" i="9" s="1"/>
  <c r="BF578" i="9" a="1"/>
  <c r="BF578" i="9" s="1"/>
  <c r="BF591" i="9" a="1"/>
  <c r="BF591" i="9" s="1"/>
  <c r="BF598" i="9" a="1"/>
  <c r="BF598" i="9" s="1"/>
  <c r="BF604" i="9" a="1"/>
  <c r="BF604" i="9" s="1"/>
  <c r="BF611" i="9" a="1"/>
  <c r="BF611" i="9" s="1"/>
  <c r="BF617" i="9" a="1"/>
  <c r="BF617" i="9" s="1"/>
  <c r="BF624" i="9" a="1"/>
  <c r="BF624" i="9" s="1"/>
  <c r="BF637" i="9" a="1"/>
  <c r="BF637" i="9" s="1"/>
  <c r="BF649" i="9" a="1"/>
  <c r="BF649" i="9" s="1"/>
  <c r="BF656" i="9" a="1"/>
  <c r="BF656" i="9" s="1"/>
  <c r="BF663" i="9" a="1"/>
  <c r="BF663" i="9" s="1"/>
  <c r="BF669" i="9" a="1"/>
  <c r="BF669" i="9" s="1"/>
  <c r="BF682" i="9" a="1"/>
  <c r="BF682" i="9" s="1"/>
  <c r="BF687" i="9" a="1"/>
  <c r="BF687" i="9" s="1"/>
  <c r="BF693" i="9" a="1"/>
  <c r="BF693" i="9" s="1"/>
  <c r="BF699" i="9" a="1"/>
  <c r="BF699" i="9" s="1"/>
  <c r="BF706" i="9" a="1"/>
  <c r="BF706" i="9" s="1"/>
  <c r="BF711" i="9" a="1"/>
  <c r="BF711" i="9" s="1"/>
  <c r="BF724" i="9" a="1"/>
  <c r="BF724" i="9" s="1"/>
  <c r="BF737" i="9" a="1"/>
  <c r="BF737" i="9" s="1"/>
  <c r="BF742" i="9" a="1"/>
  <c r="BF742" i="9" s="1"/>
  <c r="BF748" i="9" a="1"/>
  <c r="BF748" i="9" s="1"/>
  <c r="BF760" i="9" a="1"/>
  <c r="BF760" i="9" s="1"/>
  <c r="BF777" i="9" a="1"/>
  <c r="BF777" i="9" s="1"/>
  <c r="BF783" i="9" a="1"/>
  <c r="BF783" i="9" s="1"/>
  <c r="BF789" i="9" a="1"/>
  <c r="BF789" i="9" s="1"/>
  <c r="BF801" i="9" a="1"/>
  <c r="BF801" i="9" s="1"/>
  <c r="BF806" i="9" a="1"/>
  <c r="BF806" i="9" s="1"/>
  <c r="BF812" i="9" a="1"/>
  <c r="BF812" i="9" s="1"/>
  <c r="BF824" i="9" a="1"/>
  <c r="BF824" i="9" s="1"/>
  <c r="BF841" i="9" a="1"/>
  <c r="BF841" i="9" s="1"/>
  <c r="BF847" i="9" a="1"/>
  <c r="BF847" i="9" s="1"/>
  <c r="BF853" i="9" a="1"/>
  <c r="BF853" i="9" s="1"/>
  <c r="BF865" i="9" a="1"/>
  <c r="BF865" i="9" s="1"/>
  <c r="BF870" i="9" a="1"/>
  <c r="BF870" i="9" s="1"/>
  <c r="BF881" i="9" a="1"/>
  <c r="BF881" i="9" s="1"/>
  <c r="BF887" i="9" a="1"/>
  <c r="BF887" i="9" s="1"/>
  <c r="BF42" i="9" a="1"/>
  <c r="BF42" i="9" s="1"/>
  <c r="BF50" i="9" a="1"/>
  <c r="BF50" i="9" s="1"/>
  <c r="BF114" i="9" a="1"/>
  <c r="BF114" i="9" s="1"/>
  <c r="BF178" i="9" a="1"/>
  <c r="BF178" i="9" s="1"/>
  <c r="BF242" i="9" a="1"/>
  <c r="BF242" i="9" s="1"/>
  <c r="BF306" i="9" a="1"/>
  <c r="BF306" i="9" s="1"/>
  <c r="BF373" i="9" a="1"/>
  <c r="BF373" i="9" s="1"/>
  <c r="BF391" i="9" a="1"/>
  <c r="BF391" i="9" s="1"/>
  <c r="BF405" i="9" a="1"/>
  <c r="BF405" i="9" s="1"/>
  <c r="BF417" i="9" a="1"/>
  <c r="BF417" i="9" s="1"/>
  <c r="BF429" i="9" a="1"/>
  <c r="BF429" i="9" s="1"/>
  <c r="BF439" i="9" a="1"/>
  <c r="BF439" i="9" s="1"/>
  <c r="BF446" i="9" a="1"/>
  <c r="BF446" i="9" s="1"/>
  <c r="BF452" i="9" a="1"/>
  <c r="BF452" i="9" s="1"/>
  <c r="BF465" i="9" a="1"/>
  <c r="BF465" i="9" s="1"/>
  <c r="BF472" i="9" a="1"/>
  <c r="BF472" i="9" s="1"/>
  <c r="BF479" i="9" a="1"/>
  <c r="BF479" i="9" s="1"/>
  <c r="BF485" i="9" a="1"/>
  <c r="BF485" i="9" s="1"/>
  <c r="BF492" i="9" a="1"/>
  <c r="BF492" i="9" s="1"/>
  <c r="BF499" i="9" a="1"/>
  <c r="BF499" i="9" s="1"/>
  <c r="BF506" i="9" a="1"/>
  <c r="BF506" i="9" s="1"/>
  <c r="BF512" i="9" a="1"/>
  <c r="BF512" i="9" s="1"/>
  <c r="BF519" i="9" a="1"/>
  <c r="BF519" i="9" s="1"/>
  <c r="BF525" i="9" a="1"/>
  <c r="BF525" i="9" s="1"/>
  <c r="BF533" i="9" a="1"/>
  <c r="BF533" i="9" s="1"/>
  <c r="BF539" i="9" a="1"/>
  <c r="BF539" i="9" s="1"/>
  <c r="BF546" i="9" a="1"/>
  <c r="BF546" i="9" s="1"/>
  <c r="BF559" i="9" a="1"/>
  <c r="BF559" i="9" s="1"/>
  <c r="BF573" i="9" a="1"/>
  <c r="BF573" i="9" s="1"/>
  <c r="BF586" i="9" a="1"/>
  <c r="BF586" i="9" s="1"/>
  <c r="BF593" i="9" a="1"/>
  <c r="BF593" i="9" s="1"/>
  <c r="BF599" i="9" a="1"/>
  <c r="BF599" i="9" s="1"/>
  <c r="BF606" i="9" a="1"/>
  <c r="BF606" i="9" s="1"/>
  <c r="BF612" i="9" a="1"/>
  <c r="BF612" i="9" s="1"/>
  <c r="BF619" i="9" a="1"/>
  <c r="BF619" i="9" s="1"/>
  <c r="BF626" i="9" a="1"/>
  <c r="BF626" i="9" s="1"/>
  <c r="BF632" i="9" a="1"/>
  <c r="BF632" i="9" s="1"/>
  <c r="BF639" i="9" a="1"/>
  <c r="BF639" i="9" s="1"/>
  <c r="BF651" i="9" a="1"/>
  <c r="BF651" i="9" s="1"/>
  <c r="BF658" i="9" a="1"/>
  <c r="BF658" i="9" s="1"/>
  <c r="BF665" i="9" a="1"/>
  <c r="BF665" i="9" s="1"/>
  <c r="BF671" i="9" a="1"/>
  <c r="BF671" i="9" s="1"/>
  <c r="BF677" i="9" a="1"/>
  <c r="BF677" i="9" s="1"/>
  <c r="BF683" i="9" a="1"/>
  <c r="BF683" i="9" s="1"/>
  <c r="BF688" i="9" a="1"/>
  <c r="BF688" i="9" s="1"/>
  <c r="BF695" i="9" a="1"/>
  <c r="BF695" i="9" s="1"/>
  <c r="BF701" i="9" a="1"/>
  <c r="BF701" i="9" s="1"/>
  <c r="BF713" i="9" a="1"/>
  <c r="BF713" i="9" s="1"/>
  <c r="BF726" i="9" a="1"/>
  <c r="BF726" i="9" s="1"/>
  <c r="BF732" i="9" a="1"/>
  <c r="BF732" i="9" s="1"/>
  <c r="BF743" i="9" a="1"/>
  <c r="BF743" i="9" s="1"/>
  <c r="BF750" i="9" a="1"/>
  <c r="BF750" i="9" s="1"/>
  <c r="BF755" i="9" a="1"/>
  <c r="BF755" i="9" s="1"/>
  <c r="BF767" i="9" a="1"/>
  <c r="BF767" i="9" s="1"/>
  <c r="BF773" i="9" a="1"/>
  <c r="BF773" i="9" s="1"/>
  <c r="BF779" i="9" a="1"/>
  <c r="BF779" i="9" s="1"/>
  <c r="BF784" i="9" a="1"/>
  <c r="BF784" i="9" s="1"/>
  <c r="BF791" i="9" a="1"/>
  <c r="BF791" i="9" s="1"/>
  <c r="BF796" i="9" a="1"/>
  <c r="BF796" i="9" s="1"/>
  <c r="BF807" i="9" a="1"/>
  <c r="BF807" i="9" s="1"/>
  <c r="BF814" i="9" a="1"/>
  <c r="BF814" i="9" s="1"/>
  <c r="BF819" i="9" a="1"/>
  <c r="BF819" i="9" s="1"/>
  <c r="BF831" i="9" a="1"/>
  <c r="BF831" i="9" s="1"/>
  <c r="BF837" i="9" a="1"/>
  <c r="BF837" i="9" s="1"/>
  <c r="BF843" i="9" a="1"/>
  <c r="BF843" i="9" s="1"/>
  <c r="BF848" i="9" a="1"/>
  <c r="BF848" i="9" s="1"/>
  <c r="BF58" i="9" a="1"/>
  <c r="BF58" i="9" s="1"/>
  <c r="BF122" i="9" a="1"/>
  <c r="BF122" i="9" s="1"/>
  <c r="BF186" i="9" a="1"/>
  <c r="BF186" i="9" s="1"/>
  <c r="BF250" i="9" a="1"/>
  <c r="BF250" i="9" s="1"/>
  <c r="BF314" i="9" a="1"/>
  <c r="BF314" i="9" s="1"/>
  <c r="BF351" i="9" a="1"/>
  <c r="BF351" i="9" s="1"/>
  <c r="BF376" i="9" a="1"/>
  <c r="BF376" i="9" s="1"/>
  <c r="BF394" i="9" a="1"/>
  <c r="BF394" i="9" s="1"/>
  <c r="BF407" i="9" a="1"/>
  <c r="BF407" i="9" s="1"/>
  <c r="BF430" i="9" a="1"/>
  <c r="BF430" i="9" s="1"/>
  <c r="BF440" i="9" a="1"/>
  <c r="BF440" i="9" s="1"/>
  <c r="BF447" i="9" a="1"/>
  <c r="BF447" i="9" s="1"/>
  <c r="BF453" i="9" a="1"/>
  <c r="BF453" i="9" s="1"/>
  <c r="BF459" i="9" a="1"/>
  <c r="BF459" i="9" s="1"/>
  <c r="BF466" i="9" a="1"/>
  <c r="BF466" i="9" s="1"/>
  <c r="BF473" i="9" a="1"/>
  <c r="BF473" i="9" s="1"/>
  <c r="BF486" i="9" a="1"/>
  <c r="BF486" i="9" s="1"/>
  <c r="BF500" i="9" a="1"/>
  <c r="BF500" i="9" s="1"/>
  <c r="BF513" i="9" a="1"/>
  <c r="BF513" i="9" s="1"/>
  <c r="BF520" i="9" a="1"/>
  <c r="BF520" i="9" s="1"/>
  <c r="BF526" i="9" a="1"/>
  <c r="BF526" i="9" s="1"/>
  <c r="BF534" i="9" a="1"/>
  <c r="BF534" i="9" s="1"/>
  <c r="BF540" i="9" a="1"/>
  <c r="BF540" i="9" s="1"/>
  <c r="BF547" i="9" a="1"/>
  <c r="BF547" i="9" s="1"/>
  <c r="BF553" i="9" a="1"/>
  <c r="BF553" i="9" s="1"/>
  <c r="BF560" i="9" a="1"/>
  <c r="BF560" i="9" s="1"/>
  <c r="BF567" i="9" a="1"/>
  <c r="BF567" i="9" s="1"/>
  <c r="BF574" i="9" a="1"/>
  <c r="BF574" i="9" s="1"/>
  <c r="BF580" i="9" a="1"/>
  <c r="BF580" i="9" s="1"/>
  <c r="BF587" i="9" a="1"/>
  <c r="BF587" i="9" s="1"/>
  <c r="BF594" i="9" a="1"/>
  <c r="BF594" i="9" s="1"/>
  <c r="BF600" i="9" a="1"/>
  <c r="BF600" i="9" s="1"/>
  <c r="BF607" i="9" a="1"/>
  <c r="BF607" i="9" s="1"/>
  <c r="BF613" i="9" a="1"/>
  <c r="BF613" i="9" s="1"/>
  <c r="BF620" i="9" a="1"/>
  <c r="BF620" i="9" s="1"/>
  <c r="BF633" i="9" a="1"/>
  <c r="BF633" i="9" s="1"/>
  <c r="BF645" i="9" a="1"/>
  <c r="BF645" i="9" s="1"/>
  <c r="BF652" i="9" a="1"/>
  <c r="BF652" i="9" s="1"/>
  <c r="BF659" i="9" a="1"/>
  <c r="BF659" i="9" s="1"/>
  <c r="BF666" i="9" a="1"/>
  <c r="BF666" i="9" s="1"/>
  <c r="BF678" i="9" a="1"/>
  <c r="BF678" i="9" s="1"/>
  <c r="BF684" i="9" a="1"/>
  <c r="BF684" i="9" s="1"/>
  <c r="BF689" i="9" a="1"/>
  <c r="BF689" i="9" s="1"/>
  <c r="BF708" i="9" a="1"/>
  <c r="BF708" i="9" s="1"/>
  <c r="BF714" i="9" a="1"/>
  <c r="BF714" i="9" s="1"/>
  <c r="BF720" i="9" a="1"/>
  <c r="BF720" i="9" s="1"/>
  <c r="BF727" i="9" a="1"/>
  <c r="BF727" i="9" s="1"/>
  <c r="BF733" i="9" a="1"/>
  <c r="BF733" i="9" s="1"/>
  <c r="BF739" i="9" a="1"/>
  <c r="BF739" i="9" s="1"/>
  <c r="BF744" i="9" a="1"/>
  <c r="BF744" i="9" s="1"/>
  <c r="BF756" i="9" a="1"/>
  <c r="BF756" i="9" s="1"/>
  <c r="BF762" i="9" a="1"/>
  <c r="BF762" i="9" s="1"/>
  <c r="BF768" i="9" a="1"/>
  <c r="BF768" i="9" s="1"/>
  <c r="BF785" i="9" a="1"/>
  <c r="BF785" i="9" s="1"/>
  <c r="BF797" i="9" a="1"/>
  <c r="BF797" i="9" s="1"/>
  <c r="BF803" i="9" a="1"/>
  <c r="BF803" i="9" s="1"/>
  <c r="BF808" i="9" a="1"/>
  <c r="BF808" i="9" s="1"/>
  <c r="BF66" i="9" a="1"/>
  <c r="BF66" i="9" s="1"/>
  <c r="BF130" i="9" a="1"/>
  <c r="BF130" i="9" s="1"/>
  <c r="BF194" i="9" a="1"/>
  <c r="BF194" i="9" s="1"/>
  <c r="BF258" i="9" a="1"/>
  <c r="BF258" i="9" s="1"/>
  <c r="BF322" i="9" a="1"/>
  <c r="BF322" i="9" s="1"/>
  <c r="BF354" i="9" a="1"/>
  <c r="BF354" i="9" s="1"/>
  <c r="BF409" i="9" a="1"/>
  <c r="BF409" i="9" s="1"/>
  <c r="BF422" i="9" a="1"/>
  <c r="BF422" i="9" s="1"/>
  <c r="BF432" i="9" a="1"/>
  <c r="BF432" i="9" s="1"/>
  <c r="BF441" i="9" a="1"/>
  <c r="BF441" i="9" s="1"/>
  <c r="BF454" i="9" a="1"/>
  <c r="BF454" i="9" s="1"/>
  <c r="BF460" i="9" a="1"/>
  <c r="BF460" i="9" s="1"/>
  <c r="BF467" i="9" a="1"/>
  <c r="BF467" i="9" s="1"/>
  <c r="BF474" i="9" a="1"/>
  <c r="BF474" i="9" s="1"/>
  <c r="BF480" i="9" a="1"/>
  <c r="BF480" i="9" s="1"/>
  <c r="BF487" i="9" a="1"/>
  <c r="BF487" i="9" s="1"/>
  <c r="BF493" i="9" a="1"/>
  <c r="BF493" i="9" s="1"/>
  <c r="BF501" i="9" a="1"/>
  <c r="BF501" i="9" s="1"/>
  <c r="BF507" i="9" a="1"/>
  <c r="BF507" i="9" s="1"/>
  <c r="BF514" i="9" a="1"/>
  <c r="BF514" i="9" s="1"/>
  <c r="BF527" i="9" a="1"/>
  <c r="BF527" i="9" s="1"/>
  <c r="BF541" i="9" a="1"/>
  <c r="BF541" i="9" s="1"/>
  <c r="BF554" i="9" a="1"/>
  <c r="BF554" i="9" s="1"/>
  <c r="BF561" i="9" a="1"/>
  <c r="BF561" i="9" s="1"/>
  <c r="BF568" i="9" a="1"/>
  <c r="BF568" i="9" s="1"/>
  <c r="BF575" i="9" a="1"/>
  <c r="BF575" i="9" s="1"/>
  <c r="BF581" i="9" a="1"/>
  <c r="BF581" i="9" s="1"/>
  <c r="BF588" i="9" a="1"/>
  <c r="BF588" i="9" s="1"/>
  <c r="BF601" i="9" a="1"/>
  <c r="BF601" i="9" s="1"/>
  <c r="BF614" i="9" a="1"/>
  <c r="BF614" i="9" s="1"/>
  <c r="BF627" i="9" a="1"/>
  <c r="BF627" i="9" s="1"/>
  <c r="BF634" i="9" a="1"/>
  <c r="BF634" i="9" s="1"/>
  <c r="BF640" i="9" a="1"/>
  <c r="BF640" i="9" s="1"/>
  <c r="BF646" i="9" a="1"/>
  <c r="BF646" i="9" s="1"/>
  <c r="BF660" i="9" a="1"/>
  <c r="BF660" i="9" s="1"/>
  <c r="BF672" i="9" a="1"/>
  <c r="BF672" i="9" s="1"/>
  <c r="BF696" i="9" a="1"/>
  <c r="BF696" i="9" s="1"/>
  <c r="BF702" i="9" a="1"/>
  <c r="BF702" i="9" s="1"/>
  <c r="BF709" i="9" a="1"/>
  <c r="BF709" i="9" s="1"/>
  <c r="BF715" i="9" a="1"/>
  <c r="BF715" i="9" s="1"/>
  <c r="BF721" i="9" a="1"/>
  <c r="BF721" i="9" s="1"/>
  <c r="BF745" i="9" a="1"/>
  <c r="BF745" i="9" s="1"/>
  <c r="BF751" i="9" a="1"/>
  <c r="BF751" i="9" s="1"/>
  <c r="BF757" i="9" a="1"/>
  <c r="BF757" i="9" s="1"/>
  <c r="BF769" i="9" a="1"/>
  <c r="BF769" i="9" s="1"/>
  <c r="BF774" i="9" a="1"/>
  <c r="BF774" i="9" s="1"/>
  <c r="BF780" i="9" a="1"/>
  <c r="BF780" i="9" s="1"/>
  <c r="BF792" i="9" a="1"/>
  <c r="BF792" i="9" s="1"/>
  <c r="BF809" i="9" a="1"/>
  <c r="BF809" i="9" s="1"/>
  <c r="BF815" i="9" a="1"/>
  <c r="BF815" i="9" s="1"/>
  <c r="BF821" i="9" a="1"/>
  <c r="BF821" i="9" s="1"/>
  <c r="BF833" i="9" a="1"/>
  <c r="BF833" i="9" s="1"/>
  <c r="BF838" i="9" a="1"/>
  <c r="BF838" i="9" s="1"/>
  <c r="BF844" i="9" a="1"/>
  <c r="BF844" i="9" s="1"/>
  <c r="BF856" i="9" a="1"/>
  <c r="BF856" i="9" s="1"/>
  <c r="BF873" i="9" a="1"/>
  <c r="BF873" i="9" s="1"/>
  <c r="BF883" i="9" a="1"/>
  <c r="BF883" i="9" s="1"/>
  <c r="BF894" i="9" a="1"/>
  <c r="BF894" i="9" s="1"/>
  <c r="BF900" i="9" a="1"/>
  <c r="BF900" i="9" s="1"/>
  <c r="BF912" i="9" a="1"/>
  <c r="BF912" i="9" s="1"/>
  <c r="BF74" i="9" a="1"/>
  <c r="BF74" i="9" s="1"/>
  <c r="BF138" i="9" a="1"/>
  <c r="BF138" i="9" s="1"/>
  <c r="BF202" i="9" a="1"/>
  <c r="BF202" i="9" s="1"/>
  <c r="BF266" i="9" a="1"/>
  <c r="BF266" i="9" s="1"/>
  <c r="BF330" i="9" a="1"/>
  <c r="BF330" i="9" s="1"/>
  <c r="BF357" i="9" a="1"/>
  <c r="BF357" i="9" s="1"/>
  <c r="BF382" i="9" a="1"/>
  <c r="BF382" i="9" s="1"/>
  <c r="BF397" i="9" a="1"/>
  <c r="BF397" i="9" s="1"/>
  <c r="BF410" i="9" a="1"/>
  <c r="BF410" i="9" s="1"/>
  <c r="BF433" i="9" a="1"/>
  <c r="BF433" i="9" s="1"/>
  <c r="BF442" i="9" a="1"/>
  <c r="BF442" i="9" s="1"/>
  <c r="BF448" i="9" a="1"/>
  <c r="BF448" i="9" s="1"/>
  <c r="BF455" i="9" a="1"/>
  <c r="BF455" i="9" s="1"/>
  <c r="BF468" i="9" a="1"/>
  <c r="BF468" i="9" s="1"/>
  <c r="BF481" i="9" a="1"/>
  <c r="BF481" i="9" s="1"/>
  <c r="BF488" i="9" a="1"/>
  <c r="BF488" i="9" s="1"/>
  <c r="BF494" i="9" a="1"/>
  <c r="BF494" i="9" s="1"/>
  <c r="BF502" i="9" a="1"/>
  <c r="BF502" i="9" s="1"/>
  <c r="BF508" i="9" a="1"/>
  <c r="BF508" i="9" s="1"/>
  <c r="BF515" i="9" a="1"/>
  <c r="BF515" i="9" s="1"/>
  <c r="BF521" i="9" a="1"/>
  <c r="BF521" i="9" s="1"/>
  <c r="BF528" i="9" a="1"/>
  <c r="BF528" i="9" s="1"/>
  <c r="BF535" i="9" a="1"/>
  <c r="BF535" i="9" s="1"/>
  <c r="BF542" i="9" a="1"/>
  <c r="BF542" i="9" s="1"/>
  <c r="BF548" i="9" a="1"/>
  <c r="BF548" i="9" s="1"/>
  <c r="BF555" i="9" a="1"/>
  <c r="BF555" i="9" s="1"/>
  <c r="BF562" i="9" a="1"/>
  <c r="BF562" i="9" s="1"/>
  <c r="BF569" i="9" a="1"/>
  <c r="BF569" i="9" s="1"/>
  <c r="BF582" i="9" a="1"/>
  <c r="BF582" i="9" s="1"/>
  <c r="BF595" i="9" a="1"/>
  <c r="BF595" i="9" s="1"/>
  <c r="BF602" i="9" a="1"/>
  <c r="BF602" i="9" s="1"/>
  <c r="BF608" i="9" a="1"/>
  <c r="BF608" i="9" s="1"/>
  <c r="BF615" i="9" a="1"/>
  <c r="BF615" i="9" s="1"/>
  <c r="BF621" i="9" a="1"/>
  <c r="BF621" i="9" s="1"/>
  <c r="BF628" i="9" a="1"/>
  <c r="BF628" i="9" s="1"/>
  <c r="BF641" i="9" a="1"/>
  <c r="BF641" i="9" s="1"/>
  <c r="BF647" i="9" a="1"/>
  <c r="BF647" i="9" s="1"/>
  <c r="BF653" i="9" a="1"/>
  <c r="BF653" i="9" s="1"/>
  <c r="BF661" i="9" a="1"/>
  <c r="BF661" i="9" s="1"/>
  <c r="BF667" i="9" a="1"/>
  <c r="BF667" i="9" s="1"/>
  <c r="BF673" i="9" a="1"/>
  <c r="BF673" i="9" s="1"/>
  <c r="BF679" i="9" a="1"/>
  <c r="BF679" i="9" s="1"/>
  <c r="BF685" i="9" a="1"/>
  <c r="BF685" i="9" s="1"/>
  <c r="BF690" i="9" a="1"/>
  <c r="BF690" i="9" s="1"/>
  <c r="BF697" i="9" a="1"/>
  <c r="BF697" i="9" s="1"/>
  <c r="BF703" i="9" a="1"/>
  <c r="BF703" i="9" s="1"/>
  <c r="BF716" i="9" a="1"/>
  <c r="BF716" i="9" s="1"/>
  <c r="BF728" i="9" a="1"/>
  <c r="BF728" i="9" s="1"/>
  <c r="BF734" i="9" a="1"/>
  <c r="BF734" i="9" s="1"/>
  <c r="BF740" i="9" a="1"/>
  <c r="BF740" i="9" s="1"/>
  <c r="BF746" i="9" a="1"/>
  <c r="BF746" i="9" s="1"/>
  <c r="BF758" i="9" a="1"/>
  <c r="BF758" i="9" s="1"/>
  <c r="BF763" i="9" a="1"/>
  <c r="BF763" i="9" s="1"/>
  <c r="BF770" i="9" a="1"/>
  <c r="BF770" i="9" s="1"/>
  <c r="BF781" i="9" a="1"/>
  <c r="BF781" i="9" s="1"/>
  <c r="BF786" i="9" a="1"/>
  <c r="BF786" i="9" s="1"/>
  <c r="BF793" i="9" a="1"/>
  <c r="BF793" i="9" s="1"/>
  <c r="BF82" i="9" a="1"/>
  <c r="BF82" i="9" s="1"/>
  <c r="BF146" i="9" a="1"/>
  <c r="BF146" i="9" s="1"/>
  <c r="BF210" i="9" a="1"/>
  <c r="BF210" i="9" s="1"/>
  <c r="BF274" i="9" a="1"/>
  <c r="BF274" i="9" s="1"/>
  <c r="BF334" i="9" a="1"/>
  <c r="BF334" i="9" s="1"/>
  <c r="BF360" i="9" a="1"/>
  <c r="BF360" i="9" s="1"/>
  <c r="BF384" i="9" a="1"/>
  <c r="BF384" i="9" s="1"/>
  <c r="BF398" i="9" a="1"/>
  <c r="BF398" i="9" s="1"/>
  <c r="BF423" i="9" a="1"/>
  <c r="BF423" i="9" s="1"/>
  <c r="BF435" i="9" a="1"/>
  <c r="BF435" i="9" s="1"/>
  <c r="BF449" i="9" a="1"/>
  <c r="BF449" i="9" s="1"/>
  <c r="BF456" i="9" a="1"/>
  <c r="BF456" i="9" s="1"/>
  <c r="BF461" i="9" a="1"/>
  <c r="BF461" i="9" s="1"/>
  <c r="BF469" i="9" a="1"/>
  <c r="BF469" i="9" s="1"/>
  <c r="BF475" i="9" a="1"/>
  <c r="BF475" i="9" s="1"/>
  <c r="BF482" i="9" a="1"/>
  <c r="BF482" i="9" s="1"/>
  <c r="BF495" i="9" a="1"/>
  <c r="BF495" i="9" s="1"/>
  <c r="BF509" i="9" a="1"/>
  <c r="BF509" i="9" s="1"/>
  <c r="BF522" i="9" a="1"/>
  <c r="BF522" i="9" s="1"/>
  <c r="BF529" i="9" a="1"/>
  <c r="BF529" i="9" s="1"/>
  <c r="BF536" i="9" a="1"/>
  <c r="BF536" i="9" s="1"/>
  <c r="BF543" i="9" a="1"/>
  <c r="BF543" i="9" s="1"/>
  <c r="BF549" i="9" a="1"/>
  <c r="BF549" i="9" s="1"/>
  <c r="BF556" i="9" a="1"/>
  <c r="BF556" i="9" s="1"/>
  <c r="BF563" i="9" a="1"/>
  <c r="BF563" i="9" s="1"/>
  <c r="BF570" i="9" a="1"/>
  <c r="BF570" i="9" s="1"/>
  <c r="BF576" i="9" a="1"/>
  <c r="BF576" i="9" s="1"/>
  <c r="BF583" i="9" a="1"/>
  <c r="BF583" i="9" s="1"/>
  <c r="BF589" i="9" a="1"/>
  <c r="BF589" i="9" s="1"/>
  <c r="BF596" i="9" a="1"/>
  <c r="BF596" i="9" s="1"/>
  <c r="BF609" i="9" a="1"/>
  <c r="BF609" i="9" s="1"/>
  <c r="BF616" i="9" a="1"/>
  <c r="BF616" i="9" s="1"/>
  <c r="BF622" i="9" a="1"/>
  <c r="BF622" i="9" s="1"/>
  <c r="BF629" i="9" a="1"/>
  <c r="BF629" i="9" s="1"/>
  <c r="BF635" i="9" a="1"/>
  <c r="BF635" i="9" s="1"/>
  <c r="BF642" i="9" a="1"/>
  <c r="BF642" i="9" s="1"/>
  <c r="BF648" i="9" a="1"/>
  <c r="BF648" i="9" s="1"/>
  <c r="BF654" i="9" a="1"/>
  <c r="BF654" i="9" s="1"/>
  <c r="BF662" i="9" a="1"/>
  <c r="BF662" i="9" s="1"/>
  <c r="BF674" i="9" a="1"/>
  <c r="BF674" i="9" s="1"/>
  <c r="BF680" i="9" a="1"/>
  <c r="BF680" i="9" s="1"/>
  <c r="BF686" i="9" a="1"/>
  <c r="BF686" i="9" s="1"/>
  <c r="BF691" i="9" a="1"/>
  <c r="BF691" i="9" s="1"/>
  <c r="BF698" i="9" a="1"/>
  <c r="BF698" i="9" s="1"/>
  <c r="BF704" i="9" a="1"/>
  <c r="BF704" i="9" s="1"/>
  <c r="BF710" i="9" a="1"/>
  <c r="BF710" i="9" s="1"/>
  <c r="BF717" i="9" a="1"/>
  <c r="BF717" i="9" s="1"/>
  <c r="BF722" i="9" a="1"/>
  <c r="BF722" i="9" s="1"/>
  <c r="BF729" i="9" a="1"/>
  <c r="BF729" i="9" s="1"/>
  <c r="BF735" i="9" a="1"/>
  <c r="BF735" i="9" s="1"/>
  <c r="BF741" i="9" a="1"/>
  <c r="BF741" i="9" s="1"/>
  <c r="BF747" i="9" a="1"/>
  <c r="BF747" i="9" s="1"/>
  <c r="BF106" i="9" a="1"/>
  <c r="BF106" i="9" s="1"/>
  <c r="BF385" i="9" a="1"/>
  <c r="BF385" i="9" s="1"/>
  <c r="BF436" i="9" a="1"/>
  <c r="BF436" i="9" s="1"/>
  <c r="BF462" i="9" a="1"/>
  <c r="BF462" i="9" s="1"/>
  <c r="BF489" i="9" a="1"/>
  <c r="BF489" i="9" s="1"/>
  <c r="BF516" i="9" a="1"/>
  <c r="BF516" i="9" s="1"/>
  <c r="BF597" i="9" a="1"/>
  <c r="BF597" i="9" s="1"/>
  <c r="BF623" i="9" a="1"/>
  <c r="BF623" i="9" s="1"/>
  <c r="BF675" i="9" a="1"/>
  <c r="BF675" i="9" s="1"/>
  <c r="BF723" i="9" a="1"/>
  <c r="BF723" i="9" s="1"/>
  <c r="BF764" i="9" a="1"/>
  <c r="BF764" i="9" s="1"/>
  <c r="BF778" i="9" a="1"/>
  <c r="BF778" i="9" s="1"/>
  <c r="BF794" i="9" a="1"/>
  <c r="BF794" i="9" s="1"/>
  <c r="BF816" i="9" a="1"/>
  <c r="BF816" i="9" s="1"/>
  <c r="BF826" i="9" a="1"/>
  <c r="BF826" i="9" s="1"/>
  <c r="BF835" i="9" a="1"/>
  <c r="BF835" i="9" s="1"/>
  <c r="BF845" i="9" a="1"/>
  <c r="BF845" i="9" s="1"/>
  <c r="BF854" i="9" a="1"/>
  <c r="BF854" i="9" s="1"/>
  <c r="BF861" i="9" a="1"/>
  <c r="BF861" i="9" s="1"/>
  <c r="BF869" i="9" a="1"/>
  <c r="BF869" i="9" s="1"/>
  <c r="BF876" i="9" a="1"/>
  <c r="BF876" i="9" s="1"/>
  <c r="BF898" i="9" a="1"/>
  <c r="BF898" i="9" s="1"/>
  <c r="BF903" i="9" a="1"/>
  <c r="BF903" i="9" s="1"/>
  <c r="BF910" i="9" a="1"/>
  <c r="BF910" i="9" s="1"/>
  <c r="BF924" i="9" a="1"/>
  <c r="BF924" i="9" s="1"/>
  <c r="BF930" i="9" a="1"/>
  <c r="BF930" i="9" s="1"/>
  <c r="BF937" i="9" a="1"/>
  <c r="BF937" i="9" s="1"/>
  <c r="BF943" i="9" a="1"/>
  <c r="BF943" i="9" s="1"/>
  <c r="BF956" i="9" a="1"/>
  <c r="BF956" i="9" s="1"/>
  <c r="BF962" i="9" a="1"/>
  <c r="BF962" i="9" s="1"/>
  <c r="BF969" i="9" a="1"/>
  <c r="BF969" i="9" s="1"/>
  <c r="BF975" i="9" a="1"/>
  <c r="BF975" i="9" s="1"/>
  <c r="BF988" i="9" a="1"/>
  <c r="BF988" i="9" s="1"/>
  <c r="BF994" i="9" a="1"/>
  <c r="BF994" i="9" s="1"/>
  <c r="BF1001" i="9" a="1"/>
  <c r="BF1001" i="9" s="1"/>
  <c r="BF505" i="9" a="1"/>
  <c r="BF505" i="9" s="1"/>
  <c r="BF802" i="9" a="1"/>
  <c r="BF802" i="9" s="1"/>
  <c r="BF858" i="9" a="1"/>
  <c r="BF858" i="9" s="1"/>
  <c r="BF928" i="9" a="1"/>
  <c r="BF928" i="9" s="1"/>
  <c r="BF966" i="9" a="1"/>
  <c r="BF966" i="9" s="1"/>
  <c r="BF363" i="9" a="1"/>
  <c r="BF363" i="9" s="1"/>
  <c r="BF775" i="9" a="1"/>
  <c r="BF775" i="9" s="1"/>
  <c r="BF851" i="9" a="1"/>
  <c r="BF851" i="9" s="1"/>
  <c r="BF909" i="9" a="1"/>
  <c r="BF909" i="9" s="1"/>
  <c r="BF948" i="9" a="1"/>
  <c r="BF948" i="9" s="1"/>
  <c r="BF993" i="9" a="1"/>
  <c r="BF993" i="9" s="1"/>
  <c r="BF170" i="9" a="1"/>
  <c r="BF170" i="9" s="1"/>
  <c r="BF438" i="9" a="1"/>
  <c r="BF438" i="9" s="1"/>
  <c r="BF464" i="9" a="1"/>
  <c r="BF464" i="9" s="1"/>
  <c r="BF491" i="9" a="1"/>
  <c r="BF491" i="9" s="1"/>
  <c r="BF518" i="9" a="1"/>
  <c r="BF518" i="9" s="1"/>
  <c r="BF545" i="9" a="1"/>
  <c r="BF545" i="9" s="1"/>
  <c r="BF572" i="9" a="1"/>
  <c r="BF572" i="9" s="1"/>
  <c r="BF625" i="9" a="1"/>
  <c r="BF625" i="9" s="1"/>
  <c r="BF650" i="9" a="1"/>
  <c r="BF650" i="9" s="1"/>
  <c r="BF676" i="9" a="1"/>
  <c r="BF676" i="9" s="1"/>
  <c r="BF700" i="9" a="1"/>
  <c r="BF700" i="9" s="1"/>
  <c r="BF725" i="9" a="1"/>
  <c r="BF725" i="9" s="1"/>
  <c r="BF749" i="9" a="1"/>
  <c r="BF749" i="9" s="1"/>
  <c r="BF765" i="9" a="1"/>
  <c r="BF765" i="9" s="1"/>
  <c r="BF782" i="9" a="1"/>
  <c r="BF782" i="9" s="1"/>
  <c r="BF795" i="9" a="1"/>
  <c r="BF795" i="9" s="1"/>
  <c r="BF817" i="9" a="1"/>
  <c r="BF817" i="9" s="1"/>
  <c r="BF827" i="9" a="1"/>
  <c r="BF827" i="9" s="1"/>
  <c r="BF836" i="9" a="1"/>
  <c r="BF836" i="9" s="1"/>
  <c r="BF846" i="9" a="1"/>
  <c r="BF846" i="9" s="1"/>
  <c r="BF855" i="9" a="1"/>
  <c r="BF855" i="9" s="1"/>
  <c r="BF862" i="9" a="1"/>
  <c r="BF862" i="9" s="1"/>
  <c r="BF877" i="9" a="1"/>
  <c r="BF877" i="9" s="1"/>
  <c r="BF884" i="9" a="1"/>
  <c r="BF884" i="9" s="1"/>
  <c r="BF891" i="9" a="1"/>
  <c r="BF891" i="9" s="1"/>
  <c r="BF904" i="9" a="1"/>
  <c r="BF904" i="9" s="1"/>
  <c r="BF911" i="9" a="1"/>
  <c r="BF911" i="9" s="1"/>
  <c r="BF918" i="9" a="1"/>
  <c r="BF918" i="9" s="1"/>
  <c r="BF925" i="9" a="1"/>
  <c r="BF925" i="9" s="1"/>
  <c r="BF931" i="9" a="1"/>
  <c r="BF931" i="9" s="1"/>
  <c r="BF944" i="9" a="1"/>
  <c r="BF944" i="9" s="1"/>
  <c r="BF950" i="9" a="1"/>
  <c r="BF950" i="9" s="1"/>
  <c r="BF957" i="9" a="1"/>
  <c r="BF957" i="9" s="1"/>
  <c r="BF963" i="9" a="1"/>
  <c r="BF963" i="9" s="1"/>
  <c r="BF976" i="9" a="1"/>
  <c r="BF976" i="9" s="1"/>
  <c r="BF982" i="9" a="1"/>
  <c r="BF982" i="9" s="1"/>
  <c r="BF989" i="9" a="1"/>
  <c r="BF989" i="9" s="1"/>
  <c r="BF995" i="9" a="1"/>
  <c r="BF995" i="9" s="1"/>
  <c r="BF532" i="9" a="1"/>
  <c r="BF532" i="9" s="1"/>
  <c r="BF788" i="9" a="1"/>
  <c r="BF788" i="9" s="1"/>
  <c r="BF850" i="9" a="1"/>
  <c r="BF850" i="9" s="1"/>
  <c r="BF915" i="9" a="1"/>
  <c r="BF915" i="9" s="1"/>
  <c r="BF960" i="9" a="1"/>
  <c r="BF960" i="9" s="1"/>
  <c r="BF510" i="9" a="1"/>
  <c r="BF510" i="9" s="1"/>
  <c r="BF718" i="9" a="1"/>
  <c r="BF718" i="9" s="1"/>
  <c r="BF859" i="9" a="1"/>
  <c r="BF859" i="9" s="1"/>
  <c r="BF902" i="9" a="1"/>
  <c r="BF902" i="9" s="1"/>
  <c r="BF954" i="9" a="1"/>
  <c r="BF954" i="9" s="1"/>
  <c r="BF999" i="9" a="1"/>
  <c r="BF999" i="9" s="1"/>
  <c r="BF234" i="9" a="1"/>
  <c r="BF234" i="9" s="1"/>
  <c r="BF400" i="9" a="1"/>
  <c r="BF400" i="9" s="1"/>
  <c r="BF443" i="9" a="1"/>
  <c r="BF443" i="9" s="1"/>
  <c r="BF470" i="9" a="1"/>
  <c r="BF470" i="9" s="1"/>
  <c r="BF496" i="9" a="1"/>
  <c r="BF496" i="9" s="1"/>
  <c r="BF523" i="9" a="1"/>
  <c r="BF523" i="9" s="1"/>
  <c r="BF550" i="9" a="1"/>
  <c r="BF550" i="9" s="1"/>
  <c r="BF577" i="9" a="1"/>
  <c r="BF577" i="9" s="1"/>
  <c r="BF603" i="9" a="1"/>
  <c r="BF603" i="9" s="1"/>
  <c r="BF630" i="9" a="1"/>
  <c r="BF630" i="9" s="1"/>
  <c r="BF655" i="9" a="1"/>
  <c r="BF655" i="9" s="1"/>
  <c r="BF681" i="9" a="1"/>
  <c r="BF681" i="9" s="1"/>
  <c r="BF705" i="9" a="1"/>
  <c r="BF705" i="9" s="1"/>
  <c r="BF730" i="9" a="1"/>
  <c r="BF730" i="9" s="1"/>
  <c r="BF752" i="9" a="1"/>
  <c r="BF752" i="9" s="1"/>
  <c r="BF766" i="9" a="1"/>
  <c r="BF766" i="9" s="1"/>
  <c r="BF798" i="9" a="1"/>
  <c r="BF798" i="9" s="1"/>
  <c r="BF810" i="9" a="1"/>
  <c r="BF810" i="9" s="1"/>
  <c r="BF818" i="9" a="1"/>
  <c r="BF818" i="9" s="1"/>
  <c r="BF828" i="9" a="1"/>
  <c r="BF828" i="9" s="1"/>
  <c r="BF863" i="9" a="1"/>
  <c r="BF863" i="9" s="1"/>
  <c r="BF878" i="9" a="1"/>
  <c r="BF878" i="9" s="1"/>
  <c r="BF885" i="9" a="1"/>
  <c r="BF885" i="9" s="1"/>
  <c r="BF892" i="9" a="1"/>
  <c r="BF892" i="9" s="1"/>
  <c r="BF899" i="9" a="1"/>
  <c r="BF899" i="9" s="1"/>
  <c r="BF905" i="9" a="1"/>
  <c r="BF905" i="9" s="1"/>
  <c r="BF913" i="9" a="1"/>
  <c r="BF913" i="9" s="1"/>
  <c r="BF919" i="9" a="1"/>
  <c r="BF919" i="9" s="1"/>
  <c r="BF932" i="9" a="1"/>
  <c r="BF932" i="9" s="1"/>
  <c r="BF938" i="9" a="1"/>
  <c r="BF938" i="9" s="1"/>
  <c r="BF945" i="9" a="1"/>
  <c r="BF945" i="9" s="1"/>
  <c r="BF951" i="9" a="1"/>
  <c r="BF951" i="9" s="1"/>
  <c r="BF964" i="9" a="1"/>
  <c r="BF964" i="9" s="1"/>
  <c r="BF970" i="9" a="1"/>
  <c r="BF970" i="9" s="1"/>
  <c r="BF977" i="9" a="1"/>
  <c r="BF977" i="9" s="1"/>
  <c r="BF983" i="9" a="1"/>
  <c r="BF983" i="9" s="1"/>
  <c r="BF996" i="9" a="1"/>
  <c r="BF996" i="9" s="1"/>
  <c r="BF1002" i="9" a="1"/>
  <c r="BF1002" i="9" s="1"/>
  <c r="BF585" i="9" a="1"/>
  <c r="BF585" i="9" s="1"/>
  <c r="BF772" i="9" a="1"/>
  <c r="BF772" i="9" s="1"/>
  <c r="BF832" i="9" a="1"/>
  <c r="BF832" i="9" s="1"/>
  <c r="BF888" i="9" a="1"/>
  <c r="BF888" i="9" s="1"/>
  <c r="BF941" i="9" a="1"/>
  <c r="BF941" i="9" s="1"/>
  <c r="BF992" i="9" a="1"/>
  <c r="BF992" i="9" s="1"/>
  <c r="BF564" i="9" a="1"/>
  <c r="BF564" i="9" s="1"/>
  <c r="BF692" i="9" a="1"/>
  <c r="BF692" i="9" s="1"/>
  <c r="BF804" i="9" a="1"/>
  <c r="BF804" i="9" s="1"/>
  <c r="BF874" i="9" a="1"/>
  <c r="BF874" i="9" s="1"/>
  <c r="BF922" i="9" a="1"/>
  <c r="BF922" i="9" s="1"/>
  <c r="BF967" i="9" a="1"/>
  <c r="BF967" i="9" s="1"/>
  <c r="BF298" i="9" a="1"/>
  <c r="BF298" i="9" s="1"/>
  <c r="BF404" i="9" a="1"/>
  <c r="BF404" i="9" s="1"/>
  <c r="BF445" i="9" a="1"/>
  <c r="BF445" i="9" s="1"/>
  <c r="BF471" i="9" a="1"/>
  <c r="BF471" i="9" s="1"/>
  <c r="BF498" i="9" a="1"/>
  <c r="BF498" i="9" s="1"/>
  <c r="BF552" i="9" a="1"/>
  <c r="BF552" i="9" s="1"/>
  <c r="BF579" i="9" a="1"/>
  <c r="BF579" i="9" s="1"/>
  <c r="BF605" i="9" a="1"/>
  <c r="BF605" i="9" s="1"/>
  <c r="BF631" i="9" a="1"/>
  <c r="BF631" i="9" s="1"/>
  <c r="BF657" i="9" a="1"/>
  <c r="BF657" i="9" s="1"/>
  <c r="BF707" i="9" a="1"/>
  <c r="BF707" i="9" s="1"/>
  <c r="BF731" i="9" a="1"/>
  <c r="BF731" i="9" s="1"/>
  <c r="BF753" i="9" a="1"/>
  <c r="BF753" i="9" s="1"/>
  <c r="BF799" i="9" a="1"/>
  <c r="BF799" i="9" s="1"/>
  <c r="BF811" i="9" a="1"/>
  <c r="BF811" i="9" s="1"/>
  <c r="BF820" i="9" a="1"/>
  <c r="BF820" i="9" s="1"/>
  <c r="BF829" i="9" a="1"/>
  <c r="BF829" i="9" s="1"/>
  <c r="BF857" i="9" a="1"/>
  <c r="BF857" i="9" s="1"/>
  <c r="BF864" i="9" a="1"/>
  <c r="BF864" i="9" s="1"/>
  <c r="BF871" i="9" a="1"/>
  <c r="BF871" i="9" s="1"/>
  <c r="BF879" i="9" a="1"/>
  <c r="BF879" i="9" s="1"/>
  <c r="BF886" i="9" a="1"/>
  <c r="BF886" i="9" s="1"/>
  <c r="BF893" i="9" a="1"/>
  <c r="BF893" i="9" s="1"/>
  <c r="BF906" i="9" a="1"/>
  <c r="BF906" i="9" s="1"/>
  <c r="BF920" i="9" a="1"/>
  <c r="BF920" i="9" s="1"/>
  <c r="BF926" i="9" a="1"/>
  <c r="BF926" i="9" s="1"/>
  <c r="BF933" i="9" a="1"/>
  <c r="BF933" i="9" s="1"/>
  <c r="BF939" i="9" a="1"/>
  <c r="BF939" i="9" s="1"/>
  <c r="BF952" i="9" a="1"/>
  <c r="BF952" i="9" s="1"/>
  <c r="BF958" i="9" a="1"/>
  <c r="BF958" i="9" s="1"/>
  <c r="BF965" i="9" a="1"/>
  <c r="BF965" i="9" s="1"/>
  <c r="BF971" i="9" a="1"/>
  <c r="BF971" i="9" s="1"/>
  <c r="BF984" i="9" a="1"/>
  <c r="BF984" i="9" s="1"/>
  <c r="BF990" i="9" a="1"/>
  <c r="BF990" i="9" s="1"/>
  <c r="BF997" i="9" a="1"/>
  <c r="BF997" i="9" s="1"/>
  <c r="BF1003" i="9" a="1"/>
  <c r="BF1003" i="9" s="1"/>
  <c r="BF416" i="9" a="1"/>
  <c r="BF416" i="9" s="1"/>
  <c r="BF638" i="9" a="1"/>
  <c r="BF638" i="9" s="1"/>
  <c r="BF712" i="9" a="1"/>
  <c r="BF712" i="9" s="1"/>
  <c r="BF813" i="9" a="1"/>
  <c r="BF813" i="9" s="1"/>
  <c r="BF880" i="9" a="1"/>
  <c r="BF880" i="9" s="1"/>
  <c r="BF934" i="9" a="1"/>
  <c r="BF934" i="9" s="1"/>
  <c r="BF979" i="9" a="1"/>
  <c r="BF979" i="9" s="1"/>
  <c r="BF483" i="9" a="1"/>
  <c r="BF483" i="9" s="1"/>
  <c r="BF643" i="9" a="1"/>
  <c r="BF643" i="9" s="1"/>
  <c r="BF842" i="9" a="1"/>
  <c r="BF842" i="9" s="1"/>
  <c r="BF889" i="9" a="1"/>
  <c r="BF889" i="9" s="1"/>
  <c r="BF935" i="9" a="1"/>
  <c r="BF935" i="9" s="1"/>
  <c r="BF986" i="9" a="1"/>
  <c r="BF986" i="9" s="1"/>
  <c r="BF338" i="9" a="1"/>
  <c r="BF338" i="9" s="1"/>
  <c r="BF413" i="9" a="1"/>
  <c r="BF413" i="9" s="1"/>
  <c r="BF450" i="9" a="1"/>
  <c r="BF450" i="9" s="1"/>
  <c r="BF476" i="9" a="1"/>
  <c r="BF476" i="9" s="1"/>
  <c r="BF503" i="9" a="1"/>
  <c r="BF503" i="9" s="1"/>
  <c r="BF530" i="9" a="1"/>
  <c r="BF530" i="9" s="1"/>
  <c r="BF584" i="9" a="1"/>
  <c r="BF584" i="9" s="1"/>
  <c r="BF610" i="9" a="1"/>
  <c r="BF610" i="9" s="1"/>
  <c r="BF636" i="9" a="1"/>
  <c r="BF636" i="9" s="1"/>
  <c r="BF736" i="9" a="1"/>
  <c r="BF736" i="9" s="1"/>
  <c r="BF754" i="9" a="1"/>
  <c r="BF754" i="9" s="1"/>
  <c r="BF771" i="9" a="1"/>
  <c r="BF771" i="9" s="1"/>
  <c r="BF787" i="9" a="1"/>
  <c r="BF787" i="9" s="1"/>
  <c r="BF800" i="9" a="1"/>
  <c r="BF800" i="9" s="1"/>
  <c r="BF822" i="9" a="1"/>
  <c r="BF822" i="9" s="1"/>
  <c r="BF830" i="9" a="1"/>
  <c r="BF830" i="9" s="1"/>
  <c r="BF839" i="9" a="1"/>
  <c r="BF839" i="9" s="1"/>
  <c r="BF849" i="9" a="1"/>
  <c r="BF849" i="9" s="1"/>
  <c r="BF866" i="9" a="1"/>
  <c r="BF866" i="9" s="1"/>
  <c r="BF872" i="9" a="1"/>
  <c r="BF872" i="9" s="1"/>
  <c r="BF901" i="9" a="1"/>
  <c r="BF901" i="9" s="1"/>
  <c r="BF907" i="9" a="1"/>
  <c r="BF907" i="9" s="1"/>
  <c r="BF914" i="9" a="1"/>
  <c r="BF914" i="9" s="1"/>
  <c r="BF921" i="9" a="1"/>
  <c r="BF921" i="9" s="1"/>
  <c r="BF927" i="9" a="1"/>
  <c r="BF927" i="9" s="1"/>
  <c r="BF940" i="9" a="1"/>
  <c r="BF940" i="9" s="1"/>
  <c r="BF946" i="9" a="1"/>
  <c r="BF946" i="9" s="1"/>
  <c r="BF953" i="9" a="1"/>
  <c r="BF953" i="9" s="1"/>
  <c r="BF959" i="9" a="1"/>
  <c r="BF959" i="9" s="1"/>
  <c r="BF972" i="9" a="1"/>
  <c r="BF972" i="9" s="1"/>
  <c r="BF978" i="9" a="1"/>
  <c r="BF978" i="9" s="1"/>
  <c r="BF985" i="9" a="1"/>
  <c r="BF985" i="9" s="1"/>
  <c r="BF991" i="9" a="1"/>
  <c r="BF991" i="9" s="1"/>
  <c r="BF1004" i="9" a="1"/>
  <c r="BF1004" i="9" s="1"/>
  <c r="BF346" i="9" a="1"/>
  <c r="BF346" i="9" s="1"/>
  <c r="BF478" i="9" a="1"/>
  <c r="BF478" i="9" s="1"/>
  <c r="BF664" i="9" a="1"/>
  <c r="BF664" i="9" s="1"/>
  <c r="BF738" i="9" a="1"/>
  <c r="BF738" i="9" s="1"/>
  <c r="BF823" i="9" a="1"/>
  <c r="BF823" i="9" s="1"/>
  <c r="BF895" i="9" a="1"/>
  <c r="BF895" i="9" s="1"/>
  <c r="BF947" i="9" a="1"/>
  <c r="BF947" i="9" s="1"/>
  <c r="BF998" i="9" a="1"/>
  <c r="BF998" i="9" s="1"/>
  <c r="BF425" i="9" a="1"/>
  <c r="BF425" i="9" s="1"/>
  <c r="BF668" i="9" a="1"/>
  <c r="BF668" i="9" s="1"/>
  <c r="BF834" i="9" a="1"/>
  <c r="BF834" i="9" s="1"/>
  <c r="BF896" i="9" a="1"/>
  <c r="BF896" i="9" s="1"/>
  <c r="BF929" i="9" a="1"/>
  <c r="BF929" i="9" s="1"/>
  <c r="BF980" i="9" a="1"/>
  <c r="BF980" i="9" s="1"/>
  <c r="BF369" i="9" a="1"/>
  <c r="BF369" i="9" s="1"/>
  <c r="BF458" i="9" a="1"/>
  <c r="BF458" i="9" s="1"/>
  <c r="BF484" i="9" a="1"/>
  <c r="BF484" i="9" s="1"/>
  <c r="BF566" i="9" a="1"/>
  <c r="BF566" i="9" s="1"/>
  <c r="BF592" i="9" a="1"/>
  <c r="BF592" i="9" s="1"/>
  <c r="BF618" i="9" a="1"/>
  <c r="BF618" i="9" s="1"/>
  <c r="BF644" i="9" a="1"/>
  <c r="BF644" i="9" s="1"/>
  <c r="BF670" i="9" a="1"/>
  <c r="BF670" i="9" s="1"/>
  <c r="BF694" i="9" a="1"/>
  <c r="BF694" i="9" s="1"/>
  <c r="BF719" i="9" a="1"/>
  <c r="BF719" i="9" s="1"/>
  <c r="BF761" i="9" a="1"/>
  <c r="BF761" i="9" s="1"/>
  <c r="BF776" i="9" a="1"/>
  <c r="BF776" i="9" s="1"/>
  <c r="BF805" i="9" a="1"/>
  <c r="BF805" i="9" s="1"/>
  <c r="BF825" i="9" a="1"/>
  <c r="BF825" i="9" s="1"/>
  <c r="BF852" i="9" a="1"/>
  <c r="BF852" i="9" s="1"/>
  <c r="BF860" i="9" a="1"/>
  <c r="BF860" i="9" s="1"/>
  <c r="BF868" i="9" a="1"/>
  <c r="BF868" i="9" s="1"/>
  <c r="BF875" i="9" a="1"/>
  <c r="BF875" i="9" s="1"/>
  <c r="BF882" i="9" a="1"/>
  <c r="BF882" i="9" s="1"/>
  <c r="BF890" i="9" a="1"/>
  <c r="BF890" i="9" s="1"/>
  <c r="BF897" i="9" a="1"/>
  <c r="BF897" i="9" s="1"/>
  <c r="BF917" i="9" a="1"/>
  <c r="BF917" i="9" s="1"/>
  <c r="BF923" i="9" a="1"/>
  <c r="BF923" i="9" s="1"/>
  <c r="BF936" i="9" a="1"/>
  <c r="BF936" i="9" s="1"/>
  <c r="BF942" i="9" a="1"/>
  <c r="BF942" i="9" s="1"/>
  <c r="BF949" i="9" a="1"/>
  <c r="BF949" i="9" s="1"/>
  <c r="BF955" i="9" a="1"/>
  <c r="BF955" i="9" s="1"/>
  <c r="BF968" i="9" a="1"/>
  <c r="BF968" i="9" s="1"/>
  <c r="BF974" i="9" a="1"/>
  <c r="BF974" i="9" s="1"/>
  <c r="BF981" i="9" a="1"/>
  <c r="BF981" i="9" s="1"/>
  <c r="BF987" i="9" a="1"/>
  <c r="BF987" i="9" s="1"/>
  <c r="BF1000" i="9" a="1"/>
  <c r="BF1000" i="9" s="1"/>
  <c r="BF558" i="9" a="1"/>
  <c r="BF558" i="9" s="1"/>
  <c r="BF759" i="9" a="1"/>
  <c r="BF759" i="9" s="1"/>
  <c r="BF840" i="9" a="1"/>
  <c r="BF840" i="9" s="1"/>
  <c r="BF908" i="9" a="1"/>
  <c r="BF908" i="9" s="1"/>
  <c r="BF973" i="9" a="1"/>
  <c r="BF973" i="9" s="1"/>
  <c r="BF5" i="9" a="1"/>
  <c r="BF5" i="9" s="1"/>
  <c r="BG5" i="9" s="1"/>
  <c r="BH5" i="9" s="1"/>
  <c r="BF537" i="9" a="1"/>
  <c r="BF537" i="9" s="1"/>
  <c r="BF590" i="9" a="1"/>
  <c r="BF590" i="9" s="1"/>
  <c r="BF790" i="9" a="1"/>
  <c r="BF790" i="9" s="1"/>
  <c r="BF867" i="9" a="1"/>
  <c r="BF867" i="9" s="1"/>
  <c r="BF916" i="9" a="1"/>
  <c r="BF916" i="9" s="1"/>
  <c r="BF961" i="9" a="1"/>
  <c r="BF961" i="9" s="1"/>
  <c r="CV5" i="9"/>
  <c r="R637" i="9"/>
  <c r="X637" i="9" s="1"/>
  <c r="AB637" i="9" s="1"/>
  <c r="R449" i="9"/>
  <c r="X449" i="9" s="1"/>
  <c r="AA449" i="9" s="1"/>
  <c r="BY6" i="9" a="1"/>
  <c r="BY6" i="9" s="1"/>
  <c r="AM5" i="9"/>
  <c r="AL13" i="9"/>
  <c r="AL21" i="9"/>
  <c r="AL29" i="9"/>
  <c r="AL37" i="9"/>
  <c r="AL45" i="9"/>
  <c r="AL53" i="9"/>
  <c r="AL61" i="9"/>
  <c r="AL69" i="9"/>
  <c r="AL77" i="9"/>
  <c r="AL85" i="9"/>
  <c r="AL93" i="9"/>
  <c r="AL101" i="9"/>
  <c r="AL109" i="9"/>
  <c r="AL117" i="9"/>
  <c r="AL125" i="9"/>
  <c r="AL133" i="9"/>
  <c r="AL141" i="9"/>
  <c r="AL149" i="9"/>
  <c r="AL157" i="9"/>
  <c r="AL165" i="9"/>
  <c r="AL173" i="9"/>
  <c r="AL181" i="9"/>
  <c r="AL189" i="9"/>
  <c r="AL197" i="9"/>
  <c r="AL12" i="9"/>
  <c r="AL28" i="9"/>
  <c r="AL44" i="9"/>
  <c r="AL60" i="9"/>
  <c r="AL76" i="9"/>
  <c r="AL92" i="9"/>
  <c r="AL108" i="9"/>
  <c r="AL124" i="9"/>
  <c r="AL140" i="9"/>
  <c r="AL156" i="9"/>
  <c r="AL172" i="9"/>
  <c r="AL188" i="9"/>
  <c r="AL204" i="9"/>
  <c r="AL14" i="9"/>
  <c r="AL30" i="9"/>
  <c r="AL46" i="9"/>
  <c r="AL62" i="9"/>
  <c r="AL78" i="9"/>
  <c r="AL94" i="9"/>
  <c r="AM94" i="9" s="1"/>
  <c r="AL110" i="9"/>
  <c r="AL126" i="9"/>
  <c r="AL142" i="9"/>
  <c r="AL158" i="9"/>
  <c r="AL174" i="9"/>
  <c r="AL190" i="9"/>
  <c r="AL16" i="9"/>
  <c r="AL32" i="9"/>
  <c r="AM32" i="9" s="1"/>
  <c r="AL48" i="9"/>
  <c r="AL64" i="9"/>
  <c r="AL80" i="9"/>
  <c r="AL96" i="9"/>
  <c r="AL112" i="9"/>
  <c r="AL128" i="9"/>
  <c r="AL144" i="9"/>
  <c r="AL160" i="9"/>
  <c r="AL176" i="9"/>
  <c r="AL192" i="9"/>
  <c r="AL19" i="9"/>
  <c r="AL35" i="9"/>
  <c r="AL51" i="9"/>
  <c r="AL67" i="9"/>
  <c r="AL83" i="9"/>
  <c r="AL99" i="9"/>
  <c r="AM99" i="9" s="1"/>
  <c r="AL115" i="9"/>
  <c r="AL131" i="9"/>
  <c r="AL147" i="9"/>
  <c r="AL163" i="9"/>
  <c r="AL179" i="9"/>
  <c r="AL195" i="9"/>
  <c r="AL6" i="9"/>
  <c r="AL22" i="9"/>
  <c r="AM22" i="9" s="1"/>
  <c r="AL38" i="9"/>
  <c r="AL54" i="9"/>
  <c r="AL70" i="9"/>
  <c r="AL86" i="9"/>
  <c r="AL102" i="9"/>
  <c r="AL118" i="9"/>
  <c r="AL134" i="9"/>
  <c r="AL150" i="9"/>
  <c r="AM150" i="9" s="1"/>
  <c r="AL166" i="9"/>
  <c r="AL182" i="9"/>
  <c r="AL198" i="9"/>
  <c r="AL8" i="9"/>
  <c r="AL24" i="9"/>
  <c r="AL40" i="9"/>
  <c r="AL56" i="9"/>
  <c r="AL72" i="9"/>
  <c r="AM72" i="9" s="1"/>
  <c r="AL88" i="9"/>
  <c r="AL59" i="9"/>
  <c r="AL116" i="9"/>
  <c r="AL155" i="9"/>
  <c r="AL200" i="9"/>
  <c r="AL68" i="9"/>
  <c r="AL120" i="9"/>
  <c r="AL164" i="9"/>
  <c r="AM164" i="9" s="1"/>
  <c r="AL203" i="9"/>
  <c r="AL11" i="9"/>
  <c r="AL75" i="9"/>
  <c r="AL123" i="9"/>
  <c r="AL168" i="9"/>
  <c r="AL20" i="9"/>
  <c r="AM20" i="9" s="1"/>
  <c r="AL84" i="9"/>
  <c r="AL132" i="9"/>
  <c r="AM132" i="9" s="1"/>
  <c r="AL171" i="9"/>
  <c r="AL27" i="9"/>
  <c r="AL91" i="9"/>
  <c r="AL136" i="9"/>
  <c r="AL180" i="9"/>
  <c r="AL36" i="9"/>
  <c r="AL100" i="9"/>
  <c r="AL139" i="9"/>
  <c r="AM139" i="9" s="1"/>
  <c r="AL184" i="9"/>
  <c r="AL187" i="9"/>
  <c r="AL196" i="9"/>
  <c r="AL43" i="9"/>
  <c r="AL52" i="9"/>
  <c r="AL104" i="9"/>
  <c r="AL107" i="9"/>
  <c r="AL148" i="9"/>
  <c r="AM148" i="9" s="1"/>
  <c r="AL152" i="9"/>
  <c r="R494" i="9"/>
  <c r="X494" i="9" s="1"/>
  <c r="AB494" i="9" s="1"/>
  <c r="R150" i="9"/>
  <c r="X150" i="9" s="1"/>
  <c r="AA150" i="9" s="1"/>
  <c r="T5" i="9"/>
  <c r="R137" i="9"/>
  <c r="X137" i="9" s="1"/>
  <c r="AA137" i="9" s="1"/>
  <c r="R643" i="9"/>
  <c r="X643" i="9" s="1"/>
  <c r="AB643" i="9" s="1"/>
  <c r="R350" i="9"/>
  <c r="X350" i="9" s="1"/>
  <c r="AA350" i="9" s="1"/>
  <c r="R385" i="9"/>
  <c r="X385" i="9" s="1"/>
  <c r="AA385" i="9" s="1"/>
  <c r="R502" i="9"/>
  <c r="X502" i="9" s="1"/>
  <c r="AA502" i="9" s="1"/>
  <c r="R574" i="9"/>
  <c r="X574" i="9" s="1"/>
  <c r="AB574" i="9" s="1"/>
  <c r="R542" i="9"/>
  <c r="X542" i="9" s="1"/>
  <c r="AA542" i="9" s="1"/>
  <c r="R510" i="9"/>
  <c r="X510" i="9" s="1"/>
  <c r="AA510" i="9" s="1"/>
  <c r="B7" i="1"/>
  <c r="O7" i="1" s="1"/>
  <c r="R707" i="9"/>
  <c r="X707" i="9" s="1"/>
  <c r="AB707" i="9" s="1"/>
  <c r="R387" i="9"/>
  <c r="X387" i="9" s="1"/>
  <c r="AB387" i="9" s="1"/>
  <c r="R195" i="9"/>
  <c r="X195" i="9" s="1"/>
  <c r="AA195" i="9" s="1"/>
  <c r="R575" i="9"/>
  <c r="X575" i="9" s="1"/>
  <c r="AA575" i="9" s="1"/>
  <c r="R159" i="9"/>
  <c r="X159" i="9" s="1"/>
  <c r="AA159" i="9" s="1"/>
  <c r="R567" i="9"/>
  <c r="X567" i="9" s="1"/>
  <c r="AA567" i="9" s="1"/>
  <c r="R503" i="9"/>
  <c r="X503" i="9" s="1"/>
  <c r="AA503" i="9" s="1"/>
  <c r="R375" i="9"/>
  <c r="X375" i="9" s="1"/>
  <c r="AB375" i="9" s="1"/>
  <c r="R615" i="9"/>
  <c r="X615" i="9" s="1"/>
  <c r="AA615" i="9" s="1"/>
  <c r="Y551" i="9"/>
  <c r="R487" i="9"/>
  <c r="X487" i="9" s="1"/>
  <c r="AA487" i="9" s="1"/>
  <c r="R623" i="9"/>
  <c r="X623" i="9" s="1"/>
  <c r="AB623" i="9" s="1"/>
  <c r="Y559" i="9"/>
  <c r="R495" i="9"/>
  <c r="X495" i="9" s="1"/>
  <c r="AB495" i="9" s="1"/>
  <c r="R367" i="9"/>
  <c r="X367" i="9" s="1"/>
  <c r="AA367" i="9" s="1"/>
  <c r="R647" i="9"/>
  <c r="X647" i="9" s="1"/>
  <c r="AB647" i="9" s="1"/>
  <c r="R519" i="9"/>
  <c r="X519" i="9" s="1"/>
  <c r="AA519" i="9" s="1"/>
  <c r="R527" i="9"/>
  <c r="X527" i="9" s="1"/>
  <c r="AB527" i="9" s="1"/>
  <c r="R399" i="9"/>
  <c r="X399" i="9" s="1"/>
  <c r="AB399" i="9" s="1"/>
  <c r="R663" i="9"/>
  <c r="X663" i="9" s="1"/>
  <c r="AA663" i="9" s="1"/>
  <c r="Y535" i="9"/>
  <c r="R526" i="9"/>
  <c r="X526" i="9" s="1"/>
  <c r="AA526" i="9" s="1"/>
  <c r="R714" i="9"/>
  <c r="X714" i="9" s="1"/>
  <c r="AA714" i="9" s="1"/>
  <c r="R330" i="9"/>
  <c r="X330" i="9" s="1"/>
  <c r="AA330" i="9" s="1"/>
  <c r="R76" i="9"/>
  <c r="X76" i="9" s="1"/>
  <c r="AB76" i="9" s="1"/>
  <c r="R659" i="9"/>
  <c r="X659" i="9" s="1"/>
  <c r="AA659" i="9" s="1"/>
  <c r="R584" i="9"/>
  <c r="X584" i="9" s="1"/>
  <c r="AA584" i="9" s="1"/>
  <c r="R738" i="9"/>
  <c r="X738" i="9" s="1"/>
  <c r="AA738" i="9" s="1"/>
  <c r="R592" i="9"/>
  <c r="X592" i="9" s="1"/>
  <c r="AA592" i="9" s="1"/>
  <c r="R407" i="9"/>
  <c r="X407" i="9" s="1"/>
  <c r="AA407" i="9" s="1"/>
  <c r="R379" i="9"/>
  <c r="X379" i="9" s="1"/>
  <c r="AA379" i="9" s="1"/>
  <c r="R361" i="9"/>
  <c r="X361" i="9" s="1"/>
  <c r="AA361" i="9" s="1"/>
  <c r="R187" i="9"/>
  <c r="X187" i="9" s="1"/>
  <c r="AB187" i="9" s="1"/>
  <c r="V1004" i="9"/>
  <c r="V996" i="9"/>
  <c r="V980" i="9"/>
  <c r="V956" i="9"/>
  <c r="V948" i="9"/>
  <c r="V940" i="9"/>
  <c r="V932" i="9"/>
  <c r="V924" i="9"/>
  <c r="V916" i="9"/>
  <c r="V908" i="9"/>
  <c r="V892" i="9"/>
  <c r="V868" i="9"/>
  <c r="V844" i="9"/>
  <c r="V836" i="9"/>
  <c r="V828" i="9"/>
  <c r="V820" i="9"/>
  <c r="V804" i="9"/>
  <c r="V796" i="9"/>
  <c r="V780" i="9"/>
  <c r="V756" i="9"/>
  <c r="V748" i="9"/>
  <c r="V732" i="9"/>
  <c r="V724" i="9"/>
  <c r="V716" i="9"/>
  <c r="V708" i="9"/>
  <c r="V692" i="9"/>
  <c r="V668" i="9"/>
  <c r="V644" i="9"/>
  <c r="V636" i="9"/>
  <c r="V628" i="9"/>
  <c r="V620" i="9"/>
  <c r="V612" i="9"/>
  <c r="V604" i="9"/>
  <c r="V596" i="9"/>
  <c r="V580" i="9"/>
  <c r="V572" i="9"/>
  <c r="V556" i="9"/>
  <c r="V548" i="9"/>
  <c r="V532" i="9"/>
  <c r="V524" i="9"/>
  <c r="V516" i="9"/>
  <c r="V508" i="9"/>
  <c r="V492" i="9"/>
  <c r="V484" i="9"/>
  <c r="V468" i="9"/>
  <c r="V460" i="9"/>
  <c r="V444" i="9"/>
  <c r="V436" i="9"/>
  <c r="V428" i="9"/>
  <c r="V420" i="9"/>
  <c r="V412" i="9"/>
  <c r="V404" i="9"/>
  <c r="V396" i="9"/>
  <c r="V380" i="9"/>
  <c r="V372" i="9"/>
  <c r="V356" i="9"/>
  <c r="V348" i="9"/>
  <c r="V332" i="9"/>
  <c r="V324" i="9"/>
  <c r="V308" i="9"/>
  <c r="V300" i="9"/>
  <c r="V284" i="9"/>
  <c r="V276" i="9"/>
  <c r="V260" i="9"/>
  <c r="V252" i="9"/>
  <c r="V244" i="9"/>
  <c r="V236" i="9"/>
  <c r="V228" i="9"/>
  <c r="V220" i="9"/>
  <c r="V212" i="9"/>
  <c r="V196" i="9"/>
  <c r="V188" i="9"/>
  <c r="V172" i="9"/>
  <c r="V164" i="9"/>
  <c r="V148" i="9"/>
  <c r="V140" i="9"/>
  <c r="V132" i="9"/>
  <c r="V124" i="9"/>
  <c r="V116" i="9"/>
  <c r="V108" i="9"/>
  <c r="V52" i="9"/>
  <c r="V28" i="9"/>
  <c r="V153" i="9"/>
  <c r="V65" i="9"/>
  <c r="DH30" i="9"/>
  <c r="R997" i="9"/>
  <c r="X997" i="9" s="1"/>
  <c r="AA997" i="9" s="1"/>
  <c r="R944" i="9"/>
  <c r="X944" i="9" s="1"/>
  <c r="R928" i="9"/>
  <c r="X928" i="9" s="1"/>
  <c r="R912" i="9"/>
  <c r="R872" i="9"/>
  <c r="X872" i="9" s="1"/>
  <c r="AB872" i="9" s="1"/>
  <c r="R848" i="9"/>
  <c r="X848" i="9" s="1"/>
  <c r="R832" i="9"/>
  <c r="X832" i="9" s="1"/>
  <c r="AA832" i="9" s="1"/>
  <c r="R816" i="9"/>
  <c r="X816" i="9" s="1"/>
  <c r="AA816" i="9" s="1"/>
  <c r="R800" i="9"/>
  <c r="X800" i="9" s="1"/>
  <c r="AA800" i="9" s="1"/>
  <c r="R784" i="9"/>
  <c r="X784" i="9" s="1"/>
  <c r="R776" i="9"/>
  <c r="X776" i="9" s="1"/>
  <c r="R381" i="9"/>
  <c r="X381" i="9" s="1"/>
  <c r="R312" i="9"/>
  <c r="X312" i="9" s="1"/>
  <c r="AA312" i="9" s="1"/>
  <c r="R304" i="9"/>
  <c r="X304" i="9" s="1"/>
  <c r="R296" i="9"/>
  <c r="X296" i="9" s="1"/>
  <c r="AA296" i="9" s="1"/>
  <c r="R288" i="9"/>
  <c r="X288" i="9" s="1"/>
  <c r="R272" i="9"/>
  <c r="X272" i="9" s="1"/>
  <c r="R264" i="9"/>
  <c r="X264" i="9" s="1"/>
  <c r="AB264" i="9" s="1"/>
  <c r="R248" i="9"/>
  <c r="X248" i="9" s="1"/>
  <c r="AA248" i="9" s="1"/>
  <c r="R240" i="9"/>
  <c r="X240" i="9" s="1"/>
  <c r="AA240" i="9" s="1"/>
  <c r="R232" i="9"/>
  <c r="X232" i="9" s="1"/>
  <c r="R224" i="9"/>
  <c r="X224" i="9" s="1"/>
  <c r="R118" i="9"/>
  <c r="X118" i="9" s="1"/>
  <c r="R97" i="9"/>
  <c r="X97" i="9" s="1"/>
  <c r="Y952" i="9"/>
  <c r="R936" i="9"/>
  <c r="X936" i="9" s="1"/>
  <c r="R904" i="9"/>
  <c r="X904" i="9" s="1"/>
  <c r="R888" i="9"/>
  <c r="R880" i="9"/>
  <c r="X880" i="9" s="1"/>
  <c r="R864" i="9"/>
  <c r="X864" i="9" s="1"/>
  <c r="AA864" i="9" s="1"/>
  <c r="R840" i="9"/>
  <c r="X840" i="9" s="1"/>
  <c r="R808" i="9"/>
  <c r="X808" i="9" s="1"/>
  <c r="AB808" i="9" s="1"/>
  <c r="Y994" i="9"/>
  <c r="R481" i="9"/>
  <c r="X481" i="9" s="1"/>
  <c r="AA481" i="9" s="1"/>
  <c r="R349" i="9"/>
  <c r="R325" i="9"/>
  <c r="X325" i="9" s="1"/>
  <c r="R221" i="9"/>
  <c r="X221" i="9" s="1"/>
  <c r="R1004" i="9"/>
  <c r="R751" i="9"/>
  <c r="X751" i="9" s="1"/>
  <c r="AA751" i="9" s="1"/>
  <c r="R741" i="9"/>
  <c r="X741" i="9" s="1"/>
  <c r="AA741" i="9" s="1"/>
  <c r="R624" i="9"/>
  <c r="X624" i="9" s="1"/>
  <c r="R616" i="9"/>
  <c r="X616" i="9" s="1"/>
  <c r="AB616" i="9" s="1"/>
  <c r="R611" i="9"/>
  <c r="X611" i="9" s="1"/>
  <c r="AA611" i="9" s="1"/>
  <c r="R579" i="9"/>
  <c r="R478" i="9"/>
  <c r="X478" i="9" s="1"/>
  <c r="AA478" i="9" s="1"/>
  <c r="R470" i="9"/>
  <c r="X470" i="9" s="1"/>
  <c r="AA470" i="9" s="1"/>
  <c r="R438" i="9"/>
  <c r="X438" i="9" s="1"/>
  <c r="R430" i="9"/>
  <c r="X430" i="9" s="1"/>
  <c r="R271" i="9"/>
  <c r="X271" i="9" s="1"/>
  <c r="R215" i="9"/>
  <c r="X215" i="9" s="1"/>
  <c r="R154" i="9"/>
  <c r="X154" i="9" s="1"/>
  <c r="AA154" i="9" s="1"/>
  <c r="R72" i="9"/>
  <c r="X72" i="9" s="1"/>
  <c r="AA72" i="9" s="1"/>
  <c r="R990" i="9"/>
  <c r="X990" i="9" s="1"/>
  <c r="AA990" i="9" s="1"/>
  <c r="Y982" i="9"/>
  <c r="Y958" i="9"/>
  <c r="R727" i="9"/>
  <c r="X727" i="9" s="1"/>
  <c r="AA727" i="9" s="1"/>
  <c r="R698" i="9"/>
  <c r="X698" i="9" s="1"/>
  <c r="R682" i="9"/>
  <c r="X682" i="9" s="1"/>
  <c r="AA682" i="9" s="1"/>
  <c r="R642" i="9"/>
  <c r="X642" i="9" s="1"/>
  <c r="AA642" i="9" s="1"/>
  <c r="R440" i="9"/>
  <c r="R419" i="9"/>
  <c r="X419" i="9" s="1"/>
  <c r="R398" i="9"/>
  <c r="X398" i="9" s="1"/>
  <c r="AA398" i="9" s="1"/>
  <c r="R209" i="9"/>
  <c r="X209" i="9" s="1"/>
  <c r="R148" i="9"/>
  <c r="R140" i="9"/>
  <c r="R135" i="9"/>
  <c r="X135" i="9" s="1"/>
  <c r="AA135" i="9" s="1"/>
  <c r="Y1000" i="9"/>
  <c r="R987" i="9"/>
  <c r="X987" i="9" s="1"/>
  <c r="R963" i="9"/>
  <c r="X963" i="9" s="1"/>
  <c r="AA963" i="9" s="1"/>
  <c r="Y950" i="9"/>
  <c r="R942" i="9"/>
  <c r="X942" i="9" s="1"/>
  <c r="R926" i="9"/>
  <c r="X926" i="9" s="1"/>
  <c r="R918" i="9"/>
  <c r="X918" i="9" s="1"/>
  <c r="R894" i="9"/>
  <c r="X894" i="9" s="1"/>
  <c r="AB894" i="9" s="1"/>
  <c r="R886" i="9"/>
  <c r="X886" i="9" s="1"/>
  <c r="AA886" i="9" s="1"/>
  <c r="R878" i="9"/>
  <c r="X878" i="9" s="1"/>
  <c r="R862" i="9"/>
  <c r="R854" i="9"/>
  <c r="X854" i="9" s="1"/>
  <c r="R846" i="9"/>
  <c r="R830" i="9"/>
  <c r="X830" i="9" s="1"/>
  <c r="AB830" i="9" s="1"/>
  <c r="R822" i="9"/>
  <c r="X822" i="9" s="1"/>
  <c r="AA822" i="9" s="1"/>
  <c r="R798" i="9"/>
  <c r="R790" i="9"/>
  <c r="X790" i="9" s="1"/>
  <c r="R766" i="9"/>
  <c r="X766" i="9" s="1"/>
  <c r="AB766" i="9" s="1"/>
  <c r="R758" i="9"/>
  <c r="X758" i="9" s="1"/>
  <c r="AA758" i="9" s="1"/>
  <c r="R743" i="9"/>
  <c r="X743" i="9" s="1"/>
  <c r="R652" i="9"/>
  <c r="X652" i="9" s="1"/>
  <c r="R631" i="9"/>
  <c r="X631" i="9" s="1"/>
  <c r="R488" i="9"/>
  <c r="X488" i="9" s="1"/>
  <c r="AA488" i="9" s="1"/>
  <c r="R372" i="9"/>
  <c r="Y359" i="9"/>
  <c r="R343" i="9"/>
  <c r="X343" i="9" s="1"/>
  <c r="R335" i="9"/>
  <c r="X335" i="9" s="1"/>
  <c r="AA335" i="9" s="1"/>
  <c r="R298" i="9"/>
  <c r="X298" i="9" s="1"/>
  <c r="R290" i="9"/>
  <c r="X290" i="9" s="1"/>
  <c r="R282" i="9"/>
  <c r="X282" i="9" s="1"/>
  <c r="R266" i="9"/>
  <c r="X266" i="9" s="1"/>
  <c r="R258" i="9"/>
  <c r="X258" i="9" s="1"/>
  <c r="AA258" i="9" s="1"/>
  <c r="R250" i="9"/>
  <c r="X250" i="9" s="1"/>
  <c r="AA250" i="9" s="1"/>
  <c r="R234" i="9"/>
  <c r="X234" i="9" s="1"/>
  <c r="R226" i="9"/>
  <c r="X226" i="9" s="1"/>
  <c r="R189" i="9"/>
  <c r="X189" i="9" s="1"/>
  <c r="AA189" i="9" s="1"/>
  <c r="R87" i="9"/>
  <c r="X87" i="9" s="1"/>
  <c r="AA87" i="9" s="1"/>
  <c r="R82" i="9"/>
  <c r="X82" i="9" s="1"/>
  <c r="AA82" i="9" s="1"/>
  <c r="R992" i="9"/>
  <c r="X992" i="9" s="1"/>
  <c r="AB992" i="9" s="1"/>
  <c r="R968" i="9"/>
  <c r="X968" i="9" s="1"/>
  <c r="R960" i="9"/>
  <c r="X960" i="9" s="1"/>
  <c r="R680" i="9"/>
  <c r="X680" i="9" s="1"/>
  <c r="R620" i="9"/>
  <c r="R477" i="9"/>
  <c r="X477" i="9" s="1"/>
  <c r="AA477" i="9" s="1"/>
  <c r="R337" i="9"/>
  <c r="R183" i="9"/>
  <c r="X183" i="9" s="1"/>
  <c r="R175" i="9"/>
  <c r="X175" i="9" s="1"/>
  <c r="AA175" i="9" s="1"/>
  <c r="R149" i="9"/>
  <c r="X149" i="9" s="1"/>
  <c r="AB149" i="9" s="1"/>
  <c r="R136" i="9"/>
  <c r="X136" i="9" s="1"/>
  <c r="AB136" i="9" s="1"/>
  <c r="R79" i="9"/>
  <c r="X79" i="9" s="1"/>
  <c r="AB79" i="9" s="1"/>
  <c r="R996" i="9"/>
  <c r="R991" i="9"/>
  <c r="Y695" i="9"/>
  <c r="R687" i="9"/>
  <c r="X687" i="9" s="1"/>
  <c r="R679" i="9"/>
  <c r="X679" i="9" s="1"/>
  <c r="AA679" i="9" s="1"/>
  <c r="R669" i="9"/>
  <c r="X669" i="9" s="1"/>
  <c r="R556" i="9"/>
  <c r="R548" i="9"/>
  <c r="R532" i="9"/>
  <c r="R500" i="9"/>
  <c r="X500" i="9" s="1"/>
  <c r="R492" i="9"/>
  <c r="R471" i="9"/>
  <c r="X471" i="9" s="1"/>
  <c r="R463" i="9"/>
  <c r="X463" i="9" s="1"/>
  <c r="R439" i="9"/>
  <c r="X439" i="9" s="1"/>
  <c r="R431" i="9"/>
  <c r="X431" i="9" s="1"/>
  <c r="AB431" i="9" s="1"/>
  <c r="R426" i="9"/>
  <c r="X426" i="9" s="1"/>
  <c r="AA426" i="9" s="1"/>
  <c r="R418" i="9"/>
  <c r="X418" i="9" s="1"/>
  <c r="AB418" i="9" s="1"/>
  <c r="R392" i="9"/>
  <c r="X392" i="9" s="1"/>
  <c r="R222" i="9"/>
  <c r="X222" i="9" s="1"/>
  <c r="AA222" i="9" s="1"/>
  <c r="R214" i="9"/>
  <c r="X214" i="9" s="1"/>
  <c r="AB214" i="9" s="1"/>
  <c r="R193" i="9"/>
  <c r="X193" i="9" s="1"/>
  <c r="AA193" i="9" s="1"/>
  <c r="R143" i="9"/>
  <c r="X143" i="9" s="1"/>
  <c r="AA143" i="9" s="1"/>
  <c r="R96" i="9"/>
  <c r="X96" i="9" s="1"/>
  <c r="R91" i="9"/>
  <c r="X91" i="9" s="1"/>
  <c r="R81" i="9"/>
  <c r="X81" i="9" s="1"/>
  <c r="R684" i="9"/>
  <c r="X684" i="9" s="1"/>
  <c r="R590" i="9"/>
  <c r="X590" i="9" s="1"/>
  <c r="Y1001" i="9"/>
  <c r="R1001" i="9"/>
  <c r="X1001" i="9" s="1"/>
  <c r="R890" i="9"/>
  <c r="X890" i="9" s="1"/>
  <c r="Y874" i="9"/>
  <c r="R874" i="9"/>
  <c r="X874" i="9" s="1"/>
  <c r="Y858" i="9"/>
  <c r="Y689" i="9"/>
  <c r="Y394" i="9"/>
  <c r="R394" i="9"/>
  <c r="X394" i="9" s="1"/>
  <c r="Y967" i="9"/>
  <c r="R967" i="9"/>
  <c r="X967" i="9" s="1"/>
  <c r="Y834" i="9"/>
  <c r="R834" i="9"/>
  <c r="X834" i="9" s="1"/>
  <c r="Y810" i="9"/>
  <c r="R810" i="9"/>
  <c r="X810" i="9" s="1"/>
  <c r="Y702" i="9"/>
  <c r="R702" i="9"/>
  <c r="X702" i="9" s="1"/>
  <c r="Y483" i="9"/>
  <c r="R483" i="9"/>
  <c r="X483" i="9" s="1"/>
  <c r="R425" i="9"/>
  <c r="X425" i="9" s="1"/>
  <c r="Y184" i="9"/>
  <c r="Y80" i="9"/>
  <c r="R80" i="9"/>
  <c r="X80" i="9" s="1"/>
  <c r="Y975" i="9"/>
  <c r="R975" i="9"/>
  <c r="X975" i="9" s="1"/>
  <c r="Y581" i="9"/>
  <c r="R581" i="9"/>
  <c r="X581" i="9" s="1"/>
  <c r="Y560" i="9"/>
  <c r="R560" i="9"/>
  <c r="X560" i="9" s="1"/>
  <c r="Y552" i="9"/>
  <c r="R552" i="9"/>
  <c r="X552" i="9" s="1"/>
  <c r="Y544" i="9"/>
  <c r="R544" i="9"/>
  <c r="X544" i="9" s="1"/>
  <c r="Y528" i="9"/>
  <c r="R528" i="9"/>
  <c r="X528" i="9" s="1"/>
  <c r="Y520" i="9"/>
  <c r="R520" i="9"/>
  <c r="X520" i="9" s="1"/>
  <c r="R512" i="9"/>
  <c r="X512" i="9" s="1"/>
  <c r="Y496" i="9"/>
  <c r="R496" i="9"/>
  <c r="X496" i="9" s="1"/>
  <c r="Y906" i="9"/>
  <c r="R906" i="9"/>
  <c r="X906" i="9" s="1"/>
  <c r="Y464" i="9"/>
  <c r="R464" i="9"/>
  <c r="X464" i="9" s="1"/>
  <c r="Y456" i="9"/>
  <c r="R456" i="9"/>
  <c r="X456" i="9" s="1"/>
  <c r="Y432" i="9"/>
  <c r="R432" i="9"/>
  <c r="X432" i="9" s="1"/>
  <c r="Y930" i="9"/>
  <c r="R930" i="9"/>
  <c r="X930" i="9" s="1"/>
  <c r="Y722" i="9"/>
  <c r="R722" i="9"/>
  <c r="X722" i="9" s="1"/>
  <c r="Y688" i="9"/>
  <c r="R688" i="9"/>
  <c r="X688" i="9" s="1"/>
  <c r="Y586" i="9"/>
  <c r="R586" i="9"/>
  <c r="X586" i="9" s="1"/>
  <c r="Y628" i="9"/>
  <c r="R628" i="9"/>
  <c r="Y607" i="9"/>
  <c r="R607" i="9"/>
  <c r="X607" i="9" s="1"/>
  <c r="R591" i="9"/>
  <c r="X591" i="9" s="1"/>
  <c r="R583" i="9"/>
  <c r="X583" i="9" s="1"/>
  <c r="Y345" i="9"/>
  <c r="R345" i="9"/>
  <c r="X345" i="9" s="1"/>
  <c r="Y983" i="9"/>
  <c r="R983" i="9"/>
  <c r="X983" i="9" s="1"/>
  <c r="Y959" i="9"/>
  <c r="R959" i="9"/>
  <c r="X959" i="9" s="1"/>
  <c r="R922" i="9"/>
  <c r="X922" i="9" s="1"/>
  <c r="Y898" i="9"/>
  <c r="R898" i="9"/>
  <c r="X898" i="9" s="1"/>
  <c r="Y866" i="9"/>
  <c r="R866" i="9"/>
  <c r="X866" i="9" s="1"/>
  <c r="Y752" i="9"/>
  <c r="R752" i="9"/>
  <c r="X752" i="9" s="1"/>
  <c r="Y638" i="9"/>
  <c r="R638" i="9"/>
  <c r="X638" i="9" s="1"/>
  <c r="Y450" i="9"/>
  <c r="R450" i="9"/>
  <c r="X450" i="9" s="1"/>
  <c r="Y442" i="9"/>
  <c r="Y938" i="9"/>
  <c r="R938" i="9"/>
  <c r="X938" i="9" s="1"/>
  <c r="R826" i="9"/>
  <c r="X826" i="9" s="1"/>
  <c r="Y802" i="9"/>
  <c r="R802" i="9"/>
  <c r="X802" i="9" s="1"/>
  <c r="Y794" i="9"/>
  <c r="Y770" i="9"/>
  <c r="R770" i="9"/>
  <c r="X770" i="9" s="1"/>
  <c r="Y648" i="9"/>
  <c r="R648" i="9"/>
  <c r="X648" i="9" s="1"/>
  <c r="Y601" i="9"/>
  <c r="R601" i="9"/>
  <c r="X601" i="9" s="1"/>
  <c r="Y842" i="9"/>
  <c r="R842" i="9"/>
  <c r="X842" i="9" s="1"/>
  <c r="Y778" i="9"/>
  <c r="R778" i="9"/>
  <c r="X778" i="9" s="1"/>
  <c r="R757" i="9"/>
  <c r="X757" i="9" s="1"/>
  <c r="R951" i="9"/>
  <c r="X951" i="9" s="1"/>
  <c r="R943" i="9"/>
  <c r="X943" i="9" s="1"/>
  <c r="R935" i="9"/>
  <c r="X935" i="9" s="1"/>
  <c r="R919" i="9"/>
  <c r="X919" i="9" s="1"/>
  <c r="R911" i="9"/>
  <c r="X911" i="9" s="1"/>
  <c r="R887" i="9"/>
  <c r="X887" i="9" s="1"/>
  <c r="R879" i="9"/>
  <c r="X879" i="9" s="1"/>
  <c r="R871" i="9"/>
  <c r="X871" i="9" s="1"/>
  <c r="R855" i="9"/>
  <c r="X855" i="9" s="1"/>
  <c r="R847" i="9"/>
  <c r="X847" i="9" s="1"/>
  <c r="R839" i="9"/>
  <c r="X839" i="9" s="1"/>
  <c r="R831" i="9"/>
  <c r="X831" i="9" s="1"/>
  <c r="R823" i="9"/>
  <c r="X823" i="9" s="1"/>
  <c r="R815" i="9"/>
  <c r="X815" i="9" s="1"/>
  <c r="R807" i="9"/>
  <c r="X807" i="9" s="1"/>
  <c r="R791" i="9"/>
  <c r="X791" i="9" s="1"/>
  <c r="R783" i="9"/>
  <c r="X783" i="9" s="1"/>
  <c r="R775" i="9"/>
  <c r="X775" i="9" s="1"/>
  <c r="R767" i="9"/>
  <c r="X767" i="9" s="1"/>
  <c r="R759" i="9"/>
  <c r="X759" i="9" s="1"/>
  <c r="Y389" i="9"/>
  <c r="R389" i="9"/>
  <c r="X389" i="9" s="1"/>
  <c r="Y360" i="9"/>
  <c r="R360" i="9"/>
  <c r="X360" i="9" s="1"/>
  <c r="Y292" i="9"/>
  <c r="Y268" i="9"/>
  <c r="R268" i="9"/>
  <c r="X268" i="9" s="1"/>
  <c r="Y236" i="9"/>
  <c r="R236" i="9"/>
  <c r="Y132" i="9"/>
  <c r="R132" i="9"/>
  <c r="R1000" i="9"/>
  <c r="X1000" i="9" s="1"/>
  <c r="R695" i="9"/>
  <c r="X695" i="9" s="1"/>
  <c r="Y352" i="9"/>
  <c r="R352" i="9"/>
  <c r="X352" i="9" s="1"/>
  <c r="Y321" i="9"/>
  <c r="R321" i="9"/>
  <c r="X321" i="9" s="1"/>
  <c r="Y300" i="9"/>
  <c r="R300" i="9"/>
  <c r="R260" i="9"/>
  <c r="Y197" i="9"/>
  <c r="R197" i="9"/>
  <c r="X197" i="9" s="1"/>
  <c r="Y176" i="9"/>
  <c r="R176" i="9"/>
  <c r="X176" i="9" s="1"/>
  <c r="Y163" i="9"/>
  <c r="R163" i="9"/>
  <c r="X163" i="9" s="1"/>
  <c r="R117" i="9"/>
  <c r="X117" i="9" s="1"/>
  <c r="R980" i="9"/>
  <c r="R972" i="9"/>
  <c r="X972" i="9" s="1"/>
  <c r="R964" i="9"/>
  <c r="X964" i="9" s="1"/>
  <c r="Y744" i="9"/>
  <c r="R744" i="9"/>
  <c r="X744" i="9" s="1"/>
  <c r="Y719" i="9"/>
  <c r="Y704" i="9"/>
  <c r="R704" i="9"/>
  <c r="X704" i="9" s="1"/>
  <c r="Y699" i="9"/>
  <c r="R699" i="9"/>
  <c r="X699" i="9" s="1"/>
  <c r="Y694" i="9"/>
  <c r="R694" i="9"/>
  <c r="X694" i="9" s="1"/>
  <c r="R681" i="9"/>
  <c r="X681" i="9" s="1"/>
  <c r="R612" i="9"/>
  <c r="R604" i="9"/>
  <c r="Y565" i="9"/>
  <c r="R565" i="9"/>
  <c r="X565" i="9" s="1"/>
  <c r="R549" i="9"/>
  <c r="X549" i="9" s="1"/>
  <c r="R485" i="9"/>
  <c r="X485" i="9" s="1"/>
  <c r="Y480" i="9"/>
  <c r="R480" i="9"/>
  <c r="X480" i="9" s="1"/>
  <c r="R475" i="9"/>
  <c r="X475" i="9" s="1"/>
  <c r="R460" i="9"/>
  <c r="R417" i="9"/>
  <c r="X417" i="9" s="1"/>
  <c r="Y404" i="9"/>
  <c r="R404" i="9"/>
  <c r="R396" i="9"/>
  <c r="R386" i="9"/>
  <c r="X386" i="9" s="1"/>
  <c r="Y378" i="9"/>
  <c r="Y362" i="9"/>
  <c r="R362" i="9"/>
  <c r="X362" i="9" s="1"/>
  <c r="Y357" i="9"/>
  <c r="R357" i="9"/>
  <c r="X357" i="9" s="1"/>
  <c r="R336" i="9"/>
  <c r="X336" i="9" s="1"/>
  <c r="Y328" i="9"/>
  <c r="R328" i="9"/>
  <c r="X328" i="9" s="1"/>
  <c r="R323" i="9"/>
  <c r="X323" i="9" s="1"/>
  <c r="R297" i="9"/>
  <c r="X297" i="9" s="1"/>
  <c r="R289" i="9"/>
  <c r="X289" i="9" s="1"/>
  <c r="R281" i="9"/>
  <c r="X281" i="9" s="1"/>
  <c r="R273" i="9"/>
  <c r="X273" i="9" s="1"/>
  <c r="R265" i="9"/>
  <c r="X265" i="9" s="1"/>
  <c r="R257" i="9"/>
  <c r="X257" i="9" s="1"/>
  <c r="R233" i="9"/>
  <c r="X233" i="9" s="1"/>
  <c r="R225" i="9"/>
  <c r="X225" i="9" s="1"/>
  <c r="Y220" i="9"/>
  <c r="R220" i="9"/>
  <c r="R212" i="9"/>
  <c r="Y207" i="9"/>
  <c r="Y202" i="9"/>
  <c r="R202" i="9"/>
  <c r="X202" i="9" s="1"/>
  <c r="R194" i="9"/>
  <c r="X194" i="9" s="1"/>
  <c r="R186" i="9"/>
  <c r="X186" i="9" s="1"/>
  <c r="R168" i="9"/>
  <c r="X168" i="9" s="1"/>
  <c r="R160" i="9"/>
  <c r="X160" i="9" s="1"/>
  <c r="R155" i="9"/>
  <c r="X155" i="9" s="1"/>
  <c r="Y129" i="9"/>
  <c r="R129" i="9"/>
  <c r="X129" i="9" s="1"/>
  <c r="R119" i="9"/>
  <c r="X119" i="9" s="1"/>
  <c r="R114" i="9"/>
  <c r="X114" i="9" s="1"/>
  <c r="Y106" i="9"/>
  <c r="R106" i="9"/>
  <c r="X106" i="9" s="1"/>
  <c r="Y98" i="9"/>
  <c r="R98" i="9"/>
  <c r="X98" i="9" s="1"/>
  <c r="Y93" i="9"/>
  <c r="R93" i="9"/>
  <c r="X93" i="9" s="1"/>
  <c r="R88" i="9"/>
  <c r="X88" i="9" s="1"/>
  <c r="R83" i="9"/>
  <c r="X83" i="9" s="1"/>
  <c r="Y73" i="9"/>
  <c r="R73" i="9"/>
  <c r="X73" i="9" s="1"/>
  <c r="R950" i="9"/>
  <c r="X950" i="9" s="1"/>
  <c r="R559" i="9"/>
  <c r="X559" i="9" s="1"/>
  <c r="R339" i="9"/>
  <c r="X339" i="9" s="1"/>
  <c r="Y308" i="9"/>
  <c r="R308" i="9"/>
  <c r="Y276" i="9"/>
  <c r="R276" i="9"/>
  <c r="Y244" i="9"/>
  <c r="R244" i="9"/>
  <c r="R142" i="9"/>
  <c r="X142" i="9" s="1"/>
  <c r="R109" i="9"/>
  <c r="X109" i="9" s="1"/>
  <c r="Y951" i="9"/>
  <c r="R739" i="9"/>
  <c r="X739" i="9" s="1"/>
  <c r="Y734" i="9"/>
  <c r="R734" i="9"/>
  <c r="X734" i="9" s="1"/>
  <c r="R724" i="9"/>
  <c r="R709" i="9"/>
  <c r="X709" i="9" s="1"/>
  <c r="R676" i="9"/>
  <c r="X676" i="9" s="1"/>
  <c r="R666" i="9"/>
  <c r="X666" i="9" s="1"/>
  <c r="R640" i="9"/>
  <c r="X640" i="9" s="1"/>
  <c r="R617" i="9"/>
  <c r="X617" i="9" s="1"/>
  <c r="Y599" i="9"/>
  <c r="R573" i="9"/>
  <c r="X573" i="9" s="1"/>
  <c r="Y557" i="9"/>
  <c r="R557" i="9"/>
  <c r="X557" i="9" s="1"/>
  <c r="R541" i="9"/>
  <c r="X541" i="9" s="1"/>
  <c r="R517" i="9"/>
  <c r="X517" i="9" s="1"/>
  <c r="R509" i="9"/>
  <c r="X509" i="9" s="1"/>
  <c r="Y985" i="9"/>
  <c r="Y977" i="9"/>
  <c r="Y969" i="9"/>
  <c r="R969" i="9"/>
  <c r="X969" i="9" s="1"/>
  <c r="R961" i="9"/>
  <c r="X961" i="9" s="1"/>
  <c r="R953" i="9"/>
  <c r="X953" i="9" s="1"/>
  <c r="Y948" i="9"/>
  <c r="R948" i="9"/>
  <c r="Y940" i="9"/>
  <c r="R940" i="9"/>
  <c r="R932" i="9"/>
  <c r="Y916" i="9"/>
  <c r="R916" i="9"/>
  <c r="Y908" i="9"/>
  <c r="R908" i="9"/>
  <c r="Y884" i="9"/>
  <c r="R884" i="9"/>
  <c r="X884" i="9" s="1"/>
  <c r="Y876" i="9"/>
  <c r="R876" i="9"/>
  <c r="X876" i="9" s="1"/>
  <c r="Y868" i="9"/>
  <c r="R868" i="9"/>
  <c r="Y852" i="9"/>
  <c r="R852" i="9"/>
  <c r="X852" i="9" s="1"/>
  <c r="Y844" i="9"/>
  <c r="R844" i="9"/>
  <c r="R836" i="9"/>
  <c r="Y820" i="9"/>
  <c r="R820" i="9"/>
  <c r="Y812" i="9"/>
  <c r="R812" i="9"/>
  <c r="X812" i="9" s="1"/>
  <c r="R804" i="9"/>
  <c r="Y788" i="9"/>
  <c r="R788" i="9"/>
  <c r="X788" i="9" s="1"/>
  <c r="Y780" i="9"/>
  <c r="R780" i="9"/>
  <c r="R746" i="9"/>
  <c r="X746" i="9" s="1"/>
  <c r="R731" i="9"/>
  <c r="X731" i="9" s="1"/>
  <c r="Y716" i="9"/>
  <c r="R716" i="9"/>
  <c r="Y711" i="9"/>
  <c r="R691" i="9"/>
  <c r="X691" i="9" s="1"/>
  <c r="R678" i="9"/>
  <c r="X678" i="9" s="1"/>
  <c r="R673" i="9"/>
  <c r="X673" i="9" s="1"/>
  <c r="Y655" i="9"/>
  <c r="R650" i="9"/>
  <c r="X650" i="9" s="1"/>
  <c r="Y645" i="9"/>
  <c r="R645" i="9"/>
  <c r="X645" i="9" s="1"/>
  <c r="R635" i="9"/>
  <c r="X635" i="9" s="1"/>
  <c r="R630" i="9"/>
  <c r="X630" i="9" s="1"/>
  <c r="R609" i="9"/>
  <c r="X609" i="9" s="1"/>
  <c r="R596" i="9"/>
  <c r="Y588" i="9"/>
  <c r="R588" i="9"/>
  <c r="X588" i="9" s="1"/>
  <c r="Y578" i="9"/>
  <c r="R578" i="9"/>
  <c r="X578" i="9" s="1"/>
  <c r="R554" i="9"/>
  <c r="X554" i="9" s="1"/>
  <c r="Y546" i="9"/>
  <c r="R546" i="9"/>
  <c r="X546" i="9" s="1"/>
  <c r="R538" i="9"/>
  <c r="X538" i="9" s="1"/>
  <c r="Y522" i="9"/>
  <c r="R522" i="9"/>
  <c r="X522" i="9" s="1"/>
  <c r="Y514" i="9"/>
  <c r="R514" i="9"/>
  <c r="X514" i="9" s="1"/>
  <c r="R506" i="9"/>
  <c r="X506" i="9" s="1"/>
  <c r="Y490" i="9"/>
  <c r="R490" i="9"/>
  <c r="X490" i="9" s="1"/>
  <c r="R472" i="9"/>
  <c r="X472" i="9" s="1"/>
  <c r="R467" i="9"/>
  <c r="X467" i="9" s="1"/>
  <c r="Y457" i="9"/>
  <c r="R457" i="9"/>
  <c r="X457" i="9" s="1"/>
  <c r="R452" i="9"/>
  <c r="X452" i="9" s="1"/>
  <c r="R436" i="9"/>
  <c r="Y422" i="9"/>
  <c r="R414" i="9"/>
  <c r="X414" i="9" s="1"/>
  <c r="Y383" i="9"/>
  <c r="Y375" i="9"/>
  <c r="Y354" i="9"/>
  <c r="R354" i="9"/>
  <c r="X354" i="9" s="1"/>
  <c r="Y346" i="9"/>
  <c r="R346" i="9"/>
  <c r="X346" i="9" s="1"/>
  <c r="Y341" i="9"/>
  <c r="R333" i="9"/>
  <c r="X333" i="9" s="1"/>
  <c r="R318" i="9"/>
  <c r="X318" i="9" s="1"/>
  <c r="Y310" i="9"/>
  <c r="R310" i="9"/>
  <c r="X310" i="9" s="1"/>
  <c r="Y302" i="9"/>
  <c r="R302" i="9"/>
  <c r="X302" i="9" s="1"/>
  <c r="Y286" i="9"/>
  <c r="R286" i="9"/>
  <c r="X286" i="9" s="1"/>
  <c r="Y278" i="9"/>
  <c r="R278" i="9"/>
  <c r="X278" i="9" s="1"/>
  <c r="Y270" i="9"/>
  <c r="R270" i="9"/>
  <c r="X270" i="9" s="1"/>
  <c r="Y254" i="9"/>
  <c r="R254" i="9"/>
  <c r="X254" i="9" s="1"/>
  <c r="Y246" i="9"/>
  <c r="R246" i="9"/>
  <c r="X246" i="9" s="1"/>
  <c r="R217" i="9"/>
  <c r="X217" i="9" s="1"/>
  <c r="R204" i="9"/>
  <c r="X204" i="9" s="1"/>
  <c r="R199" i="9"/>
  <c r="X199" i="9" s="1"/>
  <c r="R165" i="9"/>
  <c r="X165" i="9" s="1"/>
  <c r="Y152" i="9"/>
  <c r="R152" i="9"/>
  <c r="X152" i="9" s="1"/>
  <c r="Y144" i="9"/>
  <c r="R144" i="9"/>
  <c r="X144" i="9" s="1"/>
  <c r="R126" i="9"/>
  <c r="X126" i="9" s="1"/>
  <c r="Y111" i="9"/>
  <c r="R111" i="9"/>
  <c r="X111" i="9" s="1"/>
  <c r="Y103" i="9"/>
  <c r="R103" i="9"/>
  <c r="X103" i="9" s="1"/>
  <c r="R359" i="9"/>
  <c r="X359" i="9" s="1"/>
  <c r="R284" i="9"/>
  <c r="Y228" i="9"/>
  <c r="R228" i="9"/>
  <c r="Y101" i="9"/>
  <c r="R101" i="9"/>
  <c r="X101" i="9" s="1"/>
  <c r="Y993" i="9"/>
  <c r="R993" i="9"/>
  <c r="X993" i="9" s="1"/>
  <c r="R956" i="9"/>
  <c r="Y995" i="9"/>
  <c r="R995" i="9"/>
  <c r="X995" i="9" s="1"/>
  <c r="Y945" i="9"/>
  <c r="Y937" i="9"/>
  <c r="R937" i="9"/>
  <c r="X937" i="9" s="1"/>
  <c r="Y929" i="9"/>
  <c r="R929" i="9"/>
  <c r="X929" i="9" s="1"/>
  <c r="Y921" i="9"/>
  <c r="R921" i="9"/>
  <c r="X921" i="9" s="1"/>
  <c r="Y913" i="9"/>
  <c r="Y905" i="9"/>
  <c r="R905" i="9"/>
  <c r="X905" i="9" s="1"/>
  <c r="Y897" i="9"/>
  <c r="R897" i="9"/>
  <c r="X897" i="9" s="1"/>
  <c r="Y889" i="9"/>
  <c r="R889" i="9"/>
  <c r="X889" i="9" s="1"/>
  <c r="Y881" i="9"/>
  <c r="Y873" i="9"/>
  <c r="R873" i="9"/>
  <c r="X873" i="9" s="1"/>
  <c r="Y865" i="9"/>
  <c r="R865" i="9"/>
  <c r="X865" i="9" s="1"/>
  <c r="Y857" i="9"/>
  <c r="R857" i="9"/>
  <c r="X857" i="9" s="1"/>
  <c r="Y849" i="9"/>
  <c r="Y841" i="9"/>
  <c r="R841" i="9"/>
  <c r="X841" i="9" s="1"/>
  <c r="Y833" i="9"/>
  <c r="R833" i="9"/>
  <c r="X833" i="9" s="1"/>
  <c r="Y825" i="9"/>
  <c r="R825" i="9"/>
  <c r="X825" i="9" s="1"/>
  <c r="Y817" i="9"/>
  <c r="Y809" i="9"/>
  <c r="R809" i="9"/>
  <c r="X809" i="9" s="1"/>
  <c r="Y801" i="9"/>
  <c r="R801" i="9"/>
  <c r="X801" i="9" s="1"/>
  <c r="Y793" i="9"/>
  <c r="R793" i="9"/>
  <c r="X793" i="9" s="1"/>
  <c r="Y785" i="9"/>
  <c r="Y777" i="9"/>
  <c r="R777" i="9"/>
  <c r="X777" i="9" s="1"/>
  <c r="Y769" i="9"/>
  <c r="R769" i="9"/>
  <c r="X769" i="9" s="1"/>
  <c r="Y761" i="9"/>
  <c r="R761" i="9"/>
  <c r="X761" i="9" s="1"/>
  <c r="Y756" i="9"/>
  <c r="R756" i="9"/>
  <c r="Y726" i="9"/>
  <c r="R726" i="9"/>
  <c r="X726" i="9" s="1"/>
  <c r="Y706" i="9"/>
  <c r="R706" i="9"/>
  <c r="X706" i="9" s="1"/>
  <c r="Y701" i="9"/>
  <c r="R701" i="9"/>
  <c r="X701" i="9" s="1"/>
  <c r="Y660" i="9"/>
  <c r="R660" i="9"/>
  <c r="X660" i="9" s="1"/>
  <c r="R627" i="9"/>
  <c r="X627" i="9" s="1"/>
  <c r="Y606" i="9"/>
  <c r="R606" i="9"/>
  <c r="X606" i="9" s="1"/>
  <c r="Y593" i="9"/>
  <c r="R593" i="9"/>
  <c r="X593" i="9" s="1"/>
  <c r="Y585" i="9"/>
  <c r="R585" i="9"/>
  <c r="X585" i="9" s="1"/>
  <c r="R580" i="9"/>
  <c r="Y482" i="9"/>
  <c r="R482" i="9"/>
  <c r="X482" i="9" s="1"/>
  <c r="Y441" i="9"/>
  <c r="R441" i="9"/>
  <c r="X441" i="9" s="1"/>
  <c r="Y411" i="9"/>
  <c r="R411" i="9"/>
  <c r="X411" i="9" s="1"/>
  <c r="Y406" i="9"/>
  <c r="R406" i="9"/>
  <c r="X406" i="9" s="1"/>
  <c r="Y393" i="9"/>
  <c r="R393" i="9"/>
  <c r="X393" i="9" s="1"/>
  <c r="Y388" i="9"/>
  <c r="R388" i="9"/>
  <c r="X388" i="9" s="1"/>
  <c r="Y364" i="9"/>
  <c r="R364" i="9"/>
  <c r="X364" i="9" s="1"/>
  <c r="Y315" i="9"/>
  <c r="R315" i="9"/>
  <c r="X315" i="9" s="1"/>
  <c r="R307" i="9"/>
  <c r="X307" i="9" s="1"/>
  <c r="Y291" i="9"/>
  <c r="R291" i="9"/>
  <c r="X291" i="9" s="1"/>
  <c r="Y283" i="9"/>
  <c r="R283" i="9"/>
  <c r="X283" i="9" s="1"/>
  <c r="R275" i="9"/>
  <c r="X275" i="9" s="1"/>
  <c r="Y259" i="9"/>
  <c r="R259" i="9"/>
  <c r="X259" i="9" s="1"/>
  <c r="Y251" i="9"/>
  <c r="R251" i="9"/>
  <c r="X251" i="9" s="1"/>
  <c r="Y227" i="9"/>
  <c r="R227" i="9"/>
  <c r="X227" i="9" s="1"/>
  <c r="R196" i="9"/>
  <c r="Y170" i="9"/>
  <c r="R170" i="9"/>
  <c r="X170" i="9" s="1"/>
  <c r="Y162" i="9"/>
  <c r="R162" i="9"/>
  <c r="X162" i="9" s="1"/>
  <c r="Y157" i="9"/>
  <c r="R157" i="9"/>
  <c r="X157" i="9" s="1"/>
  <c r="Y141" i="9"/>
  <c r="Y131" i="9"/>
  <c r="R131" i="9"/>
  <c r="X131" i="9" s="1"/>
  <c r="Y121" i="9"/>
  <c r="Y116" i="9"/>
  <c r="R116" i="9"/>
  <c r="Y108" i="9"/>
  <c r="R108" i="9"/>
  <c r="Y100" i="9"/>
  <c r="R100" i="9"/>
  <c r="X100" i="9" s="1"/>
  <c r="Y90" i="9"/>
  <c r="Y753" i="9"/>
  <c r="Y748" i="9"/>
  <c r="R748" i="9"/>
  <c r="R657" i="9"/>
  <c r="X657" i="9" s="1"/>
  <c r="Y564" i="9"/>
  <c r="R564" i="9"/>
  <c r="X564" i="9" s="1"/>
  <c r="Y524" i="9"/>
  <c r="R524" i="9"/>
  <c r="R424" i="9"/>
  <c r="X424" i="9" s="1"/>
  <c r="R403" i="9"/>
  <c r="X403" i="9" s="1"/>
  <c r="Y377" i="9"/>
  <c r="R377" i="9"/>
  <c r="X377" i="9" s="1"/>
  <c r="Y219" i="9"/>
  <c r="R219" i="9"/>
  <c r="X219" i="9" s="1"/>
  <c r="Y105" i="9"/>
  <c r="R105" i="9"/>
  <c r="X105" i="9" s="1"/>
  <c r="R982" i="9"/>
  <c r="X982" i="9" s="1"/>
  <c r="R599" i="9"/>
  <c r="X599" i="9" s="1"/>
  <c r="R535" i="9"/>
  <c r="X535" i="9" s="1"/>
  <c r="Y955" i="9"/>
  <c r="R955" i="9"/>
  <c r="X955" i="9" s="1"/>
  <c r="Y733" i="9"/>
  <c r="R733" i="9"/>
  <c r="X733" i="9" s="1"/>
  <c r="Y718" i="9"/>
  <c r="R718" i="9"/>
  <c r="X718" i="9" s="1"/>
  <c r="Y713" i="9"/>
  <c r="R713" i="9"/>
  <c r="X713" i="9" s="1"/>
  <c r="Y675" i="9"/>
  <c r="R675" i="9"/>
  <c r="X675" i="9" s="1"/>
  <c r="Y665" i="9"/>
  <c r="R665" i="9"/>
  <c r="X665" i="9" s="1"/>
  <c r="Y603" i="9"/>
  <c r="R603" i="9"/>
  <c r="X603" i="9" s="1"/>
  <c r="Y598" i="9"/>
  <c r="R598" i="9"/>
  <c r="X598" i="9" s="1"/>
  <c r="Y516" i="9"/>
  <c r="Y474" i="9"/>
  <c r="R474" i="9"/>
  <c r="X474" i="9" s="1"/>
  <c r="R469" i="9"/>
  <c r="X469" i="9" s="1"/>
  <c r="Y446" i="9"/>
  <c r="R446" i="9"/>
  <c r="X446" i="9" s="1"/>
  <c r="R416" i="9"/>
  <c r="X416" i="9" s="1"/>
  <c r="Y206" i="9"/>
  <c r="R206" i="9"/>
  <c r="X206" i="9" s="1"/>
  <c r="Y201" i="9"/>
  <c r="R201" i="9"/>
  <c r="X201" i="9" s="1"/>
  <c r="Y180" i="9"/>
  <c r="R180" i="9"/>
  <c r="X180" i="9" s="1"/>
  <c r="Y5" i="9"/>
  <c r="R5" i="9"/>
  <c r="Y1002" i="9"/>
  <c r="Y976" i="9"/>
  <c r="Y968" i="9"/>
  <c r="Y931" i="9"/>
  <c r="R931" i="9"/>
  <c r="X931" i="9" s="1"/>
  <c r="Y923" i="9"/>
  <c r="R923" i="9"/>
  <c r="X923" i="9" s="1"/>
  <c r="Y915" i="9"/>
  <c r="Y899" i="9"/>
  <c r="R899" i="9"/>
  <c r="X899" i="9" s="1"/>
  <c r="Y891" i="9"/>
  <c r="R891" i="9"/>
  <c r="X891" i="9" s="1"/>
  <c r="Y883" i="9"/>
  <c r="R883" i="9"/>
  <c r="X883" i="9" s="1"/>
  <c r="Y867" i="9"/>
  <c r="R867" i="9"/>
  <c r="X867" i="9" s="1"/>
  <c r="Y859" i="9"/>
  <c r="R859" i="9"/>
  <c r="X859" i="9" s="1"/>
  <c r="Y851" i="9"/>
  <c r="Y835" i="9"/>
  <c r="R835" i="9"/>
  <c r="X835" i="9" s="1"/>
  <c r="Y827" i="9"/>
  <c r="R827" i="9"/>
  <c r="X827" i="9" s="1"/>
  <c r="Y803" i="9"/>
  <c r="R803" i="9"/>
  <c r="X803" i="9" s="1"/>
  <c r="Y795" i="9"/>
  <c r="R795" i="9"/>
  <c r="X795" i="9" s="1"/>
  <c r="Y787" i="9"/>
  <c r="Y771" i="9"/>
  <c r="R771" i="9"/>
  <c r="X771" i="9" s="1"/>
  <c r="Y763" i="9"/>
  <c r="R763" i="9"/>
  <c r="X763" i="9" s="1"/>
  <c r="R730" i="9"/>
  <c r="X730" i="9" s="1"/>
  <c r="Y723" i="9"/>
  <c r="R723" i="9"/>
  <c r="X723" i="9" s="1"/>
  <c r="R685" i="9"/>
  <c r="X685" i="9" s="1"/>
  <c r="R677" i="9"/>
  <c r="X677" i="9" s="1"/>
  <c r="Y670" i="9"/>
  <c r="R670" i="9"/>
  <c r="X670" i="9" s="1"/>
  <c r="R662" i="9"/>
  <c r="X662" i="9" s="1"/>
  <c r="Y649" i="9"/>
  <c r="R649" i="9"/>
  <c r="X649" i="9" s="1"/>
  <c r="Y644" i="9"/>
  <c r="R629" i="9"/>
  <c r="X629" i="9" s="1"/>
  <c r="R621" i="9"/>
  <c r="X621" i="9" s="1"/>
  <c r="Y608" i="9"/>
  <c r="R608" i="9"/>
  <c r="X608" i="9" s="1"/>
  <c r="R595" i="9"/>
  <c r="X595" i="9" s="1"/>
  <c r="Y577" i="9"/>
  <c r="R577" i="9"/>
  <c r="X577" i="9" s="1"/>
  <c r="R569" i="9"/>
  <c r="X569" i="9" s="1"/>
  <c r="R553" i="9"/>
  <c r="X553" i="9" s="1"/>
  <c r="Y545" i="9"/>
  <c r="R545" i="9"/>
  <c r="X545" i="9" s="1"/>
  <c r="R537" i="9"/>
  <c r="X537" i="9" s="1"/>
  <c r="R529" i="9"/>
  <c r="X529" i="9" s="1"/>
  <c r="Y521" i="9"/>
  <c r="R521" i="9"/>
  <c r="X521" i="9" s="1"/>
  <c r="Y513" i="9"/>
  <c r="R513" i="9"/>
  <c r="X513" i="9" s="1"/>
  <c r="Y505" i="9"/>
  <c r="R505" i="9"/>
  <c r="X505" i="9" s="1"/>
  <c r="R497" i="9"/>
  <c r="X497" i="9" s="1"/>
  <c r="R489" i="9"/>
  <c r="X489" i="9" s="1"/>
  <c r="Y471" i="9"/>
  <c r="Y466" i="9"/>
  <c r="Y451" i="9"/>
  <c r="R451" i="9"/>
  <c r="X451" i="9" s="1"/>
  <c r="R443" i="9"/>
  <c r="X443" i="9" s="1"/>
  <c r="R435" i="9"/>
  <c r="X435" i="9" s="1"/>
  <c r="R428" i="9"/>
  <c r="Y421" i="9"/>
  <c r="R421" i="9"/>
  <c r="X421" i="9" s="1"/>
  <c r="R413" i="9"/>
  <c r="X413" i="9" s="1"/>
  <c r="R408" i="9"/>
  <c r="X408" i="9" s="1"/>
  <c r="R400" i="9"/>
  <c r="X400" i="9" s="1"/>
  <c r="R382" i="9"/>
  <c r="X382" i="9" s="1"/>
  <c r="R374" i="9"/>
  <c r="X374" i="9" s="1"/>
  <c r="Y353" i="9"/>
  <c r="R353" i="9"/>
  <c r="X353" i="9" s="1"/>
  <c r="Y340" i="9"/>
  <c r="R340" i="9"/>
  <c r="X340" i="9" s="1"/>
  <c r="R332" i="9"/>
  <c r="R322" i="9"/>
  <c r="X322" i="9" s="1"/>
  <c r="Y317" i="9"/>
  <c r="R317" i="9"/>
  <c r="X317" i="9" s="1"/>
  <c r="Y293" i="9"/>
  <c r="R293" i="9"/>
  <c r="X293" i="9" s="1"/>
  <c r="Y285" i="9"/>
  <c r="R285" i="9"/>
  <c r="X285" i="9" s="1"/>
  <c r="Y277" i="9"/>
  <c r="Y261" i="9"/>
  <c r="R261" i="9"/>
  <c r="X261" i="9" s="1"/>
  <c r="Y253" i="9"/>
  <c r="R253" i="9"/>
  <c r="X253" i="9" s="1"/>
  <c r="Y245" i="9"/>
  <c r="R245" i="9"/>
  <c r="X245" i="9" s="1"/>
  <c r="Y229" i="9"/>
  <c r="R229" i="9"/>
  <c r="X229" i="9" s="1"/>
  <c r="Y216" i="9"/>
  <c r="R211" i="9"/>
  <c r="X211" i="9" s="1"/>
  <c r="R190" i="9"/>
  <c r="X190" i="9" s="1"/>
  <c r="R177" i="9"/>
  <c r="X177" i="9" s="1"/>
  <c r="Y172" i="9"/>
  <c r="R172" i="9"/>
  <c r="Y151" i="9"/>
  <c r="R151" i="9"/>
  <c r="X151" i="9" s="1"/>
  <c r="Y143" i="9"/>
  <c r="R138" i="9"/>
  <c r="X138" i="9" s="1"/>
  <c r="R133" i="9"/>
  <c r="X133" i="9" s="1"/>
  <c r="Y123" i="9"/>
  <c r="R123" i="9"/>
  <c r="X123" i="9" s="1"/>
  <c r="R69" i="9"/>
  <c r="X69" i="9" s="1"/>
  <c r="R1003" i="9"/>
  <c r="X1003" i="9" s="1"/>
  <c r="R994" i="9"/>
  <c r="X994" i="9" s="1"/>
  <c r="R719" i="9"/>
  <c r="X719" i="9" s="1"/>
  <c r="R655" i="9"/>
  <c r="X655" i="9" s="1"/>
  <c r="Y989" i="9"/>
  <c r="R989" i="9"/>
  <c r="X989" i="9" s="1"/>
  <c r="Y973" i="9"/>
  <c r="R973" i="9"/>
  <c r="X973" i="9" s="1"/>
  <c r="Y965" i="9"/>
  <c r="R965" i="9"/>
  <c r="X965" i="9" s="1"/>
  <c r="Y725" i="9"/>
  <c r="Y720" i="9"/>
  <c r="R720" i="9"/>
  <c r="X720" i="9" s="1"/>
  <c r="Y705" i="9"/>
  <c r="R705" i="9"/>
  <c r="X705" i="9" s="1"/>
  <c r="Y641" i="9"/>
  <c r="R641" i="9"/>
  <c r="X641" i="9" s="1"/>
  <c r="Y618" i="9"/>
  <c r="R618" i="9"/>
  <c r="X618" i="9" s="1"/>
  <c r="Y613" i="9"/>
  <c r="R613" i="9"/>
  <c r="X613" i="9" s="1"/>
  <c r="Y534" i="9"/>
  <c r="R534" i="9"/>
  <c r="X534" i="9" s="1"/>
  <c r="Y410" i="9"/>
  <c r="R410" i="9"/>
  <c r="X410" i="9" s="1"/>
  <c r="Y208" i="9"/>
  <c r="R208" i="9"/>
  <c r="X208" i="9" s="1"/>
  <c r="Y203" i="9"/>
  <c r="Y169" i="9"/>
  <c r="R169" i="9"/>
  <c r="X169" i="9" s="1"/>
  <c r="Y161" i="9"/>
  <c r="R161" i="9"/>
  <c r="X161" i="9" s="1"/>
  <c r="Y130" i="9"/>
  <c r="R130" i="9"/>
  <c r="X130" i="9" s="1"/>
  <c r="Y125" i="9"/>
  <c r="R125" i="9"/>
  <c r="X125" i="9" s="1"/>
  <c r="Y120" i="9"/>
  <c r="R120" i="9"/>
  <c r="X120" i="9" s="1"/>
  <c r="Y99" i="9"/>
  <c r="R99" i="9"/>
  <c r="X99" i="9" s="1"/>
  <c r="Y94" i="9"/>
  <c r="R94" i="9"/>
  <c r="X94" i="9" s="1"/>
  <c r="Y89" i="9"/>
  <c r="R89" i="9"/>
  <c r="X89" i="9" s="1"/>
  <c r="Y84" i="9"/>
  <c r="R84" i="9"/>
  <c r="X84" i="9" s="1"/>
  <c r="Y74" i="9"/>
  <c r="R74" i="9"/>
  <c r="X74" i="9" s="1"/>
  <c r="R1002" i="9"/>
  <c r="X1002" i="9" s="1"/>
  <c r="R976" i="9"/>
  <c r="X976" i="9" s="1"/>
  <c r="R958" i="9"/>
  <c r="X958" i="9" s="1"/>
  <c r="R981" i="9"/>
  <c r="X981" i="9" s="1"/>
  <c r="Y957" i="9"/>
  <c r="R957" i="9"/>
  <c r="X957" i="9" s="1"/>
  <c r="Y745" i="9"/>
  <c r="R745" i="9"/>
  <c r="X745" i="9" s="1"/>
  <c r="Y672" i="9"/>
  <c r="R672" i="9"/>
  <c r="X672" i="9" s="1"/>
  <c r="Y667" i="9"/>
  <c r="R667" i="9"/>
  <c r="X667" i="9" s="1"/>
  <c r="R654" i="9"/>
  <c r="X654" i="9" s="1"/>
  <c r="Y605" i="9"/>
  <c r="R605" i="9"/>
  <c r="X605" i="9" s="1"/>
  <c r="Y566" i="9"/>
  <c r="R566" i="9"/>
  <c r="X566" i="9" s="1"/>
  <c r="Y371" i="9"/>
  <c r="Y329" i="9"/>
  <c r="R329" i="9"/>
  <c r="X329" i="9" s="1"/>
  <c r="Y999" i="9"/>
  <c r="R970" i="9"/>
  <c r="X970" i="9" s="1"/>
  <c r="R962" i="9"/>
  <c r="X962" i="9" s="1"/>
  <c r="Y949" i="9"/>
  <c r="R949" i="9"/>
  <c r="X949" i="9" s="1"/>
  <c r="Y933" i="9"/>
  <c r="R933" i="9"/>
  <c r="X933" i="9" s="1"/>
  <c r="Y925" i="9"/>
  <c r="R925" i="9"/>
  <c r="X925" i="9" s="1"/>
  <c r="Y901" i="9"/>
  <c r="R901" i="9"/>
  <c r="X901" i="9" s="1"/>
  <c r="R893" i="9"/>
  <c r="X893" i="9" s="1"/>
  <c r="R885" i="9"/>
  <c r="X885" i="9" s="1"/>
  <c r="R869" i="9"/>
  <c r="X869" i="9" s="1"/>
  <c r="R861" i="9"/>
  <c r="X861" i="9" s="1"/>
  <c r="R837" i="9"/>
  <c r="X837" i="9" s="1"/>
  <c r="R829" i="9"/>
  <c r="X829" i="9" s="1"/>
  <c r="R821" i="9"/>
  <c r="X821" i="9" s="1"/>
  <c r="R805" i="9"/>
  <c r="X805" i="9" s="1"/>
  <c r="R797" i="9"/>
  <c r="X797" i="9" s="1"/>
  <c r="R789" i="9"/>
  <c r="X789" i="9" s="1"/>
  <c r="R773" i="9"/>
  <c r="X773" i="9" s="1"/>
  <c r="R765" i="9"/>
  <c r="X765" i="9" s="1"/>
  <c r="Y737" i="9"/>
  <c r="R737" i="9"/>
  <c r="X737" i="9" s="1"/>
  <c r="R717" i="9"/>
  <c r="X717" i="9" s="1"/>
  <c r="Y712" i="9"/>
  <c r="R712" i="9"/>
  <c r="X712" i="9" s="1"/>
  <c r="R697" i="9"/>
  <c r="X697" i="9" s="1"/>
  <c r="R692" i="9"/>
  <c r="R674" i="9"/>
  <c r="X674" i="9" s="1"/>
  <c r="Y656" i="9"/>
  <c r="R656" i="9"/>
  <c r="X656" i="9" s="1"/>
  <c r="R610" i="9"/>
  <c r="X610" i="9" s="1"/>
  <c r="Y602" i="9"/>
  <c r="R602" i="9"/>
  <c r="X602" i="9" s="1"/>
  <c r="R597" i="9"/>
  <c r="X597" i="9" s="1"/>
  <c r="R571" i="9"/>
  <c r="X571" i="9" s="1"/>
  <c r="R547" i="9"/>
  <c r="X547" i="9" s="1"/>
  <c r="Y539" i="9"/>
  <c r="R539" i="9"/>
  <c r="X539" i="9" s="1"/>
  <c r="R531" i="9"/>
  <c r="X531" i="9" s="1"/>
  <c r="Y515" i="9"/>
  <c r="R515" i="9"/>
  <c r="X515" i="9" s="1"/>
  <c r="Y507" i="9"/>
  <c r="R507" i="9"/>
  <c r="X507" i="9" s="1"/>
  <c r="R499" i="9"/>
  <c r="X499" i="9" s="1"/>
  <c r="R473" i="9"/>
  <c r="X473" i="9" s="1"/>
  <c r="R468" i="9"/>
  <c r="Y463" i="9"/>
  <c r="R458" i="9"/>
  <c r="X458" i="9" s="1"/>
  <c r="R453" i="9"/>
  <c r="X453" i="9" s="1"/>
  <c r="Y445" i="9"/>
  <c r="R445" i="9"/>
  <c r="X445" i="9" s="1"/>
  <c r="R437" i="9"/>
  <c r="X437" i="9" s="1"/>
  <c r="Y423" i="9"/>
  <c r="R384" i="9"/>
  <c r="X384" i="9" s="1"/>
  <c r="R376" i="9"/>
  <c r="X376" i="9" s="1"/>
  <c r="R368" i="9"/>
  <c r="X368" i="9" s="1"/>
  <c r="Y355" i="9"/>
  <c r="R355" i="9"/>
  <c r="X355" i="9" s="1"/>
  <c r="Y347" i="9"/>
  <c r="R347" i="9"/>
  <c r="X347" i="9" s="1"/>
  <c r="Y342" i="9"/>
  <c r="R342" i="9"/>
  <c r="X342" i="9" s="1"/>
  <c r="R334" i="9"/>
  <c r="X334" i="9" s="1"/>
  <c r="Y326" i="9"/>
  <c r="R311" i="9"/>
  <c r="X311" i="9" s="1"/>
  <c r="R303" i="9"/>
  <c r="X303" i="9" s="1"/>
  <c r="R279" i="9"/>
  <c r="X279" i="9" s="1"/>
  <c r="R263" i="9"/>
  <c r="X263" i="9" s="1"/>
  <c r="R247" i="9"/>
  <c r="X247" i="9" s="1"/>
  <c r="R239" i="9"/>
  <c r="X239" i="9" s="1"/>
  <c r="R231" i="9"/>
  <c r="X231" i="9" s="1"/>
  <c r="R205" i="9"/>
  <c r="X205" i="9" s="1"/>
  <c r="R200" i="9"/>
  <c r="X200" i="9" s="1"/>
  <c r="Y192" i="9"/>
  <c r="R192" i="9"/>
  <c r="X192" i="9" s="1"/>
  <c r="Y179" i="9"/>
  <c r="R179" i="9"/>
  <c r="X179" i="9" s="1"/>
  <c r="R158" i="9"/>
  <c r="X158" i="9" s="1"/>
  <c r="R153" i="9"/>
  <c r="R145" i="9"/>
  <c r="X145" i="9" s="1"/>
  <c r="R112" i="9"/>
  <c r="X112" i="9" s="1"/>
  <c r="Y104" i="9"/>
  <c r="R104" i="9"/>
  <c r="X104" i="9" s="1"/>
  <c r="R86" i="9"/>
  <c r="X86" i="9" s="1"/>
  <c r="R71" i="9"/>
  <c r="X71" i="9" s="1"/>
  <c r="R952" i="9"/>
  <c r="X952" i="9" s="1"/>
  <c r="R207" i="9"/>
  <c r="X207" i="9" s="1"/>
  <c r="Y980" i="9"/>
  <c r="Y972" i="9"/>
  <c r="Y964" i="9"/>
  <c r="Y954" i="9"/>
  <c r="Y944" i="9"/>
  <c r="Y936" i="9"/>
  <c r="Y928" i="9"/>
  <c r="Y912" i="9"/>
  <c r="Y904" i="9"/>
  <c r="Y896" i="9"/>
  <c r="Y888" i="9"/>
  <c r="Y880" i="9"/>
  <c r="Y872" i="9"/>
  <c r="Y864" i="9"/>
  <c r="Y848" i="9"/>
  <c r="Y840" i="9"/>
  <c r="Y832" i="9"/>
  <c r="Y824" i="9"/>
  <c r="Y816" i="9"/>
  <c r="Y808" i="9"/>
  <c r="Y800" i="9"/>
  <c r="Y784" i="9"/>
  <c r="Y776" i="9"/>
  <c r="Y768" i="9"/>
  <c r="Y760" i="9"/>
  <c r="Y755" i="9"/>
  <c r="Y741" i="9"/>
  <c r="Y731" i="9"/>
  <c r="Y724" i="9"/>
  <c r="Y696" i="9"/>
  <c r="Y682" i="9"/>
  <c r="Y677" i="9"/>
  <c r="Y652" i="9"/>
  <c r="Y647" i="9"/>
  <c r="Y640" i="9"/>
  <c r="Y631" i="9"/>
  <c r="Y617" i="9"/>
  <c r="Y592" i="9"/>
  <c r="Y584" i="9"/>
  <c r="Y533" i="9"/>
  <c r="Y443" i="9"/>
  <c r="Y431" i="9"/>
  <c r="Y893" i="9"/>
  <c r="Y869" i="9"/>
  <c r="Y861" i="9"/>
  <c r="Y853" i="9"/>
  <c r="Y837" i="9"/>
  <c r="Y829" i="9"/>
  <c r="Y821" i="9"/>
  <c r="Y805" i="9"/>
  <c r="Y797" i="9"/>
  <c r="Y773" i="9"/>
  <c r="Y765" i="9"/>
  <c r="Y750" i="9"/>
  <c r="Y743" i="9"/>
  <c r="Y738" i="9"/>
  <c r="Y703" i="9"/>
  <c r="Y684" i="9"/>
  <c r="Y679" i="9"/>
  <c r="Y663" i="9"/>
  <c r="Y661" i="9"/>
  <c r="Y654" i="9"/>
  <c r="Y642" i="9"/>
  <c r="Y633" i="9"/>
  <c r="Y623" i="9"/>
  <c r="Y621" i="9"/>
  <c r="Y609" i="9"/>
  <c r="Y561" i="9"/>
  <c r="Y556" i="9"/>
  <c r="Y961" i="9"/>
  <c r="Y990" i="9"/>
  <c r="Y1004" i="9"/>
  <c r="Y997" i="9"/>
  <c r="Y992" i="9"/>
  <c r="Y987" i="9"/>
  <c r="Y979" i="9"/>
  <c r="Y963" i="9"/>
  <c r="Y953" i="9"/>
  <c r="Y943" i="9"/>
  <c r="Y935" i="9"/>
  <c r="Y919" i="9"/>
  <c r="Y911" i="9"/>
  <c r="Y903" i="9"/>
  <c r="Y887" i="9"/>
  <c r="Y879" i="9"/>
  <c r="Y871" i="9"/>
  <c r="Y855" i="9"/>
  <c r="Y847" i="9"/>
  <c r="Y839" i="9"/>
  <c r="Y823" i="9"/>
  <c r="Y815" i="9"/>
  <c r="Y807" i="9"/>
  <c r="Y791" i="9"/>
  <c r="Y783" i="9"/>
  <c r="Y775" i="9"/>
  <c r="Y759" i="9"/>
  <c r="Y730" i="9"/>
  <c r="Y714" i="9"/>
  <c r="Y707" i="9"/>
  <c r="Y693" i="9"/>
  <c r="Y681" i="9"/>
  <c r="Y674" i="9"/>
  <c r="Y637" i="9"/>
  <c r="Y635" i="9"/>
  <c r="Y616" i="9"/>
  <c r="Y611" i="9"/>
  <c r="Y596" i="9"/>
  <c r="Y591" i="9"/>
  <c r="Y583" i="9"/>
  <c r="Y576" i="9"/>
  <c r="Y571" i="9"/>
  <c r="Y709" i="9"/>
  <c r="Y676" i="9"/>
  <c r="Y630" i="9"/>
  <c r="Y697" i="9"/>
  <c r="Y662" i="9"/>
  <c r="Y632" i="9"/>
  <c r="Y620" i="9"/>
  <c r="Y996" i="9"/>
  <c r="Y991" i="9"/>
  <c r="Y986" i="9"/>
  <c r="Y970" i="9"/>
  <c r="Y962" i="9"/>
  <c r="Y960" i="9"/>
  <c r="Y926" i="9"/>
  <c r="Y918" i="9"/>
  <c r="Y910" i="9"/>
  <c r="Y894" i="9"/>
  <c r="Y886" i="9"/>
  <c r="Y878" i="9"/>
  <c r="Y862" i="9"/>
  <c r="Y854" i="9"/>
  <c r="Y830" i="9"/>
  <c r="Y822" i="9"/>
  <c r="Y814" i="9"/>
  <c r="Y798" i="9"/>
  <c r="Y790" i="9"/>
  <c r="Y766" i="9"/>
  <c r="Y758" i="9"/>
  <c r="Y751" i="9"/>
  <c r="Y746" i="9"/>
  <c r="Y739" i="9"/>
  <c r="Y727" i="9"/>
  <c r="Y692" i="9"/>
  <c r="Y687" i="9"/>
  <c r="Y680" i="9"/>
  <c r="Y673" i="9"/>
  <c r="Y669" i="9"/>
  <c r="Y650" i="9"/>
  <c r="Y643" i="9"/>
  <c r="Y634" i="9"/>
  <c r="Y624" i="9"/>
  <c r="Y615" i="9"/>
  <c r="Y610" i="9"/>
  <c r="Y600" i="9"/>
  <c r="Y595" i="9"/>
  <c r="Y590" i="9"/>
  <c r="Y469" i="9"/>
  <c r="Y425" i="9"/>
  <c r="Y579" i="9"/>
  <c r="Y574" i="9"/>
  <c r="Y569" i="9"/>
  <c r="Y554" i="9"/>
  <c r="Y549" i="9"/>
  <c r="Y541" i="9"/>
  <c r="Y536" i="9"/>
  <c r="Y531" i="9"/>
  <c r="Y526" i="9"/>
  <c r="Y510" i="9"/>
  <c r="Y502" i="9"/>
  <c r="Y489" i="9"/>
  <c r="Y475" i="9"/>
  <c r="Y473" i="9"/>
  <c r="Y455" i="9"/>
  <c r="Y435" i="9"/>
  <c r="Y418" i="9"/>
  <c r="Y413" i="9"/>
  <c r="Y408" i="9"/>
  <c r="Y400" i="9"/>
  <c r="Y385" i="9"/>
  <c r="Y372" i="9"/>
  <c r="Y367" i="9"/>
  <c r="Y349" i="9"/>
  <c r="Y336" i="9"/>
  <c r="Y331" i="9"/>
  <c r="Y312" i="9"/>
  <c r="Y304" i="9"/>
  <c r="Y296" i="9"/>
  <c r="Y288" i="9"/>
  <c r="Y280" i="9"/>
  <c r="Y272" i="9"/>
  <c r="Y264" i="9"/>
  <c r="Y256" i="9"/>
  <c r="Y248" i="9"/>
  <c r="Y240" i="9"/>
  <c r="Y232" i="9"/>
  <c r="Y213" i="9"/>
  <c r="Y193" i="9"/>
  <c r="Y188" i="9"/>
  <c r="Y183" i="9"/>
  <c r="Y158" i="9"/>
  <c r="Y153" i="9"/>
  <c r="Y148" i="9"/>
  <c r="Y136" i="9"/>
  <c r="Y126" i="9"/>
  <c r="Y118" i="9"/>
  <c r="Y477" i="9"/>
  <c r="Y470" i="9"/>
  <c r="Y468" i="9"/>
  <c r="Y437" i="9"/>
  <c r="Y420" i="9"/>
  <c r="Y402" i="9"/>
  <c r="Y397" i="9"/>
  <c r="Y392" i="9"/>
  <c r="Y387" i="9"/>
  <c r="Y382" i="9"/>
  <c r="Y374" i="9"/>
  <c r="Y361" i="9"/>
  <c r="Y356" i="9"/>
  <c r="Y351" i="9"/>
  <c r="Y325" i="9"/>
  <c r="Y323" i="9"/>
  <c r="Y298" i="9"/>
  <c r="Y290" i="9"/>
  <c r="Y282" i="9"/>
  <c r="Y266" i="9"/>
  <c r="Y258" i="9"/>
  <c r="Y250" i="9"/>
  <c r="Y234" i="9"/>
  <c r="Y226" i="9"/>
  <c r="Y224" i="9"/>
  <c r="Y222" i="9"/>
  <c r="Y217" i="9"/>
  <c r="Y215" i="9"/>
  <c r="Y205" i="9"/>
  <c r="Y200" i="9"/>
  <c r="Y195" i="9"/>
  <c r="Y190" i="9"/>
  <c r="Y175" i="9"/>
  <c r="Y168" i="9"/>
  <c r="Y160" i="9"/>
  <c r="Y155" i="9"/>
  <c r="Y150" i="9"/>
  <c r="Y140" i="9"/>
  <c r="Y138" i="9"/>
  <c r="Y128" i="9"/>
  <c r="Y97" i="9"/>
  <c r="Y87" i="9"/>
  <c r="Y82" i="9"/>
  <c r="Y72" i="9"/>
  <c r="Y573" i="9"/>
  <c r="Y558" i="9"/>
  <c r="Y553" i="9"/>
  <c r="Y525" i="9"/>
  <c r="Y517" i="9"/>
  <c r="Y509" i="9"/>
  <c r="Y501" i="9"/>
  <c r="Y488" i="9"/>
  <c r="Y481" i="9"/>
  <c r="Y472" i="9"/>
  <c r="Y449" i="9"/>
  <c r="Y439" i="9"/>
  <c r="Y417" i="9"/>
  <c r="Y407" i="9"/>
  <c r="Y399" i="9"/>
  <c r="Y384" i="9"/>
  <c r="Y379" i="9"/>
  <c r="Y343" i="9"/>
  <c r="Y335" i="9"/>
  <c r="Y330" i="9"/>
  <c r="Y318" i="9"/>
  <c r="Y311" i="9"/>
  <c r="Y303" i="9"/>
  <c r="Y295" i="9"/>
  <c r="Y279" i="9"/>
  <c r="Y271" i="9"/>
  <c r="Y263" i="9"/>
  <c r="Y247" i="9"/>
  <c r="Y239" i="9"/>
  <c r="Y231" i="9"/>
  <c r="Y212" i="9"/>
  <c r="Y187" i="9"/>
  <c r="Y182" i="9"/>
  <c r="Y177" i="9"/>
  <c r="Y165" i="9"/>
  <c r="Y147" i="9"/>
  <c r="Y135" i="9"/>
  <c r="Y133" i="9"/>
  <c r="Y112" i="9"/>
  <c r="Y575" i="9"/>
  <c r="Y562" i="9"/>
  <c r="Y555" i="9"/>
  <c r="Y542" i="9"/>
  <c r="Y537" i="9"/>
  <c r="Y532" i="9"/>
  <c r="Y527" i="9"/>
  <c r="Y519" i="9"/>
  <c r="Y511" i="9"/>
  <c r="Y503" i="9"/>
  <c r="Y495" i="9"/>
  <c r="Y485" i="9"/>
  <c r="Y476" i="9"/>
  <c r="Y467" i="9"/>
  <c r="Y458" i="9"/>
  <c r="Y436" i="9"/>
  <c r="Y430" i="9"/>
  <c r="Y428" i="9"/>
  <c r="Y426" i="9"/>
  <c r="Y419" i="9"/>
  <c r="Y414" i="9"/>
  <c r="Y396" i="9"/>
  <c r="Y391" i="9"/>
  <c r="Y386" i="9"/>
  <c r="Y381" i="9"/>
  <c r="Y368" i="9"/>
  <c r="Y350" i="9"/>
  <c r="Y332" i="9"/>
  <c r="Y320" i="9"/>
  <c r="Y305" i="9"/>
  <c r="Y297" i="9"/>
  <c r="Y289" i="9"/>
  <c r="Y281" i="9"/>
  <c r="Y273" i="9"/>
  <c r="Y265" i="9"/>
  <c r="Y257" i="9"/>
  <c r="Y249" i="9"/>
  <c r="Y241" i="9"/>
  <c r="Y233" i="9"/>
  <c r="Y214" i="9"/>
  <c r="Y209" i="9"/>
  <c r="Y204" i="9"/>
  <c r="Y199" i="9"/>
  <c r="Y194" i="9"/>
  <c r="Y189" i="9"/>
  <c r="Y174" i="9"/>
  <c r="Y167" i="9"/>
  <c r="Y137" i="9"/>
  <c r="Y119" i="9"/>
  <c r="Y114" i="9"/>
  <c r="Y96" i="9"/>
  <c r="Y86" i="9"/>
  <c r="Y79" i="9"/>
  <c r="Y71" i="9"/>
  <c r="Y69" i="9"/>
  <c r="Y572" i="9"/>
  <c r="Y567" i="9"/>
  <c r="Y547" i="9"/>
  <c r="Y500" i="9"/>
  <c r="Y492" i="9"/>
  <c r="Y487" i="9"/>
  <c r="Y478" i="9"/>
  <c r="Y460" i="9"/>
  <c r="Y453" i="9"/>
  <c r="Y448" i="9"/>
  <c r="Y438" i="9"/>
  <c r="Y424" i="9"/>
  <c r="Y322" i="9"/>
  <c r="Y225" i="9"/>
  <c r="Y221" i="9"/>
  <c r="Y91" i="9"/>
  <c r="Y81" i="9"/>
  <c r="Y76" i="9"/>
  <c r="Y398" i="9"/>
  <c r="Y334" i="9"/>
  <c r="CA6" i="9" l="1"/>
  <c r="AT26" i="9"/>
  <c r="DP11" i="9"/>
  <c r="BM4" i="9"/>
  <c r="AT6" i="9"/>
  <c r="AU6" i="9" s="1"/>
  <c r="DP13" i="9"/>
  <c r="C6" i="9"/>
  <c r="R181" i="9"/>
  <c r="X181" i="9" s="1"/>
  <c r="AA181" i="9" s="1"/>
  <c r="R782" i="9"/>
  <c r="X782" i="9" s="1"/>
  <c r="AA782" i="9" s="1"/>
  <c r="R68" i="9"/>
  <c r="X68" i="9" s="1"/>
  <c r="AB68" i="9" s="1"/>
  <c r="Y314" i="9"/>
  <c r="Y563" i="9"/>
  <c r="Y740" i="9"/>
  <c r="R917" i="9"/>
  <c r="X917" i="9" s="1"/>
  <c r="R405" i="9"/>
  <c r="X405" i="9" s="1"/>
  <c r="AA405" i="9" s="1"/>
  <c r="R110" i="9"/>
  <c r="X110" i="9" s="1"/>
  <c r="AA110" i="9" s="1"/>
  <c r="R309" i="9"/>
  <c r="X309" i="9" s="1"/>
  <c r="AA309" i="9" s="1"/>
  <c r="R819" i="9"/>
  <c r="X819" i="9" s="1"/>
  <c r="AB819" i="9" s="1"/>
  <c r="R947" i="9"/>
  <c r="X947" i="9" s="1"/>
  <c r="R708" i="9"/>
  <c r="X708" i="9" s="1"/>
  <c r="AA708" i="9" s="1"/>
  <c r="R85" i="9"/>
  <c r="X85" i="9" s="1"/>
  <c r="AA85" i="9" s="1"/>
  <c r="R238" i="9"/>
  <c r="X238" i="9" s="1"/>
  <c r="R622" i="9"/>
  <c r="X622" i="9" s="1"/>
  <c r="AA622" i="9" s="1"/>
  <c r="R729" i="9"/>
  <c r="X729" i="9" s="1"/>
  <c r="AB729" i="9" s="1"/>
  <c r="R974" i="9"/>
  <c r="X974" i="9" s="1"/>
  <c r="AA974" i="9" s="1"/>
  <c r="R736" i="9"/>
  <c r="X736" i="9" s="1"/>
  <c r="AB736" i="9" s="1"/>
  <c r="R762" i="9"/>
  <c r="X762" i="9" s="1"/>
  <c r="Y324" i="9"/>
  <c r="Y373" i="9"/>
  <c r="Y115" i="9"/>
  <c r="R218" i="9"/>
  <c r="X218" i="9" s="1"/>
  <c r="AA218" i="9" s="1"/>
  <c r="R164" i="9"/>
  <c r="R484" i="9"/>
  <c r="X484" i="9" s="1"/>
  <c r="AB484" i="9" s="1"/>
  <c r="R185" i="9"/>
  <c r="X185" i="9" s="1"/>
  <c r="AA185" i="9" s="1"/>
  <c r="R327" i="9"/>
  <c r="X327" i="9" s="1"/>
  <c r="R243" i="9"/>
  <c r="X243" i="9" s="1"/>
  <c r="AA243" i="9" s="1"/>
  <c r="R78" i="9"/>
  <c r="X78" i="9" s="1"/>
  <c r="AA78" i="9" s="1"/>
  <c r="R462" i="9"/>
  <c r="X462" i="9" s="1"/>
  <c r="R570" i="9"/>
  <c r="X570" i="9" s="1"/>
  <c r="R686" i="9"/>
  <c r="X686" i="9" s="1"/>
  <c r="AB686" i="9" s="1"/>
  <c r="R772" i="9"/>
  <c r="X772" i="9" s="1"/>
  <c r="AA772" i="9" s="1"/>
  <c r="R900" i="9"/>
  <c r="X900" i="9" s="1"/>
  <c r="AB900" i="9" s="1"/>
  <c r="R313" i="9"/>
  <c r="X313" i="9" s="1"/>
  <c r="R409" i="9"/>
  <c r="X409" i="9" s="1"/>
  <c r="AA409" i="9" s="1"/>
  <c r="Y366" i="9"/>
  <c r="R122" i="9"/>
  <c r="X122" i="9" s="1"/>
  <c r="AX27" i="9"/>
  <c r="AZ27" i="9"/>
  <c r="BA27" i="9"/>
  <c r="BB27" i="9"/>
  <c r="AY27" i="9"/>
  <c r="BC27" i="9"/>
  <c r="AU26" i="9"/>
  <c r="R210" i="9"/>
  <c r="X210" i="9" s="1"/>
  <c r="Y210" i="9"/>
  <c r="R306" i="9"/>
  <c r="X306" i="9" s="1"/>
  <c r="AA306" i="9" s="1"/>
  <c r="Y306" i="9"/>
  <c r="R434" i="9"/>
  <c r="X434" i="9" s="1"/>
  <c r="AB434" i="9" s="1"/>
  <c r="Y434" i="9"/>
  <c r="R754" i="9"/>
  <c r="X754" i="9" s="1"/>
  <c r="AA754" i="9" s="1"/>
  <c r="Y754" i="9"/>
  <c r="Y850" i="9"/>
  <c r="R850" i="9"/>
  <c r="X850" i="9" s="1"/>
  <c r="AA850" i="9" s="1"/>
  <c r="R978" i="9"/>
  <c r="X978" i="9" s="1"/>
  <c r="AB978" i="9" s="1"/>
  <c r="Y978" i="9"/>
  <c r="Y363" i="9"/>
  <c r="R363" i="9"/>
  <c r="X363" i="9" s="1"/>
  <c r="AA363" i="9" s="1"/>
  <c r="R619" i="9"/>
  <c r="X619" i="9" s="1"/>
  <c r="AA619" i="9" s="1"/>
  <c r="Y619" i="9"/>
  <c r="R747" i="9"/>
  <c r="X747" i="9" s="1"/>
  <c r="AA747" i="9" s="1"/>
  <c r="Y747" i="9"/>
  <c r="R779" i="9"/>
  <c r="X779" i="9" s="1"/>
  <c r="AA779" i="9" s="1"/>
  <c r="Y779" i="9"/>
  <c r="R811" i="9"/>
  <c r="X811" i="9" s="1"/>
  <c r="AA811" i="9" s="1"/>
  <c r="Y811" i="9"/>
  <c r="R843" i="9"/>
  <c r="X843" i="9" s="1"/>
  <c r="AA843" i="9" s="1"/>
  <c r="Y843" i="9"/>
  <c r="R875" i="9"/>
  <c r="X875" i="9" s="1"/>
  <c r="AB875" i="9" s="1"/>
  <c r="Y875" i="9"/>
  <c r="R907" i="9"/>
  <c r="X907" i="9" s="1"/>
  <c r="AA907" i="9" s="1"/>
  <c r="Y907" i="9"/>
  <c r="R939" i="9"/>
  <c r="X939" i="9" s="1"/>
  <c r="AA939" i="9" s="1"/>
  <c r="Y939" i="9"/>
  <c r="Y124" i="9"/>
  <c r="R124" i="9"/>
  <c r="X124" i="9" s="1"/>
  <c r="AA124" i="9" s="1"/>
  <c r="R156" i="9"/>
  <c r="X156" i="9" s="1"/>
  <c r="Y156" i="9"/>
  <c r="Y316" i="9"/>
  <c r="R316" i="9"/>
  <c r="X316" i="9" s="1"/>
  <c r="AA316" i="9" s="1"/>
  <c r="Y348" i="9"/>
  <c r="R348" i="9"/>
  <c r="X348" i="9" s="1"/>
  <c r="AB348" i="9" s="1"/>
  <c r="R540" i="9"/>
  <c r="X540" i="9" s="1"/>
  <c r="AB540" i="9" s="1"/>
  <c r="Y540" i="9"/>
  <c r="Y732" i="9"/>
  <c r="R732" i="9"/>
  <c r="Y796" i="9"/>
  <c r="R796" i="9"/>
  <c r="X796" i="9" s="1"/>
  <c r="AA796" i="9" s="1"/>
  <c r="Y828" i="9"/>
  <c r="R828" i="9"/>
  <c r="Y860" i="9"/>
  <c r="R860" i="9"/>
  <c r="X860" i="9" s="1"/>
  <c r="AA860" i="9" s="1"/>
  <c r="Y892" i="9"/>
  <c r="R892" i="9"/>
  <c r="Y924" i="9"/>
  <c r="R924" i="9"/>
  <c r="Y988" i="9"/>
  <c r="R988" i="9"/>
  <c r="X988" i="9" s="1"/>
  <c r="Y77" i="9"/>
  <c r="R77" i="9"/>
  <c r="X77" i="9" s="1"/>
  <c r="AA77" i="9" s="1"/>
  <c r="Y173" i="9"/>
  <c r="R173" i="9"/>
  <c r="X173" i="9" s="1"/>
  <c r="AA173" i="9" s="1"/>
  <c r="Y237" i="9"/>
  <c r="R237" i="9"/>
  <c r="X237" i="9" s="1"/>
  <c r="AA237" i="9" s="1"/>
  <c r="Y269" i="9"/>
  <c r="R269" i="9"/>
  <c r="X269" i="9" s="1"/>
  <c r="AA269" i="9" s="1"/>
  <c r="Y301" i="9"/>
  <c r="R301" i="9"/>
  <c r="X301" i="9" s="1"/>
  <c r="AA301" i="9" s="1"/>
  <c r="R429" i="9"/>
  <c r="X429" i="9" s="1"/>
  <c r="AA429" i="9" s="1"/>
  <c r="Y429" i="9"/>
  <c r="R461" i="9"/>
  <c r="X461" i="9" s="1"/>
  <c r="AA461" i="9" s="1"/>
  <c r="Y461" i="9"/>
  <c r="Y493" i="9"/>
  <c r="R493" i="9"/>
  <c r="X493" i="9" s="1"/>
  <c r="AA493" i="9" s="1"/>
  <c r="Y589" i="9"/>
  <c r="R589" i="9"/>
  <c r="X589" i="9" s="1"/>
  <c r="AB589" i="9" s="1"/>
  <c r="Y653" i="9"/>
  <c r="R653" i="9"/>
  <c r="X653" i="9" s="1"/>
  <c r="AA653" i="9" s="1"/>
  <c r="Y749" i="9"/>
  <c r="R749" i="9"/>
  <c r="X749" i="9" s="1"/>
  <c r="AA749" i="9" s="1"/>
  <c r="R781" i="9"/>
  <c r="X781" i="9" s="1"/>
  <c r="AA781" i="9" s="1"/>
  <c r="Y781" i="9"/>
  <c r="R813" i="9"/>
  <c r="X813" i="9" s="1"/>
  <c r="AA813" i="9" s="1"/>
  <c r="Y813" i="9"/>
  <c r="R845" i="9"/>
  <c r="X845" i="9" s="1"/>
  <c r="Y845" i="9"/>
  <c r="R877" i="9"/>
  <c r="X877" i="9" s="1"/>
  <c r="AA877" i="9" s="1"/>
  <c r="Y877" i="9"/>
  <c r="Y909" i="9"/>
  <c r="R909" i="9"/>
  <c r="X909" i="9" s="1"/>
  <c r="AA909" i="9" s="1"/>
  <c r="Y941" i="9"/>
  <c r="R941" i="9"/>
  <c r="X941" i="9" s="1"/>
  <c r="AA941" i="9" s="1"/>
  <c r="Y134" i="9"/>
  <c r="R134" i="9"/>
  <c r="X134" i="9" s="1"/>
  <c r="AA134" i="9" s="1"/>
  <c r="Y166" i="9"/>
  <c r="R166" i="9"/>
  <c r="X166" i="9" s="1"/>
  <c r="AB166" i="9" s="1"/>
  <c r="Y198" i="9"/>
  <c r="R198" i="9"/>
  <c r="X198" i="9" s="1"/>
  <c r="AB198" i="9" s="1"/>
  <c r="Y262" i="9"/>
  <c r="R262" i="9"/>
  <c r="X262" i="9" s="1"/>
  <c r="AA262" i="9" s="1"/>
  <c r="Y294" i="9"/>
  <c r="R294" i="9"/>
  <c r="X294" i="9" s="1"/>
  <c r="AA294" i="9" s="1"/>
  <c r="Y390" i="9"/>
  <c r="R390" i="9"/>
  <c r="X390" i="9" s="1"/>
  <c r="AA390" i="9" s="1"/>
  <c r="R486" i="9"/>
  <c r="X486" i="9" s="1"/>
  <c r="AA486" i="9" s="1"/>
  <c r="Y486" i="9"/>
  <c r="R518" i="9"/>
  <c r="X518" i="9" s="1"/>
  <c r="AA518" i="9" s="1"/>
  <c r="Y518" i="9"/>
  <c r="R550" i="9"/>
  <c r="X550" i="9" s="1"/>
  <c r="AA550" i="9" s="1"/>
  <c r="Y550" i="9"/>
  <c r="Y582" i="9"/>
  <c r="R582" i="9"/>
  <c r="X582" i="9" s="1"/>
  <c r="AB582" i="9" s="1"/>
  <c r="R646" i="9"/>
  <c r="X646" i="9" s="1"/>
  <c r="AA646" i="9" s="1"/>
  <c r="Y646" i="9"/>
  <c r="R710" i="9"/>
  <c r="X710" i="9" s="1"/>
  <c r="AA710" i="9" s="1"/>
  <c r="Y710" i="9"/>
  <c r="R742" i="9"/>
  <c r="X742" i="9" s="1"/>
  <c r="Y742" i="9"/>
  <c r="R774" i="9"/>
  <c r="X774" i="9" s="1"/>
  <c r="AB774" i="9" s="1"/>
  <c r="Y774" i="9"/>
  <c r="Y806" i="9"/>
  <c r="R806" i="9"/>
  <c r="X806" i="9" s="1"/>
  <c r="AB806" i="9" s="1"/>
  <c r="R838" i="9"/>
  <c r="X838" i="9" s="1"/>
  <c r="AA838" i="9" s="1"/>
  <c r="Y838" i="9"/>
  <c r="Y870" i="9"/>
  <c r="R870" i="9"/>
  <c r="X870" i="9" s="1"/>
  <c r="AA870" i="9" s="1"/>
  <c r="R902" i="9"/>
  <c r="X902" i="9" s="1"/>
  <c r="AB902" i="9" s="1"/>
  <c r="Y902" i="9"/>
  <c r="Y934" i="9"/>
  <c r="R934" i="9"/>
  <c r="X934" i="9" s="1"/>
  <c r="AA934" i="9" s="1"/>
  <c r="Y127" i="9"/>
  <c r="R127" i="9"/>
  <c r="X127" i="9" s="1"/>
  <c r="AA127" i="9" s="1"/>
  <c r="R191" i="9"/>
  <c r="X191" i="9" s="1"/>
  <c r="AB191" i="9" s="1"/>
  <c r="Y191" i="9"/>
  <c r="Y255" i="9"/>
  <c r="R255" i="9"/>
  <c r="X255" i="9" s="1"/>
  <c r="AB255" i="9" s="1"/>
  <c r="Y287" i="9"/>
  <c r="R287" i="9"/>
  <c r="X287" i="9" s="1"/>
  <c r="AB287" i="9" s="1"/>
  <c r="R319" i="9"/>
  <c r="X319" i="9" s="1"/>
  <c r="AA319" i="9" s="1"/>
  <c r="Y319" i="9"/>
  <c r="R415" i="9"/>
  <c r="X415" i="9" s="1"/>
  <c r="AA415" i="9" s="1"/>
  <c r="Y415" i="9"/>
  <c r="R479" i="9"/>
  <c r="X479" i="9" s="1"/>
  <c r="AB479" i="9" s="1"/>
  <c r="Y479" i="9"/>
  <c r="R543" i="9"/>
  <c r="X543" i="9" s="1"/>
  <c r="AA543" i="9" s="1"/>
  <c r="Y543" i="9"/>
  <c r="R639" i="9"/>
  <c r="X639" i="9" s="1"/>
  <c r="AA639" i="9" s="1"/>
  <c r="Y639" i="9"/>
  <c r="Y671" i="9"/>
  <c r="R671" i="9"/>
  <c r="X671" i="9" s="1"/>
  <c r="AA671" i="9" s="1"/>
  <c r="Y735" i="9"/>
  <c r="R735" i="9"/>
  <c r="X735" i="9" s="1"/>
  <c r="AB735" i="9" s="1"/>
  <c r="R799" i="9"/>
  <c r="X799" i="9" s="1"/>
  <c r="AB799" i="9" s="1"/>
  <c r="Y799" i="9"/>
  <c r="R863" i="9"/>
  <c r="X863" i="9" s="1"/>
  <c r="AB863" i="9" s="1"/>
  <c r="Y863" i="9"/>
  <c r="R927" i="9"/>
  <c r="X927" i="9" s="1"/>
  <c r="Y927" i="9"/>
  <c r="Y344" i="9"/>
  <c r="R344" i="9"/>
  <c r="X344" i="9" s="1"/>
  <c r="AA344" i="9" s="1"/>
  <c r="R504" i="9"/>
  <c r="X504" i="9" s="1"/>
  <c r="AA504" i="9" s="1"/>
  <c r="Y504" i="9"/>
  <c r="R568" i="9"/>
  <c r="X568" i="9" s="1"/>
  <c r="AB568" i="9" s="1"/>
  <c r="Y568" i="9"/>
  <c r="Y664" i="9"/>
  <c r="R664" i="9"/>
  <c r="X664" i="9" s="1"/>
  <c r="AA664" i="9" s="1"/>
  <c r="Y728" i="9"/>
  <c r="R728" i="9"/>
  <c r="X728" i="9" s="1"/>
  <c r="AA728" i="9" s="1"/>
  <c r="Y792" i="9"/>
  <c r="R792" i="9"/>
  <c r="X792" i="9" s="1"/>
  <c r="AB792" i="9" s="1"/>
  <c r="R856" i="9"/>
  <c r="X856" i="9" s="1"/>
  <c r="AB856" i="9" s="1"/>
  <c r="Y856" i="9"/>
  <c r="Y920" i="9"/>
  <c r="R920" i="9"/>
  <c r="X920" i="9" s="1"/>
  <c r="AA920" i="9" s="1"/>
  <c r="Y984" i="9"/>
  <c r="R984" i="9"/>
  <c r="X984" i="9" s="1"/>
  <c r="AA984" i="9" s="1"/>
  <c r="Y113" i="9"/>
  <c r="R113" i="9"/>
  <c r="X113" i="9" s="1"/>
  <c r="AB113" i="9" s="1"/>
  <c r="R369" i="9"/>
  <c r="X369" i="9" s="1"/>
  <c r="AA369" i="9" s="1"/>
  <c r="Y369" i="9"/>
  <c r="Y401" i="9"/>
  <c r="R401" i="9"/>
  <c r="X401" i="9" s="1"/>
  <c r="AA401" i="9" s="1"/>
  <c r="R433" i="9"/>
  <c r="X433" i="9" s="1"/>
  <c r="AB433" i="9" s="1"/>
  <c r="Y433" i="9"/>
  <c r="Y465" i="9"/>
  <c r="R465" i="9"/>
  <c r="X465" i="9" s="1"/>
  <c r="AA465" i="9" s="1"/>
  <c r="R625" i="9"/>
  <c r="X625" i="9" s="1"/>
  <c r="AA625" i="9" s="1"/>
  <c r="Y625" i="9"/>
  <c r="R721" i="9"/>
  <c r="X721" i="9" s="1"/>
  <c r="AB721" i="9" s="1"/>
  <c r="Y721" i="9"/>
  <c r="Y690" i="9"/>
  <c r="R690" i="9"/>
  <c r="X690" i="9" s="1"/>
  <c r="AA690" i="9" s="1"/>
  <c r="R818" i="9"/>
  <c r="X818" i="9" s="1"/>
  <c r="AA818" i="9" s="1"/>
  <c r="Y818" i="9"/>
  <c r="R946" i="9"/>
  <c r="X946" i="9" s="1"/>
  <c r="AB946" i="9" s="1"/>
  <c r="Y946" i="9"/>
  <c r="R459" i="9"/>
  <c r="X459" i="9" s="1"/>
  <c r="AA459" i="9" s="1"/>
  <c r="Y459" i="9"/>
  <c r="Y668" i="9"/>
  <c r="R668" i="9"/>
  <c r="R274" i="9"/>
  <c r="X274" i="9" s="1"/>
  <c r="AA274" i="9" s="1"/>
  <c r="Y274" i="9"/>
  <c r="R338" i="9"/>
  <c r="X338" i="9" s="1"/>
  <c r="AA338" i="9" s="1"/>
  <c r="Y338" i="9"/>
  <c r="R594" i="9"/>
  <c r="X594" i="9" s="1"/>
  <c r="AA594" i="9" s="1"/>
  <c r="Y594" i="9"/>
  <c r="R786" i="9"/>
  <c r="X786" i="9" s="1"/>
  <c r="AB786" i="9" s="1"/>
  <c r="Y786" i="9"/>
  <c r="R491" i="9"/>
  <c r="X491" i="9" s="1"/>
  <c r="AB491" i="9" s="1"/>
  <c r="Y491" i="9"/>
  <c r="Y764" i="9"/>
  <c r="R764" i="9"/>
  <c r="X764" i="9" s="1"/>
  <c r="AA764" i="9" s="1"/>
  <c r="R235" i="9"/>
  <c r="X235" i="9" s="1"/>
  <c r="AB235" i="9" s="1"/>
  <c r="R267" i="9"/>
  <c r="X267" i="9" s="1"/>
  <c r="AB267" i="9" s="1"/>
  <c r="R299" i="9"/>
  <c r="X299" i="9" s="1"/>
  <c r="AA299" i="9" s="1"/>
  <c r="R178" i="9"/>
  <c r="X178" i="9" s="1"/>
  <c r="AA178" i="9" s="1"/>
  <c r="R658" i="9"/>
  <c r="X658" i="9" s="1"/>
  <c r="AA658" i="9" s="1"/>
  <c r="R365" i="9"/>
  <c r="X365" i="9" s="1"/>
  <c r="AB365" i="9" s="1"/>
  <c r="R92" i="9"/>
  <c r="X92" i="9" s="1"/>
  <c r="AA92" i="9" s="1"/>
  <c r="R242" i="9"/>
  <c r="X242" i="9" s="1"/>
  <c r="AB242" i="9" s="1"/>
  <c r="Y242" i="9"/>
  <c r="R914" i="9"/>
  <c r="X914" i="9" s="1"/>
  <c r="AA914" i="9" s="1"/>
  <c r="Y914" i="9"/>
  <c r="Y454" i="9"/>
  <c r="R358" i="9"/>
  <c r="X358" i="9" s="1"/>
  <c r="AA358" i="9" s="1"/>
  <c r="R146" i="9"/>
  <c r="X146" i="9" s="1"/>
  <c r="AA146" i="9" s="1"/>
  <c r="R95" i="9"/>
  <c r="X95" i="9" s="1"/>
  <c r="AA95" i="9" s="1"/>
  <c r="Y683" i="9"/>
  <c r="R444" i="9"/>
  <c r="X444" i="9" s="1"/>
  <c r="AA444" i="9" s="1"/>
  <c r="R252" i="9"/>
  <c r="R223" i="9"/>
  <c r="X223" i="9" s="1"/>
  <c r="AA223" i="9" s="1"/>
  <c r="R171" i="9"/>
  <c r="X171" i="9" s="1"/>
  <c r="AA171" i="9" s="1"/>
  <c r="R107" i="9"/>
  <c r="X107" i="9" s="1"/>
  <c r="AA107" i="9" s="1"/>
  <c r="Y75" i="9"/>
  <c r="R75" i="9"/>
  <c r="X75" i="9" s="1"/>
  <c r="AA75" i="9" s="1"/>
  <c r="R395" i="9"/>
  <c r="X395" i="9" s="1"/>
  <c r="AA395" i="9" s="1"/>
  <c r="Y395" i="9"/>
  <c r="R523" i="9"/>
  <c r="X523" i="9" s="1"/>
  <c r="AB523" i="9" s="1"/>
  <c r="Y523" i="9"/>
  <c r="Y700" i="9"/>
  <c r="R700" i="9"/>
  <c r="X700" i="9" s="1"/>
  <c r="AB700" i="9" s="1"/>
  <c r="Y230" i="9"/>
  <c r="Y530" i="9"/>
  <c r="Y102" i="9"/>
  <c r="Y380" i="9"/>
  <c r="Y427" i="9"/>
  <c r="Y998" i="9"/>
  <c r="Y636" i="9"/>
  <c r="R587" i="9"/>
  <c r="X587" i="9" s="1"/>
  <c r="AB587" i="9" s="1"/>
  <c r="Y70" i="9"/>
  <c r="R139" i="9"/>
  <c r="X139" i="9" s="1"/>
  <c r="AB139" i="9" s="1"/>
  <c r="R370" i="9"/>
  <c r="X370" i="9" s="1"/>
  <c r="AA370" i="9" s="1"/>
  <c r="Y882" i="9"/>
  <c r="Y966" i="9"/>
  <c r="R651" i="9"/>
  <c r="X651" i="9" s="1"/>
  <c r="AB651" i="9" s="1"/>
  <c r="R508" i="9"/>
  <c r="X508" i="9" s="1"/>
  <c r="Y971" i="9"/>
  <c r="Y626" i="9"/>
  <c r="R447" i="9"/>
  <c r="X447" i="9" s="1"/>
  <c r="AB447" i="9" s="1"/>
  <c r="R715" i="9"/>
  <c r="X715" i="9" s="1"/>
  <c r="AA715" i="9" s="1"/>
  <c r="Y614" i="9"/>
  <c r="Y498" i="9"/>
  <c r="R895" i="9"/>
  <c r="X895" i="9" s="1"/>
  <c r="AA895" i="9" s="1"/>
  <c r="R412" i="9"/>
  <c r="X412" i="9" s="1"/>
  <c r="AA412" i="9" s="1"/>
  <c r="AS27" i="9"/>
  <c r="BI1005" i="9"/>
  <c r="AY4" i="9"/>
  <c r="AY7" i="9" s="1"/>
  <c r="D18" i="4"/>
  <c r="AM160" i="9"/>
  <c r="AM157" i="9"/>
  <c r="AM55" i="9"/>
  <c r="AM107" i="9"/>
  <c r="AM100" i="9"/>
  <c r="AM84" i="9"/>
  <c r="AM120" i="9"/>
  <c r="AM56" i="9"/>
  <c r="AM134" i="9"/>
  <c r="AM83" i="9"/>
  <c r="AM144" i="9"/>
  <c r="AM16" i="9"/>
  <c r="AM78" i="9"/>
  <c r="AM156" i="9"/>
  <c r="AM28" i="9"/>
  <c r="AM149" i="9"/>
  <c r="AM85" i="9"/>
  <c r="AM21" i="9"/>
  <c r="AM162" i="9"/>
  <c r="AM98" i="9"/>
  <c r="AM34" i="9"/>
  <c r="AM169" i="9"/>
  <c r="AM105" i="9"/>
  <c r="AM41" i="9"/>
  <c r="AM175" i="9"/>
  <c r="AM111" i="9"/>
  <c r="AM47" i="9"/>
  <c r="AM93" i="9"/>
  <c r="AM49" i="9"/>
  <c r="AM104" i="9"/>
  <c r="AM36" i="9"/>
  <c r="AM68" i="9"/>
  <c r="AM40" i="9"/>
  <c r="AM118" i="9"/>
  <c r="AM195" i="9"/>
  <c r="AM67" i="9"/>
  <c r="AM128" i="9"/>
  <c r="AM190" i="9"/>
  <c r="AM62" i="9"/>
  <c r="AM140" i="9"/>
  <c r="AM12" i="9"/>
  <c r="AM141" i="9"/>
  <c r="AM77" i="9"/>
  <c r="AM13" i="9"/>
  <c r="AM154" i="9"/>
  <c r="AM90" i="9"/>
  <c r="AM26" i="9"/>
  <c r="AM161" i="9"/>
  <c r="AM97" i="9"/>
  <c r="AM33" i="9"/>
  <c r="AM167" i="9"/>
  <c r="AM103" i="9"/>
  <c r="AM39" i="9"/>
  <c r="AM106" i="9"/>
  <c r="AM177" i="9"/>
  <c r="AM52" i="9"/>
  <c r="AM180" i="9"/>
  <c r="AM168" i="9"/>
  <c r="AM200" i="9"/>
  <c r="AM24" i="9"/>
  <c r="AM102" i="9"/>
  <c r="AM179" i="9"/>
  <c r="AM51" i="9"/>
  <c r="AM112" i="9"/>
  <c r="AM174" i="9"/>
  <c r="AM46" i="9"/>
  <c r="AM124" i="9"/>
  <c r="AM197" i="9"/>
  <c r="AM133" i="9"/>
  <c r="AM69" i="9"/>
  <c r="AM146" i="9"/>
  <c r="AM82" i="9"/>
  <c r="AM18" i="9"/>
  <c r="AM153" i="9"/>
  <c r="AM89" i="9"/>
  <c r="AM25" i="9"/>
  <c r="AM159" i="9"/>
  <c r="AM95" i="9"/>
  <c r="AM31" i="9"/>
  <c r="AM42" i="9"/>
  <c r="AM43" i="9"/>
  <c r="AM136" i="9"/>
  <c r="AM123" i="9"/>
  <c r="AM155" i="9"/>
  <c r="AM86" i="9"/>
  <c r="AM163" i="9"/>
  <c r="AM35" i="9"/>
  <c r="AM96" i="9"/>
  <c r="AM158" i="9"/>
  <c r="AM30" i="9"/>
  <c r="AM108" i="9"/>
  <c r="AM189" i="9"/>
  <c r="AM125" i="9"/>
  <c r="AM61" i="9"/>
  <c r="AM202" i="9"/>
  <c r="AM138" i="9"/>
  <c r="AM74" i="9"/>
  <c r="AM145" i="9"/>
  <c r="AM81" i="9"/>
  <c r="AM17" i="9"/>
  <c r="AM151" i="9"/>
  <c r="AM87" i="9"/>
  <c r="AM23" i="9"/>
  <c r="AM29" i="9"/>
  <c r="AM113" i="9"/>
  <c r="AM196" i="9"/>
  <c r="AM91" i="9"/>
  <c r="AM75" i="9"/>
  <c r="AM116" i="9"/>
  <c r="AM198" i="9"/>
  <c r="AM70" i="9"/>
  <c r="AM147" i="9"/>
  <c r="AM19" i="9"/>
  <c r="AM80" i="9"/>
  <c r="AM142" i="9"/>
  <c r="AM14" i="9"/>
  <c r="AM92" i="9"/>
  <c r="AM181" i="9"/>
  <c r="AM117" i="9"/>
  <c r="AM53" i="9"/>
  <c r="AM194" i="9"/>
  <c r="AM130" i="9"/>
  <c r="AM66" i="9"/>
  <c r="AM201" i="9"/>
  <c r="AM137" i="9"/>
  <c r="AM73" i="9"/>
  <c r="AM143" i="9"/>
  <c r="AM79" i="9"/>
  <c r="AM15" i="9"/>
  <c r="AM172" i="9"/>
  <c r="AM170" i="9"/>
  <c r="AM183" i="9"/>
  <c r="AM187" i="9"/>
  <c r="AM27" i="9"/>
  <c r="AM59" i="9"/>
  <c r="AM182" i="9"/>
  <c r="AM54" i="9"/>
  <c r="AM131" i="9"/>
  <c r="AM192" i="9"/>
  <c r="AM64" i="9"/>
  <c r="AM126" i="9"/>
  <c r="AM204" i="9"/>
  <c r="AM76" i="9"/>
  <c r="AM173" i="9"/>
  <c r="AM109" i="9"/>
  <c r="AM45" i="9"/>
  <c r="AM186" i="9"/>
  <c r="AM122" i="9"/>
  <c r="AM58" i="9"/>
  <c r="AM193" i="9"/>
  <c r="AM129" i="9"/>
  <c r="AM65" i="9"/>
  <c r="AM199" i="9"/>
  <c r="AM135" i="9"/>
  <c r="AM71" i="9"/>
  <c r="AM44" i="9"/>
  <c r="AM119" i="9"/>
  <c r="AM152" i="9"/>
  <c r="AM184" i="9"/>
  <c r="AM171" i="9"/>
  <c r="AM203" i="9"/>
  <c r="AM88" i="9"/>
  <c r="AM166" i="9"/>
  <c r="AM38" i="9"/>
  <c r="AM115" i="9"/>
  <c r="AM176" i="9"/>
  <c r="AM48" i="9"/>
  <c r="AM110" i="9"/>
  <c r="AM188" i="9"/>
  <c r="AM60" i="9"/>
  <c r="AM165" i="9"/>
  <c r="AM101" i="9"/>
  <c r="AM37" i="9"/>
  <c r="AM178" i="9"/>
  <c r="AM114" i="9"/>
  <c r="AM50" i="9"/>
  <c r="AM185" i="9"/>
  <c r="AM121" i="9"/>
  <c r="AM57" i="9"/>
  <c r="AM191" i="9"/>
  <c r="AM127" i="9"/>
  <c r="AM63" i="9"/>
  <c r="H18" i="4"/>
  <c r="I18" i="4"/>
  <c r="D19" i="4"/>
  <c r="E19" i="4"/>
  <c r="CB6" i="9"/>
  <c r="CO6" i="9"/>
  <c r="CP6" i="9"/>
  <c r="CQ6" i="9"/>
  <c r="CN6" i="9"/>
  <c r="CR6" i="9"/>
  <c r="CM6" i="9"/>
  <c r="CL6" i="9"/>
  <c r="CU6" i="9"/>
  <c r="CT6" i="9"/>
  <c r="CW6" i="9"/>
  <c r="CH6" i="9"/>
  <c r="CX6" i="9"/>
  <c r="CI6" i="9"/>
  <c r="CY6" i="9"/>
  <c r="CV6" i="9"/>
  <c r="CK6" i="9"/>
  <c r="CJ6" i="9"/>
  <c r="CD6" i="9"/>
  <c r="BJ5" i="9"/>
  <c r="BL5" i="9"/>
  <c r="BD16" i="9"/>
  <c r="BD18" i="9"/>
  <c r="BD26" i="9"/>
  <c r="BD24" i="9"/>
  <c r="BD23" i="9"/>
  <c r="BD20" i="9"/>
  <c r="BD25" i="9"/>
  <c r="BD21" i="9"/>
  <c r="BD17" i="9"/>
  <c r="BD22" i="9"/>
  <c r="BD19" i="9"/>
  <c r="BZ6" i="9"/>
  <c r="BG6" i="9"/>
  <c r="BG7" i="9" s="1"/>
  <c r="CC6" i="9"/>
  <c r="BV6" i="9"/>
  <c r="BW6" i="9" s="1"/>
  <c r="BG950" i="9"/>
  <c r="BG263" i="9"/>
  <c r="BG229" i="9"/>
  <c r="BG53" i="9"/>
  <c r="BG42" i="9"/>
  <c r="BG503" i="9"/>
  <c r="BG498" i="9"/>
  <c r="BG919" i="9"/>
  <c r="BG187" i="9"/>
  <c r="BG59" i="9"/>
  <c r="BG198" i="9"/>
  <c r="BG369" i="9"/>
  <c r="BG794" i="9"/>
  <c r="BG532" i="9"/>
  <c r="BG66" i="9"/>
  <c r="BG423" i="9"/>
  <c r="BG195" i="9"/>
  <c r="BG971" i="9"/>
  <c r="BG725" i="9"/>
  <c r="BG1002" i="9"/>
  <c r="BG219" i="9"/>
  <c r="BG102" i="9"/>
  <c r="BG799" i="9"/>
  <c r="BG350" i="9"/>
  <c r="BG612" i="9"/>
  <c r="BG934" i="9"/>
  <c r="BG412" i="9"/>
  <c r="BG1000" i="9"/>
  <c r="BG845" i="9"/>
  <c r="BG118" i="9"/>
  <c r="BG590" i="9"/>
  <c r="BG283" i="9"/>
  <c r="BG194" i="9"/>
  <c r="BG321" i="9"/>
  <c r="BG422" i="9"/>
  <c r="BG469" i="9"/>
  <c r="BG563" i="9"/>
  <c r="BG663" i="9"/>
  <c r="BG665" i="9"/>
  <c r="BG565" i="9"/>
  <c r="BG115" i="9"/>
  <c r="BG184" i="9"/>
  <c r="BG67" i="9"/>
  <c r="BG719" i="9"/>
  <c r="BG818" i="9"/>
  <c r="BG916" i="9"/>
  <c r="BG342" i="9"/>
  <c r="BG730" i="9"/>
  <c r="BG936" i="9"/>
  <c r="BG133" i="9"/>
  <c r="BG852" i="9"/>
  <c r="BG334" i="9"/>
  <c r="BG768" i="9"/>
  <c r="BG869" i="9"/>
  <c r="BG628" i="9"/>
  <c r="BG189" i="9"/>
  <c r="BG882" i="9"/>
  <c r="BG986" i="9"/>
  <c r="BG715" i="9"/>
  <c r="BG822" i="9"/>
  <c r="BG587" i="9"/>
  <c r="BG328" i="9"/>
  <c r="BG271" i="9"/>
  <c r="BG177" i="9"/>
  <c r="BG46" i="9"/>
  <c r="BG100" i="9"/>
  <c r="BG564" i="9"/>
  <c r="BG741" i="9"/>
  <c r="BG872" i="9"/>
  <c r="BG980" i="9"/>
  <c r="BG636" i="9"/>
  <c r="BG542" i="9"/>
  <c r="BG78" i="9"/>
  <c r="BG152" i="9"/>
  <c r="BG39" i="9"/>
  <c r="BG745" i="9"/>
  <c r="BG841" i="9"/>
  <c r="BG944" i="9"/>
  <c r="BG624" i="9"/>
  <c r="BG769" i="9"/>
  <c r="BG716" i="9"/>
  <c r="BG374" i="9"/>
  <c r="BG319" i="9"/>
  <c r="BG148" i="9"/>
  <c r="BG504" i="9"/>
  <c r="BG931" i="9"/>
  <c r="BG1004" i="9"/>
  <c r="BG68" i="9"/>
  <c r="BG749" i="9"/>
  <c r="BG835" i="9"/>
  <c r="BG900" i="9"/>
  <c r="BG897" i="9"/>
  <c r="BG831" i="9"/>
  <c r="BG181" i="9"/>
  <c r="BG899" i="9"/>
  <c r="BG890" i="9"/>
  <c r="BG888" i="9"/>
  <c r="BG620" i="9"/>
  <c r="BG879" i="9"/>
  <c r="BG69" i="9"/>
  <c r="BG643" i="9"/>
  <c r="BG746" i="9"/>
  <c r="BG744" i="9"/>
  <c r="BG742" i="9"/>
  <c r="BG602" i="9"/>
  <c r="BG985" i="9"/>
  <c r="BG291" i="9"/>
  <c r="BG310" i="9"/>
  <c r="BG914" i="9"/>
  <c r="BG847" i="9"/>
  <c r="BG613" i="9"/>
  <c r="BG336" i="9"/>
  <c r="BG821" i="9"/>
  <c r="BG433" i="9"/>
  <c r="BG738" i="9"/>
  <c r="BG990" i="9"/>
  <c r="BG327" i="9"/>
  <c r="BG92" i="9"/>
  <c r="BG479" i="9"/>
  <c r="BG767" i="9"/>
  <c r="BG149" i="9"/>
  <c r="BG772" i="9"/>
  <c r="BG705" i="9"/>
  <c r="BG703" i="9"/>
  <c r="BG309" i="9"/>
  <c r="BG827" i="9"/>
  <c r="BG762" i="9"/>
  <c r="BG760" i="9"/>
  <c r="BG694" i="9"/>
  <c r="BG948" i="9"/>
  <c r="BG881" i="9"/>
  <c r="BG751" i="9"/>
  <c r="BG197" i="9"/>
  <c r="BG387" i="9"/>
  <c r="BG514" i="9"/>
  <c r="BG507" i="9"/>
  <c r="BG500" i="9"/>
  <c r="BG857" i="9"/>
  <c r="BG982" i="9"/>
  <c r="BG630" i="9"/>
  <c r="BG450" i="9"/>
  <c r="BG62" i="9"/>
  <c r="BG400" i="9"/>
  <c r="BG63" i="9"/>
  <c r="BG861" i="9"/>
  <c r="BG660" i="9"/>
  <c r="BG734" i="9"/>
  <c r="BG519" i="9"/>
  <c r="BG28" i="9"/>
  <c r="BG693" i="9"/>
  <c r="BG522" i="9"/>
  <c r="BG481" i="9"/>
  <c r="BG431" i="9"/>
  <c r="BG598" i="9"/>
  <c r="BG86" i="9"/>
  <c r="BG885" i="9"/>
  <c r="BG220" i="9"/>
  <c r="BG657" i="9"/>
  <c r="BG145" i="9"/>
  <c r="BG248" i="9"/>
  <c r="BG415" i="9"/>
  <c r="BG518" i="9"/>
  <c r="BG621" i="9"/>
  <c r="BG109" i="9"/>
  <c r="BG838" i="9"/>
  <c r="BG775" i="9"/>
  <c r="BG712" i="9"/>
  <c r="BG595" i="9"/>
  <c r="BG427" i="9"/>
  <c r="BG260" i="9"/>
  <c r="BG979" i="9"/>
  <c r="BG320" i="9"/>
  <c r="BG709" i="9"/>
  <c r="BG457" i="9"/>
  <c r="BG560" i="9"/>
  <c r="BG48" i="9"/>
  <c r="BG215" i="9"/>
  <c r="BG281" i="9"/>
  <c r="BG604" i="9"/>
  <c r="BG513" i="9"/>
  <c r="BG680" i="9"/>
  <c r="BG168" i="9"/>
  <c r="BG335" i="9"/>
  <c r="BG384" i="9"/>
  <c r="BG789" i="9"/>
  <c r="BG377" i="9"/>
  <c r="BG544" i="9"/>
  <c r="BG32" i="9"/>
  <c r="BG199" i="9"/>
  <c r="BG302" i="9"/>
  <c r="BG308" i="9"/>
  <c r="BG991" i="9"/>
  <c r="BG928" i="9"/>
  <c r="BG865" i="9"/>
  <c r="BG802" i="9"/>
  <c r="BG740" i="9"/>
  <c r="BG236" i="9"/>
  <c r="BG359" i="9"/>
  <c r="BG925" i="9"/>
  <c r="BG241" i="9"/>
  <c r="BG408" i="9"/>
  <c r="BG511" i="9"/>
  <c r="BG678" i="9"/>
  <c r="BG153" i="9"/>
  <c r="BG499" i="9"/>
  <c r="BG553" i="9"/>
  <c r="BG208" i="9"/>
  <c r="BG311" i="9"/>
  <c r="BG478" i="9"/>
  <c r="BG318" i="9"/>
  <c r="BG485" i="9"/>
  <c r="BG98" i="9"/>
  <c r="BG974" i="9"/>
  <c r="BG911" i="9"/>
  <c r="BG848" i="9"/>
  <c r="BG785" i="9"/>
  <c r="BG722" i="9"/>
  <c r="BG626" i="9"/>
  <c r="BG451" i="9"/>
  <c r="BG566" i="9"/>
  <c r="BG54" i="9"/>
  <c r="BG221" i="9"/>
  <c r="BG790" i="9"/>
  <c r="BG727" i="9"/>
  <c r="BG635" i="9"/>
  <c r="BG467" i="9"/>
  <c r="BG299" i="9"/>
  <c r="BG132" i="9"/>
  <c r="BG988" i="9"/>
  <c r="BG723" i="9"/>
  <c r="BG685" i="9"/>
  <c r="BG417" i="9"/>
  <c r="BG264" i="9"/>
  <c r="BG367" i="9"/>
  <c r="BG534" i="9"/>
  <c r="BG637" i="9"/>
  <c r="BG409" i="9"/>
  <c r="BG394" i="9"/>
  <c r="BG593" i="9"/>
  <c r="BG81" i="9"/>
  <c r="BG351" i="9"/>
  <c r="BG454" i="9"/>
  <c r="BG557" i="9"/>
  <c r="BG45" i="9"/>
  <c r="BG902" i="9"/>
  <c r="BG839" i="9"/>
  <c r="BG776" i="9"/>
  <c r="BG713" i="9"/>
  <c r="BG596" i="9"/>
  <c r="BG434" i="9"/>
  <c r="BG779" i="9"/>
  <c r="BG179" i="9"/>
  <c r="BG615" i="9"/>
  <c r="BG773" i="9"/>
  <c r="BG393" i="9"/>
  <c r="BG496" i="9"/>
  <c r="BG151" i="9"/>
  <c r="BG640" i="9"/>
  <c r="BG717" i="9"/>
  <c r="BG449" i="9"/>
  <c r="BG616" i="9"/>
  <c r="BG104" i="9"/>
  <c r="BG853" i="9"/>
  <c r="BG313" i="9"/>
  <c r="BG480" i="9"/>
  <c r="BG647" i="9"/>
  <c r="BG135" i="9"/>
  <c r="BG238" i="9"/>
  <c r="BG405" i="9"/>
  <c r="BG482" i="9"/>
  <c r="BG314" i="9"/>
  <c r="BG146" i="9"/>
  <c r="BG992" i="9"/>
  <c r="BG929" i="9"/>
  <c r="BG866" i="9"/>
  <c r="BG804" i="9"/>
  <c r="BG923" i="9"/>
  <c r="BG138" i="9"/>
  <c r="BG989" i="9"/>
  <c r="BG344" i="9"/>
  <c r="BG447" i="9"/>
  <c r="BG614" i="9"/>
  <c r="BG512" i="9"/>
  <c r="BG668" i="9"/>
  <c r="BG489" i="9"/>
  <c r="BG656" i="9"/>
  <c r="BG144" i="9"/>
  <c r="BG247" i="9"/>
  <c r="BG414" i="9"/>
  <c r="BG254" i="9"/>
  <c r="BG421" i="9"/>
  <c r="BG267" i="9"/>
  <c r="BG99" i="9"/>
  <c r="BG975" i="9"/>
  <c r="BG912" i="9"/>
  <c r="BG849" i="9"/>
  <c r="BG786" i="9"/>
  <c r="BG724" i="9"/>
  <c r="BG282" i="9"/>
  <c r="BG502" i="9"/>
  <c r="BG157" i="9"/>
  <c r="BG854" i="9"/>
  <c r="BG791" i="9"/>
  <c r="BG728" i="9"/>
  <c r="BG468" i="9"/>
  <c r="BG306" i="9"/>
  <c r="BG995" i="9"/>
  <c r="BG358" i="9"/>
  <c r="BG525" i="9"/>
  <c r="BG353" i="9"/>
  <c r="BG200" i="9"/>
  <c r="BG303" i="9"/>
  <c r="BG470" i="9"/>
  <c r="BG573" i="9"/>
  <c r="BG217" i="9"/>
  <c r="BG529" i="9"/>
  <c r="BG632" i="9"/>
  <c r="BG120" i="9"/>
  <c r="BG287" i="9"/>
  <c r="BG390" i="9"/>
  <c r="BG493" i="9"/>
  <c r="BG966" i="9"/>
  <c r="BG840" i="9"/>
  <c r="BG777" i="9"/>
  <c r="BG714" i="9"/>
  <c r="BG603" i="9"/>
  <c r="BG474" i="9"/>
  <c r="BG161" i="9"/>
  <c r="BG295" i="9"/>
  <c r="BG837" i="9"/>
  <c r="BG329" i="9"/>
  <c r="BG432" i="9"/>
  <c r="BG599" i="9"/>
  <c r="BG87" i="9"/>
  <c r="BG448" i="9"/>
  <c r="BG781" i="9"/>
  <c r="BG385" i="9"/>
  <c r="BG552" i="9"/>
  <c r="BG40" i="9"/>
  <c r="BG207" i="9"/>
  <c r="BG231" i="9"/>
  <c r="BG917" i="9"/>
  <c r="BG416" i="9"/>
  <c r="BG583" i="9"/>
  <c r="BG71" i="9"/>
  <c r="BG174" i="9"/>
  <c r="BG341" i="9"/>
  <c r="BG651" i="9"/>
  <c r="BG483" i="9"/>
  <c r="BG315" i="9"/>
  <c r="BG147" i="9"/>
  <c r="BG993" i="9"/>
  <c r="BG930" i="9"/>
  <c r="BG868" i="9"/>
  <c r="BG691" i="9"/>
  <c r="BG307" i="9"/>
  <c r="BG625" i="9"/>
  <c r="BG113" i="9"/>
  <c r="BG280" i="9"/>
  <c r="BG383" i="9"/>
  <c r="BG550" i="9"/>
  <c r="BG192" i="9"/>
  <c r="BG425" i="9"/>
  <c r="BG592" i="9"/>
  <c r="BG80" i="9"/>
  <c r="BG183" i="9"/>
  <c r="BG190" i="9"/>
  <c r="BG357" i="9"/>
  <c r="BG436" i="9"/>
  <c r="BG268" i="9"/>
  <c r="BG976" i="9"/>
  <c r="BG913" i="9"/>
  <c r="BG850" i="9"/>
  <c r="BG788" i="9"/>
  <c r="BG108" i="9"/>
  <c r="BG438" i="9"/>
  <c r="BG605" i="9"/>
  <c r="BG93" i="9"/>
  <c r="BG918" i="9"/>
  <c r="BG855" i="9"/>
  <c r="BG792" i="9"/>
  <c r="BG729" i="9"/>
  <c r="BG642" i="9"/>
  <c r="BG475" i="9"/>
  <c r="BG731" i="9"/>
  <c r="BG294" i="9"/>
  <c r="BG461" i="9"/>
  <c r="BG331" i="9"/>
  <c r="BG163" i="9"/>
  <c r="BG999" i="9"/>
  <c r="BG873" i="9"/>
  <c r="BG810" i="9"/>
  <c r="BG748" i="9"/>
  <c r="BG218" i="9"/>
  <c r="BG158" i="9"/>
  <c r="BG325" i="9"/>
  <c r="BG523" i="9"/>
  <c r="BG524" i="9"/>
  <c r="BG530" i="9"/>
  <c r="BG531" i="9"/>
  <c r="BG363" i="9"/>
  <c r="BG370" i="9"/>
  <c r="BG875" i="9"/>
  <c r="BG317" i="9"/>
  <c r="BG546" i="9"/>
  <c r="BG378" i="9"/>
  <c r="BG379" i="9"/>
  <c r="BG211" i="9"/>
  <c r="BG43" i="9"/>
  <c r="BG954" i="9"/>
  <c r="BG892" i="9"/>
  <c r="BG492" i="9"/>
  <c r="BG437" i="9"/>
  <c r="BG226" i="9"/>
  <c r="BG58" i="9"/>
  <c r="BG959" i="9"/>
  <c r="BG896" i="9"/>
  <c r="BG833" i="9"/>
  <c r="BG770" i="9"/>
  <c r="BG708" i="9"/>
  <c r="BG323" i="9"/>
  <c r="BG609" i="9"/>
  <c r="BG520" i="9"/>
  <c r="BG239" i="9"/>
  <c r="BG214" i="9"/>
  <c r="BG256" i="9"/>
  <c r="BG957" i="9"/>
  <c r="BG440" i="9"/>
  <c r="BG223" i="9"/>
  <c r="BG134" i="9"/>
  <c r="BG418" i="9"/>
  <c r="BG711" i="9"/>
  <c r="BG83" i="9"/>
  <c r="BG778" i="9"/>
  <c r="BG908" i="9"/>
  <c r="BG949" i="9"/>
  <c r="BG586" i="9"/>
  <c r="BG137" i="9"/>
  <c r="BG535" i="9"/>
  <c r="BG757" i="9"/>
  <c r="BG909" i="9"/>
  <c r="BG65" i="9"/>
  <c r="BG527" i="9"/>
  <c r="BG813" i="9"/>
  <c r="BG456" i="9"/>
  <c r="BG175" i="9"/>
  <c r="BG150" i="9"/>
  <c r="BG551" i="9"/>
  <c r="BG465" i="9"/>
  <c r="BG376" i="9"/>
  <c r="BG159" i="9"/>
  <c r="BG70" i="9"/>
  <c r="BG967" i="9"/>
  <c r="BG252" i="9"/>
  <c r="BG842" i="9"/>
  <c r="BG972" i="9"/>
  <c r="BG537" i="9"/>
  <c r="BG901" i="9"/>
  <c r="BG73" i="9"/>
  <c r="BG471" i="9"/>
  <c r="BG601" i="9"/>
  <c r="BG973" i="9"/>
  <c r="BG488" i="9"/>
  <c r="BG463" i="9"/>
  <c r="BG284" i="9"/>
  <c r="BG441" i="9"/>
  <c r="BG224" i="9"/>
  <c r="BG622" i="9"/>
  <c r="BG597" i="9"/>
  <c r="BG798" i="9"/>
  <c r="BG927" i="9"/>
  <c r="BG659" i="9"/>
  <c r="BG994" i="9"/>
  <c r="BG707" i="9"/>
  <c r="BG650" i="9"/>
  <c r="BG305" i="9"/>
  <c r="BG88" i="9"/>
  <c r="BG486" i="9"/>
  <c r="BG156" i="9"/>
  <c r="BG297" i="9"/>
  <c r="BG272" i="9"/>
  <c r="BG670" i="9"/>
  <c r="BG126" i="9"/>
  <c r="BG101" i="9"/>
  <c r="BG611" i="9"/>
  <c r="BG784" i="9"/>
  <c r="BG276" i="9"/>
  <c r="BG787" i="9"/>
  <c r="BG477" i="9"/>
  <c r="BG726" i="9"/>
  <c r="BG123" i="9"/>
  <c r="BG793" i="9"/>
  <c r="BG922" i="9"/>
  <c r="BG259" i="9"/>
  <c r="BG653" i="9"/>
  <c r="BG162" i="9"/>
  <c r="BG332" i="9"/>
  <c r="BG338" i="9"/>
  <c r="BG339" i="9"/>
  <c r="BG340" i="9"/>
  <c r="BG347" i="9"/>
  <c r="BG683" i="9"/>
  <c r="BG222" i="9"/>
  <c r="BG261" i="9"/>
  <c r="BG750" i="9"/>
  <c r="BG815" i="9"/>
  <c r="BG880" i="9"/>
  <c r="BG945" i="9"/>
  <c r="BG946" i="9"/>
  <c r="BG955" i="9"/>
  <c r="BG253" i="9"/>
  <c r="BG758" i="9"/>
  <c r="BG759" i="9"/>
  <c r="BG824" i="9"/>
  <c r="BG825" i="9"/>
  <c r="BG826" i="9"/>
  <c r="BG828" i="9"/>
  <c r="BG763" i="9"/>
  <c r="BG206" i="9"/>
  <c r="BG245" i="9"/>
  <c r="BG766" i="9"/>
  <c r="BG834" i="9"/>
  <c r="BG836" i="9"/>
  <c r="BG877" i="9"/>
  <c r="BG392" i="9"/>
  <c r="BG111" i="9"/>
  <c r="BG509" i="9"/>
  <c r="BG167" i="9"/>
  <c r="BG401" i="9"/>
  <c r="BG312" i="9"/>
  <c r="BG95" i="9"/>
  <c r="BG429" i="9"/>
  <c r="BG710" i="9"/>
  <c r="BG82" i="9"/>
  <c r="BG426" i="9"/>
  <c r="BG906" i="9"/>
  <c r="BG300" i="9"/>
  <c r="BG345" i="9"/>
  <c r="BG965" i="9"/>
  <c r="BG407" i="9"/>
  <c r="BG64" i="9"/>
  <c r="BG641" i="9"/>
  <c r="BG424" i="9"/>
  <c r="BG399" i="9"/>
  <c r="BG458" i="9"/>
  <c r="BG185" i="9"/>
  <c r="BG160" i="9"/>
  <c r="BG558" i="9"/>
  <c r="BG533" i="9"/>
  <c r="BG862" i="9"/>
  <c r="BG484" i="9"/>
  <c r="BG737" i="9"/>
  <c r="BG155" i="9"/>
  <c r="BG410" i="9"/>
  <c r="BG733" i="9"/>
  <c r="BG49" i="9"/>
  <c r="BG639" i="9"/>
  <c r="BG330" i="9"/>
  <c r="BG233" i="9"/>
  <c r="BG631" i="9"/>
  <c r="BG606" i="9"/>
  <c r="BG941" i="9"/>
  <c r="BG136" i="9"/>
  <c r="BG47" i="9"/>
  <c r="BG445" i="9"/>
  <c r="BG51" i="9"/>
  <c r="BG337" i="9"/>
  <c r="BG56" i="9"/>
  <c r="BG646" i="9"/>
  <c r="BG365" i="9"/>
  <c r="BG774" i="9"/>
  <c r="BG251" i="9"/>
  <c r="BG970" i="9"/>
  <c r="BG131" i="9"/>
  <c r="BG89" i="9"/>
  <c r="BG649" i="9"/>
  <c r="BG368" i="9"/>
  <c r="BG343" i="9"/>
  <c r="BG577" i="9"/>
  <c r="BG360" i="9"/>
  <c r="BG143" i="9"/>
  <c r="BG627" i="9"/>
  <c r="BG121" i="9"/>
  <c r="BG96" i="9"/>
  <c r="BG494" i="9"/>
  <c r="BG277" i="9"/>
  <c r="BG926" i="9"/>
  <c r="BG658" i="9"/>
  <c r="BG801" i="9"/>
  <c r="BG324" i="9"/>
  <c r="BG851" i="9"/>
  <c r="BG797" i="9"/>
  <c r="BG664" i="9"/>
  <c r="BG575" i="9"/>
  <c r="BG202" i="9"/>
  <c r="BG805" i="9"/>
  <c r="BG169" i="9"/>
  <c r="BG567" i="9"/>
  <c r="BG677" i="9"/>
  <c r="BG610" i="9"/>
  <c r="BG783" i="9"/>
  <c r="BG275" i="9"/>
  <c r="BG619" i="9"/>
  <c r="BG349" i="9"/>
  <c r="BG122" i="9"/>
  <c r="BG466" i="9"/>
  <c r="BG921" i="9"/>
  <c r="BG644" i="9"/>
  <c r="BG883" i="9"/>
  <c r="BG397" i="9"/>
  <c r="BG674" i="9"/>
  <c r="BG675" i="9"/>
  <c r="BG676" i="9"/>
  <c r="BG681" i="9"/>
  <c r="BG682" i="9"/>
  <c r="BG684" i="9"/>
  <c r="BG891" i="9"/>
  <c r="BG30" i="9"/>
  <c r="BG878" i="9"/>
  <c r="BG943" i="9"/>
  <c r="BG188" i="9"/>
  <c r="BG539" i="9"/>
  <c r="BG364" i="9"/>
  <c r="BG125" i="9"/>
  <c r="BG886" i="9"/>
  <c r="BG887" i="9"/>
  <c r="BG952" i="9"/>
  <c r="BG953" i="9"/>
  <c r="BG50" i="9"/>
  <c r="BG963" i="9"/>
  <c r="BG654" i="9"/>
  <c r="BG117" i="9"/>
  <c r="BG894" i="9"/>
  <c r="BG895" i="9"/>
  <c r="BG960" i="9"/>
  <c r="BG961" i="9"/>
  <c r="BG962" i="9"/>
  <c r="BG964" i="9"/>
  <c r="BG867" i="9"/>
  <c r="BG673" i="9"/>
  <c r="BG72" i="9"/>
  <c r="BG662" i="9"/>
  <c r="BG381" i="9"/>
  <c r="BG701" i="9"/>
  <c r="BG273" i="9"/>
  <c r="BG671" i="9"/>
  <c r="BG582" i="9"/>
  <c r="BG301" i="9"/>
  <c r="BG76" i="9"/>
  <c r="BG420" i="9"/>
  <c r="BG905" i="9"/>
  <c r="BG91" i="9"/>
  <c r="BG771" i="9"/>
  <c r="BG545" i="9"/>
  <c r="BG623" i="9"/>
  <c r="BG406" i="9"/>
  <c r="BG765" i="9"/>
  <c r="BG209" i="9"/>
  <c r="BG607" i="9"/>
  <c r="BG326" i="9"/>
  <c r="BG237" i="9"/>
  <c r="BG250" i="9"/>
  <c r="BG594" i="9"/>
  <c r="BG969" i="9"/>
  <c r="BG939" i="9"/>
  <c r="BG74" i="9"/>
  <c r="BG521" i="9"/>
  <c r="BG240" i="9"/>
  <c r="BG348" i="9"/>
  <c r="BG266" i="9"/>
  <c r="BG257" i="9"/>
  <c r="BG232" i="9"/>
  <c r="BG981" i="9"/>
  <c r="BG672" i="9"/>
  <c r="BG455" i="9"/>
  <c r="BG366" i="9"/>
  <c r="BG652" i="9"/>
  <c r="BG800" i="9"/>
  <c r="BG322" i="9"/>
  <c r="BG667" i="9"/>
  <c r="BG90" i="9"/>
  <c r="BG561" i="9"/>
  <c r="BG536" i="9"/>
  <c r="BG255" i="9"/>
  <c r="BG473" i="9"/>
  <c r="BG933" i="9"/>
  <c r="BG528" i="9"/>
  <c r="BG439" i="9"/>
  <c r="BG574" i="9"/>
  <c r="BG549" i="9"/>
  <c r="BG782" i="9"/>
  <c r="BG274" i="9"/>
  <c r="BG618" i="9"/>
  <c r="BG978" i="9"/>
  <c r="BG755" i="9"/>
  <c r="BG246" i="9"/>
  <c r="BG116" i="9"/>
  <c r="BG460" i="9"/>
  <c r="BG130" i="9"/>
  <c r="BG796" i="9"/>
  <c r="BG230" i="9"/>
  <c r="BG269" i="9"/>
  <c r="BG806" i="9"/>
  <c r="BG807" i="9"/>
  <c r="BG874" i="9"/>
  <c r="BG876" i="9"/>
  <c r="BG819" i="9"/>
  <c r="BG581" i="9"/>
  <c r="BG356" i="9"/>
  <c r="BG689" i="9"/>
  <c r="BG690" i="9"/>
  <c r="BG756" i="9"/>
  <c r="BG859" i="9"/>
  <c r="BG34" i="9"/>
  <c r="BG35" i="9"/>
  <c r="BG210" i="9"/>
  <c r="BG380" i="9"/>
  <c r="BG386" i="9"/>
  <c r="BG388" i="9"/>
  <c r="BG556" i="9"/>
  <c r="BG526" i="9"/>
  <c r="BG52" i="9"/>
  <c r="BG227" i="9"/>
  <c r="BG228" i="9"/>
  <c r="BG234" i="9"/>
  <c r="BG235" i="9"/>
  <c r="BG242" i="9"/>
  <c r="BG811" i="9"/>
  <c r="BG648" i="9"/>
  <c r="BG559" i="9"/>
  <c r="BG371" i="9"/>
  <c r="BG829" i="9"/>
  <c r="BG568" i="9"/>
  <c r="BG262" i="9"/>
  <c r="BG173" i="9"/>
  <c r="BG419" i="9"/>
  <c r="BG904" i="9"/>
  <c r="BG84" i="9"/>
  <c r="BG780" i="9"/>
  <c r="BG699" i="9"/>
  <c r="BG243" i="9"/>
  <c r="BG265" i="9"/>
  <c r="BG176" i="9"/>
  <c r="BG289" i="9"/>
  <c r="BG435" i="9"/>
  <c r="BG193" i="9"/>
  <c r="BG655" i="9"/>
  <c r="BG540" i="9"/>
  <c r="BG633" i="9"/>
  <c r="BG608" i="9"/>
  <c r="BG391" i="9"/>
  <c r="BG110" i="9"/>
  <c r="BG85" i="9"/>
  <c r="BG735" i="9"/>
  <c r="BG864" i="9"/>
  <c r="BG491" i="9"/>
  <c r="BG932" i="9"/>
  <c r="BG97" i="9"/>
  <c r="BG497" i="9"/>
  <c r="BG191" i="9"/>
  <c r="BG487" i="9"/>
  <c r="BG997" i="9"/>
  <c r="BG464" i="9"/>
  <c r="BG375" i="9"/>
  <c r="BG510" i="9"/>
  <c r="BG293" i="9"/>
  <c r="BG846" i="9"/>
  <c r="BG443" i="9"/>
  <c r="BG721" i="9"/>
  <c r="BG114" i="9"/>
  <c r="BG747" i="9"/>
  <c r="BG182" i="9"/>
  <c r="BG290" i="9"/>
  <c r="BG634" i="9"/>
  <c r="BG984" i="9"/>
  <c r="BG860" i="9"/>
  <c r="BG166" i="9"/>
  <c r="BG205" i="9"/>
  <c r="BG870" i="9"/>
  <c r="BG871" i="9"/>
  <c r="BG937" i="9"/>
  <c r="BG938" i="9"/>
  <c r="BG940" i="9"/>
  <c r="BG44" i="9"/>
  <c r="BG517" i="9"/>
  <c r="BG180" i="9"/>
  <c r="BG355" i="9"/>
  <c r="BG688" i="9"/>
  <c r="BG753" i="9"/>
  <c r="BG754" i="9"/>
  <c r="BG820" i="9"/>
  <c r="BG579" i="9"/>
  <c r="BG203" i="9"/>
  <c r="BG204" i="9"/>
  <c r="BG548" i="9"/>
  <c r="BG554" i="9"/>
  <c r="BG555" i="9"/>
  <c r="BG562" i="9"/>
  <c r="BG346" i="9"/>
  <c r="BG462" i="9"/>
  <c r="BG501" i="9"/>
  <c r="BG395" i="9"/>
  <c r="BG396" i="9"/>
  <c r="BG402" i="9"/>
  <c r="BG403" i="9"/>
  <c r="BG404" i="9"/>
  <c r="BG411" i="9"/>
  <c r="BG920" i="9"/>
  <c r="BG1003" i="9"/>
  <c r="BG580" i="9"/>
  <c r="BG572" i="9"/>
  <c r="BG570" i="9"/>
  <c r="BG373" i="9"/>
  <c r="BG172" i="9"/>
  <c r="BG698" i="9"/>
  <c r="BG696" i="9"/>
  <c r="BG372" i="9"/>
  <c r="BG884" i="9"/>
  <c r="BG817" i="9"/>
  <c r="BG687" i="9"/>
  <c r="BG389" i="9"/>
  <c r="BG907" i="9"/>
  <c r="BG171" i="9"/>
  <c r="BG164" i="9"/>
  <c r="BG77" i="9"/>
  <c r="BG428" i="9"/>
  <c r="BG298" i="9"/>
  <c r="BG666" i="9"/>
  <c r="BG107" i="9"/>
  <c r="BG442" i="9"/>
  <c r="BG382" i="9"/>
  <c r="BG105" i="9"/>
  <c r="BG127" i="9"/>
  <c r="BG476" i="9"/>
  <c r="BG139" i="9"/>
  <c r="BG288" i="9"/>
  <c r="BG79" i="9"/>
  <c r="BG279" i="9"/>
  <c r="BG844" i="9"/>
  <c r="BG893" i="9"/>
  <c r="BG225" i="9"/>
  <c r="BG809" i="9"/>
  <c r="BG739" i="9"/>
  <c r="BG60" i="9"/>
  <c r="BG958" i="9"/>
  <c r="BG629" i="9"/>
  <c r="BG843" i="9"/>
  <c r="BG212" i="9"/>
  <c r="BG951" i="9"/>
  <c r="BG61" i="9"/>
  <c r="BG692" i="9"/>
  <c r="BG362" i="9"/>
  <c r="BG942" i="9"/>
  <c r="BG453" i="9"/>
  <c r="BG1001" i="9"/>
  <c r="BG935" i="9"/>
  <c r="BG141" i="9"/>
  <c r="BG924" i="9"/>
  <c r="BG124" i="9"/>
  <c r="BG459" i="9"/>
  <c r="BG915" i="9"/>
  <c r="BG977" i="9"/>
  <c r="BG910" i="9"/>
  <c r="BG446" i="9"/>
  <c r="BG361" i="9"/>
  <c r="BG128" i="9"/>
  <c r="BG490" i="9"/>
  <c r="BG213" i="9"/>
  <c r="BG352" i="9"/>
  <c r="BG591" i="9"/>
  <c r="BG112" i="9"/>
  <c r="BG258" i="9"/>
  <c r="BG576" i="9"/>
  <c r="BG903" i="9"/>
  <c r="BG472" i="9"/>
  <c r="BG803" i="9"/>
  <c r="BG898" i="9"/>
  <c r="BG832" i="9"/>
  <c r="BG830" i="9"/>
  <c r="BG142" i="9"/>
  <c r="BG956" i="9"/>
  <c r="BG889" i="9"/>
  <c r="BG823" i="9"/>
  <c r="BG196" i="9"/>
  <c r="BG814" i="9"/>
  <c r="BG645" i="9"/>
  <c r="BG812" i="9"/>
  <c r="BG743" i="9"/>
  <c r="BG333" i="9"/>
  <c r="BG732" i="9"/>
  <c r="BG856" i="9"/>
  <c r="BG285" i="9"/>
  <c r="BG987" i="9"/>
  <c r="BG444" i="9"/>
  <c r="BG718" i="9"/>
  <c r="BG638" i="9"/>
  <c r="BG617" i="9"/>
  <c r="BG515" i="9"/>
  <c r="BG316" i="9"/>
  <c r="BG661" i="9"/>
  <c r="BG57" i="9"/>
  <c r="BG296" i="9"/>
  <c r="BG304" i="9"/>
  <c r="BG968" i="9"/>
  <c r="BG278" i="9"/>
  <c r="BG669" i="9"/>
  <c r="BG186" i="9"/>
  <c r="BG154" i="9"/>
  <c r="BG706" i="9"/>
  <c r="BG704" i="9"/>
  <c r="BG702" i="9"/>
  <c r="BG270" i="9"/>
  <c r="BG764" i="9"/>
  <c r="BG761" i="9"/>
  <c r="BG695" i="9"/>
  <c r="BG816" i="9"/>
  <c r="BG686" i="9"/>
  <c r="BG94" i="9"/>
  <c r="BG516" i="9"/>
  <c r="BG508" i="9"/>
  <c r="BG506" i="9"/>
  <c r="BG589" i="9"/>
  <c r="BG292" i="9"/>
  <c r="BG413" i="9"/>
  <c r="BG106" i="9"/>
  <c r="BG37" i="9"/>
  <c r="BG55" i="9"/>
  <c r="BG216" i="9"/>
  <c r="BG947" i="9"/>
  <c r="BG736" i="9"/>
  <c r="BG505" i="9"/>
  <c r="BG129" i="9"/>
  <c r="BG201" i="9"/>
  <c r="BG588" i="9"/>
  <c r="BG495" i="9"/>
  <c r="BG103" i="9"/>
  <c r="BG808" i="9"/>
  <c r="BG543" i="9"/>
  <c r="BG538" i="9"/>
  <c r="BG578" i="9"/>
  <c r="BG571" i="9"/>
  <c r="BG398" i="9"/>
  <c r="BG700" i="9"/>
  <c r="BG697" i="9"/>
  <c r="BG547" i="9"/>
  <c r="BG795" i="9"/>
  <c r="BG752" i="9"/>
  <c r="BG354" i="9"/>
  <c r="BG286" i="9"/>
  <c r="BG178" i="9"/>
  <c r="BG170" i="9"/>
  <c r="BG998" i="9"/>
  <c r="BG38" i="9"/>
  <c r="BG858" i="9"/>
  <c r="BG983" i="9"/>
  <c r="BG541" i="9"/>
  <c r="BG452" i="9"/>
  <c r="BG720" i="9"/>
  <c r="BG165" i="9"/>
  <c r="BG119" i="9"/>
  <c r="BG600" i="9"/>
  <c r="BG996" i="9"/>
  <c r="BG863" i="9"/>
  <c r="BG430" i="9"/>
  <c r="BG569" i="9"/>
  <c r="BG585" i="9"/>
  <c r="BG244" i="9"/>
  <c r="BG584" i="9"/>
  <c r="BG679" i="9"/>
  <c r="BG140" i="9"/>
  <c r="BG75" i="9"/>
  <c r="BG41" i="9"/>
  <c r="BG249" i="9"/>
  <c r="BY7" i="9" a="1"/>
  <c r="BY7" i="9" s="1"/>
  <c r="BU6" i="9"/>
  <c r="AM7" i="9"/>
  <c r="AW14" i="9"/>
  <c r="BD15" i="9"/>
  <c r="DA6" i="9" s="1"/>
  <c r="AM11" i="9"/>
  <c r="AM8" i="9"/>
  <c r="AM6" i="9"/>
  <c r="AM10" i="9"/>
  <c r="AM9" i="9"/>
  <c r="B8" i="1"/>
  <c r="O8" i="1" s="1"/>
  <c r="X252" i="9"/>
  <c r="AA252" i="9" s="1"/>
  <c r="X356" i="9"/>
  <c r="AA356" i="9" s="1"/>
  <c r="X436" i="9"/>
  <c r="AB436" i="9" s="1"/>
  <c r="X153" i="9"/>
  <c r="AA153" i="9" s="1"/>
  <c r="X668" i="9"/>
  <c r="AA668" i="9" s="1"/>
  <c r="X804" i="9"/>
  <c r="AA804" i="9" s="1"/>
  <c r="X844" i="9"/>
  <c r="AA844" i="9" s="1"/>
  <c r="X396" i="9"/>
  <c r="AA396" i="9" s="1"/>
  <c r="X724" i="9"/>
  <c r="AA724" i="9" s="1"/>
  <c r="X420" i="9"/>
  <c r="AB420" i="9" s="1"/>
  <c r="X188" i="9"/>
  <c r="AA188" i="9" s="1"/>
  <c r="X828" i="9"/>
  <c r="AA828" i="9" s="1"/>
  <c r="X892" i="9"/>
  <c r="AA892" i="9" s="1"/>
  <c r="X196" i="9"/>
  <c r="AA196" i="9" s="1"/>
  <c r="X580" i="9"/>
  <c r="AB580" i="9" s="1"/>
  <c r="X932" i="9"/>
  <c r="AA932" i="9" s="1"/>
  <c r="X956" i="9"/>
  <c r="AA956" i="9" s="1"/>
  <c r="X820" i="9"/>
  <c r="AA820" i="9" s="1"/>
  <c r="X612" i="9"/>
  <c r="AB612" i="9" s="1"/>
  <c r="X524" i="9"/>
  <c r="AA524" i="9" s="1"/>
  <c r="X260" i="9"/>
  <c r="AA260" i="9" s="1"/>
  <c r="X924" i="9"/>
  <c r="AB924" i="9" s="1"/>
  <c r="X644" i="9"/>
  <c r="AB644" i="9" s="1"/>
  <c r="X756" i="9"/>
  <c r="AA756" i="9" s="1"/>
  <c r="X868" i="9"/>
  <c r="AB868" i="9" s="1"/>
  <c r="X228" i="9"/>
  <c r="AA228" i="9" s="1"/>
  <c r="X716" i="9"/>
  <c r="AA716" i="9" s="1"/>
  <c r="X308" i="9"/>
  <c r="AA308" i="9" s="1"/>
  <c r="X404" i="9"/>
  <c r="AA404" i="9" s="1"/>
  <c r="X620" i="9"/>
  <c r="AA620" i="9" s="1"/>
  <c r="AA574" i="9"/>
  <c r="AC574" i="9" s="1"/>
  <c r="X980" i="9"/>
  <c r="AA980" i="9" s="1"/>
  <c r="X780" i="9"/>
  <c r="AA780" i="9" s="1"/>
  <c r="X324" i="9"/>
  <c r="AB324" i="9" s="1"/>
  <c r="AB150" i="9"/>
  <c r="AC150" i="9" s="1"/>
  <c r="AB999" i="9"/>
  <c r="AC999" i="9" s="1"/>
  <c r="AA187" i="9"/>
  <c r="AC187" i="9" s="1"/>
  <c r="AB502" i="9"/>
  <c r="AC502" i="9" s="1"/>
  <c r="X108" i="9"/>
  <c r="AA108" i="9" s="1"/>
  <c r="X116" i="9"/>
  <c r="AA116" i="9" s="1"/>
  <c r="X236" i="9"/>
  <c r="AB236" i="9" s="1"/>
  <c r="X244" i="9"/>
  <c r="AB244" i="9" s="1"/>
  <c r="X836" i="9"/>
  <c r="AA836" i="9" s="1"/>
  <c r="X5" i="9"/>
  <c r="AA5" i="9" s="1"/>
  <c r="X172" i="9"/>
  <c r="AA172" i="9" s="1"/>
  <c r="X516" i="9"/>
  <c r="AA516" i="9" s="1"/>
  <c r="AB312" i="9"/>
  <c r="AC312" i="9" s="1"/>
  <c r="X748" i="9"/>
  <c r="AA748" i="9" s="1"/>
  <c r="AB526" i="9"/>
  <c r="AC526" i="9" s="1"/>
  <c r="X428" i="9"/>
  <c r="AB428" i="9" s="1"/>
  <c r="X220" i="9"/>
  <c r="AA220" i="9" s="1"/>
  <c r="X604" i="9"/>
  <c r="AA604" i="9" s="1"/>
  <c r="X468" i="9"/>
  <c r="AA468" i="9" s="1"/>
  <c r="X636" i="9"/>
  <c r="AA636" i="9" s="1"/>
  <c r="X916" i="9"/>
  <c r="AA916" i="9" s="1"/>
  <c r="X948" i="9"/>
  <c r="AA948" i="9" s="1"/>
  <c r="X132" i="9"/>
  <c r="AA132" i="9" s="1"/>
  <c r="AA766" i="9"/>
  <c r="AC766" i="9" s="1"/>
  <c r="AB963" i="9"/>
  <c r="AC963" i="9" s="1"/>
  <c r="AB682" i="9"/>
  <c r="AC682" i="9" s="1"/>
  <c r="AA527" i="9"/>
  <c r="AC527" i="9" s="1"/>
  <c r="AA830" i="9"/>
  <c r="AC830" i="9" s="1"/>
  <c r="AA643" i="9"/>
  <c r="AC643" i="9" s="1"/>
  <c r="AA894" i="9"/>
  <c r="AC894" i="9" s="1"/>
  <c r="AA387" i="9"/>
  <c r="AC387" i="9" s="1"/>
  <c r="X1004" i="9"/>
  <c r="AA1004" i="9" s="1"/>
  <c r="AB751" i="9"/>
  <c r="AC751" i="9" s="1"/>
  <c r="X276" i="9"/>
  <c r="AA276" i="9" s="1"/>
  <c r="X300" i="9"/>
  <c r="AA300" i="9" s="1"/>
  <c r="X556" i="9"/>
  <c r="AA556" i="9" s="1"/>
  <c r="AA399" i="9"/>
  <c r="AC399" i="9" s="1"/>
  <c r="X492" i="9"/>
  <c r="AB492" i="9" s="1"/>
  <c r="AB816" i="9"/>
  <c r="AC816" i="9" s="1"/>
  <c r="X532" i="9"/>
  <c r="AA532" i="9" s="1"/>
  <c r="AB824" i="9"/>
  <c r="AC824" i="9" s="1"/>
  <c r="AB758" i="9"/>
  <c r="AC758" i="9" s="1"/>
  <c r="X164" i="9"/>
  <c r="AA164" i="9" s="1"/>
  <c r="AB738" i="9"/>
  <c r="AC738" i="9" s="1"/>
  <c r="AB741" i="9"/>
  <c r="AC741" i="9" s="1"/>
  <c r="AB822" i="9"/>
  <c r="AC822" i="9" s="1"/>
  <c r="AB997" i="9"/>
  <c r="AC997" i="9" s="1"/>
  <c r="AB886" i="9"/>
  <c r="AC886" i="9" s="1"/>
  <c r="AB426" i="9"/>
  <c r="AC426" i="9" s="1"/>
  <c r="AA707" i="9"/>
  <c r="AC707" i="9" s="1"/>
  <c r="AB195" i="9"/>
  <c r="AC195" i="9" s="1"/>
  <c r="AB379" i="9"/>
  <c r="AC379" i="9" s="1"/>
  <c r="AB760" i="9"/>
  <c r="AC760" i="9" s="1"/>
  <c r="X140" i="9"/>
  <c r="AA140" i="9" s="1"/>
  <c r="X148" i="9"/>
  <c r="AA148" i="9" s="1"/>
  <c r="X460" i="9"/>
  <c r="AA460" i="9" s="1"/>
  <c r="X548" i="9"/>
  <c r="AA548" i="9" s="1"/>
  <c r="AB510" i="9"/>
  <c r="AC510" i="9" s="1"/>
  <c r="X332" i="9"/>
  <c r="AA332" i="9" s="1"/>
  <c r="X908" i="9"/>
  <c r="AA908" i="9" s="1"/>
  <c r="X212" i="9"/>
  <c r="AB212" i="9" s="1"/>
  <c r="X996" i="9"/>
  <c r="AA996" i="9" s="1"/>
  <c r="AA304" i="9"/>
  <c r="AB304" i="9"/>
  <c r="AA687" i="9"/>
  <c r="AB687" i="9"/>
  <c r="AA840" i="9"/>
  <c r="AB840" i="9"/>
  <c r="AA936" i="9"/>
  <c r="AB936" i="9"/>
  <c r="AA979" i="9"/>
  <c r="AB979" i="9"/>
  <c r="AA454" i="9"/>
  <c r="AB454" i="9"/>
  <c r="X692" i="9"/>
  <c r="AA692" i="9" s="1"/>
  <c r="AB240" i="9"/>
  <c r="AC240" i="9" s="1"/>
  <c r="AB423" i="9"/>
  <c r="AC423" i="9" s="1"/>
  <c r="X632" i="9"/>
  <c r="AA632" i="9" s="1"/>
  <c r="X628" i="9"/>
  <c r="AA628" i="9" s="1"/>
  <c r="X380" i="9"/>
  <c r="AA380" i="9" s="1"/>
  <c r="X349" i="9"/>
  <c r="AB349" i="9" s="1"/>
  <c r="AB487" i="9"/>
  <c r="AC487" i="9" s="1"/>
  <c r="X579" i="9"/>
  <c r="AB579" i="9" s="1"/>
  <c r="AB222" i="9"/>
  <c r="AC222" i="9" s="1"/>
  <c r="AA910" i="9"/>
  <c r="AB727" i="9"/>
  <c r="AC727" i="9" s="1"/>
  <c r="AB159" i="9"/>
  <c r="AC159" i="9" s="1"/>
  <c r="AB477" i="9"/>
  <c r="AC477" i="9" s="1"/>
  <c r="X846" i="9"/>
  <c r="AB846" i="9" s="1"/>
  <c r="X440" i="9"/>
  <c r="AA440" i="9" s="1"/>
  <c r="X284" i="9"/>
  <c r="AA284" i="9" s="1"/>
  <c r="X732" i="9"/>
  <c r="AB732" i="9" s="1"/>
  <c r="AB351" i="9"/>
  <c r="AC351" i="9" s="1"/>
  <c r="X596" i="9"/>
  <c r="AA596" i="9" s="1"/>
  <c r="X940" i="9"/>
  <c r="AA940" i="9" s="1"/>
  <c r="X572" i="9"/>
  <c r="AA572" i="9" s="1"/>
  <c r="X991" i="9"/>
  <c r="AA991" i="9" s="1"/>
  <c r="X337" i="9"/>
  <c r="AA337" i="9" s="1"/>
  <c r="X372" i="9"/>
  <c r="AA372" i="9" s="1"/>
  <c r="X798" i="9"/>
  <c r="AA798" i="9" s="1"/>
  <c r="X862" i="9"/>
  <c r="AA862" i="9" s="1"/>
  <c r="AA926" i="9"/>
  <c r="X888" i="9"/>
  <c r="AA888" i="9" s="1"/>
  <c r="AA280" i="9"/>
  <c r="X912" i="9"/>
  <c r="AA912" i="9" s="1"/>
  <c r="AB800" i="9"/>
  <c r="AC800" i="9" s="1"/>
  <c r="AA896" i="9"/>
  <c r="AB864" i="9"/>
  <c r="AC864" i="9" s="1"/>
  <c r="AB154" i="9"/>
  <c r="AC154" i="9" s="1"/>
  <c r="AB449" i="9"/>
  <c r="AC449" i="9" s="1"/>
  <c r="AA960" i="9"/>
  <c r="AA427" i="9"/>
  <c r="AA325" i="9"/>
  <c r="AA288" i="9"/>
  <c r="AB385" i="9"/>
  <c r="AC385" i="9" s="1"/>
  <c r="AB135" i="9"/>
  <c r="AC135" i="9" s="1"/>
  <c r="AB740" i="9"/>
  <c r="AC740" i="9" s="1"/>
  <c r="AA209" i="9"/>
  <c r="AA872" i="9"/>
  <c r="AC872" i="9" s="1"/>
  <c r="AA418" i="9"/>
  <c r="AC418" i="9" s="1"/>
  <c r="AB558" i="9"/>
  <c r="AC558" i="9" s="1"/>
  <c r="AA494" i="9"/>
  <c r="AC494" i="9" s="1"/>
  <c r="AA96" i="9"/>
  <c r="AA79" i="9"/>
  <c r="AC79" i="9" s="1"/>
  <c r="AB488" i="9"/>
  <c r="AC488" i="9" s="1"/>
  <c r="AA743" i="9"/>
  <c r="AB814" i="9"/>
  <c r="AC814" i="9" s="1"/>
  <c r="AA878" i="9"/>
  <c r="AB296" i="9"/>
  <c r="AC296" i="9" s="1"/>
  <c r="AA808" i="9"/>
  <c r="AC808" i="9" s="1"/>
  <c r="AB250" i="9"/>
  <c r="AC250" i="9" s="1"/>
  <c r="AA992" i="9"/>
  <c r="AC992" i="9" s="1"/>
  <c r="AB448" i="9"/>
  <c r="AC448" i="9" s="1"/>
  <c r="AB626" i="9"/>
  <c r="AC626" i="9" s="1"/>
  <c r="AB167" i="9"/>
  <c r="AC167" i="9" s="1"/>
  <c r="AA576" i="9"/>
  <c r="AB971" i="9"/>
  <c r="AC971" i="9" s="1"/>
  <c r="AA320" i="9"/>
  <c r="AB481" i="9"/>
  <c r="AC481" i="9" s="1"/>
  <c r="AB832" i="9"/>
  <c r="AC832" i="9" s="1"/>
  <c r="AA431" i="9"/>
  <c r="AC431" i="9" s="1"/>
  <c r="AA703" i="9"/>
  <c r="AC703" i="9" s="1"/>
  <c r="AB314" i="9"/>
  <c r="AC314" i="9" s="1"/>
  <c r="AB331" i="9"/>
  <c r="AA918" i="9"/>
  <c r="AA113" i="9"/>
  <c r="AA183" i="9"/>
  <c r="AA790" i="9"/>
  <c r="AA854" i="9"/>
  <c r="AA987" i="9"/>
  <c r="AA880" i="9"/>
  <c r="AA118" i="9"/>
  <c r="AA272" i="9"/>
  <c r="AA623" i="9"/>
  <c r="AC623" i="9" s="1"/>
  <c r="AB696" i="9"/>
  <c r="AC696" i="9" s="1"/>
  <c r="AA282" i="9"/>
  <c r="AB258" i="9"/>
  <c r="AC258" i="9" s="1"/>
  <c r="AB361" i="9"/>
  <c r="AC361" i="9" s="1"/>
  <c r="AA419" i="9"/>
  <c r="AB584" i="9"/>
  <c r="AC584" i="9" s="1"/>
  <c r="AA652" i="9"/>
  <c r="AB175" i="9"/>
  <c r="AC175" i="9" s="1"/>
  <c r="AA234" i="9"/>
  <c r="AA298" i="9"/>
  <c r="AA438" i="9"/>
  <c r="AA392" i="9"/>
  <c r="AB174" i="9"/>
  <c r="AC174" i="9" s="1"/>
  <c r="AB693" i="9"/>
  <c r="AC693" i="9" s="1"/>
  <c r="AB398" i="9"/>
  <c r="AC398" i="9" s="1"/>
  <c r="AA500" i="9"/>
  <c r="AB669" i="9"/>
  <c r="AB659" i="9"/>
  <c r="AC659" i="9" s="1"/>
  <c r="AB128" i="9"/>
  <c r="AC128" i="9" s="1"/>
  <c r="AB615" i="9"/>
  <c r="AC615" i="9" s="1"/>
  <c r="AB990" i="9"/>
  <c r="AC990" i="9" s="1"/>
  <c r="AA590" i="9"/>
  <c r="AA214" i="9"/>
  <c r="AC214" i="9" s="1"/>
  <c r="AA439" i="9"/>
  <c r="AB87" i="9"/>
  <c r="AC87" i="9" s="1"/>
  <c r="AA343" i="9"/>
  <c r="AA698" i="9"/>
  <c r="AA256" i="9"/>
  <c r="AA221" i="9"/>
  <c r="AB624" i="9"/>
  <c r="AA232" i="9"/>
  <c r="AA633" i="9"/>
  <c r="AC633" i="9" s="1"/>
  <c r="AA136" i="9"/>
  <c r="AC136" i="9" s="1"/>
  <c r="AB478" i="9"/>
  <c r="AC478" i="9" s="1"/>
  <c r="AA264" i="9"/>
  <c r="AC264" i="9" s="1"/>
  <c r="AB350" i="9"/>
  <c r="AC350" i="9" s="1"/>
  <c r="AB82" i="9"/>
  <c r="AC82" i="9" s="1"/>
  <c r="AB611" i="9"/>
  <c r="AC611" i="9" s="1"/>
  <c r="AB330" i="9"/>
  <c r="AC330" i="9" s="1"/>
  <c r="AB714" i="9"/>
  <c r="AC714" i="9" s="1"/>
  <c r="AB536" i="9"/>
  <c r="AC536" i="9" s="1"/>
  <c r="AB663" i="9"/>
  <c r="AC663" i="9" s="1"/>
  <c r="AB942" i="9"/>
  <c r="AA944" i="9"/>
  <c r="AA476" i="9"/>
  <c r="AC476" i="9" s="1"/>
  <c r="AB600" i="9"/>
  <c r="AC600" i="9" s="1"/>
  <c r="AB511" i="9"/>
  <c r="AC511" i="9" s="1"/>
  <c r="AA375" i="9"/>
  <c r="AC375" i="9" s="1"/>
  <c r="AA998" i="9"/>
  <c r="AC998" i="9" s="1"/>
  <c r="AB72" i="9"/>
  <c r="AC72" i="9" s="1"/>
  <c r="AA637" i="9"/>
  <c r="AC637" i="9" s="1"/>
  <c r="AB519" i="9"/>
  <c r="AC519" i="9" s="1"/>
  <c r="AA647" i="9"/>
  <c r="AC647" i="9" s="1"/>
  <c r="AB542" i="9"/>
  <c r="AC542" i="9" s="1"/>
  <c r="AA182" i="9"/>
  <c r="AC182" i="9" s="1"/>
  <c r="AA76" i="9"/>
  <c r="AC76" i="9" s="1"/>
  <c r="AB470" i="9"/>
  <c r="AC470" i="9" s="1"/>
  <c r="AA455" i="9"/>
  <c r="AB592" i="9"/>
  <c r="AC592" i="9" s="1"/>
  <c r="AB750" i="9"/>
  <c r="AC750" i="9" s="1"/>
  <c r="AB642" i="9"/>
  <c r="AC642" i="9" s="1"/>
  <c r="AB226" i="9"/>
  <c r="AA290" i="9"/>
  <c r="AA430" i="9"/>
  <c r="AB335" i="9"/>
  <c r="AC335" i="9" s="1"/>
  <c r="AA91" i="9"/>
  <c r="AA784" i="9"/>
  <c r="AB115" i="9"/>
  <c r="AC115" i="9" s="1"/>
  <c r="AB213" i="9"/>
  <c r="AC213" i="9" s="1"/>
  <c r="AB193" i="9"/>
  <c r="AC193" i="9" s="1"/>
  <c r="AB373" i="9"/>
  <c r="AC373" i="9" s="1"/>
  <c r="AB189" i="9"/>
  <c r="AC189" i="9" s="1"/>
  <c r="AB679" i="9"/>
  <c r="AC679" i="9" s="1"/>
  <c r="AB143" i="9"/>
  <c r="AC143" i="9" s="1"/>
  <c r="AA149" i="9"/>
  <c r="AC149" i="9" s="1"/>
  <c r="AA755" i="9"/>
  <c r="AA266" i="9"/>
  <c r="AA215" i="9"/>
  <c r="AB97" i="9"/>
  <c r="AA848" i="9"/>
  <c r="AA684" i="9"/>
  <c r="AA986" i="9"/>
  <c r="AC986" i="9" s="1"/>
  <c r="AA463" i="9"/>
  <c r="AB81" i="9"/>
  <c r="AB471" i="9"/>
  <c r="AA768" i="9"/>
  <c r="AB776" i="9"/>
  <c r="AA495" i="9"/>
  <c r="AC495" i="9" s="1"/>
  <c r="AB567" i="9"/>
  <c r="AC567" i="9" s="1"/>
  <c r="AB367" i="9"/>
  <c r="AC367" i="9" s="1"/>
  <c r="AB407" i="9"/>
  <c r="AC407" i="9" s="1"/>
  <c r="AB503" i="9"/>
  <c r="AC503" i="9" s="1"/>
  <c r="AB575" i="9"/>
  <c r="AC575" i="9" s="1"/>
  <c r="AA680" i="9"/>
  <c r="AA210" i="9"/>
  <c r="AA631" i="9"/>
  <c r="AA271" i="9"/>
  <c r="AA616" i="9"/>
  <c r="AC616" i="9" s="1"/>
  <c r="AA381" i="9"/>
  <c r="AA397" i="9"/>
  <c r="AB661" i="9"/>
  <c r="AB968" i="9"/>
  <c r="AA904" i="9"/>
  <c r="AA224" i="9"/>
  <c r="AA928" i="9"/>
  <c r="AB248" i="9"/>
  <c r="AC248" i="9" s="1"/>
  <c r="AB137" i="9"/>
  <c r="AC137" i="9" s="1"/>
  <c r="AB854" i="9"/>
  <c r="AB880" i="9"/>
  <c r="AB210" i="9"/>
  <c r="AB790" i="9"/>
  <c r="AB282" i="9"/>
  <c r="AB183" i="9"/>
  <c r="AA331" i="9"/>
  <c r="AB381" i="9"/>
  <c r="AB221" i="9"/>
  <c r="AB680" i="9"/>
  <c r="AB463" i="9"/>
  <c r="AB271" i="9"/>
  <c r="AB896" i="9"/>
  <c r="AB987" i="9"/>
  <c r="AB118" i="9"/>
  <c r="AB272" i="9"/>
  <c r="AB419" i="9"/>
  <c r="AB631" i="9"/>
  <c r="AB918" i="9"/>
  <c r="AA776" i="9"/>
  <c r="AB652" i="9"/>
  <c r="AA624" i="9"/>
  <c r="AA81" i="9"/>
  <c r="AB427" i="9"/>
  <c r="AB325" i="9"/>
  <c r="AB280" i="9"/>
  <c r="AB430" i="9"/>
  <c r="AB768" i="9"/>
  <c r="AA226" i="9"/>
  <c r="AB439" i="9"/>
  <c r="AB755" i="9"/>
  <c r="AA97" i="9"/>
  <c r="AB343" i="9"/>
  <c r="AB455" i="9"/>
  <c r="AB910" i="9"/>
  <c r="AB266" i="9"/>
  <c r="AB590" i="9"/>
  <c r="AB684" i="9"/>
  <c r="AB215" i="9"/>
  <c r="AB784" i="9"/>
  <c r="AB298" i="9"/>
  <c r="AA661" i="9"/>
  <c r="AA942" i="9"/>
  <c r="AB438" i="9"/>
  <c r="AB224" i="9"/>
  <c r="AB928" i="9"/>
  <c r="AB500" i="9"/>
  <c r="AA806" i="9"/>
  <c r="AB96" i="9"/>
  <c r="AB878" i="9"/>
  <c r="AB904" i="9"/>
  <c r="AA968" i="9"/>
  <c r="AB743" i="9"/>
  <c r="AB232" i="9"/>
  <c r="AB288" i="9"/>
  <c r="AB944" i="9"/>
  <c r="AB576" i="9"/>
  <c r="AB397" i="9"/>
  <c r="AA669" i="9"/>
  <c r="AA471" i="9"/>
  <c r="AB392" i="9"/>
  <c r="AB698" i="9"/>
  <c r="AB926" i="9"/>
  <c r="AB290" i="9"/>
  <c r="AB209" i="9"/>
  <c r="AB960" i="9"/>
  <c r="AB848" i="9"/>
  <c r="AB320" i="9"/>
  <c r="AB256" i="9"/>
  <c r="AB234" i="9"/>
  <c r="AB91" i="9"/>
  <c r="AA86" i="9"/>
  <c r="AB86" i="9"/>
  <c r="AA295" i="9"/>
  <c r="AB295" i="9"/>
  <c r="AA384" i="9"/>
  <c r="AB384" i="9"/>
  <c r="AA547" i="9"/>
  <c r="AB547" i="9"/>
  <c r="AA610" i="9"/>
  <c r="AB610" i="9"/>
  <c r="AA789" i="9"/>
  <c r="AB789" i="9"/>
  <c r="AA853" i="9"/>
  <c r="AB853" i="9"/>
  <c r="AB909" i="9"/>
  <c r="AA605" i="9"/>
  <c r="AB605" i="9"/>
  <c r="AA994" i="9"/>
  <c r="AB994" i="9"/>
  <c r="AA69" i="9"/>
  <c r="AB69" i="9"/>
  <c r="AA138" i="9"/>
  <c r="AB138" i="9"/>
  <c r="AA177" i="9"/>
  <c r="AB177" i="9"/>
  <c r="AA229" i="9"/>
  <c r="AB229" i="9"/>
  <c r="AA261" i="9"/>
  <c r="AB261" i="9"/>
  <c r="AA293" i="9"/>
  <c r="AB293" i="9"/>
  <c r="AA322" i="9"/>
  <c r="AB322" i="9"/>
  <c r="AA382" i="9"/>
  <c r="AB382" i="9"/>
  <c r="AA513" i="9"/>
  <c r="AB513" i="9"/>
  <c r="AA685" i="9"/>
  <c r="AB685" i="9"/>
  <c r="AA730" i="9"/>
  <c r="AB730" i="9"/>
  <c r="AA598" i="9"/>
  <c r="AB598" i="9"/>
  <c r="AA675" i="9"/>
  <c r="AB675" i="9"/>
  <c r="AA955" i="9"/>
  <c r="AB955" i="9"/>
  <c r="AA535" i="9"/>
  <c r="AB535" i="9"/>
  <c r="AA753" i="9"/>
  <c r="AB753" i="9"/>
  <c r="AA551" i="9"/>
  <c r="AB551" i="9"/>
  <c r="AA70" i="9"/>
  <c r="AB70" i="9"/>
  <c r="AA126" i="9"/>
  <c r="AB126" i="9"/>
  <c r="AA238" i="9"/>
  <c r="AB238" i="9"/>
  <c r="AA270" i="9"/>
  <c r="AB270" i="9"/>
  <c r="AA302" i="9"/>
  <c r="AB302" i="9"/>
  <c r="AA346" i="9"/>
  <c r="AB346" i="9"/>
  <c r="AA422" i="9"/>
  <c r="AB422" i="9"/>
  <c r="AA457" i="9"/>
  <c r="AB457" i="9"/>
  <c r="AA498" i="9"/>
  <c r="AB498" i="9"/>
  <c r="AA530" i="9"/>
  <c r="AB530" i="9"/>
  <c r="AA645" i="9"/>
  <c r="AB645" i="9"/>
  <c r="AA961" i="9"/>
  <c r="AB961" i="9"/>
  <c r="AA509" i="9"/>
  <c r="AB509" i="9"/>
  <c r="AA617" i="9"/>
  <c r="AB617" i="9"/>
  <c r="AA225" i="9"/>
  <c r="AB225" i="9"/>
  <c r="AA289" i="9"/>
  <c r="AB289" i="9"/>
  <c r="AA336" i="9"/>
  <c r="AB336" i="9"/>
  <c r="AA695" i="9"/>
  <c r="AB695" i="9"/>
  <c r="AA815" i="9"/>
  <c r="AB815" i="9"/>
  <c r="AA879" i="9"/>
  <c r="AB879" i="9"/>
  <c r="AA943" i="9"/>
  <c r="AB943" i="9"/>
  <c r="AA757" i="9"/>
  <c r="AB757" i="9"/>
  <c r="AA826" i="9"/>
  <c r="AB826" i="9"/>
  <c r="AA752" i="9"/>
  <c r="AB752" i="9"/>
  <c r="AA866" i="9"/>
  <c r="AB866" i="9"/>
  <c r="AA983" i="9"/>
  <c r="AB983" i="9"/>
  <c r="AA607" i="9"/>
  <c r="AB607" i="9"/>
  <c r="AA586" i="9"/>
  <c r="AB586" i="9"/>
  <c r="AA930" i="9"/>
  <c r="AB930" i="9"/>
  <c r="AA432" i="9"/>
  <c r="AB432" i="9"/>
  <c r="AA520" i="9"/>
  <c r="AB520" i="9"/>
  <c r="AA552" i="9"/>
  <c r="AB552" i="9"/>
  <c r="AA581" i="9"/>
  <c r="AB581" i="9"/>
  <c r="AA184" i="9"/>
  <c r="AB184" i="9"/>
  <c r="AA810" i="9"/>
  <c r="AB810" i="9"/>
  <c r="AB465" i="9"/>
  <c r="AA874" i="9"/>
  <c r="AB874" i="9"/>
  <c r="AA104" i="9"/>
  <c r="AB104" i="9"/>
  <c r="AA179" i="9"/>
  <c r="AB179" i="9"/>
  <c r="AA231" i="9"/>
  <c r="AB231" i="9"/>
  <c r="AA303" i="9"/>
  <c r="AB303" i="9"/>
  <c r="AA347" i="9"/>
  <c r="AB347" i="9"/>
  <c r="AA402" i="9"/>
  <c r="AB402" i="9"/>
  <c r="AA515" i="9"/>
  <c r="AB515" i="9"/>
  <c r="AA555" i="9"/>
  <c r="AB555" i="9"/>
  <c r="AA674" i="9"/>
  <c r="AB674" i="9"/>
  <c r="AA737" i="9"/>
  <c r="AB737" i="9"/>
  <c r="AA797" i="9"/>
  <c r="AB797" i="9"/>
  <c r="AA861" i="9"/>
  <c r="AB861" i="9"/>
  <c r="AA672" i="9"/>
  <c r="AB672" i="9"/>
  <c r="AA711" i="9"/>
  <c r="AB711" i="9"/>
  <c r="AA89" i="9"/>
  <c r="AB89" i="9"/>
  <c r="AA161" i="9"/>
  <c r="AB161" i="9"/>
  <c r="AA613" i="9"/>
  <c r="AB613" i="9"/>
  <c r="AA720" i="9"/>
  <c r="AB720" i="9"/>
  <c r="AA973" i="9"/>
  <c r="AB973" i="9"/>
  <c r="AA1003" i="9"/>
  <c r="AB1003" i="9"/>
  <c r="AA190" i="9"/>
  <c r="AB190" i="9"/>
  <c r="AB435" i="9"/>
  <c r="AA435" i="9"/>
  <c r="AA553" i="9"/>
  <c r="AB553" i="9"/>
  <c r="AA595" i="9"/>
  <c r="AB595" i="9"/>
  <c r="AA763" i="9"/>
  <c r="AB763" i="9"/>
  <c r="AA795" i="9"/>
  <c r="AB795" i="9"/>
  <c r="AA827" i="9"/>
  <c r="AB827" i="9"/>
  <c r="AA859" i="9"/>
  <c r="AB859" i="9"/>
  <c r="AA891" i="9"/>
  <c r="AB891" i="9"/>
  <c r="AA923" i="9"/>
  <c r="AB923" i="9"/>
  <c r="AA201" i="9"/>
  <c r="AB201" i="9"/>
  <c r="AA599" i="9"/>
  <c r="AB599" i="9"/>
  <c r="AA219" i="9"/>
  <c r="AB219" i="9"/>
  <c r="AA327" i="9"/>
  <c r="AB327" i="9"/>
  <c r="AA403" i="9"/>
  <c r="AB403" i="9"/>
  <c r="AA90" i="9"/>
  <c r="AB90" i="9"/>
  <c r="AA141" i="9"/>
  <c r="AB141" i="9"/>
  <c r="AA170" i="9"/>
  <c r="AB170" i="9"/>
  <c r="AA227" i="9"/>
  <c r="AB227" i="9"/>
  <c r="AA259" i="9"/>
  <c r="AB259" i="9"/>
  <c r="AA291" i="9"/>
  <c r="AB291" i="9"/>
  <c r="AA593" i="9"/>
  <c r="AB593" i="9"/>
  <c r="AA627" i="9"/>
  <c r="AB627" i="9"/>
  <c r="AA660" i="9"/>
  <c r="AB660" i="9"/>
  <c r="AA706" i="9"/>
  <c r="AB706" i="9"/>
  <c r="AA785" i="9"/>
  <c r="AB785" i="9"/>
  <c r="AA817" i="9"/>
  <c r="AB817" i="9"/>
  <c r="AA849" i="9"/>
  <c r="AB849" i="9"/>
  <c r="AA881" i="9"/>
  <c r="AB881" i="9"/>
  <c r="AA913" i="9"/>
  <c r="AB913" i="9"/>
  <c r="AA945" i="9"/>
  <c r="AB945" i="9"/>
  <c r="AA538" i="9"/>
  <c r="AB538" i="9"/>
  <c r="AA588" i="9"/>
  <c r="AB588" i="9"/>
  <c r="AA691" i="9"/>
  <c r="AB691" i="9"/>
  <c r="AA969" i="9"/>
  <c r="AB969" i="9"/>
  <c r="AB517" i="9"/>
  <c r="AA517" i="9"/>
  <c r="AA640" i="9"/>
  <c r="AB640" i="9"/>
  <c r="AA739" i="9"/>
  <c r="AB739" i="9"/>
  <c r="AA339" i="9"/>
  <c r="AB339" i="9"/>
  <c r="AA83" i="9"/>
  <c r="AB83" i="9"/>
  <c r="AA106" i="9"/>
  <c r="AB106" i="9"/>
  <c r="AA194" i="9"/>
  <c r="AB194" i="9"/>
  <c r="AA233" i="9"/>
  <c r="AB233" i="9"/>
  <c r="AA297" i="9"/>
  <c r="AB297" i="9"/>
  <c r="AA378" i="9"/>
  <c r="AB378" i="9"/>
  <c r="AA417" i="9"/>
  <c r="AB417" i="9"/>
  <c r="AA501" i="9"/>
  <c r="AB501" i="9"/>
  <c r="AA704" i="9"/>
  <c r="AB704" i="9"/>
  <c r="AA268" i="9"/>
  <c r="AB268" i="9"/>
  <c r="AA759" i="9"/>
  <c r="AB759" i="9"/>
  <c r="AA823" i="9"/>
  <c r="AB823" i="9"/>
  <c r="AA887" i="9"/>
  <c r="AB887" i="9"/>
  <c r="AA951" i="9"/>
  <c r="AB951" i="9"/>
  <c r="AA207" i="9"/>
  <c r="AB207" i="9"/>
  <c r="AA239" i="9"/>
  <c r="AB239" i="9"/>
  <c r="AA311" i="9"/>
  <c r="AB311" i="9"/>
  <c r="AA473" i="9"/>
  <c r="AB473" i="9"/>
  <c r="AA563" i="9"/>
  <c r="AB563" i="9"/>
  <c r="AA805" i="9"/>
  <c r="AB805" i="9"/>
  <c r="AA869" i="9"/>
  <c r="AB869" i="9"/>
  <c r="AA917" i="9"/>
  <c r="AB917" i="9"/>
  <c r="AA949" i="9"/>
  <c r="AB949" i="9"/>
  <c r="AA329" i="9"/>
  <c r="AB329" i="9"/>
  <c r="AA566" i="9"/>
  <c r="AB566" i="9"/>
  <c r="AA958" i="9"/>
  <c r="AB958" i="9"/>
  <c r="AA102" i="9"/>
  <c r="AB102" i="9"/>
  <c r="AA151" i="9"/>
  <c r="AB151" i="9"/>
  <c r="AA340" i="9"/>
  <c r="AB340" i="9"/>
  <c r="AA443" i="9"/>
  <c r="AB443" i="9"/>
  <c r="AA521" i="9"/>
  <c r="AB521" i="9"/>
  <c r="AA561" i="9"/>
  <c r="AB561" i="9"/>
  <c r="AA608" i="9"/>
  <c r="AB608" i="9"/>
  <c r="AA649" i="9"/>
  <c r="AB649" i="9"/>
  <c r="AA603" i="9"/>
  <c r="AB603" i="9"/>
  <c r="AA713" i="9"/>
  <c r="AB713" i="9"/>
  <c r="AA982" i="9"/>
  <c r="AB982" i="9"/>
  <c r="AA657" i="9"/>
  <c r="AB657" i="9"/>
  <c r="AA144" i="9"/>
  <c r="AB144" i="9"/>
  <c r="AA191" i="9"/>
  <c r="AA246" i="9"/>
  <c r="AB246" i="9"/>
  <c r="AA278" i="9"/>
  <c r="AB278" i="9"/>
  <c r="AA310" i="9"/>
  <c r="AB310" i="9"/>
  <c r="AA354" i="9"/>
  <c r="AB354" i="9"/>
  <c r="AA462" i="9"/>
  <c r="AB462" i="9"/>
  <c r="AA506" i="9"/>
  <c r="AB506" i="9"/>
  <c r="AA546" i="9"/>
  <c r="AB546" i="9"/>
  <c r="AA650" i="9"/>
  <c r="AB650" i="9"/>
  <c r="AA525" i="9"/>
  <c r="AB525" i="9"/>
  <c r="AA666" i="9"/>
  <c r="AB666" i="9"/>
  <c r="AA147" i="9"/>
  <c r="AB147" i="9"/>
  <c r="AA202" i="9"/>
  <c r="AB202" i="9"/>
  <c r="AA241" i="9"/>
  <c r="AB241" i="9"/>
  <c r="AA305" i="9"/>
  <c r="AB305" i="9"/>
  <c r="AA533" i="9"/>
  <c r="AB533" i="9"/>
  <c r="AA964" i="9"/>
  <c r="AB964" i="9"/>
  <c r="AA163" i="9"/>
  <c r="AB163" i="9"/>
  <c r="AB1000" i="9"/>
  <c r="AA1000" i="9"/>
  <c r="AA767" i="9"/>
  <c r="AB767" i="9"/>
  <c r="AA831" i="9"/>
  <c r="AB831" i="9"/>
  <c r="AA778" i="9"/>
  <c r="AB778" i="9"/>
  <c r="AA770" i="9"/>
  <c r="AB770" i="9"/>
  <c r="AA442" i="9"/>
  <c r="AB442" i="9"/>
  <c r="AA638" i="9"/>
  <c r="AB638" i="9"/>
  <c r="AA898" i="9"/>
  <c r="AB898" i="9"/>
  <c r="AA722" i="9"/>
  <c r="AB722" i="9"/>
  <c r="AA456" i="9"/>
  <c r="AB456" i="9"/>
  <c r="AA496" i="9"/>
  <c r="AB496" i="9"/>
  <c r="AA528" i="9"/>
  <c r="AB528" i="9"/>
  <c r="AA560" i="9"/>
  <c r="AB560" i="9"/>
  <c r="AA702" i="9"/>
  <c r="AB702" i="9"/>
  <c r="AA834" i="9"/>
  <c r="AB834" i="9"/>
  <c r="AA890" i="9"/>
  <c r="AB890" i="9"/>
  <c r="AA383" i="9"/>
  <c r="AB383" i="9"/>
  <c r="AA112" i="9"/>
  <c r="AB112" i="9"/>
  <c r="AA192" i="9"/>
  <c r="AB192" i="9"/>
  <c r="AA247" i="9"/>
  <c r="AB247" i="9"/>
  <c r="AA355" i="9"/>
  <c r="AB355" i="9"/>
  <c r="AA437" i="9"/>
  <c r="AB437" i="9"/>
  <c r="AA571" i="9"/>
  <c r="AB571" i="9"/>
  <c r="AA697" i="9"/>
  <c r="AB697" i="9"/>
  <c r="AA976" i="9"/>
  <c r="AB976" i="9"/>
  <c r="AA94" i="9"/>
  <c r="AB94" i="9"/>
  <c r="AA120" i="9"/>
  <c r="AB120" i="9"/>
  <c r="AA169" i="9"/>
  <c r="AB169" i="9"/>
  <c r="AA618" i="9"/>
  <c r="AB618" i="9"/>
  <c r="AA725" i="9"/>
  <c r="AB725" i="9"/>
  <c r="AA989" i="9"/>
  <c r="AB989" i="9"/>
  <c r="AA400" i="9"/>
  <c r="AB400" i="9"/>
  <c r="AA451" i="9"/>
  <c r="AB451" i="9"/>
  <c r="AA489" i="9"/>
  <c r="AB489" i="9"/>
  <c r="AB569" i="9"/>
  <c r="AA569" i="9"/>
  <c r="AA771" i="9"/>
  <c r="AB771" i="9"/>
  <c r="AA803" i="9"/>
  <c r="AB803" i="9"/>
  <c r="AA835" i="9"/>
  <c r="AB835" i="9"/>
  <c r="AA867" i="9"/>
  <c r="AB867" i="9"/>
  <c r="AA899" i="9"/>
  <c r="AB899" i="9"/>
  <c r="AA931" i="9"/>
  <c r="AB931" i="9"/>
  <c r="AA206" i="9"/>
  <c r="AB206" i="9"/>
  <c r="AA416" i="9"/>
  <c r="AB416" i="9"/>
  <c r="AA469" i="9"/>
  <c r="AB469" i="9"/>
  <c r="AA424" i="9"/>
  <c r="AB424" i="9"/>
  <c r="AA121" i="9"/>
  <c r="AB121" i="9"/>
  <c r="AA406" i="9"/>
  <c r="AB406" i="9"/>
  <c r="AA482" i="9"/>
  <c r="AB482" i="9"/>
  <c r="AA606" i="9"/>
  <c r="AB606" i="9"/>
  <c r="AB761" i="9"/>
  <c r="AA761" i="9"/>
  <c r="AB793" i="9"/>
  <c r="AA793" i="9"/>
  <c r="AB825" i="9"/>
  <c r="AA825" i="9"/>
  <c r="AB857" i="9"/>
  <c r="AA857" i="9"/>
  <c r="AA889" i="9"/>
  <c r="AB889" i="9"/>
  <c r="AA921" i="9"/>
  <c r="AB921" i="9"/>
  <c r="AA995" i="9"/>
  <c r="AB995" i="9"/>
  <c r="AA812" i="9"/>
  <c r="AB812" i="9"/>
  <c r="AA876" i="9"/>
  <c r="AB876" i="9"/>
  <c r="AA977" i="9"/>
  <c r="AB977" i="9"/>
  <c r="AA541" i="9"/>
  <c r="AB541" i="9"/>
  <c r="AA109" i="9"/>
  <c r="AB109" i="9"/>
  <c r="AA559" i="9"/>
  <c r="AB559" i="9"/>
  <c r="AA88" i="9"/>
  <c r="AB88" i="9"/>
  <c r="AA114" i="9"/>
  <c r="AB114" i="9"/>
  <c r="AA155" i="9"/>
  <c r="AB155" i="9"/>
  <c r="AA249" i="9"/>
  <c r="AB249" i="9"/>
  <c r="AA313" i="9"/>
  <c r="AB313" i="9"/>
  <c r="AA357" i="9"/>
  <c r="AB357" i="9"/>
  <c r="AA386" i="9"/>
  <c r="AB386" i="9"/>
  <c r="AA549" i="9"/>
  <c r="AB549" i="9"/>
  <c r="AA972" i="9"/>
  <c r="AB972" i="9"/>
  <c r="AA292" i="9"/>
  <c r="AB292" i="9"/>
  <c r="AA775" i="9"/>
  <c r="AB775" i="9"/>
  <c r="AA839" i="9"/>
  <c r="AB839" i="9"/>
  <c r="AA903" i="9"/>
  <c r="AB903" i="9"/>
  <c r="AA326" i="9"/>
  <c r="AB326" i="9"/>
  <c r="AA445" i="9"/>
  <c r="AB445" i="9"/>
  <c r="AA712" i="9"/>
  <c r="AB712" i="9"/>
  <c r="AA821" i="9"/>
  <c r="AB821" i="9"/>
  <c r="AA885" i="9"/>
  <c r="AB885" i="9"/>
  <c r="AA925" i="9"/>
  <c r="AB925" i="9"/>
  <c r="AA954" i="9"/>
  <c r="AB954" i="9"/>
  <c r="AA654" i="9"/>
  <c r="AB654" i="9"/>
  <c r="AA1002" i="9"/>
  <c r="AB1002" i="9"/>
  <c r="AA211" i="9"/>
  <c r="AB211" i="9"/>
  <c r="AA245" i="9"/>
  <c r="AB245" i="9"/>
  <c r="AA277" i="9"/>
  <c r="AB277" i="9"/>
  <c r="AA353" i="9"/>
  <c r="AB353" i="9"/>
  <c r="AA408" i="9"/>
  <c r="AB408" i="9"/>
  <c r="AA497" i="9"/>
  <c r="AB497" i="9"/>
  <c r="AA529" i="9"/>
  <c r="AB529" i="9"/>
  <c r="AA577" i="9"/>
  <c r="AB577" i="9"/>
  <c r="AA621" i="9"/>
  <c r="AB621" i="9"/>
  <c r="AA662" i="9"/>
  <c r="AB662" i="9"/>
  <c r="AA474" i="9"/>
  <c r="AB474" i="9"/>
  <c r="AA718" i="9"/>
  <c r="AB718" i="9"/>
  <c r="AA966" i="9"/>
  <c r="AB966" i="9"/>
  <c r="AA103" i="9"/>
  <c r="AB103" i="9"/>
  <c r="AA152" i="9"/>
  <c r="AB152" i="9"/>
  <c r="AA199" i="9"/>
  <c r="AB199" i="9"/>
  <c r="AA254" i="9"/>
  <c r="AB254" i="9"/>
  <c r="AA286" i="9"/>
  <c r="AB286" i="9"/>
  <c r="AA318" i="9"/>
  <c r="AB318" i="9"/>
  <c r="AA467" i="9"/>
  <c r="AB467" i="9"/>
  <c r="AA514" i="9"/>
  <c r="AB514" i="9"/>
  <c r="AA554" i="9"/>
  <c r="AB554" i="9"/>
  <c r="AA609" i="9"/>
  <c r="AB609" i="9"/>
  <c r="AA673" i="9"/>
  <c r="AB673" i="9"/>
  <c r="AA557" i="9"/>
  <c r="AB557" i="9"/>
  <c r="AA676" i="9"/>
  <c r="AB676" i="9"/>
  <c r="AA950" i="9"/>
  <c r="AB950" i="9"/>
  <c r="AA119" i="9"/>
  <c r="AB119" i="9"/>
  <c r="AA160" i="9"/>
  <c r="AB160" i="9"/>
  <c r="AA257" i="9"/>
  <c r="AB257" i="9"/>
  <c r="AA475" i="9"/>
  <c r="AB475" i="9"/>
  <c r="AA565" i="9"/>
  <c r="AB565" i="9"/>
  <c r="AA681" i="9"/>
  <c r="AB681" i="9"/>
  <c r="AA729" i="9"/>
  <c r="AA117" i="9"/>
  <c r="AB117" i="9"/>
  <c r="AA176" i="9"/>
  <c r="AB176" i="9"/>
  <c r="AA321" i="9"/>
  <c r="AB321" i="9"/>
  <c r="AA783" i="9"/>
  <c r="AB783" i="9"/>
  <c r="AA847" i="9"/>
  <c r="AB847" i="9"/>
  <c r="AA911" i="9"/>
  <c r="AB911" i="9"/>
  <c r="AA842" i="9"/>
  <c r="AB842" i="9"/>
  <c r="AB601" i="9"/>
  <c r="AA601" i="9"/>
  <c r="AA794" i="9"/>
  <c r="AB794" i="9"/>
  <c r="AA938" i="9"/>
  <c r="AB938" i="9"/>
  <c r="AA450" i="9"/>
  <c r="AB450" i="9"/>
  <c r="AA922" i="9"/>
  <c r="AB922" i="9"/>
  <c r="AA345" i="9"/>
  <c r="AB345" i="9"/>
  <c r="AA464" i="9"/>
  <c r="AB464" i="9"/>
  <c r="AA906" i="9"/>
  <c r="AB906" i="9"/>
  <c r="AA975" i="9"/>
  <c r="AB975" i="9"/>
  <c r="AA483" i="9"/>
  <c r="AB483" i="9"/>
  <c r="AA762" i="9"/>
  <c r="AB762" i="9"/>
  <c r="AA882" i="9"/>
  <c r="AB882" i="9"/>
  <c r="AA952" i="9"/>
  <c r="AB952" i="9"/>
  <c r="AA145" i="9"/>
  <c r="AB145" i="9"/>
  <c r="AA200" i="9"/>
  <c r="AB200" i="9"/>
  <c r="AA263" i="9"/>
  <c r="AB263" i="9"/>
  <c r="AA368" i="9"/>
  <c r="AB368" i="9"/>
  <c r="AA499" i="9"/>
  <c r="AB499" i="9"/>
  <c r="AA531" i="9"/>
  <c r="AB531" i="9"/>
  <c r="AA597" i="9"/>
  <c r="AB597" i="9"/>
  <c r="AA765" i="9"/>
  <c r="AB765" i="9"/>
  <c r="AA829" i="9"/>
  <c r="AB829" i="9"/>
  <c r="AA893" i="9"/>
  <c r="AB893" i="9"/>
  <c r="AA962" i="9"/>
  <c r="AB962" i="9"/>
  <c r="AA957" i="9"/>
  <c r="AB957" i="9"/>
  <c r="AA74" i="9"/>
  <c r="AB74" i="9"/>
  <c r="AA99" i="9"/>
  <c r="AB99" i="9"/>
  <c r="AA125" i="9"/>
  <c r="AB125" i="9"/>
  <c r="AA203" i="9"/>
  <c r="AB203" i="9"/>
  <c r="AA641" i="9"/>
  <c r="AB641" i="9"/>
  <c r="AA123" i="9"/>
  <c r="AB123" i="9"/>
  <c r="AA413" i="9"/>
  <c r="AB413" i="9"/>
  <c r="AA629" i="9"/>
  <c r="AB629" i="9"/>
  <c r="AA670" i="9"/>
  <c r="AB670" i="9"/>
  <c r="AA875" i="9"/>
  <c r="AA180" i="9"/>
  <c r="AB180" i="9"/>
  <c r="AA105" i="9"/>
  <c r="AB105" i="9"/>
  <c r="AA100" i="9"/>
  <c r="AB100" i="9"/>
  <c r="AA131" i="9"/>
  <c r="AB131" i="9"/>
  <c r="AA157" i="9"/>
  <c r="AB157" i="9"/>
  <c r="AA275" i="9"/>
  <c r="AB275" i="9"/>
  <c r="AA307" i="9"/>
  <c r="AB307" i="9"/>
  <c r="AA388" i="9"/>
  <c r="AB388" i="9"/>
  <c r="AA411" i="9"/>
  <c r="AB411" i="9"/>
  <c r="AA441" i="9"/>
  <c r="AB441" i="9"/>
  <c r="AA614" i="9"/>
  <c r="AB614" i="9"/>
  <c r="AA683" i="9"/>
  <c r="AB683" i="9"/>
  <c r="AA726" i="9"/>
  <c r="AB726" i="9"/>
  <c r="AA769" i="9"/>
  <c r="AB769" i="9"/>
  <c r="AA801" i="9"/>
  <c r="AB801" i="9"/>
  <c r="AA833" i="9"/>
  <c r="AB833" i="9"/>
  <c r="AA865" i="9"/>
  <c r="AB865" i="9"/>
  <c r="AA897" i="9"/>
  <c r="AB897" i="9"/>
  <c r="AA929" i="9"/>
  <c r="AB929" i="9"/>
  <c r="AA101" i="9"/>
  <c r="AB101" i="9"/>
  <c r="AA204" i="9"/>
  <c r="AB204" i="9"/>
  <c r="AA333" i="9"/>
  <c r="AB333" i="9"/>
  <c r="AA472" i="9"/>
  <c r="AB472" i="9"/>
  <c r="AA562" i="9"/>
  <c r="AB562" i="9"/>
  <c r="AA678" i="9"/>
  <c r="AB678" i="9"/>
  <c r="AA731" i="9"/>
  <c r="AB731" i="9"/>
  <c r="AA788" i="9"/>
  <c r="AB788" i="9"/>
  <c r="AA852" i="9"/>
  <c r="AB852" i="9"/>
  <c r="AA884" i="9"/>
  <c r="AB884" i="9"/>
  <c r="AA985" i="9"/>
  <c r="AB985" i="9"/>
  <c r="AA709" i="9"/>
  <c r="AB709" i="9"/>
  <c r="AA142" i="9"/>
  <c r="AB142" i="9"/>
  <c r="AA93" i="9"/>
  <c r="AB93" i="9"/>
  <c r="AA168" i="9"/>
  <c r="AB168" i="9"/>
  <c r="AA265" i="9"/>
  <c r="AB265" i="9"/>
  <c r="AA323" i="9"/>
  <c r="AB323" i="9"/>
  <c r="AA362" i="9"/>
  <c r="AB362" i="9"/>
  <c r="AA480" i="9"/>
  <c r="AB480" i="9"/>
  <c r="AA694" i="9"/>
  <c r="AB694" i="9"/>
  <c r="AA988" i="9"/>
  <c r="AB988" i="9"/>
  <c r="AA791" i="9"/>
  <c r="AB791" i="9"/>
  <c r="AA855" i="9"/>
  <c r="AB855" i="9"/>
  <c r="AA919" i="9"/>
  <c r="AB919" i="9"/>
  <c r="AA205" i="9"/>
  <c r="AB205" i="9"/>
  <c r="AA279" i="9"/>
  <c r="AB279" i="9"/>
  <c r="AA334" i="9"/>
  <c r="AB334" i="9"/>
  <c r="AA376" i="9"/>
  <c r="AB376" i="9"/>
  <c r="AA453" i="9"/>
  <c r="AB453" i="9"/>
  <c r="AA539" i="9"/>
  <c r="AB539" i="9"/>
  <c r="AA602" i="9"/>
  <c r="AB602" i="9"/>
  <c r="AA656" i="9"/>
  <c r="AB656" i="9"/>
  <c r="AA717" i="9"/>
  <c r="AB717" i="9"/>
  <c r="AA773" i="9"/>
  <c r="AB773" i="9"/>
  <c r="AA837" i="9"/>
  <c r="AB837" i="9"/>
  <c r="AA901" i="9"/>
  <c r="AB901" i="9"/>
  <c r="AA933" i="9"/>
  <c r="AB933" i="9"/>
  <c r="AA970" i="9"/>
  <c r="AB970" i="9"/>
  <c r="AA371" i="9"/>
  <c r="AB371" i="9"/>
  <c r="AA655" i="9"/>
  <c r="AB655" i="9"/>
  <c r="AA216" i="9"/>
  <c r="AB216" i="9"/>
  <c r="AA253" i="9"/>
  <c r="AB253" i="9"/>
  <c r="AA285" i="9"/>
  <c r="AB285" i="9"/>
  <c r="AA317" i="9"/>
  <c r="AB317" i="9"/>
  <c r="AA366" i="9"/>
  <c r="AB366" i="9"/>
  <c r="AA421" i="9"/>
  <c r="AB421" i="9"/>
  <c r="AA466" i="9"/>
  <c r="AB466" i="9"/>
  <c r="AA505" i="9"/>
  <c r="AB505" i="9"/>
  <c r="AA537" i="9"/>
  <c r="AB537" i="9"/>
  <c r="AA723" i="9"/>
  <c r="AB723" i="9"/>
  <c r="AA665" i="9"/>
  <c r="AB665" i="9"/>
  <c r="AA733" i="9"/>
  <c r="AB733" i="9"/>
  <c r="AA564" i="9"/>
  <c r="AB564" i="9"/>
  <c r="AA111" i="9"/>
  <c r="AB111" i="9"/>
  <c r="AA165" i="9"/>
  <c r="AB165" i="9"/>
  <c r="AA217" i="9"/>
  <c r="AB217" i="9"/>
  <c r="AA341" i="9"/>
  <c r="AB341" i="9"/>
  <c r="AA452" i="9"/>
  <c r="AB452" i="9"/>
  <c r="AA490" i="9"/>
  <c r="AB490" i="9"/>
  <c r="AA522" i="9"/>
  <c r="AB522" i="9"/>
  <c r="AA570" i="9"/>
  <c r="AB570" i="9"/>
  <c r="AA630" i="9"/>
  <c r="AB630" i="9"/>
  <c r="AA746" i="9"/>
  <c r="AB746" i="9"/>
  <c r="AA573" i="9"/>
  <c r="AB573" i="9"/>
  <c r="AA129" i="9"/>
  <c r="AB129" i="9"/>
  <c r="AA273" i="9"/>
  <c r="AB273" i="9"/>
  <c r="AA328" i="9"/>
  <c r="AB328" i="9"/>
  <c r="AA744" i="9"/>
  <c r="AB744" i="9"/>
  <c r="AA197" i="9"/>
  <c r="AB197" i="9"/>
  <c r="AA352" i="9"/>
  <c r="AB352" i="9"/>
  <c r="AA927" i="9"/>
  <c r="AB927" i="9"/>
  <c r="AA648" i="9"/>
  <c r="AB648" i="9"/>
  <c r="AA802" i="9"/>
  <c r="AB802" i="9"/>
  <c r="AA742" i="9"/>
  <c r="AB742" i="9"/>
  <c r="AA959" i="9"/>
  <c r="AB959" i="9"/>
  <c r="AA583" i="9"/>
  <c r="AB583" i="9"/>
  <c r="AA688" i="9"/>
  <c r="AB688" i="9"/>
  <c r="AA512" i="9"/>
  <c r="AB512" i="9"/>
  <c r="AA544" i="9"/>
  <c r="AB544" i="9"/>
  <c r="AA80" i="9"/>
  <c r="AB80" i="9"/>
  <c r="AA391" i="9"/>
  <c r="AB391" i="9"/>
  <c r="AA967" i="9"/>
  <c r="AB967" i="9"/>
  <c r="AA394" i="9"/>
  <c r="AB394" i="9"/>
  <c r="AA689" i="9"/>
  <c r="AB689" i="9"/>
  <c r="AA858" i="9"/>
  <c r="AB858" i="9"/>
  <c r="AA1001" i="9"/>
  <c r="AB1001" i="9"/>
  <c r="AA71" i="9"/>
  <c r="AB71" i="9"/>
  <c r="AA158" i="9"/>
  <c r="AB158" i="9"/>
  <c r="AA287" i="9"/>
  <c r="AA342" i="9"/>
  <c r="AB342" i="9"/>
  <c r="AA458" i="9"/>
  <c r="AB458" i="9"/>
  <c r="AA507" i="9"/>
  <c r="AB507" i="9"/>
  <c r="AA845" i="9"/>
  <c r="AB845" i="9"/>
  <c r="AA667" i="9"/>
  <c r="AB667" i="9"/>
  <c r="AA745" i="9"/>
  <c r="AB745" i="9"/>
  <c r="AA981" i="9"/>
  <c r="AB981" i="9"/>
  <c r="AA84" i="9"/>
  <c r="AB84" i="9"/>
  <c r="AA130" i="9"/>
  <c r="AB130" i="9"/>
  <c r="AA156" i="9"/>
  <c r="AB156" i="9"/>
  <c r="AA208" i="9"/>
  <c r="AB208" i="9"/>
  <c r="AA410" i="9"/>
  <c r="AB410" i="9"/>
  <c r="AA534" i="9"/>
  <c r="AB534" i="9"/>
  <c r="AA705" i="9"/>
  <c r="AB705" i="9"/>
  <c r="AA965" i="9"/>
  <c r="AB965" i="9"/>
  <c r="AA719" i="9"/>
  <c r="AB719" i="9"/>
  <c r="AA133" i="9"/>
  <c r="AB133" i="9"/>
  <c r="AA374" i="9"/>
  <c r="AB374" i="9"/>
  <c r="AA545" i="9"/>
  <c r="AB545" i="9"/>
  <c r="AA634" i="9"/>
  <c r="AB634" i="9"/>
  <c r="AA677" i="9"/>
  <c r="AB677" i="9"/>
  <c r="AA787" i="9"/>
  <c r="AB787" i="9"/>
  <c r="AA851" i="9"/>
  <c r="AB851" i="9"/>
  <c r="AA883" i="9"/>
  <c r="AB883" i="9"/>
  <c r="AA915" i="9"/>
  <c r="AB915" i="9"/>
  <c r="AA947" i="9"/>
  <c r="AB947" i="9"/>
  <c r="AB146" i="9"/>
  <c r="AA446" i="9"/>
  <c r="AB446" i="9"/>
  <c r="AA377" i="9"/>
  <c r="AB377" i="9"/>
  <c r="AA162" i="9"/>
  <c r="AB162" i="9"/>
  <c r="AA251" i="9"/>
  <c r="AB251" i="9"/>
  <c r="AA283" i="9"/>
  <c r="AB283" i="9"/>
  <c r="AA315" i="9"/>
  <c r="AB315" i="9"/>
  <c r="AA364" i="9"/>
  <c r="AB364" i="9"/>
  <c r="AA393" i="9"/>
  <c r="AB393" i="9"/>
  <c r="AA585" i="9"/>
  <c r="AB585" i="9"/>
  <c r="AA701" i="9"/>
  <c r="AB701" i="9"/>
  <c r="AA777" i="9"/>
  <c r="AB777" i="9"/>
  <c r="AA809" i="9"/>
  <c r="AB809" i="9"/>
  <c r="AA841" i="9"/>
  <c r="AB841" i="9"/>
  <c r="AA873" i="9"/>
  <c r="AB873" i="9"/>
  <c r="AA905" i="9"/>
  <c r="AB905" i="9"/>
  <c r="AA937" i="9"/>
  <c r="AB937" i="9"/>
  <c r="AA993" i="9"/>
  <c r="AB993" i="9"/>
  <c r="AA359" i="9"/>
  <c r="AB359" i="9"/>
  <c r="AB173" i="9"/>
  <c r="AA230" i="9"/>
  <c r="AB230" i="9"/>
  <c r="AA414" i="9"/>
  <c r="AB414" i="9"/>
  <c r="AA578" i="9"/>
  <c r="AB578" i="9"/>
  <c r="AA635" i="9"/>
  <c r="AB635" i="9"/>
  <c r="AA686" i="9"/>
  <c r="AA953" i="9"/>
  <c r="AB953" i="9"/>
  <c r="AA734" i="9"/>
  <c r="AB734" i="9"/>
  <c r="AA73" i="9"/>
  <c r="AB73" i="9"/>
  <c r="AA98" i="9"/>
  <c r="AB98" i="9"/>
  <c r="AA186" i="9"/>
  <c r="AB186" i="9"/>
  <c r="AA281" i="9"/>
  <c r="AB281" i="9"/>
  <c r="AA485" i="9"/>
  <c r="AB485" i="9"/>
  <c r="AA699" i="9"/>
  <c r="AB699" i="9"/>
  <c r="AA122" i="9"/>
  <c r="AB122" i="9"/>
  <c r="AA360" i="9"/>
  <c r="AB360" i="9"/>
  <c r="AA389" i="9"/>
  <c r="AB389" i="9"/>
  <c r="AA807" i="9"/>
  <c r="AB807" i="9"/>
  <c r="AA871" i="9"/>
  <c r="AB871" i="9"/>
  <c r="AA935" i="9"/>
  <c r="AB935" i="9"/>
  <c r="AA591" i="9"/>
  <c r="AB591" i="9"/>
  <c r="AA425" i="9"/>
  <c r="AB425" i="9"/>
  <c r="AA902" i="9" l="1"/>
  <c r="AB294" i="9"/>
  <c r="AB622" i="9"/>
  <c r="AA523" i="9"/>
  <c r="AB134" i="9"/>
  <c r="AA774" i="9"/>
  <c r="AC774" i="9" s="1"/>
  <c r="AB895" i="9"/>
  <c r="AB405" i="9"/>
  <c r="AC405" i="9" s="1"/>
  <c r="AB907" i="9"/>
  <c r="AB218" i="9"/>
  <c r="AB877" i="9"/>
  <c r="AB850" i="9"/>
  <c r="AB653" i="9"/>
  <c r="AA786" i="9"/>
  <c r="AB181" i="9"/>
  <c r="AB110" i="9"/>
  <c r="AC110" i="9" s="1"/>
  <c r="AB299" i="9"/>
  <c r="AB358" i="9"/>
  <c r="AB658" i="9"/>
  <c r="AA799" i="9"/>
  <c r="AA587" i="9"/>
  <c r="AB818" i="9"/>
  <c r="AC818" i="9" s="1"/>
  <c r="AB646" i="9"/>
  <c r="AA736" i="9"/>
  <c r="AC736" i="9" s="1"/>
  <c r="AA819" i="9"/>
  <c r="AC819" i="9" s="1"/>
  <c r="AB811" i="9"/>
  <c r="DP12" i="9"/>
  <c r="DQ12" i="9" s="1"/>
  <c r="DQ11" i="9"/>
  <c r="AA651" i="9"/>
  <c r="AC651" i="9" s="1"/>
  <c r="AA479" i="9"/>
  <c r="AC479" i="9" s="1"/>
  <c r="AB237" i="9"/>
  <c r="AC237" i="9" s="1"/>
  <c r="AB171" i="9"/>
  <c r="AC171" i="9" s="1"/>
  <c r="AB461" i="9"/>
  <c r="AA166" i="9"/>
  <c r="AA978" i="9"/>
  <c r="AC978" i="9" s="1"/>
  <c r="AB779" i="9"/>
  <c r="AC779" i="9" s="1"/>
  <c r="AA255" i="9"/>
  <c r="AC255" i="9" s="1"/>
  <c r="AB223" i="9"/>
  <c r="AC223" i="9" s="1"/>
  <c r="AA433" i="9"/>
  <c r="AC433" i="9" s="1"/>
  <c r="AB306" i="9"/>
  <c r="AC306" i="9" s="1"/>
  <c r="AA582" i="9"/>
  <c r="DP14" i="9"/>
  <c r="DQ13" i="9"/>
  <c r="AA700" i="9"/>
  <c r="AC700" i="9" s="1"/>
  <c r="AA900" i="9"/>
  <c r="AC900" i="9" s="1"/>
  <c r="AB107" i="9"/>
  <c r="AC107" i="9" s="1"/>
  <c r="AB781" i="9"/>
  <c r="AC781" i="9" s="1"/>
  <c r="AB728" i="9"/>
  <c r="AC728" i="9" s="1"/>
  <c r="AA491" i="9"/>
  <c r="AC491" i="9" s="1"/>
  <c r="AB344" i="9"/>
  <c r="AC344" i="9" s="1"/>
  <c r="AB772" i="9"/>
  <c r="AC772" i="9" s="1"/>
  <c r="AB178" i="9"/>
  <c r="AC178" i="9" s="1"/>
  <c r="AB690" i="9"/>
  <c r="AC690" i="9" s="1"/>
  <c r="AB390" i="9"/>
  <c r="AC390" i="9" s="1"/>
  <c r="AA434" i="9"/>
  <c r="AC434" i="9" s="1"/>
  <c r="AA68" i="9"/>
  <c r="AC68" i="9" s="1"/>
  <c r="AB185" i="9"/>
  <c r="AC185" i="9" s="1"/>
  <c r="AB274" i="9"/>
  <c r="AC274" i="9" s="1"/>
  <c r="AB504" i="9"/>
  <c r="AC504" i="9" s="1"/>
  <c r="AB309" i="9"/>
  <c r="AC309" i="9" s="1"/>
  <c r="AB486" i="9"/>
  <c r="AC486" i="9" s="1"/>
  <c r="AB974" i="9"/>
  <c r="AC974" i="9" s="1"/>
  <c r="AB316" i="9"/>
  <c r="AC316" i="9" s="1"/>
  <c r="AB939" i="9"/>
  <c r="AC939" i="9" s="1"/>
  <c r="AB749" i="9"/>
  <c r="AC749" i="9" s="1"/>
  <c r="AB782" i="9"/>
  <c r="AC782" i="9" s="1"/>
  <c r="AB543" i="9"/>
  <c r="AC543" i="9" s="1"/>
  <c r="AB664" i="9"/>
  <c r="AC664" i="9" s="1"/>
  <c r="AB870" i="9"/>
  <c r="AC870" i="9" s="1"/>
  <c r="AB401" i="9"/>
  <c r="AC401" i="9" s="1"/>
  <c r="AA267" i="9"/>
  <c r="AC267" i="9" s="1"/>
  <c r="AB914" i="9"/>
  <c r="AC914" i="9" s="1"/>
  <c r="AB920" i="9"/>
  <c r="AC920" i="9" s="1"/>
  <c r="AB671" i="9"/>
  <c r="AC671" i="9" s="1"/>
  <c r="AB594" i="9"/>
  <c r="AC594" i="9" s="1"/>
  <c r="AA235" i="9"/>
  <c r="AC235" i="9" s="1"/>
  <c r="AB754" i="9"/>
  <c r="AC754" i="9" s="1"/>
  <c r="AB85" i="9"/>
  <c r="AC85" i="9" s="1"/>
  <c r="AB78" i="9"/>
  <c r="AC78" i="9" s="1"/>
  <c r="AB370" i="9"/>
  <c r="AC370" i="9" s="1"/>
  <c r="AB243" i="9"/>
  <c r="AC243" i="9" s="1"/>
  <c r="AB75" i="9"/>
  <c r="AC75" i="9" s="1"/>
  <c r="AB518" i="9"/>
  <c r="AC518" i="9" s="1"/>
  <c r="AB409" i="9"/>
  <c r="AC409" i="9" s="1"/>
  <c r="AB813" i="9"/>
  <c r="AC813" i="9" s="1"/>
  <c r="AA139" i="9"/>
  <c r="AC139" i="9" s="1"/>
  <c r="AB92" i="9"/>
  <c r="AC92" i="9" s="1"/>
  <c r="C7" i="9"/>
  <c r="AB262" i="9"/>
  <c r="AC262" i="9" s="1"/>
  <c r="AB77" i="9"/>
  <c r="AC77" i="9" s="1"/>
  <c r="AB860" i="9"/>
  <c r="AC860" i="9" s="1"/>
  <c r="AA721" i="9"/>
  <c r="AC721" i="9" s="1"/>
  <c r="AB550" i="9"/>
  <c r="AC550" i="9" s="1"/>
  <c r="AB459" i="9"/>
  <c r="AC459" i="9" s="1"/>
  <c r="AB747" i="9"/>
  <c r="AC747" i="9" s="1"/>
  <c r="AB429" i="9"/>
  <c r="AC429" i="9" s="1"/>
  <c r="AB415" i="9"/>
  <c r="AC415" i="9" s="1"/>
  <c r="AU27" i="9"/>
  <c r="AC113" i="9"/>
  <c r="AA946" i="9"/>
  <c r="AC946" i="9" s="1"/>
  <c r="AA447" i="9"/>
  <c r="AC447" i="9" s="1"/>
  <c r="AA198" i="9"/>
  <c r="AC198" i="9" s="1"/>
  <c r="AA365" i="9"/>
  <c r="AC365" i="9" s="1"/>
  <c r="AB934" i="9"/>
  <c r="AC934" i="9" s="1"/>
  <c r="AA540" i="9"/>
  <c r="AC540" i="9" s="1"/>
  <c r="AB619" i="9"/>
  <c r="AC619" i="9" s="1"/>
  <c r="AA863" i="9"/>
  <c r="AC863" i="9" s="1"/>
  <c r="AB710" i="9"/>
  <c r="AC710" i="9" s="1"/>
  <c r="AB319" i="9"/>
  <c r="AC319" i="9" s="1"/>
  <c r="AB269" i="9"/>
  <c r="AC269" i="9" s="1"/>
  <c r="AA568" i="9"/>
  <c r="AC568" i="9" s="1"/>
  <c r="AB625" i="9"/>
  <c r="AC625" i="9" s="1"/>
  <c r="AB838" i="9"/>
  <c r="AC838" i="9" s="1"/>
  <c r="AB338" i="9"/>
  <c r="AC338" i="9" s="1"/>
  <c r="AB639" i="9"/>
  <c r="AC639" i="9" s="1"/>
  <c r="AB843" i="9"/>
  <c r="AC843" i="9" s="1"/>
  <c r="AB95" i="9"/>
  <c r="AC95" i="9" s="1"/>
  <c r="AA792" i="9"/>
  <c r="AC792" i="9" s="1"/>
  <c r="AB363" i="9"/>
  <c r="AC363" i="9" s="1"/>
  <c r="AB493" i="9"/>
  <c r="AC493" i="9" s="1"/>
  <c r="AA856" i="9"/>
  <c r="AC856" i="9" s="1"/>
  <c r="AB369" i="9"/>
  <c r="AC369" i="9" s="1"/>
  <c r="AB764" i="9"/>
  <c r="AC764" i="9" s="1"/>
  <c r="AB301" i="9"/>
  <c r="AC301" i="9" s="1"/>
  <c r="AB395" i="9"/>
  <c r="AC395" i="9" s="1"/>
  <c r="AB127" i="9"/>
  <c r="AC127" i="9" s="1"/>
  <c r="AB941" i="9"/>
  <c r="AC941" i="9" s="1"/>
  <c r="AA589" i="9"/>
  <c r="AC589" i="9" s="1"/>
  <c r="AB715" i="9"/>
  <c r="AC715" i="9" s="1"/>
  <c r="CB7" i="9"/>
  <c r="CC7" i="9"/>
  <c r="CG6" i="9"/>
  <c r="DA7" i="9"/>
  <c r="CR7" i="9"/>
  <c r="CQ7" i="9"/>
  <c r="CN7" i="9"/>
  <c r="CO7" i="9"/>
  <c r="CP7" i="9"/>
  <c r="CL7" i="9"/>
  <c r="CK7" i="9"/>
  <c r="CH7" i="9"/>
  <c r="CW7" i="9"/>
  <c r="CU7" i="9"/>
  <c r="CT7" i="9"/>
  <c r="CY7" i="9"/>
  <c r="CJ7" i="9"/>
  <c r="CV7" i="9"/>
  <c r="CM7" i="9"/>
  <c r="CX7" i="9"/>
  <c r="CI7" i="9"/>
  <c r="CD7" i="9"/>
  <c r="AY10" i="9"/>
  <c r="AY5" i="9"/>
  <c r="AY9" i="9"/>
  <c r="AY6" i="9"/>
  <c r="AY8" i="9"/>
  <c r="BK5" i="9"/>
  <c r="BM5" i="9" s="1"/>
  <c r="BI5" i="9"/>
  <c r="BZ7" i="9"/>
  <c r="BY8" i="9" a="1"/>
  <c r="BY8" i="9" s="1"/>
  <c r="BG8" i="9"/>
  <c r="BU7" i="9"/>
  <c r="CA7" i="9"/>
  <c r="BV7" i="9"/>
  <c r="BW7" i="9" s="1"/>
  <c r="BX6" i="9"/>
  <c r="P42" i="7"/>
  <c r="P11" i="7"/>
  <c r="H26" i="7"/>
  <c r="P44" i="7"/>
  <c r="P18" i="7"/>
  <c r="L53" i="7"/>
  <c r="L42" i="7"/>
  <c r="H23" i="7"/>
  <c r="H51" i="7"/>
  <c r="H15" i="7"/>
  <c r="T32" i="7"/>
  <c r="H20" i="7"/>
  <c r="T35" i="7"/>
  <c r="H12" i="7"/>
  <c r="H47" i="7"/>
  <c r="T19" i="7"/>
  <c r="L41" i="7"/>
  <c r="H11" i="7"/>
  <c r="L52" i="7"/>
  <c r="T31" i="7"/>
  <c r="H13" i="7"/>
  <c r="P12" i="7"/>
  <c r="P38" i="7"/>
  <c r="H24" i="7"/>
  <c r="P15" i="7"/>
  <c r="L46" i="7"/>
  <c r="L32" i="7"/>
  <c r="T33" i="7"/>
  <c r="L47" i="7"/>
  <c r="H16" i="7"/>
  <c r="T36" i="7"/>
  <c r="L33" i="7"/>
  <c r="T34" i="7"/>
  <c r="P39" i="7"/>
  <c r="H25" i="7"/>
  <c r="P16" i="7"/>
  <c r="H44" i="7"/>
  <c r="L25" i="7"/>
  <c r="T26" i="7"/>
  <c r="L48" i="7"/>
  <c r="H17" i="7"/>
  <c r="T37" i="7"/>
  <c r="L51" i="7"/>
  <c r="T15" i="7"/>
  <c r="T27" i="7"/>
  <c r="L49" i="7"/>
  <c r="H19" i="7"/>
  <c r="P17" i="7"/>
  <c r="P43" i="7"/>
  <c r="P34" i="7"/>
  <c r="P45" i="7"/>
  <c r="L29" i="7"/>
  <c r="L17" i="7"/>
  <c r="T11" i="7"/>
  <c r="H43" i="7"/>
  <c r="L24" i="7"/>
  <c r="T18" i="7"/>
  <c r="H50" i="7"/>
  <c r="L31" i="7"/>
  <c r="T25" i="7"/>
  <c r="L40" i="7"/>
  <c r="L30" i="7"/>
  <c r="T24" i="7"/>
  <c r="L39" i="7"/>
  <c r="L36" i="7"/>
  <c r="T30" i="7"/>
  <c r="L45" i="7"/>
  <c r="L35" i="7"/>
  <c r="T29" i="7"/>
  <c r="L44" i="7"/>
  <c r="L34" i="7"/>
  <c r="T28" i="7"/>
  <c r="L43" i="7"/>
  <c r="T44" i="7"/>
  <c r="T52" i="7"/>
  <c r="T23" i="7"/>
  <c r="L9" i="7"/>
  <c r="T48" i="7"/>
  <c r="T55" i="7"/>
  <c r="L16" i="7"/>
  <c r="T10" i="7"/>
  <c r="H42" i="7"/>
  <c r="L23" i="7"/>
  <c r="T17" i="7"/>
  <c r="H49" i="7"/>
  <c r="L22" i="7"/>
  <c r="T16" i="7"/>
  <c r="H48" i="7"/>
  <c r="L28" i="7"/>
  <c r="T22" i="7"/>
  <c r="H54" i="7"/>
  <c r="L27" i="7"/>
  <c r="T21" i="7"/>
  <c r="H53" i="7"/>
  <c r="L26" i="7"/>
  <c r="T20" i="7"/>
  <c r="H52" i="7"/>
  <c r="H34" i="7"/>
  <c r="H18" i="7"/>
  <c r="L38" i="7"/>
  <c r="P30" i="7"/>
  <c r="T40" i="7"/>
  <c r="H56" i="7"/>
  <c r="P37" i="7"/>
  <c r="T47" i="7"/>
  <c r="P57" i="7"/>
  <c r="L15" i="7"/>
  <c r="T54" i="7"/>
  <c r="H41" i="7"/>
  <c r="L14" i="7"/>
  <c r="T53" i="7"/>
  <c r="H40" i="7"/>
  <c r="L20" i="7"/>
  <c r="T14" i="7"/>
  <c r="H46" i="7"/>
  <c r="L19" i="7"/>
  <c r="T13" i="7"/>
  <c r="H45" i="7"/>
  <c r="L18" i="7"/>
  <c r="T12" i="7"/>
  <c r="P26" i="7"/>
  <c r="P10" i="7"/>
  <c r="H30" i="7"/>
  <c r="P22" i="7"/>
  <c r="P49" i="7"/>
  <c r="H37" i="7"/>
  <c r="P29" i="7"/>
  <c r="T39" i="7"/>
  <c r="H55" i="7"/>
  <c r="P36" i="7"/>
  <c r="T46" i="7"/>
  <c r="P56" i="7"/>
  <c r="P35" i="7"/>
  <c r="T45" i="7"/>
  <c r="P55" i="7"/>
  <c r="L12" i="7"/>
  <c r="T51" i="7"/>
  <c r="H38" i="7"/>
  <c r="L11" i="7"/>
  <c r="T50" i="7"/>
  <c r="T57" i="7"/>
  <c r="L10" i="7"/>
  <c r="T49" i="7"/>
  <c r="T56" i="7"/>
  <c r="H39" i="7"/>
  <c r="P53" i="7"/>
  <c r="L54" i="7"/>
  <c r="H22" i="7"/>
  <c r="P14" i="7"/>
  <c r="P41" i="7"/>
  <c r="H29" i="7"/>
  <c r="P21" i="7"/>
  <c r="P48" i="7"/>
  <c r="H36" i="7"/>
  <c r="P28" i="7"/>
  <c r="T38" i="7"/>
  <c r="H35" i="7"/>
  <c r="P27" i="7"/>
  <c r="P54" i="7"/>
  <c r="L57" i="7"/>
  <c r="P33" i="7"/>
  <c r="T43" i="7"/>
  <c r="L56" i="7"/>
  <c r="P32" i="7"/>
  <c r="T42" i="7"/>
  <c r="L55" i="7"/>
  <c r="P31" i="7"/>
  <c r="T41" i="7"/>
  <c r="H57" i="7"/>
  <c r="L21" i="7"/>
  <c r="L13" i="7"/>
  <c r="L37" i="7"/>
  <c r="H14" i="7"/>
  <c r="L50" i="7"/>
  <c r="H21" i="7"/>
  <c r="P13" i="7"/>
  <c r="P40" i="7"/>
  <c r="H28" i="7"/>
  <c r="P20" i="7"/>
  <c r="P47" i="7"/>
  <c r="H27" i="7"/>
  <c r="P19" i="7"/>
  <c r="P46" i="7"/>
  <c r="H33" i="7"/>
  <c r="P25" i="7"/>
  <c r="P52" i="7"/>
  <c r="H32" i="7"/>
  <c r="P24" i="7"/>
  <c r="P51" i="7"/>
  <c r="H31" i="7"/>
  <c r="P23" i="7"/>
  <c r="P50" i="7"/>
  <c r="AB252" i="9"/>
  <c r="AC252" i="9" s="1"/>
  <c r="AA436" i="9"/>
  <c r="AC436" i="9" s="1"/>
  <c r="R6" i="9"/>
  <c r="Y6" i="9"/>
  <c r="B9" i="1"/>
  <c r="O9" i="1" s="1"/>
  <c r="AA924" i="9"/>
  <c r="AC924" i="9" s="1"/>
  <c r="AA348" i="9"/>
  <c r="AC348" i="9" s="1"/>
  <c r="AB356" i="9"/>
  <c r="AC356" i="9" s="1"/>
  <c r="AB153" i="9"/>
  <c r="AC153" i="9" s="1"/>
  <c r="AB404" i="9"/>
  <c r="AC404" i="9" s="1"/>
  <c r="AB724" i="9"/>
  <c r="AC724" i="9" s="1"/>
  <c r="AB196" i="9"/>
  <c r="AC196" i="9" s="1"/>
  <c r="AA644" i="9"/>
  <c r="AC644" i="9" s="1"/>
  <c r="AA580" i="9"/>
  <c r="AC580" i="9" s="1"/>
  <c r="AB668" i="9"/>
  <c r="AC668" i="9" s="1"/>
  <c r="AB108" i="9"/>
  <c r="AC108" i="9" s="1"/>
  <c r="AB524" i="9"/>
  <c r="AC524" i="9" s="1"/>
  <c r="AB844" i="9"/>
  <c r="AC844" i="9" s="1"/>
  <c r="AB412" i="9"/>
  <c r="AC412" i="9" s="1"/>
  <c r="AB516" i="9"/>
  <c r="AC516" i="9" s="1"/>
  <c r="AB804" i="9"/>
  <c r="AC804" i="9" s="1"/>
  <c r="AB444" i="9"/>
  <c r="AC444" i="9" s="1"/>
  <c r="AB716" i="9"/>
  <c r="AC716" i="9" s="1"/>
  <c r="AB828" i="9"/>
  <c r="AC828" i="9" s="1"/>
  <c r="AB396" i="9"/>
  <c r="AC396" i="9" s="1"/>
  <c r="AA420" i="9"/>
  <c r="AC420" i="9" s="1"/>
  <c r="AB188" i="9"/>
  <c r="AC188" i="9" s="1"/>
  <c r="AB932" i="9"/>
  <c r="AC932" i="9" s="1"/>
  <c r="AB980" i="9"/>
  <c r="AC980" i="9" s="1"/>
  <c r="AB708" i="9"/>
  <c r="AC708" i="9" s="1"/>
  <c r="AB220" i="9"/>
  <c r="AC220" i="9" s="1"/>
  <c r="AB956" i="9"/>
  <c r="AC956" i="9" s="1"/>
  <c r="AB756" i="9"/>
  <c r="AC756" i="9" s="1"/>
  <c r="AB892" i="9"/>
  <c r="AC892" i="9" s="1"/>
  <c r="AB308" i="9"/>
  <c r="AC308" i="9" s="1"/>
  <c r="AA324" i="9"/>
  <c r="AC324" i="9" s="1"/>
  <c r="AA612" i="9"/>
  <c r="AC612" i="9" s="1"/>
  <c r="AB228" i="9"/>
  <c r="AC228" i="9" s="1"/>
  <c r="AB780" i="9"/>
  <c r="AC780" i="9" s="1"/>
  <c r="AA868" i="9"/>
  <c r="AC868" i="9" s="1"/>
  <c r="AB820" i="9"/>
  <c r="AC820" i="9" s="1"/>
  <c r="AA484" i="9"/>
  <c r="AC484" i="9" s="1"/>
  <c r="AA244" i="9"/>
  <c r="AC244" i="9" s="1"/>
  <c r="AB620" i="9"/>
  <c r="AC620" i="9" s="1"/>
  <c r="AB948" i="9"/>
  <c r="AC948" i="9" s="1"/>
  <c r="AB116" i="9"/>
  <c r="AC116" i="9" s="1"/>
  <c r="AB260" i="9"/>
  <c r="AC260" i="9" s="1"/>
  <c r="AA236" i="9"/>
  <c r="AC236" i="9" s="1"/>
  <c r="AB912" i="9"/>
  <c r="AC912" i="9" s="1"/>
  <c r="AB748" i="9"/>
  <c r="AC748" i="9" s="1"/>
  <c r="AB916" i="9"/>
  <c r="AC916" i="9" s="1"/>
  <c r="AB556" i="9"/>
  <c r="AC556" i="9" s="1"/>
  <c r="AB604" i="9"/>
  <c r="AC604" i="9" s="1"/>
  <c r="AB132" i="9"/>
  <c r="AC132" i="9" s="1"/>
  <c r="AB836" i="9"/>
  <c r="AC836" i="9" s="1"/>
  <c r="AA428" i="9"/>
  <c r="AC428" i="9" s="1"/>
  <c r="AB172" i="9"/>
  <c r="AC172" i="9" s="1"/>
  <c r="AC280" i="9"/>
  <c r="AB276" i="9"/>
  <c r="AC276" i="9" s="1"/>
  <c r="AB940" i="9"/>
  <c r="AC940" i="9" s="1"/>
  <c r="AB532" i="9"/>
  <c r="AC532" i="9" s="1"/>
  <c r="AB300" i="9"/>
  <c r="AC300" i="9" s="1"/>
  <c r="AB468" i="9"/>
  <c r="AC468" i="9" s="1"/>
  <c r="AB460" i="9"/>
  <c r="AC460" i="9" s="1"/>
  <c r="AB636" i="9"/>
  <c r="AC636" i="9" s="1"/>
  <c r="AB572" i="9"/>
  <c r="AC572" i="9" s="1"/>
  <c r="AB284" i="9"/>
  <c r="AC284" i="9" s="1"/>
  <c r="AC979" i="9"/>
  <c r="AC304" i="9"/>
  <c r="AA732" i="9"/>
  <c r="AC732" i="9" s="1"/>
  <c r="AB692" i="9"/>
  <c r="AC692" i="9" s="1"/>
  <c r="AC960" i="9"/>
  <c r="AC878" i="9"/>
  <c r="AB908" i="9"/>
  <c r="AC908" i="9" s="1"/>
  <c r="AB798" i="9"/>
  <c r="AC798" i="9" s="1"/>
  <c r="AC669" i="9"/>
  <c r="AC320" i="9"/>
  <c r="AC840" i="9"/>
  <c r="AC419" i="9"/>
  <c r="AC96" i="9"/>
  <c r="AB996" i="9"/>
  <c r="AC996" i="9" s="1"/>
  <c r="AB372" i="9"/>
  <c r="AC372" i="9" s="1"/>
  <c r="AA349" i="9"/>
  <c r="AC349" i="9" s="1"/>
  <c r="AA212" i="9"/>
  <c r="AC212" i="9" s="1"/>
  <c r="AC896" i="9"/>
  <c r="AA492" i="9"/>
  <c r="AC492" i="9" s="1"/>
  <c r="AC926" i="9"/>
  <c r="AB380" i="9"/>
  <c r="AC380" i="9" s="1"/>
  <c r="AB1004" i="9"/>
  <c r="AC1004" i="9" s="1"/>
  <c r="AC936" i="9"/>
  <c r="AB164" i="9"/>
  <c r="AC164" i="9" s="1"/>
  <c r="AC743" i="9"/>
  <c r="AC454" i="9"/>
  <c r="AC687" i="9"/>
  <c r="AC968" i="9"/>
  <c r="AC910" i="9"/>
  <c r="AB332" i="9"/>
  <c r="AC332" i="9" s="1"/>
  <c r="AB984" i="9"/>
  <c r="AC984" i="9" s="1"/>
  <c r="AB148" i="9"/>
  <c r="AC148" i="9" s="1"/>
  <c r="AB124" i="9"/>
  <c r="AC124" i="9" s="1"/>
  <c r="AB632" i="9"/>
  <c r="AC632" i="9" s="1"/>
  <c r="AB862" i="9"/>
  <c r="AC862" i="9" s="1"/>
  <c r="AB140" i="9"/>
  <c r="AC140" i="9" s="1"/>
  <c r="AC576" i="9"/>
  <c r="AC381" i="9"/>
  <c r="AC854" i="9"/>
  <c r="AB440" i="9"/>
  <c r="AC440" i="9" s="1"/>
  <c r="AB548" i="9"/>
  <c r="AC548" i="9" s="1"/>
  <c r="AB991" i="9"/>
  <c r="AC991" i="9" s="1"/>
  <c r="AA579" i="9"/>
  <c r="AC579" i="9" s="1"/>
  <c r="AB796" i="9"/>
  <c r="AC796" i="9" s="1"/>
  <c r="AB628" i="9"/>
  <c r="AC628" i="9" s="1"/>
  <c r="AC590" i="9"/>
  <c r="AB337" i="9"/>
  <c r="AC337" i="9" s="1"/>
  <c r="AB888" i="9"/>
  <c r="AC888" i="9" s="1"/>
  <c r="AA242" i="9"/>
  <c r="AC242" i="9" s="1"/>
  <c r="AB596" i="9"/>
  <c r="AC596" i="9" s="1"/>
  <c r="AA735" i="9"/>
  <c r="AC735" i="9" s="1"/>
  <c r="AC918" i="9"/>
  <c r="AB508" i="9"/>
  <c r="AA508" i="9"/>
  <c r="AA846" i="9"/>
  <c r="AC846" i="9" s="1"/>
  <c r="AC288" i="9"/>
  <c r="AC331" i="9"/>
  <c r="AC224" i="9"/>
  <c r="AC325" i="9"/>
  <c r="AC806" i="9"/>
  <c r="AC698" i="9"/>
  <c r="AC902" i="9"/>
  <c r="AC768" i="9"/>
  <c r="AC438" i="9"/>
  <c r="AC427" i="9"/>
  <c r="AC987" i="9"/>
  <c r="AC183" i="9"/>
  <c r="AC97" i="9"/>
  <c r="AC282" i="9"/>
  <c r="AC226" i="9"/>
  <c r="AC272" i="9"/>
  <c r="AC118" i="9"/>
  <c r="AC790" i="9"/>
  <c r="AC880" i="9"/>
  <c r="AC942" i="9"/>
  <c r="AC439" i="9"/>
  <c r="AC624" i="9"/>
  <c r="AC631" i="9"/>
  <c r="AC430" i="9"/>
  <c r="AC500" i="9"/>
  <c r="AC234" i="9"/>
  <c r="AC680" i="9"/>
  <c r="AC343" i="9"/>
  <c r="AC232" i="9"/>
  <c r="AC928" i="9"/>
  <c r="AC784" i="9"/>
  <c r="AC652" i="9"/>
  <c r="AC256" i="9"/>
  <c r="AC290" i="9"/>
  <c r="AC392" i="9"/>
  <c r="AC221" i="9"/>
  <c r="AC266" i="9"/>
  <c r="AC91" i="9"/>
  <c r="AC904" i="9"/>
  <c r="AC215" i="9"/>
  <c r="AC944" i="9"/>
  <c r="AC463" i="9"/>
  <c r="AC455" i="9"/>
  <c r="AC684" i="9"/>
  <c r="AC397" i="9"/>
  <c r="AC661" i="9"/>
  <c r="AC81" i="9"/>
  <c r="AC271" i="9"/>
  <c r="AC776" i="9"/>
  <c r="AC210" i="9"/>
  <c r="AB5" i="9"/>
  <c r="AC755" i="9"/>
  <c r="AC298" i="9"/>
  <c r="AC848" i="9"/>
  <c r="AC209" i="9"/>
  <c r="AC469" i="9"/>
  <c r="AC451" i="9"/>
  <c r="AC976" i="9"/>
  <c r="AC456" i="9"/>
  <c r="AC895" i="9"/>
  <c r="AC305" i="9"/>
  <c r="AC650" i="9"/>
  <c r="AC246" i="9"/>
  <c r="AC899" i="9"/>
  <c r="AC169" i="9"/>
  <c r="AC247" i="9"/>
  <c r="AC442" i="9"/>
  <c r="AC771" i="9"/>
  <c r="AC989" i="9"/>
  <c r="AC383" i="9"/>
  <c r="AC697" i="9"/>
  <c r="AC793" i="9"/>
  <c r="AC931" i="9"/>
  <c r="AC803" i="9"/>
  <c r="AC489" i="9"/>
  <c r="AC523" i="9"/>
  <c r="AC702" i="9"/>
  <c r="AC496" i="9"/>
  <c r="AC638" i="9"/>
  <c r="AC778" i="9"/>
  <c r="AC533" i="9"/>
  <c r="AC147" i="9"/>
  <c r="AC525" i="9"/>
  <c r="AC462" i="9"/>
  <c r="AC278" i="9"/>
  <c r="AC982" i="9"/>
  <c r="AC608" i="9"/>
  <c r="AC340" i="9"/>
  <c r="AC566" i="9"/>
  <c r="AC917" i="9"/>
  <c r="AC563" i="9"/>
  <c r="AC823" i="9"/>
  <c r="AC501" i="9"/>
  <c r="AC297" i="9"/>
  <c r="AC83" i="9"/>
  <c r="AC969" i="9"/>
  <c r="AC588" i="9"/>
  <c r="AC945" i="9"/>
  <c r="AC817" i="9"/>
  <c r="AC660" i="9"/>
  <c r="AC259" i="9"/>
  <c r="AC141" i="9"/>
  <c r="AC403" i="9"/>
  <c r="AC599" i="9"/>
  <c r="AC891" i="9"/>
  <c r="AC763" i="9"/>
  <c r="AC190" i="9"/>
  <c r="AC720" i="9"/>
  <c r="AC861" i="9"/>
  <c r="AC402" i="9"/>
  <c r="AC179" i="9"/>
  <c r="AC465" i="9"/>
  <c r="AC552" i="9"/>
  <c r="AC586" i="9"/>
  <c r="AC471" i="9"/>
  <c r="AC334" i="9"/>
  <c r="AC825" i="9"/>
  <c r="AC835" i="9"/>
  <c r="AC618" i="9"/>
  <c r="AC94" i="9"/>
  <c r="AC571" i="9"/>
  <c r="AC355" i="9"/>
  <c r="AC112" i="9"/>
  <c r="AC834" i="9"/>
  <c r="AC528" i="9"/>
  <c r="AC898" i="9"/>
  <c r="AC770" i="9"/>
  <c r="AC767" i="9"/>
  <c r="AC964" i="9"/>
  <c r="AC202" i="9"/>
  <c r="AC666" i="9"/>
  <c r="AC506" i="9"/>
  <c r="AC310" i="9"/>
  <c r="AC144" i="9"/>
  <c r="AC649" i="9"/>
  <c r="AC443" i="9"/>
  <c r="AC958" i="9"/>
  <c r="AC949" i="9"/>
  <c r="AC239" i="9"/>
  <c r="AC887" i="9"/>
  <c r="AC268" i="9"/>
  <c r="AC653" i="9"/>
  <c r="AC106" i="9"/>
  <c r="AC691" i="9"/>
  <c r="AC849" i="9"/>
  <c r="AC706" i="9"/>
  <c r="AC291" i="9"/>
  <c r="AC170" i="9"/>
  <c r="AC923" i="9"/>
  <c r="AC795" i="9"/>
  <c r="AC553" i="9"/>
  <c r="AC973" i="9"/>
  <c r="AC89" i="9"/>
  <c r="AC672" i="9"/>
  <c r="AC674" i="9"/>
  <c r="AC231" i="9"/>
  <c r="AC857" i="9"/>
  <c r="AC874" i="9"/>
  <c r="AC581" i="9"/>
  <c r="AC930" i="9"/>
  <c r="AC866" i="9"/>
  <c r="AC757" i="9"/>
  <c r="AC695" i="9"/>
  <c r="AC134" i="9"/>
  <c r="AC961" i="9"/>
  <c r="AC457" i="9"/>
  <c r="AC551" i="9"/>
  <c r="AC730" i="9"/>
  <c r="AC261" i="9"/>
  <c r="AC69" i="9"/>
  <c r="AC909" i="9"/>
  <c r="AC610" i="9"/>
  <c r="AC166" i="9"/>
  <c r="AC752" i="9"/>
  <c r="AC943" i="9"/>
  <c r="AC336" i="9"/>
  <c r="AC645" i="9"/>
  <c r="AC416" i="9"/>
  <c r="AC867" i="9"/>
  <c r="AC400" i="9"/>
  <c r="AC725" i="9"/>
  <c r="AC120" i="9"/>
  <c r="AC877" i="9"/>
  <c r="AC646" i="9"/>
  <c r="AC437" i="9"/>
  <c r="AC192" i="9"/>
  <c r="AC890" i="9"/>
  <c r="AC560" i="9"/>
  <c r="AC722" i="9"/>
  <c r="AC850" i="9"/>
  <c r="AC831" i="9"/>
  <c r="AC163" i="9"/>
  <c r="AC241" i="9"/>
  <c r="AC546" i="9"/>
  <c r="AC354" i="9"/>
  <c r="AC191" i="9"/>
  <c r="AC657" i="9"/>
  <c r="AC603" i="9"/>
  <c r="AC521" i="9"/>
  <c r="AC102" i="9"/>
  <c r="AC329" i="9"/>
  <c r="AC805" i="9"/>
  <c r="AC311" i="9"/>
  <c r="AC951" i="9"/>
  <c r="AC704" i="9"/>
  <c r="AC378" i="9"/>
  <c r="AC194" i="9"/>
  <c r="AC339" i="9"/>
  <c r="AC640" i="9"/>
  <c r="AC881" i="9"/>
  <c r="AC593" i="9"/>
  <c r="AC90" i="9"/>
  <c r="AC219" i="9"/>
  <c r="AC201" i="9"/>
  <c r="AC827" i="9"/>
  <c r="AC595" i="9"/>
  <c r="AC1003" i="9"/>
  <c r="AC161" i="9"/>
  <c r="AC711" i="9"/>
  <c r="AC737" i="9"/>
  <c r="AC515" i="9"/>
  <c r="AC303" i="9"/>
  <c r="AC184" i="9"/>
  <c r="AC432" i="9"/>
  <c r="AC983" i="9"/>
  <c r="AC826" i="9"/>
  <c r="AC815" i="9"/>
  <c r="AC225" i="9"/>
  <c r="AC509" i="9"/>
  <c r="AC498" i="9"/>
  <c r="AC302" i="9"/>
  <c r="AC601" i="9"/>
  <c r="AC761" i="9"/>
  <c r="AC935" i="9"/>
  <c r="AC389" i="9"/>
  <c r="AC699" i="9"/>
  <c r="AC73" i="9"/>
  <c r="AC734" i="9"/>
  <c r="AC686" i="9"/>
  <c r="AC230" i="9"/>
  <c r="AC993" i="9"/>
  <c r="AC841" i="9"/>
  <c r="AC315" i="9"/>
  <c r="AC377" i="9"/>
  <c r="AC947" i="9"/>
  <c r="AC587" i="9"/>
  <c r="AC534" i="9"/>
  <c r="AC156" i="9"/>
  <c r="AC845" i="9"/>
  <c r="AC458" i="9"/>
  <c r="AC158" i="9"/>
  <c r="AC858" i="9"/>
  <c r="AC786" i="9"/>
  <c r="AC512" i="9"/>
  <c r="AC742" i="9"/>
  <c r="AC273" i="9"/>
  <c r="AC570" i="9"/>
  <c r="AC217" i="9"/>
  <c r="AC723" i="9"/>
  <c r="AC466" i="9"/>
  <c r="AC285" i="9"/>
  <c r="AC933" i="9"/>
  <c r="AC717" i="9"/>
  <c r="AC453" i="9"/>
  <c r="AC205" i="9"/>
  <c r="AC855" i="9"/>
  <c r="AC694" i="9"/>
  <c r="AC323" i="9"/>
  <c r="AC70" i="9"/>
  <c r="AC955" i="9"/>
  <c r="AC513" i="9"/>
  <c r="AC293" i="9"/>
  <c r="AC138" i="9"/>
  <c r="AC295" i="9"/>
  <c r="AC422" i="9"/>
  <c r="AC238" i="9"/>
  <c r="AC753" i="9"/>
  <c r="AC591" i="9"/>
  <c r="AC122" i="9"/>
  <c r="AC98" i="9"/>
  <c r="AC414" i="9"/>
  <c r="AC359" i="9"/>
  <c r="AC873" i="9"/>
  <c r="AC701" i="9"/>
  <c r="AC364" i="9"/>
  <c r="AC162" i="9"/>
  <c r="AC146" i="9"/>
  <c r="AC851" i="9"/>
  <c r="AC634" i="9"/>
  <c r="AC133" i="9"/>
  <c r="AC705" i="9"/>
  <c r="AC208" i="9"/>
  <c r="AC667" i="9"/>
  <c r="AC507" i="9"/>
  <c r="AC218" i="9"/>
  <c r="AC1001" i="9"/>
  <c r="AC967" i="9"/>
  <c r="AC544" i="9"/>
  <c r="AC959" i="9"/>
  <c r="AC927" i="9"/>
  <c r="AC197" i="9"/>
  <c r="AC328" i="9"/>
  <c r="AC129" i="9"/>
  <c r="AC630" i="9"/>
  <c r="AC452" i="9"/>
  <c r="AC665" i="9"/>
  <c r="AC505" i="9"/>
  <c r="AC317" i="9"/>
  <c r="AC970" i="9"/>
  <c r="AC773" i="9"/>
  <c r="AC539" i="9"/>
  <c r="AC435" i="9"/>
  <c r="AC788" i="9"/>
  <c r="AC562" i="9"/>
  <c r="AC204" i="9"/>
  <c r="AC833" i="9"/>
  <c r="AC683" i="9"/>
  <c r="AC411" i="9"/>
  <c r="AC811" i="9"/>
  <c r="AC461" i="9"/>
  <c r="AC125" i="9"/>
  <c r="AC893" i="9"/>
  <c r="AC597" i="9"/>
  <c r="AC263" i="9"/>
  <c r="AC952" i="9"/>
  <c r="AC762" i="9"/>
  <c r="AC906" i="9"/>
  <c r="AC922" i="9"/>
  <c r="AC783" i="9"/>
  <c r="AC475" i="9"/>
  <c r="AC119" i="9"/>
  <c r="AC557" i="9"/>
  <c r="AC514" i="9"/>
  <c r="AC286" i="9"/>
  <c r="AC103" i="9"/>
  <c r="AC718" i="9"/>
  <c r="AC621" i="9"/>
  <c r="AC408" i="9"/>
  <c r="AC245" i="9"/>
  <c r="AC1002" i="9"/>
  <c r="AC885" i="9"/>
  <c r="AC445" i="9"/>
  <c r="AC775" i="9"/>
  <c r="AC658" i="9"/>
  <c r="AC357" i="9"/>
  <c r="AC114" i="9"/>
  <c r="AC812" i="9"/>
  <c r="AC889" i="9"/>
  <c r="AC299" i="9"/>
  <c r="AC871" i="9"/>
  <c r="AC360" i="9"/>
  <c r="AC281" i="9"/>
  <c r="AC953" i="9"/>
  <c r="AC635" i="9"/>
  <c r="AC173" i="9"/>
  <c r="AC937" i="9"/>
  <c r="AC809" i="9"/>
  <c r="AC585" i="9"/>
  <c r="AC283" i="9"/>
  <c r="AC446" i="9"/>
  <c r="AC915" i="9"/>
  <c r="AC787" i="9"/>
  <c r="AC545" i="9"/>
  <c r="AC719" i="9"/>
  <c r="AC410" i="9"/>
  <c r="AC130" i="9"/>
  <c r="AC981" i="9"/>
  <c r="AC342" i="9"/>
  <c r="AC71" i="9"/>
  <c r="AC689" i="9"/>
  <c r="AC391" i="9"/>
  <c r="AC688" i="9"/>
  <c r="AC802" i="9"/>
  <c r="AC799" i="9"/>
  <c r="AC744" i="9"/>
  <c r="AC573" i="9"/>
  <c r="AC522" i="9"/>
  <c r="AC341" i="9"/>
  <c r="AC165" i="9"/>
  <c r="AC564" i="9"/>
  <c r="AC582" i="9"/>
  <c r="AC421" i="9"/>
  <c r="AC253" i="9"/>
  <c r="AC655" i="9"/>
  <c r="AC901" i="9"/>
  <c r="AC656" i="9"/>
  <c r="AC376" i="9"/>
  <c r="AC791" i="9"/>
  <c r="AC480" i="9"/>
  <c r="AC265" i="9"/>
  <c r="AC93" i="9"/>
  <c r="AC709" i="9"/>
  <c r="AC884" i="9"/>
  <c r="AC731" i="9"/>
  <c r="AC472" i="9"/>
  <c r="AC929" i="9"/>
  <c r="AC801" i="9"/>
  <c r="AC614" i="9"/>
  <c r="AC388" i="9"/>
  <c r="AC157" i="9"/>
  <c r="AC907" i="9"/>
  <c r="AC413" i="9"/>
  <c r="AC641" i="9"/>
  <c r="AC99" i="9"/>
  <c r="AC957" i="9"/>
  <c r="AC829" i="9"/>
  <c r="AC531" i="9"/>
  <c r="AC200" i="9"/>
  <c r="AC483" i="9"/>
  <c r="AC464" i="9"/>
  <c r="AC450" i="9"/>
  <c r="AC842" i="9"/>
  <c r="AC321" i="9"/>
  <c r="AC729" i="9"/>
  <c r="AC673" i="9"/>
  <c r="AC467" i="9"/>
  <c r="AC254" i="9"/>
  <c r="AC474" i="9"/>
  <c r="AC577" i="9"/>
  <c r="AC353" i="9"/>
  <c r="AC211" i="9"/>
  <c r="AC654" i="9"/>
  <c r="AC821" i="9"/>
  <c r="AC326" i="9"/>
  <c r="AC292" i="9"/>
  <c r="AC549" i="9"/>
  <c r="AC313" i="9"/>
  <c r="AC88" i="9"/>
  <c r="AC109" i="9"/>
  <c r="AC606" i="9"/>
  <c r="AC206" i="9"/>
  <c r="AC569" i="9"/>
  <c r="AC517" i="9"/>
  <c r="AC270" i="9"/>
  <c r="AC425" i="9"/>
  <c r="AC807" i="9"/>
  <c r="AC485" i="9"/>
  <c r="AC186" i="9"/>
  <c r="AC578" i="9"/>
  <c r="AC905" i="9"/>
  <c r="AC777" i="9"/>
  <c r="AC393" i="9"/>
  <c r="AC251" i="9"/>
  <c r="AC883" i="9"/>
  <c r="AC677" i="9"/>
  <c r="AC374" i="9"/>
  <c r="AC965" i="9"/>
  <c r="AC84" i="9"/>
  <c r="AC745" i="9"/>
  <c r="AC287" i="9"/>
  <c r="AC394" i="9"/>
  <c r="AC80" i="9"/>
  <c r="AC583" i="9"/>
  <c r="AC648" i="9"/>
  <c r="AC352" i="9"/>
  <c r="AC181" i="9"/>
  <c r="AC746" i="9"/>
  <c r="AC490" i="9"/>
  <c r="AC294" i="9"/>
  <c r="AC111" i="9"/>
  <c r="AC733" i="9"/>
  <c r="AC537" i="9"/>
  <c r="AC366" i="9"/>
  <c r="AC216" i="9"/>
  <c r="AC371" i="9"/>
  <c r="AC837" i="9"/>
  <c r="AC602" i="9"/>
  <c r="AC985" i="9"/>
  <c r="AC852" i="9"/>
  <c r="AC678" i="9"/>
  <c r="AC897" i="9"/>
  <c r="AC769" i="9"/>
  <c r="AC307" i="9"/>
  <c r="AC131" i="9"/>
  <c r="AC105" i="9"/>
  <c r="AC875" i="9"/>
  <c r="AC670" i="9"/>
  <c r="AC123" i="9"/>
  <c r="AC358" i="9"/>
  <c r="AC74" i="9"/>
  <c r="AC765" i="9"/>
  <c r="AC499" i="9"/>
  <c r="AC145" i="9"/>
  <c r="AC975" i="9"/>
  <c r="AC938" i="9"/>
  <c r="AC911" i="9"/>
  <c r="AC176" i="9"/>
  <c r="AC681" i="9"/>
  <c r="AC257" i="9"/>
  <c r="AC950" i="9"/>
  <c r="AC609" i="9"/>
  <c r="AC199" i="9"/>
  <c r="AC966" i="9"/>
  <c r="AC529" i="9"/>
  <c r="AC954" i="9"/>
  <c r="AC712" i="9"/>
  <c r="AC903" i="9"/>
  <c r="AC249" i="9"/>
  <c r="AC541" i="9"/>
  <c r="AC876" i="9"/>
  <c r="AC995" i="9"/>
  <c r="AC482" i="9"/>
  <c r="AC424" i="9"/>
  <c r="AC1000" i="9"/>
  <c r="AC675" i="9"/>
  <c r="AC685" i="9"/>
  <c r="AC382" i="9"/>
  <c r="AC229" i="9"/>
  <c r="AC994" i="9"/>
  <c r="AC853" i="9"/>
  <c r="AC547" i="9"/>
  <c r="AC86" i="9"/>
  <c r="AC279" i="9"/>
  <c r="AC919" i="9"/>
  <c r="AC988" i="9"/>
  <c r="AC362" i="9"/>
  <c r="AC168" i="9"/>
  <c r="AC622" i="9"/>
  <c r="AC333" i="9"/>
  <c r="AC101" i="9"/>
  <c r="AC865" i="9"/>
  <c r="AC726" i="9"/>
  <c r="AC441" i="9"/>
  <c r="AC275" i="9"/>
  <c r="AC100" i="9"/>
  <c r="AC180" i="9"/>
  <c r="AC629" i="9"/>
  <c r="AC203" i="9"/>
  <c r="AC962" i="9"/>
  <c r="AC368" i="9"/>
  <c r="AC882" i="9"/>
  <c r="AC345" i="9"/>
  <c r="AC794" i="9"/>
  <c r="AC847" i="9"/>
  <c r="AC117" i="9"/>
  <c r="AC565" i="9"/>
  <c r="AC160" i="9"/>
  <c r="AC676" i="9"/>
  <c r="AC554" i="9"/>
  <c r="AC318" i="9"/>
  <c r="AC152" i="9"/>
  <c r="AC662" i="9"/>
  <c r="AC497" i="9"/>
  <c r="AC277" i="9"/>
  <c r="AC925" i="9"/>
  <c r="AC839" i="9"/>
  <c r="AC972" i="9"/>
  <c r="AC386" i="9"/>
  <c r="AC155" i="9"/>
  <c r="AC559" i="9"/>
  <c r="AC977" i="9"/>
  <c r="AC921" i="9"/>
  <c r="AC406" i="9"/>
  <c r="AC121" i="9"/>
  <c r="AC142" i="9"/>
  <c r="AC713" i="9"/>
  <c r="AC561" i="9"/>
  <c r="AC151" i="9"/>
  <c r="AC869" i="9"/>
  <c r="AC473" i="9"/>
  <c r="AC207" i="9"/>
  <c r="AC759" i="9"/>
  <c r="AC417" i="9"/>
  <c r="AC233" i="9"/>
  <c r="AC739" i="9"/>
  <c r="AC538" i="9"/>
  <c r="AC913" i="9"/>
  <c r="AC785" i="9"/>
  <c r="AC627" i="9"/>
  <c r="AC227" i="9"/>
  <c r="AC327" i="9"/>
  <c r="AC859" i="9"/>
  <c r="AC613" i="9"/>
  <c r="AC797" i="9"/>
  <c r="AC555" i="9"/>
  <c r="AC347" i="9"/>
  <c r="AC104" i="9"/>
  <c r="AC810" i="9"/>
  <c r="AC520" i="9"/>
  <c r="AC607" i="9"/>
  <c r="AC879" i="9"/>
  <c r="AC289" i="9"/>
  <c r="AC617" i="9"/>
  <c r="AC530" i="9"/>
  <c r="AC346" i="9"/>
  <c r="AC126" i="9"/>
  <c r="AC535" i="9"/>
  <c r="AC598" i="9"/>
  <c r="AC322" i="9"/>
  <c r="AC177" i="9"/>
  <c r="AC605" i="9"/>
  <c r="AC789" i="9"/>
  <c r="AC384" i="9"/>
  <c r="DQ14" i="9" l="1"/>
  <c r="B10" i="1"/>
  <c r="O10" i="1" s="1"/>
  <c r="C8" i="9"/>
  <c r="Y8" i="9" s="1"/>
  <c r="AC5" i="9"/>
  <c r="CB8" i="9"/>
  <c r="CC8" i="9"/>
  <c r="CG7" i="9"/>
  <c r="CN8" i="9"/>
  <c r="CO8" i="9"/>
  <c r="CP8" i="9"/>
  <c r="CQ8" i="9"/>
  <c r="CR8" i="9"/>
  <c r="CU8" i="9"/>
  <c r="CJ8" i="9"/>
  <c r="CT8" i="9"/>
  <c r="CX8" i="9"/>
  <c r="CI8" i="9"/>
  <c r="CL8" i="9"/>
  <c r="CV8" i="9"/>
  <c r="CH8" i="9"/>
  <c r="CM8" i="9"/>
  <c r="CK8" i="9"/>
  <c r="CY8" i="9"/>
  <c r="CW8" i="9"/>
  <c r="DA8" i="9"/>
  <c r="CD8" i="9"/>
  <c r="BY9" i="9" a="1"/>
  <c r="BY9" i="9" s="1"/>
  <c r="CB9" i="9" s="1"/>
  <c r="BZ8" i="9"/>
  <c r="BG9" i="9"/>
  <c r="X6" i="9"/>
  <c r="AA6" i="9" s="1"/>
  <c r="BU8" i="9"/>
  <c r="CA8" i="9"/>
  <c r="BV8" i="9"/>
  <c r="BW8" i="9" s="1"/>
  <c r="BX7" i="9"/>
  <c r="B11" i="1"/>
  <c r="O11" i="1" s="1"/>
  <c r="R7" i="9"/>
  <c r="X7" i="9" s="1"/>
  <c r="Y7" i="9"/>
  <c r="AC508" i="9"/>
  <c r="C10" i="9" l="1"/>
  <c r="R10" i="9" s="1"/>
  <c r="X10" i="9" s="1"/>
  <c r="AA10" i="9" s="1"/>
  <c r="C9" i="9"/>
  <c r="Y9" i="9" s="1"/>
  <c r="CC9" i="9"/>
  <c r="CG8" i="9"/>
  <c r="CP9" i="9"/>
  <c r="CQ9" i="9"/>
  <c r="CR9" i="9"/>
  <c r="CO9" i="9"/>
  <c r="CN9" i="9"/>
  <c r="CJ9" i="9"/>
  <c r="CV9" i="9"/>
  <c r="CH9" i="9"/>
  <c r="CM9" i="9"/>
  <c r="CL9" i="9"/>
  <c r="CT9" i="9"/>
  <c r="CX9" i="9"/>
  <c r="CK9" i="9"/>
  <c r="CU9" i="9"/>
  <c r="CY9" i="9"/>
  <c r="CI9" i="9"/>
  <c r="CW9" i="9"/>
  <c r="DA9" i="9"/>
  <c r="CD9" i="9"/>
  <c r="AB6" i="9"/>
  <c r="BY10" i="9" a="1"/>
  <c r="BY10" i="9" s="1"/>
  <c r="BZ9" i="9"/>
  <c r="BG10" i="9"/>
  <c r="BU9" i="9"/>
  <c r="CA9" i="9"/>
  <c r="BX8" i="9"/>
  <c r="BV9" i="9"/>
  <c r="BW9" i="9" s="1"/>
  <c r="B12" i="1"/>
  <c r="O12" i="1" s="1"/>
  <c r="AA7" i="9"/>
  <c r="AB7" i="9" s="1"/>
  <c r="AC7" i="9" s="1"/>
  <c r="R8" i="9"/>
  <c r="X8" i="9" s="1"/>
  <c r="R9" i="9" l="1"/>
  <c r="X9" i="9" s="1"/>
  <c r="AA9" i="9" s="1"/>
  <c r="C11" i="9"/>
  <c r="R11" i="9" s="1"/>
  <c r="X11" i="9" s="1"/>
  <c r="AA11" i="9" s="1"/>
  <c r="AC6" i="9"/>
  <c r="CB10" i="9"/>
  <c r="CC10" i="9"/>
  <c r="CG9" i="9"/>
  <c r="CR10" i="9"/>
  <c r="CX10" i="9"/>
  <c r="CW10" i="9"/>
  <c r="CY10" i="9"/>
  <c r="CQ10" i="9"/>
  <c r="CH10" i="9"/>
  <c r="CI10" i="9"/>
  <c r="CM10" i="9"/>
  <c r="CJ10" i="9"/>
  <c r="CN10" i="9"/>
  <c r="CT10" i="9"/>
  <c r="CK10" i="9"/>
  <c r="CO10" i="9"/>
  <c r="CU10" i="9"/>
  <c r="CL10" i="9"/>
  <c r="CP10" i="9"/>
  <c r="CV10" i="9"/>
  <c r="DA10" i="9"/>
  <c r="CD10" i="9"/>
  <c r="BY11" i="9" a="1"/>
  <c r="BY11" i="9" s="1"/>
  <c r="BZ10" i="9"/>
  <c r="BG11" i="9"/>
  <c r="BU10" i="9"/>
  <c r="CA10" i="9"/>
  <c r="BX9" i="9"/>
  <c r="BV10" i="9"/>
  <c r="BW10" i="9" s="1"/>
  <c r="Y10" i="9"/>
  <c r="B13" i="1"/>
  <c r="O13" i="1" s="1"/>
  <c r="AA8" i="9"/>
  <c r="AB9" i="9" l="1"/>
  <c r="AC9" i="9" s="1"/>
  <c r="Y11" i="9"/>
  <c r="C12" i="9"/>
  <c r="Y12" i="9" s="1"/>
  <c r="CB11" i="9"/>
  <c r="CC11" i="9"/>
  <c r="CG10" i="9"/>
  <c r="DA11" i="9"/>
  <c r="CI11" i="9"/>
  <c r="CJ11" i="9"/>
  <c r="CM11" i="9"/>
  <c r="CK11" i="9"/>
  <c r="CN11" i="9"/>
  <c r="CT11" i="9"/>
  <c r="CL11" i="9"/>
  <c r="CO11" i="9"/>
  <c r="CU11" i="9"/>
  <c r="CY11" i="9"/>
  <c r="CP11" i="9"/>
  <c r="CV11" i="9"/>
  <c r="CH11" i="9"/>
  <c r="CQ11" i="9"/>
  <c r="CW11" i="9"/>
  <c r="CR11" i="9"/>
  <c r="CX11" i="9"/>
  <c r="CD11" i="9"/>
  <c r="BZ11" i="9"/>
  <c r="BY12" i="9" a="1"/>
  <c r="BY12" i="9" s="1"/>
  <c r="BG12" i="9"/>
  <c r="BU11" i="9"/>
  <c r="CA11" i="9"/>
  <c r="BV11" i="9"/>
  <c r="BW11" i="9" s="1"/>
  <c r="BX10" i="9"/>
  <c r="B14" i="1"/>
  <c r="O14" i="1" s="1"/>
  <c r="AB10" i="9"/>
  <c r="AC10" i="9" s="1"/>
  <c r="AB8" i="9"/>
  <c r="AB11" i="9"/>
  <c r="AC11" i="9" s="1"/>
  <c r="C13" i="9" l="1"/>
  <c r="Y13" i="9" s="1"/>
  <c r="AC8" i="9"/>
  <c r="CB12" i="9"/>
  <c r="CC12" i="9"/>
  <c r="CG11" i="9"/>
  <c r="CL12" i="9"/>
  <c r="CN12" i="9"/>
  <c r="CT12" i="9"/>
  <c r="CK12" i="9"/>
  <c r="CO12" i="9"/>
  <c r="CU12" i="9"/>
  <c r="CP12" i="9"/>
  <c r="CV12" i="9"/>
  <c r="CM12" i="9"/>
  <c r="CQ12" i="9"/>
  <c r="CW12" i="9"/>
  <c r="CH12" i="9"/>
  <c r="CR12" i="9"/>
  <c r="CX12" i="9"/>
  <c r="CI12" i="9"/>
  <c r="CY12" i="9"/>
  <c r="CJ12" i="9"/>
  <c r="DA12" i="9"/>
  <c r="CD12" i="9"/>
  <c r="BY13" i="9" a="1"/>
  <c r="BY13" i="9" s="1"/>
  <c r="BZ12" i="9"/>
  <c r="BW12" i="9"/>
  <c r="BG13" i="9"/>
  <c r="BG27" i="9"/>
  <c r="BG25" i="9"/>
  <c r="BU12" i="9"/>
  <c r="CA12" i="9"/>
  <c r="BX11" i="9"/>
  <c r="BV12" i="9"/>
  <c r="R12" i="9"/>
  <c r="B15" i="1"/>
  <c r="O15" i="1" s="1"/>
  <c r="C14" i="9" l="1"/>
  <c r="R14" i="9" s="1"/>
  <c r="X14" i="9" s="1"/>
  <c r="AA14" i="9" s="1"/>
  <c r="CB13" i="9"/>
  <c r="CC13" i="9"/>
  <c r="CG12" i="9"/>
  <c r="CP13" i="9"/>
  <c r="CV13" i="9"/>
  <c r="CO13" i="9"/>
  <c r="CH13" i="9"/>
  <c r="CQ13" i="9"/>
  <c r="CW13" i="9"/>
  <c r="CI13" i="9"/>
  <c r="CR13" i="9"/>
  <c r="CX13" i="9"/>
  <c r="CJ13" i="9"/>
  <c r="CY13" i="9"/>
  <c r="CK13" i="9"/>
  <c r="CU13" i="9"/>
  <c r="CL13" i="9"/>
  <c r="CM13" i="9"/>
  <c r="CN13" i="9"/>
  <c r="CT13" i="9"/>
  <c r="DA13" i="9"/>
  <c r="CD13" i="9"/>
  <c r="BY14" i="9" a="1"/>
  <c r="BY14" i="9" s="1"/>
  <c r="BZ13" i="9"/>
  <c r="BW13" i="9"/>
  <c r="BG14" i="9"/>
  <c r="BG15" i="9" s="1"/>
  <c r="BG26" i="9"/>
  <c r="X12" i="9"/>
  <c r="AA12" i="9" s="1"/>
  <c r="BU13" i="9"/>
  <c r="CA13" i="9"/>
  <c r="BX12" i="9"/>
  <c r="BV13" i="9"/>
  <c r="R13" i="9"/>
  <c r="X13" i="9" s="1"/>
  <c r="AA13" i="9" s="1"/>
  <c r="B16" i="1"/>
  <c r="O16" i="1" s="1"/>
  <c r="C15" i="9" l="1"/>
  <c r="Y15" i="9" s="1"/>
  <c r="CB14" i="9"/>
  <c r="CC14" i="9"/>
  <c r="B17" i="1"/>
  <c r="O17" i="1" s="1"/>
  <c r="CG13" i="9"/>
  <c r="DA14" i="9"/>
  <c r="CJ14" i="9"/>
  <c r="CR14" i="9"/>
  <c r="CX14" i="9"/>
  <c r="CK14" i="9"/>
  <c r="CY14" i="9"/>
  <c r="CL14" i="9"/>
  <c r="CM14" i="9"/>
  <c r="CI14" i="9"/>
  <c r="CN14" i="9"/>
  <c r="CT14" i="9"/>
  <c r="CQ14" i="9"/>
  <c r="CO14" i="9"/>
  <c r="CU14" i="9"/>
  <c r="CH14" i="9"/>
  <c r="CP14" i="9"/>
  <c r="CV14" i="9"/>
  <c r="CW14" i="9"/>
  <c r="CD14" i="9"/>
  <c r="BG16" i="9"/>
  <c r="BG17" i="9" s="1"/>
  <c r="AB12" i="9"/>
  <c r="BW14" i="9"/>
  <c r="BZ14" i="9"/>
  <c r="BY15" i="9" a="1"/>
  <c r="BY15" i="9" s="1"/>
  <c r="AB14" i="9"/>
  <c r="AC14" i="9" s="1"/>
  <c r="BG29" i="9"/>
  <c r="BU14" i="9"/>
  <c r="CA14" i="9"/>
  <c r="BV14" i="9"/>
  <c r="BX13" i="9"/>
  <c r="AB13" i="9"/>
  <c r="AC13" i="9" s="1"/>
  <c r="Y14" i="9"/>
  <c r="B18" i="1" l="1"/>
  <c r="O18" i="1" s="1"/>
  <c r="C16" i="9"/>
  <c r="R16" i="9" s="1"/>
  <c r="X16" i="9" s="1"/>
  <c r="AA16" i="9" s="1"/>
  <c r="AC12" i="9"/>
  <c r="CB15" i="9"/>
  <c r="CC15" i="9"/>
  <c r="CG14" i="9"/>
  <c r="CY15" i="9"/>
  <c r="CM15" i="9"/>
  <c r="CL15" i="9"/>
  <c r="CN15" i="9"/>
  <c r="CT15" i="9"/>
  <c r="CH15" i="9"/>
  <c r="CO15" i="9"/>
  <c r="CU15" i="9"/>
  <c r="CI15" i="9"/>
  <c r="CP15" i="9"/>
  <c r="CV15" i="9"/>
  <c r="CJ15" i="9"/>
  <c r="CQ15" i="9"/>
  <c r="CW15" i="9"/>
  <c r="CK15" i="9"/>
  <c r="CR15" i="9"/>
  <c r="CX15" i="9"/>
  <c r="DA15" i="9"/>
  <c r="CD15" i="9"/>
  <c r="BG18" i="9"/>
  <c r="BG19" i="9"/>
  <c r="BZ15" i="9"/>
  <c r="BW15" i="9"/>
  <c r="BY16" i="9" a="1"/>
  <c r="BY16" i="9" s="1"/>
  <c r="BG31" i="9"/>
  <c r="BX14" i="9"/>
  <c r="BU15" i="9"/>
  <c r="CA15" i="9"/>
  <c r="BV15" i="9"/>
  <c r="R15" i="9"/>
  <c r="C17" i="9" l="1"/>
  <c r="Y17" i="9" s="1"/>
  <c r="B19" i="1"/>
  <c r="O19" i="1" s="1"/>
  <c r="BG20" i="9"/>
  <c r="BG21" i="9" s="1"/>
  <c r="Y16" i="9"/>
  <c r="CB16" i="9"/>
  <c r="CC16" i="9"/>
  <c r="CG15" i="9"/>
  <c r="CH16" i="9"/>
  <c r="CN16" i="9"/>
  <c r="CT16" i="9"/>
  <c r="CI16" i="9"/>
  <c r="CO16" i="9"/>
  <c r="CU16" i="9"/>
  <c r="CJ16" i="9"/>
  <c r="CP16" i="9"/>
  <c r="CV16" i="9"/>
  <c r="CK16" i="9"/>
  <c r="CQ16" i="9"/>
  <c r="CW16" i="9"/>
  <c r="CM16" i="9"/>
  <c r="CL16" i="9"/>
  <c r="CR16" i="9"/>
  <c r="CX16" i="9"/>
  <c r="CY16" i="9"/>
  <c r="DA16" i="9"/>
  <c r="CD16" i="9"/>
  <c r="BZ16" i="9"/>
  <c r="BW16" i="9"/>
  <c r="BV16" i="9"/>
  <c r="BY17" i="9" a="1"/>
  <c r="BY17" i="9" s="1"/>
  <c r="CA16" i="9"/>
  <c r="BU16" i="9"/>
  <c r="BG33" i="9"/>
  <c r="X15" i="9"/>
  <c r="AA15" i="9" s="1"/>
  <c r="BX15" i="9"/>
  <c r="R17" i="9" l="1"/>
  <c r="X17" i="9" s="1"/>
  <c r="AA17" i="9" s="1"/>
  <c r="AB17" i="9" s="1"/>
  <c r="AC17" i="9" s="1"/>
  <c r="B20" i="1"/>
  <c r="O20" i="1" s="1"/>
  <c r="C18" i="9"/>
  <c r="Y18" i="9" s="1"/>
  <c r="BG22" i="9"/>
  <c r="BG23" i="9" s="1"/>
  <c r="BG24" i="9" s="1"/>
  <c r="CB17" i="9"/>
  <c r="CC17" i="9"/>
  <c r="CG16" i="9"/>
  <c r="CK17" i="9"/>
  <c r="CP17" i="9"/>
  <c r="CV17" i="9"/>
  <c r="CL17" i="9"/>
  <c r="CQ17" i="9"/>
  <c r="CW17" i="9"/>
  <c r="CO17" i="9"/>
  <c r="CR17" i="9"/>
  <c r="CX17" i="9"/>
  <c r="CJ17" i="9"/>
  <c r="CU17" i="9"/>
  <c r="CY17" i="9"/>
  <c r="CH17" i="9"/>
  <c r="CM17" i="9"/>
  <c r="CI17" i="9"/>
  <c r="CN17" i="9"/>
  <c r="CT17" i="9"/>
  <c r="DA17" i="9"/>
  <c r="CD17" i="9"/>
  <c r="BX16" i="9"/>
  <c r="AB15" i="9"/>
  <c r="BY18" i="9" a="1"/>
  <c r="BY18" i="9" s="1"/>
  <c r="BZ17" i="9"/>
  <c r="BW17" i="9"/>
  <c r="BU17" i="9"/>
  <c r="BV17" i="9"/>
  <c r="CA17" i="9"/>
  <c r="BG36" i="9"/>
  <c r="BH6" i="9" s="1"/>
  <c r="AB16" i="9"/>
  <c r="AC16" i="9" s="1"/>
  <c r="B21" i="1" l="1"/>
  <c r="C19" i="9"/>
  <c r="Y19" i="9" s="1"/>
  <c r="R18" i="9"/>
  <c r="X18" i="9" s="1"/>
  <c r="AA18" i="9" s="1"/>
  <c r="AB18" i="9" s="1"/>
  <c r="AC18" i="9" s="1"/>
  <c r="BI6" i="9"/>
  <c r="BL6" i="9"/>
  <c r="BJ6" i="9"/>
  <c r="BK6" i="9" s="1"/>
  <c r="BM6" i="9" s="1"/>
  <c r="AC15" i="9"/>
  <c r="CB18" i="9"/>
  <c r="CC18" i="9"/>
  <c r="CG17" i="9"/>
  <c r="CR18" i="9"/>
  <c r="CX18" i="9"/>
  <c r="CY18" i="9"/>
  <c r="CH18" i="9"/>
  <c r="CQ18" i="9"/>
  <c r="CI18" i="9"/>
  <c r="CM18" i="9"/>
  <c r="CJ18" i="9"/>
  <c r="CN18" i="9"/>
  <c r="CT18" i="9"/>
  <c r="CK18" i="9"/>
  <c r="CO18" i="9"/>
  <c r="CU18" i="9"/>
  <c r="CW18" i="9"/>
  <c r="CL18" i="9"/>
  <c r="CP18" i="9"/>
  <c r="CV18" i="9"/>
  <c r="DA18" i="9"/>
  <c r="CD18" i="9"/>
  <c r="BX17" i="9"/>
  <c r="BW18" i="9"/>
  <c r="BZ18" i="9"/>
  <c r="BU18" i="9"/>
  <c r="CA18" i="9"/>
  <c r="BV18" i="9"/>
  <c r="BY19" i="9" a="1"/>
  <c r="BY19" i="9" s="1"/>
  <c r="BH786" i="9"/>
  <c r="BH7" i="9"/>
  <c r="BH11" i="9"/>
  <c r="BH8" i="9"/>
  <c r="BH9" i="9"/>
  <c r="BH10" i="9"/>
  <c r="BH669" i="9"/>
  <c r="BH642" i="9"/>
  <c r="BH663" i="9"/>
  <c r="BH260" i="9"/>
  <c r="BH850" i="9"/>
  <c r="BH540" i="9"/>
  <c r="BH887" i="9"/>
  <c r="BH498" i="9"/>
  <c r="BH227" i="9"/>
  <c r="BH277" i="9"/>
  <c r="BH70" i="9"/>
  <c r="BH427" i="9"/>
  <c r="BH34" i="9"/>
  <c r="BH224" i="9"/>
  <c r="BH960" i="9"/>
  <c r="BH944" i="9"/>
  <c r="BH777" i="9"/>
  <c r="BH225" i="9"/>
  <c r="BH994" i="9"/>
  <c r="BH511" i="9"/>
  <c r="BH967" i="9"/>
  <c r="BH707" i="9"/>
  <c r="BH664" i="9"/>
  <c r="BH622" i="9"/>
  <c r="BH91" i="9"/>
  <c r="BH85" i="9"/>
  <c r="BH385" i="9"/>
  <c r="BH148" i="9"/>
  <c r="BH996" i="9"/>
  <c r="BH592" i="9"/>
  <c r="BH990" i="9"/>
  <c r="BH620" i="9"/>
  <c r="BH811" i="9"/>
  <c r="BH570" i="9"/>
  <c r="BH537" i="9"/>
  <c r="BH270" i="9"/>
  <c r="BH454" i="9"/>
  <c r="BH731" i="9"/>
  <c r="BH262" i="9"/>
  <c r="BH478" i="9"/>
  <c r="BH617" i="9"/>
  <c r="BH326" i="9"/>
  <c r="BH846" i="9"/>
  <c r="BH536" i="9"/>
  <c r="BH836" i="9"/>
  <c r="BH959" i="9"/>
  <c r="BH246" i="9"/>
  <c r="BH370" i="9"/>
  <c r="BH791" i="9"/>
  <c r="BH743" i="9"/>
  <c r="BH634" i="9"/>
  <c r="BH115" i="9"/>
  <c r="BH895" i="9"/>
  <c r="BH90" i="9"/>
  <c r="BH697" i="9"/>
  <c r="BH123" i="9"/>
  <c r="BH645" i="9"/>
  <c r="BH216" i="9"/>
  <c r="BH431" i="9"/>
  <c r="BH978" i="9"/>
  <c r="BH190" i="9"/>
  <c r="BH608" i="9"/>
  <c r="BH496" i="9"/>
  <c r="BH681" i="9"/>
  <c r="BH489" i="9"/>
  <c r="BH970" i="9"/>
  <c r="BH751" i="9"/>
  <c r="BH395" i="9"/>
  <c r="BH480" i="9"/>
  <c r="BH674" i="9"/>
  <c r="BH678" i="9"/>
  <c r="BH452" i="9"/>
  <c r="BH51" i="9"/>
  <c r="BH504" i="9"/>
  <c r="BH618" i="9"/>
  <c r="BH282" i="9"/>
  <c r="BH758" i="9"/>
  <c r="BH866" i="9"/>
  <c r="BH839" i="9"/>
  <c r="BH436" i="9"/>
  <c r="BH503" i="9"/>
  <c r="BH77" i="9"/>
  <c r="BH986" i="9"/>
  <c r="BH566" i="9"/>
  <c r="BH828" i="9"/>
  <c r="BH343" i="9"/>
  <c r="BH765" i="9"/>
  <c r="BH603" i="9"/>
  <c r="BH837" i="9"/>
  <c r="BH644" i="9"/>
  <c r="BH104" i="9"/>
  <c r="BH701" i="9"/>
  <c r="BH506" i="9"/>
  <c r="BH601" i="9"/>
  <c r="BH913" i="9"/>
  <c r="BH349" i="9"/>
  <c r="BH606" i="9"/>
  <c r="BH439" i="9"/>
  <c r="BH335" i="9"/>
  <c r="BH346" i="9"/>
  <c r="BH587" i="9"/>
  <c r="BH749" i="9"/>
  <c r="BH653" i="9"/>
  <c r="BH510" i="9"/>
  <c r="BH629" i="9"/>
  <c r="BH308" i="9"/>
  <c r="BH486" i="9"/>
  <c r="BH882" i="9"/>
  <c r="BH914" i="9"/>
  <c r="BH912" i="9"/>
  <c r="BH253" i="9"/>
  <c r="BH171" i="9"/>
  <c r="BH57" i="9"/>
  <c r="BH801" i="9"/>
  <c r="BH788" i="9"/>
  <c r="BH303" i="9"/>
  <c r="BH143" i="9"/>
  <c r="BH350" i="9"/>
  <c r="BH213" i="9"/>
  <c r="BH902" i="9"/>
  <c r="BH481" i="9"/>
  <c r="BH623" i="9"/>
  <c r="BH403" i="9"/>
  <c r="BH920" i="9"/>
  <c r="BH179" i="9"/>
  <c r="BH404" i="9"/>
  <c r="BH52" i="9"/>
  <c r="BH732" i="9"/>
  <c r="BH917" i="9"/>
  <c r="BH931" i="9"/>
  <c r="BH747" i="9"/>
  <c r="BH755" i="9"/>
  <c r="BH699" i="9"/>
  <c r="BH241" i="9"/>
  <c r="BH906" i="9"/>
  <c r="BH474" i="9"/>
  <c r="BH600" i="9"/>
  <c r="BH636" i="9"/>
  <c r="BH925" i="9"/>
  <c r="BH363" i="9"/>
  <c r="BH949" i="9"/>
  <c r="BH183" i="9"/>
  <c r="BH138" i="9"/>
  <c r="BH94" i="9"/>
  <c r="BH475" i="9"/>
  <c r="BH922" i="9"/>
  <c r="BH799" i="9"/>
  <c r="BH581" i="9"/>
  <c r="BH219" i="9"/>
  <c r="BH613" i="9"/>
  <c r="BH398" i="9"/>
  <c r="BH847" i="9"/>
  <c r="BH524" i="9"/>
  <c r="BH289" i="9"/>
  <c r="BH164" i="9"/>
  <c r="BH38" i="9"/>
  <c r="BH685" i="9"/>
  <c r="BH952" i="9"/>
  <c r="BH677" i="9"/>
  <c r="BH499" i="9"/>
  <c r="BH991" i="9"/>
  <c r="BH205" i="9"/>
  <c r="BH55" i="9"/>
  <c r="BH285" i="9"/>
  <c r="BH114" i="9"/>
  <c r="BH713" i="9"/>
  <c r="BH267" i="9"/>
  <c r="BH124" i="9"/>
  <c r="BH943" i="9"/>
  <c r="BH188" i="9"/>
  <c r="BH420" i="9"/>
  <c r="BH425" i="9"/>
  <c r="BH945" i="9"/>
  <c r="BH392" i="9"/>
  <c r="BH338" i="9"/>
  <c r="BH815" i="9"/>
  <c r="BH67" i="9"/>
  <c r="BH963" i="9"/>
  <c r="BH982" i="9"/>
  <c r="BH394" i="9"/>
  <c r="BH263" i="9"/>
  <c r="BH873" i="9"/>
  <c r="BH127" i="9"/>
  <c r="BH971" i="9"/>
  <c r="BH39" i="9"/>
  <c r="BH729" i="9"/>
  <c r="BH604" i="9"/>
  <c r="BH531" i="9"/>
  <c r="BH434" i="9"/>
  <c r="BH382" i="9"/>
  <c r="BH797" i="9"/>
  <c r="BH868" i="9"/>
  <c r="BH458" i="9"/>
  <c r="BH632" i="9"/>
  <c r="BH928" i="9"/>
  <c r="BH428" i="9"/>
  <c r="BH651" i="9"/>
  <c r="BH704" i="9"/>
  <c r="BH975" i="9"/>
  <c r="BH464" i="9"/>
  <c r="BH461" i="9"/>
  <c r="BH369" i="9"/>
  <c r="BH675" i="9"/>
  <c r="BH407" i="9"/>
  <c r="BH748" i="9"/>
  <c r="BH251" i="9"/>
  <c r="BH792" i="9"/>
  <c r="BH856" i="9"/>
  <c r="BH957" i="9"/>
  <c r="BH133" i="9"/>
  <c r="BH245" i="9"/>
  <c r="BH172" i="9"/>
  <c r="BH793" i="9"/>
  <c r="BH128" i="9"/>
  <c r="BH900" i="9"/>
  <c r="BH739" i="9"/>
  <c r="BH189" i="9"/>
  <c r="BH48" i="9"/>
  <c r="BH656" i="9"/>
  <c r="BH239" i="9"/>
  <c r="BH976" i="9"/>
  <c r="BH275" i="9"/>
  <c r="BH197" i="9"/>
  <c r="BH374" i="9"/>
  <c r="BH734" i="9"/>
  <c r="BH495" i="9"/>
  <c r="BH84" i="9"/>
  <c r="BH502" i="9"/>
  <c r="BH353" i="9"/>
  <c r="BH292" i="9"/>
  <c r="BH430" i="9"/>
  <c r="BH515" i="9"/>
  <c r="BH627" i="9"/>
  <c r="BH426" i="9"/>
  <c r="BH650" i="9"/>
  <c r="BH941" i="9"/>
  <c r="BH514" i="9"/>
  <c r="BH862" i="9"/>
  <c r="BH750" i="9"/>
  <c r="BH542" i="9"/>
  <c r="BH851" i="9"/>
  <c r="BH965" i="9"/>
  <c r="BH460" i="9"/>
  <c r="BH465" i="9"/>
  <c r="BH746" i="9"/>
  <c r="BH646" i="9"/>
  <c r="BH20" i="9"/>
  <c r="BH715" i="9"/>
  <c r="BH21" i="9"/>
  <c r="BH541" i="9"/>
  <c r="BH232" i="9"/>
  <c r="BH833" i="9"/>
  <c r="BH479" i="9"/>
  <c r="BH380" i="9"/>
  <c r="BH820" i="9"/>
  <c r="BH768" i="9"/>
  <c r="BH535" i="9"/>
  <c r="BH358" i="9"/>
  <c r="BH121" i="9"/>
  <c r="BH110" i="9"/>
  <c r="BH299" i="9"/>
  <c r="BH885" i="9"/>
  <c r="BH693" i="9"/>
  <c r="BH268" i="9"/>
  <c r="BH962" i="9"/>
  <c r="BH576" i="9"/>
  <c r="BH950" i="9"/>
  <c r="BH63" i="9"/>
  <c r="BH422" i="9"/>
  <c r="BH702" i="9"/>
  <c r="BH488" i="9"/>
  <c r="BH320" i="9"/>
  <c r="BH923" i="9"/>
  <c r="BH236" i="9"/>
  <c r="BH59" i="9"/>
  <c r="BH446" i="9"/>
  <c r="BH640" i="9"/>
  <c r="BH119" i="9"/>
  <c r="BH522" i="9"/>
  <c r="BH575" i="9"/>
  <c r="BH938" i="9"/>
  <c r="BH814" i="9"/>
  <c r="BH593" i="9"/>
  <c r="BH373" i="9"/>
  <c r="BH894" i="9"/>
  <c r="BH316" i="9"/>
  <c r="BH985" i="9"/>
  <c r="BH229" i="9"/>
  <c r="BH111" i="9"/>
  <c r="BH921" i="9"/>
  <c r="BH102" i="9"/>
  <c r="BH196" i="9"/>
  <c r="BH560" i="9"/>
  <c r="BH586" i="9"/>
  <c r="BH691" i="9"/>
  <c r="BH305" i="9"/>
  <c r="BH806" i="9"/>
  <c r="BH149" i="9"/>
  <c r="BH333" i="9"/>
  <c r="BH918" i="9"/>
  <c r="BH803" i="9"/>
  <c r="BH304" i="9"/>
  <c r="BH181" i="9"/>
  <c r="BH402" i="9"/>
  <c r="BH545" i="9"/>
  <c r="BH449" i="9"/>
  <c r="BH174" i="9"/>
  <c r="BH955" i="9"/>
  <c r="BH551" i="9"/>
  <c r="BH30" i="9"/>
  <c r="BH13" i="9"/>
  <c r="BH14" i="9"/>
  <c r="BH12" i="9"/>
  <c r="BH18" i="9"/>
  <c r="BH279" i="9"/>
  <c r="BH999" i="9"/>
  <c r="BH649" i="9"/>
  <c r="BH870" i="9"/>
  <c r="BH692" i="9"/>
  <c r="BH209" i="9"/>
  <c r="BH679" i="9"/>
  <c r="BH942" i="9"/>
  <c r="BH841" i="9"/>
  <c r="BH783" i="9"/>
  <c r="BH74" i="9"/>
  <c r="BH249" i="9"/>
  <c r="BH261" i="9"/>
  <c r="BH744" i="9"/>
  <c r="BH718" i="9"/>
  <c r="BH804" i="9"/>
  <c r="BH871" i="9"/>
  <c r="BH776" i="9"/>
  <c r="BH167" i="9"/>
  <c r="BH210" i="9"/>
  <c r="BH217" i="9"/>
  <c r="BH193" i="9"/>
  <c r="BH528" i="9"/>
  <c r="BH125" i="9"/>
  <c r="BH658" i="9"/>
  <c r="BH432" i="9"/>
  <c r="BH753" i="9"/>
  <c r="BH790" i="9"/>
  <c r="BH447" i="9"/>
  <c r="BH28" i="9"/>
  <c r="BH266" i="9"/>
  <c r="BH546" i="9"/>
  <c r="BH625" i="9"/>
  <c r="BH401" i="9"/>
  <c r="BH859" i="9"/>
  <c r="BH529" i="9"/>
  <c r="BH37" i="9"/>
  <c r="BH565" i="9"/>
  <c r="BH740" i="9"/>
  <c r="BH737" i="9"/>
  <c r="BH252" i="9"/>
  <c r="BH186" i="9"/>
  <c r="BH956" i="9"/>
  <c r="BH107" i="9"/>
  <c r="BH998" i="9"/>
  <c r="BH544" i="9"/>
  <c r="BH41" i="9"/>
  <c r="BH388" i="9"/>
  <c r="BH770" i="9"/>
  <c r="BH615" i="9"/>
  <c r="BH939" i="9"/>
  <c r="BH830" i="9"/>
  <c r="BH314" i="9"/>
  <c r="BH491" i="9"/>
  <c r="BH652" i="9"/>
  <c r="BH573" i="9"/>
  <c r="BH543" i="9"/>
  <c r="BH853" i="9"/>
  <c r="BH890" i="9"/>
  <c r="BH554" i="9"/>
  <c r="BH81" i="9"/>
  <c r="BH322" i="9"/>
  <c r="BH983" i="9"/>
  <c r="BH406" i="9"/>
  <c r="BH22" i="9"/>
  <c r="BH610" i="9"/>
  <c r="BH204" i="9"/>
  <c r="BH220" i="9"/>
  <c r="BH657" i="9"/>
  <c r="BH905" i="9"/>
  <c r="BH485" i="9"/>
  <c r="BH997" i="9"/>
  <c r="BH362" i="9"/>
  <c r="BH877" i="9"/>
  <c r="BH901" i="9"/>
  <c r="BH946" i="9"/>
  <c r="BH399" i="9"/>
  <c r="BH49" i="9"/>
  <c r="BH98" i="9"/>
  <c r="BH413" i="9"/>
  <c r="BH686" i="9"/>
  <c r="BH408" i="9"/>
  <c r="BH139" i="9"/>
  <c r="BH137" i="9"/>
  <c r="BH19" i="9"/>
  <c r="BH891" i="9"/>
  <c r="BH109" i="9"/>
  <c r="BH688" i="9"/>
  <c r="BH703" i="9"/>
  <c r="BH405" i="9"/>
  <c r="BH589" i="9"/>
  <c r="BH616" i="9"/>
  <c r="BH711" i="9"/>
  <c r="BH579" i="9"/>
  <c r="BH136" i="9"/>
  <c r="BH745" i="9"/>
  <c r="BH597" i="9"/>
  <c r="BH207" i="9"/>
  <c r="BH178" i="9"/>
  <c r="BH612" i="9"/>
  <c r="BH337" i="9"/>
  <c r="BH919" i="9"/>
  <c r="BH163" i="9"/>
  <c r="BH577" i="9"/>
  <c r="BH521" i="9"/>
  <c r="BH784" i="9"/>
  <c r="BH280" i="9"/>
  <c r="BH742" i="9"/>
  <c r="BH550" i="9"/>
  <c r="BH92" i="9"/>
  <c r="BH501" i="9"/>
  <c r="BH323" i="9"/>
  <c r="BH307" i="9"/>
  <c r="BH473" i="9"/>
  <c r="BH507" i="9"/>
  <c r="BH359" i="9"/>
  <c r="BH69" i="9"/>
  <c r="BH400" i="9"/>
  <c r="BH113" i="9"/>
  <c r="BH630" i="9"/>
  <c r="BH199" i="9"/>
  <c r="BH552" i="9"/>
  <c r="BH155" i="9"/>
  <c r="BH215" i="9"/>
  <c r="BH456" i="9"/>
  <c r="BH151" i="9"/>
  <c r="BH185" i="9"/>
  <c r="BH626" i="9"/>
  <c r="BH96" i="9"/>
  <c r="BH778" i="9"/>
  <c r="BH857" i="9"/>
  <c r="BH497" i="9"/>
  <c r="BH709" i="9"/>
  <c r="BH953" i="9"/>
  <c r="BH766" i="9"/>
  <c r="BH372" i="9"/>
  <c r="BH563" i="9"/>
  <c r="BH457" i="9"/>
  <c r="BH829" i="9"/>
  <c r="BH43" i="9"/>
  <c r="BH639" i="9"/>
  <c r="BH17" i="9"/>
  <c r="BH223" i="9"/>
  <c r="BH935" i="9"/>
  <c r="BH154" i="9"/>
  <c r="BH1003" i="9"/>
  <c r="BH418" i="9"/>
  <c r="BH484" i="9"/>
  <c r="BH440" i="9"/>
  <c r="BH643" i="9"/>
  <c r="BH980" i="9"/>
  <c r="BH445" i="9"/>
  <c r="BH283" i="9"/>
  <c r="BH206" i="9"/>
  <c r="BH773" i="9"/>
  <c r="BH29" i="9"/>
  <c r="BH242" i="9"/>
  <c r="BH532" i="9"/>
  <c r="BH306" i="9"/>
  <c r="BH710" i="9"/>
  <c r="BH238" i="9"/>
  <c r="BH555" i="9"/>
  <c r="BH860" i="9"/>
  <c r="BH293" i="9"/>
  <c r="BH988" i="9"/>
  <c r="BH265" i="9"/>
  <c r="BH937" i="9"/>
  <c r="BH472" i="9"/>
  <c r="BH288" i="9"/>
  <c r="BH903" i="9"/>
  <c r="BH351" i="9"/>
  <c r="BH614" i="9"/>
  <c r="BH513" i="9"/>
  <c r="BH158" i="9"/>
  <c r="BH774" i="9"/>
  <c r="BH187" i="9"/>
  <c r="BH762" i="9"/>
  <c r="BH794" i="9"/>
  <c r="BH883" i="9"/>
  <c r="BH722" i="9"/>
  <c r="BH327" i="9"/>
  <c r="BH682" i="9"/>
  <c r="BH984" i="9"/>
  <c r="BH256" i="9"/>
  <c r="BH444" i="9"/>
  <c r="BH26" i="9"/>
  <c r="BH926" i="9"/>
  <c r="BH78" i="9"/>
  <c r="BH574" i="9"/>
  <c r="BH564" i="9"/>
  <c r="BH690" i="9"/>
  <c r="BH160" i="9"/>
  <c r="BH494" i="9"/>
  <c r="BH294" i="9"/>
  <c r="BH835" i="9"/>
  <c r="BH602" i="9"/>
  <c r="BH182" i="9"/>
  <c r="BH471" i="9"/>
  <c r="BH708" i="9"/>
  <c r="BH738" i="9"/>
  <c r="BH130" i="9"/>
  <c r="BH992" i="9"/>
  <c r="BH668" i="9"/>
  <c r="BH416" i="9"/>
  <c r="BH173" i="9"/>
  <c r="BH296" i="9"/>
  <c r="BH568" i="9"/>
  <c r="BH947" i="9"/>
  <c r="BH897" i="9"/>
  <c r="BH591" i="9"/>
  <c r="BH212" i="9"/>
  <c r="BH929" i="9"/>
  <c r="BH807" i="9"/>
  <c r="BH384" i="9"/>
  <c r="BH310" i="9"/>
  <c r="BH108" i="9"/>
  <c r="BH356" i="9"/>
  <c r="BH1002" i="9"/>
  <c r="BH995" i="9"/>
  <c r="BH368" i="9"/>
  <c r="BH909" i="9"/>
  <c r="BH879" i="9"/>
  <c r="BH808" i="9"/>
  <c r="BH453" i="9"/>
  <c r="BH156" i="9"/>
  <c r="BH340" i="9"/>
  <c r="BH16" i="9"/>
  <c r="BH44" i="9"/>
  <c r="BH582" i="9"/>
  <c r="BH36" i="9"/>
  <c r="BH578" i="9"/>
  <c r="BH696" i="9"/>
  <c r="BH785" i="9"/>
  <c r="BH72" i="9"/>
  <c r="BH716" i="9"/>
  <c r="BH558" i="9"/>
  <c r="BH297" i="9"/>
  <c r="BH272" i="9"/>
  <c r="BH993" i="9"/>
  <c r="BH397" i="9"/>
  <c r="BH328" i="9"/>
  <c r="BH61" i="9"/>
  <c r="BH192" i="9"/>
  <c r="BH948" i="9"/>
  <c r="BH981" i="9"/>
  <c r="BH782" i="9"/>
  <c r="BH332" i="9"/>
  <c r="BH383" i="9"/>
  <c r="BH823" i="9"/>
  <c r="BH459" i="9"/>
  <c r="BH631" i="9"/>
  <c r="BH505" i="9"/>
  <c r="BH435" i="9"/>
  <c r="BH371" i="9"/>
  <c r="BH525" i="9"/>
  <c r="BH116" i="9"/>
  <c r="BH539" i="9"/>
  <c r="BH365" i="9"/>
  <c r="BH88" i="9"/>
  <c r="BH483" i="9"/>
  <c r="BH161" i="9"/>
  <c r="BH344" i="9"/>
  <c r="BH908" i="9"/>
  <c r="BH676" i="9"/>
  <c r="BH290" i="9"/>
  <c r="BH961" i="9"/>
  <c r="BH276" i="9"/>
  <c r="BH852" i="9"/>
  <c r="BH781" i="9"/>
  <c r="BH509" i="9"/>
  <c r="BH117" i="9"/>
  <c r="BH725" i="9"/>
  <c r="BH594" i="9"/>
  <c r="BH492" i="9"/>
  <c r="BH463" i="9"/>
  <c r="BH796" i="9"/>
  <c r="BH802" i="9"/>
  <c r="BH424" i="9"/>
  <c r="BH763" i="9"/>
  <c r="BH442" i="9"/>
  <c r="BH25" i="9"/>
  <c r="BH572" i="9"/>
  <c r="BH843" i="9"/>
  <c r="BH15" i="9"/>
  <c r="BH345" i="9"/>
  <c r="BH800" i="9"/>
  <c r="BH255" i="9"/>
  <c r="BH348" i="9"/>
  <c r="BH412" i="9"/>
  <c r="BH907" i="9"/>
  <c r="BH226" i="9"/>
  <c r="BH633" i="9"/>
  <c r="BH311" i="9"/>
  <c r="BH761" i="9"/>
  <c r="BH562" i="9"/>
  <c r="BH315" i="9"/>
  <c r="BH628" i="9"/>
  <c r="BH318" i="9"/>
  <c r="BH512" i="9"/>
  <c r="BH940" i="9"/>
  <c r="BH516" i="9"/>
  <c r="BH487" i="9"/>
  <c r="BH757" i="9"/>
  <c r="BH195" i="9"/>
  <c r="BH230" i="9"/>
  <c r="BH559" i="9"/>
  <c r="BH822" i="9"/>
  <c r="BH775" i="9"/>
  <c r="BH379" i="9"/>
  <c r="BH393" i="9"/>
  <c r="BH257" i="9"/>
  <c r="BH854" i="9"/>
  <c r="BH60" i="9"/>
  <c r="BH932" i="9"/>
  <c r="BH278" i="9"/>
  <c r="BH118" i="9"/>
  <c r="BH222" i="9"/>
  <c r="BH858" i="9"/>
  <c r="BH73" i="9"/>
  <c r="BH455" i="9"/>
  <c r="BH462" i="9"/>
  <c r="BH71" i="9"/>
  <c r="BH312" i="9"/>
  <c r="BH561" i="9"/>
  <c r="BH208" i="9"/>
  <c r="BH203" i="9"/>
  <c r="BH795" i="9"/>
  <c r="BH170" i="9"/>
  <c r="BH580" i="9"/>
  <c r="BH476" i="9"/>
  <c r="BH878" i="9"/>
  <c r="BH898" i="9"/>
  <c r="BH319" i="9"/>
  <c r="BH1004" i="9"/>
  <c r="BH930" i="9"/>
  <c r="BH54" i="9"/>
  <c r="BH671" i="9"/>
  <c r="BH764" i="9"/>
  <c r="BH46" i="9"/>
  <c r="BH881" i="9"/>
  <c r="BH769" i="9"/>
  <c r="BH180" i="9"/>
  <c r="BH896" i="9"/>
  <c r="BH389" i="9"/>
  <c r="BH396" i="9"/>
  <c r="BH42" i="9"/>
  <c r="BH735" i="9"/>
  <c r="BH150" i="9"/>
  <c r="BH834" i="9"/>
  <c r="BH666" i="9"/>
  <c r="BH569" i="9"/>
  <c r="BH557" i="9"/>
  <c r="BH214" i="9"/>
  <c r="BH700" i="9"/>
  <c r="BH721" i="9"/>
  <c r="BH200" i="9"/>
  <c r="BH231" i="9"/>
  <c r="BH264" i="9"/>
  <c r="BH79" i="9"/>
  <c r="BH825" i="9"/>
  <c r="BH286" i="9"/>
  <c r="BH175" i="9"/>
  <c r="BH810" i="9"/>
  <c r="BH585" i="9"/>
  <c r="BH874" i="9"/>
  <c r="BH826" i="9"/>
  <c r="BH972" i="9"/>
  <c r="BH754" i="9"/>
  <c r="BH159" i="9"/>
  <c r="BH112" i="9"/>
  <c r="BH341" i="9"/>
  <c r="BH377" i="9"/>
  <c r="BH142" i="9"/>
  <c r="BH973" i="9"/>
  <c r="BH818" i="9"/>
  <c r="BH927" i="9"/>
  <c r="BH595" i="9"/>
  <c r="BH876" i="9"/>
  <c r="BH684" i="9"/>
  <c r="BH538" i="9"/>
  <c r="BH390" i="9"/>
  <c r="BH68" i="9"/>
  <c r="BH166" i="9"/>
  <c r="BH724" i="9"/>
  <c r="BH954" i="9"/>
  <c r="BH780" i="9"/>
  <c r="BH234" i="9"/>
  <c r="BH911" i="9"/>
  <c r="BH482" i="9"/>
  <c r="BH466" i="9"/>
  <c r="BH176" i="9"/>
  <c r="BH798" i="9"/>
  <c r="BH64" i="9"/>
  <c r="BH83" i="9"/>
  <c r="BH106" i="9"/>
  <c r="BH817" i="9"/>
  <c r="BH330" i="9"/>
  <c r="BH122" i="9"/>
  <c r="BH31" i="9"/>
  <c r="BH450" i="9"/>
  <c r="BH884" i="9"/>
  <c r="BH567" i="9"/>
  <c r="BH342" i="9"/>
  <c r="BH273" i="9"/>
  <c r="BH233" i="9"/>
  <c r="BH411" i="9"/>
  <c r="BH421" i="9"/>
  <c r="BH607" i="9"/>
  <c r="BH659" i="9"/>
  <c r="BH40" i="9"/>
  <c r="BH683" i="9"/>
  <c r="BH844" i="9"/>
  <c r="BH347" i="9"/>
  <c r="BH989" i="9"/>
  <c r="BH968" i="9"/>
  <c r="BH673" i="9"/>
  <c r="BH717" i="9"/>
  <c r="BH621" i="9"/>
  <c r="BH56" i="9"/>
  <c r="BH250" i="9"/>
  <c r="BH520" i="9"/>
  <c r="BH855" i="9"/>
  <c r="BH880" i="9"/>
  <c r="BH1000" i="9"/>
  <c r="BH145" i="9"/>
  <c r="BH165" i="9"/>
  <c r="BH571" i="9"/>
  <c r="BH201" i="9"/>
  <c r="BH819" i="9"/>
  <c r="BH153" i="9"/>
  <c r="BH414" i="9"/>
  <c r="BH62" i="9"/>
  <c r="BH169" i="9"/>
  <c r="BH519" i="9"/>
  <c r="BH596" i="9"/>
  <c r="BH360" i="9"/>
  <c r="BH821" i="9"/>
  <c r="BH235" i="9"/>
  <c r="BH590" i="9"/>
  <c r="BH361" i="9"/>
  <c r="BH45" i="9"/>
  <c r="BH247" i="9"/>
  <c r="BH889" i="9"/>
  <c r="BH470" i="9"/>
  <c r="BH789" i="9"/>
  <c r="BH548" i="9"/>
  <c r="BH719" i="9"/>
  <c r="BH910" i="9"/>
  <c r="BH75" i="9"/>
  <c r="BH756" i="9"/>
  <c r="BH126" i="9"/>
  <c r="BH32" i="9"/>
  <c r="BH661" i="9"/>
  <c r="BH842" i="9"/>
  <c r="BH933" i="9"/>
  <c r="BH89" i="9"/>
  <c r="BH221" i="9"/>
  <c r="BH533" i="9"/>
  <c r="BH849" i="9"/>
  <c r="BH772" i="9"/>
  <c r="BH24" i="9"/>
  <c r="BH448" i="9"/>
  <c r="BH689" i="9"/>
  <c r="BH662" i="9"/>
  <c r="BH443" i="9"/>
  <c r="BH767" i="9"/>
  <c r="BH936" i="9"/>
  <c r="BH863" i="9"/>
  <c r="BH354" i="9"/>
  <c r="BH588" i="9"/>
  <c r="BH355" i="9"/>
  <c r="BH924" i="9"/>
  <c r="BH146" i="9"/>
  <c r="BH547" i="9"/>
  <c r="BH977" i="9"/>
  <c r="BH893" i="9"/>
  <c r="BH1001" i="9"/>
  <c r="BH680" i="9"/>
  <c r="BH733" i="9"/>
  <c r="BH336" i="9"/>
  <c r="BH741" i="9"/>
  <c r="BH50" i="9"/>
  <c r="BH904" i="9"/>
  <c r="BH500" i="9"/>
  <c r="BH838" i="9"/>
  <c r="BH325" i="9"/>
  <c r="BH875" i="9"/>
  <c r="BH240" i="9"/>
  <c r="BH728" i="9"/>
  <c r="BH493" i="9"/>
  <c r="BH695" i="9"/>
  <c r="BH53" i="9"/>
  <c r="BH468" i="9"/>
  <c r="BH58" i="9"/>
  <c r="BH429" i="9"/>
  <c r="BH611" i="9"/>
  <c r="BH357" i="9"/>
  <c r="BH660" i="9"/>
  <c r="BH864" i="9"/>
  <c r="BH779" i="9"/>
  <c r="BH490" i="9"/>
  <c r="BH641" i="9"/>
  <c r="BH295" i="9"/>
  <c r="BH467" i="9"/>
  <c r="BH144" i="9"/>
  <c r="BH298" i="9"/>
  <c r="BH367" i="9"/>
  <c r="BH523" i="9"/>
  <c r="BH334" i="9"/>
  <c r="BH723" i="9"/>
  <c r="BH140" i="9"/>
  <c r="BH451" i="9"/>
  <c r="BH97" i="9"/>
  <c r="BH892" i="9"/>
  <c r="BH321" i="9"/>
  <c r="BH635" i="9"/>
  <c r="BH672" i="9"/>
  <c r="BH598" i="9"/>
  <c r="BH274" i="9"/>
  <c r="BH771" i="9"/>
  <c r="BH958" i="9"/>
  <c r="BH152" i="9"/>
  <c r="BH530" i="9"/>
  <c r="BH387" i="9"/>
  <c r="BH518" i="9"/>
  <c r="BH162" i="9"/>
  <c r="BH812" i="9"/>
  <c r="BH760" i="9"/>
  <c r="BH599" i="9"/>
  <c r="BH423" i="9"/>
  <c r="BH934" i="9"/>
  <c r="BH787" i="9"/>
  <c r="BH237" i="9"/>
  <c r="BH667" i="9"/>
  <c r="BH23" i="9"/>
  <c r="BH726" i="9"/>
  <c r="BH534" i="9"/>
  <c r="BH816" i="9"/>
  <c r="BH378" i="9"/>
  <c r="BH177" i="9"/>
  <c r="BH33" i="9"/>
  <c r="BH477" i="9"/>
  <c r="BH218" i="9"/>
  <c r="BH284" i="9"/>
  <c r="BH95" i="9"/>
  <c r="BH331" i="9"/>
  <c r="BH848" i="9"/>
  <c r="BH375" i="9"/>
  <c r="BH198" i="9"/>
  <c r="BH135" i="9"/>
  <c r="BH720" i="9"/>
  <c r="BH553" i="9"/>
  <c r="BH271" i="9"/>
  <c r="BH101" i="9"/>
  <c r="BH583" i="9"/>
  <c r="BH526" i="9"/>
  <c r="BH317" i="9"/>
  <c r="BH915" i="9"/>
  <c r="BH364" i="9"/>
  <c r="BH258" i="9"/>
  <c r="BH706" i="9"/>
  <c r="BH202" i="9"/>
  <c r="BH698" i="9"/>
  <c r="BH302" i="9"/>
  <c r="BH727" i="9"/>
  <c r="BH869" i="9"/>
  <c r="BH886" i="9"/>
  <c r="BH974" i="9"/>
  <c r="BH329" i="9"/>
  <c r="BH736" i="9"/>
  <c r="BH665" i="9"/>
  <c r="BH211" i="9"/>
  <c r="BH76" i="9"/>
  <c r="BH65" i="9"/>
  <c r="BH339" i="9"/>
  <c r="BH805" i="9"/>
  <c r="BH987" i="9"/>
  <c r="BH184" i="9"/>
  <c r="BH80" i="9"/>
  <c r="BH517" i="9"/>
  <c r="BH301" i="9"/>
  <c r="BH584" i="9"/>
  <c r="BH441" i="9"/>
  <c r="BH813" i="9"/>
  <c r="BH87" i="9"/>
  <c r="BH655" i="9"/>
  <c r="BH872" i="9"/>
  <c r="BH366" i="9"/>
  <c r="BH687" i="9"/>
  <c r="BH712" i="9"/>
  <c r="BH916" i="9"/>
  <c r="BH47" i="9"/>
  <c r="BH832" i="9"/>
  <c r="BH647" i="9"/>
  <c r="BH508" i="9"/>
  <c r="BH865" i="9"/>
  <c r="BH93" i="9"/>
  <c r="BH437" i="9"/>
  <c r="BH99" i="9"/>
  <c r="BH147" i="9"/>
  <c r="BH845" i="9"/>
  <c r="BH605" i="9"/>
  <c r="BH714" i="9"/>
  <c r="BH168" i="9"/>
  <c r="BH469" i="9"/>
  <c r="BH132" i="9"/>
  <c r="BH244" i="9"/>
  <c r="BH638" i="9"/>
  <c r="BH259" i="9"/>
  <c r="BH287" i="9"/>
  <c r="BH386" i="9"/>
  <c r="BH27" i="9"/>
  <c r="BH376" i="9"/>
  <c r="BH66" i="9"/>
  <c r="BH549" i="9"/>
  <c r="BH670" i="9"/>
  <c r="BH129" i="9"/>
  <c r="BH438" i="9"/>
  <c r="BH291" i="9"/>
  <c r="BH824" i="9"/>
  <c r="BH705" i="9"/>
  <c r="BH951" i="9"/>
  <c r="BH82" i="9"/>
  <c r="BH391" i="9"/>
  <c r="BH248" i="9"/>
  <c r="BH809" i="9"/>
  <c r="BH827" i="9"/>
  <c r="BH105" i="9"/>
  <c r="BH352" i="9"/>
  <c r="BH964" i="9"/>
  <c r="BH269" i="9"/>
  <c r="BH410" i="9"/>
  <c r="BH759" i="9"/>
  <c r="BH381" i="9"/>
  <c r="BH100" i="9"/>
  <c r="BH415" i="9"/>
  <c r="BH120" i="9"/>
  <c r="BH694" i="9"/>
  <c r="BH888" i="9"/>
  <c r="BH624" i="9"/>
  <c r="BH194" i="9"/>
  <c r="BH409" i="9"/>
  <c r="BH730" i="9"/>
  <c r="BH419" i="9"/>
  <c r="BH134" i="9"/>
  <c r="BH619" i="9"/>
  <c r="BH35" i="9"/>
  <c r="BH899" i="9"/>
  <c r="BH861" i="9"/>
  <c r="BH556" i="9"/>
  <c r="BH103" i="9"/>
  <c r="BH609" i="9"/>
  <c r="BH831" i="9"/>
  <c r="BH228" i="9"/>
  <c r="BH309" i="9"/>
  <c r="BH300" i="9"/>
  <c r="BH86" i="9"/>
  <c r="BH324" i="9"/>
  <c r="BH191" i="9"/>
  <c r="BH969" i="9"/>
  <c r="BH243" i="9"/>
  <c r="BH654" i="9"/>
  <c r="BH648" i="9"/>
  <c r="BH840" i="9"/>
  <c r="BH417" i="9"/>
  <c r="BH313" i="9"/>
  <c r="BH527" i="9"/>
  <c r="BH131" i="9"/>
  <c r="BH141" i="9"/>
  <c r="BH752" i="9"/>
  <c r="BH966" i="9"/>
  <c r="BH254" i="9"/>
  <c r="BH637" i="9"/>
  <c r="BH433" i="9"/>
  <c r="BH157" i="9"/>
  <c r="BH867" i="9"/>
  <c r="BH979" i="9"/>
  <c r="BH281" i="9"/>
  <c r="BN5" i="9" l="1"/>
  <c r="B22" i="1"/>
  <c r="O22" i="1" s="1"/>
  <c r="O21" i="1"/>
  <c r="R19" i="9"/>
  <c r="X19" i="9" s="1"/>
  <c r="AA19" i="9" s="1"/>
  <c r="AB19" i="9" s="1"/>
  <c r="AC19" i="9" s="1"/>
  <c r="C20" i="9"/>
  <c r="CB19" i="9"/>
  <c r="CC19" i="9"/>
  <c r="CG18" i="9"/>
  <c r="CI19" i="9"/>
  <c r="CJ19" i="9"/>
  <c r="CM19" i="9"/>
  <c r="CK19" i="9"/>
  <c r="CN19" i="9"/>
  <c r="CT19" i="9"/>
  <c r="CH19" i="9"/>
  <c r="CL19" i="9"/>
  <c r="CO19" i="9"/>
  <c r="CU19" i="9"/>
  <c r="CP19" i="9"/>
  <c r="CV19" i="9"/>
  <c r="CY19" i="9"/>
  <c r="CQ19" i="9"/>
  <c r="CW19" i="9"/>
  <c r="CR19" i="9"/>
  <c r="CX19" i="9"/>
  <c r="DA19" i="9"/>
  <c r="CD19" i="9"/>
  <c r="BL648" i="9"/>
  <c r="BJ648" i="9"/>
  <c r="BL244" i="9"/>
  <c r="BJ244" i="9"/>
  <c r="BL720" i="9"/>
  <c r="BJ720" i="9"/>
  <c r="BL295" i="9"/>
  <c r="BJ295" i="9"/>
  <c r="BL933" i="9"/>
  <c r="BJ933" i="9"/>
  <c r="BL590" i="9"/>
  <c r="BJ590" i="9"/>
  <c r="BL31" i="9"/>
  <c r="BJ31" i="9"/>
  <c r="BL818" i="9"/>
  <c r="BJ818" i="9"/>
  <c r="BL79" i="9"/>
  <c r="BJ79" i="9"/>
  <c r="BJ896" i="9"/>
  <c r="BL896" i="9"/>
  <c r="BL795" i="9"/>
  <c r="BJ795" i="9"/>
  <c r="BL257" i="9"/>
  <c r="BJ257" i="9"/>
  <c r="BL562" i="9"/>
  <c r="BJ562" i="9"/>
  <c r="BL763" i="9"/>
  <c r="BJ763" i="9"/>
  <c r="BL908" i="9"/>
  <c r="BJ908" i="9"/>
  <c r="BL332" i="9"/>
  <c r="BJ332" i="9"/>
  <c r="BL578" i="9"/>
  <c r="BJ578" i="9"/>
  <c r="BL310" i="9"/>
  <c r="BJ310" i="9"/>
  <c r="BL708" i="9"/>
  <c r="BJ708" i="9"/>
  <c r="BL984" i="9"/>
  <c r="BJ984" i="9"/>
  <c r="BL937" i="9"/>
  <c r="BJ937" i="9"/>
  <c r="BL980" i="9"/>
  <c r="BJ980" i="9"/>
  <c r="BL766" i="9"/>
  <c r="BJ766" i="9"/>
  <c r="BL113" i="9"/>
  <c r="BJ113" i="9"/>
  <c r="BL163" i="9"/>
  <c r="BJ163" i="9"/>
  <c r="BL98" i="9"/>
  <c r="BJ98" i="9"/>
  <c r="BL983" i="9"/>
  <c r="BJ983" i="9"/>
  <c r="BL41" i="9"/>
  <c r="BJ41" i="9"/>
  <c r="BL266" i="9"/>
  <c r="BJ266" i="9"/>
  <c r="BL718" i="9"/>
  <c r="BJ718" i="9"/>
  <c r="BL12" i="9"/>
  <c r="BJ12" i="9"/>
  <c r="BL806" i="9"/>
  <c r="BJ806" i="9"/>
  <c r="BL938" i="9"/>
  <c r="BJ938" i="9"/>
  <c r="BL962" i="9"/>
  <c r="BJ962" i="9"/>
  <c r="BL21" i="9"/>
  <c r="BJ21" i="9"/>
  <c r="BL627" i="9"/>
  <c r="BJ627" i="9"/>
  <c r="BL189" i="9"/>
  <c r="BJ189" i="9"/>
  <c r="BL461" i="9"/>
  <c r="BJ461" i="9"/>
  <c r="BL39" i="9"/>
  <c r="BJ39" i="9"/>
  <c r="BL943" i="9"/>
  <c r="BJ943" i="9"/>
  <c r="BL524" i="9"/>
  <c r="BJ524" i="9"/>
  <c r="BL600" i="9"/>
  <c r="BJ600" i="9"/>
  <c r="BL481" i="9"/>
  <c r="BJ481" i="9"/>
  <c r="BL57" i="9"/>
  <c r="BJ57" i="9"/>
  <c r="BL606" i="9"/>
  <c r="BJ606" i="9"/>
  <c r="BL281" i="9"/>
  <c r="BJ281" i="9"/>
  <c r="BL228" i="9"/>
  <c r="BJ228" i="9"/>
  <c r="BL979" i="9"/>
  <c r="BJ979" i="9"/>
  <c r="BL141" i="9"/>
  <c r="BJ141" i="9"/>
  <c r="BL243" i="9"/>
  <c r="BJ243" i="9"/>
  <c r="BL831" i="9"/>
  <c r="BJ831" i="9"/>
  <c r="BL134" i="9"/>
  <c r="BJ134" i="9"/>
  <c r="BJ120" i="9"/>
  <c r="BL120" i="9"/>
  <c r="BL352" i="9"/>
  <c r="BJ352" i="9"/>
  <c r="BL705" i="9"/>
  <c r="BJ705" i="9"/>
  <c r="BL376" i="9"/>
  <c r="BJ376" i="9"/>
  <c r="BL469" i="9"/>
  <c r="BJ469" i="9"/>
  <c r="BL93" i="9"/>
  <c r="BJ93" i="9"/>
  <c r="BL687" i="9"/>
  <c r="BJ687" i="9"/>
  <c r="BL301" i="9"/>
  <c r="BJ301" i="9"/>
  <c r="BL76" i="9"/>
  <c r="BJ76" i="9"/>
  <c r="BL727" i="9"/>
  <c r="BJ727" i="9"/>
  <c r="BL317" i="9"/>
  <c r="BJ317" i="9"/>
  <c r="BL198" i="9"/>
  <c r="BJ198" i="9"/>
  <c r="BL33" i="9"/>
  <c r="BJ33" i="9"/>
  <c r="BL237" i="9"/>
  <c r="BJ237" i="9"/>
  <c r="BL518" i="9"/>
  <c r="BJ518" i="9"/>
  <c r="BL672" i="9"/>
  <c r="BJ672" i="9"/>
  <c r="BL334" i="9"/>
  <c r="BJ334" i="9"/>
  <c r="BL490" i="9"/>
  <c r="BJ490" i="9"/>
  <c r="BL468" i="9"/>
  <c r="BJ468" i="9"/>
  <c r="BL838" i="9"/>
  <c r="BJ838" i="9"/>
  <c r="BL1001" i="9"/>
  <c r="BJ1001" i="9"/>
  <c r="BL354" i="9"/>
  <c r="BJ354" i="9"/>
  <c r="BL24" i="9"/>
  <c r="BJ24" i="9"/>
  <c r="BL661" i="9"/>
  <c r="BJ661" i="9"/>
  <c r="BL789" i="9"/>
  <c r="BJ789" i="9"/>
  <c r="BL821" i="9"/>
  <c r="BJ821" i="9"/>
  <c r="BL819" i="9"/>
  <c r="BJ819" i="9"/>
  <c r="BL520" i="9"/>
  <c r="BJ520" i="9"/>
  <c r="BL347" i="9"/>
  <c r="BJ347" i="9"/>
  <c r="BL233" i="9"/>
  <c r="BJ233" i="9"/>
  <c r="BJ330" i="9"/>
  <c r="BL330" i="9"/>
  <c r="BL482" i="9"/>
  <c r="BJ482" i="9"/>
  <c r="BL390" i="9"/>
  <c r="BJ390" i="9"/>
  <c r="BL142" i="9"/>
  <c r="BJ142" i="9"/>
  <c r="BL874" i="9"/>
  <c r="BJ874" i="9"/>
  <c r="BL231" i="9"/>
  <c r="BJ231" i="9"/>
  <c r="BL834" i="9"/>
  <c r="BJ834" i="9"/>
  <c r="BL769" i="9"/>
  <c r="BJ769" i="9"/>
  <c r="BL319" i="9"/>
  <c r="BJ319" i="9"/>
  <c r="BL208" i="9"/>
  <c r="BJ208" i="9"/>
  <c r="BL222" i="9"/>
  <c r="BJ222" i="9"/>
  <c r="BL379" i="9"/>
  <c r="BJ379" i="9"/>
  <c r="BL516" i="9"/>
  <c r="BJ516" i="9"/>
  <c r="BL311" i="9"/>
  <c r="BJ311" i="9"/>
  <c r="BL345" i="9"/>
  <c r="BJ345" i="9"/>
  <c r="BL802" i="9"/>
  <c r="BJ802" i="9"/>
  <c r="BL781" i="9"/>
  <c r="BJ781" i="9"/>
  <c r="BL161" i="9"/>
  <c r="BJ161" i="9"/>
  <c r="BL435" i="9"/>
  <c r="BJ435" i="9"/>
  <c r="BL981" i="9"/>
  <c r="BJ981" i="9"/>
  <c r="BL297" i="9"/>
  <c r="BJ297" i="9"/>
  <c r="BL582" i="9"/>
  <c r="BJ582" i="9"/>
  <c r="BL909" i="9"/>
  <c r="BJ909" i="9"/>
  <c r="BL807" i="9"/>
  <c r="BJ807" i="9"/>
  <c r="BL173" i="9"/>
  <c r="BJ173" i="9"/>
  <c r="BL182" i="9"/>
  <c r="BJ182" i="9"/>
  <c r="BL574" i="9"/>
  <c r="BJ574" i="9"/>
  <c r="BL327" i="9"/>
  <c r="BJ327" i="9"/>
  <c r="BL513" i="9"/>
  <c r="BJ513" i="9"/>
  <c r="BL988" i="9"/>
  <c r="BJ988" i="9"/>
  <c r="BJ242" i="9"/>
  <c r="BL242" i="9"/>
  <c r="BL440" i="9"/>
  <c r="BJ440" i="9"/>
  <c r="BL639" i="9"/>
  <c r="BJ639" i="9"/>
  <c r="BL709" i="9"/>
  <c r="BJ709" i="9"/>
  <c r="BL456" i="9"/>
  <c r="BJ456" i="9"/>
  <c r="BL69" i="9"/>
  <c r="BJ69" i="9"/>
  <c r="BL550" i="9"/>
  <c r="BJ550" i="9"/>
  <c r="BL337" i="9"/>
  <c r="BJ337" i="9"/>
  <c r="BL711" i="9"/>
  <c r="BJ711" i="9"/>
  <c r="BL19" i="9"/>
  <c r="BJ19" i="9"/>
  <c r="BL399" i="9"/>
  <c r="BJ399" i="9"/>
  <c r="BL657" i="9"/>
  <c r="BJ657" i="9"/>
  <c r="BL81" i="9"/>
  <c r="BJ81" i="9"/>
  <c r="BL314" i="9"/>
  <c r="BJ314" i="9"/>
  <c r="BL998" i="9"/>
  <c r="BJ998" i="9"/>
  <c r="BL37" i="9"/>
  <c r="BJ37" i="9"/>
  <c r="BL447" i="9"/>
  <c r="BJ447" i="9"/>
  <c r="BL217" i="9"/>
  <c r="BJ217" i="9"/>
  <c r="BL261" i="9"/>
  <c r="BJ261" i="9"/>
  <c r="BL692" i="9"/>
  <c r="BJ692" i="9"/>
  <c r="BL13" i="9"/>
  <c r="BJ13" i="9"/>
  <c r="BL181" i="9"/>
  <c r="BJ181" i="9"/>
  <c r="BL691" i="9"/>
  <c r="BJ691" i="9"/>
  <c r="BL985" i="9"/>
  <c r="BJ985" i="9"/>
  <c r="BL522" i="9"/>
  <c r="BJ522" i="9"/>
  <c r="BL488" i="9"/>
  <c r="BJ488" i="9"/>
  <c r="BL693" i="9"/>
  <c r="BJ693" i="9"/>
  <c r="BL820" i="9"/>
  <c r="BJ820" i="9"/>
  <c r="BL20" i="9"/>
  <c r="BJ20" i="9"/>
  <c r="BL750" i="9"/>
  <c r="BJ750" i="9"/>
  <c r="BL430" i="9"/>
  <c r="BJ430" i="9"/>
  <c r="BL197" i="9"/>
  <c r="BJ197" i="9"/>
  <c r="BL900" i="9"/>
  <c r="BJ900" i="9"/>
  <c r="BL792" i="9"/>
  <c r="BJ792" i="9"/>
  <c r="BL975" i="9"/>
  <c r="BJ975" i="9"/>
  <c r="BL797" i="9"/>
  <c r="BJ797" i="9"/>
  <c r="BL127" i="9"/>
  <c r="BJ127" i="9"/>
  <c r="BL338" i="9"/>
  <c r="BJ338" i="9"/>
  <c r="BL267" i="9"/>
  <c r="BJ267" i="9"/>
  <c r="BL677" i="9"/>
  <c r="BJ677" i="9"/>
  <c r="BL398" i="9"/>
  <c r="BJ398" i="9"/>
  <c r="BL138" i="9"/>
  <c r="BJ138" i="9"/>
  <c r="BL906" i="9"/>
  <c r="BJ906" i="9"/>
  <c r="BL52" i="9"/>
  <c r="BJ52" i="9"/>
  <c r="BL213" i="9"/>
  <c r="BJ213" i="9"/>
  <c r="BL253" i="9"/>
  <c r="BJ253" i="9"/>
  <c r="BL653" i="9"/>
  <c r="BJ653" i="9"/>
  <c r="BL913" i="9"/>
  <c r="BJ913" i="9"/>
  <c r="BL765" i="9"/>
  <c r="BJ765" i="9"/>
  <c r="BL839" i="9"/>
  <c r="BJ839" i="9"/>
  <c r="BL678" i="9"/>
  <c r="BJ678" i="9"/>
  <c r="BL496" i="9"/>
  <c r="BJ496" i="9"/>
  <c r="BL697" i="9"/>
  <c r="BJ697" i="9"/>
  <c r="BL246" i="9"/>
  <c r="BJ246" i="9"/>
  <c r="BL262" i="9"/>
  <c r="BJ262" i="9"/>
  <c r="BL990" i="9"/>
  <c r="BJ990" i="9"/>
  <c r="BL664" i="9"/>
  <c r="BJ664" i="9"/>
  <c r="BJ960" i="9"/>
  <c r="BL960" i="9"/>
  <c r="BL887" i="9"/>
  <c r="BJ887" i="9"/>
  <c r="BJ10" i="9"/>
  <c r="BL10" i="9"/>
  <c r="BL35" i="9"/>
  <c r="BJ35" i="9"/>
  <c r="BJ916" i="9"/>
  <c r="BL916" i="9"/>
  <c r="BL218" i="9"/>
  <c r="BJ218" i="9"/>
  <c r="BL875" i="9"/>
  <c r="BJ875" i="9"/>
  <c r="BL176" i="9"/>
  <c r="BJ176" i="9"/>
  <c r="BL609" i="9"/>
  <c r="BJ609" i="9"/>
  <c r="BL824" i="9"/>
  <c r="BJ824" i="9"/>
  <c r="BL366" i="9"/>
  <c r="BJ366" i="9"/>
  <c r="BL526" i="9"/>
  <c r="BJ526" i="9"/>
  <c r="BL387" i="9"/>
  <c r="BJ387" i="9"/>
  <c r="BL53" i="9"/>
  <c r="BJ53" i="9"/>
  <c r="BL772" i="9"/>
  <c r="BJ772" i="9"/>
  <c r="BL201" i="9"/>
  <c r="BJ201" i="9"/>
  <c r="BL817" i="9"/>
  <c r="BJ817" i="9"/>
  <c r="BL585" i="9"/>
  <c r="BJ585" i="9"/>
  <c r="BL898" i="9"/>
  <c r="BJ898" i="9"/>
  <c r="BL940" i="9"/>
  <c r="BJ940" i="9"/>
  <c r="BL852" i="9"/>
  <c r="BJ852" i="9"/>
  <c r="BL44" i="9"/>
  <c r="BJ44" i="9"/>
  <c r="BL722" i="9"/>
  <c r="BJ722" i="9"/>
  <c r="BL484" i="9"/>
  <c r="BJ484" i="9"/>
  <c r="BL359" i="9"/>
  <c r="BJ359" i="9"/>
  <c r="BL946" i="9"/>
  <c r="BJ946" i="9"/>
  <c r="BL107" i="9"/>
  <c r="BJ107" i="9"/>
  <c r="BL249" i="9"/>
  <c r="BJ249" i="9"/>
  <c r="BL586" i="9"/>
  <c r="BJ586" i="9"/>
  <c r="BL885" i="9"/>
  <c r="BJ885" i="9"/>
  <c r="BL275" i="9"/>
  <c r="BJ275" i="9"/>
  <c r="BL382" i="9"/>
  <c r="BJ382" i="9"/>
  <c r="BL713" i="9"/>
  <c r="BJ713" i="9"/>
  <c r="BL241" i="9"/>
  <c r="BJ241" i="9"/>
  <c r="BL749" i="9"/>
  <c r="BJ749" i="9"/>
  <c r="BL866" i="9"/>
  <c r="BJ866" i="9"/>
  <c r="BL731" i="9"/>
  <c r="BJ731" i="9"/>
  <c r="BL157" i="9"/>
  <c r="BJ157" i="9"/>
  <c r="BL527" i="9"/>
  <c r="BJ527" i="9"/>
  <c r="BL191" i="9"/>
  <c r="BJ191" i="9"/>
  <c r="BL103" i="9"/>
  <c r="BJ103" i="9"/>
  <c r="BL730" i="9"/>
  <c r="BJ730" i="9"/>
  <c r="BL100" i="9"/>
  <c r="BJ100" i="9"/>
  <c r="BL827" i="9"/>
  <c r="BJ827" i="9"/>
  <c r="BL291" i="9"/>
  <c r="BJ291" i="9"/>
  <c r="BL386" i="9"/>
  <c r="BJ386" i="9"/>
  <c r="BL714" i="9"/>
  <c r="BJ714" i="9"/>
  <c r="BL508" i="9"/>
  <c r="BJ508" i="9"/>
  <c r="BJ872" i="9"/>
  <c r="BL872" i="9"/>
  <c r="BL80" i="9"/>
  <c r="BJ80" i="9"/>
  <c r="BL665" i="9"/>
  <c r="BJ665" i="9"/>
  <c r="BL698" i="9"/>
  <c r="BJ698" i="9"/>
  <c r="BL583" i="9"/>
  <c r="BJ583" i="9"/>
  <c r="BL848" i="9"/>
  <c r="BJ848" i="9"/>
  <c r="BJ378" i="9"/>
  <c r="BL378" i="9"/>
  <c r="BL934" i="9"/>
  <c r="BJ934" i="9"/>
  <c r="BL530" i="9"/>
  <c r="BJ530" i="9"/>
  <c r="BL321" i="9"/>
  <c r="BJ321" i="9"/>
  <c r="BL367" i="9"/>
  <c r="BJ367" i="9"/>
  <c r="BL864" i="9"/>
  <c r="BJ864" i="9"/>
  <c r="BL695" i="9"/>
  <c r="BJ695" i="9"/>
  <c r="BL904" i="9"/>
  <c r="BJ904" i="9"/>
  <c r="BL977" i="9"/>
  <c r="BJ977" i="9"/>
  <c r="BL936" i="9"/>
  <c r="BJ936" i="9"/>
  <c r="BL849" i="9"/>
  <c r="BJ849" i="9"/>
  <c r="BL126" i="9"/>
  <c r="BJ126" i="9"/>
  <c r="BL889" i="9"/>
  <c r="BJ889" i="9"/>
  <c r="BL596" i="9"/>
  <c r="BJ596" i="9"/>
  <c r="BL571" i="9"/>
  <c r="BJ571" i="9"/>
  <c r="BL56" i="9"/>
  <c r="BJ56" i="9"/>
  <c r="BL683" i="9"/>
  <c r="BJ683" i="9"/>
  <c r="BL342" i="9"/>
  <c r="BJ342" i="9"/>
  <c r="BL106" i="9"/>
  <c r="BJ106" i="9"/>
  <c r="BL234" i="9"/>
  <c r="BJ234" i="9"/>
  <c r="BL684" i="9"/>
  <c r="BJ684" i="9"/>
  <c r="BL341" i="9"/>
  <c r="BJ341" i="9"/>
  <c r="BL810" i="9"/>
  <c r="BJ810" i="9"/>
  <c r="BL721" i="9"/>
  <c r="BJ721" i="9"/>
  <c r="BL735" i="9"/>
  <c r="BJ735" i="9"/>
  <c r="BL46" i="9"/>
  <c r="BJ46" i="9"/>
  <c r="BL878" i="9"/>
  <c r="BJ878" i="9"/>
  <c r="BL312" i="9"/>
  <c r="BJ312" i="9"/>
  <c r="BL278" i="9"/>
  <c r="BJ278" i="9"/>
  <c r="BL822" i="9"/>
  <c r="BJ822" i="9"/>
  <c r="BL512" i="9"/>
  <c r="BJ512" i="9"/>
  <c r="BL226" i="9"/>
  <c r="BJ226" i="9"/>
  <c r="BL843" i="9"/>
  <c r="BJ843" i="9"/>
  <c r="BJ463" i="9"/>
  <c r="BL463" i="9"/>
  <c r="BL276" i="9"/>
  <c r="BJ276" i="9"/>
  <c r="BL88" i="9"/>
  <c r="BJ88" i="9"/>
  <c r="BL631" i="9"/>
  <c r="BJ631" i="9"/>
  <c r="BL192" i="9"/>
  <c r="BJ192" i="9"/>
  <c r="BL716" i="9"/>
  <c r="BJ716" i="9"/>
  <c r="BL16" i="9"/>
  <c r="BJ16" i="9"/>
  <c r="BL995" i="9"/>
  <c r="BJ995" i="9"/>
  <c r="BL212" i="9"/>
  <c r="BJ212" i="9"/>
  <c r="BL668" i="9"/>
  <c r="BJ668" i="9"/>
  <c r="BL835" i="9"/>
  <c r="BJ835" i="9"/>
  <c r="BL926" i="9"/>
  <c r="BJ926" i="9"/>
  <c r="BL883" i="9"/>
  <c r="BJ883" i="9"/>
  <c r="BL351" i="9"/>
  <c r="BJ351" i="9"/>
  <c r="BL860" i="9"/>
  <c r="BJ860" i="9"/>
  <c r="BL773" i="9"/>
  <c r="BJ773" i="9"/>
  <c r="BJ418" i="9"/>
  <c r="BL418" i="9"/>
  <c r="BL829" i="9"/>
  <c r="BJ829" i="9"/>
  <c r="BL857" i="9"/>
  <c r="BJ857" i="9"/>
  <c r="BL155" i="9"/>
  <c r="BJ155" i="9"/>
  <c r="BL507" i="9"/>
  <c r="BJ507" i="9"/>
  <c r="BL280" i="9"/>
  <c r="BJ280" i="9"/>
  <c r="BL178" i="9"/>
  <c r="BJ178" i="9"/>
  <c r="BL589" i="9"/>
  <c r="BJ589" i="9"/>
  <c r="BL139" i="9"/>
  <c r="BJ139" i="9"/>
  <c r="BL901" i="9"/>
  <c r="BJ901" i="9"/>
  <c r="BL204" i="9"/>
  <c r="BJ204" i="9"/>
  <c r="BL890" i="9"/>
  <c r="BJ890" i="9"/>
  <c r="BL939" i="9"/>
  <c r="BJ939" i="9"/>
  <c r="BL956" i="9"/>
  <c r="BJ956" i="9"/>
  <c r="BL859" i="9"/>
  <c r="BJ859" i="9"/>
  <c r="BL753" i="9"/>
  <c r="BJ753" i="9"/>
  <c r="BL167" i="9"/>
  <c r="BJ167" i="9"/>
  <c r="BL74" i="9"/>
  <c r="BJ74" i="9"/>
  <c r="BL649" i="9"/>
  <c r="BJ649" i="9"/>
  <c r="BL551" i="9"/>
  <c r="BJ551" i="9"/>
  <c r="BL803" i="9"/>
  <c r="BJ803" i="9"/>
  <c r="BL560" i="9"/>
  <c r="BJ560" i="9"/>
  <c r="BL894" i="9"/>
  <c r="BJ894" i="9"/>
  <c r="BL640" i="9"/>
  <c r="BJ640" i="9"/>
  <c r="BL422" i="9"/>
  <c r="BJ422" i="9"/>
  <c r="BL299" i="9"/>
  <c r="BJ299" i="9"/>
  <c r="BL479" i="9"/>
  <c r="BJ479" i="9"/>
  <c r="BL746" i="9"/>
  <c r="BJ746" i="9"/>
  <c r="BL514" i="9"/>
  <c r="BJ514" i="9"/>
  <c r="BL353" i="9"/>
  <c r="BJ353" i="9"/>
  <c r="BL976" i="9"/>
  <c r="BJ976" i="9"/>
  <c r="BL793" i="9"/>
  <c r="BJ793" i="9"/>
  <c r="BL748" i="9"/>
  <c r="BJ748" i="9"/>
  <c r="BJ651" i="9"/>
  <c r="BL651" i="9"/>
  <c r="BL434" i="9"/>
  <c r="BJ434" i="9"/>
  <c r="BL263" i="9"/>
  <c r="BJ263" i="9"/>
  <c r="BL945" i="9"/>
  <c r="BJ945" i="9"/>
  <c r="BL114" i="9"/>
  <c r="BJ114" i="9"/>
  <c r="BL685" i="9"/>
  <c r="BJ685" i="9"/>
  <c r="BL219" i="9"/>
  <c r="BJ219" i="9"/>
  <c r="BL949" i="9"/>
  <c r="BJ949" i="9"/>
  <c r="BL699" i="9"/>
  <c r="BJ699" i="9"/>
  <c r="BJ179" i="9"/>
  <c r="BL179" i="9"/>
  <c r="BL143" i="9"/>
  <c r="BJ143" i="9"/>
  <c r="BL914" i="9"/>
  <c r="BJ914" i="9"/>
  <c r="BL587" i="9"/>
  <c r="BJ587" i="9"/>
  <c r="BJ506" i="9"/>
  <c r="BL506" i="9"/>
  <c r="BJ828" i="9"/>
  <c r="BL828" i="9"/>
  <c r="BL758" i="9"/>
  <c r="BJ758" i="9"/>
  <c r="BL480" i="9"/>
  <c r="BJ480" i="9"/>
  <c r="BL190" i="9"/>
  <c r="BJ190" i="9"/>
  <c r="BL895" i="9"/>
  <c r="BJ895" i="9"/>
  <c r="BL836" i="9"/>
  <c r="BJ836" i="9"/>
  <c r="BL454" i="9"/>
  <c r="BJ454" i="9"/>
  <c r="BL996" i="9"/>
  <c r="BJ996" i="9"/>
  <c r="BL967" i="9"/>
  <c r="BJ967" i="9"/>
  <c r="BL34" i="9"/>
  <c r="BJ34" i="9"/>
  <c r="BL850" i="9"/>
  <c r="BJ850" i="9"/>
  <c r="BJ8" i="9"/>
  <c r="BL8" i="9"/>
  <c r="BL966" i="9"/>
  <c r="BJ966" i="9"/>
  <c r="BL82" i="9"/>
  <c r="BJ82" i="9"/>
  <c r="BL339" i="9"/>
  <c r="BJ339" i="9"/>
  <c r="BL812" i="9"/>
  <c r="BJ812" i="9"/>
  <c r="BL355" i="9"/>
  <c r="BJ355" i="9"/>
  <c r="BL968" i="9"/>
  <c r="BJ968" i="9"/>
  <c r="BL131" i="9"/>
  <c r="BJ131" i="9"/>
  <c r="BL105" i="9"/>
  <c r="BJ105" i="9"/>
  <c r="BL865" i="9"/>
  <c r="BJ865" i="9"/>
  <c r="BL302" i="9"/>
  <c r="BJ302" i="9"/>
  <c r="BL787" i="9"/>
  <c r="BJ787" i="9"/>
  <c r="BL779" i="9"/>
  <c r="BJ779" i="9"/>
  <c r="BL863" i="9"/>
  <c r="BJ863" i="9"/>
  <c r="BL360" i="9"/>
  <c r="BJ360" i="9"/>
  <c r="BL273" i="9"/>
  <c r="BJ273" i="9"/>
  <c r="BL538" i="9"/>
  <c r="BJ538" i="9"/>
  <c r="BL150" i="9"/>
  <c r="BJ150" i="9"/>
  <c r="BL118" i="9"/>
  <c r="BJ118" i="9"/>
  <c r="BL15" i="9"/>
  <c r="BJ15" i="9"/>
  <c r="BL505" i="9"/>
  <c r="BJ505" i="9"/>
  <c r="BL368" i="9"/>
  <c r="BJ368" i="9"/>
  <c r="BL602" i="9"/>
  <c r="BJ602" i="9"/>
  <c r="BL293" i="9"/>
  <c r="BJ293" i="9"/>
  <c r="BL497" i="9"/>
  <c r="BJ497" i="9"/>
  <c r="BL616" i="9"/>
  <c r="BJ616" i="9"/>
  <c r="BL554" i="9"/>
  <c r="BJ554" i="9"/>
  <c r="BL529" i="9"/>
  <c r="BJ529" i="9"/>
  <c r="BL870" i="9"/>
  <c r="BJ870" i="9"/>
  <c r="BL316" i="9"/>
  <c r="BJ316" i="9"/>
  <c r="BL380" i="9"/>
  <c r="BJ380" i="9"/>
  <c r="BL292" i="9"/>
  <c r="BJ292" i="9"/>
  <c r="BJ704" i="9"/>
  <c r="BL704" i="9"/>
  <c r="BL392" i="9"/>
  <c r="BJ392" i="9"/>
  <c r="BL183" i="9"/>
  <c r="BJ183" i="9"/>
  <c r="BL912" i="9"/>
  <c r="BJ912" i="9"/>
  <c r="BL608" i="9"/>
  <c r="BJ608" i="9"/>
  <c r="BJ9" i="9"/>
  <c r="BL9" i="9"/>
  <c r="BL433" i="9"/>
  <c r="BJ433" i="9"/>
  <c r="BL313" i="9"/>
  <c r="BJ313" i="9"/>
  <c r="BL324" i="9"/>
  <c r="BJ324" i="9"/>
  <c r="BL556" i="9"/>
  <c r="BJ556" i="9"/>
  <c r="BL409" i="9"/>
  <c r="BJ409" i="9"/>
  <c r="BL381" i="9"/>
  <c r="BJ381" i="9"/>
  <c r="BL809" i="9"/>
  <c r="BJ809" i="9"/>
  <c r="BL438" i="9"/>
  <c r="BJ438" i="9"/>
  <c r="BJ287" i="9"/>
  <c r="BL287" i="9"/>
  <c r="BL605" i="9"/>
  <c r="BJ605" i="9"/>
  <c r="BL647" i="9"/>
  <c r="BJ647" i="9"/>
  <c r="BL655" i="9"/>
  <c r="BJ655" i="9"/>
  <c r="BL184" i="9"/>
  <c r="BJ184" i="9"/>
  <c r="BL736" i="9"/>
  <c r="BJ736" i="9"/>
  <c r="BL202" i="9"/>
  <c r="BJ202" i="9"/>
  <c r="BL101" i="9"/>
  <c r="BJ101" i="9"/>
  <c r="BL331" i="9"/>
  <c r="BJ331" i="9"/>
  <c r="BL816" i="9"/>
  <c r="BJ816" i="9"/>
  <c r="BL423" i="9"/>
  <c r="BJ423" i="9"/>
  <c r="BL152" i="9"/>
  <c r="BJ152" i="9"/>
  <c r="BL892" i="9"/>
  <c r="BJ892" i="9"/>
  <c r="BL298" i="9"/>
  <c r="BJ298" i="9"/>
  <c r="BL660" i="9"/>
  <c r="BJ660" i="9"/>
  <c r="BL493" i="9"/>
  <c r="BJ493" i="9"/>
  <c r="BL50" i="9"/>
  <c r="BJ50" i="9"/>
  <c r="BL547" i="9"/>
  <c r="BJ547" i="9"/>
  <c r="BL767" i="9"/>
  <c r="BJ767" i="9"/>
  <c r="BL533" i="9"/>
  <c r="BJ533" i="9"/>
  <c r="BL756" i="9"/>
  <c r="BJ756" i="9"/>
  <c r="BL247" i="9"/>
  <c r="BJ247" i="9"/>
  <c r="BL519" i="9"/>
  <c r="BJ519" i="9"/>
  <c r="BL165" i="9"/>
  <c r="BJ165" i="9"/>
  <c r="BL621" i="9"/>
  <c r="BJ621" i="9"/>
  <c r="BL40" i="9"/>
  <c r="BJ40" i="9"/>
  <c r="BL567" i="9"/>
  <c r="BJ567" i="9"/>
  <c r="BL83" i="9"/>
  <c r="BJ83" i="9"/>
  <c r="BL780" i="9"/>
  <c r="BJ780" i="9"/>
  <c r="BL876" i="9"/>
  <c r="BJ876" i="9"/>
  <c r="BL112" i="9"/>
  <c r="BJ112" i="9"/>
  <c r="BL175" i="9"/>
  <c r="BJ175" i="9"/>
  <c r="BL700" i="9"/>
  <c r="BJ700" i="9"/>
  <c r="BL42" i="9"/>
  <c r="BJ42" i="9"/>
  <c r="BL764" i="9"/>
  <c r="BJ764" i="9"/>
  <c r="BL476" i="9"/>
  <c r="BJ476" i="9"/>
  <c r="BL71" i="9"/>
  <c r="BJ71" i="9"/>
  <c r="BL932" i="9"/>
  <c r="BJ932" i="9"/>
  <c r="BL559" i="9"/>
  <c r="BJ559" i="9"/>
  <c r="BL318" i="9"/>
  <c r="BJ318" i="9"/>
  <c r="BL907" i="9"/>
  <c r="BJ907" i="9"/>
  <c r="BL572" i="9"/>
  <c r="BJ572" i="9"/>
  <c r="BL492" i="9"/>
  <c r="BJ492" i="9"/>
  <c r="BL961" i="9"/>
  <c r="BJ961" i="9"/>
  <c r="BL365" i="9"/>
  <c r="BJ365" i="9"/>
  <c r="BL459" i="9"/>
  <c r="BJ459" i="9"/>
  <c r="BL61" i="9"/>
  <c r="BJ61" i="9"/>
  <c r="BL72" i="9"/>
  <c r="BJ72" i="9"/>
  <c r="BL340" i="9"/>
  <c r="BJ340" i="9"/>
  <c r="BL1002" i="9"/>
  <c r="BJ1002" i="9"/>
  <c r="BJ591" i="9"/>
  <c r="BL591" i="9"/>
  <c r="BL992" i="9"/>
  <c r="BJ992" i="9"/>
  <c r="BL294" i="9"/>
  <c r="BJ294" i="9"/>
  <c r="BL26" i="9"/>
  <c r="BJ26" i="9"/>
  <c r="BL794" i="9"/>
  <c r="BJ794" i="9"/>
  <c r="BL903" i="9"/>
  <c r="BJ903" i="9"/>
  <c r="BL555" i="9"/>
  <c r="BJ555" i="9"/>
  <c r="BL206" i="9"/>
  <c r="BJ206" i="9"/>
  <c r="BL1003" i="9"/>
  <c r="BJ1003" i="9"/>
  <c r="BL457" i="9"/>
  <c r="BJ457" i="9"/>
  <c r="BL778" i="9"/>
  <c r="BJ778" i="9"/>
  <c r="BL552" i="9"/>
  <c r="BJ552" i="9"/>
  <c r="BL473" i="9"/>
  <c r="BJ473" i="9"/>
  <c r="BL784" i="9"/>
  <c r="BJ784" i="9"/>
  <c r="BJ207" i="9"/>
  <c r="BL207" i="9"/>
  <c r="BL405" i="9"/>
  <c r="BJ405" i="9"/>
  <c r="BL408" i="9"/>
  <c r="BJ408" i="9"/>
  <c r="BL877" i="9"/>
  <c r="BJ877" i="9"/>
  <c r="BL610" i="9"/>
  <c r="BJ610" i="9"/>
  <c r="BL853" i="9"/>
  <c r="BJ853" i="9"/>
  <c r="BL615" i="9"/>
  <c r="BJ615" i="9"/>
  <c r="BL186" i="9"/>
  <c r="BJ186" i="9"/>
  <c r="BL401" i="9"/>
  <c r="BJ401" i="9"/>
  <c r="BL432" i="9"/>
  <c r="BJ432" i="9"/>
  <c r="BL776" i="9"/>
  <c r="BJ776" i="9"/>
  <c r="BL783" i="9"/>
  <c r="BJ783" i="9"/>
  <c r="BL999" i="9"/>
  <c r="BJ999" i="9"/>
  <c r="BL955" i="9"/>
  <c r="BJ955" i="9"/>
  <c r="BL918" i="9"/>
  <c r="BJ918" i="9"/>
  <c r="BL196" i="9"/>
  <c r="BJ196" i="9"/>
  <c r="BL373" i="9"/>
  <c r="BJ373" i="9"/>
  <c r="BL446" i="9"/>
  <c r="BJ446" i="9"/>
  <c r="BL63" i="9"/>
  <c r="BJ63" i="9"/>
  <c r="BL110" i="9"/>
  <c r="BJ110" i="9"/>
  <c r="BL833" i="9"/>
  <c r="BJ833" i="9"/>
  <c r="BL465" i="9"/>
  <c r="BJ465" i="9"/>
  <c r="BL941" i="9"/>
  <c r="BJ941" i="9"/>
  <c r="BL502" i="9"/>
  <c r="BJ502" i="9"/>
  <c r="BL239" i="9"/>
  <c r="BJ239" i="9"/>
  <c r="BL172" i="9"/>
  <c r="BJ172" i="9"/>
  <c r="BL407" i="9"/>
  <c r="BJ407" i="9"/>
  <c r="BL428" i="9"/>
  <c r="BJ428" i="9"/>
  <c r="BL531" i="9"/>
  <c r="BJ531" i="9"/>
  <c r="BL394" i="9"/>
  <c r="BJ394" i="9"/>
  <c r="BL425" i="9"/>
  <c r="BJ425" i="9"/>
  <c r="BL285" i="9"/>
  <c r="BJ285" i="9"/>
  <c r="BL38" i="9"/>
  <c r="BJ38" i="9"/>
  <c r="BL581" i="9"/>
  <c r="BJ581" i="9"/>
  <c r="BL363" i="9"/>
  <c r="BJ363" i="9"/>
  <c r="BL755" i="9"/>
  <c r="BJ755" i="9"/>
  <c r="BL920" i="9"/>
  <c r="BJ920" i="9"/>
  <c r="BL303" i="9"/>
  <c r="BJ303" i="9"/>
  <c r="BL882" i="9"/>
  <c r="BJ882" i="9"/>
  <c r="BL346" i="9"/>
  <c r="BJ346" i="9"/>
  <c r="BL701" i="9"/>
  <c r="BJ701" i="9"/>
  <c r="BL566" i="9"/>
  <c r="BJ566" i="9"/>
  <c r="BL282" i="9"/>
  <c r="BJ282" i="9"/>
  <c r="BL395" i="9"/>
  <c r="BJ395" i="9"/>
  <c r="BL978" i="9"/>
  <c r="BJ978" i="9"/>
  <c r="BL115" i="9"/>
  <c r="BJ115" i="9"/>
  <c r="BL536" i="9"/>
  <c r="BJ536" i="9"/>
  <c r="BL270" i="9"/>
  <c r="BJ270" i="9"/>
  <c r="BL148" i="9"/>
  <c r="BJ148" i="9"/>
  <c r="BL511" i="9"/>
  <c r="BJ511" i="9"/>
  <c r="BL427" i="9"/>
  <c r="BJ427" i="9"/>
  <c r="BL260" i="9"/>
  <c r="BJ260" i="9"/>
  <c r="BJ11" i="9"/>
  <c r="BL11" i="9"/>
  <c r="BL309" i="9"/>
  <c r="BJ309" i="9"/>
  <c r="BL99" i="9"/>
  <c r="BJ99" i="9"/>
  <c r="BL364" i="9"/>
  <c r="BJ364" i="9"/>
  <c r="BL140" i="9"/>
  <c r="BJ140" i="9"/>
  <c r="BL689" i="9"/>
  <c r="BJ689" i="9"/>
  <c r="BL421" i="9"/>
  <c r="BJ421" i="9"/>
  <c r="BL969" i="9"/>
  <c r="BJ969" i="9"/>
  <c r="BJ415" i="9"/>
  <c r="BL415" i="9"/>
  <c r="BJ27" i="9"/>
  <c r="BL27" i="9"/>
  <c r="BL517" i="9"/>
  <c r="BJ517" i="9"/>
  <c r="BL375" i="9"/>
  <c r="BJ375" i="9"/>
  <c r="BL635" i="9"/>
  <c r="BJ635" i="9"/>
  <c r="BL500" i="9"/>
  <c r="BJ500" i="9"/>
  <c r="BL32" i="9"/>
  <c r="BJ32" i="9"/>
  <c r="BJ250" i="9"/>
  <c r="BL250" i="9"/>
  <c r="BL911" i="9"/>
  <c r="BJ911" i="9"/>
  <c r="BL200" i="9"/>
  <c r="BJ200" i="9"/>
  <c r="BL561" i="9"/>
  <c r="BJ561" i="9"/>
  <c r="BL633" i="9"/>
  <c r="BJ633" i="9"/>
  <c r="BL483" i="9"/>
  <c r="BJ483" i="9"/>
  <c r="BL558" i="9"/>
  <c r="BJ558" i="9"/>
  <c r="BL416" i="9"/>
  <c r="BJ416" i="9"/>
  <c r="BL614" i="9"/>
  <c r="BJ614" i="9"/>
  <c r="BL43" i="9"/>
  <c r="BJ43" i="9"/>
  <c r="BL742" i="9"/>
  <c r="BJ742" i="9"/>
  <c r="BL137" i="9"/>
  <c r="BJ137" i="9"/>
  <c r="BL830" i="9"/>
  <c r="BJ830" i="9"/>
  <c r="BL210" i="9"/>
  <c r="BJ210" i="9"/>
  <c r="BL304" i="9"/>
  <c r="BJ304" i="9"/>
  <c r="BL119" i="9"/>
  <c r="BJ119" i="9"/>
  <c r="BL646" i="9"/>
  <c r="BJ646" i="9"/>
  <c r="BL128" i="9"/>
  <c r="BJ128" i="9"/>
  <c r="BL873" i="9"/>
  <c r="BJ873" i="9"/>
  <c r="BL613" i="9"/>
  <c r="BJ613" i="9"/>
  <c r="BL350" i="9"/>
  <c r="BJ350" i="9"/>
  <c r="BL601" i="9"/>
  <c r="BJ601" i="9"/>
  <c r="BL674" i="9"/>
  <c r="BJ674" i="9"/>
  <c r="BL959" i="9"/>
  <c r="BJ959" i="9"/>
  <c r="BL592" i="9"/>
  <c r="BJ592" i="9"/>
  <c r="BL707" i="9"/>
  <c r="BJ707" i="9"/>
  <c r="BL224" i="9"/>
  <c r="BJ224" i="9"/>
  <c r="BL540" i="9"/>
  <c r="BJ540" i="9"/>
  <c r="BL637" i="9"/>
  <c r="BJ637" i="9"/>
  <c r="BL417" i="9"/>
  <c r="BJ417" i="9"/>
  <c r="BL86" i="9"/>
  <c r="BJ86" i="9"/>
  <c r="BL861" i="9"/>
  <c r="BJ861" i="9"/>
  <c r="BL194" i="9"/>
  <c r="BJ194" i="9"/>
  <c r="BL759" i="9"/>
  <c r="BJ759" i="9"/>
  <c r="BL248" i="9"/>
  <c r="BJ248" i="9"/>
  <c r="BL129" i="9"/>
  <c r="BJ129" i="9"/>
  <c r="BL259" i="9"/>
  <c r="BJ259" i="9"/>
  <c r="BL845" i="9"/>
  <c r="BJ845" i="9"/>
  <c r="BJ832" i="9"/>
  <c r="BL832" i="9"/>
  <c r="BL87" i="9"/>
  <c r="BJ87" i="9"/>
  <c r="BL987" i="9"/>
  <c r="BJ987" i="9"/>
  <c r="BL329" i="9"/>
  <c r="BJ329" i="9"/>
  <c r="BL706" i="9"/>
  <c r="BJ706" i="9"/>
  <c r="BL271" i="9"/>
  <c r="BJ271" i="9"/>
  <c r="BL95" i="9"/>
  <c r="BJ95" i="9"/>
  <c r="BL534" i="9"/>
  <c r="BJ534" i="9"/>
  <c r="BL599" i="9"/>
  <c r="BJ599" i="9"/>
  <c r="BL958" i="9"/>
  <c r="BJ958" i="9"/>
  <c r="BL97" i="9"/>
  <c r="BJ97" i="9"/>
  <c r="BL144" i="9"/>
  <c r="BJ144" i="9"/>
  <c r="BL357" i="9"/>
  <c r="BJ357" i="9"/>
  <c r="BL728" i="9"/>
  <c r="BJ728" i="9"/>
  <c r="BL741" i="9"/>
  <c r="BJ741" i="9"/>
  <c r="BL146" i="9"/>
  <c r="BJ146" i="9"/>
  <c r="BL443" i="9"/>
  <c r="BJ443" i="9"/>
  <c r="BL221" i="9"/>
  <c r="BJ221" i="9"/>
  <c r="BJ75" i="9"/>
  <c r="BL75" i="9"/>
  <c r="BL45" i="9"/>
  <c r="BJ45" i="9"/>
  <c r="BL169" i="9"/>
  <c r="BJ169" i="9"/>
  <c r="BL145" i="9"/>
  <c r="BJ145" i="9"/>
  <c r="BL717" i="9"/>
  <c r="BJ717" i="9"/>
  <c r="BL659" i="9"/>
  <c r="BJ659" i="9"/>
  <c r="BL884" i="9"/>
  <c r="BJ884" i="9"/>
  <c r="BL64" i="9"/>
  <c r="BJ64" i="9"/>
  <c r="BL954" i="9"/>
  <c r="BJ954" i="9"/>
  <c r="BL595" i="9"/>
  <c r="BJ595" i="9"/>
  <c r="BL159" i="9"/>
  <c r="BJ159" i="9"/>
  <c r="BL286" i="9"/>
  <c r="BJ286" i="9"/>
  <c r="BL214" i="9"/>
  <c r="BJ214" i="9"/>
  <c r="BL396" i="9"/>
  <c r="BJ396" i="9"/>
  <c r="BL671" i="9"/>
  <c r="BJ671" i="9"/>
  <c r="BL580" i="9"/>
  <c r="BJ580" i="9"/>
  <c r="BL462" i="9"/>
  <c r="BJ462" i="9"/>
  <c r="BL60" i="9"/>
  <c r="BJ60" i="9"/>
  <c r="BL230" i="9"/>
  <c r="BJ230" i="9"/>
  <c r="BL628" i="9"/>
  <c r="BJ628" i="9"/>
  <c r="BL412" i="9"/>
  <c r="BJ412" i="9"/>
  <c r="BL25" i="9"/>
  <c r="BJ25" i="9"/>
  <c r="BL594" i="9"/>
  <c r="BJ594" i="9"/>
  <c r="BJ290" i="9"/>
  <c r="BL290" i="9"/>
  <c r="BL539" i="9"/>
  <c r="BJ539" i="9"/>
  <c r="BL823" i="9"/>
  <c r="BJ823" i="9"/>
  <c r="BL328" i="9"/>
  <c r="BJ328" i="9"/>
  <c r="BL785" i="9"/>
  <c r="BJ785" i="9"/>
  <c r="BL156" i="9"/>
  <c r="BJ156" i="9"/>
  <c r="BL356" i="9"/>
  <c r="BJ356" i="9"/>
  <c r="BL897" i="9"/>
  <c r="BJ897" i="9"/>
  <c r="BL130" i="9"/>
  <c r="BJ130" i="9"/>
  <c r="BL494" i="9"/>
  <c r="BJ494" i="9"/>
  <c r="BL444" i="9"/>
  <c r="BJ444" i="9"/>
  <c r="BL762" i="9"/>
  <c r="BJ762" i="9"/>
  <c r="BL288" i="9"/>
  <c r="BJ288" i="9"/>
  <c r="BL238" i="9"/>
  <c r="BJ238" i="9"/>
  <c r="BL283" i="9"/>
  <c r="BJ283" i="9"/>
  <c r="BL154" i="9"/>
  <c r="BJ154" i="9"/>
  <c r="BL563" i="9"/>
  <c r="BJ563" i="9"/>
  <c r="BL96" i="9"/>
  <c r="BJ96" i="9"/>
  <c r="BL199" i="9"/>
  <c r="BJ199" i="9"/>
  <c r="BL307" i="9"/>
  <c r="BJ307" i="9"/>
  <c r="BL521" i="9"/>
  <c r="BJ521" i="9"/>
  <c r="BL597" i="9"/>
  <c r="BJ597" i="9"/>
  <c r="BL703" i="9"/>
  <c r="BJ703" i="9"/>
  <c r="BL686" i="9"/>
  <c r="BJ686" i="9"/>
  <c r="BL362" i="9"/>
  <c r="BJ362" i="9"/>
  <c r="BL22" i="9"/>
  <c r="BJ22" i="9"/>
  <c r="BL543" i="9"/>
  <c r="BJ543" i="9"/>
  <c r="BL770" i="9"/>
  <c r="BJ770" i="9"/>
  <c r="BL252" i="9"/>
  <c r="BJ252" i="9"/>
  <c r="BL625" i="9"/>
  <c r="BJ625" i="9"/>
  <c r="BL658" i="9"/>
  <c r="BJ658" i="9"/>
  <c r="BL871" i="9"/>
  <c r="BJ871" i="9"/>
  <c r="BL841" i="9"/>
  <c r="BJ841" i="9"/>
  <c r="BL279" i="9"/>
  <c r="BJ279" i="9"/>
  <c r="BL174" i="9"/>
  <c r="BJ174" i="9"/>
  <c r="BL333" i="9"/>
  <c r="BJ333" i="9"/>
  <c r="BL102" i="9"/>
  <c r="BJ102" i="9"/>
  <c r="BL593" i="9"/>
  <c r="BJ593" i="9"/>
  <c r="BL59" i="9"/>
  <c r="BJ59" i="9"/>
  <c r="BL950" i="9"/>
  <c r="BJ950" i="9"/>
  <c r="BL121" i="9"/>
  <c r="BJ121" i="9"/>
  <c r="BL232" i="9"/>
  <c r="BJ232" i="9"/>
  <c r="BL460" i="9"/>
  <c r="BJ460" i="9"/>
  <c r="BL650" i="9"/>
  <c r="BJ650" i="9"/>
  <c r="BL84" i="9"/>
  <c r="BJ84" i="9"/>
  <c r="BL656" i="9"/>
  <c r="BJ656" i="9"/>
  <c r="BL245" i="9"/>
  <c r="BJ245" i="9"/>
  <c r="BL675" i="9"/>
  <c r="BJ675" i="9"/>
  <c r="BL928" i="9"/>
  <c r="BJ928" i="9"/>
  <c r="BL604" i="9"/>
  <c r="BJ604" i="9"/>
  <c r="BL982" i="9"/>
  <c r="BJ982" i="9"/>
  <c r="BL420" i="9"/>
  <c r="BJ420" i="9"/>
  <c r="BL55" i="9"/>
  <c r="BJ55" i="9"/>
  <c r="BL164" i="9"/>
  <c r="BJ164" i="9"/>
  <c r="BL799" i="9"/>
  <c r="BJ799" i="9"/>
  <c r="BL925" i="9"/>
  <c r="BJ925" i="9"/>
  <c r="BJ747" i="9"/>
  <c r="BL747" i="9"/>
  <c r="BL403" i="9"/>
  <c r="BJ403" i="9"/>
  <c r="BL788" i="9"/>
  <c r="BJ788" i="9"/>
  <c r="BL486" i="9"/>
  <c r="BJ486" i="9"/>
  <c r="BJ335" i="9"/>
  <c r="BL335" i="9"/>
  <c r="BL104" i="9"/>
  <c r="BJ104" i="9"/>
  <c r="BL986" i="9"/>
  <c r="BJ986" i="9"/>
  <c r="BL618" i="9"/>
  <c r="BJ618" i="9"/>
  <c r="BL751" i="9"/>
  <c r="BJ751" i="9"/>
  <c r="BL431" i="9"/>
  <c r="BJ431" i="9"/>
  <c r="BL634" i="9"/>
  <c r="BJ634" i="9"/>
  <c r="BL846" i="9"/>
  <c r="BJ846" i="9"/>
  <c r="BL537" i="9"/>
  <c r="BJ537" i="9"/>
  <c r="BL385" i="9"/>
  <c r="BJ385" i="9"/>
  <c r="BJ994" i="9"/>
  <c r="BL994" i="9"/>
  <c r="BL70" i="9"/>
  <c r="BJ70" i="9"/>
  <c r="BL663" i="9"/>
  <c r="BJ663" i="9"/>
  <c r="BJ7" i="9"/>
  <c r="BL7" i="9"/>
  <c r="BL549" i="9"/>
  <c r="BJ549" i="9"/>
  <c r="BL886" i="9"/>
  <c r="BJ886" i="9"/>
  <c r="BL274" i="9"/>
  <c r="BJ274" i="9"/>
  <c r="BL733" i="9"/>
  <c r="BJ733" i="9"/>
  <c r="BL880" i="9"/>
  <c r="BJ880" i="9"/>
  <c r="BL867" i="9"/>
  <c r="BJ867" i="9"/>
  <c r="BL419" i="9"/>
  <c r="BJ419" i="9"/>
  <c r="BL168" i="9"/>
  <c r="BJ168" i="9"/>
  <c r="BL211" i="9"/>
  <c r="BJ211" i="9"/>
  <c r="BL177" i="9"/>
  <c r="BJ177" i="9"/>
  <c r="BL523" i="9"/>
  <c r="BJ523" i="9"/>
  <c r="BL893" i="9"/>
  <c r="BJ893" i="9"/>
  <c r="BL470" i="9"/>
  <c r="BJ470" i="9"/>
  <c r="BL844" i="9"/>
  <c r="BJ844" i="9"/>
  <c r="BL377" i="9"/>
  <c r="BJ377" i="9"/>
  <c r="BL881" i="9"/>
  <c r="BJ881" i="9"/>
  <c r="BL775" i="9"/>
  <c r="BJ775" i="9"/>
  <c r="BL796" i="9"/>
  <c r="BJ796" i="9"/>
  <c r="BL948" i="9"/>
  <c r="BJ948" i="9"/>
  <c r="BL929" i="9"/>
  <c r="BJ929" i="9"/>
  <c r="BL78" i="9"/>
  <c r="BJ78" i="9"/>
  <c r="BL29" i="9"/>
  <c r="BJ29" i="9"/>
  <c r="BL215" i="9"/>
  <c r="BJ215" i="9"/>
  <c r="BL612" i="9"/>
  <c r="BJ612" i="9"/>
  <c r="BL220" i="9"/>
  <c r="BJ220" i="9"/>
  <c r="BL790" i="9"/>
  <c r="BJ790" i="9"/>
  <c r="BL30" i="9"/>
  <c r="BJ30" i="9"/>
  <c r="BL702" i="9"/>
  <c r="BJ702" i="9"/>
  <c r="BL862" i="9"/>
  <c r="BJ862" i="9"/>
  <c r="BL251" i="9"/>
  <c r="BJ251" i="9"/>
  <c r="BL952" i="9"/>
  <c r="BJ952" i="9"/>
  <c r="BL404" i="9"/>
  <c r="BJ404" i="9"/>
  <c r="BL343" i="9"/>
  <c r="BJ343" i="9"/>
  <c r="BL90" i="9"/>
  <c r="BJ90" i="9"/>
  <c r="BL254" i="9"/>
  <c r="BJ254" i="9"/>
  <c r="BL840" i="9"/>
  <c r="BJ840" i="9"/>
  <c r="BL300" i="9"/>
  <c r="BJ300" i="9"/>
  <c r="BL899" i="9"/>
  <c r="BJ899" i="9"/>
  <c r="BL624" i="9"/>
  <c r="BJ624" i="9"/>
  <c r="BL410" i="9"/>
  <c r="BJ410" i="9"/>
  <c r="BL391" i="9"/>
  <c r="BJ391" i="9"/>
  <c r="BL670" i="9"/>
  <c r="BJ670" i="9"/>
  <c r="BL638" i="9"/>
  <c r="BJ638" i="9"/>
  <c r="BL147" i="9"/>
  <c r="BJ147" i="9"/>
  <c r="BL47" i="9"/>
  <c r="BJ47" i="9"/>
  <c r="BL813" i="9"/>
  <c r="BJ813" i="9"/>
  <c r="BL805" i="9"/>
  <c r="BJ805" i="9"/>
  <c r="BL974" i="9"/>
  <c r="BJ974" i="9"/>
  <c r="BL258" i="9"/>
  <c r="BJ258" i="9"/>
  <c r="BL553" i="9"/>
  <c r="BJ553" i="9"/>
  <c r="BL284" i="9"/>
  <c r="BJ284" i="9"/>
  <c r="BL726" i="9"/>
  <c r="BJ726" i="9"/>
  <c r="BL760" i="9"/>
  <c r="BJ760" i="9"/>
  <c r="BL771" i="9"/>
  <c r="BJ771" i="9"/>
  <c r="BL451" i="9"/>
  <c r="BJ451" i="9"/>
  <c r="BL467" i="9"/>
  <c r="BJ467" i="9"/>
  <c r="BL611" i="9"/>
  <c r="BJ611" i="9"/>
  <c r="BL240" i="9"/>
  <c r="BJ240" i="9"/>
  <c r="BL336" i="9"/>
  <c r="BJ336" i="9"/>
  <c r="BL924" i="9"/>
  <c r="BJ924" i="9"/>
  <c r="BL662" i="9"/>
  <c r="BJ662" i="9"/>
  <c r="BL89" i="9"/>
  <c r="BJ89" i="9"/>
  <c r="BL910" i="9"/>
  <c r="BJ910" i="9"/>
  <c r="BL361" i="9"/>
  <c r="BJ361" i="9"/>
  <c r="BL62" i="9"/>
  <c r="BJ62" i="9"/>
  <c r="BL1000" i="9"/>
  <c r="BJ1000" i="9"/>
  <c r="BL673" i="9"/>
  <c r="BJ673" i="9"/>
  <c r="BL607" i="9"/>
  <c r="BJ607" i="9"/>
  <c r="BL450" i="9"/>
  <c r="BJ450" i="9"/>
  <c r="BL798" i="9"/>
  <c r="BJ798" i="9"/>
  <c r="BL724" i="9"/>
  <c r="BJ724" i="9"/>
  <c r="BL927" i="9"/>
  <c r="BJ927" i="9"/>
  <c r="BL754" i="9"/>
  <c r="BJ754" i="9"/>
  <c r="BL825" i="9"/>
  <c r="BJ825" i="9"/>
  <c r="BL557" i="9"/>
  <c r="BJ557" i="9"/>
  <c r="BL389" i="9"/>
  <c r="BJ389" i="9"/>
  <c r="BL54" i="9"/>
  <c r="BJ54" i="9"/>
  <c r="BL170" i="9"/>
  <c r="BJ170" i="9"/>
  <c r="BL455" i="9"/>
  <c r="BJ455" i="9"/>
  <c r="BL854" i="9"/>
  <c r="BJ854" i="9"/>
  <c r="BL195" i="9"/>
  <c r="BJ195" i="9"/>
  <c r="BL315" i="9"/>
  <c r="BJ315" i="9"/>
  <c r="BL348" i="9"/>
  <c r="BJ348" i="9"/>
  <c r="BL442" i="9"/>
  <c r="BJ442" i="9"/>
  <c r="BL725" i="9"/>
  <c r="BJ725" i="9"/>
  <c r="BL676" i="9"/>
  <c r="BJ676" i="9"/>
  <c r="BL116" i="9"/>
  <c r="BJ116" i="9"/>
  <c r="BJ383" i="9"/>
  <c r="BL383" i="9"/>
  <c r="BL397" i="9"/>
  <c r="BJ397" i="9"/>
  <c r="BL696" i="9"/>
  <c r="BJ696" i="9"/>
  <c r="BL453" i="9"/>
  <c r="BJ453" i="9"/>
  <c r="BJ108" i="9"/>
  <c r="BL108" i="9"/>
  <c r="BL947" i="9"/>
  <c r="BJ947" i="9"/>
  <c r="BL738" i="9"/>
  <c r="BJ738" i="9"/>
  <c r="BL160" i="9"/>
  <c r="BJ160" i="9"/>
  <c r="BL256" i="9"/>
  <c r="BJ256" i="9"/>
  <c r="BL187" i="9"/>
  <c r="BJ187" i="9"/>
  <c r="BL472" i="9"/>
  <c r="BJ472" i="9"/>
  <c r="BL710" i="9"/>
  <c r="BJ710" i="9"/>
  <c r="BL445" i="9"/>
  <c r="BJ445" i="9"/>
  <c r="BL935" i="9"/>
  <c r="BJ935" i="9"/>
  <c r="BL372" i="9"/>
  <c r="BJ372" i="9"/>
  <c r="BJ626" i="9"/>
  <c r="BL626" i="9"/>
  <c r="BL630" i="9"/>
  <c r="BJ630" i="9"/>
  <c r="BL323" i="9"/>
  <c r="BJ323" i="9"/>
  <c r="BL577" i="9"/>
  <c r="BJ577" i="9"/>
  <c r="BL745" i="9"/>
  <c r="BJ745" i="9"/>
  <c r="BL688" i="9"/>
  <c r="BJ688" i="9"/>
  <c r="BL413" i="9"/>
  <c r="BJ413" i="9"/>
  <c r="BL997" i="9"/>
  <c r="BJ997" i="9"/>
  <c r="BL406" i="9"/>
  <c r="BJ406" i="9"/>
  <c r="BL573" i="9"/>
  <c r="BJ573" i="9"/>
  <c r="BL388" i="9"/>
  <c r="BJ388" i="9"/>
  <c r="BL737" i="9"/>
  <c r="BJ737" i="9"/>
  <c r="BL546" i="9"/>
  <c r="BJ546" i="9"/>
  <c r="BL125" i="9"/>
  <c r="BJ125" i="9"/>
  <c r="BL804" i="9"/>
  <c r="BJ804" i="9"/>
  <c r="BL942" i="9"/>
  <c r="BJ942" i="9"/>
  <c r="BL18" i="9"/>
  <c r="BJ18" i="9"/>
  <c r="BL449" i="9"/>
  <c r="BJ449" i="9"/>
  <c r="BL149" i="9"/>
  <c r="BJ149" i="9"/>
  <c r="BL921" i="9"/>
  <c r="BJ921" i="9"/>
  <c r="BL814" i="9"/>
  <c r="BJ814" i="9"/>
  <c r="BL236" i="9"/>
  <c r="BJ236" i="9"/>
  <c r="BL576" i="9"/>
  <c r="BJ576" i="9"/>
  <c r="BL358" i="9"/>
  <c r="BJ358" i="9"/>
  <c r="BL541" i="9"/>
  <c r="BJ541" i="9"/>
  <c r="BL965" i="9"/>
  <c r="BJ965" i="9"/>
  <c r="BL426" i="9"/>
  <c r="BJ426" i="9"/>
  <c r="BL495" i="9"/>
  <c r="BJ495" i="9"/>
  <c r="BL48" i="9"/>
  <c r="BJ48" i="9"/>
  <c r="BL133" i="9"/>
  <c r="BJ133" i="9"/>
  <c r="BL369" i="9"/>
  <c r="BJ369" i="9"/>
  <c r="BL632" i="9"/>
  <c r="BJ632" i="9"/>
  <c r="BL729" i="9"/>
  <c r="BJ729" i="9"/>
  <c r="BL963" i="9"/>
  <c r="BJ963" i="9"/>
  <c r="BL188" i="9"/>
  <c r="BJ188" i="9"/>
  <c r="BL205" i="9"/>
  <c r="BJ205" i="9"/>
  <c r="BL289" i="9"/>
  <c r="BJ289" i="9"/>
  <c r="BL922" i="9"/>
  <c r="BJ922" i="9"/>
  <c r="BL636" i="9"/>
  <c r="BJ636" i="9"/>
  <c r="BL931" i="9"/>
  <c r="BJ931" i="9"/>
  <c r="BL623" i="9"/>
  <c r="BJ623" i="9"/>
  <c r="BL801" i="9"/>
  <c r="BJ801" i="9"/>
  <c r="BL308" i="9"/>
  <c r="BJ308" i="9"/>
  <c r="BL439" i="9"/>
  <c r="BJ439" i="9"/>
  <c r="BL644" i="9"/>
  <c r="BJ644" i="9"/>
  <c r="BL77" i="9"/>
  <c r="BJ77" i="9"/>
  <c r="BL504" i="9"/>
  <c r="BJ504" i="9"/>
  <c r="BL970" i="9"/>
  <c r="BJ970" i="9"/>
  <c r="BL216" i="9"/>
  <c r="BJ216" i="9"/>
  <c r="BL743" i="9"/>
  <c r="BJ743" i="9"/>
  <c r="BL326" i="9"/>
  <c r="BJ326" i="9"/>
  <c r="BL570" i="9"/>
  <c r="BJ570" i="9"/>
  <c r="BL85" i="9"/>
  <c r="BJ85" i="9"/>
  <c r="BL225" i="9"/>
  <c r="BJ225" i="9"/>
  <c r="BL277" i="9"/>
  <c r="BJ277" i="9"/>
  <c r="BL642" i="9"/>
  <c r="BJ642" i="9"/>
  <c r="BL786" i="9"/>
  <c r="BJ786" i="9"/>
  <c r="BL888" i="9"/>
  <c r="BJ888" i="9"/>
  <c r="BL109" i="9"/>
  <c r="BJ109" i="9"/>
  <c r="BL629" i="9"/>
  <c r="BJ629" i="9"/>
  <c r="BL503" i="9"/>
  <c r="BJ503" i="9"/>
  <c r="BL51" i="9"/>
  <c r="BJ51" i="9"/>
  <c r="BL489" i="9"/>
  <c r="BJ489" i="9"/>
  <c r="BL645" i="9"/>
  <c r="BJ645" i="9"/>
  <c r="BL791" i="9"/>
  <c r="BJ791" i="9"/>
  <c r="BL617" i="9"/>
  <c r="BJ617" i="9"/>
  <c r="BJ811" i="9"/>
  <c r="BL811" i="9"/>
  <c r="BL91" i="9"/>
  <c r="BJ91" i="9"/>
  <c r="BL777" i="9"/>
  <c r="BJ777" i="9"/>
  <c r="BL227" i="9"/>
  <c r="BJ227" i="9"/>
  <c r="BL669" i="9"/>
  <c r="BJ669" i="9"/>
  <c r="BL269" i="9"/>
  <c r="BJ269" i="9"/>
  <c r="BL441" i="9"/>
  <c r="BJ441" i="9"/>
  <c r="BL23" i="9"/>
  <c r="BJ23" i="9"/>
  <c r="BL429" i="9"/>
  <c r="BJ429" i="9"/>
  <c r="BL719" i="9"/>
  <c r="BJ719" i="9"/>
  <c r="BL414" i="9"/>
  <c r="BJ414" i="9"/>
  <c r="BL166" i="9"/>
  <c r="BJ166" i="9"/>
  <c r="BL972" i="9"/>
  <c r="BJ972" i="9"/>
  <c r="BL569" i="9"/>
  <c r="BJ569" i="9"/>
  <c r="BL930" i="9"/>
  <c r="BJ930" i="9"/>
  <c r="BL73" i="9"/>
  <c r="BJ73" i="9"/>
  <c r="BL757" i="9"/>
  <c r="BJ757" i="9"/>
  <c r="BJ255" i="9"/>
  <c r="BL255" i="9"/>
  <c r="BL117" i="9"/>
  <c r="BJ117" i="9"/>
  <c r="BL525" i="9"/>
  <c r="BJ525" i="9"/>
  <c r="BL993" i="9"/>
  <c r="BJ993" i="9"/>
  <c r="BJ808" i="9"/>
  <c r="BL808" i="9"/>
  <c r="BL568" i="9"/>
  <c r="BJ568" i="9"/>
  <c r="BL690" i="9"/>
  <c r="BJ690" i="9"/>
  <c r="BL774" i="9"/>
  <c r="BJ774" i="9"/>
  <c r="BL306" i="9"/>
  <c r="BJ306" i="9"/>
  <c r="BL223" i="9"/>
  <c r="BJ223" i="9"/>
  <c r="BL185" i="9"/>
  <c r="BJ185" i="9"/>
  <c r="BL501" i="9"/>
  <c r="BJ501" i="9"/>
  <c r="BL136" i="9"/>
  <c r="BJ136" i="9"/>
  <c r="BL485" i="9"/>
  <c r="BJ485" i="9"/>
  <c r="BJ652" i="9"/>
  <c r="BL652" i="9"/>
  <c r="BL740" i="9"/>
  <c r="BJ740" i="9"/>
  <c r="BL528" i="9"/>
  <c r="BJ528" i="9"/>
  <c r="BL679" i="9"/>
  <c r="BJ679" i="9"/>
  <c r="BL545" i="9"/>
  <c r="BJ545" i="9"/>
  <c r="BL111" i="9"/>
  <c r="BJ111" i="9"/>
  <c r="BL923" i="9"/>
  <c r="BJ923" i="9"/>
  <c r="BL535" i="9"/>
  <c r="BJ535" i="9"/>
  <c r="BL851" i="9"/>
  <c r="BJ851" i="9"/>
  <c r="BL734" i="9"/>
  <c r="BJ734" i="9"/>
  <c r="BL957" i="9"/>
  <c r="BJ957" i="9"/>
  <c r="BJ458" i="9"/>
  <c r="BL458" i="9"/>
  <c r="BL67" i="9"/>
  <c r="BJ67" i="9"/>
  <c r="BL991" i="9"/>
  <c r="BJ991" i="9"/>
  <c r="BL475" i="9"/>
  <c r="BJ475" i="9"/>
  <c r="BL917" i="9"/>
  <c r="BJ917" i="9"/>
  <c r="BL837" i="9"/>
  <c r="BJ837" i="9"/>
  <c r="BL752" i="9"/>
  <c r="BJ752" i="9"/>
  <c r="BL654" i="9"/>
  <c r="BJ654" i="9"/>
  <c r="BL619" i="9"/>
  <c r="BJ619" i="9"/>
  <c r="BL694" i="9"/>
  <c r="BJ694" i="9"/>
  <c r="BL964" i="9"/>
  <c r="BJ964" i="9"/>
  <c r="BL951" i="9"/>
  <c r="BJ951" i="9"/>
  <c r="BL66" i="9"/>
  <c r="BJ66" i="9"/>
  <c r="BL132" i="9"/>
  <c r="BJ132" i="9"/>
  <c r="BL437" i="9"/>
  <c r="BJ437" i="9"/>
  <c r="BL712" i="9"/>
  <c r="BJ712" i="9"/>
  <c r="BL584" i="9"/>
  <c r="BJ584" i="9"/>
  <c r="BL65" i="9"/>
  <c r="BJ65" i="9"/>
  <c r="BL869" i="9"/>
  <c r="BJ869" i="9"/>
  <c r="BJ915" i="9"/>
  <c r="BL915" i="9"/>
  <c r="BL135" i="9"/>
  <c r="BJ135" i="9"/>
  <c r="BL477" i="9"/>
  <c r="BJ477" i="9"/>
  <c r="BL667" i="9"/>
  <c r="BJ667" i="9"/>
  <c r="BL162" i="9"/>
  <c r="BJ162" i="9"/>
  <c r="BL598" i="9"/>
  <c r="BJ598" i="9"/>
  <c r="BL723" i="9"/>
  <c r="BJ723" i="9"/>
  <c r="BL641" i="9"/>
  <c r="BJ641" i="9"/>
  <c r="BL58" i="9"/>
  <c r="BJ58" i="9"/>
  <c r="BL325" i="9"/>
  <c r="BJ325" i="9"/>
  <c r="BL680" i="9"/>
  <c r="BJ680" i="9"/>
  <c r="BL588" i="9"/>
  <c r="BJ588" i="9"/>
  <c r="BL448" i="9"/>
  <c r="BJ448" i="9"/>
  <c r="BL842" i="9"/>
  <c r="BJ842" i="9"/>
  <c r="BL548" i="9"/>
  <c r="BJ548" i="9"/>
  <c r="BL235" i="9"/>
  <c r="BJ235" i="9"/>
  <c r="BL153" i="9"/>
  <c r="BJ153" i="9"/>
  <c r="BL855" i="9"/>
  <c r="BJ855" i="9"/>
  <c r="BL989" i="9"/>
  <c r="BJ989" i="9"/>
  <c r="BL411" i="9"/>
  <c r="BJ411" i="9"/>
  <c r="BL122" i="9"/>
  <c r="BJ122" i="9"/>
  <c r="BL466" i="9"/>
  <c r="BJ466" i="9"/>
  <c r="BL68" i="9"/>
  <c r="BJ68" i="9"/>
  <c r="BL973" i="9"/>
  <c r="BJ973" i="9"/>
  <c r="BL826" i="9"/>
  <c r="BJ826" i="9"/>
  <c r="BL264" i="9"/>
  <c r="BJ264" i="9"/>
  <c r="BL666" i="9"/>
  <c r="BJ666" i="9"/>
  <c r="BL180" i="9"/>
  <c r="BJ180" i="9"/>
  <c r="BL1004" i="9"/>
  <c r="BJ1004" i="9"/>
  <c r="BL203" i="9"/>
  <c r="BJ203" i="9"/>
  <c r="BL858" i="9"/>
  <c r="BJ858" i="9"/>
  <c r="BL393" i="9"/>
  <c r="BJ393" i="9"/>
  <c r="BL487" i="9"/>
  <c r="BJ487" i="9"/>
  <c r="BL761" i="9"/>
  <c r="BJ761" i="9"/>
  <c r="BL800" i="9"/>
  <c r="BJ800" i="9"/>
  <c r="BL424" i="9"/>
  <c r="BJ424" i="9"/>
  <c r="BL509" i="9"/>
  <c r="BJ509" i="9"/>
  <c r="BL344" i="9"/>
  <c r="BJ344" i="9"/>
  <c r="BL371" i="9"/>
  <c r="BJ371" i="9"/>
  <c r="BL782" i="9"/>
  <c r="BJ782" i="9"/>
  <c r="BL272" i="9"/>
  <c r="BJ272" i="9"/>
  <c r="BL36" i="9"/>
  <c r="BJ36" i="9"/>
  <c r="BL879" i="9"/>
  <c r="BJ879" i="9"/>
  <c r="BL384" i="9"/>
  <c r="BJ384" i="9"/>
  <c r="BL296" i="9"/>
  <c r="BJ296" i="9"/>
  <c r="BL471" i="9"/>
  <c r="BJ471" i="9"/>
  <c r="BL564" i="9"/>
  <c r="BJ564" i="9"/>
  <c r="BL682" i="9"/>
  <c r="BJ682" i="9"/>
  <c r="BL158" i="9"/>
  <c r="BJ158" i="9"/>
  <c r="BL265" i="9"/>
  <c r="BJ265" i="9"/>
  <c r="BL532" i="9"/>
  <c r="BJ532" i="9"/>
  <c r="BL643" i="9"/>
  <c r="BJ643" i="9"/>
  <c r="BL17" i="9"/>
  <c r="BJ17" i="9"/>
  <c r="BL953" i="9"/>
  <c r="BJ953" i="9"/>
  <c r="BL151" i="9"/>
  <c r="BJ151" i="9"/>
  <c r="BL400" i="9"/>
  <c r="BJ400" i="9"/>
  <c r="BJ92" i="9"/>
  <c r="BL92" i="9"/>
  <c r="BL919" i="9"/>
  <c r="BJ919" i="9"/>
  <c r="BL579" i="9"/>
  <c r="BJ579" i="9"/>
  <c r="BL891" i="9"/>
  <c r="BJ891" i="9"/>
  <c r="BL49" i="9"/>
  <c r="BJ49" i="9"/>
  <c r="BL905" i="9"/>
  <c r="BJ905" i="9"/>
  <c r="BL322" i="9"/>
  <c r="BJ322" i="9"/>
  <c r="BL491" i="9"/>
  <c r="BJ491" i="9"/>
  <c r="BL544" i="9"/>
  <c r="BJ544" i="9"/>
  <c r="BL565" i="9"/>
  <c r="BJ565" i="9"/>
  <c r="BL28" i="9"/>
  <c r="BJ28" i="9"/>
  <c r="BL193" i="9"/>
  <c r="BJ193" i="9"/>
  <c r="BJ744" i="9"/>
  <c r="BL744" i="9"/>
  <c r="BL209" i="9"/>
  <c r="BJ209" i="9"/>
  <c r="BL14" i="9"/>
  <c r="BJ14" i="9"/>
  <c r="BL402" i="9"/>
  <c r="BJ402" i="9"/>
  <c r="BL305" i="9"/>
  <c r="BJ305" i="9"/>
  <c r="BL229" i="9"/>
  <c r="BJ229" i="9"/>
  <c r="BL575" i="9"/>
  <c r="BJ575" i="9"/>
  <c r="BL320" i="9"/>
  <c r="BJ320" i="9"/>
  <c r="BL268" i="9"/>
  <c r="BJ268" i="9"/>
  <c r="BL768" i="9"/>
  <c r="BJ768" i="9"/>
  <c r="BL715" i="9"/>
  <c r="BJ715" i="9"/>
  <c r="BL542" i="9"/>
  <c r="BJ542" i="9"/>
  <c r="BL515" i="9"/>
  <c r="BJ515" i="9"/>
  <c r="BL374" i="9"/>
  <c r="BJ374" i="9"/>
  <c r="BL739" i="9"/>
  <c r="BJ739" i="9"/>
  <c r="BL856" i="9"/>
  <c r="BJ856" i="9"/>
  <c r="BL464" i="9"/>
  <c r="BJ464" i="9"/>
  <c r="BL868" i="9"/>
  <c r="BJ868" i="9"/>
  <c r="BL971" i="9"/>
  <c r="BJ971" i="9"/>
  <c r="BL815" i="9"/>
  <c r="BJ815" i="9"/>
  <c r="BL124" i="9"/>
  <c r="BJ124" i="9"/>
  <c r="BL499" i="9"/>
  <c r="BJ499" i="9"/>
  <c r="BL847" i="9"/>
  <c r="BJ847" i="9"/>
  <c r="BL94" i="9"/>
  <c r="BJ94" i="9"/>
  <c r="BL474" i="9"/>
  <c r="BJ474" i="9"/>
  <c r="BL732" i="9"/>
  <c r="BJ732" i="9"/>
  <c r="BL902" i="9"/>
  <c r="BJ902" i="9"/>
  <c r="BL171" i="9"/>
  <c r="BJ171" i="9"/>
  <c r="BL510" i="9"/>
  <c r="BJ510" i="9"/>
  <c r="BL349" i="9"/>
  <c r="BJ349" i="9"/>
  <c r="BL603" i="9"/>
  <c r="BJ603" i="9"/>
  <c r="BL436" i="9"/>
  <c r="BJ436" i="9"/>
  <c r="BL452" i="9"/>
  <c r="BJ452" i="9"/>
  <c r="BL681" i="9"/>
  <c r="BJ681" i="9"/>
  <c r="BL123" i="9"/>
  <c r="BJ123" i="9"/>
  <c r="BJ370" i="9"/>
  <c r="BL370" i="9"/>
  <c r="BL478" i="9"/>
  <c r="BJ478" i="9"/>
  <c r="BL620" i="9"/>
  <c r="BJ620" i="9"/>
  <c r="BL622" i="9"/>
  <c r="BJ622" i="9"/>
  <c r="BL944" i="9"/>
  <c r="BJ944" i="9"/>
  <c r="BJ498" i="9"/>
  <c r="BL498" i="9"/>
  <c r="BI10" i="9"/>
  <c r="BI9" i="9"/>
  <c r="BI967" i="9"/>
  <c r="BI8" i="9"/>
  <c r="BI11" i="9"/>
  <c r="BI7" i="9"/>
  <c r="BI86" i="9"/>
  <c r="BI845" i="9"/>
  <c r="BI95" i="9"/>
  <c r="BI146" i="9"/>
  <c r="BI145" i="9"/>
  <c r="BI159" i="9"/>
  <c r="BI60" i="9"/>
  <c r="BI539" i="9"/>
  <c r="BI130" i="9"/>
  <c r="BI563" i="9"/>
  <c r="BI597" i="9"/>
  <c r="BI252" i="9"/>
  <c r="BI333" i="9"/>
  <c r="BI460" i="9"/>
  <c r="BI928" i="9"/>
  <c r="BI982" i="9"/>
  <c r="BI403" i="9"/>
  <c r="BI254" i="9"/>
  <c r="BI840" i="9"/>
  <c r="BI300" i="9"/>
  <c r="BI899" i="9"/>
  <c r="BI624" i="9"/>
  <c r="BI410" i="9"/>
  <c r="BI391" i="9"/>
  <c r="BI670" i="9"/>
  <c r="BI638" i="9"/>
  <c r="BI147" i="9"/>
  <c r="BI47" i="9"/>
  <c r="BI813" i="9"/>
  <c r="BI805" i="9"/>
  <c r="BI974" i="9"/>
  <c r="BI258" i="9"/>
  <c r="BI553" i="9"/>
  <c r="BI284" i="9"/>
  <c r="BI726" i="9"/>
  <c r="BI760" i="9"/>
  <c r="BI771" i="9"/>
  <c r="BI451" i="9"/>
  <c r="BI467" i="9"/>
  <c r="BI611" i="9"/>
  <c r="BI240" i="9"/>
  <c r="BI336" i="9"/>
  <c r="BI924" i="9"/>
  <c r="BI662" i="9"/>
  <c r="BI89" i="9"/>
  <c r="BI910" i="9"/>
  <c r="BI361" i="9"/>
  <c r="BI62" i="9"/>
  <c r="BI1000" i="9"/>
  <c r="BI673" i="9"/>
  <c r="BI607" i="9"/>
  <c r="BI450" i="9"/>
  <c r="BI798" i="9"/>
  <c r="BI724" i="9"/>
  <c r="BI927" i="9"/>
  <c r="BI754" i="9"/>
  <c r="BI825" i="9"/>
  <c r="BI557" i="9"/>
  <c r="BI389" i="9"/>
  <c r="BI54" i="9"/>
  <c r="BI170" i="9"/>
  <c r="BI455" i="9"/>
  <c r="BI854" i="9"/>
  <c r="BI195" i="9"/>
  <c r="BI315" i="9"/>
  <c r="BI348" i="9"/>
  <c r="BI442" i="9"/>
  <c r="BI725" i="9"/>
  <c r="BI676" i="9"/>
  <c r="BI116" i="9"/>
  <c r="BI383" i="9"/>
  <c r="BI397" i="9"/>
  <c r="BI696" i="9"/>
  <c r="BI453" i="9"/>
  <c r="BI108" i="9"/>
  <c r="BI947" i="9"/>
  <c r="BI738" i="9"/>
  <c r="BI160" i="9"/>
  <c r="BI256" i="9"/>
  <c r="BI187" i="9"/>
  <c r="BI472" i="9"/>
  <c r="BI710" i="9"/>
  <c r="BI445" i="9"/>
  <c r="BI935" i="9"/>
  <c r="BI372" i="9"/>
  <c r="BI626" i="9"/>
  <c r="BI630" i="9"/>
  <c r="BI323" i="9"/>
  <c r="BI577" i="9"/>
  <c r="BI745" i="9"/>
  <c r="BI688" i="9"/>
  <c r="BI413" i="9"/>
  <c r="BI997" i="9"/>
  <c r="BI406" i="9"/>
  <c r="BI573" i="9"/>
  <c r="BI388" i="9"/>
  <c r="BI737" i="9"/>
  <c r="BI546" i="9"/>
  <c r="BI125" i="9"/>
  <c r="BI804" i="9"/>
  <c r="BI942" i="9"/>
  <c r="BI18" i="9"/>
  <c r="BI449" i="9"/>
  <c r="BI149" i="9"/>
  <c r="BI921" i="9"/>
  <c r="BI814" i="9"/>
  <c r="BI236" i="9"/>
  <c r="BI576" i="9"/>
  <c r="BI358" i="9"/>
  <c r="BI541" i="9"/>
  <c r="BI965" i="9"/>
  <c r="BI426" i="9"/>
  <c r="BI495" i="9"/>
  <c r="BI48" i="9"/>
  <c r="BI133" i="9"/>
  <c r="BI369" i="9"/>
  <c r="BI632" i="9"/>
  <c r="BI729" i="9"/>
  <c r="BI963" i="9"/>
  <c r="BI188" i="9"/>
  <c r="BI205" i="9"/>
  <c r="BI289" i="9"/>
  <c r="BI922" i="9"/>
  <c r="BI636" i="9"/>
  <c r="BI931" i="9"/>
  <c r="BI623" i="9"/>
  <c r="BI801" i="9"/>
  <c r="BI308" i="9"/>
  <c r="BI439" i="9"/>
  <c r="BI644" i="9"/>
  <c r="BI77" i="9"/>
  <c r="BI504" i="9"/>
  <c r="BI970" i="9"/>
  <c r="BI216" i="9"/>
  <c r="BI743" i="9"/>
  <c r="BI326" i="9"/>
  <c r="BI570" i="9"/>
  <c r="BI85" i="9"/>
  <c r="BI225" i="9"/>
  <c r="BI277" i="9"/>
  <c r="BI642" i="9"/>
  <c r="BI786" i="9"/>
  <c r="BI417" i="9"/>
  <c r="BI129" i="9"/>
  <c r="BI706" i="9"/>
  <c r="BI97" i="9"/>
  <c r="BI221" i="9"/>
  <c r="BI884" i="9"/>
  <c r="BI396" i="9"/>
  <c r="BI628" i="9"/>
  <c r="BI328" i="9"/>
  <c r="BI444" i="9"/>
  <c r="BI96" i="9"/>
  <c r="BI362" i="9"/>
  <c r="BI871" i="9"/>
  <c r="BI950" i="9"/>
  <c r="BI84" i="9"/>
  <c r="BI420" i="9"/>
  <c r="BI648" i="9"/>
  <c r="BI82" i="9"/>
  <c r="BI339" i="9"/>
  <c r="BI23" i="9"/>
  <c r="BI875" i="9"/>
  <c r="BI590" i="9"/>
  <c r="BI176" i="9"/>
  <c r="BI896" i="9"/>
  <c r="BI562" i="9"/>
  <c r="BI332" i="9"/>
  <c r="BI708" i="9"/>
  <c r="BI980" i="9"/>
  <c r="BI185" i="9"/>
  <c r="BI113" i="9"/>
  <c r="BI501" i="9"/>
  <c r="BI136" i="9"/>
  <c r="BI652" i="9"/>
  <c r="BI41" i="9"/>
  <c r="BI740" i="9"/>
  <c r="BI266" i="9"/>
  <c r="BI528" i="9"/>
  <c r="BI718" i="9"/>
  <c r="BI679" i="9"/>
  <c r="BI12" i="9"/>
  <c r="BI545" i="9"/>
  <c r="BI806" i="9"/>
  <c r="BI111" i="9"/>
  <c r="BI938" i="9"/>
  <c r="BI923" i="9"/>
  <c r="BI962" i="9"/>
  <c r="BI535" i="9"/>
  <c r="BI21" i="9"/>
  <c r="BI851" i="9"/>
  <c r="BI627" i="9"/>
  <c r="BI734" i="9"/>
  <c r="BI189" i="9"/>
  <c r="BI957" i="9"/>
  <c r="BI461" i="9"/>
  <c r="BI458" i="9"/>
  <c r="BI39" i="9"/>
  <c r="BI67" i="9"/>
  <c r="BI943" i="9"/>
  <c r="BI991" i="9"/>
  <c r="BI524" i="9"/>
  <c r="BI475" i="9"/>
  <c r="BI600" i="9"/>
  <c r="BI917" i="9"/>
  <c r="BI481" i="9"/>
  <c r="BI57" i="9"/>
  <c r="BI629" i="9"/>
  <c r="BI606" i="9"/>
  <c r="BI837" i="9"/>
  <c r="BI503" i="9"/>
  <c r="BI51" i="9"/>
  <c r="BI489" i="9"/>
  <c r="BI645" i="9"/>
  <c r="BI791" i="9"/>
  <c r="BI617" i="9"/>
  <c r="BI811" i="9"/>
  <c r="BI91" i="9"/>
  <c r="BI777" i="9"/>
  <c r="BI227" i="9"/>
  <c r="BI669" i="9"/>
  <c r="BI759" i="9"/>
  <c r="BI987" i="9"/>
  <c r="BI958" i="9"/>
  <c r="BI443" i="9"/>
  <c r="BI659" i="9"/>
  <c r="BI214" i="9"/>
  <c r="BI25" i="9"/>
  <c r="BI156" i="9"/>
  <c r="BI288" i="9"/>
  <c r="BI703" i="9"/>
  <c r="BI625" i="9"/>
  <c r="BI593" i="9"/>
  <c r="BI245" i="9"/>
  <c r="BI925" i="9"/>
  <c r="BI309" i="9"/>
  <c r="BI244" i="9"/>
  <c r="BI364" i="9"/>
  <c r="BI140" i="9"/>
  <c r="BI689" i="9"/>
  <c r="BI968" i="9"/>
  <c r="BI972" i="9"/>
  <c r="BI73" i="9"/>
  <c r="BI908" i="9"/>
  <c r="BI310" i="9"/>
  <c r="BI774" i="9"/>
  <c r="BI766" i="9"/>
  <c r="BI109" i="9"/>
  <c r="BI752" i="9"/>
  <c r="BI964" i="9"/>
  <c r="BI712" i="9"/>
  <c r="BI477" i="9"/>
  <c r="BI641" i="9"/>
  <c r="BI588" i="9"/>
  <c r="BI448" i="9"/>
  <c r="BI842" i="9"/>
  <c r="BI548" i="9"/>
  <c r="BI235" i="9"/>
  <c r="BI153" i="9"/>
  <c r="BI855" i="9"/>
  <c r="BI989" i="9"/>
  <c r="BI411" i="9"/>
  <c r="BI122" i="9"/>
  <c r="BI466" i="9"/>
  <c r="BI68" i="9"/>
  <c r="BI973" i="9"/>
  <c r="BI826" i="9"/>
  <c r="BI264" i="9"/>
  <c r="BI666" i="9"/>
  <c r="BI180" i="9"/>
  <c r="BI1004" i="9"/>
  <c r="BI203" i="9"/>
  <c r="BI858" i="9"/>
  <c r="BI393" i="9"/>
  <c r="BI487" i="9"/>
  <c r="BI761" i="9"/>
  <c r="BI800" i="9"/>
  <c r="BI424" i="9"/>
  <c r="BI509" i="9"/>
  <c r="BI344" i="9"/>
  <c r="BI371" i="9"/>
  <c r="BI782" i="9"/>
  <c r="BI272" i="9"/>
  <c r="BI36" i="9"/>
  <c r="BI879" i="9"/>
  <c r="BI384" i="9"/>
  <c r="BI296" i="9"/>
  <c r="BI471" i="9"/>
  <c r="BI564" i="9"/>
  <c r="BI682" i="9"/>
  <c r="BI158" i="9"/>
  <c r="BI265" i="9"/>
  <c r="BI532" i="9"/>
  <c r="BI643" i="9"/>
  <c r="BI17" i="9"/>
  <c r="BI953" i="9"/>
  <c r="BI151" i="9"/>
  <c r="BI400" i="9"/>
  <c r="BI92" i="9"/>
  <c r="BI919" i="9"/>
  <c r="BI579" i="9"/>
  <c r="BI891" i="9"/>
  <c r="BI49" i="9"/>
  <c r="BI905" i="9"/>
  <c r="BI322" i="9"/>
  <c r="BI491" i="9"/>
  <c r="BI544" i="9"/>
  <c r="BI565" i="9"/>
  <c r="BI28" i="9"/>
  <c r="BI193" i="9"/>
  <c r="BI744" i="9"/>
  <c r="BI209" i="9"/>
  <c r="BI14" i="9"/>
  <c r="BI402" i="9"/>
  <c r="BI305" i="9"/>
  <c r="BI229" i="9"/>
  <c r="BI575" i="9"/>
  <c r="BI320" i="9"/>
  <c r="BI268" i="9"/>
  <c r="BI768" i="9"/>
  <c r="BI715" i="9"/>
  <c r="BI542" i="9"/>
  <c r="BI515" i="9"/>
  <c r="BI374" i="9"/>
  <c r="BI739" i="9"/>
  <c r="BI856" i="9"/>
  <c r="BI464" i="9"/>
  <c r="BI868" i="9"/>
  <c r="BI971" i="9"/>
  <c r="BI815" i="9"/>
  <c r="BI124" i="9"/>
  <c r="BI499" i="9"/>
  <c r="BI847" i="9"/>
  <c r="BI94" i="9"/>
  <c r="BI474" i="9"/>
  <c r="BI732" i="9"/>
  <c r="BI902" i="9"/>
  <c r="BI171" i="9"/>
  <c r="BI510" i="9"/>
  <c r="BI349" i="9"/>
  <c r="BI603" i="9"/>
  <c r="BI436" i="9"/>
  <c r="BI452" i="9"/>
  <c r="BI681" i="9"/>
  <c r="BI123" i="9"/>
  <c r="BI370" i="9"/>
  <c r="BI478" i="9"/>
  <c r="BI620" i="9"/>
  <c r="BI622" i="9"/>
  <c r="BI944" i="9"/>
  <c r="BI498" i="9"/>
  <c r="BI861" i="9"/>
  <c r="BI832" i="9"/>
  <c r="BI534" i="9"/>
  <c r="BI741" i="9"/>
  <c r="BI717" i="9"/>
  <c r="BI286" i="9"/>
  <c r="BI230" i="9"/>
  <c r="BI823" i="9"/>
  <c r="BI494" i="9"/>
  <c r="BI154" i="9"/>
  <c r="BI307" i="9"/>
  <c r="BI543" i="9"/>
  <c r="BI279" i="9"/>
  <c r="BI121" i="9"/>
  <c r="BI675" i="9"/>
  <c r="BI604" i="9"/>
  <c r="BI799" i="9"/>
  <c r="BI35" i="9"/>
  <c r="BI916" i="9"/>
  <c r="BI218" i="9"/>
  <c r="BI429" i="9"/>
  <c r="BI719" i="9"/>
  <c r="BI31" i="9"/>
  <c r="BI569" i="9"/>
  <c r="BI757" i="9"/>
  <c r="BI525" i="9"/>
  <c r="BI568" i="9"/>
  <c r="BI306" i="9"/>
  <c r="BI163" i="9"/>
  <c r="BI281" i="9"/>
  <c r="BI619" i="9"/>
  <c r="BI66" i="9"/>
  <c r="BI65" i="9"/>
  <c r="BI667" i="9"/>
  <c r="BI723" i="9"/>
  <c r="BI979" i="9"/>
  <c r="BI120" i="9"/>
  <c r="BI469" i="9"/>
  <c r="BI93" i="9"/>
  <c r="BI687" i="9"/>
  <c r="BI301" i="9"/>
  <c r="BI76" i="9"/>
  <c r="BI727" i="9"/>
  <c r="BI317" i="9"/>
  <c r="BI198" i="9"/>
  <c r="BI33" i="9"/>
  <c r="BI237" i="9"/>
  <c r="BI518" i="9"/>
  <c r="BI672" i="9"/>
  <c r="BI334" i="9"/>
  <c r="BI490" i="9"/>
  <c r="BI468" i="9"/>
  <c r="BI838" i="9"/>
  <c r="BI1001" i="9"/>
  <c r="BI354" i="9"/>
  <c r="BI24" i="9"/>
  <c r="BI661" i="9"/>
  <c r="BI789" i="9"/>
  <c r="BI821" i="9"/>
  <c r="BI819" i="9"/>
  <c r="BI520" i="9"/>
  <c r="BI347" i="9"/>
  <c r="BI233" i="9"/>
  <c r="BI330" i="9"/>
  <c r="BI482" i="9"/>
  <c r="BI390" i="9"/>
  <c r="BI142" i="9"/>
  <c r="BI874" i="9"/>
  <c r="BI231" i="9"/>
  <c r="BI834" i="9"/>
  <c r="BI769" i="9"/>
  <c r="BI319" i="9"/>
  <c r="BI208" i="9"/>
  <c r="BI222" i="9"/>
  <c r="BI379" i="9"/>
  <c r="BI516" i="9"/>
  <c r="BI311" i="9"/>
  <c r="BI345" i="9"/>
  <c r="BI802" i="9"/>
  <c r="BI781" i="9"/>
  <c r="BI161" i="9"/>
  <c r="BI435" i="9"/>
  <c r="BI981" i="9"/>
  <c r="BI297" i="9"/>
  <c r="BI582" i="9"/>
  <c r="BI909" i="9"/>
  <c r="BI807" i="9"/>
  <c r="BI173" i="9"/>
  <c r="BI182" i="9"/>
  <c r="BI574" i="9"/>
  <c r="BI327" i="9"/>
  <c r="BI513" i="9"/>
  <c r="BI988" i="9"/>
  <c r="BI242" i="9"/>
  <c r="BI440" i="9"/>
  <c r="BI639" i="9"/>
  <c r="BI709" i="9"/>
  <c r="BI456" i="9"/>
  <c r="BI69" i="9"/>
  <c r="BI550" i="9"/>
  <c r="BI337" i="9"/>
  <c r="BI711" i="9"/>
  <c r="BI19" i="9"/>
  <c r="BI399" i="9"/>
  <c r="BI657" i="9"/>
  <c r="BI81" i="9"/>
  <c r="BI314" i="9"/>
  <c r="BI998" i="9"/>
  <c r="BI37" i="9"/>
  <c r="BI447" i="9"/>
  <c r="BI217" i="9"/>
  <c r="BI261" i="9"/>
  <c r="BI692" i="9"/>
  <c r="BI13" i="9"/>
  <c r="BI181" i="9"/>
  <c r="BI691" i="9"/>
  <c r="BI985" i="9"/>
  <c r="BI522" i="9"/>
  <c r="BI488" i="9"/>
  <c r="BI693" i="9"/>
  <c r="BI820" i="9"/>
  <c r="BI20" i="9"/>
  <c r="BI750" i="9"/>
  <c r="BI430" i="9"/>
  <c r="BI197" i="9"/>
  <c r="BI900" i="9"/>
  <c r="BI792" i="9"/>
  <c r="BI975" i="9"/>
  <c r="BI797" i="9"/>
  <c r="BI127" i="9"/>
  <c r="BI338" i="9"/>
  <c r="BI267" i="9"/>
  <c r="BI677" i="9"/>
  <c r="BI398" i="9"/>
  <c r="BI138" i="9"/>
  <c r="BI906" i="9"/>
  <c r="BI52" i="9"/>
  <c r="BI213" i="9"/>
  <c r="BI253" i="9"/>
  <c r="BI653" i="9"/>
  <c r="BI913" i="9"/>
  <c r="BI765" i="9"/>
  <c r="BI839" i="9"/>
  <c r="BI678" i="9"/>
  <c r="BI496" i="9"/>
  <c r="BI697" i="9"/>
  <c r="BI246" i="9"/>
  <c r="BI262" i="9"/>
  <c r="BI990" i="9"/>
  <c r="BI664" i="9"/>
  <c r="BI960" i="9"/>
  <c r="BI887" i="9"/>
  <c r="BI248" i="9"/>
  <c r="BI271" i="9"/>
  <c r="BI357" i="9"/>
  <c r="BI169" i="9"/>
  <c r="BI595" i="9"/>
  <c r="BI462" i="9"/>
  <c r="BI290" i="9"/>
  <c r="BI897" i="9"/>
  <c r="BI283" i="9"/>
  <c r="BI521" i="9"/>
  <c r="BI770" i="9"/>
  <c r="BI174" i="9"/>
  <c r="BI232" i="9"/>
  <c r="BI164" i="9"/>
  <c r="BI888" i="9"/>
  <c r="BI441" i="9"/>
  <c r="BI812" i="9"/>
  <c r="BI733" i="9"/>
  <c r="BI414" i="9"/>
  <c r="BI166" i="9"/>
  <c r="BI930" i="9"/>
  <c r="BI255" i="9"/>
  <c r="BI993" i="9"/>
  <c r="BI690" i="9"/>
  <c r="BI485" i="9"/>
  <c r="BI694" i="9"/>
  <c r="BI437" i="9"/>
  <c r="BI915" i="9"/>
  <c r="BI162" i="9"/>
  <c r="BI58" i="9"/>
  <c r="BI243" i="9"/>
  <c r="BI352" i="9"/>
  <c r="BI867" i="9"/>
  <c r="BI609" i="9"/>
  <c r="BI105" i="9"/>
  <c r="BI168" i="9"/>
  <c r="BI517" i="9"/>
  <c r="BI526" i="9"/>
  <c r="BI387" i="9"/>
  <c r="BI53" i="9"/>
  <c r="BI863" i="9"/>
  <c r="BI470" i="9"/>
  <c r="BI250" i="9"/>
  <c r="BI817" i="9"/>
  <c r="BI377" i="9"/>
  <c r="BI150" i="9"/>
  <c r="BI898" i="9"/>
  <c r="BI561" i="9"/>
  <c r="BI118" i="9"/>
  <c r="BI633" i="9"/>
  <c r="BI15" i="9"/>
  <c r="BI796" i="9"/>
  <c r="BI852" i="9"/>
  <c r="BI483" i="9"/>
  <c r="BI505" i="9"/>
  <c r="BI948" i="9"/>
  <c r="BI558" i="9"/>
  <c r="BI44" i="9"/>
  <c r="BI368" i="9"/>
  <c r="BI929" i="9"/>
  <c r="BI416" i="9"/>
  <c r="BI602" i="9"/>
  <c r="BI78" i="9"/>
  <c r="BI722" i="9"/>
  <c r="BI614" i="9"/>
  <c r="BI293" i="9"/>
  <c r="BI29" i="9"/>
  <c r="BI484" i="9"/>
  <c r="BI43" i="9"/>
  <c r="BI497" i="9"/>
  <c r="BI215" i="9"/>
  <c r="BI359" i="9"/>
  <c r="BI742" i="9"/>
  <c r="BI612" i="9"/>
  <c r="BI616" i="9"/>
  <c r="BI137" i="9"/>
  <c r="BI946" i="9"/>
  <c r="BI220" i="9"/>
  <c r="BI554" i="9"/>
  <c r="BI830" i="9"/>
  <c r="BI107" i="9"/>
  <c r="BI529" i="9"/>
  <c r="BI790" i="9"/>
  <c r="BI210" i="9"/>
  <c r="BI249" i="9"/>
  <c r="BI870" i="9"/>
  <c r="BI30" i="9"/>
  <c r="BI304" i="9"/>
  <c r="BI586" i="9"/>
  <c r="BI316" i="9"/>
  <c r="BI119" i="9"/>
  <c r="BI702" i="9"/>
  <c r="BI885" i="9"/>
  <c r="BI380" i="9"/>
  <c r="BI646" i="9"/>
  <c r="BI862" i="9"/>
  <c r="BI292" i="9"/>
  <c r="BI275" i="9"/>
  <c r="BI128" i="9"/>
  <c r="BI251" i="9"/>
  <c r="BI704" i="9"/>
  <c r="BI382" i="9"/>
  <c r="BI873" i="9"/>
  <c r="BI392" i="9"/>
  <c r="BI713" i="9"/>
  <c r="BI952" i="9"/>
  <c r="BI613" i="9"/>
  <c r="BI183" i="9"/>
  <c r="BI241" i="9"/>
  <c r="BI404" i="9"/>
  <c r="BI350" i="9"/>
  <c r="BI912" i="9"/>
  <c r="BI749" i="9"/>
  <c r="BI601" i="9"/>
  <c r="BI343" i="9"/>
  <c r="BI866" i="9"/>
  <c r="BI674" i="9"/>
  <c r="BI608" i="9"/>
  <c r="BI90" i="9"/>
  <c r="BI959" i="9"/>
  <c r="BI731" i="9"/>
  <c r="BI592" i="9"/>
  <c r="BI707" i="9"/>
  <c r="BI224" i="9"/>
  <c r="BI540" i="9"/>
  <c r="BI637" i="9"/>
  <c r="BI259" i="9"/>
  <c r="BI329" i="9"/>
  <c r="BI144" i="9"/>
  <c r="BI75" i="9"/>
  <c r="BI64" i="9"/>
  <c r="BI671" i="9"/>
  <c r="BI412" i="9"/>
  <c r="BI785" i="9"/>
  <c r="BI762" i="9"/>
  <c r="BI199" i="9"/>
  <c r="BI22" i="9"/>
  <c r="BI841" i="9"/>
  <c r="BI59" i="9"/>
  <c r="BI650" i="9"/>
  <c r="BI55" i="9"/>
  <c r="BI966" i="9"/>
  <c r="BI549" i="9"/>
  <c r="BI886" i="9"/>
  <c r="BI274" i="9"/>
  <c r="BI355" i="9"/>
  <c r="BI880" i="9"/>
  <c r="BI818" i="9"/>
  <c r="BI795" i="9"/>
  <c r="BI763" i="9"/>
  <c r="BI578" i="9"/>
  <c r="BI937" i="9"/>
  <c r="BI98" i="9"/>
  <c r="BI228" i="9"/>
  <c r="BI132" i="9"/>
  <c r="BI869" i="9"/>
  <c r="BI598" i="9"/>
  <c r="BI680" i="9"/>
  <c r="BI831" i="9"/>
  <c r="BI705" i="9"/>
  <c r="BI969" i="9"/>
  <c r="BI415" i="9"/>
  <c r="BI27" i="9"/>
  <c r="BI366" i="9"/>
  <c r="BI302" i="9"/>
  <c r="BI177" i="9"/>
  <c r="BI635" i="9"/>
  <c r="BI779" i="9"/>
  <c r="BI893" i="9"/>
  <c r="BI32" i="9"/>
  <c r="BI201" i="9"/>
  <c r="BI273" i="9"/>
  <c r="BI538" i="9"/>
  <c r="BI200" i="9"/>
  <c r="BI940" i="9"/>
  <c r="BI527" i="9"/>
  <c r="BI730" i="9"/>
  <c r="BI827" i="9"/>
  <c r="BI291" i="9"/>
  <c r="BI386" i="9"/>
  <c r="BI714" i="9"/>
  <c r="BI508" i="9"/>
  <c r="BI872" i="9"/>
  <c r="BI80" i="9"/>
  <c r="BI665" i="9"/>
  <c r="BI698" i="9"/>
  <c r="BI583" i="9"/>
  <c r="BI848" i="9"/>
  <c r="BI378" i="9"/>
  <c r="BI934" i="9"/>
  <c r="BI530" i="9"/>
  <c r="BI321" i="9"/>
  <c r="BI367" i="9"/>
  <c r="BI864" i="9"/>
  <c r="BI695" i="9"/>
  <c r="BI904" i="9"/>
  <c r="BI977" i="9"/>
  <c r="BI936" i="9"/>
  <c r="BI849" i="9"/>
  <c r="BI126" i="9"/>
  <c r="BI889" i="9"/>
  <c r="BI596" i="9"/>
  <c r="BI571" i="9"/>
  <c r="BI56" i="9"/>
  <c r="BI683" i="9"/>
  <c r="BI342" i="9"/>
  <c r="BI106" i="9"/>
  <c r="BI234" i="9"/>
  <c r="BI684" i="9"/>
  <c r="BI341" i="9"/>
  <c r="BI810" i="9"/>
  <c r="BI721" i="9"/>
  <c r="BI735" i="9"/>
  <c r="BI46" i="9"/>
  <c r="BI878" i="9"/>
  <c r="BI312" i="9"/>
  <c r="BI278" i="9"/>
  <c r="BI822" i="9"/>
  <c r="BI512" i="9"/>
  <c r="BI226" i="9"/>
  <c r="BI843" i="9"/>
  <c r="BI463" i="9"/>
  <c r="BI276" i="9"/>
  <c r="BI88" i="9"/>
  <c r="BI631" i="9"/>
  <c r="BI192" i="9"/>
  <c r="BI716" i="9"/>
  <c r="BI16" i="9"/>
  <c r="BI995" i="9"/>
  <c r="BI212" i="9"/>
  <c r="BI668" i="9"/>
  <c r="BI835" i="9"/>
  <c r="BI926" i="9"/>
  <c r="BI883" i="9"/>
  <c r="BI351" i="9"/>
  <c r="BI860" i="9"/>
  <c r="BI773" i="9"/>
  <c r="BI418" i="9"/>
  <c r="BI829" i="9"/>
  <c r="BI857" i="9"/>
  <c r="BI155" i="9"/>
  <c r="BI507" i="9"/>
  <c r="BI280" i="9"/>
  <c r="BI178" i="9"/>
  <c r="BI589" i="9"/>
  <c r="BI139" i="9"/>
  <c r="BI901" i="9"/>
  <c r="BI204" i="9"/>
  <c r="BI890" i="9"/>
  <c r="BI939" i="9"/>
  <c r="BI956" i="9"/>
  <c r="BI859" i="9"/>
  <c r="BI753" i="9"/>
  <c r="BI167" i="9"/>
  <c r="BI74" i="9"/>
  <c r="BI649" i="9"/>
  <c r="BI551" i="9"/>
  <c r="BI803" i="9"/>
  <c r="BI560" i="9"/>
  <c r="BI894" i="9"/>
  <c r="BI640" i="9"/>
  <c r="BI422" i="9"/>
  <c r="BI299" i="9"/>
  <c r="BI479" i="9"/>
  <c r="BI746" i="9"/>
  <c r="BI514" i="9"/>
  <c r="BI353" i="9"/>
  <c r="BI976" i="9"/>
  <c r="BI793" i="9"/>
  <c r="BI748" i="9"/>
  <c r="BI651" i="9"/>
  <c r="BI434" i="9"/>
  <c r="BI263" i="9"/>
  <c r="BI945" i="9"/>
  <c r="BI114" i="9"/>
  <c r="BI685" i="9"/>
  <c r="BI219" i="9"/>
  <c r="BI949" i="9"/>
  <c r="BI699" i="9"/>
  <c r="BI179" i="9"/>
  <c r="BI143" i="9"/>
  <c r="BI914" i="9"/>
  <c r="BI587" i="9"/>
  <c r="BI506" i="9"/>
  <c r="BI828" i="9"/>
  <c r="BI758" i="9"/>
  <c r="BI480" i="9"/>
  <c r="BI190" i="9"/>
  <c r="BI895" i="9"/>
  <c r="BI836" i="9"/>
  <c r="BI454" i="9"/>
  <c r="BI996" i="9"/>
  <c r="BI34" i="9"/>
  <c r="BI850" i="9"/>
  <c r="BI194" i="9"/>
  <c r="BI87" i="9"/>
  <c r="BI599" i="9"/>
  <c r="BI728" i="9"/>
  <c r="BI45" i="9"/>
  <c r="BI954" i="9"/>
  <c r="BI580" i="9"/>
  <c r="BI594" i="9"/>
  <c r="BI356" i="9"/>
  <c r="BI238" i="9"/>
  <c r="BI686" i="9"/>
  <c r="BI658" i="9"/>
  <c r="BI102" i="9"/>
  <c r="BI656" i="9"/>
  <c r="BI747" i="9"/>
  <c r="BI269" i="9"/>
  <c r="BI99" i="9"/>
  <c r="BI720" i="9"/>
  <c r="BI295" i="9"/>
  <c r="BI933" i="9"/>
  <c r="BI421" i="9"/>
  <c r="BI79" i="9"/>
  <c r="BI257" i="9"/>
  <c r="BI117" i="9"/>
  <c r="BI808" i="9"/>
  <c r="BI984" i="9"/>
  <c r="BI223" i="9"/>
  <c r="BI983" i="9"/>
  <c r="BI654" i="9"/>
  <c r="BI951" i="9"/>
  <c r="BI584" i="9"/>
  <c r="BI135" i="9"/>
  <c r="BI325" i="9"/>
  <c r="BI141" i="9"/>
  <c r="BI134" i="9"/>
  <c r="BI376" i="9"/>
  <c r="BI131" i="9"/>
  <c r="BI419" i="9"/>
  <c r="BI824" i="9"/>
  <c r="BI865" i="9"/>
  <c r="BI211" i="9"/>
  <c r="BI375" i="9"/>
  <c r="BI787" i="9"/>
  <c r="BI523" i="9"/>
  <c r="BI500" i="9"/>
  <c r="BI772" i="9"/>
  <c r="BI360" i="9"/>
  <c r="BI844" i="9"/>
  <c r="BI911" i="9"/>
  <c r="BI585" i="9"/>
  <c r="BI881" i="9"/>
  <c r="BI775" i="9"/>
  <c r="BI157" i="9"/>
  <c r="BI191" i="9"/>
  <c r="BI103" i="9"/>
  <c r="BI100" i="9"/>
  <c r="BI433" i="9"/>
  <c r="BI313" i="9"/>
  <c r="BI324" i="9"/>
  <c r="BI556" i="9"/>
  <c r="BI409" i="9"/>
  <c r="BI381" i="9"/>
  <c r="BI809" i="9"/>
  <c r="BI438" i="9"/>
  <c r="BI287" i="9"/>
  <c r="BI605" i="9"/>
  <c r="BI647" i="9"/>
  <c r="BI655" i="9"/>
  <c r="BI184" i="9"/>
  <c r="BI736" i="9"/>
  <c r="BI202" i="9"/>
  <c r="BI101" i="9"/>
  <c r="BI331" i="9"/>
  <c r="BI816" i="9"/>
  <c r="BI423" i="9"/>
  <c r="BI152" i="9"/>
  <c r="BI892" i="9"/>
  <c r="BI298" i="9"/>
  <c r="BI660" i="9"/>
  <c r="BI493" i="9"/>
  <c r="BI50" i="9"/>
  <c r="BI547" i="9"/>
  <c r="BI767" i="9"/>
  <c r="BI533" i="9"/>
  <c r="BI756" i="9"/>
  <c r="BI247" i="9"/>
  <c r="BI519" i="9"/>
  <c r="BI165" i="9"/>
  <c r="BI621" i="9"/>
  <c r="BI40" i="9"/>
  <c r="BI567" i="9"/>
  <c r="BI83" i="9"/>
  <c r="BI780" i="9"/>
  <c r="BI876" i="9"/>
  <c r="BI112" i="9"/>
  <c r="BI175" i="9"/>
  <c r="BI700" i="9"/>
  <c r="BI42" i="9"/>
  <c r="BI764" i="9"/>
  <c r="BI476" i="9"/>
  <c r="BI71" i="9"/>
  <c r="BI932" i="9"/>
  <c r="BI559" i="9"/>
  <c r="BI318" i="9"/>
  <c r="BI907" i="9"/>
  <c r="BI572" i="9"/>
  <c r="BI492" i="9"/>
  <c r="BI961" i="9"/>
  <c r="BI365" i="9"/>
  <c r="BI459" i="9"/>
  <c r="BI61" i="9"/>
  <c r="BI72" i="9"/>
  <c r="BI340" i="9"/>
  <c r="BI1002" i="9"/>
  <c r="BI591" i="9"/>
  <c r="BI992" i="9"/>
  <c r="BI294" i="9"/>
  <c r="BI26" i="9"/>
  <c r="BI794" i="9"/>
  <c r="BI903" i="9"/>
  <c r="BI555" i="9"/>
  <c r="BI206" i="9"/>
  <c r="BI1003" i="9"/>
  <c r="BI457" i="9"/>
  <c r="BI778" i="9"/>
  <c r="BI552" i="9"/>
  <c r="BI473" i="9"/>
  <c r="BI784" i="9"/>
  <c r="BI207" i="9"/>
  <c r="BI405" i="9"/>
  <c r="BI408" i="9"/>
  <c r="BI877" i="9"/>
  <c r="BI610" i="9"/>
  <c r="BI853" i="9"/>
  <c r="BI615" i="9"/>
  <c r="BI186" i="9"/>
  <c r="BI401" i="9"/>
  <c r="BI432" i="9"/>
  <c r="BI776" i="9"/>
  <c r="BI783" i="9"/>
  <c r="BI999" i="9"/>
  <c r="BI955" i="9"/>
  <c r="BI918" i="9"/>
  <c r="BI196" i="9"/>
  <c r="BI373" i="9"/>
  <c r="BI446" i="9"/>
  <c r="BI63" i="9"/>
  <c r="BI110" i="9"/>
  <c r="BI833" i="9"/>
  <c r="BI465" i="9"/>
  <c r="BI941" i="9"/>
  <c r="BI502" i="9"/>
  <c r="BI239" i="9"/>
  <c r="BI172" i="9"/>
  <c r="BI407" i="9"/>
  <c r="BI428" i="9"/>
  <c r="BI531" i="9"/>
  <c r="BI394" i="9"/>
  <c r="BI425" i="9"/>
  <c r="BI285" i="9"/>
  <c r="BI38" i="9"/>
  <c r="BI581" i="9"/>
  <c r="BI363" i="9"/>
  <c r="BI755" i="9"/>
  <c r="BI920" i="9"/>
  <c r="BI303" i="9"/>
  <c r="BI882" i="9"/>
  <c r="BI346" i="9"/>
  <c r="BI701" i="9"/>
  <c r="BI566" i="9"/>
  <c r="BI282" i="9"/>
  <c r="BI395" i="9"/>
  <c r="BI978" i="9"/>
  <c r="BI115" i="9"/>
  <c r="BI536" i="9"/>
  <c r="BI270" i="9"/>
  <c r="BI148" i="9"/>
  <c r="BI511" i="9"/>
  <c r="BI427" i="9"/>
  <c r="BI260" i="9"/>
  <c r="BI788" i="9"/>
  <c r="BI486" i="9"/>
  <c r="BI335" i="9"/>
  <c r="BI104" i="9"/>
  <c r="BI986" i="9"/>
  <c r="BI618" i="9"/>
  <c r="BI751" i="9"/>
  <c r="BI431" i="9"/>
  <c r="BI634" i="9"/>
  <c r="BI846" i="9"/>
  <c r="BI537" i="9"/>
  <c r="BI385" i="9"/>
  <c r="BI994" i="9"/>
  <c r="BI70" i="9"/>
  <c r="BI663" i="9"/>
  <c r="BX18" i="9"/>
  <c r="BY20" i="9" a="1"/>
  <c r="BY20" i="9" s="1"/>
  <c r="BZ19" i="9"/>
  <c r="BW19" i="9"/>
  <c r="BU19" i="9"/>
  <c r="CA19" i="9"/>
  <c r="BV19" i="9"/>
  <c r="B23" i="1" l="1"/>
  <c r="C22" i="9" s="1"/>
  <c r="R22" i="9" s="1"/>
  <c r="X22" i="9" s="1"/>
  <c r="AA22" i="9" s="1"/>
  <c r="C21" i="9"/>
  <c r="AT25" i="9"/>
  <c r="AU25" i="9" s="1"/>
  <c r="Y20" i="9"/>
  <c r="R20" i="9"/>
  <c r="X20" i="9" s="1"/>
  <c r="AA20" i="9" s="1"/>
  <c r="AB20" i="9" s="1"/>
  <c r="AC20" i="9" s="1"/>
  <c r="BK7" i="9"/>
  <c r="BM7" i="9" s="1"/>
  <c r="CB20" i="9"/>
  <c r="CC20" i="9"/>
  <c r="CG19" i="9"/>
  <c r="CL20" i="9"/>
  <c r="CN20" i="9"/>
  <c r="CT20" i="9"/>
  <c r="CO20" i="9"/>
  <c r="CU20" i="9"/>
  <c r="CK20" i="9"/>
  <c r="CP20" i="9"/>
  <c r="CV20" i="9"/>
  <c r="CQ20" i="9"/>
  <c r="CW20" i="9"/>
  <c r="CH20" i="9"/>
  <c r="CR20" i="9"/>
  <c r="CX20" i="9"/>
  <c r="CI20" i="9"/>
  <c r="CY20" i="9"/>
  <c r="CJ20" i="9"/>
  <c r="CM20" i="9"/>
  <c r="DA20" i="9"/>
  <c r="CD20" i="9"/>
  <c r="BZ20" i="9"/>
  <c r="BW20" i="9"/>
  <c r="BU20" i="9"/>
  <c r="BV20" i="9"/>
  <c r="CA20" i="9"/>
  <c r="BX19" i="9"/>
  <c r="BY21" i="9" a="1"/>
  <c r="BY21" i="9" s="1"/>
  <c r="O23" i="1" l="1"/>
  <c r="B24" i="1"/>
  <c r="R21" i="9"/>
  <c r="X21" i="9" s="1"/>
  <c r="AA21" i="9" s="1"/>
  <c r="Y21" i="9"/>
  <c r="Y22" i="9"/>
  <c r="AU23" i="9"/>
  <c r="BK8" i="9"/>
  <c r="BM8" i="9" s="1"/>
  <c r="CB21" i="9"/>
  <c r="CC21" i="9"/>
  <c r="CG20" i="9"/>
  <c r="CP21" i="9"/>
  <c r="CV21" i="9"/>
  <c r="CH21" i="9"/>
  <c r="CQ21" i="9"/>
  <c r="CW21" i="9"/>
  <c r="CO21" i="9"/>
  <c r="CU21" i="9"/>
  <c r="CI21" i="9"/>
  <c r="CR21" i="9"/>
  <c r="CX21" i="9"/>
  <c r="CJ21" i="9"/>
  <c r="CY21" i="9"/>
  <c r="CK21" i="9"/>
  <c r="CL21" i="9"/>
  <c r="CM21" i="9"/>
  <c r="CN21" i="9"/>
  <c r="CT21" i="9"/>
  <c r="DA21" i="9"/>
  <c r="CD21" i="9"/>
  <c r="BX20" i="9"/>
  <c r="BW21" i="9"/>
  <c r="BZ21" i="9"/>
  <c r="BU21" i="9"/>
  <c r="CA21" i="9"/>
  <c r="BV21" i="9"/>
  <c r="BY22" i="9" a="1"/>
  <c r="BY22" i="9" s="1"/>
  <c r="AB22" i="9"/>
  <c r="AC22" i="9" s="1"/>
  <c r="O24" i="1" l="1"/>
  <c r="C23" i="9"/>
  <c r="B25" i="1"/>
  <c r="AB21" i="9"/>
  <c r="AC21" i="9" s="1"/>
  <c r="BK9" i="9"/>
  <c r="BM9" i="9" s="1"/>
  <c r="CB22" i="9"/>
  <c r="CC22" i="9"/>
  <c r="CG21" i="9"/>
  <c r="DA22" i="9"/>
  <c r="CJ22" i="9"/>
  <c r="CR22" i="9"/>
  <c r="CX22" i="9"/>
  <c r="CQ22" i="9"/>
  <c r="CK22" i="9"/>
  <c r="CY22" i="9"/>
  <c r="CL22" i="9"/>
  <c r="CI22" i="9"/>
  <c r="CM22" i="9"/>
  <c r="CW22" i="9"/>
  <c r="CN22" i="9"/>
  <c r="CT22" i="9"/>
  <c r="CO22" i="9"/>
  <c r="CU22" i="9"/>
  <c r="CH22" i="9"/>
  <c r="CP22" i="9"/>
  <c r="CV22" i="9"/>
  <c r="CD22" i="9"/>
  <c r="BX21" i="9"/>
  <c r="BW22" i="9"/>
  <c r="BZ22" i="9"/>
  <c r="BV22" i="9"/>
  <c r="BU22" i="9"/>
  <c r="CA22" i="9"/>
  <c r="BY23" i="9" a="1"/>
  <c r="BY23" i="9" s="1"/>
  <c r="O25" i="1" l="1"/>
  <c r="B26" i="1"/>
  <c r="C24" i="9"/>
  <c r="R23" i="9"/>
  <c r="X23" i="9" s="1"/>
  <c r="AA23" i="9" s="1"/>
  <c r="Y23" i="9"/>
  <c r="BK10" i="9"/>
  <c r="BM10" i="9" s="1"/>
  <c r="CB23" i="9"/>
  <c r="CC23" i="9"/>
  <c r="CG22" i="9"/>
  <c r="CM23" i="9"/>
  <c r="CN23" i="9"/>
  <c r="CT23" i="9"/>
  <c r="CL23" i="9"/>
  <c r="CH23" i="9"/>
  <c r="CO23" i="9"/>
  <c r="CU23" i="9"/>
  <c r="CI23" i="9"/>
  <c r="CP23" i="9"/>
  <c r="CV23" i="9"/>
  <c r="CJ23" i="9"/>
  <c r="CQ23" i="9"/>
  <c r="CW23" i="9"/>
  <c r="CK23" i="9"/>
  <c r="CR23" i="9"/>
  <c r="CX23" i="9"/>
  <c r="CY23" i="9"/>
  <c r="DA23" i="9"/>
  <c r="CD23" i="9"/>
  <c r="BY24" i="9" a="1"/>
  <c r="BY24" i="9" s="1"/>
  <c r="BZ23" i="9"/>
  <c r="BW23" i="9"/>
  <c r="CA23" i="9"/>
  <c r="BV23" i="9"/>
  <c r="BU23" i="9"/>
  <c r="BX22" i="9"/>
  <c r="AB23" i="9" l="1"/>
  <c r="AC23" i="9"/>
  <c r="R24" i="9"/>
  <c r="X24" i="9" s="1"/>
  <c r="AA24" i="9" s="1"/>
  <c r="Y24" i="9"/>
  <c r="O26" i="1"/>
  <c r="C25" i="9"/>
  <c r="B27" i="1"/>
  <c r="BK11" i="9"/>
  <c r="BM11" i="9" s="1"/>
  <c r="CB24" i="9"/>
  <c r="CC24" i="9"/>
  <c r="CG23" i="9"/>
  <c r="DA24" i="9"/>
  <c r="CH24" i="9"/>
  <c r="CN24" i="9"/>
  <c r="CT24" i="9"/>
  <c r="CI24" i="9"/>
  <c r="CO24" i="9"/>
  <c r="CU24" i="9"/>
  <c r="CJ24" i="9"/>
  <c r="CP24" i="9"/>
  <c r="CV24" i="9"/>
  <c r="CK24" i="9"/>
  <c r="CQ24" i="9"/>
  <c r="CW24" i="9"/>
  <c r="CL24" i="9"/>
  <c r="CR24" i="9"/>
  <c r="CX24" i="9"/>
  <c r="CM24" i="9"/>
  <c r="CY24" i="9"/>
  <c r="CD24" i="9"/>
  <c r="BY25" i="9" a="1"/>
  <c r="BY25" i="9" s="1"/>
  <c r="BX23" i="9"/>
  <c r="BZ24" i="9"/>
  <c r="BW24" i="9"/>
  <c r="BU24" i="9"/>
  <c r="CA24" i="9"/>
  <c r="BV24" i="9"/>
  <c r="AB24" i="9" l="1"/>
  <c r="AC24" i="9" s="1"/>
  <c r="O27" i="1"/>
  <c r="C26" i="9"/>
  <c r="B28" i="1"/>
  <c r="Y25" i="9"/>
  <c r="R25" i="9"/>
  <c r="X25" i="9" s="1"/>
  <c r="AA25" i="9" s="1"/>
  <c r="BK12" i="9"/>
  <c r="BM12" i="9" s="1"/>
  <c r="CB25" i="9"/>
  <c r="CC25" i="9"/>
  <c r="CG24" i="9"/>
  <c r="CK25" i="9"/>
  <c r="CP25" i="9"/>
  <c r="CV25" i="9"/>
  <c r="CU25" i="9"/>
  <c r="CL25" i="9"/>
  <c r="CQ25" i="9"/>
  <c r="CW25" i="9"/>
  <c r="CR25" i="9"/>
  <c r="CX25" i="9"/>
  <c r="CO25" i="9"/>
  <c r="CY25" i="9"/>
  <c r="CJ25" i="9"/>
  <c r="CH25" i="9"/>
  <c r="CM25" i="9"/>
  <c r="CI25" i="9"/>
  <c r="CN25" i="9"/>
  <c r="CT25" i="9"/>
  <c r="DA25" i="9"/>
  <c r="CD25" i="9"/>
  <c r="CA25" i="9"/>
  <c r="BU25" i="9"/>
  <c r="BZ25" i="9"/>
  <c r="BV25" i="9"/>
  <c r="BW25" i="9"/>
  <c r="BY26" i="9" a="1"/>
  <c r="BY26" i="9" s="1"/>
  <c r="BX24" i="9"/>
  <c r="AB25" i="9" l="1"/>
  <c r="AC25" i="9" s="1"/>
  <c r="O28" i="1"/>
  <c r="C27" i="9"/>
  <c r="B29" i="1"/>
  <c r="Y26" i="9"/>
  <c r="R26" i="9"/>
  <c r="X26" i="9" s="1"/>
  <c r="BK13" i="9"/>
  <c r="BM13" i="9" s="1"/>
  <c r="CB26" i="9"/>
  <c r="CC26" i="9"/>
  <c r="CG25" i="9"/>
  <c r="CR26" i="9"/>
  <c r="CX26" i="9"/>
  <c r="CY26" i="9"/>
  <c r="CH26" i="9"/>
  <c r="CI26" i="9"/>
  <c r="CM26" i="9"/>
  <c r="CJ26" i="9"/>
  <c r="CN26" i="9"/>
  <c r="CT26" i="9"/>
  <c r="CK26" i="9"/>
  <c r="CO26" i="9"/>
  <c r="CU26" i="9"/>
  <c r="CQ26" i="9"/>
  <c r="CW26" i="9"/>
  <c r="CL26" i="9"/>
  <c r="CP26" i="9"/>
  <c r="CV26" i="9"/>
  <c r="DA26" i="9"/>
  <c r="BX25" i="9"/>
  <c r="CD26" i="9"/>
  <c r="CA26" i="9"/>
  <c r="BZ26" i="9"/>
  <c r="BU26" i="9"/>
  <c r="BW26" i="9"/>
  <c r="BV26" i="9"/>
  <c r="BY27" i="9" a="1"/>
  <c r="BY27" i="9" s="1"/>
  <c r="AA26" i="9" l="1"/>
  <c r="AB26" i="9"/>
  <c r="AC26" i="9" s="1"/>
  <c r="O29" i="1"/>
  <c r="B30" i="1"/>
  <c r="C28" i="9"/>
  <c r="R27" i="9"/>
  <c r="X27" i="9" s="1"/>
  <c r="Y27" i="9"/>
  <c r="BK14" i="9"/>
  <c r="BM14" i="9" s="1"/>
  <c r="CB27" i="9"/>
  <c r="CC27" i="9"/>
  <c r="CG26" i="9"/>
  <c r="CI27" i="9"/>
  <c r="CH27" i="9"/>
  <c r="CJ27" i="9"/>
  <c r="CM27" i="9"/>
  <c r="CK27" i="9"/>
  <c r="CN27" i="9"/>
  <c r="CT27" i="9"/>
  <c r="CY27" i="9"/>
  <c r="CL27" i="9"/>
  <c r="CO27" i="9"/>
  <c r="CU27" i="9"/>
  <c r="CP27" i="9"/>
  <c r="CV27" i="9"/>
  <c r="CQ27" i="9"/>
  <c r="CW27" i="9"/>
  <c r="CR27" i="9"/>
  <c r="CX27" i="9"/>
  <c r="DA27" i="9"/>
  <c r="CD27" i="9"/>
  <c r="BU27" i="9"/>
  <c r="BW27" i="9"/>
  <c r="BV27" i="9"/>
  <c r="BZ27" i="9"/>
  <c r="CA27" i="9"/>
  <c r="BX26" i="9"/>
  <c r="BY28" i="9" a="1"/>
  <c r="BY28" i="9" s="1"/>
  <c r="AA27" i="9" l="1"/>
  <c r="AB27" i="9"/>
  <c r="Y28" i="9"/>
  <c r="R28" i="9"/>
  <c r="X28" i="9" s="1"/>
  <c r="AA28" i="9" s="1"/>
  <c r="O30" i="1"/>
  <c r="C29" i="9"/>
  <c r="B31" i="1"/>
  <c r="BK15" i="9"/>
  <c r="BM15" i="9" s="1"/>
  <c r="CB28" i="9"/>
  <c r="CC28" i="9"/>
  <c r="CG27" i="9"/>
  <c r="DA28" i="9"/>
  <c r="CL28" i="9"/>
  <c r="CN28" i="9"/>
  <c r="CT28" i="9"/>
  <c r="CO28" i="9"/>
  <c r="CU28" i="9"/>
  <c r="CM28" i="9"/>
  <c r="CP28" i="9"/>
  <c r="CV28" i="9"/>
  <c r="CK28" i="9"/>
  <c r="CQ28" i="9"/>
  <c r="CW28" i="9"/>
  <c r="CH28" i="9"/>
  <c r="CR28" i="9"/>
  <c r="CX28" i="9"/>
  <c r="CI28" i="9"/>
  <c r="CY28" i="9"/>
  <c r="CJ28" i="9"/>
  <c r="CD28" i="9"/>
  <c r="BX27" i="9"/>
  <c r="BV28" i="9"/>
  <c r="BU28" i="9"/>
  <c r="BZ28" i="9"/>
  <c r="CA28" i="9"/>
  <c r="BW28" i="9"/>
  <c r="BY29" i="9" a="1"/>
  <c r="BY29" i="9" s="1"/>
  <c r="AB28" i="9"/>
  <c r="AC28" i="9" s="1"/>
  <c r="AC27" i="9" l="1"/>
  <c r="O31" i="1"/>
  <c r="B32" i="1"/>
  <c r="C30" i="9"/>
  <c r="Y29" i="9"/>
  <c r="R29" i="9"/>
  <c r="X29" i="9" s="1"/>
  <c r="BK16" i="9"/>
  <c r="BM16" i="9" s="1"/>
  <c r="CB29" i="9"/>
  <c r="CC29" i="9"/>
  <c r="CG28" i="9"/>
  <c r="CP29" i="9"/>
  <c r="CV29" i="9"/>
  <c r="CH29" i="9"/>
  <c r="CQ29" i="9"/>
  <c r="CW29" i="9"/>
  <c r="CI29" i="9"/>
  <c r="CR29" i="9"/>
  <c r="CX29" i="9"/>
  <c r="CJ29" i="9"/>
  <c r="CY29" i="9"/>
  <c r="CO29" i="9"/>
  <c r="CK29" i="9"/>
  <c r="CU29" i="9"/>
  <c r="CL29" i="9"/>
  <c r="CM29" i="9"/>
  <c r="CN29" i="9"/>
  <c r="CT29" i="9"/>
  <c r="DA29" i="9"/>
  <c r="BX28" i="9"/>
  <c r="CD29" i="9"/>
  <c r="CA29" i="9"/>
  <c r="BU29" i="9"/>
  <c r="BV29" i="9"/>
  <c r="BZ29" i="9"/>
  <c r="BW29" i="9"/>
  <c r="BY30" i="9" a="1"/>
  <c r="BY30" i="9" s="1"/>
  <c r="AA29" i="9" l="1"/>
  <c r="AB29" i="9"/>
  <c r="R30" i="9"/>
  <c r="X30" i="9" s="1"/>
  <c r="AA30" i="9" s="1"/>
  <c r="Y30" i="9"/>
  <c r="O32" i="1"/>
  <c r="B33" i="1"/>
  <c r="C31" i="9"/>
  <c r="BK17" i="9"/>
  <c r="BM17" i="9" s="1"/>
  <c r="CB30" i="9"/>
  <c r="CC30" i="9"/>
  <c r="CG29" i="9"/>
  <c r="CJ30" i="9"/>
  <c r="CR30" i="9"/>
  <c r="CX30" i="9"/>
  <c r="CQ30" i="9"/>
  <c r="CK30" i="9"/>
  <c r="CY30" i="9"/>
  <c r="CI30" i="9"/>
  <c r="CW30" i="9"/>
  <c r="CL30" i="9"/>
  <c r="CM30" i="9"/>
  <c r="CN30" i="9"/>
  <c r="CT30" i="9"/>
  <c r="CO30" i="9"/>
  <c r="CU30" i="9"/>
  <c r="CH30" i="9"/>
  <c r="CP30" i="9"/>
  <c r="CV30" i="9"/>
  <c r="DA30" i="9"/>
  <c r="CD30" i="9"/>
  <c r="BX29" i="9"/>
  <c r="BU30" i="9"/>
  <c r="BW30" i="9"/>
  <c r="BZ30" i="9"/>
  <c r="BV30" i="9"/>
  <c r="CA30" i="9"/>
  <c r="BY31" i="9" a="1"/>
  <c r="BY31" i="9" s="1"/>
  <c r="AB30" i="9"/>
  <c r="AC30" i="9" s="1"/>
  <c r="AC29" i="9" l="1"/>
  <c r="R31" i="9"/>
  <c r="X31" i="9" s="1"/>
  <c r="Y31" i="9"/>
  <c r="O33" i="1"/>
  <c r="B34" i="1"/>
  <c r="C32" i="9"/>
  <c r="BK18" i="9"/>
  <c r="BM18" i="9" s="1"/>
  <c r="CB31" i="9"/>
  <c r="CC31" i="9"/>
  <c r="CG30" i="9"/>
  <c r="CM31" i="9"/>
  <c r="CN31" i="9"/>
  <c r="CT31" i="9"/>
  <c r="CH31" i="9"/>
  <c r="CO31" i="9"/>
  <c r="CU31" i="9"/>
  <c r="CY31" i="9"/>
  <c r="CI31" i="9"/>
  <c r="CP31" i="9"/>
  <c r="CV31" i="9"/>
  <c r="CJ31" i="9"/>
  <c r="CQ31" i="9"/>
  <c r="CW31" i="9"/>
  <c r="CK31" i="9"/>
  <c r="CR31" i="9"/>
  <c r="CX31" i="9"/>
  <c r="CL31" i="9"/>
  <c r="DA31" i="9"/>
  <c r="CD31" i="9"/>
  <c r="BX30" i="9"/>
  <c r="BU31" i="9"/>
  <c r="BZ31" i="9"/>
  <c r="BV31" i="9"/>
  <c r="BY32" i="9" a="1"/>
  <c r="BY32" i="9" s="1"/>
  <c r="BW31" i="9"/>
  <c r="CA31" i="9"/>
  <c r="Y32" i="9" l="1"/>
  <c r="R32" i="9"/>
  <c r="X32" i="9" s="1"/>
  <c r="AA32" i="9" s="1"/>
  <c r="O34" i="1"/>
  <c r="B35" i="1"/>
  <c r="C33" i="9"/>
  <c r="AA31" i="9"/>
  <c r="AB31" i="9"/>
  <c r="BK19" i="9"/>
  <c r="BM19" i="9" s="1"/>
  <c r="CB32" i="9"/>
  <c r="CC32" i="9"/>
  <c r="CG31" i="9"/>
  <c r="CH32" i="9"/>
  <c r="CN32" i="9"/>
  <c r="CT32" i="9"/>
  <c r="CI32" i="9"/>
  <c r="CO32" i="9"/>
  <c r="CU32" i="9"/>
  <c r="CJ32" i="9"/>
  <c r="CP32" i="9"/>
  <c r="CV32" i="9"/>
  <c r="CK32" i="9"/>
  <c r="CQ32" i="9"/>
  <c r="CW32" i="9"/>
  <c r="CL32" i="9"/>
  <c r="CR32" i="9"/>
  <c r="CX32" i="9"/>
  <c r="CY32" i="9"/>
  <c r="CM32" i="9"/>
  <c r="DA32" i="9"/>
  <c r="CD32" i="9"/>
  <c r="BV32" i="9"/>
  <c r="BX31" i="9"/>
  <c r="BY33" i="9" a="1"/>
  <c r="BY33" i="9" s="1"/>
  <c r="BZ32" i="9"/>
  <c r="BW32" i="9"/>
  <c r="CA32" i="9"/>
  <c r="BU32" i="9"/>
  <c r="AB32" i="9"/>
  <c r="AC32" i="9" s="1"/>
  <c r="AC31" i="9" l="1"/>
  <c r="R33" i="9"/>
  <c r="X33" i="9" s="1"/>
  <c r="Y33" i="9"/>
  <c r="O35" i="1"/>
  <c r="C34" i="9"/>
  <c r="B36" i="1"/>
  <c r="BK20" i="9"/>
  <c r="BM20" i="9" s="1"/>
  <c r="CB33" i="9"/>
  <c r="CC33" i="9"/>
  <c r="CG32" i="9"/>
  <c r="CK33" i="9"/>
  <c r="CP33" i="9"/>
  <c r="CV33" i="9"/>
  <c r="CU33" i="9"/>
  <c r="CL33" i="9"/>
  <c r="CQ33" i="9"/>
  <c r="CW33" i="9"/>
  <c r="CR33" i="9"/>
  <c r="CX33" i="9"/>
  <c r="CY33" i="9"/>
  <c r="CJ33" i="9"/>
  <c r="CO33" i="9"/>
  <c r="CH33" i="9"/>
  <c r="CM33" i="9"/>
  <c r="CI33" i="9"/>
  <c r="CN33" i="9"/>
  <c r="CT33" i="9"/>
  <c r="DA33" i="9"/>
  <c r="BX32" i="9"/>
  <c r="CD33" i="9"/>
  <c r="BY34" i="9" a="1"/>
  <c r="BY34" i="9" s="1"/>
  <c r="BZ33" i="9"/>
  <c r="CA33" i="9"/>
  <c r="BW33" i="9"/>
  <c r="BV33" i="9"/>
  <c r="BU33" i="9"/>
  <c r="O36" i="1" l="1"/>
  <c r="C35" i="9"/>
  <c r="B37" i="1"/>
  <c r="R34" i="9"/>
  <c r="X34" i="9" s="1"/>
  <c r="Y34" i="9"/>
  <c r="AA33" i="9"/>
  <c r="AB33" i="9"/>
  <c r="AC33" i="9" s="1"/>
  <c r="BK21" i="9"/>
  <c r="BM21" i="9" s="1"/>
  <c r="CB34" i="9"/>
  <c r="CC34" i="9"/>
  <c r="CG33" i="9"/>
  <c r="DA34" i="9"/>
  <c r="CR34" i="9"/>
  <c r="CX34" i="9"/>
  <c r="CY34" i="9"/>
  <c r="CQ34" i="9"/>
  <c r="CH34" i="9"/>
  <c r="CI34" i="9"/>
  <c r="CM34" i="9"/>
  <c r="CJ34" i="9"/>
  <c r="CN34" i="9"/>
  <c r="CT34" i="9"/>
  <c r="CK34" i="9"/>
  <c r="CO34" i="9"/>
  <c r="CU34" i="9"/>
  <c r="CL34" i="9"/>
  <c r="CP34" i="9"/>
  <c r="CV34" i="9"/>
  <c r="CW34" i="9"/>
  <c r="BX33" i="9"/>
  <c r="CD34" i="9"/>
  <c r="BW34" i="9"/>
  <c r="BZ34" i="9"/>
  <c r="CA34" i="9"/>
  <c r="BV34" i="9"/>
  <c r="BU34" i="9"/>
  <c r="BY35" i="9" a="1"/>
  <c r="BY35" i="9" s="1"/>
  <c r="BQ11" i="9" s="1"/>
  <c r="AA34" i="9" l="1"/>
  <c r="AB34" i="9"/>
  <c r="O37" i="1"/>
  <c r="C36" i="9"/>
  <c r="B38" i="1"/>
  <c r="R35" i="9"/>
  <c r="X35" i="9" s="1"/>
  <c r="Y35" i="9"/>
  <c r="BK22" i="9"/>
  <c r="BM22" i="9" s="1"/>
  <c r="CB35" i="9"/>
  <c r="CC35" i="9"/>
  <c r="CG34" i="9"/>
  <c r="BP19" i="9"/>
  <c r="CI35" i="9"/>
  <c r="CH35" i="9"/>
  <c r="CJ35" i="9"/>
  <c r="CM35" i="9"/>
  <c r="CK35" i="9"/>
  <c r="CN35" i="9"/>
  <c r="CT35" i="9"/>
  <c r="CL35" i="9"/>
  <c r="CO35" i="9"/>
  <c r="CU35" i="9"/>
  <c r="CP35" i="9"/>
  <c r="CV35" i="9"/>
  <c r="CQ35" i="9"/>
  <c r="CW35" i="9"/>
  <c r="CY35" i="9"/>
  <c r="CR35" i="9"/>
  <c r="CX35" i="9"/>
  <c r="DA35" i="9"/>
  <c r="BX34" i="9"/>
  <c r="CD35" i="9"/>
  <c r="CE5" i="9" s="1"/>
  <c r="BZ35" i="9"/>
  <c r="BU35" i="9"/>
  <c r="CA35" i="9"/>
  <c r="BV35" i="9"/>
  <c r="BW35" i="9"/>
  <c r="AC34" i="9" l="1"/>
  <c r="AA35" i="9"/>
  <c r="AB35" i="9" s="1"/>
  <c r="AC35" i="9" s="1"/>
  <c r="O38" i="1"/>
  <c r="C37" i="9"/>
  <c r="Y36" i="9"/>
  <c r="R36" i="9"/>
  <c r="X36" i="9" s="1"/>
  <c r="B39" i="1"/>
  <c r="DB34" i="9"/>
  <c r="DD34" i="9" s="1"/>
  <c r="BK23" i="9"/>
  <c r="BM23" i="9" s="1"/>
  <c r="CG35" i="9"/>
  <c r="DA36" i="9"/>
  <c r="DB35" i="9"/>
  <c r="DD35" i="9" s="1"/>
  <c r="DC5" i="9"/>
  <c r="DB6" i="9"/>
  <c r="DD6" i="9" s="1"/>
  <c r="DB7" i="9"/>
  <c r="DD7" i="9" s="1"/>
  <c r="DB8" i="9"/>
  <c r="DD8" i="9" s="1"/>
  <c r="DB9" i="9"/>
  <c r="DD9" i="9" s="1"/>
  <c r="DB10" i="9"/>
  <c r="DB11" i="9"/>
  <c r="DB12" i="9"/>
  <c r="DB13" i="9"/>
  <c r="DB14" i="9"/>
  <c r="DB15" i="9"/>
  <c r="DB16" i="9"/>
  <c r="DB17" i="9"/>
  <c r="DD17" i="9" s="1"/>
  <c r="DB18" i="9"/>
  <c r="DB19" i="9"/>
  <c r="DB20" i="9"/>
  <c r="DB21" i="9"/>
  <c r="DB22" i="9"/>
  <c r="DB23" i="9"/>
  <c r="DB24" i="9"/>
  <c r="DB25" i="9"/>
  <c r="DD25" i="9" s="1"/>
  <c r="DB26" i="9"/>
  <c r="DD26" i="9" s="1"/>
  <c r="DB27" i="9"/>
  <c r="DD27" i="9" s="1"/>
  <c r="DB28" i="9"/>
  <c r="DD28" i="9" s="1"/>
  <c r="DB29" i="9"/>
  <c r="DD29" i="9" s="1"/>
  <c r="DB30" i="9"/>
  <c r="DD30" i="9" s="1"/>
  <c r="DB31" i="9"/>
  <c r="DD31" i="9" s="1"/>
  <c r="DB32" i="9"/>
  <c r="DD32" i="9" s="1"/>
  <c r="DB33" i="9"/>
  <c r="DD33" i="9" s="1"/>
  <c r="CE8" i="9"/>
  <c r="CE10" i="9"/>
  <c r="CE35" i="9"/>
  <c r="CE29" i="9"/>
  <c r="CE16" i="9"/>
  <c r="CE18" i="9"/>
  <c r="CE12" i="9"/>
  <c r="CE22" i="9"/>
  <c r="CE24" i="9"/>
  <c r="CE26" i="9"/>
  <c r="CE20" i="9"/>
  <c r="CE32" i="9"/>
  <c r="CE34" i="9"/>
  <c r="CE28" i="9"/>
  <c r="CE7" i="9"/>
  <c r="CE9" i="9"/>
  <c r="CE30" i="9"/>
  <c r="CE6" i="9"/>
  <c r="CE31" i="9"/>
  <c r="CE27" i="9"/>
  <c r="CE15" i="9"/>
  <c r="CE17" i="9"/>
  <c r="CE11" i="9"/>
  <c r="CE14" i="9"/>
  <c r="CE23" i="9"/>
  <c r="CE25" i="9"/>
  <c r="CE19" i="9"/>
  <c r="CE13" i="9"/>
  <c r="CE33" i="9"/>
  <c r="CE21" i="9"/>
  <c r="BX35" i="9"/>
  <c r="DD24" i="9" l="1"/>
  <c r="DD16" i="9"/>
  <c r="DD23" i="9"/>
  <c r="DD15" i="9"/>
  <c r="DD22" i="9"/>
  <c r="DD14" i="9"/>
  <c r="DD21" i="9"/>
  <c r="DD13" i="9"/>
  <c r="DD19" i="9"/>
  <c r="DD11" i="9"/>
  <c r="DD18" i="9"/>
  <c r="DD10" i="9"/>
  <c r="O39" i="1"/>
  <c r="C38" i="9"/>
  <c r="DD20" i="9"/>
  <c r="DD12" i="9"/>
  <c r="AA36" i="9"/>
  <c r="AB36" i="9" s="1"/>
  <c r="AC36" i="9" s="1"/>
  <c r="B40" i="1"/>
  <c r="Y37" i="9"/>
  <c r="R37" i="9"/>
  <c r="X37" i="9" s="1"/>
  <c r="BK24" i="9"/>
  <c r="BM24" i="9" s="1"/>
  <c r="DC34" i="9"/>
  <c r="DC26" i="9"/>
  <c r="DC18" i="9"/>
  <c r="DC17" i="9"/>
  <c r="DC32" i="9"/>
  <c r="DC8" i="9"/>
  <c r="DC31" i="9"/>
  <c r="DC23" i="9"/>
  <c r="DC15" i="9"/>
  <c r="DC7" i="9"/>
  <c r="DC27" i="9"/>
  <c r="DC19" i="9"/>
  <c r="DC11" i="9"/>
  <c r="DC33" i="9"/>
  <c r="DC16" i="9"/>
  <c r="DC30" i="9"/>
  <c r="DC22" i="9"/>
  <c r="DC14" i="9"/>
  <c r="DC6" i="9"/>
  <c r="DC10" i="9"/>
  <c r="DC25" i="9"/>
  <c r="DC24" i="9"/>
  <c r="DC29" i="9"/>
  <c r="DC21" i="9"/>
  <c r="DC13" i="9"/>
  <c r="DC9" i="9"/>
  <c r="DC28" i="9"/>
  <c r="DC20" i="9"/>
  <c r="DC12" i="9"/>
  <c r="DC35" i="9"/>
  <c r="DB36" i="9"/>
  <c r="DD36" i="9" s="1"/>
  <c r="DA37" i="9"/>
  <c r="O40" i="1" l="1"/>
  <c r="C39" i="9"/>
  <c r="B41" i="1"/>
  <c r="AA37" i="9"/>
  <c r="AB37" i="9" s="1"/>
  <c r="AC37" i="9" s="1"/>
  <c r="Y38" i="9"/>
  <c r="R38" i="9"/>
  <c r="X38" i="9" s="1"/>
  <c r="AA38" i="9" s="1"/>
  <c r="AB38" i="9" s="1"/>
  <c r="BK25" i="9"/>
  <c r="BM25" i="9" s="1"/>
  <c r="DC36" i="9"/>
  <c r="DA38" i="9"/>
  <c r="DB37" i="9"/>
  <c r="DD37" i="9" s="1"/>
  <c r="O41" i="1" l="1"/>
  <c r="C40" i="9"/>
  <c r="AC38" i="9"/>
  <c r="B42" i="1"/>
  <c r="R39" i="9"/>
  <c r="X39" i="9" s="1"/>
  <c r="AA39" i="9" s="1"/>
  <c r="Y39" i="9"/>
  <c r="BK26" i="9"/>
  <c r="BM26" i="9" s="1"/>
  <c r="DC37" i="9"/>
  <c r="DB38" i="9"/>
  <c r="DD38" i="9" s="1"/>
  <c r="DA39" i="9"/>
  <c r="AB39" i="9" l="1"/>
  <c r="AC39" i="9" s="1"/>
  <c r="O42" i="1"/>
  <c r="C41" i="9"/>
  <c r="B43" i="1"/>
  <c r="Y40" i="9"/>
  <c r="R40" i="9"/>
  <c r="X40" i="9" s="1"/>
  <c r="AA40" i="9" s="1"/>
  <c r="AB40" i="9" s="1"/>
  <c r="BK27" i="9"/>
  <c r="BM27" i="9" s="1"/>
  <c r="DC38" i="9"/>
  <c r="DA40" i="9"/>
  <c r="DB39" i="9"/>
  <c r="DD39" i="9" s="1"/>
  <c r="AC40" i="9" l="1"/>
  <c r="O43" i="1"/>
  <c r="C42" i="9"/>
  <c r="B44" i="1"/>
  <c r="Y41" i="9"/>
  <c r="R41" i="9"/>
  <c r="X41" i="9" s="1"/>
  <c r="AA41" i="9" s="1"/>
  <c r="BK28" i="9"/>
  <c r="BM28" i="9" s="1"/>
  <c r="DC39" i="9"/>
  <c r="DB40" i="9"/>
  <c r="DD40" i="9" s="1"/>
  <c r="DA41" i="9"/>
  <c r="AB41" i="9" l="1"/>
  <c r="AC41" i="9" s="1"/>
  <c r="C43" i="9"/>
  <c r="O44" i="1"/>
  <c r="B45" i="1"/>
  <c r="R42" i="9"/>
  <c r="X42" i="9" s="1"/>
  <c r="AA42" i="9" s="1"/>
  <c r="Y42" i="9"/>
  <c r="BK29" i="9"/>
  <c r="BM29" i="9" s="1"/>
  <c r="DC40" i="9"/>
  <c r="DA42" i="9"/>
  <c r="DB41" i="9"/>
  <c r="DD41" i="9" s="1"/>
  <c r="B48" i="1"/>
  <c r="O48" i="1" s="1"/>
  <c r="AB42" i="9" l="1"/>
  <c r="AC42" i="9" s="1"/>
  <c r="O45" i="1"/>
  <c r="C44" i="9"/>
  <c r="B46" i="1"/>
  <c r="Y43" i="9"/>
  <c r="R43" i="9"/>
  <c r="X43" i="9" s="1"/>
  <c r="AA43" i="9" s="1"/>
  <c r="AB43" i="9" s="1"/>
  <c r="C47" i="9"/>
  <c r="BK30" i="9"/>
  <c r="BM30" i="9" s="1"/>
  <c r="DC41" i="9"/>
  <c r="DB42" i="9"/>
  <c r="DD42" i="9" s="1"/>
  <c r="DA43" i="9"/>
  <c r="B49" i="1"/>
  <c r="O49" i="1" s="1"/>
  <c r="AC43" i="9" l="1"/>
  <c r="O46" i="1"/>
  <c r="C45" i="9"/>
  <c r="B47" i="1"/>
  <c r="R44" i="9"/>
  <c r="X44" i="9" s="1"/>
  <c r="AA44" i="9" s="1"/>
  <c r="Y44" i="9"/>
  <c r="C48" i="9"/>
  <c r="BK31" i="9"/>
  <c r="BM31" i="9" s="1"/>
  <c r="DC42" i="9"/>
  <c r="DA44" i="9"/>
  <c r="DB43" i="9"/>
  <c r="DD43" i="9" s="1"/>
  <c r="B50" i="1"/>
  <c r="O50" i="1" s="1"/>
  <c r="Y47" i="9"/>
  <c r="R47" i="9"/>
  <c r="X47" i="9" s="1"/>
  <c r="AB44" i="9" l="1"/>
  <c r="AC44" i="9" s="1"/>
  <c r="O47" i="1"/>
  <c r="C46" i="9"/>
  <c r="R45" i="9"/>
  <c r="X45" i="9" s="1"/>
  <c r="AA45" i="9" s="1"/>
  <c r="Y45" i="9"/>
  <c r="C49" i="9"/>
  <c r="BK32" i="9"/>
  <c r="BM32" i="9" s="1"/>
  <c r="DC43" i="9"/>
  <c r="DB44" i="9"/>
  <c r="DD44" i="9" s="1"/>
  <c r="DA45" i="9"/>
  <c r="AA47" i="9"/>
  <c r="AB47" i="9" s="1"/>
  <c r="B51" i="1"/>
  <c r="O51" i="1" s="1"/>
  <c r="R48" i="9"/>
  <c r="X48" i="9" s="1"/>
  <c r="Y48" i="9"/>
  <c r="AB45" i="9" l="1"/>
  <c r="AC45" i="9" s="1"/>
  <c r="R46" i="9"/>
  <c r="X46" i="9" s="1"/>
  <c r="AA46" i="9" s="1"/>
  <c r="AB46" i="9" s="1"/>
  <c r="AC46" i="9" s="1"/>
  <c r="Y46" i="9"/>
  <c r="C50" i="9"/>
  <c r="BK33" i="9"/>
  <c r="BM33" i="9" s="1"/>
  <c r="DC44" i="9"/>
  <c r="DA46" i="9"/>
  <c r="DB45" i="9"/>
  <c r="DD45" i="9" s="1"/>
  <c r="AC47" i="9"/>
  <c r="AA48" i="9"/>
  <c r="AB48" i="9" s="1"/>
  <c r="B52" i="1"/>
  <c r="O52" i="1" s="1"/>
  <c r="R49" i="9"/>
  <c r="Y49" i="9"/>
  <c r="H19" i="4" l="1"/>
  <c r="E20" i="4"/>
  <c r="I19" i="4"/>
  <c r="D20" i="4"/>
  <c r="H20" i="4"/>
  <c r="I20" i="4"/>
  <c r="E21" i="4"/>
  <c r="H21" i="4"/>
  <c r="D21" i="4"/>
  <c r="I21" i="4"/>
  <c r="E22" i="4"/>
  <c r="E23" i="4"/>
  <c r="D22" i="4"/>
  <c r="I22" i="4"/>
  <c r="D23" i="4"/>
  <c r="H23" i="4"/>
  <c r="H22" i="4"/>
  <c r="E24" i="4"/>
  <c r="I23" i="4"/>
  <c r="I24" i="4"/>
  <c r="D24" i="4"/>
  <c r="E25" i="4"/>
  <c r="H24" i="4"/>
  <c r="D25" i="4"/>
  <c r="D26" i="4"/>
  <c r="I25" i="4"/>
  <c r="H25" i="4"/>
  <c r="H34" i="4"/>
  <c r="E42" i="4"/>
  <c r="I41" i="4"/>
  <c r="I42" i="4"/>
  <c r="D28" i="4"/>
  <c r="H38" i="4"/>
  <c r="I35" i="4"/>
  <c r="H29" i="4"/>
  <c r="E39" i="4"/>
  <c r="I34" i="4"/>
  <c r="E31" i="4"/>
  <c r="D37" i="4"/>
  <c r="I26" i="4"/>
  <c r="H27" i="4"/>
  <c r="I32" i="4"/>
  <c r="E26" i="4"/>
  <c r="D29" i="4"/>
  <c r="H28" i="4"/>
  <c r="E32" i="4"/>
  <c r="E28" i="4"/>
  <c r="H39" i="4"/>
  <c r="E36" i="4"/>
  <c r="E35" i="4"/>
  <c r="D30" i="4"/>
  <c r="E33" i="4"/>
  <c r="H37" i="4"/>
  <c r="I28" i="4"/>
  <c r="D32" i="4"/>
  <c r="D42" i="4"/>
  <c r="D34" i="4"/>
  <c r="E34" i="4"/>
  <c r="I33" i="4"/>
  <c r="E27" i="4"/>
  <c r="H31" i="4"/>
  <c r="I38" i="4"/>
  <c r="H35" i="4"/>
  <c r="D31" i="4"/>
  <c r="H41" i="4"/>
  <c r="E38" i="4"/>
  <c r="I29" i="4"/>
  <c r="H33" i="4"/>
  <c r="H36" i="4"/>
  <c r="E40" i="4"/>
  <c r="H42" i="4"/>
  <c r="H26" i="4"/>
  <c r="I39" i="4"/>
  <c r="D41" i="4"/>
  <c r="D33" i="4"/>
  <c r="D40" i="4"/>
  <c r="D35" i="4"/>
  <c r="H30" i="4"/>
  <c r="E29" i="4"/>
  <c r="I40" i="4"/>
  <c r="I27" i="4"/>
  <c r="D36" i="4"/>
  <c r="E30" i="4"/>
  <c r="H32" i="4"/>
  <c r="E37" i="4"/>
  <c r="D39" i="4"/>
  <c r="I31" i="4"/>
  <c r="I36" i="4"/>
  <c r="I37" i="4"/>
  <c r="I30" i="4"/>
  <c r="D27" i="4"/>
  <c r="E41" i="4"/>
  <c r="H40" i="4"/>
  <c r="D38" i="4"/>
  <c r="C51" i="9"/>
  <c r="BK34" i="9"/>
  <c r="BM34" i="9" s="1"/>
  <c r="DC45" i="9"/>
  <c r="DA47" i="9"/>
  <c r="DB46" i="9"/>
  <c r="DD46" i="9" s="1"/>
  <c r="AC48" i="9"/>
  <c r="X49" i="9"/>
  <c r="B53" i="1"/>
  <c r="O53" i="1" s="1"/>
  <c r="Y50" i="9"/>
  <c r="R50" i="9"/>
  <c r="X50" i="9" s="1"/>
  <c r="C52" i="9" l="1"/>
  <c r="BK35" i="9"/>
  <c r="BM35" i="9" s="1"/>
  <c r="DC46" i="9"/>
  <c r="DA48" i="9"/>
  <c r="DB47" i="9"/>
  <c r="DD47" i="9" s="1"/>
  <c r="AA50" i="9"/>
  <c r="AB50" i="9" s="1"/>
  <c r="B54" i="1"/>
  <c r="O54" i="1" s="1"/>
  <c r="Y51" i="9"/>
  <c r="R51" i="9"/>
  <c r="X51" i="9" s="1"/>
  <c r="AA49" i="9"/>
  <c r="AB49" i="9" s="1"/>
  <c r="C53" i="9" l="1"/>
  <c r="BK36" i="9"/>
  <c r="BM36" i="9" s="1"/>
  <c r="DC47" i="9"/>
  <c r="DB48" i="9"/>
  <c r="DD48" i="9" s="1"/>
  <c r="DA49" i="9"/>
  <c r="AC50" i="9"/>
  <c r="AA51" i="9"/>
  <c r="AB51" i="9" s="1"/>
  <c r="B55" i="1"/>
  <c r="Y52" i="9"/>
  <c r="R52" i="9"/>
  <c r="AC49" i="9"/>
  <c r="O55" i="1" l="1"/>
  <c r="O5" i="1" s="1"/>
  <c r="C9" i="7"/>
  <c r="AK6" i="9" s="1"/>
  <c r="P8" i="7" s="1"/>
  <c r="C10" i="7"/>
  <c r="AK7" i="9" s="1"/>
  <c r="T8" i="7" s="1"/>
  <c r="C14" i="7"/>
  <c r="AK11" i="9" s="1"/>
  <c r="T9" i="7" s="1"/>
  <c r="C11" i="7"/>
  <c r="AK8" i="9" s="1"/>
  <c r="H8" i="7" s="1"/>
  <c r="C13" i="7"/>
  <c r="AK10" i="9" s="1"/>
  <c r="H10" i="7" s="1"/>
  <c r="C12" i="7"/>
  <c r="AK9" i="9" s="1"/>
  <c r="H9" i="7" s="1"/>
  <c r="C8" i="7"/>
  <c r="AK5" i="9" s="1"/>
  <c r="L8" i="7" s="1"/>
  <c r="C54" i="9"/>
  <c r="BK37" i="9"/>
  <c r="BM37" i="9" s="1"/>
  <c r="DC48" i="9"/>
  <c r="DB49" i="9"/>
  <c r="DD49" i="9" s="1"/>
  <c r="DA50" i="9"/>
  <c r="AC51" i="9"/>
  <c r="X52" i="9"/>
  <c r="Y53" i="9"/>
  <c r="R53" i="9"/>
  <c r="X53" i="9" s="1"/>
  <c r="C55" i="9" l="1"/>
  <c r="BK38" i="9"/>
  <c r="BM38" i="9" s="1"/>
  <c r="DC49" i="9"/>
  <c r="DA51" i="9"/>
  <c r="DB50" i="9"/>
  <c r="DD50" i="9" s="1"/>
  <c r="AA53" i="9"/>
  <c r="AB53" i="9" s="1"/>
  <c r="Y54" i="9"/>
  <c r="R54" i="9"/>
  <c r="X54" i="9" s="1"/>
  <c r="AA52" i="9"/>
  <c r="AB52" i="9" s="1"/>
  <c r="C56" i="9" l="1"/>
  <c r="BK39" i="9"/>
  <c r="BM39" i="9" s="1"/>
  <c r="DC50" i="9"/>
  <c r="DA52" i="9"/>
  <c r="DB51" i="9"/>
  <c r="DD51" i="9" s="1"/>
  <c r="AC53" i="9"/>
  <c r="AA54" i="9"/>
  <c r="AB54" i="9" s="1"/>
  <c r="R55" i="9"/>
  <c r="Y55" i="9"/>
  <c r="AC52" i="9"/>
  <c r="C57" i="9" l="1"/>
  <c r="BK40" i="9"/>
  <c r="BM40" i="9" s="1"/>
  <c r="DC51" i="9"/>
  <c r="DA53" i="9"/>
  <c r="DB52" i="9"/>
  <c r="DD52" i="9" s="1"/>
  <c r="AC54" i="9"/>
  <c r="X55" i="9"/>
  <c r="R56" i="9"/>
  <c r="X56" i="9" s="1"/>
  <c r="Y56" i="9"/>
  <c r="C58" i="9" l="1"/>
  <c r="Y58" i="9" s="1"/>
  <c r="BK41" i="9"/>
  <c r="BM41" i="9" s="1"/>
  <c r="DC52" i="9"/>
  <c r="DA54" i="9"/>
  <c r="DB53" i="9"/>
  <c r="DD53" i="9" s="1"/>
  <c r="AA56" i="9"/>
  <c r="AB56" i="9" s="1"/>
  <c r="Y57" i="9"/>
  <c r="R57" i="9"/>
  <c r="X57" i="9" s="1"/>
  <c r="AA55" i="9"/>
  <c r="AB55" i="9" s="1"/>
  <c r="R58" i="9" l="1"/>
  <c r="X58" i="9" s="1"/>
  <c r="AA58" i="9" s="1"/>
  <c r="AB58" i="9" s="1"/>
  <c r="C59" i="9"/>
  <c r="R59" i="9" s="1"/>
  <c r="BK42" i="9"/>
  <c r="BM42" i="9" s="1"/>
  <c r="DC53" i="9"/>
  <c r="DA55" i="9"/>
  <c r="DB54" i="9"/>
  <c r="DD54" i="9" s="1"/>
  <c r="AC55" i="9"/>
  <c r="AA57" i="9"/>
  <c r="AB57" i="9" s="1"/>
  <c r="AC56" i="9"/>
  <c r="Y59" i="9" l="1"/>
  <c r="C60" i="9"/>
  <c r="R60" i="9" s="1"/>
  <c r="X60" i="9" s="1"/>
  <c r="BK43" i="9"/>
  <c r="BM43" i="9" s="1"/>
  <c r="DC54" i="9"/>
  <c r="AC58" i="9"/>
  <c r="X59" i="9"/>
  <c r="DA56" i="9"/>
  <c r="DB55" i="9"/>
  <c r="DD55" i="9" s="1"/>
  <c r="AC57" i="9"/>
  <c r="Y60" i="9" l="1"/>
  <c r="C61" i="9"/>
  <c r="R61" i="9" s="1"/>
  <c r="X61" i="9" s="1"/>
  <c r="BK44" i="9"/>
  <c r="BM44" i="9" s="1"/>
  <c r="DC55" i="9"/>
  <c r="AA60" i="9"/>
  <c r="AB60" i="9" s="1"/>
  <c r="AA59" i="9"/>
  <c r="AB59" i="9" s="1"/>
  <c r="DB56" i="9"/>
  <c r="DD56" i="9" s="1"/>
  <c r="DA57" i="9"/>
  <c r="Y61" i="9" l="1"/>
  <c r="C62" i="9"/>
  <c r="R62" i="9" s="1"/>
  <c r="BK45" i="9"/>
  <c r="BM45" i="9" s="1"/>
  <c r="DC56" i="9"/>
  <c r="AC60" i="9"/>
  <c r="AA61" i="9"/>
  <c r="AB61" i="9" s="1"/>
  <c r="AC59" i="9"/>
  <c r="DA58" i="9"/>
  <c r="DB57" i="9"/>
  <c r="DD57" i="9" s="1"/>
  <c r="Y62" i="9" l="1"/>
  <c r="C63" i="9"/>
  <c r="R63" i="9" s="1"/>
  <c r="X63" i="9" s="1"/>
  <c r="BK46" i="9"/>
  <c r="BM46" i="9" s="1"/>
  <c r="DC57" i="9"/>
  <c r="AC61" i="9"/>
  <c r="X62" i="9"/>
  <c r="DA59" i="9"/>
  <c r="DB58" i="9"/>
  <c r="DD58" i="9" s="1"/>
  <c r="Y63" i="9" l="1"/>
  <c r="C64" i="9"/>
  <c r="R64" i="9" s="1"/>
  <c r="BK47" i="9"/>
  <c r="BM47" i="9" s="1"/>
  <c r="DC58" i="9"/>
  <c r="AA63" i="9"/>
  <c r="AB63" i="9" s="1"/>
  <c r="AA62" i="9"/>
  <c r="AB62" i="9" s="1"/>
  <c r="DA60" i="9"/>
  <c r="DB59" i="9"/>
  <c r="DD59" i="9" s="1"/>
  <c r="Y64" i="9" l="1"/>
  <c r="C65" i="9"/>
  <c r="R65" i="9" s="1"/>
  <c r="X65" i="9" s="1"/>
  <c r="BK48" i="9"/>
  <c r="BM48" i="9" s="1"/>
  <c r="DC59" i="9"/>
  <c r="AC62" i="9"/>
  <c r="AC63" i="9"/>
  <c r="Y65" i="9"/>
  <c r="X64" i="9"/>
  <c r="DB60" i="9"/>
  <c r="DD60" i="9" s="1"/>
  <c r="DA61" i="9"/>
  <c r="C66" i="9" l="1"/>
  <c r="BK49" i="9"/>
  <c r="BM49" i="9" s="1"/>
  <c r="AK85" i="9"/>
  <c r="AK117" i="9"/>
  <c r="AK122" i="9"/>
  <c r="AK83" i="9"/>
  <c r="AK25" i="9"/>
  <c r="AK195" i="9"/>
  <c r="AK165" i="9"/>
  <c r="AK155" i="9"/>
  <c r="AK158" i="9"/>
  <c r="AK176" i="9"/>
  <c r="AK102" i="9"/>
  <c r="AK173" i="9"/>
  <c r="AK101" i="9"/>
  <c r="C17" i="7"/>
  <c r="AK14" i="9" s="1"/>
  <c r="AK107" i="9"/>
  <c r="AK129" i="9"/>
  <c r="AK65" i="9"/>
  <c r="AK76" i="9"/>
  <c r="AK93" i="9"/>
  <c r="AK159" i="9"/>
  <c r="AK37" i="9"/>
  <c r="AK151" i="9"/>
  <c r="AK144" i="9"/>
  <c r="AK153" i="9"/>
  <c r="AK51" i="9"/>
  <c r="AK77" i="9"/>
  <c r="AK88" i="9"/>
  <c r="AK94" i="9"/>
  <c r="AK70" i="9"/>
  <c r="AK108" i="9"/>
  <c r="AK47" i="9"/>
  <c r="AK62" i="9"/>
  <c r="AK61" i="9"/>
  <c r="AK68" i="9"/>
  <c r="AK164" i="9"/>
  <c r="C23" i="7"/>
  <c r="AK20" i="9" s="1"/>
  <c r="AK146" i="9"/>
  <c r="AK124" i="9"/>
  <c r="C21" i="7"/>
  <c r="AK18" i="9" s="1"/>
  <c r="AK145" i="9"/>
  <c r="AK203" i="9"/>
  <c r="AK95" i="9"/>
  <c r="AK66" i="9"/>
  <c r="AK38" i="9"/>
  <c r="AK69" i="9"/>
  <c r="AK201" i="9"/>
  <c r="AK194" i="9"/>
  <c r="AK163" i="9"/>
  <c r="AK98" i="9"/>
  <c r="AK53" i="9"/>
  <c r="C20" i="7"/>
  <c r="AK17" i="9" s="1"/>
  <c r="AK193" i="9"/>
  <c r="AK97" i="9"/>
  <c r="AK104" i="9"/>
  <c r="AK126" i="9"/>
  <c r="C18" i="7"/>
  <c r="AK15" i="9" s="1"/>
  <c r="AK91" i="9"/>
  <c r="AK119" i="9"/>
  <c r="C24" i="7"/>
  <c r="AK21" i="9" s="1"/>
  <c r="AK86" i="9"/>
  <c r="AK132" i="9"/>
  <c r="AK142" i="9"/>
  <c r="AK87" i="9"/>
  <c r="AK136" i="9"/>
  <c r="AK112" i="9"/>
  <c r="AK186" i="9"/>
  <c r="AK133" i="9"/>
  <c r="AK175" i="9"/>
  <c r="AK185" i="9"/>
  <c r="AK181" i="9"/>
  <c r="AK179" i="9"/>
  <c r="AK45" i="9"/>
  <c r="AK172" i="9"/>
  <c r="AK138" i="9"/>
  <c r="AK183" i="9"/>
  <c r="C16" i="7"/>
  <c r="AK13" i="9" s="1"/>
  <c r="C26" i="7"/>
  <c r="AK23" i="9" s="1"/>
  <c r="AK110" i="9"/>
  <c r="AK82" i="9"/>
  <c r="AK135" i="9"/>
  <c r="AK27" i="9"/>
  <c r="AK58" i="9"/>
  <c r="AK148" i="9"/>
  <c r="AK121" i="9"/>
  <c r="AK157" i="9"/>
  <c r="AK40" i="9"/>
  <c r="AK123" i="9"/>
  <c r="AK143" i="9"/>
  <c r="AK84" i="9"/>
  <c r="AK198" i="9"/>
  <c r="AK140" i="9"/>
  <c r="C15" i="7"/>
  <c r="AK12" i="9" s="1"/>
  <c r="P9" i="7" s="1"/>
  <c r="AK75" i="9"/>
  <c r="AK46" i="9"/>
  <c r="AK72" i="9"/>
  <c r="AK31" i="9"/>
  <c r="AK81" i="9"/>
  <c r="AK199" i="9"/>
  <c r="AK200" i="9"/>
  <c r="AK30" i="9"/>
  <c r="AK74" i="9"/>
  <c r="AK150" i="9"/>
  <c r="C19" i="7"/>
  <c r="AK16" i="9" s="1"/>
  <c r="AK111" i="9"/>
  <c r="DC60" i="9"/>
  <c r="AK34" i="9"/>
  <c r="AK167" i="9"/>
  <c r="AK160" i="9"/>
  <c r="AK36" i="9"/>
  <c r="AK33" i="9"/>
  <c r="AK100" i="9"/>
  <c r="AK174" i="9"/>
  <c r="AK177" i="9"/>
  <c r="AK71" i="9"/>
  <c r="AK35" i="9"/>
  <c r="AK125" i="9"/>
  <c r="AK99" i="9"/>
  <c r="AK189" i="9"/>
  <c r="AK56" i="9"/>
  <c r="AK152" i="9"/>
  <c r="AK139" i="9"/>
  <c r="AK182" i="9"/>
  <c r="AK161" i="9"/>
  <c r="AK92" i="9"/>
  <c r="AK57" i="9"/>
  <c r="AK192" i="9"/>
  <c r="AK48" i="9"/>
  <c r="AK120" i="9"/>
  <c r="AK73" i="9"/>
  <c r="AK188" i="9"/>
  <c r="AK26" i="9"/>
  <c r="AK156" i="9"/>
  <c r="AK190" i="9"/>
  <c r="AK24" i="9"/>
  <c r="AK63" i="9"/>
  <c r="AK105" i="9"/>
  <c r="AK39" i="9"/>
  <c r="AK118" i="9"/>
  <c r="AK187" i="9"/>
  <c r="AK41" i="9"/>
  <c r="AK127" i="9"/>
  <c r="AK60" i="9"/>
  <c r="AK141" i="9"/>
  <c r="C22" i="7"/>
  <c r="AK19" i="9" s="1"/>
  <c r="AK197" i="9"/>
  <c r="C25" i="7"/>
  <c r="AK22" i="9" s="1"/>
  <c r="AK50" i="9"/>
  <c r="AK184" i="9"/>
  <c r="AK59" i="9"/>
  <c r="AK115" i="9"/>
  <c r="AK78" i="9"/>
  <c r="AK178" i="9"/>
  <c r="AK149" i="9"/>
  <c r="AA64" i="9"/>
  <c r="AB64" i="9" s="1"/>
  <c r="AA65" i="9"/>
  <c r="AB65" i="9" s="1"/>
  <c r="AK103" i="9"/>
  <c r="AK89" i="9"/>
  <c r="AK130" i="9"/>
  <c r="AK109" i="9"/>
  <c r="AK90" i="9"/>
  <c r="AK80" i="9"/>
  <c r="AK191" i="9"/>
  <c r="AK52" i="9"/>
  <c r="AK180" i="9"/>
  <c r="AK79" i="9"/>
  <c r="AK147" i="9"/>
  <c r="AK113" i="9"/>
  <c r="AK202" i="9"/>
  <c r="AK55" i="9"/>
  <c r="AK171" i="9"/>
  <c r="AK169" i="9"/>
  <c r="AK43" i="9"/>
  <c r="AK44" i="9"/>
  <c r="AK42" i="9"/>
  <c r="AK67" i="9"/>
  <c r="AK134" i="9"/>
  <c r="AK131" i="9"/>
  <c r="AK168" i="9"/>
  <c r="AK106" i="9"/>
  <c r="AK49" i="9"/>
  <c r="AK162" i="9"/>
  <c r="AK170" i="9"/>
  <c r="AK137" i="9"/>
  <c r="AK116" i="9"/>
  <c r="AK204" i="9"/>
  <c r="AK128" i="9"/>
  <c r="AK166" i="9"/>
  <c r="AK114" i="9"/>
  <c r="AK28" i="9"/>
  <c r="AK196" i="9"/>
  <c r="AK96" i="9"/>
  <c r="AK154" i="9"/>
  <c r="AK32" i="9"/>
  <c r="AK29" i="9"/>
  <c r="AK54" i="9"/>
  <c r="R66" i="9"/>
  <c r="X66" i="9" s="1"/>
  <c r="Y66" i="9"/>
  <c r="DA62" i="9"/>
  <c r="DB61" i="9"/>
  <c r="DD61" i="9" s="1"/>
  <c r="BK50" i="9" l="1"/>
  <c r="BM50" i="9" s="1"/>
  <c r="AK64" i="9"/>
  <c r="C67" i="9"/>
  <c r="DC61" i="9"/>
  <c r="AC64" i="9"/>
  <c r="AC65" i="9"/>
  <c r="AA66" i="9"/>
  <c r="AB66" i="9" s="1"/>
  <c r="DA63" i="9"/>
  <c r="DB62" i="9"/>
  <c r="DD62" i="9" s="1"/>
  <c r="BQ14" i="9" l="1"/>
  <c r="BP14" i="9" s="1"/>
  <c r="BK51" i="9"/>
  <c r="BM51" i="9" s="1"/>
  <c r="Y67" i="9"/>
  <c r="R67" i="9"/>
  <c r="X67" i="9" s="1"/>
  <c r="AA67" i="9" s="1"/>
  <c r="AB67" i="9" s="1"/>
  <c r="AF8" i="9" s="1"/>
  <c r="AF4" i="9" a="1"/>
  <c r="AF4" i="9" s="1"/>
  <c r="DC62" i="9"/>
  <c r="AC66" i="9"/>
  <c r="DA64" i="9"/>
  <c r="DB63" i="9"/>
  <c r="DD63" i="9" s="1"/>
  <c r="BK52" i="9" l="1"/>
  <c r="BM52" i="9" s="1"/>
  <c r="DC63" i="9"/>
  <c r="AC67" i="9"/>
  <c r="J24" i="2" s="1"/>
  <c r="I24" i="2" s="1"/>
  <c r="DB64" i="9"/>
  <c r="DD64" i="9" s="1"/>
  <c r="DA65" i="9"/>
  <c r="BK53" i="9" l="1"/>
  <c r="BM53" i="9" s="1"/>
  <c r="P12" i="2"/>
  <c r="O12" i="2" s="1"/>
  <c r="S11" i="2"/>
  <c r="R11" i="2" s="1"/>
  <c r="S16" i="2"/>
  <c r="R16" i="2" s="1"/>
  <c r="S12" i="2"/>
  <c r="R12" i="2" s="1"/>
  <c r="G11" i="2"/>
  <c r="F11" i="2" s="1"/>
  <c r="S13" i="2"/>
  <c r="R13" i="2" s="1"/>
  <c r="G12" i="2"/>
  <c r="F12" i="2" s="1"/>
  <c r="S14" i="2"/>
  <c r="R14" i="2" s="1"/>
  <c r="S28" i="2"/>
  <c r="R28" i="2" s="1"/>
  <c r="D11" i="2"/>
  <c r="C11" i="2" s="1"/>
  <c r="J11" i="2"/>
  <c r="I11" i="2" s="1"/>
  <c r="G13" i="2"/>
  <c r="F13" i="2" s="1"/>
  <c r="J13" i="2"/>
  <c r="I13" i="2" s="1"/>
  <c r="S20" i="2"/>
  <c r="R20" i="2" s="1"/>
  <c r="J14" i="2"/>
  <c r="I14" i="2" s="1"/>
  <c r="M11" i="2"/>
  <c r="L11" i="2" s="1"/>
  <c r="M14" i="2"/>
  <c r="L14" i="2" s="1"/>
  <c r="J12" i="2"/>
  <c r="I12" i="2" s="1"/>
  <c r="S21" i="2"/>
  <c r="R21" i="2" s="1"/>
  <c r="M13" i="2"/>
  <c r="L13" i="2" s="1"/>
  <c r="P11" i="2"/>
  <c r="O11" i="2" s="1"/>
  <c r="G14" i="2"/>
  <c r="F14" i="2" s="1"/>
  <c r="M12" i="2"/>
  <c r="L12" i="2" s="1"/>
  <c r="S15" i="2"/>
  <c r="R15" i="2" s="1"/>
  <c r="S17" i="2"/>
  <c r="R17" i="2" s="1"/>
  <c r="J19" i="2"/>
  <c r="I19" i="2" s="1"/>
  <c r="S18" i="2"/>
  <c r="R18" i="2" s="1"/>
  <c r="J17" i="2"/>
  <c r="I17" i="2" s="1"/>
  <c r="J20" i="2"/>
  <c r="I20" i="2" s="1"/>
  <c r="S19" i="2"/>
  <c r="R19" i="2" s="1"/>
  <c r="S22" i="2"/>
  <c r="R22" i="2" s="1"/>
  <c r="J16" i="2"/>
  <c r="I16" i="2" s="1"/>
  <c r="J18" i="2"/>
  <c r="I18" i="2" s="1"/>
  <c r="J15" i="2"/>
  <c r="I15" i="2" s="1"/>
  <c r="S24" i="2"/>
  <c r="R24" i="2" s="1"/>
  <c r="S25" i="2"/>
  <c r="R25" i="2" s="1"/>
  <c r="S23" i="2"/>
  <c r="R23" i="2" s="1"/>
  <c r="S26" i="2"/>
  <c r="R26" i="2" s="1"/>
  <c r="J21" i="2"/>
  <c r="I21" i="2" s="1"/>
  <c r="S27" i="2"/>
  <c r="R27" i="2" s="1"/>
  <c r="S30" i="2"/>
  <c r="R30" i="2" s="1"/>
  <c r="S29" i="2"/>
  <c r="R29" i="2" s="1"/>
  <c r="D12" i="2"/>
  <c r="C12" i="2" s="1"/>
  <c r="J22" i="2"/>
  <c r="I22" i="2" s="1"/>
  <c r="J23" i="2"/>
  <c r="I23" i="2" s="1"/>
  <c r="DC64" i="9"/>
  <c r="M16" i="2"/>
  <c r="L16" i="2" s="1"/>
  <c r="M15" i="2"/>
  <c r="L15" i="2" s="1"/>
  <c r="D13" i="2"/>
  <c r="C13" i="2" s="1"/>
  <c r="D14" i="2"/>
  <c r="C14" i="2" s="1"/>
  <c r="V58" i="2"/>
  <c r="U58" i="2" s="1"/>
  <c r="D24" i="2"/>
  <c r="C24" i="2" s="1"/>
  <c r="AH48" i="2"/>
  <c r="AG48" i="2" s="1"/>
  <c r="P43" i="2"/>
  <c r="O43" i="2" s="1"/>
  <c r="S57" i="2"/>
  <c r="R57" i="2" s="1"/>
  <c r="S63" i="2"/>
  <c r="R63" i="2" s="1"/>
  <c r="S70" i="2"/>
  <c r="R70" i="2" s="1"/>
  <c r="Y59" i="2"/>
  <c r="X59" i="2" s="1"/>
  <c r="P23" i="2"/>
  <c r="O23" i="2" s="1"/>
  <c r="J39" i="2"/>
  <c r="I39" i="2" s="1"/>
  <c r="P42" i="2"/>
  <c r="O42" i="2" s="1"/>
  <c r="Y14" i="2"/>
  <c r="X14" i="2" s="1"/>
  <c r="V39" i="2"/>
  <c r="U39" i="2" s="1"/>
  <c r="D48" i="2"/>
  <c r="C48" i="2" s="1"/>
  <c r="D64" i="2"/>
  <c r="C64" i="2" s="1"/>
  <c r="AH25" i="2"/>
  <c r="AG25" i="2" s="1"/>
  <c r="Y64" i="2"/>
  <c r="X64" i="2" s="1"/>
  <c r="V48" i="2"/>
  <c r="U48" i="2" s="1"/>
  <c r="AB35" i="2"/>
  <c r="AA35" i="2" s="1"/>
  <c r="G51" i="2"/>
  <c r="F51" i="2" s="1"/>
  <c r="V28" i="2"/>
  <c r="U28" i="2" s="1"/>
  <c r="D26" i="2"/>
  <c r="C26" i="2" s="1"/>
  <c r="J52" i="2"/>
  <c r="I52" i="2" s="1"/>
  <c r="G32" i="2"/>
  <c r="F32" i="2" s="1"/>
  <c r="D68" i="2"/>
  <c r="C68" i="2" s="1"/>
  <c r="AB60" i="2"/>
  <c r="AA60" i="2" s="1"/>
  <c r="AB65" i="2"/>
  <c r="AA65" i="2" s="1"/>
  <c r="Y46" i="2"/>
  <c r="X46" i="2" s="1"/>
  <c r="Y43" i="2"/>
  <c r="X43" i="2" s="1"/>
  <c r="V23" i="2"/>
  <c r="U23" i="2" s="1"/>
  <c r="P41" i="2"/>
  <c r="O41" i="2" s="1"/>
  <c r="AH30" i="2"/>
  <c r="AG30" i="2" s="1"/>
  <c r="D43" i="2"/>
  <c r="C43" i="2" s="1"/>
  <c r="S59" i="2"/>
  <c r="R59" i="2" s="1"/>
  <c r="M48" i="2"/>
  <c r="L48" i="2" s="1"/>
  <c r="V36" i="2"/>
  <c r="U36" i="2" s="1"/>
  <c r="AH55" i="2"/>
  <c r="AG55" i="2" s="1"/>
  <c r="S66" i="2"/>
  <c r="R66" i="2" s="1"/>
  <c r="V25" i="2"/>
  <c r="U25" i="2" s="1"/>
  <c r="AE39" i="2"/>
  <c r="AD39" i="2" s="1"/>
  <c r="S58" i="2"/>
  <c r="R58" i="2" s="1"/>
  <c r="D34" i="2"/>
  <c r="C34" i="2" s="1"/>
  <c r="AE58" i="2"/>
  <c r="AD58" i="2" s="1"/>
  <c r="Y65" i="2"/>
  <c r="X65" i="2" s="1"/>
  <c r="Y41" i="2"/>
  <c r="X41" i="2" s="1"/>
  <c r="G18" i="2"/>
  <c r="F18" i="2" s="1"/>
  <c r="G37" i="2"/>
  <c r="F37" i="2" s="1"/>
  <c r="D39" i="2"/>
  <c r="C39" i="2" s="1"/>
  <c r="V43" i="2"/>
  <c r="U43" i="2" s="1"/>
  <c r="G50" i="2"/>
  <c r="F50" i="2" s="1"/>
  <c r="D21" i="2"/>
  <c r="C21" i="2" s="1"/>
  <c r="S35" i="2"/>
  <c r="R35" i="2" s="1"/>
  <c r="J68" i="2"/>
  <c r="I68" i="2" s="1"/>
  <c r="M26" i="2"/>
  <c r="L26" i="2" s="1"/>
  <c r="Y60" i="2"/>
  <c r="X60" i="2" s="1"/>
  <c r="AH64" i="2"/>
  <c r="AG64" i="2" s="1"/>
  <c r="AE64" i="2"/>
  <c r="AD64" i="2" s="1"/>
  <c r="V21" i="2"/>
  <c r="U21" i="2" s="1"/>
  <c r="J30" i="2"/>
  <c r="I30" i="2" s="1"/>
  <c r="Y26" i="2"/>
  <c r="X26" i="2" s="1"/>
  <c r="AB22" i="2"/>
  <c r="AA22" i="2" s="1"/>
  <c r="M47" i="2"/>
  <c r="L47" i="2" s="1"/>
  <c r="V32" i="2"/>
  <c r="U32" i="2" s="1"/>
  <c r="P35" i="2"/>
  <c r="O35" i="2" s="1"/>
  <c r="M63" i="2"/>
  <c r="L63" i="2" s="1"/>
  <c r="J34" i="2"/>
  <c r="I34" i="2" s="1"/>
  <c r="AE56" i="2"/>
  <c r="AD56" i="2" s="1"/>
  <c r="V66" i="2"/>
  <c r="U66" i="2" s="1"/>
  <c r="Y28" i="2"/>
  <c r="X28" i="2" s="1"/>
  <c r="V24" i="2"/>
  <c r="U24" i="2" s="1"/>
  <c r="AE51" i="2"/>
  <c r="AD51" i="2" s="1"/>
  <c r="AB13" i="2"/>
  <c r="AA13" i="2" s="1"/>
  <c r="AH34" i="2"/>
  <c r="AG34" i="2" s="1"/>
  <c r="J27" i="2"/>
  <c r="I27" i="2" s="1"/>
  <c r="G34" i="2"/>
  <c r="F34" i="2" s="1"/>
  <c r="J50" i="2"/>
  <c r="I50" i="2" s="1"/>
  <c r="P50" i="2"/>
  <c r="O50" i="2" s="1"/>
  <c r="AH27" i="2"/>
  <c r="AG27" i="2" s="1"/>
  <c r="AH23" i="2"/>
  <c r="AG23" i="2" s="1"/>
  <c r="AH39" i="2"/>
  <c r="AG39" i="2" s="1"/>
  <c r="P51" i="2"/>
  <c r="O51" i="2" s="1"/>
  <c r="D30" i="2"/>
  <c r="C30" i="2" s="1"/>
  <c r="D16" i="2"/>
  <c r="C16" i="2" s="1"/>
  <c r="AE44" i="2"/>
  <c r="AD44" i="2" s="1"/>
  <c r="G46" i="2"/>
  <c r="F46" i="2" s="1"/>
  <c r="V60" i="2"/>
  <c r="U60" i="2" s="1"/>
  <c r="AB58" i="2"/>
  <c r="AA58" i="2" s="1"/>
  <c r="AE20" i="2"/>
  <c r="AD20" i="2" s="1"/>
  <c r="M40" i="2"/>
  <c r="L40" i="2" s="1"/>
  <c r="AB19" i="2"/>
  <c r="AA19" i="2" s="1"/>
  <c r="M39" i="2"/>
  <c r="L39" i="2" s="1"/>
  <c r="G25" i="2"/>
  <c r="F25" i="2" s="1"/>
  <c r="S34" i="2"/>
  <c r="R34" i="2" s="1"/>
  <c r="Y63" i="2"/>
  <c r="X63" i="2" s="1"/>
  <c r="Y29" i="2"/>
  <c r="X29" i="2" s="1"/>
  <c r="AE68" i="2"/>
  <c r="AD68" i="2" s="1"/>
  <c r="Y45" i="2"/>
  <c r="X45" i="2" s="1"/>
  <c r="V57" i="2"/>
  <c r="U57" i="2" s="1"/>
  <c r="Y48" i="2"/>
  <c r="X48" i="2" s="1"/>
  <c r="Y69" i="2"/>
  <c r="X69" i="2" s="1"/>
  <c r="AB44" i="2"/>
  <c r="AA44" i="2" s="1"/>
  <c r="M46" i="2"/>
  <c r="L46" i="2" s="1"/>
  <c r="G52" i="2"/>
  <c r="F52" i="2" s="1"/>
  <c r="AB16" i="2"/>
  <c r="AA16" i="2" s="1"/>
  <c r="AH46" i="2"/>
  <c r="AG46" i="2" s="1"/>
  <c r="S31" i="2"/>
  <c r="R31" i="2" s="1"/>
  <c r="J44" i="2"/>
  <c r="I44" i="2" s="1"/>
  <c r="V38" i="2"/>
  <c r="U38" i="2" s="1"/>
  <c r="AB20" i="2"/>
  <c r="AA20" i="2" s="1"/>
  <c r="Y50" i="2"/>
  <c r="X50" i="2" s="1"/>
  <c r="S50" i="2"/>
  <c r="R50" i="2" s="1"/>
  <c r="M35" i="2"/>
  <c r="L35" i="2" s="1"/>
  <c r="Y27" i="2"/>
  <c r="X27" i="2" s="1"/>
  <c r="P63" i="2"/>
  <c r="O63" i="2" s="1"/>
  <c r="D23" i="2"/>
  <c r="C23" i="2" s="1"/>
  <c r="M31" i="2"/>
  <c r="L31" i="2" s="1"/>
  <c r="Y24" i="2"/>
  <c r="X24" i="2" s="1"/>
  <c r="AB12" i="2"/>
  <c r="AA12" i="2" s="1"/>
  <c r="AE32" i="2"/>
  <c r="AD32" i="2" s="1"/>
  <c r="V69" i="2"/>
  <c r="U69" i="2" s="1"/>
  <c r="Y67" i="2"/>
  <c r="X67" i="2" s="1"/>
  <c r="AH36" i="2"/>
  <c r="AG36" i="2" s="1"/>
  <c r="AH17" i="2"/>
  <c r="AG17" i="2" s="1"/>
  <c r="M23" i="2"/>
  <c r="L23" i="2" s="1"/>
  <c r="V37" i="2"/>
  <c r="U37" i="2" s="1"/>
  <c r="P62" i="2"/>
  <c r="O62" i="2" s="1"/>
  <c r="P28" i="2"/>
  <c r="O28" i="2" s="1"/>
  <c r="AH44" i="2"/>
  <c r="AG44" i="2" s="1"/>
  <c r="AB17" i="2"/>
  <c r="AA17" i="2" s="1"/>
  <c r="AH56" i="2"/>
  <c r="AG56" i="2" s="1"/>
  <c r="J64" i="2"/>
  <c r="I64" i="2" s="1"/>
  <c r="AE41" i="2"/>
  <c r="AD41" i="2" s="1"/>
  <c r="V22" i="2"/>
  <c r="U22" i="2" s="1"/>
  <c r="S68" i="2"/>
  <c r="R68" i="2" s="1"/>
  <c r="AE33" i="2"/>
  <c r="AD33" i="2" s="1"/>
  <c r="AB15" i="2"/>
  <c r="AA15" i="2" s="1"/>
  <c r="J55" i="2"/>
  <c r="I55" i="2" s="1"/>
  <c r="AH62" i="2"/>
  <c r="AG62" i="2" s="1"/>
  <c r="D61" i="2"/>
  <c r="C61" i="2" s="1"/>
  <c r="AE18" i="2"/>
  <c r="AD18" i="2" s="1"/>
  <c r="AB67" i="2"/>
  <c r="AA67" i="2" s="1"/>
  <c r="J36" i="2"/>
  <c r="I36" i="2" s="1"/>
  <c r="D29" i="2"/>
  <c r="C29" i="2" s="1"/>
  <c r="V35" i="2"/>
  <c r="U35" i="2" s="1"/>
  <c r="P13" i="2"/>
  <c r="O13" i="2" s="1"/>
  <c r="D36" i="2"/>
  <c r="C36" i="2" s="1"/>
  <c r="AE27" i="2"/>
  <c r="AD27" i="2" s="1"/>
  <c r="AE24" i="2"/>
  <c r="AD24" i="2" s="1"/>
  <c r="G58" i="2"/>
  <c r="F58" i="2" s="1"/>
  <c r="AH51" i="2"/>
  <c r="AG51" i="2" s="1"/>
  <c r="D59" i="2"/>
  <c r="C59" i="2" s="1"/>
  <c r="AE43" i="2"/>
  <c r="AD43" i="2" s="1"/>
  <c r="V34" i="2"/>
  <c r="U34" i="2" s="1"/>
  <c r="P65" i="2"/>
  <c r="O65" i="2" s="1"/>
  <c r="P56" i="2"/>
  <c r="O56" i="2" s="1"/>
  <c r="P33" i="2"/>
  <c r="O33" i="2" s="1"/>
  <c r="V16" i="2"/>
  <c r="U16" i="2" s="1"/>
  <c r="S48" i="2"/>
  <c r="R48" i="2" s="1"/>
  <c r="P69" i="2"/>
  <c r="O69" i="2" s="1"/>
  <c r="M64" i="2"/>
  <c r="L64" i="2" s="1"/>
  <c r="Y30" i="2"/>
  <c r="X30" i="2" s="1"/>
  <c r="AH31" i="2"/>
  <c r="AG31" i="2" s="1"/>
  <c r="J25" i="2"/>
  <c r="I25" i="2" s="1"/>
  <c r="V49" i="2"/>
  <c r="U49" i="2" s="1"/>
  <c r="AB51" i="2"/>
  <c r="AA51" i="2" s="1"/>
  <c r="AB33" i="2"/>
  <c r="AA33" i="2" s="1"/>
  <c r="V54" i="2"/>
  <c r="U54" i="2" s="1"/>
  <c r="G64" i="2"/>
  <c r="F64" i="2" s="1"/>
  <c r="J26" i="2"/>
  <c r="I26" i="2" s="1"/>
  <c r="Y51" i="2"/>
  <c r="X51" i="2" s="1"/>
  <c r="P26" i="2"/>
  <c r="O26" i="2" s="1"/>
  <c r="M25" i="2"/>
  <c r="L25" i="2" s="1"/>
  <c r="J41" i="2"/>
  <c r="I41" i="2" s="1"/>
  <c r="V61" i="2"/>
  <c r="U61" i="2" s="1"/>
  <c r="AB63" i="2"/>
  <c r="AA63" i="2" s="1"/>
  <c r="V11" i="2"/>
  <c r="U11" i="2" s="1"/>
  <c r="G16" i="2"/>
  <c r="F16" i="2" s="1"/>
  <c r="V18" i="2"/>
  <c r="U18" i="2" s="1"/>
  <c r="M65" i="2"/>
  <c r="L65" i="2" s="1"/>
  <c r="M67" i="2"/>
  <c r="L67" i="2" s="1"/>
  <c r="S41" i="2"/>
  <c r="R41" i="2" s="1"/>
  <c r="S69" i="2"/>
  <c r="R69" i="2" s="1"/>
  <c r="AB34" i="2"/>
  <c r="AA34" i="2" s="1"/>
  <c r="AB47" i="2"/>
  <c r="AA47" i="2" s="1"/>
  <c r="S37" i="2"/>
  <c r="R37" i="2" s="1"/>
  <c r="AB45" i="2"/>
  <c r="AA45" i="2" s="1"/>
  <c r="AE31" i="2"/>
  <c r="AD31" i="2" s="1"/>
  <c r="V12" i="2"/>
  <c r="U12" i="2" s="1"/>
  <c r="AH19" i="2"/>
  <c r="AG19" i="2" s="1"/>
  <c r="S53" i="2"/>
  <c r="R53" i="2" s="1"/>
  <c r="V33" i="2"/>
  <c r="U33" i="2" s="1"/>
  <c r="J28" i="2"/>
  <c r="I28" i="2" s="1"/>
  <c r="D53" i="2"/>
  <c r="C53" i="2" s="1"/>
  <c r="AH41" i="2"/>
  <c r="AG41" i="2" s="1"/>
  <c r="AE49" i="2"/>
  <c r="AD49" i="2" s="1"/>
  <c r="V67" i="2"/>
  <c r="U67" i="2" s="1"/>
  <c r="P48" i="2"/>
  <c r="O48" i="2" s="1"/>
  <c r="AE16" i="2"/>
  <c r="AD16" i="2" s="1"/>
  <c r="V50" i="2"/>
  <c r="U50" i="2" s="1"/>
  <c r="D70" i="2"/>
  <c r="C70" i="2" s="1"/>
  <c r="AB28" i="2"/>
  <c r="AA28" i="2" s="1"/>
  <c r="V63" i="2"/>
  <c r="U63" i="2" s="1"/>
  <c r="G22" i="2"/>
  <c r="F22" i="2" s="1"/>
  <c r="M45" i="2"/>
  <c r="L45" i="2" s="1"/>
  <c r="M51" i="2"/>
  <c r="L51" i="2" s="1"/>
  <c r="S51" i="2"/>
  <c r="R51" i="2" s="1"/>
  <c r="V40" i="2"/>
  <c r="U40" i="2" s="1"/>
  <c r="AE65" i="2"/>
  <c r="AD65" i="2" s="1"/>
  <c r="D69" i="2"/>
  <c r="C69" i="2" s="1"/>
  <c r="V15" i="2"/>
  <c r="U15" i="2" s="1"/>
  <c r="G54" i="2"/>
  <c r="F54" i="2" s="1"/>
  <c r="V56" i="2"/>
  <c r="U56" i="2" s="1"/>
  <c r="AH38" i="2"/>
  <c r="AG38" i="2" s="1"/>
  <c r="G45" i="2"/>
  <c r="F45" i="2" s="1"/>
  <c r="AH35" i="2"/>
  <c r="AG35" i="2" s="1"/>
  <c r="M37" i="2"/>
  <c r="L37" i="2" s="1"/>
  <c r="J61" i="2"/>
  <c r="I61" i="2" s="1"/>
  <c r="J67" i="2"/>
  <c r="I67" i="2" s="1"/>
  <c r="P19" i="2"/>
  <c r="O19" i="2" s="1"/>
  <c r="J40" i="2"/>
  <c r="I40" i="2" s="1"/>
  <c r="Y36" i="2"/>
  <c r="X36" i="2" s="1"/>
  <c r="D56" i="2"/>
  <c r="C56" i="2" s="1"/>
  <c r="M44" i="2"/>
  <c r="L44" i="2" s="1"/>
  <c r="M30" i="2"/>
  <c r="L30" i="2" s="1"/>
  <c r="P15" i="2"/>
  <c r="O15" i="2" s="1"/>
  <c r="M19" i="2"/>
  <c r="L19" i="2" s="1"/>
  <c r="V20" i="2"/>
  <c r="U20" i="2" s="1"/>
  <c r="AH49" i="2"/>
  <c r="AG49" i="2" s="1"/>
  <c r="J47" i="2"/>
  <c r="I47" i="2" s="1"/>
  <c r="P29" i="2"/>
  <c r="O29" i="2" s="1"/>
  <c r="J58" i="2"/>
  <c r="I58" i="2" s="1"/>
  <c r="AE61" i="2"/>
  <c r="AD61" i="2" s="1"/>
  <c r="D22" i="2"/>
  <c r="C22" i="2" s="1"/>
  <c r="V53" i="2"/>
  <c r="U53" i="2" s="1"/>
  <c r="G61" i="2"/>
  <c r="F61" i="2" s="1"/>
  <c r="Y61" i="2"/>
  <c r="X61" i="2" s="1"/>
  <c r="AE21" i="2"/>
  <c r="AD21" i="2" s="1"/>
  <c r="AH12" i="2"/>
  <c r="AG12" i="2" s="1"/>
  <c r="Y62" i="2"/>
  <c r="X62" i="2" s="1"/>
  <c r="P49" i="2"/>
  <c r="O49" i="2" s="1"/>
  <c r="G44" i="2"/>
  <c r="F44" i="2" s="1"/>
  <c r="AE37" i="2"/>
  <c r="AD37" i="2" s="1"/>
  <c r="AB53" i="2"/>
  <c r="AA53" i="2" s="1"/>
  <c r="J70" i="2"/>
  <c r="I70" i="2" s="1"/>
  <c r="AE46" i="2"/>
  <c r="AD46" i="2" s="1"/>
  <c r="AE13" i="2"/>
  <c r="AD13" i="2" s="1"/>
  <c r="Y55" i="2"/>
  <c r="X55" i="2" s="1"/>
  <c r="AE63" i="2"/>
  <c r="AD63" i="2" s="1"/>
  <c r="AH54" i="2"/>
  <c r="AG54" i="2" s="1"/>
  <c r="S55" i="2"/>
  <c r="R55" i="2" s="1"/>
  <c r="Y38" i="2"/>
  <c r="X38" i="2" s="1"/>
  <c r="AB26" i="2"/>
  <c r="AA26" i="2" s="1"/>
  <c r="J37" i="2"/>
  <c r="I37" i="2" s="1"/>
  <c r="J57" i="2"/>
  <c r="I57" i="2" s="1"/>
  <c r="P14" i="2"/>
  <c r="O14" i="2" s="1"/>
  <c r="G28" i="2"/>
  <c r="F28" i="2" s="1"/>
  <c r="AH18" i="2"/>
  <c r="AG18" i="2" s="1"/>
  <c r="P54" i="2"/>
  <c r="O54" i="2" s="1"/>
  <c r="M60" i="2"/>
  <c r="L60" i="2" s="1"/>
  <c r="AH53" i="2"/>
  <c r="AG53" i="2" s="1"/>
  <c r="Y35" i="2"/>
  <c r="X35" i="2" s="1"/>
  <c r="P24" i="2"/>
  <c r="O24" i="2" s="1"/>
  <c r="M18" i="2"/>
  <c r="L18" i="2" s="1"/>
  <c r="P60" i="2"/>
  <c r="O60" i="2" s="1"/>
  <c r="D27" i="2"/>
  <c r="C27" i="2" s="1"/>
  <c r="AH16" i="2"/>
  <c r="AG16" i="2" s="1"/>
  <c r="AB43" i="2"/>
  <c r="AA43" i="2" s="1"/>
  <c r="AB49" i="2"/>
  <c r="AA49" i="2" s="1"/>
  <c r="P25" i="2"/>
  <c r="O25" i="2" s="1"/>
  <c r="P37" i="2"/>
  <c r="O37" i="2" s="1"/>
  <c r="P39" i="2"/>
  <c r="O39" i="2" s="1"/>
  <c r="AH65" i="2"/>
  <c r="AG65" i="2" s="1"/>
  <c r="P22" i="2"/>
  <c r="O22" i="2" s="1"/>
  <c r="G62" i="2"/>
  <c r="F62" i="2" s="1"/>
  <c r="G53" i="2"/>
  <c r="F53" i="2" s="1"/>
  <c r="D50" i="2"/>
  <c r="C50" i="2" s="1"/>
  <c r="D46" i="2"/>
  <c r="C46" i="2" s="1"/>
  <c r="AB25" i="2"/>
  <c r="AA25" i="2" s="1"/>
  <c r="D40" i="2"/>
  <c r="C40" i="2" s="1"/>
  <c r="M68" i="2"/>
  <c r="L68" i="2" s="1"/>
  <c r="G55" i="2"/>
  <c r="F55" i="2" s="1"/>
  <c r="AE22" i="2"/>
  <c r="AD22" i="2" s="1"/>
  <c r="S38" i="2"/>
  <c r="R38" i="2" s="1"/>
  <c r="P58" i="2"/>
  <c r="O58" i="2" s="1"/>
  <c r="M54" i="2"/>
  <c r="L54" i="2" s="1"/>
  <c r="J69" i="2"/>
  <c r="I69" i="2" s="1"/>
  <c r="AB61" i="2"/>
  <c r="AA61" i="2" s="1"/>
  <c r="AE17" i="2"/>
  <c r="AD17" i="2" s="1"/>
  <c r="V17" i="2"/>
  <c r="U17" i="2" s="1"/>
  <c r="Y22" i="2"/>
  <c r="X22" i="2" s="1"/>
  <c r="Y16" i="2"/>
  <c r="X16" i="2" s="1"/>
  <c r="D19" i="2"/>
  <c r="C19" i="2" s="1"/>
  <c r="P53" i="2"/>
  <c r="O53" i="2" s="1"/>
  <c r="Y47" i="2"/>
  <c r="X47" i="2" s="1"/>
  <c r="M61" i="2"/>
  <c r="L61" i="2" s="1"/>
  <c r="AE34" i="2"/>
  <c r="AD34" i="2" s="1"/>
  <c r="P66" i="2"/>
  <c r="O66" i="2" s="1"/>
  <c r="G43" i="2"/>
  <c r="F43" i="2" s="1"/>
  <c r="S67" i="2"/>
  <c r="R67" i="2" s="1"/>
  <c r="AB40" i="2"/>
  <c r="AA40" i="2" s="1"/>
  <c r="D63" i="2"/>
  <c r="C63" i="2" s="1"/>
  <c r="AE57" i="2"/>
  <c r="AD57" i="2" s="1"/>
  <c r="AB59" i="2"/>
  <c r="AA59" i="2" s="1"/>
  <c r="G36" i="2"/>
  <c r="F36" i="2" s="1"/>
  <c r="AB38" i="2"/>
  <c r="AA38" i="2" s="1"/>
  <c r="V29" i="2"/>
  <c r="U29" i="2" s="1"/>
  <c r="D37" i="2"/>
  <c r="C37" i="2" s="1"/>
  <c r="AE54" i="2"/>
  <c r="AD54" i="2" s="1"/>
  <c r="Y39" i="2"/>
  <c r="X39" i="2" s="1"/>
  <c r="D15" i="2"/>
  <c r="C15" i="2" s="1"/>
  <c r="AH70" i="2"/>
  <c r="AG70" i="2" s="1"/>
  <c r="M49" i="2"/>
  <c r="L49" i="2" s="1"/>
  <c r="D60" i="2"/>
  <c r="C60" i="2" s="1"/>
  <c r="AH45" i="2"/>
  <c r="AG45" i="2" s="1"/>
  <c r="AB62" i="2"/>
  <c r="AA62" i="2" s="1"/>
  <c r="P57" i="2"/>
  <c r="O57" i="2" s="1"/>
  <c r="AH40" i="2"/>
  <c r="AG40" i="2" s="1"/>
  <c r="V65" i="2"/>
  <c r="U65" i="2" s="1"/>
  <c r="AH14" i="2"/>
  <c r="AG14" i="2" s="1"/>
  <c r="V55" i="2"/>
  <c r="U55" i="2" s="1"/>
  <c r="Y54" i="2"/>
  <c r="X54" i="2" s="1"/>
  <c r="AH58" i="2"/>
  <c r="AG58" i="2" s="1"/>
  <c r="S52" i="2"/>
  <c r="R52" i="2" s="1"/>
  <c r="AH47" i="2"/>
  <c r="AG47" i="2" s="1"/>
  <c r="P70" i="2"/>
  <c r="O70" i="2" s="1"/>
  <c r="P27" i="2"/>
  <c r="O27" i="2" s="1"/>
  <c r="D45" i="2"/>
  <c r="C45" i="2" s="1"/>
  <c r="G38" i="2"/>
  <c r="F38" i="2" s="1"/>
  <c r="AB64" i="2"/>
  <c r="AA64" i="2" s="1"/>
  <c r="AE38" i="2"/>
  <c r="AD38" i="2" s="1"/>
  <c r="G69" i="2"/>
  <c r="F69" i="2" s="1"/>
  <c r="AE66" i="2"/>
  <c r="AD66" i="2" s="1"/>
  <c r="AE52" i="2"/>
  <c r="AD52" i="2" s="1"/>
  <c r="G26" i="2"/>
  <c r="F26" i="2" s="1"/>
  <c r="J59" i="2"/>
  <c r="I59" i="2" s="1"/>
  <c r="D49" i="2"/>
  <c r="C49" i="2" s="1"/>
  <c r="S56" i="2"/>
  <c r="R56" i="2" s="1"/>
  <c r="P45" i="2"/>
  <c r="O45" i="2" s="1"/>
  <c r="AB27" i="2"/>
  <c r="AA27" i="2" s="1"/>
  <c r="D55" i="2"/>
  <c r="C55" i="2" s="1"/>
  <c r="AB56" i="2"/>
  <c r="AA56" i="2" s="1"/>
  <c r="AH28" i="2"/>
  <c r="AG28" i="2" s="1"/>
  <c r="AH52" i="2"/>
  <c r="AG52" i="2" s="1"/>
  <c r="AB50" i="2"/>
  <c r="AA50" i="2" s="1"/>
  <c r="Y37" i="2"/>
  <c r="X37" i="2" s="1"/>
  <c r="G20" i="2"/>
  <c r="F20" i="2" s="1"/>
  <c r="J42" i="2"/>
  <c r="I42" i="2" s="1"/>
  <c r="AB70" i="2"/>
  <c r="AA70" i="2" s="1"/>
  <c r="AB69" i="2"/>
  <c r="AA69" i="2" s="1"/>
  <c r="D47" i="2"/>
  <c r="C47" i="2" s="1"/>
  <c r="Y68" i="2"/>
  <c r="X68" i="2" s="1"/>
  <c r="AE12" i="2"/>
  <c r="AD12" i="2" s="1"/>
  <c r="G56" i="2"/>
  <c r="F56" i="2" s="1"/>
  <c r="AH68" i="2"/>
  <c r="AG68" i="2" s="1"/>
  <c r="AB42" i="2"/>
  <c r="AA42" i="2" s="1"/>
  <c r="M70" i="2"/>
  <c r="L70" i="2" s="1"/>
  <c r="J49" i="2"/>
  <c r="I49" i="2" s="1"/>
  <c r="AH63" i="2"/>
  <c r="AG63" i="2" s="1"/>
  <c r="D17" i="2"/>
  <c r="C17" i="2" s="1"/>
  <c r="V42" i="2"/>
  <c r="U42" i="2" s="1"/>
  <c r="M53" i="2"/>
  <c r="L53" i="2" s="1"/>
  <c r="J45" i="2"/>
  <c r="I45" i="2" s="1"/>
  <c r="M38" i="2"/>
  <c r="L38" i="2" s="1"/>
  <c r="P17" i="2"/>
  <c r="O17" i="2" s="1"/>
  <c r="AB18" i="2"/>
  <c r="AA18" i="2" s="1"/>
  <c r="M41" i="2"/>
  <c r="L41" i="2" s="1"/>
  <c r="D44" i="2"/>
  <c r="C44" i="2" s="1"/>
  <c r="AB46" i="2"/>
  <c r="AA46" i="2" s="1"/>
  <c r="AH43" i="2"/>
  <c r="AG43" i="2" s="1"/>
  <c r="S36" i="2"/>
  <c r="R36" i="2" s="1"/>
  <c r="Y57" i="2"/>
  <c r="X57" i="2" s="1"/>
  <c r="Y25" i="2"/>
  <c r="X25" i="2" s="1"/>
  <c r="G41" i="2"/>
  <c r="F41" i="2" s="1"/>
  <c r="M27" i="2"/>
  <c r="L27" i="2" s="1"/>
  <c r="AE70" i="2"/>
  <c r="AD70" i="2" s="1"/>
  <c r="AE19" i="2"/>
  <c r="AD19" i="2" s="1"/>
  <c r="Y70" i="2"/>
  <c r="X70" i="2" s="1"/>
  <c r="M58" i="2"/>
  <c r="L58" i="2" s="1"/>
  <c r="AE25" i="2"/>
  <c r="AD25" i="2" s="1"/>
  <c r="J48" i="2"/>
  <c r="I48" i="2" s="1"/>
  <c r="S32" i="2"/>
  <c r="R32" i="2" s="1"/>
  <c r="J33" i="2"/>
  <c r="I33" i="2" s="1"/>
  <c r="V64" i="2"/>
  <c r="U64" i="2" s="1"/>
  <c r="P61" i="2"/>
  <c r="O61" i="2" s="1"/>
  <c r="V51" i="2"/>
  <c r="U51" i="2" s="1"/>
  <c r="D41" i="2"/>
  <c r="C41" i="2" s="1"/>
  <c r="S64" i="2"/>
  <c r="R64" i="2" s="1"/>
  <c r="G42" i="2"/>
  <c r="F42" i="2" s="1"/>
  <c r="AE47" i="2"/>
  <c r="AD47" i="2" s="1"/>
  <c r="G15" i="2"/>
  <c r="F15" i="2" s="1"/>
  <c r="S54" i="2"/>
  <c r="R54" i="2" s="1"/>
  <c r="Y20" i="2"/>
  <c r="X20" i="2" s="1"/>
  <c r="G30" i="2"/>
  <c r="F30" i="2" s="1"/>
  <c r="AE62" i="2"/>
  <c r="AD62" i="2" s="1"/>
  <c r="AH15" i="2"/>
  <c r="AG15" i="2" s="1"/>
  <c r="P55" i="2"/>
  <c r="O55" i="2" s="1"/>
  <c r="P67" i="2"/>
  <c r="O67" i="2" s="1"/>
  <c r="Y12" i="2"/>
  <c r="X12" i="2" s="1"/>
  <c r="G17" i="2"/>
  <c r="F17" i="2" s="1"/>
  <c r="V45" i="2"/>
  <c r="U45" i="2" s="1"/>
  <c r="J35" i="2"/>
  <c r="I35" i="2" s="1"/>
  <c r="M33" i="2"/>
  <c r="L33" i="2" s="1"/>
  <c r="M34" i="2"/>
  <c r="L34" i="2" s="1"/>
  <c r="AH60" i="2"/>
  <c r="AG60" i="2" s="1"/>
  <c r="P32" i="2"/>
  <c r="O32" i="2" s="1"/>
  <c r="AB66" i="2"/>
  <c r="AA66" i="2" s="1"/>
  <c r="D52" i="2"/>
  <c r="C52" i="2" s="1"/>
  <c r="G29" i="2"/>
  <c r="F29" i="2" s="1"/>
  <c r="M43" i="2"/>
  <c r="L43" i="2" s="1"/>
  <c r="AE45" i="2"/>
  <c r="AD45" i="2" s="1"/>
  <c r="S45" i="2"/>
  <c r="R45" i="2" s="1"/>
  <c r="AE35" i="2"/>
  <c r="AD35" i="2" s="1"/>
  <c r="M28" i="2"/>
  <c r="L28" i="2" s="1"/>
  <c r="AB31" i="2"/>
  <c r="AA31" i="2" s="1"/>
  <c r="M55" i="2"/>
  <c r="L55" i="2" s="1"/>
  <c r="D33" i="2"/>
  <c r="C33" i="2" s="1"/>
  <c r="Y66" i="2"/>
  <c r="X66" i="2" s="1"/>
  <c r="G48" i="2"/>
  <c r="F48" i="2" s="1"/>
  <c r="Y32" i="2"/>
  <c r="X32" i="2" s="1"/>
  <c r="AH29" i="2"/>
  <c r="AG29" i="2" s="1"/>
  <c r="P44" i="2"/>
  <c r="O44" i="2" s="1"/>
  <c r="M21" i="2"/>
  <c r="L21" i="2" s="1"/>
  <c r="M29" i="2"/>
  <c r="L29" i="2" s="1"/>
  <c r="V41" i="2"/>
  <c r="U41" i="2" s="1"/>
  <c r="G40" i="2"/>
  <c r="F40" i="2" s="1"/>
  <c r="V30" i="2"/>
  <c r="U30" i="2" s="1"/>
  <c r="AH66" i="2"/>
  <c r="AG66" i="2" s="1"/>
  <c r="M66" i="2"/>
  <c r="L66" i="2" s="1"/>
  <c r="G70" i="2"/>
  <c r="F70" i="2" s="1"/>
  <c r="AB23" i="2"/>
  <c r="AA23" i="2" s="1"/>
  <c r="AB30" i="2"/>
  <c r="AA30" i="2" s="1"/>
  <c r="V14" i="2"/>
  <c r="U14" i="2" s="1"/>
  <c r="S46" i="2"/>
  <c r="R46" i="2" s="1"/>
  <c r="M42" i="2"/>
  <c r="L42" i="2" s="1"/>
  <c r="V52" i="2"/>
  <c r="U52" i="2" s="1"/>
  <c r="AB21" i="2"/>
  <c r="AA21" i="2" s="1"/>
  <c r="AH59" i="2"/>
  <c r="AG59" i="2" s="1"/>
  <c r="P40" i="2"/>
  <c r="O40" i="2" s="1"/>
  <c r="Y19" i="2"/>
  <c r="X19" i="2" s="1"/>
  <c r="G59" i="2"/>
  <c r="F59" i="2" s="1"/>
  <c r="J51" i="2"/>
  <c r="I51" i="2" s="1"/>
  <c r="G47" i="2"/>
  <c r="F47" i="2" s="1"/>
  <c r="AE30" i="2"/>
  <c r="AD30" i="2" s="1"/>
  <c r="S42" i="2"/>
  <c r="R42" i="2" s="1"/>
  <c r="Y21" i="2"/>
  <c r="X21" i="2" s="1"/>
  <c r="S33" i="2"/>
  <c r="R33" i="2" s="1"/>
  <c r="P46" i="2"/>
  <c r="O46" i="2" s="1"/>
  <c r="P31" i="2"/>
  <c r="O31" i="2" s="1"/>
  <c r="AE26" i="2"/>
  <c r="AD26" i="2" s="1"/>
  <c r="AB11" i="2"/>
  <c r="AA11" i="2" s="1"/>
  <c r="P64" i="2"/>
  <c r="O64" i="2" s="1"/>
  <c r="Y58" i="2"/>
  <c r="X58" i="2" s="1"/>
  <c r="D38" i="2"/>
  <c r="C38" i="2" s="1"/>
  <c r="J66" i="2"/>
  <c r="I66" i="2" s="1"/>
  <c r="J43" i="2"/>
  <c r="I43" i="2" s="1"/>
  <c r="AE29" i="2"/>
  <c r="AD29" i="2" s="1"/>
  <c r="AH37" i="2"/>
  <c r="AG37" i="2" s="1"/>
  <c r="M62" i="2"/>
  <c r="L62" i="2" s="1"/>
  <c r="AH22" i="2"/>
  <c r="AG22" i="2" s="1"/>
  <c r="AB37" i="2"/>
  <c r="AA37" i="2" s="1"/>
  <c r="Y31" i="2"/>
  <c r="X31" i="2" s="1"/>
  <c r="V62" i="2"/>
  <c r="U62" i="2" s="1"/>
  <c r="J62" i="2"/>
  <c r="I62" i="2" s="1"/>
  <c r="P47" i="2"/>
  <c r="O47" i="2" s="1"/>
  <c r="V26" i="2"/>
  <c r="U26" i="2" s="1"/>
  <c r="M57" i="2"/>
  <c r="L57" i="2" s="1"/>
  <c r="D28" i="2"/>
  <c r="C28" i="2" s="1"/>
  <c r="G31" i="2"/>
  <c r="F31" i="2" s="1"/>
  <c r="J46" i="2"/>
  <c r="I46" i="2" s="1"/>
  <c r="P52" i="2"/>
  <c r="O52" i="2" s="1"/>
  <c r="AH33" i="2"/>
  <c r="AG33" i="2" s="1"/>
  <c r="M36" i="2"/>
  <c r="L36" i="2" s="1"/>
  <c r="G19" i="2"/>
  <c r="F19" i="2" s="1"/>
  <c r="AH21" i="2"/>
  <c r="AG21" i="2" s="1"/>
  <c r="Y11" i="2"/>
  <c r="X11" i="2" s="1"/>
  <c r="Y13" i="2"/>
  <c r="X13" i="2" s="1"/>
  <c r="P20" i="2"/>
  <c r="O20" i="2" s="1"/>
  <c r="V31" i="2"/>
  <c r="U31" i="2" s="1"/>
  <c r="AB41" i="2"/>
  <c r="AA41" i="2" s="1"/>
  <c r="P34" i="2"/>
  <c r="O34" i="2" s="1"/>
  <c r="G39" i="2"/>
  <c r="F39" i="2" s="1"/>
  <c r="P59" i="2"/>
  <c r="O59" i="2" s="1"/>
  <c r="P30" i="2"/>
  <c r="O30" i="2" s="1"/>
  <c r="M24" i="2"/>
  <c r="L24" i="2" s="1"/>
  <c r="J53" i="2"/>
  <c r="I53" i="2" s="1"/>
  <c r="V70" i="2"/>
  <c r="U70" i="2" s="1"/>
  <c r="S40" i="2"/>
  <c r="R40" i="2" s="1"/>
  <c r="D57" i="2"/>
  <c r="C57" i="2" s="1"/>
  <c r="V13" i="2"/>
  <c r="U13" i="2" s="1"/>
  <c r="AB36" i="2"/>
  <c r="AA36" i="2" s="1"/>
  <c r="AE15" i="2"/>
  <c r="AD15" i="2" s="1"/>
  <c r="AB14" i="2"/>
  <c r="AA14" i="2" s="1"/>
  <c r="G68" i="2"/>
  <c r="F68" i="2" s="1"/>
  <c r="J38" i="2"/>
  <c r="I38" i="2" s="1"/>
  <c r="AE48" i="2"/>
  <c r="AD48" i="2" s="1"/>
  <c r="P68" i="2"/>
  <c r="O68" i="2" s="1"/>
  <c r="M22" i="2"/>
  <c r="L22" i="2" s="1"/>
  <c r="S43" i="2"/>
  <c r="R43" i="2" s="1"/>
  <c r="AE14" i="2"/>
  <c r="AD14" i="2" s="1"/>
  <c r="AE36" i="2"/>
  <c r="AD36" i="2" s="1"/>
  <c r="P21" i="2"/>
  <c r="O21" i="2" s="1"/>
  <c r="AH32" i="2"/>
  <c r="AG32" i="2" s="1"/>
  <c r="AB48" i="2"/>
  <c r="AA48" i="2" s="1"/>
  <c r="M52" i="2"/>
  <c r="L52" i="2" s="1"/>
  <c r="Y33" i="2"/>
  <c r="X33" i="2" s="1"/>
  <c r="J63" i="2"/>
  <c r="I63" i="2" s="1"/>
  <c r="S44" i="2"/>
  <c r="R44" i="2" s="1"/>
  <c r="V27" i="2"/>
  <c r="U27" i="2" s="1"/>
  <c r="S62" i="2"/>
  <c r="R62" i="2" s="1"/>
  <c r="Y56" i="2"/>
  <c r="X56" i="2" s="1"/>
  <c r="Y15" i="2"/>
  <c r="X15" i="2" s="1"/>
  <c r="AE50" i="2"/>
  <c r="AD50" i="2" s="1"/>
  <c r="Y52" i="2"/>
  <c r="X52" i="2" s="1"/>
  <c r="G24" i="2"/>
  <c r="F24" i="2" s="1"/>
  <c r="AB24" i="2"/>
  <c r="AA24" i="2" s="1"/>
  <c r="AB68" i="2"/>
  <c r="AA68" i="2" s="1"/>
  <c r="D65" i="2"/>
  <c r="C65" i="2" s="1"/>
  <c r="M17" i="2"/>
  <c r="L17" i="2" s="1"/>
  <c r="G66" i="2"/>
  <c r="F66" i="2" s="1"/>
  <c r="Y44" i="2"/>
  <c r="X44" i="2" s="1"/>
  <c r="D25" i="2"/>
  <c r="C25" i="2" s="1"/>
  <c r="AE60" i="2"/>
  <c r="AD60" i="2" s="1"/>
  <c r="S47" i="2"/>
  <c r="R47" i="2" s="1"/>
  <c r="Y40" i="2"/>
  <c r="X40" i="2" s="1"/>
  <c r="D31" i="2"/>
  <c r="C31" i="2" s="1"/>
  <c r="Y53" i="2"/>
  <c r="X53" i="2" s="1"/>
  <c r="Y17" i="2"/>
  <c r="X17" i="2" s="1"/>
  <c r="V19" i="2"/>
  <c r="U19" i="2" s="1"/>
  <c r="S39" i="2"/>
  <c r="R39" i="2" s="1"/>
  <c r="D32" i="2"/>
  <c r="C32" i="2" s="1"/>
  <c r="D62" i="2"/>
  <c r="C62" i="2" s="1"/>
  <c r="G21" i="2"/>
  <c r="F21" i="2" s="1"/>
  <c r="G27" i="2"/>
  <c r="F27" i="2" s="1"/>
  <c r="J29" i="2"/>
  <c r="I29" i="2" s="1"/>
  <c r="D58" i="2"/>
  <c r="C58" i="2" s="1"/>
  <c r="D54" i="2"/>
  <c r="C54" i="2" s="1"/>
  <c r="D67" i="2"/>
  <c r="C67" i="2" s="1"/>
  <c r="G33" i="2"/>
  <c r="F33" i="2" s="1"/>
  <c r="AE67" i="2"/>
  <c r="AD67" i="2" s="1"/>
  <c r="J60" i="2"/>
  <c r="I60" i="2" s="1"/>
  <c r="G57" i="2"/>
  <c r="F57" i="2" s="1"/>
  <c r="P38" i="2"/>
  <c r="O38" i="2" s="1"/>
  <c r="M50" i="2"/>
  <c r="L50" i="2" s="1"/>
  <c r="AH50" i="2"/>
  <c r="AG50" i="2" s="1"/>
  <c r="M20" i="2"/>
  <c r="L20" i="2" s="1"/>
  <c r="M32" i="2"/>
  <c r="L32" i="2" s="1"/>
  <c r="J31" i="2"/>
  <c r="I31" i="2" s="1"/>
  <c r="G63" i="2"/>
  <c r="F63" i="2" s="1"/>
  <c r="AE11" i="2"/>
  <c r="AD11" i="2" s="1"/>
  <c r="AH13" i="2"/>
  <c r="AG13" i="2" s="1"/>
  <c r="AE55" i="2"/>
  <c r="AD55" i="2" s="1"/>
  <c r="AH26" i="2"/>
  <c r="AG26" i="2" s="1"/>
  <c r="AE69" i="2"/>
  <c r="AD69" i="2" s="1"/>
  <c r="G65" i="2"/>
  <c r="F65" i="2" s="1"/>
  <c r="AH24" i="2"/>
  <c r="AG24" i="2" s="1"/>
  <c r="D51" i="2"/>
  <c r="C51" i="2" s="1"/>
  <c r="AE28" i="2"/>
  <c r="AD28" i="2" s="1"/>
  <c r="V46" i="2"/>
  <c r="U46" i="2" s="1"/>
  <c r="AH57" i="2"/>
  <c r="AG57" i="2" s="1"/>
  <c r="AH69" i="2"/>
  <c r="AG69" i="2" s="1"/>
  <c r="S61" i="2"/>
  <c r="R61" i="2" s="1"/>
  <c r="V68" i="2"/>
  <c r="U68" i="2" s="1"/>
  <c r="J32" i="2"/>
  <c r="I32" i="2" s="1"/>
  <c r="V47" i="2"/>
  <c r="U47" i="2" s="1"/>
  <c r="AH42" i="2"/>
  <c r="AG42" i="2" s="1"/>
  <c r="Y23" i="2"/>
  <c r="X23" i="2" s="1"/>
  <c r="M59" i="2"/>
  <c r="L59" i="2" s="1"/>
  <c r="G35" i="2"/>
  <c r="F35" i="2" s="1"/>
  <c r="S49" i="2"/>
  <c r="R49" i="2" s="1"/>
  <c r="AH11" i="2"/>
  <c r="AG11" i="2" s="1"/>
  <c r="V44" i="2"/>
  <c r="U44" i="2" s="1"/>
  <c r="D66" i="2"/>
  <c r="C66" i="2" s="1"/>
  <c r="AB32" i="2"/>
  <c r="AA32" i="2" s="1"/>
  <c r="AH61" i="2"/>
  <c r="AG61" i="2" s="1"/>
  <c r="AB54" i="2"/>
  <c r="AA54" i="2" s="1"/>
  <c r="Y49" i="2"/>
  <c r="X49" i="2" s="1"/>
  <c r="D20" i="2"/>
  <c r="C20" i="2" s="1"/>
  <c r="Y34" i="2"/>
  <c r="X34" i="2" s="1"/>
  <c r="G49" i="2"/>
  <c r="F49" i="2" s="1"/>
  <c r="J54" i="2"/>
  <c r="I54" i="2" s="1"/>
  <c r="D18" i="2"/>
  <c r="C18" i="2" s="1"/>
  <c r="J56" i="2"/>
  <c r="I56" i="2" s="1"/>
  <c r="AE40" i="2"/>
  <c r="AD40" i="2" s="1"/>
  <c r="S65" i="2"/>
  <c r="R65" i="2" s="1"/>
  <c r="D42" i="2"/>
  <c r="C42" i="2" s="1"/>
  <c r="P18" i="2"/>
  <c r="O18" i="2" s="1"/>
  <c r="G67" i="2"/>
  <c r="F67" i="2" s="1"/>
  <c r="AB39" i="2"/>
  <c r="AA39" i="2" s="1"/>
  <c r="AE23" i="2"/>
  <c r="AD23" i="2" s="1"/>
  <c r="AE59" i="2"/>
  <c r="AD59" i="2" s="1"/>
  <c r="AB57" i="2"/>
  <c r="AA57" i="2" s="1"/>
  <c r="AE53" i="2"/>
  <c r="AD53" i="2" s="1"/>
  <c r="AB55" i="2"/>
  <c r="AA55" i="2" s="1"/>
  <c r="V59" i="2"/>
  <c r="U59" i="2" s="1"/>
  <c r="AH67" i="2"/>
  <c r="AG67" i="2" s="1"/>
  <c r="Y42" i="2"/>
  <c r="X42" i="2" s="1"/>
  <c r="P16" i="2"/>
  <c r="O16" i="2" s="1"/>
  <c r="AH20" i="2"/>
  <c r="AG20" i="2" s="1"/>
  <c r="S60" i="2"/>
  <c r="R60" i="2" s="1"/>
  <c r="J65" i="2"/>
  <c r="I65" i="2" s="1"/>
  <c r="G60" i="2"/>
  <c r="F60" i="2" s="1"/>
  <c r="AE42" i="2"/>
  <c r="AD42" i="2" s="1"/>
  <c r="D35" i="2"/>
  <c r="C35" i="2" s="1"/>
  <c r="AB29" i="2"/>
  <c r="AA29" i="2" s="1"/>
  <c r="AB52" i="2"/>
  <c r="AA52" i="2" s="1"/>
  <c r="Y18" i="2"/>
  <c r="X18" i="2" s="1"/>
  <c r="G23" i="2"/>
  <c r="F23" i="2" s="1"/>
  <c r="P36" i="2"/>
  <c r="O36" i="2" s="1"/>
  <c r="M56" i="2"/>
  <c r="L56" i="2" s="1"/>
  <c r="M69" i="2"/>
  <c r="L69" i="2" s="1"/>
  <c r="DB65" i="9"/>
  <c r="DD65" i="9" s="1"/>
  <c r="DA66" i="9"/>
  <c r="BK54" i="9"/>
  <c r="BM54" i="9" s="1"/>
  <c r="DC65" i="9" l="1"/>
  <c r="DA67" i="9"/>
  <c r="DB66" i="9"/>
  <c r="DD66" i="9" s="1"/>
  <c r="BK55" i="9"/>
  <c r="BM55" i="9" s="1"/>
  <c r="DC66" i="9" l="1"/>
  <c r="DA68" i="9"/>
  <c r="DB67" i="9"/>
  <c r="DD67" i="9" s="1"/>
  <c r="BK56" i="9"/>
  <c r="BM56" i="9" s="1"/>
  <c r="DC67" i="9" l="1"/>
  <c r="DB68" i="9"/>
  <c r="DD68" i="9" s="1"/>
  <c r="DA69" i="9"/>
  <c r="BK57" i="9"/>
  <c r="BM57" i="9" s="1"/>
  <c r="DC68" i="9" l="1"/>
  <c r="DB69" i="9"/>
  <c r="DD69" i="9" s="1"/>
  <c r="DA70" i="9"/>
  <c r="BK58" i="9"/>
  <c r="BM58" i="9" s="1"/>
  <c r="DC69" i="9" l="1"/>
  <c r="DA71" i="9"/>
  <c r="DB70" i="9"/>
  <c r="DD70" i="9" s="1"/>
  <c r="BK59" i="9"/>
  <c r="BM59" i="9" s="1"/>
  <c r="DC70" i="9" l="1"/>
  <c r="DA72" i="9"/>
  <c r="DB71" i="9"/>
  <c r="DD71" i="9" s="1"/>
  <c r="BK60" i="9"/>
  <c r="BM60" i="9" s="1"/>
  <c r="DC71" i="9" l="1"/>
  <c r="DA73" i="9"/>
  <c r="DB72" i="9"/>
  <c r="DD72" i="9" s="1"/>
  <c r="BK61" i="9"/>
  <c r="BM61" i="9" s="1"/>
  <c r="DC72" i="9" l="1"/>
  <c r="DA74" i="9"/>
  <c r="DB73" i="9"/>
  <c r="DD73" i="9" s="1"/>
  <c r="BK62" i="9"/>
  <c r="BM62" i="9" s="1"/>
  <c r="DC73" i="9" l="1"/>
  <c r="DB74" i="9"/>
  <c r="DD74" i="9" s="1"/>
  <c r="DA75" i="9"/>
  <c r="BK63" i="9"/>
  <c r="BM63" i="9" s="1"/>
  <c r="DC74" i="9" l="1"/>
  <c r="DA76" i="9"/>
  <c r="DB75" i="9"/>
  <c r="DD75" i="9" s="1"/>
  <c r="BK64" i="9"/>
  <c r="BM64" i="9" s="1"/>
  <c r="DC75" i="9" l="1"/>
  <c r="DB76" i="9"/>
  <c r="DD76" i="9" s="1"/>
  <c r="DA77" i="9"/>
  <c r="BK65" i="9"/>
  <c r="BM65" i="9" s="1"/>
  <c r="DC76" i="9" l="1"/>
  <c r="DA78" i="9"/>
  <c r="DB77" i="9"/>
  <c r="DD77" i="9" s="1"/>
  <c r="BK66" i="9"/>
  <c r="BM66" i="9" s="1"/>
  <c r="DC77" i="9" l="1"/>
  <c r="DA79" i="9"/>
  <c r="DB78" i="9"/>
  <c r="DD78" i="9" s="1"/>
  <c r="BK67" i="9"/>
  <c r="BM67" i="9" s="1"/>
  <c r="DC78" i="9" l="1"/>
  <c r="DA80" i="9"/>
  <c r="DB79" i="9"/>
  <c r="DD79" i="9" s="1"/>
  <c r="BK68" i="9"/>
  <c r="BM68" i="9" s="1"/>
  <c r="DC79" i="9" l="1"/>
  <c r="DB80" i="9"/>
  <c r="DD80" i="9" s="1"/>
  <c r="DA81" i="9"/>
  <c r="BK69" i="9"/>
  <c r="BM69" i="9" s="1"/>
  <c r="DC80" i="9" l="1"/>
  <c r="DB81" i="9"/>
  <c r="DD81" i="9" s="1"/>
  <c r="DA82" i="9"/>
  <c r="BK70" i="9"/>
  <c r="BM70" i="9" s="1"/>
  <c r="DC81" i="9" l="1"/>
  <c r="DA83" i="9"/>
  <c r="DB82" i="9"/>
  <c r="DD82" i="9" s="1"/>
  <c r="BK71" i="9"/>
  <c r="BM71" i="9" s="1"/>
  <c r="DC82" i="9" l="1"/>
  <c r="DA84" i="9"/>
  <c r="DB83" i="9"/>
  <c r="DD83" i="9" s="1"/>
  <c r="BK72" i="9"/>
  <c r="BM72" i="9" s="1"/>
  <c r="DC83" i="9" l="1"/>
  <c r="DA85" i="9"/>
  <c r="DB84" i="9"/>
  <c r="DD84" i="9" s="1"/>
  <c r="BK73" i="9"/>
  <c r="BM73" i="9" s="1"/>
  <c r="DC84" i="9" l="1"/>
  <c r="DA86" i="9"/>
  <c r="DB85" i="9"/>
  <c r="DD85" i="9" s="1"/>
  <c r="BK74" i="9"/>
  <c r="BM74" i="9" s="1"/>
  <c r="DC85" i="9" l="1"/>
  <c r="DB86" i="9"/>
  <c r="DD86" i="9" s="1"/>
  <c r="DA87" i="9"/>
  <c r="BK75" i="9"/>
  <c r="BM75" i="9" s="1"/>
  <c r="DC86" i="9" l="1"/>
  <c r="DA88" i="9"/>
  <c r="DB87" i="9"/>
  <c r="DD87" i="9" s="1"/>
  <c r="BK76" i="9"/>
  <c r="BM76" i="9" s="1"/>
  <c r="DC87" i="9" l="1"/>
  <c r="DB88" i="9"/>
  <c r="DD88" i="9" s="1"/>
  <c r="DA89" i="9"/>
  <c r="BK77" i="9"/>
  <c r="BM77" i="9" s="1"/>
  <c r="DC88" i="9" l="1"/>
  <c r="DA90" i="9"/>
  <c r="DB89" i="9"/>
  <c r="DD89" i="9" s="1"/>
  <c r="BK78" i="9"/>
  <c r="BM78" i="9" s="1"/>
  <c r="DC89" i="9" l="1"/>
  <c r="DB90" i="9"/>
  <c r="DD90" i="9" s="1"/>
  <c r="DA91" i="9"/>
  <c r="BK79" i="9"/>
  <c r="BM79" i="9" s="1"/>
  <c r="DC90" i="9" l="1"/>
  <c r="DA92" i="9"/>
  <c r="DB91" i="9"/>
  <c r="DD91" i="9" s="1"/>
  <c r="BK80" i="9"/>
  <c r="BM80" i="9" s="1"/>
  <c r="DC91" i="9" l="1"/>
  <c r="DB92" i="9"/>
  <c r="DD92" i="9" s="1"/>
  <c r="DA93" i="9"/>
  <c r="BK81" i="9"/>
  <c r="BM81" i="9" s="1"/>
  <c r="DC92" i="9" l="1"/>
  <c r="DA94" i="9"/>
  <c r="DB93" i="9"/>
  <c r="DD93" i="9" s="1"/>
  <c r="BK82" i="9"/>
  <c r="BM82" i="9" s="1"/>
  <c r="DC93" i="9" l="1"/>
  <c r="DB94" i="9"/>
  <c r="DD94" i="9" s="1"/>
  <c r="DA95" i="9"/>
  <c r="BK83" i="9"/>
  <c r="BM83" i="9" s="1"/>
  <c r="DC94" i="9" l="1"/>
  <c r="DB95" i="9"/>
  <c r="DD95" i="9" s="1"/>
  <c r="DA96" i="9"/>
  <c r="BK84" i="9"/>
  <c r="BM84" i="9" s="1"/>
  <c r="DC95" i="9" l="1"/>
  <c r="DA97" i="9"/>
  <c r="DB96" i="9"/>
  <c r="DD96" i="9" s="1"/>
  <c r="BK85" i="9"/>
  <c r="BM85" i="9" s="1"/>
  <c r="DC96" i="9" l="1"/>
  <c r="DA98" i="9"/>
  <c r="DB97" i="9"/>
  <c r="DD97" i="9" s="1"/>
  <c r="BK86" i="9"/>
  <c r="BM86" i="9" s="1"/>
  <c r="DC97" i="9" l="1"/>
  <c r="DA99" i="9"/>
  <c r="DB98" i="9"/>
  <c r="DD98" i="9" s="1"/>
  <c r="BK87" i="9"/>
  <c r="BM87" i="9" s="1"/>
  <c r="DC98" i="9" l="1"/>
  <c r="DA100" i="9"/>
  <c r="DB99" i="9"/>
  <c r="DD99" i="9" s="1"/>
  <c r="BK88" i="9"/>
  <c r="BM88" i="9" s="1"/>
  <c r="DC99" i="9" l="1"/>
  <c r="DA101" i="9"/>
  <c r="DB100" i="9"/>
  <c r="DD100" i="9" s="1"/>
  <c r="BK89" i="9"/>
  <c r="BM89" i="9" s="1"/>
  <c r="DC100" i="9" l="1"/>
  <c r="DB101" i="9"/>
  <c r="DD101" i="9" s="1"/>
  <c r="DA102" i="9"/>
  <c r="BK90" i="9"/>
  <c r="BM90" i="9" s="1"/>
  <c r="DC101" i="9" l="1"/>
  <c r="DA103" i="9"/>
  <c r="DB102" i="9"/>
  <c r="DD102" i="9" s="1"/>
  <c r="BK91" i="9"/>
  <c r="BM91" i="9" s="1"/>
  <c r="DC102" i="9" l="1"/>
  <c r="DA104" i="9"/>
  <c r="DB103" i="9"/>
  <c r="DD103" i="9" s="1"/>
  <c r="BK92" i="9"/>
  <c r="BM92" i="9" s="1"/>
  <c r="DC103" i="9" l="1"/>
  <c r="DB104" i="9"/>
  <c r="DD104" i="9" s="1"/>
  <c r="DA105" i="9"/>
  <c r="BK93" i="9"/>
  <c r="BM93" i="9" s="1"/>
  <c r="DC104" i="9" l="1"/>
  <c r="DB105" i="9"/>
  <c r="DD105" i="9" s="1"/>
  <c r="DA106" i="9"/>
  <c r="BK94" i="9"/>
  <c r="BM94" i="9" s="1"/>
  <c r="DC105" i="9" l="1"/>
  <c r="DB106" i="9"/>
  <c r="DD106" i="9" s="1"/>
  <c r="DA107" i="9"/>
  <c r="BK95" i="9"/>
  <c r="BM95" i="9" s="1"/>
  <c r="DC106" i="9" l="1"/>
  <c r="DB107" i="9"/>
  <c r="DD107" i="9" s="1"/>
  <c r="DA108" i="9"/>
  <c r="BK96" i="9"/>
  <c r="BM96" i="9" s="1"/>
  <c r="DC107" i="9" l="1"/>
  <c r="DA109" i="9"/>
  <c r="DB108" i="9"/>
  <c r="DD108" i="9" s="1"/>
  <c r="BK97" i="9"/>
  <c r="BM97" i="9" s="1"/>
  <c r="DC108" i="9" l="1"/>
  <c r="DA110" i="9"/>
  <c r="DB109" i="9"/>
  <c r="DD109" i="9" s="1"/>
  <c r="BK98" i="9"/>
  <c r="BM98" i="9" s="1"/>
  <c r="DC109" i="9" l="1"/>
  <c r="DB110" i="9"/>
  <c r="DD110" i="9" s="1"/>
  <c r="DA111" i="9"/>
  <c r="BK99" i="9"/>
  <c r="BM99" i="9" s="1"/>
  <c r="DC110" i="9" l="1"/>
  <c r="DB111" i="9"/>
  <c r="DD111" i="9" s="1"/>
  <c r="DA112" i="9"/>
  <c r="BK100" i="9"/>
  <c r="BM100" i="9" s="1"/>
  <c r="DC111" i="9" l="1"/>
  <c r="DA113" i="9"/>
  <c r="DB112" i="9"/>
  <c r="DD112" i="9" s="1"/>
  <c r="BK101" i="9"/>
  <c r="BM101" i="9" s="1"/>
  <c r="DC112" i="9" l="1"/>
  <c r="DB113" i="9"/>
  <c r="DD113" i="9" s="1"/>
  <c r="DA114" i="9"/>
  <c r="BK102" i="9"/>
  <c r="BM102" i="9" s="1"/>
  <c r="DC113" i="9" l="1"/>
  <c r="DA115" i="9"/>
  <c r="DB114" i="9"/>
  <c r="DD114" i="9" s="1"/>
  <c r="BK103" i="9"/>
  <c r="BM103" i="9" s="1"/>
  <c r="DC114" i="9" l="1"/>
  <c r="DB115" i="9"/>
  <c r="DD115" i="9" s="1"/>
  <c r="DA116" i="9"/>
  <c r="BK104" i="9"/>
  <c r="BM104" i="9" s="1"/>
  <c r="DC115" i="9" l="1"/>
  <c r="DB116" i="9"/>
  <c r="DD116" i="9" s="1"/>
  <c r="DA117" i="9"/>
  <c r="BK105" i="9"/>
  <c r="BM105" i="9" s="1"/>
  <c r="DC116" i="9" l="1"/>
  <c r="DA118" i="9"/>
  <c r="DB117" i="9"/>
  <c r="DD117" i="9" s="1"/>
  <c r="BK106" i="9"/>
  <c r="BM106" i="9" s="1"/>
  <c r="DC117" i="9" l="1"/>
  <c r="DA119" i="9"/>
  <c r="DB118" i="9"/>
  <c r="DD118" i="9" s="1"/>
  <c r="BK107" i="9"/>
  <c r="BM107" i="9" s="1"/>
  <c r="DC118" i="9" l="1"/>
  <c r="DB119" i="9"/>
  <c r="DD119" i="9" s="1"/>
  <c r="DA120" i="9"/>
  <c r="BK108" i="9"/>
  <c r="BM108" i="9" s="1"/>
  <c r="DC119" i="9" l="1"/>
  <c r="DB120" i="9"/>
  <c r="DD120" i="9" s="1"/>
  <c r="DA121" i="9"/>
  <c r="BK109" i="9"/>
  <c r="BM109" i="9" s="1"/>
  <c r="DC120" i="9" l="1"/>
  <c r="DA122" i="9"/>
  <c r="DB121" i="9"/>
  <c r="DD121" i="9" s="1"/>
  <c r="BK110" i="9"/>
  <c r="BM110" i="9" s="1"/>
  <c r="DC121" i="9" l="1"/>
  <c r="DA123" i="9"/>
  <c r="DB122" i="9"/>
  <c r="DD122" i="9" s="1"/>
  <c r="BK111" i="9"/>
  <c r="BM111" i="9" s="1"/>
  <c r="DC122" i="9" l="1"/>
  <c r="DB123" i="9"/>
  <c r="DD123" i="9" s="1"/>
  <c r="DA124" i="9"/>
  <c r="BK112" i="9"/>
  <c r="BM112" i="9" s="1"/>
  <c r="DC123" i="9" l="1"/>
  <c r="DA125" i="9"/>
  <c r="DB124" i="9"/>
  <c r="DD124" i="9" s="1"/>
  <c r="BK113" i="9"/>
  <c r="BM113" i="9" s="1"/>
  <c r="DC124" i="9" l="1"/>
  <c r="DB125" i="9"/>
  <c r="DD125" i="9" s="1"/>
  <c r="DA126" i="9"/>
  <c r="BK114" i="9"/>
  <c r="BM114" i="9" s="1"/>
  <c r="DC125" i="9" l="1"/>
  <c r="DA127" i="9"/>
  <c r="DB126" i="9"/>
  <c r="DD126" i="9" s="1"/>
  <c r="BK115" i="9"/>
  <c r="BM115" i="9" s="1"/>
  <c r="DC126" i="9" l="1"/>
  <c r="DB127" i="9"/>
  <c r="DD127" i="9" s="1"/>
  <c r="DA128" i="9"/>
  <c r="BK116" i="9"/>
  <c r="BM116" i="9" s="1"/>
  <c r="DC127" i="9" l="1"/>
  <c r="DA129" i="9"/>
  <c r="DB128" i="9"/>
  <c r="DD128" i="9" s="1"/>
  <c r="BK117" i="9"/>
  <c r="BM117" i="9" s="1"/>
  <c r="DC128" i="9" l="1"/>
  <c r="DB129" i="9"/>
  <c r="DD129" i="9" s="1"/>
  <c r="DA130" i="9"/>
  <c r="BK118" i="9"/>
  <c r="BM118" i="9" s="1"/>
  <c r="DC129" i="9" l="1"/>
  <c r="DA131" i="9"/>
  <c r="DB130" i="9"/>
  <c r="DD130" i="9" s="1"/>
  <c r="BK119" i="9"/>
  <c r="BM119" i="9" s="1"/>
  <c r="DC130" i="9" l="1"/>
  <c r="DA132" i="9"/>
  <c r="DB131" i="9"/>
  <c r="DD131" i="9" s="1"/>
  <c r="BK120" i="9"/>
  <c r="BM120" i="9" s="1"/>
  <c r="DC131" i="9" l="1"/>
  <c r="DB132" i="9"/>
  <c r="DD132" i="9" s="1"/>
  <c r="DA133" i="9"/>
  <c r="BK121" i="9"/>
  <c r="BM121" i="9" s="1"/>
  <c r="DC132" i="9" l="1"/>
  <c r="DB133" i="9"/>
  <c r="DD133" i="9" s="1"/>
  <c r="DA134" i="9"/>
  <c r="BK122" i="9"/>
  <c r="BM122" i="9" s="1"/>
  <c r="DC133" i="9" l="1"/>
  <c r="DB134" i="9"/>
  <c r="DD134" i="9" s="1"/>
  <c r="DA135" i="9"/>
  <c r="BK123" i="9"/>
  <c r="BM123" i="9" s="1"/>
  <c r="DC134" i="9" l="1"/>
  <c r="DA136" i="9"/>
  <c r="DB135" i="9"/>
  <c r="DD135" i="9" s="1"/>
  <c r="BK124" i="9"/>
  <c r="BM124" i="9" s="1"/>
  <c r="DC135" i="9" l="1"/>
  <c r="DA137" i="9"/>
  <c r="DB136" i="9"/>
  <c r="DD136" i="9" s="1"/>
  <c r="BK125" i="9"/>
  <c r="BM125" i="9" s="1"/>
  <c r="DC136" i="9" l="1"/>
  <c r="DA138" i="9"/>
  <c r="DB137" i="9"/>
  <c r="DD137" i="9" s="1"/>
  <c r="BK126" i="9"/>
  <c r="BM126" i="9" s="1"/>
  <c r="DC137" i="9" l="1"/>
  <c r="DA139" i="9"/>
  <c r="DB138" i="9"/>
  <c r="DD138" i="9" s="1"/>
  <c r="BK127" i="9"/>
  <c r="BM127" i="9" s="1"/>
  <c r="DC138" i="9" l="1"/>
  <c r="DB139" i="9"/>
  <c r="DD139" i="9" s="1"/>
  <c r="DA140" i="9"/>
  <c r="BK128" i="9"/>
  <c r="BM128" i="9" s="1"/>
  <c r="DC139" i="9" l="1"/>
  <c r="DB140" i="9"/>
  <c r="DD140" i="9" s="1"/>
  <c r="DA141" i="9"/>
  <c r="BK129" i="9"/>
  <c r="BM129" i="9" s="1"/>
  <c r="DC140" i="9" l="1"/>
  <c r="DB141" i="9"/>
  <c r="DD141" i="9" s="1"/>
  <c r="DA142" i="9"/>
  <c r="BK130" i="9"/>
  <c r="BM130" i="9" s="1"/>
  <c r="DC141" i="9" l="1"/>
  <c r="DA143" i="9"/>
  <c r="DB142" i="9"/>
  <c r="DD142" i="9" s="1"/>
  <c r="BK131" i="9"/>
  <c r="BM131" i="9" s="1"/>
  <c r="DC142" i="9" l="1"/>
  <c r="DB143" i="9"/>
  <c r="DD143" i="9" s="1"/>
  <c r="DA144" i="9"/>
  <c r="BK132" i="9"/>
  <c r="BM132" i="9" s="1"/>
  <c r="DC143" i="9" l="1"/>
  <c r="DB144" i="9"/>
  <c r="DD144" i="9" s="1"/>
  <c r="DA145" i="9"/>
  <c r="BK133" i="9"/>
  <c r="BM133" i="9" s="1"/>
  <c r="DC144" i="9" l="1"/>
  <c r="DB145" i="9"/>
  <c r="DD145" i="9" s="1"/>
  <c r="DA146" i="9"/>
  <c r="BK134" i="9"/>
  <c r="BM134" i="9" s="1"/>
  <c r="DC145" i="9" l="1"/>
  <c r="DA147" i="9"/>
  <c r="DB146" i="9"/>
  <c r="DD146" i="9" s="1"/>
  <c r="BK135" i="9"/>
  <c r="BM135" i="9" s="1"/>
  <c r="DC146" i="9" l="1"/>
  <c r="DA148" i="9"/>
  <c r="DB147" i="9"/>
  <c r="DD147" i="9" s="1"/>
  <c r="BK136" i="9"/>
  <c r="BM136" i="9" s="1"/>
  <c r="DC147" i="9" l="1"/>
  <c r="DA149" i="9"/>
  <c r="DB148" i="9"/>
  <c r="DD148" i="9" s="1"/>
  <c r="BK137" i="9"/>
  <c r="BM137" i="9" s="1"/>
  <c r="DC148" i="9" l="1"/>
  <c r="DB149" i="9"/>
  <c r="DD149" i="9" s="1"/>
  <c r="DA150" i="9"/>
  <c r="BK138" i="9"/>
  <c r="BM138" i="9" s="1"/>
  <c r="DC149" i="9" l="1"/>
  <c r="DA151" i="9"/>
  <c r="DB150" i="9"/>
  <c r="DD150" i="9" s="1"/>
  <c r="BK139" i="9"/>
  <c r="BM139" i="9" s="1"/>
  <c r="DC150" i="9" l="1"/>
  <c r="DA152" i="9"/>
  <c r="DB151" i="9"/>
  <c r="DD151" i="9" s="1"/>
  <c r="BK140" i="9"/>
  <c r="BM140" i="9" s="1"/>
  <c r="DC151" i="9" l="1"/>
  <c r="DB152" i="9"/>
  <c r="DD152" i="9" s="1"/>
  <c r="DA153" i="9"/>
  <c r="BK141" i="9"/>
  <c r="BM141" i="9" s="1"/>
  <c r="DC152" i="9" l="1"/>
  <c r="DA154" i="9"/>
  <c r="DB153" i="9"/>
  <c r="DD153" i="9" s="1"/>
  <c r="BK142" i="9"/>
  <c r="BM142" i="9" s="1"/>
  <c r="DC153" i="9" l="1"/>
  <c r="DB154" i="9"/>
  <c r="DD154" i="9" s="1"/>
  <c r="DA155" i="9"/>
  <c r="BK143" i="9"/>
  <c r="BM143" i="9" s="1"/>
  <c r="DC154" i="9" l="1"/>
  <c r="DB155" i="9"/>
  <c r="DD155" i="9" s="1"/>
  <c r="DA156" i="9"/>
  <c r="BK144" i="9"/>
  <c r="BM144" i="9" s="1"/>
  <c r="DC155" i="9" l="1"/>
  <c r="DB156" i="9"/>
  <c r="DD156" i="9" s="1"/>
  <c r="DA157" i="9"/>
  <c r="BK145" i="9"/>
  <c r="BM145" i="9" s="1"/>
  <c r="DC156" i="9" l="1"/>
  <c r="DB157" i="9"/>
  <c r="DD157" i="9" s="1"/>
  <c r="DA158" i="9"/>
  <c r="BK146" i="9"/>
  <c r="BM146" i="9" s="1"/>
  <c r="DC157" i="9" l="1"/>
  <c r="DB158" i="9"/>
  <c r="DD158" i="9" s="1"/>
  <c r="DA159" i="9"/>
  <c r="BK147" i="9"/>
  <c r="BM147" i="9" s="1"/>
  <c r="DC158" i="9" l="1"/>
  <c r="DB159" i="9"/>
  <c r="DD159" i="9" s="1"/>
  <c r="DA160" i="9"/>
  <c r="BK148" i="9"/>
  <c r="BM148" i="9" s="1"/>
  <c r="DC159" i="9" l="1"/>
  <c r="DA161" i="9"/>
  <c r="DB160" i="9"/>
  <c r="DD160" i="9" s="1"/>
  <c r="BK149" i="9"/>
  <c r="BM149" i="9" s="1"/>
  <c r="DC160" i="9" l="1"/>
  <c r="DB161" i="9"/>
  <c r="DD161" i="9" s="1"/>
  <c r="DA162" i="9"/>
  <c r="BK150" i="9"/>
  <c r="BM150" i="9" s="1"/>
  <c r="DC161" i="9" l="1"/>
  <c r="DA163" i="9"/>
  <c r="DB162" i="9"/>
  <c r="DD162" i="9" s="1"/>
  <c r="BK151" i="9"/>
  <c r="BM151" i="9" s="1"/>
  <c r="DC162" i="9" l="1"/>
  <c r="DA164" i="9"/>
  <c r="DB163" i="9"/>
  <c r="DD163" i="9" s="1"/>
  <c r="BK152" i="9"/>
  <c r="BM152" i="9" s="1"/>
  <c r="DC163" i="9" l="1"/>
  <c r="DB164" i="9"/>
  <c r="DD164" i="9" s="1"/>
  <c r="DA165" i="9"/>
  <c r="BK153" i="9"/>
  <c r="BM153" i="9" s="1"/>
  <c r="DC164" i="9" l="1"/>
  <c r="DB165" i="9"/>
  <c r="DD165" i="9" s="1"/>
  <c r="DA166" i="9"/>
  <c r="BK154" i="9"/>
  <c r="BM154" i="9" s="1"/>
  <c r="DC165" i="9" l="1"/>
  <c r="DA167" i="9"/>
  <c r="DB166" i="9"/>
  <c r="DD166" i="9" s="1"/>
  <c r="BK155" i="9"/>
  <c r="BM155" i="9" s="1"/>
  <c r="DC166" i="9" l="1"/>
  <c r="DB167" i="9"/>
  <c r="DD167" i="9" s="1"/>
  <c r="DA168" i="9"/>
  <c r="BK156" i="9"/>
  <c r="BM156" i="9" s="1"/>
  <c r="DC167" i="9" l="1"/>
  <c r="DA169" i="9"/>
  <c r="DB168" i="9"/>
  <c r="DD168" i="9" s="1"/>
  <c r="BK157" i="9"/>
  <c r="BM157" i="9" s="1"/>
  <c r="DC168" i="9" l="1"/>
  <c r="DA170" i="9"/>
  <c r="DB169" i="9"/>
  <c r="DD169" i="9" s="1"/>
  <c r="BK158" i="9"/>
  <c r="BM158" i="9" s="1"/>
  <c r="DC169" i="9" l="1"/>
  <c r="DB170" i="9"/>
  <c r="DD170" i="9" s="1"/>
  <c r="DA171" i="9"/>
  <c r="BK159" i="9"/>
  <c r="BM159" i="9" s="1"/>
  <c r="DC170" i="9" l="1"/>
  <c r="DB171" i="9"/>
  <c r="DD171" i="9" s="1"/>
  <c r="DA172" i="9"/>
  <c r="BK160" i="9"/>
  <c r="BM160" i="9" s="1"/>
  <c r="DC171" i="9" l="1"/>
  <c r="DA173" i="9"/>
  <c r="DB172" i="9"/>
  <c r="DD172" i="9" s="1"/>
  <c r="BK161" i="9"/>
  <c r="BM161" i="9" s="1"/>
  <c r="DC172" i="9" l="1"/>
  <c r="DA174" i="9"/>
  <c r="DB173" i="9"/>
  <c r="DD173" i="9" s="1"/>
  <c r="BK162" i="9"/>
  <c r="BM162" i="9" s="1"/>
  <c r="DC173" i="9" l="1"/>
  <c r="DA175" i="9"/>
  <c r="DB174" i="9"/>
  <c r="DD174" i="9" s="1"/>
  <c r="BK163" i="9"/>
  <c r="BM163" i="9" s="1"/>
  <c r="DC174" i="9" l="1"/>
  <c r="DA176" i="9"/>
  <c r="DB175" i="9"/>
  <c r="DD175" i="9" s="1"/>
  <c r="BK164" i="9"/>
  <c r="BM164" i="9" s="1"/>
  <c r="DC175" i="9" l="1"/>
  <c r="DA177" i="9"/>
  <c r="DB176" i="9"/>
  <c r="DD176" i="9" s="1"/>
  <c r="BK165" i="9"/>
  <c r="BM165" i="9" s="1"/>
  <c r="DC176" i="9" l="1"/>
  <c r="DA178" i="9"/>
  <c r="DB177" i="9"/>
  <c r="DD177" i="9" s="1"/>
  <c r="BK166" i="9"/>
  <c r="BM166" i="9" s="1"/>
  <c r="DC177" i="9" l="1"/>
  <c r="DB178" i="9"/>
  <c r="DD178" i="9" s="1"/>
  <c r="DA179" i="9"/>
  <c r="BK167" i="9"/>
  <c r="BM167" i="9" s="1"/>
  <c r="DC178" i="9" l="1"/>
  <c r="DA180" i="9"/>
  <c r="DB179" i="9"/>
  <c r="DD179" i="9" s="1"/>
  <c r="BK168" i="9"/>
  <c r="BM168" i="9" s="1"/>
  <c r="DC179" i="9" l="1"/>
  <c r="DA181" i="9"/>
  <c r="DB180" i="9"/>
  <c r="DD180" i="9" s="1"/>
  <c r="BK169" i="9"/>
  <c r="BM169" i="9" s="1"/>
  <c r="DC180" i="9" l="1"/>
  <c r="DA182" i="9"/>
  <c r="DB181" i="9"/>
  <c r="DD181" i="9" s="1"/>
  <c r="BK170" i="9"/>
  <c r="BM170" i="9" s="1"/>
  <c r="DC181" i="9" l="1"/>
  <c r="DA183" i="9"/>
  <c r="DB182" i="9"/>
  <c r="DD182" i="9" s="1"/>
  <c r="BK171" i="9"/>
  <c r="BM171" i="9" s="1"/>
  <c r="DC182" i="9" l="1"/>
  <c r="DB183" i="9"/>
  <c r="DD183" i="9" s="1"/>
  <c r="DA184" i="9"/>
  <c r="BK172" i="9"/>
  <c r="BM172" i="9" s="1"/>
  <c r="DC183" i="9" l="1"/>
  <c r="DA185" i="9"/>
  <c r="DB185" i="9" s="1"/>
  <c r="DD185" i="9" s="1"/>
  <c r="DB184" i="9"/>
  <c r="DD184" i="9" s="1"/>
  <c r="BK173" i="9"/>
  <c r="BM173" i="9" s="1"/>
  <c r="DC185" i="9" l="1"/>
  <c r="DC184" i="9"/>
  <c r="BK174" i="9"/>
  <c r="BM174" i="9" s="1"/>
  <c r="BK175" i="9" l="1"/>
  <c r="BM175" i="9" s="1"/>
  <c r="BK176" i="9" l="1"/>
  <c r="BM176" i="9" s="1"/>
  <c r="BK177" i="9" l="1"/>
  <c r="BM177" i="9" s="1"/>
  <c r="BK178" i="9" l="1"/>
  <c r="BM178" i="9" s="1"/>
  <c r="BK179" i="9" l="1"/>
  <c r="BM179" i="9" s="1"/>
  <c r="BK180" i="9" l="1"/>
  <c r="BM180" i="9" s="1"/>
  <c r="BK181" i="9" l="1"/>
  <c r="BM181" i="9" s="1"/>
  <c r="BK182" i="9" l="1"/>
  <c r="BM182" i="9" s="1"/>
  <c r="BK183" i="9" l="1"/>
  <c r="BM183" i="9" s="1"/>
  <c r="BK184" i="9" l="1"/>
  <c r="BM184" i="9" s="1"/>
  <c r="BK185" i="9" l="1"/>
  <c r="BM185" i="9" s="1"/>
  <c r="BK186" i="9" l="1"/>
  <c r="BM186" i="9" s="1"/>
  <c r="BK187" i="9" l="1"/>
  <c r="BM187" i="9" s="1"/>
  <c r="BK188" i="9" l="1"/>
  <c r="BM188" i="9" s="1"/>
  <c r="BK189" i="9" l="1"/>
  <c r="BM189" i="9" s="1"/>
  <c r="BK190" i="9" l="1"/>
  <c r="BM190" i="9" s="1"/>
  <c r="BK191" i="9" l="1"/>
  <c r="BM191" i="9" s="1"/>
  <c r="BK192" i="9" l="1"/>
  <c r="BM192" i="9" s="1"/>
  <c r="BK193" i="9" l="1"/>
  <c r="BM193" i="9" s="1"/>
  <c r="BK194" i="9" l="1"/>
  <c r="BM194" i="9" s="1"/>
  <c r="BK195" i="9" l="1"/>
  <c r="BM195" i="9" s="1"/>
  <c r="BK196" i="9" l="1"/>
  <c r="BM196" i="9" s="1"/>
  <c r="BK197" i="9" l="1"/>
  <c r="BM197" i="9" s="1"/>
  <c r="BK198" i="9" l="1"/>
  <c r="BM198" i="9" s="1"/>
  <c r="BK199" i="9" l="1"/>
  <c r="BM199" i="9" s="1"/>
  <c r="BK200" i="9" l="1"/>
  <c r="BM200" i="9" s="1"/>
  <c r="BK201" i="9" l="1"/>
  <c r="BM201" i="9" s="1"/>
  <c r="BK202" i="9" l="1"/>
  <c r="BM202" i="9" s="1"/>
  <c r="BK203" i="9" l="1"/>
  <c r="BM203" i="9" s="1"/>
  <c r="BK204" i="9" l="1"/>
  <c r="BM204" i="9" s="1"/>
  <c r="BK205" i="9" l="1"/>
  <c r="BM205" i="9" s="1"/>
  <c r="BK206" i="9" l="1"/>
  <c r="BM206" i="9" s="1"/>
  <c r="BK207" i="9" l="1"/>
  <c r="BM207" i="9" s="1"/>
  <c r="BK208" i="9" l="1"/>
  <c r="BM208" i="9" s="1"/>
  <c r="BK209" i="9" l="1"/>
  <c r="BM209" i="9" s="1"/>
  <c r="BK210" i="9" l="1"/>
  <c r="BM210" i="9" s="1"/>
  <c r="BK211" i="9" l="1"/>
  <c r="BM211" i="9" s="1"/>
  <c r="BK212" i="9" l="1"/>
  <c r="BM212" i="9" s="1"/>
  <c r="BK213" i="9" l="1"/>
  <c r="BM213" i="9" s="1"/>
  <c r="BK214" i="9" l="1"/>
  <c r="BM214" i="9" s="1"/>
  <c r="BK215" i="9" l="1"/>
  <c r="BM215" i="9" s="1"/>
  <c r="BK216" i="9" l="1"/>
  <c r="BM216" i="9" s="1"/>
  <c r="BK217" i="9" l="1"/>
  <c r="BM217" i="9" s="1"/>
  <c r="BK218" i="9" l="1"/>
  <c r="BM218" i="9" s="1"/>
  <c r="BK219" i="9" l="1"/>
  <c r="BM219" i="9" s="1"/>
  <c r="BK220" i="9" l="1"/>
  <c r="BM220" i="9" s="1"/>
  <c r="BK221" i="9" l="1"/>
  <c r="BM221" i="9" s="1"/>
  <c r="BK222" i="9" l="1"/>
  <c r="BM222" i="9" s="1"/>
  <c r="BK223" i="9" l="1"/>
  <c r="BM223" i="9" s="1"/>
  <c r="BK224" i="9" l="1"/>
  <c r="BM224" i="9" s="1"/>
  <c r="BK225" i="9" l="1"/>
  <c r="BM225" i="9" s="1"/>
  <c r="BK226" i="9" l="1"/>
  <c r="BM226" i="9" s="1"/>
  <c r="BK227" i="9" l="1"/>
  <c r="BM227" i="9" s="1"/>
  <c r="BK228" i="9" l="1"/>
  <c r="BM228" i="9" s="1"/>
  <c r="BK229" i="9" l="1"/>
  <c r="BM229" i="9" s="1"/>
  <c r="BK230" i="9" l="1"/>
  <c r="BM230" i="9" s="1"/>
  <c r="BK231" i="9" l="1"/>
  <c r="BM231" i="9" s="1"/>
  <c r="BK232" i="9" l="1"/>
  <c r="BM232" i="9" s="1"/>
  <c r="BK233" i="9" l="1"/>
  <c r="BM233" i="9" s="1"/>
  <c r="BK234" i="9" l="1"/>
  <c r="BM234" i="9" s="1"/>
  <c r="BK235" i="9" l="1"/>
  <c r="BM235" i="9" s="1"/>
  <c r="BK236" i="9" l="1"/>
  <c r="BM236" i="9" s="1"/>
  <c r="BK237" i="9" l="1"/>
  <c r="BM237" i="9" s="1"/>
  <c r="BK238" i="9" l="1"/>
  <c r="BM238" i="9" s="1"/>
  <c r="BK239" i="9" l="1"/>
  <c r="BM239" i="9" s="1"/>
  <c r="BK240" i="9" l="1"/>
  <c r="BM240" i="9" s="1"/>
  <c r="BK241" i="9" l="1"/>
  <c r="BM241" i="9" s="1"/>
  <c r="BK242" i="9" l="1"/>
  <c r="BM242" i="9" s="1"/>
  <c r="BK243" i="9" l="1"/>
  <c r="BM243" i="9" s="1"/>
  <c r="BK244" i="9" l="1"/>
  <c r="BM244" i="9" s="1"/>
  <c r="BK245" i="9" l="1"/>
  <c r="BM245" i="9" s="1"/>
  <c r="BK246" i="9" l="1"/>
  <c r="BM246" i="9" s="1"/>
  <c r="BK247" i="9" l="1"/>
  <c r="BM247" i="9" s="1"/>
  <c r="BK248" i="9" l="1"/>
  <c r="BM248" i="9" s="1"/>
  <c r="BK249" i="9" l="1"/>
  <c r="BM249" i="9" s="1"/>
  <c r="BK250" i="9" l="1"/>
  <c r="BM250" i="9" s="1"/>
  <c r="BK251" i="9" l="1"/>
  <c r="BM251" i="9" s="1"/>
  <c r="BK252" i="9" l="1"/>
  <c r="BM252" i="9" s="1"/>
  <c r="BK253" i="9" l="1"/>
  <c r="BM253" i="9" s="1"/>
  <c r="BK254" i="9" l="1"/>
  <c r="BM254" i="9" s="1"/>
  <c r="BK255" i="9" l="1"/>
  <c r="BM255" i="9" s="1"/>
  <c r="BK256" i="9" l="1"/>
  <c r="BM256" i="9" s="1"/>
  <c r="BK257" i="9" l="1"/>
  <c r="BM257" i="9" s="1"/>
  <c r="BK258" i="9" l="1"/>
  <c r="BM258" i="9" s="1"/>
  <c r="BK259" i="9" l="1"/>
  <c r="BM259" i="9" s="1"/>
  <c r="BK260" i="9" l="1"/>
  <c r="BM260" i="9" s="1"/>
  <c r="BK261" i="9" l="1"/>
  <c r="BM261" i="9" s="1"/>
  <c r="BK262" i="9" l="1"/>
  <c r="BM262" i="9" s="1"/>
  <c r="BK263" i="9" l="1"/>
  <c r="BM263" i="9" s="1"/>
  <c r="BK264" i="9" l="1"/>
  <c r="BM264" i="9" s="1"/>
  <c r="BK265" i="9" l="1"/>
  <c r="BM265" i="9" s="1"/>
  <c r="BK266" i="9" l="1"/>
  <c r="BM266" i="9" s="1"/>
  <c r="BK267" i="9" l="1"/>
  <c r="BM267" i="9" s="1"/>
  <c r="BK268" i="9" l="1"/>
  <c r="BM268" i="9" s="1"/>
  <c r="BK269" i="9" l="1"/>
  <c r="BM269" i="9" s="1"/>
  <c r="BK270" i="9" l="1"/>
  <c r="BM270" i="9" s="1"/>
  <c r="BK271" i="9" l="1"/>
  <c r="BM271" i="9" s="1"/>
  <c r="BK272" i="9" l="1"/>
  <c r="BM272" i="9" s="1"/>
  <c r="BK273" i="9" l="1"/>
  <c r="BM273" i="9" s="1"/>
  <c r="BK274" i="9" l="1"/>
  <c r="BM274" i="9" s="1"/>
  <c r="BK275" i="9" l="1"/>
  <c r="BM275" i="9" s="1"/>
  <c r="BK276" i="9" l="1"/>
  <c r="BM276" i="9" s="1"/>
  <c r="BK277" i="9" l="1"/>
  <c r="BM277" i="9" s="1"/>
  <c r="BK278" i="9" l="1"/>
  <c r="BM278" i="9" s="1"/>
  <c r="BK279" i="9" l="1"/>
  <c r="BM279" i="9" s="1"/>
  <c r="BK280" i="9" l="1"/>
  <c r="BM280" i="9" s="1"/>
  <c r="BK281" i="9" l="1"/>
  <c r="BM281" i="9" s="1"/>
  <c r="BK282" i="9" l="1"/>
  <c r="BM282" i="9" s="1"/>
  <c r="BK283" i="9" l="1"/>
  <c r="BM283" i="9" s="1"/>
  <c r="BK284" i="9" l="1"/>
  <c r="BM284" i="9" s="1"/>
  <c r="BK285" i="9" l="1"/>
  <c r="BM285" i="9" s="1"/>
  <c r="BK286" i="9" l="1"/>
  <c r="BM286" i="9" s="1"/>
  <c r="BK287" i="9" l="1"/>
  <c r="BM287" i="9" s="1"/>
  <c r="BK288" i="9" l="1"/>
  <c r="BM288" i="9" s="1"/>
  <c r="BK289" i="9" l="1"/>
  <c r="BM289" i="9" s="1"/>
  <c r="BK290" i="9" l="1"/>
  <c r="BM290" i="9" s="1"/>
  <c r="BK291" i="9" l="1"/>
  <c r="BM291" i="9" s="1"/>
  <c r="BK292" i="9" l="1"/>
  <c r="BM292" i="9" s="1"/>
  <c r="BK293" i="9" l="1"/>
  <c r="BM293" i="9" s="1"/>
  <c r="BK294" i="9" l="1"/>
  <c r="BM294" i="9" s="1"/>
  <c r="BK295" i="9" l="1"/>
  <c r="BM295" i="9" s="1"/>
  <c r="BK296" i="9" l="1"/>
  <c r="BM296" i="9" s="1"/>
  <c r="BK297" i="9" l="1"/>
  <c r="BM297" i="9" s="1"/>
  <c r="BK298" i="9" l="1"/>
  <c r="BM298" i="9" s="1"/>
  <c r="BK299" i="9" l="1"/>
  <c r="BM299" i="9" s="1"/>
  <c r="BK300" i="9" l="1"/>
  <c r="BM300" i="9" s="1"/>
  <c r="BK301" i="9" l="1"/>
  <c r="BM301" i="9" s="1"/>
  <c r="BK302" i="9" l="1"/>
  <c r="BM302" i="9" s="1"/>
  <c r="BK303" i="9" l="1"/>
  <c r="BM303" i="9" s="1"/>
  <c r="BK304" i="9" l="1"/>
  <c r="BM304" i="9" s="1"/>
  <c r="BK305" i="9" l="1"/>
  <c r="BM305" i="9" s="1"/>
  <c r="BK306" i="9" l="1"/>
  <c r="BM306" i="9" s="1"/>
  <c r="BK307" i="9" l="1"/>
  <c r="BM307" i="9" s="1"/>
  <c r="BK308" i="9" l="1"/>
  <c r="BM308" i="9" s="1"/>
  <c r="BK309" i="9" l="1"/>
  <c r="BM309" i="9" s="1"/>
  <c r="BK310" i="9" l="1"/>
  <c r="BM310" i="9" s="1"/>
  <c r="BK311" i="9" l="1"/>
  <c r="BM311" i="9" s="1"/>
  <c r="BK312" i="9" l="1"/>
  <c r="BM312" i="9" s="1"/>
  <c r="BK313" i="9" l="1"/>
  <c r="BM313" i="9" s="1"/>
  <c r="BK314" i="9" l="1"/>
  <c r="BM314" i="9" s="1"/>
  <c r="BK315" i="9" l="1"/>
  <c r="BM315" i="9" s="1"/>
  <c r="BK316" i="9" l="1"/>
  <c r="BM316" i="9" s="1"/>
  <c r="BK317" i="9" l="1"/>
  <c r="BM317" i="9" s="1"/>
  <c r="BK318" i="9" l="1"/>
  <c r="BM318" i="9" s="1"/>
  <c r="BK319" i="9" l="1"/>
  <c r="BM319" i="9" s="1"/>
  <c r="BK320" i="9" l="1"/>
  <c r="BM320" i="9" s="1"/>
  <c r="BK321" i="9" l="1"/>
  <c r="BM321" i="9" s="1"/>
  <c r="BK322" i="9" l="1"/>
  <c r="BM322" i="9" s="1"/>
  <c r="BK323" i="9" l="1"/>
  <c r="BM323" i="9" s="1"/>
  <c r="BK324" i="9" l="1"/>
  <c r="BM324" i="9" s="1"/>
  <c r="BK325" i="9" l="1"/>
  <c r="BM325" i="9" s="1"/>
  <c r="BK326" i="9" l="1"/>
  <c r="BM326" i="9" s="1"/>
  <c r="BK327" i="9" l="1"/>
  <c r="BM327" i="9" s="1"/>
  <c r="BK328" i="9" l="1"/>
  <c r="BM328" i="9" s="1"/>
  <c r="BK329" i="9" l="1"/>
  <c r="BM329" i="9" s="1"/>
  <c r="BK330" i="9" l="1"/>
  <c r="BM330" i="9" s="1"/>
  <c r="BK331" i="9" l="1"/>
  <c r="BM331" i="9" s="1"/>
  <c r="BK332" i="9" l="1"/>
  <c r="BM332" i="9" s="1"/>
  <c r="BK333" i="9" l="1"/>
  <c r="BM333" i="9" s="1"/>
  <c r="BK334" i="9" l="1"/>
  <c r="BM334" i="9" s="1"/>
  <c r="BK335" i="9" l="1"/>
  <c r="BM335" i="9" s="1"/>
  <c r="BK336" i="9" l="1"/>
  <c r="BM336" i="9" s="1"/>
  <c r="BK337" i="9" l="1"/>
  <c r="BM337" i="9" s="1"/>
  <c r="BK338" i="9" l="1"/>
  <c r="BM338" i="9" s="1"/>
  <c r="BK339" i="9" l="1"/>
  <c r="BM339" i="9" s="1"/>
  <c r="BK340" i="9" l="1"/>
  <c r="BM340" i="9" s="1"/>
  <c r="BK341" i="9" l="1"/>
  <c r="BM341" i="9" s="1"/>
  <c r="BK342" i="9" l="1"/>
  <c r="BM342" i="9" s="1"/>
  <c r="BK343" i="9" l="1"/>
  <c r="BM343" i="9" s="1"/>
  <c r="BK344" i="9" l="1"/>
  <c r="BM344" i="9" s="1"/>
  <c r="BK345" i="9" l="1"/>
  <c r="BM345" i="9" s="1"/>
  <c r="BK346" i="9" l="1"/>
  <c r="BM346" i="9" s="1"/>
  <c r="BK347" i="9" l="1"/>
  <c r="BM347" i="9" s="1"/>
  <c r="BK348" i="9" l="1"/>
  <c r="BM348" i="9" s="1"/>
  <c r="BK349" i="9" l="1"/>
  <c r="BM349" i="9" s="1"/>
  <c r="BK350" i="9" l="1"/>
  <c r="BM350" i="9" s="1"/>
  <c r="BK351" i="9" l="1"/>
  <c r="BM351" i="9" s="1"/>
  <c r="BK352" i="9" l="1"/>
  <c r="BM352" i="9" s="1"/>
  <c r="BK353" i="9" l="1"/>
  <c r="BM353" i="9" s="1"/>
  <c r="BK354" i="9" l="1"/>
  <c r="BM354" i="9" s="1"/>
  <c r="BK355" i="9" l="1"/>
  <c r="BM355" i="9" s="1"/>
  <c r="BK356" i="9" l="1"/>
  <c r="BM356" i="9" s="1"/>
  <c r="BK357" i="9" l="1"/>
  <c r="BM357" i="9" s="1"/>
  <c r="BK358" i="9" l="1"/>
  <c r="BM358" i="9" s="1"/>
  <c r="BK359" i="9" l="1"/>
  <c r="BM359" i="9" s="1"/>
  <c r="BK360" i="9" l="1"/>
  <c r="BM360" i="9" s="1"/>
  <c r="BK361" i="9" l="1"/>
  <c r="BM361" i="9" s="1"/>
  <c r="BK362" i="9" l="1"/>
  <c r="BM362" i="9" s="1"/>
  <c r="BK363" i="9" l="1"/>
  <c r="BM363" i="9" s="1"/>
  <c r="BK364" i="9" l="1"/>
  <c r="BM364" i="9" s="1"/>
  <c r="BK365" i="9" l="1"/>
  <c r="BM365" i="9" s="1"/>
  <c r="BK366" i="9" l="1"/>
  <c r="BM366" i="9" s="1"/>
  <c r="BK367" i="9" l="1"/>
  <c r="BM367" i="9" s="1"/>
  <c r="BK368" i="9" l="1"/>
  <c r="BM368" i="9" s="1"/>
  <c r="BK369" i="9" l="1"/>
  <c r="BM369" i="9" s="1"/>
  <c r="BK370" i="9" l="1"/>
  <c r="BM370" i="9" s="1"/>
  <c r="BK371" i="9" l="1"/>
  <c r="BM371" i="9" s="1"/>
  <c r="BK372" i="9" l="1"/>
  <c r="BM372" i="9" s="1"/>
  <c r="BK373" i="9" l="1"/>
  <c r="BM373" i="9" s="1"/>
  <c r="BK374" i="9" l="1"/>
  <c r="BM374" i="9" s="1"/>
  <c r="BK375" i="9" l="1"/>
  <c r="BM375" i="9" s="1"/>
  <c r="BK376" i="9" l="1"/>
  <c r="BM376" i="9" s="1"/>
  <c r="BK377" i="9" l="1"/>
  <c r="BM377" i="9" s="1"/>
  <c r="BK378" i="9" l="1"/>
  <c r="BM378" i="9" s="1"/>
  <c r="BK379" i="9" l="1"/>
  <c r="BM379" i="9" s="1"/>
  <c r="BK380" i="9" l="1"/>
  <c r="BM380" i="9" s="1"/>
  <c r="BK381" i="9" l="1"/>
  <c r="BM381" i="9" s="1"/>
  <c r="BK382" i="9" l="1"/>
  <c r="BM382" i="9" s="1"/>
  <c r="BK383" i="9" l="1"/>
  <c r="BM383" i="9" s="1"/>
  <c r="BK384" i="9" l="1"/>
  <c r="BM384" i="9" s="1"/>
  <c r="BK385" i="9" l="1"/>
  <c r="BM385" i="9" s="1"/>
  <c r="BK386" i="9" l="1"/>
  <c r="BM386" i="9" s="1"/>
  <c r="BK387" i="9" l="1"/>
  <c r="BM387" i="9" s="1"/>
  <c r="BK388" i="9" l="1"/>
  <c r="BM388" i="9" s="1"/>
  <c r="BK389" i="9" l="1"/>
  <c r="BM389" i="9" s="1"/>
  <c r="BK390" i="9" l="1"/>
  <c r="BM390" i="9" s="1"/>
  <c r="BK391" i="9" l="1"/>
  <c r="BM391" i="9" s="1"/>
  <c r="BK392" i="9" l="1"/>
  <c r="BM392" i="9" s="1"/>
  <c r="BK393" i="9" l="1"/>
  <c r="BM393" i="9" s="1"/>
  <c r="BK394" i="9" l="1"/>
  <c r="BM394" i="9" s="1"/>
  <c r="BK395" i="9" l="1"/>
  <c r="BM395" i="9" s="1"/>
  <c r="BK396" i="9" l="1"/>
  <c r="BM396" i="9" s="1"/>
  <c r="BK397" i="9" l="1"/>
  <c r="BM397" i="9" s="1"/>
  <c r="BK398" i="9" l="1"/>
  <c r="BM398" i="9" s="1"/>
  <c r="BK399" i="9" l="1"/>
  <c r="BM399" i="9" s="1"/>
  <c r="BK400" i="9" l="1"/>
  <c r="BM400" i="9" s="1"/>
  <c r="BK401" i="9" l="1"/>
  <c r="BM401" i="9" s="1"/>
  <c r="BK402" i="9" l="1"/>
  <c r="BM402" i="9" s="1"/>
  <c r="BK403" i="9" l="1"/>
  <c r="BM403" i="9" s="1"/>
  <c r="BK404" i="9" l="1"/>
  <c r="BM404" i="9" s="1"/>
  <c r="BK405" i="9" l="1"/>
  <c r="BM405" i="9" s="1"/>
  <c r="BK406" i="9" l="1"/>
  <c r="BM406" i="9" s="1"/>
  <c r="BK407" i="9" l="1"/>
  <c r="BM407" i="9" s="1"/>
  <c r="BK408" i="9" l="1"/>
  <c r="BM408" i="9" s="1"/>
  <c r="BK409" i="9" l="1"/>
  <c r="BM409" i="9" s="1"/>
  <c r="BK410" i="9" l="1"/>
  <c r="BM410" i="9" s="1"/>
  <c r="BK411" i="9" l="1"/>
  <c r="BM411" i="9" s="1"/>
  <c r="BK412" i="9" l="1"/>
  <c r="BM412" i="9" s="1"/>
  <c r="BK413" i="9" l="1"/>
  <c r="BM413" i="9" s="1"/>
  <c r="BK414" i="9" l="1"/>
  <c r="BM414" i="9" s="1"/>
  <c r="BK415" i="9" l="1"/>
  <c r="BM415" i="9" s="1"/>
  <c r="BK416" i="9" l="1"/>
  <c r="BM416" i="9" s="1"/>
  <c r="BK417" i="9" l="1"/>
  <c r="BM417" i="9" s="1"/>
  <c r="BK418" i="9" l="1"/>
  <c r="BM418" i="9" s="1"/>
  <c r="BK419" i="9" l="1"/>
  <c r="BM419" i="9" s="1"/>
  <c r="BK420" i="9" l="1"/>
  <c r="BM420" i="9" s="1"/>
  <c r="BK421" i="9" l="1"/>
  <c r="BM421" i="9" s="1"/>
  <c r="BK422" i="9" l="1"/>
  <c r="BM422" i="9" s="1"/>
  <c r="BK423" i="9" l="1"/>
  <c r="BM423" i="9" s="1"/>
  <c r="BK424" i="9" l="1"/>
  <c r="BM424" i="9" s="1"/>
  <c r="BK425" i="9" l="1"/>
  <c r="BM425" i="9" s="1"/>
  <c r="BK426" i="9" l="1"/>
  <c r="BM426" i="9" s="1"/>
  <c r="BK427" i="9" l="1"/>
  <c r="BM427" i="9" s="1"/>
  <c r="BK428" i="9" l="1"/>
  <c r="BM428" i="9" s="1"/>
  <c r="BK429" i="9" l="1"/>
  <c r="BM429" i="9" s="1"/>
  <c r="BK430" i="9" l="1"/>
  <c r="BM430" i="9" s="1"/>
  <c r="BK431" i="9" l="1"/>
  <c r="BM431" i="9" s="1"/>
  <c r="BK432" i="9" l="1"/>
  <c r="BM432" i="9" s="1"/>
  <c r="BK433" i="9" l="1"/>
  <c r="BM433" i="9" s="1"/>
  <c r="BK434" i="9" l="1"/>
  <c r="BM434" i="9" s="1"/>
  <c r="BK435" i="9" l="1"/>
  <c r="BM435" i="9" s="1"/>
  <c r="BK436" i="9" l="1"/>
  <c r="BM436" i="9" s="1"/>
  <c r="BK437" i="9" l="1"/>
  <c r="BM437" i="9" s="1"/>
  <c r="BK438" i="9" l="1"/>
  <c r="BM438" i="9" s="1"/>
  <c r="BK439" i="9" l="1"/>
  <c r="BM439" i="9" s="1"/>
  <c r="BK440" i="9" l="1"/>
  <c r="BM440" i="9" s="1"/>
  <c r="BK441" i="9" l="1"/>
  <c r="BM441" i="9" s="1"/>
  <c r="BK442" i="9" l="1"/>
  <c r="BM442" i="9" s="1"/>
  <c r="BK443" i="9" l="1"/>
  <c r="BM443" i="9" s="1"/>
  <c r="BK444" i="9" l="1"/>
  <c r="BM444" i="9" s="1"/>
  <c r="BK445" i="9" l="1"/>
  <c r="BM445" i="9" s="1"/>
  <c r="BK446" i="9" l="1"/>
  <c r="BM446" i="9" s="1"/>
  <c r="BK447" i="9" l="1"/>
  <c r="BM447" i="9" s="1"/>
  <c r="BK448" i="9" l="1"/>
  <c r="BM448" i="9" s="1"/>
  <c r="BK449" i="9" l="1"/>
  <c r="BM449" i="9" s="1"/>
  <c r="BK450" i="9" l="1"/>
  <c r="BM450" i="9" s="1"/>
  <c r="BK451" i="9" l="1"/>
  <c r="BM451" i="9" s="1"/>
  <c r="BK452" i="9" l="1"/>
  <c r="BM452" i="9" s="1"/>
  <c r="BK453" i="9" l="1"/>
  <c r="BM453" i="9" s="1"/>
  <c r="BK454" i="9" l="1"/>
  <c r="BM454" i="9" s="1"/>
  <c r="BK455" i="9" l="1"/>
  <c r="BM455" i="9" s="1"/>
  <c r="BK456" i="9" l="1"/>
  <c r="BM456" i="9" s="1"/>
  <c r="BK457" i="9" l="1"/>
  <c r="BM457" i="9" s="1"/>
  <c r="BK458" i="9" l="1"/>
  <c r="BM458" i="9" s="1"/>
  <c r="BK459" i="9" l="1"/>
  <c r="BM459" i="9" s="1"/>
  <c r="BK460" i="9" l="1"/>
  <c r="BM460" i="9" s="1"/>
  <c r="BK461" i="9" l="1"/>
  <c r="BM461" i="9" s="1"/>
  <c r="BK462" i="9" l="1"/>
  <c r="BM462" i="9" s="1"/>
  <c r="BK463" i="9" l="1"/>
  <c r="BM463" i="9" s="1"/>
  <c r="BK464" i="9" l="1"/>
  <c r="BM464" i="9" s="1"/>
  <c r="BK465" i="9" l="1"/>
  <c r="BM465" i="9" s="1"/>
  <c r="BK466" i="9" l="1"/>
  <c r="BM466" i="9" s="1"/>
  <c r="BK467" i="9" l="1"/>
  <c r="BM467" i="9" s="1"/>
  <c r="BK468" i="9" l="1"/>
  <c r="BM468" i="9" s="1"/>
  <c r="BK469" i="9" l="1"/>
  <c r="BM469" i="9" s="1"/>
  <c r="BK470" i="9" l="1"/>
  <c r="BM470" i="9" s="1"/>
  <c r="BK471" i="9" l="1"/>
  <c r="BM471" i="9" s="1"/>
  <c r="BK472" i="9" l="1"/>
  <c r="BM472" i="9" s="1"/>
  <c r="BK473" i="9" l="1"/>
  <c r="BM473" i="9" s="1"/>
  <c r="BK474" i="9" l="1"/>
  <c r="BM474" i="9" s="1"/>
  <c r="BK475" i="9" l="1"/>
  <c r="BM475" i="9" s="1"/>
  <c r="BK476" i="9" l="1"/>
  <c r="BM476" i="9" s="1"/>
  <c r="BK477" i="9" l="1"/>
  <c r="BM477" i="9" s="1"/>
  <c r="BK478" i="9" l="1"/>
  <c r="BM478" i="9" s="1"/>
  <c r="BK479" i="9" l="1"/>
  <c r="BM479" i="9" s="1"/>
  <c r="BK480" i="9" l="1"/>
  <c r="BM480" i="9" s="1"/>
  <c r="BK481" i="9" l="1"/>
  <c r="BM481" i="9" s="1"/>
  <c r="BK482" i="9" l="1"/>
  <c r="BM482" i="9" s="1"/>
  <c r="BK483" i="9" l="1"/>
  <c r="BM483" i="9" s="1"/>
  <c r="BK484" i="9" l="1"/>
  <c r="BM484" i="9" s="1"/>
  <c r="BK485" i="9" l="1"/>
  <c r="BM485" i="9" s="1"/>
  <c r="BK486" i="9" l="1"/>
  <c r="BM486" i="9" s="1"/>
  <c r="BK487" i="9" l="1"/>
  <c r="BM487" i="9" s="1"/>
  <c r="BK488" i="9" l="1"/>
  <c r="BM488" i="9" s="1"/>
  <c r="BK489" i="9" l="1"/>
  <c r="BM489" i="9" s="1"/>
  <c r="BK490" i="9" l="1"/>
  <c r="BM490" i="9" s="1"/>
  <c r="BK491" i="9" l="1"/>
  <c r="BM491" i="9" s="1"/>
  <c r="BK492" i="9" l="1"/>
  <c r="BM492" i="9" s="1"/>
  <c r="BK493" i="9" l="1"/>
  <c r="BM493" i="9" s="1"/>
  <c r="BK494" i="9" l="1"/>
  <c r="BM494" i="9" s="1"/>
  <c r="BK495" i="9" l="1"/>
  <c r="BM495" i="9" s="1"/>
  <c r="BK496" i="9" l="1"/>
  <c r="BM496" i="9" s="1"/>
  <c r="BK497" i="9" l="1"/>
  <c r="BM497" i="9" s="1"/>
  <c r="BK498" i="9" l="1"/>
  <c r="BM498" i="9" s="1"/>
  <c r="BK499" i="9" l="1"/>
  <c r="BM499" i="9" s="1"/>
  <c r="BK500" i="9" l="1"/>
  <c r="BM500" i="9" s="1"/>
  <c r="BK501" i="9" l="1"/>
  <c r="BM501" i="9" s="1"/>
  <c r="BK502" i="9" l="1"/>
  <c r="BM502" i="9" s="1"/>
  <c r="BK503" i="9" l="1"/>
  <c r="BM503" i="9" s="1"/>
  <c r="BK504" i="9" l="1"/>
  <c r="BM504" i="9" s="1"/>
  <c r="BK505" i="9" l="1"/>
  <c r="BM505" i="9" s="1"/>
  <c r="BK506" i="9" l="1"/>
  <c r="BM506" i="9" s="1"/>
  <c r="BK507" i="9" l="1"/>
  <c r="BM507" i="9" s="1"/>
  <c r="BK508" i="9" l="1"/>
  <c r="BM508" i="9" s="1"/>
  <c r="BK509" i="9" l="1"/>
  <c r="BM509" i="9" s="1"/>
  <c r="BK510" i="9" l="1"/>
  <c r="BM510" i="9" s="1"/>
  <c r="BK511" i="9" l="1"/>
  <c r="BM511" i="9" s="1"/>
  <c r="BK512" i="9" l="1"/>
  <c r="BM512" i="9" s="1"/>
  <c r="BK513" i="9" l="1"/>
  <c r="BM513" i="9" s="1"/>
  <c r="BK514" i="9" l="1"/>
  <c r="BM514" i="9" s="1"/>
  <c r="BK515" i="9" l="1"/>
  <c r="BM515" i="9" s="1"/>
  <c r="BK516" i="9" l="1"/>
  <c r="BM516" i="9" s="1"/>
  <c r="BK517" i="9" l="1"/>
  <c r="BM517" i="9" s="1"/>
  <c r="BK518" i="9" l="1"/>
  <c r="BM518" i="9" s="1"/>
  <c r="BK519" i="9" l="1"/>
  <c r="BM519" i="9" s="1"/>
  <c r="BK520" i="9" l="1"/>
  <c r="BM520" i="9" s="1"/>
  <c r="BK521" i="9" l="1"/>
  <c r="BM521" i="9" s="1"/>
  <c r="BK522" i="9" l="1"/>
  <c r="BM522" i="9" s="1"/>
  <c r="BK523" i="9" l="1"/>
  <c r="BM523" i="9" s="1"/>
  <c r="BK524" i="9" l="1"/>
  <c r="BM524" i="9" s="1"/>
  <c r="BK525" i="9" l="1"/>
  <c r="BM525" i="9" s="1"/>
  <c r="BK526" i="9" l="1"/>
  <c r="BM526" i="9" s="1"/>
  <c r="BK527" i="9" l="1"/>
  <c r="BM527" i="9" s="1"/>
  <c r="BK528" i="9" l="1"/>
  <c r="BM528" i="9" s="1"/>
  <c r="BK529" i="9" l="1"/>
  <c r="BM529" i="9" s="1"/>
  <c r="BK530" i="9" l="1"/>
  <c r="BM530" i="9" s="1"/>
  <c r="BK531" i="9" l="1"/>
  <c r="BM531" i="9" s="1"/>
  <c r="BK532" i="9" l="1"/>
  <c r="BM532" i="9" s="1"/>
  <c r="BK533" i="9" l="1"/>
  <c r="BM533" i="9" s="1"/>
  <c r="BK534" i="9" l="1"/>
  <c r="BM534" i="9" s="1"/>
  <c r="BK535" i="9" l="1"/>
  <c r="BM535" i="9" s="1"/>
  <c r="BK536" i="9" l="1"/>
  <c r="BM536" i="9" s="1"/>
  <c r="BK537" i="9" l="1"/>
  <c r="BM537" i="9" s="1"/>
  <c r="BK538" i="9" l="1"/>
  <c r="BM538" i="9" s="1"/>
  <c r="BK539" i="9" l="1"/>
  <c r="BM539" i="9" s="1"/>
  <c r="BK540" i="9" l="1"/>
  <c r="BM540" i="9" s="1"/>
  <c r="BK541" i="9" l="1"/>
  <c r="BM541" i="9" s="1"/>
  <c r="BK542" i="9" l="1"/>
  <c r="BM542" i="9" s="1"/>
  <c r="BK543" i="9" l="1"/>
  <c r="BM543" i="9" s="1"/>
  <c r="BK544" i="9" l="1"/>
  <c r="BM544" i="9" s="1"/>
  <c r="BK545" i="9" l="1"/>
  <c r="BM545" i="9" s="1"/>
  <c r="BK546" i="9" l="1"/>
  <c r="BM546" i="9" s="1"/>
  <c r="BK547" i="9" l="1"/>
  <c r="BM547" i="9" s="1"/>
  <c r="BK548" i="9" l="1"/>
  <c r="BM548" i="9" s="1"/>
  <c r="BK549" i="9" l="1"/>
  <c r="BM549" i="9" s="1"/>
  <c r="BK550" i="9" l="1"/>
  <c r="BM550" i="9" s="1"/>
  <c r="BK551" i="9" l="1"/>
  <c r="BM551" i="9" s="1"/>
  <c r="BK552" i="9" l="1"/>
  <c r="BM552" i="9" s="1"/>
  <c r="BK553" i="9" l="1"/>
  <c r="BM553" i="9" s="1"/>
  <c r="BK554" i="9" l="1"/>
  <c r="BM554" i="9" s="1"/>
  <c r="BK555" i="9" l="1"/>
  <c r="BM555" i="9" s="1"/>
  <c r="BK556" i="9" l="1"/>
  <c r="BM556" i="9" s="1"/>
  <c r="BK557" i="9" l="1"/>
  <c r="BM557" i="9" s="1"/>
  <c r="BK558" i="9" l="1"/>
  <c r="BM558" i="9" s="1"/>
  <c r="BK559" i="9" l="1"/>
  <c r="BM559" i="9" s="1"/>
  <c r="BK560" i="9" l="1"/>
  <c r="BM560" i="9" s="1"/>
  <c r="BK561" i="9" l="1"/>
  <c r="BM561" i="9" s="1"/>
  <c r="BK562" i="9" l="1"/>
  <c r="BM562" i="9" s="1"/>
  <c r="BK563" i="9" l="1"/>
  <c r="BM563" i="9" s="1"/>
  <c r="BK564" i="9" l="1"/>
  <c r="BM564" i="9" s="1"/>
  <c r="BK565" i="9" l="1"/>
  <c r="BM565" i="9" s="1"/>
  <c r="BK566" i="9" l="1"/>
  <c r="BM566" i="9" s="1"/>
  <c r="BK567" i="9" l="1"/>
  <c r="BM567" i="9" s="1"/>
  <c r="BK568" i="9" l="1"/>
  <c r="BM568" i="9" s="1"/>
  <c r="BK569" i="9" l="1"/>
  <c r="BM569" i="9" s="1"/>
  <c r="BK570" i="9" l="1"/>
  <c r="BM570" i="9" s="1"/>
  <c r="BK571" i="9" l="1"/>
  <c r="BM571" i="9" s="1"/>
  <c r="BK572" i="9" l="1"/>
  <c r="BM572" i="9" s="1"/>
  <c r="BK573" i="9" l="1"/>
  <c r="BM573" i="9" s="1"/>
  <c r="BK574" i="9" l="1"/>
  <c r="BM574" i="9" s="1"/>
  <c r="BK575" i="9" l="1"/>
  <c r="BM575" i="9" s="1"/>
  <c r="BK576" i="9" l="1"/>
  <c r="BM576" i="9" s="1"/>
  <c r="BK577" i="9" l="1"/>
  <c r="BM577" i="9" s="1"/>
  <c r="BK578" i="9" l="1"/>
  <c r="BM578" i="9" s="1"/>
  <c r="BK579" i="9" l="1"/>
  <c r="BM579" i="9" s="1"/>
  <c r="BK580" i="9" l="1"/>
  <c r="BM580" i="9" s="1"/>
  <c r="BK581" i="9" l="1"/>
  <c r="BM581" i="9" s="1"/>
  <c r="BK582" i="9" l="1"/>
  <c r="BM582" i="9" s="1"/>
  <c r="BK583" i="9" l="1"/>
  <c r="BM583" i="9" s="1"/>
  <c r="BK584" i="9" l="1"/>
  <c r="BM584" i="9" s="1"/>
  <c r="BK585" i="9" l="1"/>
  <c r="BM585" i="9" s="1"/>
  <c r="BK586" i="9" l="1"/>
  <c r="BM586" i="9" s="1"/>
  <c r="BK587" i="9" l="1"/>
  <c r="BM587" i="9" s="1"/>
  <c r="BK588" i="9" l="1"/>
  <c r="BM588" i="9" s="1"/>
  <c r="BK589" i="9" l="1"/>
  <c r="BM589" i="9" s="1"/>
  <c r="BK590" i="9" l="1"/>
  <c r="BM590" i="9" s="1"/>
  <c r="BK591" i="9" l="1"/>
  <c r="BM591" i="9" s="1"/>
  <c r="BK592" i="9" l="1"/>
  <c r="BM592" i="9" s="1"/>
  <c r="BK593" i="9" l="1"/>
  <c r="BM593" i="9" s="1"/>
  <c r="BK594" i="9" l="1"/>
  <c r="BM594" i="9" s="1"/>
  <c r="BK595" i="9" l="1"/>
  <c r="BM595" i="9" s="1"/>
  <c r="BK596" i="9" l="1"/>
  <c r="BM596" i="9" s="1"/>
  <c r="BK597" i="9" l="1"/>
  <c r="BM597" i="9" s="1"/>
  <c r="BK598" i="9" l="1"/>
  <c r="BM598" i="9" s="1"/>
  <c r="BK599" i="9" l="1"/>
  <c r="BM599" i="9" s="1"/>
  <c r="BK600" i="9" l="1"/>
  <c r="BM600" i="9" s="1"/>
  <c r="BK601" i="9" l="1"/>
  <c r="BM601" i="9" s="1"/>
  <c r="BK602" i="9" l="1"/>
  <c r="BM602" i="9" s="1"/>
  <c r="BK603" i="9" l="1"/>
  <c r="BM603" i="9" s="1"/>
  <c r="BK604" i="9" l="1"/>
  <c r="BM604" i="9" s="1"/>
  <c r="BK605" i="9" l="1"/>
  <c r="BM605" i="9" s="1"/>
  <c r="BK606" i="9" l="1"/>
  <c r="BM606" i="9" s="1"/>
  <c r="BK607" i="9" l="1"/>
  <c r="BM607" i="9" s="1"/>
  <c r="BK608" i="9" l="1"/>
  <c r="BM608" i="9" s="1"/>
  <c r="BK609" i="9" l="1"/>
  <c r="BM609" i="9" s="1"/>
  <c r="BK610" i="9" l="1"/>
  <c r="BM610" i="9" s="1"/>
  <c r="BK611" i="9" l="1"/>
  <c r="BM611" i="9" s="1"/>
  <c r="BK612" i="9" l="1"/>
  <c r="BM612" i="9" s="1"/>
  <c r="BK613" i="9" l="1"/>
  <c r="BM613" i="9" s="1"/>
  <c r="BK614" i="9" l="1"/>
  <c r="BM614" i="9" s="1"/>
  <c r="BK615" i="9" l="1"/>
  <c r="BM615" i="9" s="1"/>
  <c r="BK616" i="9" l="1"/>
  <c r="BM616" i="9" s="1"/>
  <c r="BK617" i="9" l="1"/>
  <c r="BM617" i="9" s="1"/>
  <c r="BK618" i="9" l="1"/>
  <c r="BM618" i="9" s="1"/>
  <c r="BK619" i="9" l="1"/>
  <c r="BM619" i="9" s="1"/>
  <c r="BK620" i="9" l="1"/>
  <c r="BM620" i="9" s="1"/>
  <c r="BK621" i="9" l="1"/>
  <c r="BM621" i="9" s="1"/>
  <c r="BK622" i="9" l="1"/>
  <c r="BM622" i="9" s="1"/>
  <c r="BK623" i="9" l="1"/>
  <c r="BM623" i="9" s="1"/>
  <c r="BK624" i="9" l="1"/>
  <c r="BM624" i="9" s="1"/>
  <c r="BK625" i="9" l="1"/>
  <c r="BM625" i="9" s="1"/>
  <c r="BK626" i="9" l="1"/>
  <c r="BM626" i="9" s="1"/>
  <c r="BK627" i="9" l="1"/>
  <c r="BM627" i="9" s="1"/>
  <c r="BK628" i="9" l="1"/>
  <c r="BM628" i="9" s="1"/>
  <c r="BK629" i="9" l="1"/>
  <c r="BM629" i="9" s="1"/>
  <c r="BK630" i="9" l="1"/>
  <c r="BM630" i="9" s="1"/>
  <c r="BK631" i="9" l="1"/>
  <c r="BM631" i="9" s="1"/>
  <c r="BK632" i="9" l="1"/>
  <c r="BM632" i="9" s="1"/>
  <c r="BK633" i="9" l="1"/>
  <c r="BM633" i="9" s="1"/>
  <c r="BK634" i="9" l="1"/>
  <c r="BM634" i="9" s="1"/>
  <c r="BK635" i="9" l="1"/>
  <c r="BM635" i="9" s="1"/>
  <c r="BK636" i="9" l="1"/>
  <c r="BM636" i="9" s="1"/>
  <c r="BK637" i="9" l="1"/>
  <c r="BM637" i="9" s="1"/>
  <c r="BK638" i="9" l="1"/>
  <c r="BM638" i="9" s="1"/>
  <c r="BK639" i="9" l="1"/>
  <c r="BM639" i="9" s="1"/>
  <c r="BK640" i="9" l="1"/>
  <c r="BM640" i="9" s="1"/>
  <c r="BK641" i="9" l="1"/>
  <c r="BM641" i="9" s="1"/>
  <c r="BK642" i="9" l="1"/>
  <c r="BM642" i="9" s="1"/>
  <c r="BK643" i="9" l="1"/>
  <c r="BM643" i="9" s="1"/>
  <c r="BK644" i="9" l="1"/>
  <c r="BM644" i="9" s="1"/>
  <c r="BK645" i="9" l="1"/>
  <c r="BM645" i="9" s="1"/>
  <c r="BK646" i="9" l="1"/>
  <c r="BM646" i="9" s="1"/>
  <c r="BK647" i="9" l="1"/>
  <c r="BM647" i="9" s="1"/>
  <c r="BK648" i="9" l="1"/>
  <c r="BM648" i="9" s="1"/>
  <c r="BK649" i="9" l="1"/>
  <c r="BM649" i="9" s="1"/>
  <c r="BK650" i="9" l="1"/>
  <c r="BM650" i="9" s="1"/>
  <c r="BK651" i="9" l="1"/>
  <c r="BM651" i="9" s="1"/>
  <c r="BK652" i="9" l="1"/>
  <c r="BM652" i="9" s="1"/>
  <c r="BK653" i="9" l="1"/>
  <c r="BM653" i="9" s="1"/>
  <c r="BK654" i="9" l="1"/>
  <c r="BM654" i="9" s="1"/>
  <c r="BK655" i="9" l="1"/>
  <c r="BM655" i="9" s="1"/>
  <c r="BK656" i="9" l="1"/>
  <c r="BM656" i="9" s="1"/>
  <c r="BK657" i="9" l="1"/>
  <c r="BM657" i="9" s="1"/>
  <c r="BK658" i="9" l="1"/>
  <c r="BM658" i="9" s="1"/>
  <c r="BK659" i="9" l="1"/>
  <c r="BM659" i="9" s="1"/>
  <c r="BK660" i="9" l="1"/>
  <c r="BM660" i="9" s="1"/>
  <c r="BK661" i="9" l="1"/>
  <c r="BM661" i="9" s="1"/>
  <c r="BK662" i="9" l="1"/>
  <c r="BM662" i="9" s="1"/>
  <c r="BK663" i="9" l="1"/>
  <c r="BM663" i="9" s="1"/>
  <c r="BK664" i="9" l="1"/>
  <c r="BM664" i="9" s="1"/>
  <c r="BK665" i="9" l="1"/>
  <c r="BM665" i="9" s="1"/>
  <c r="BK666" i="9" l="1"/>
  <c r="BM666" i="9" s="1"/>
  <c r="BK667" i="9" l="1"/>
  <c r="BM667" i="9" s="1"/>
  <c r="BK668" i="9" l="1"/>
  <c r="BM668" i="9" s="1"/>
  <c r="BK669" i="9" l="1"/>
  <c r="BM669" i="9" s="1"/>
  <c r="BK670" i="9" l="1"/>
  <c r="BM670" i="9" s="1"/>
  <c r="BK671" i="9" l="1"/>
  <c r="BM671" i="9" s="1"/>
  <c r="BK672" i="9" l="1"/>
  <c r="BM672" i="9" s="1"/>
  <c r="BK673" i="9" l="1"/>
  <c r="BM673" i="9" s="1"/>
  <c r="BK674" i="9" l="1"/>
  <c r="BM674" i="9" s="1"/>
  <c r="BK675" i="9" l="1"/>
  <c r="BM675" i="9" s="1"/>
  <c r="BK676" i="9" l="1"/>
  <c r="BM676" i="9" s="1"/>
  <c r="BK677" i="9" l="1"/>
  <c r="BM677" i="9" s="1"/>
  <c r="BK678" i="9" l="1"/>
  <c r="BM678" i="9" s="1"/>
  <c r="BK679" i="9" l="1"/>
  <c r="BM679" i="9" s="1"/>
  <c r="BK680" i="9" l="1"/>
  <c r="BM680" i="9" s="1"/>
  <c r="BK681" i="9" l="1"/>
  <c r="BM681" i="9" s="1"/>
  <c r="BK682" i="9" l="1"/>
  <c r="BM682" i="9" s="1"/>
  <c r="BK683" i="9" l="1"/>
  <c r="BM683" i="9" s="1"/>
  <c r="BK684" i="9" l="1"/>
  <c r="BM684" i="9" s="1"/>
  <c r="BK685" i="9" l="1"/>
  <c r="BM685" i="9" s="1"/>
  <c r="BK686" i="9" l="1"/>
  <c r="BM686" i="9" s="1"/>
  <c r="BK687" i="9" l="1"/>
  <c r="BM687" i="9" s="1"/>
  <c r="BK688" i="9" l="1"/>
  <c r="BM688" i="9" s="1"/>
  <c r="BK689" i="9" l="1"/>
  <c r="BM689" i="9" s="1"/>
  <c r="BK690" i="9" l="1"/>
  <c r="BM690" i="9" s="1"/>
  <c r="BK691" i="9" l="1"/>
  <c r="BM691" i="9" s="1"/>
  <c r="BK692" i="9" l="1"/>
  <c r="BM692" i="9" s="1"/>
  <c r="BK693" i="9" l="1"/>
  <c r="BM693" i="9" s="1"/>
  <c r="BK694" i="9" l="1"/>
  <c r="BM694" i="9" s="1"/>
  <c r="BK695" i="9" l="1"/>
  <c r="BM695" i="9" s="1"/>
  <c r="BK696" i="9" l="1"/>
  <c r="BM696" i="9" s="1"/>
  <c r="BK697" i="9" l="1"/>
  <c r="BM697" i="9" s="1"/>
  <c r="BK698" i="9" l="1"/>
  <c r="BM698" i="9" s="1"/>
  <c r="BK699" i="9" l="1"/>
  <c r="BM699" i="9" s="1"/>
  <c r="BK700" i="9" l="1"/>
  <c r="BM700" i="9" s="1"/>
  <c r="BK701" i="9" l="1"/>
  <c r="BM701" i="9" s="1"/>
  <c r="BK702" i="9" l="1"/>
  <c r="BM702" i="9" s="1"/>
  <c r="BK703" i="9" l="1"/>
  <c r="BM703" i="9" s="1"/>
  <c r="BK704" i="9" l="1"/>
  <c r="BM704" i="9" s="1"/>
  <c r="BK705" i="9" l="1"/>
  <c r="BM705" i="9" s="1"/>
  <c r="BK706" i="9" l="1"/>
  <c r="BM706" i="9" s="1"/>
  <c r="BK707" i="9" l="1"/>
  <c r="BM707" i="9" s="1"/>
  <c r="BK708" i="9" l="1"/>
  <c r="BM708" i="9" s="1"/>
  <c r="BK709" i="9" l="1"/>
  <c r="BM709" i="9" s="1"/>
  <c r="BK710" i="9" l="1"/>
  <c r="BM710" i="9" s="1"/>
  <c r="BK711" i="9" l="1"/>
  <c r="BM711" i="9" s="1"/>
  <c r="BK712" i="9" l="1"/>
  <c r="BM712" i="9" s="1"/>
  <c r="BK713" i="9" l="1"/>
  <c r="BM713" i="9" s="1"/>
  <c r="BK714" i="9" l="1"/>
  <c r="BM714" i="9" s="1"/>
  <c r="BK715" i="9" l="1"/>
  <c r="BM715" i="9" s="1"/>
  <c r="BK716" i="9" l="1"/>
  <c r="BM716" i="9" s="1"/>
  <c r="BK717" i="9" l="1"/>
  <c r="BM717" i="9" s="1"/>
  <c r="BK718" i="9" l="1"/>
  <c r="BM718" i="9" s="1"/>
  <c r="BK719" i="9" l="1"/>
  <c r="BM719" i="9" s="1"/>
  <c r="BK720" i="9" l="1"/>
  <c r="BM720" i="9" s="1"/>
  <c r="BK721" i="9" l="1"/>
  <c r="BM721" i="9" s="1"/>
  <c r="BK722" i="9" l="1"/>
  <c r="BM722" i="9" s="1"/>
  <c r="BK723" i="9" l="1"/>
  <c r="BM723" i="9" s="1"/>
  <c r="BK724" i="9" l="1"/>
  <c r="BM724" i="9" s="1"/>
  <c r="BK725" i="9" l="1"/>
  <c r="BM725" i="9" s="1"/>
  <c r="BK726" i="9" l="1"/>
  <c r="BM726" i="9" s="1"/>
  <c r="BK727" i="9" l="1"/>
  <c r="BM727" i="9" s="1"/>
  <c r="BK728" i="9" l="1"/>
  <c r="BM728" i="9" s="1"/>
  <c r="BK729" i="9" l="1"/>
  <c r="BM729" i="9" s="1"/>
  <c r="BK730" i="9" l="1"/>
  <c r="BM730" i="9" s="1"/>
  <c r="BK731" i="9" l="1"/>
  <c r="BM731" i="9" s="1"/>
  <c r="BK732" i="9" l="1"/>
  <c r="BM732" i="9" s="1"/>
  <c r="BK733" i="9" l="1"/>
  <c r="BM733" i="9" s="1"/>
  <c r="BK734" i="9" l="1"/>
  <c r="BM734" i="9" s="1"/>
  <c r="BK735" i="9" l="1"/>
  <c r="BM735" i="9" s="1"/>
  <c r="BK736" i="9" l="1"/>
  <c r="BM736" i="9" s="1"/>
  <c r="BK737" i="9" l="1"/>
  <c r="BM737" i="9" s="1"/>
  <c r="BK738" i="9" l="1"/>
  <c r="BM738" i="9" s="1"/>
  <c r="BK739" i="9" l="1"/>
  <c r="BM739" i="9" s="1"/>
  <c r="BK740" i="9" l="1"/>
  <c r="BM740" i="9" s="1"/>
  <c r="BK741" i="9" l="1"/>
  <c r="BM741" i="9" s="1"/>
  <c r="BK742" i="9" l="1"/>
  <c r="BM742" i="9" s="1"/>
  <c r="BK743" i="9" l="1"/>
  <c r="BM743" i="9" s="1"/>
  <c r="BK744" i="9" l="1"/>
  <c r="BM744" i="9" s="1"/>
  <c r="BK745" i="9" l="1"/>
  <c r="BM745" i="9" s="1"/>
  <c r="BK746" i="9" l="1"/>
  <c r="BM746" i="9" s="1"/>
  <c r="BK747" i="9" l="1"/>
  <c r="BM747" i="9" s="1"/>
  <c r="BK748" i="9" l="1"/>
  <c r="BM748" i="9" s="1"/>
  <c r="BK749" i="9" l="1"/>
  <c r="BM749" i="9" s="1"/>
  <c r="BK750" i="9" l="1"/>
  <c r="BM750" i="9" s="1"/>
  <c r="BK751" i="9" l="1"/>
  <c r="BM751" i="9" s="1"/>
  <c r="BK752" i="9" l="1"/>
  <c r="BM752" i="9" s="1"/>
  <c r="BK753" i="9" l="1"/>
  <c r="BM753" i="9" s="1"/>
  <c r="BK754" i="9" l="1"/>
  <c r="BM754" i="9" s="1"/>
  <c r="BK755" i="9" l="1"/>
  <c r="BM755" i="9" s="1"/>
  <c r="BK756" i="9" l="1"/>
  <c r="BM756" i="9" s="1"/>
  <c r="BK757" i="9" l="1"/>
  <c r="BM757" i="9" s="1"/>
  <c r="BK758" i="9" l="1"/>
  <c r="BM758" i="9" s="1"/>
  <c r="BK759" i="9" l="1"/>
  <c r="BM759" i="9" s="1"/>
  <c r="BK760" i="9" l="1"/>
  <c r="BM760" i="9" s="1"/>
  <c r="BK761" i="9" l="1"/>
  <c r="BM761" i="9" s="1"/>
  <c r="BK762" i="9" l="1"/>
  <c r="BM762" i="9" s="1"/>
  <c r="BK763" i="9" l="1"/>
  <c r="BM763" i="9" s="1"/>
  <c r="BK764" i="9" l="1"/>
  <c r="BM764" i="9" s="1"/>
  <c r="BK765" i="9" l="1"/>
  <c r="BM765" i="9" s="1"/>
  <c r="BK766" i="9" l="1"/>
  <c r="BM766" i="9" s="1"/>
  <c r="BK767" i="9" l="1"/>
  <c r="BM767" i="9" s="1"/>
  <c r="BK768" i="9" l="1"/>
  <c r="BM768" i="9" s="1"/>
  <c r="BK769" i="9" l="1"/>
  <c r="BM769" i="9" s="1"/>
  <c r="BK770" i="9" l="1"/>
  <c r="BM770" i="9" s="1"/>
  <c r="BK771" i="9" l="1"/>
  <c r="BM771" i="9" s="1"/>
  <c r="BK772" i="9" l="1"/>
  <c r="BM772" i="9" s="1"/>
  <c r="BK773" i="9" l="1"/>
  <c r="BM773" i="9" s="1"/>
  <c r="BK774" i="9" l="1"/>
  <c r="BM774" i="9" s="1"/>
  <c r="BK775" i="9" l="1"/>
  <c r="BM775" i="9" s="1"/>
  <c r="BK776" i="9" l="1"/>
  <c r="BM776" i="9" s="1"/>
  <c r="BK777" i="9" l="1"/>
  <c r="BM777" i="9" s="1"/>
  <c r="BK778" i="9" l="1"/>
  <c r="BM778" i="9" s="1"/>
  <c r="BK779" i="9" l="1"/>
  <c r="BM779" i="9" s="1"/>
  <c r="BK780" i="9" l="1"/>
  <c r="BM780" i="9" s="1"/>
  <c r="BK781" i="9" l="1"/>
  <c r="BM781" i="9" s="1"/>
  <c r="BK782" i="9" l="1"/>
  <c r="BM782" i="9" s="1"/>
  <c r="BK783" i="9" l="1"/>
  <c r="BM783" i="9" s="1"/>
  <c r="BK784" i="9" l="1"/>
  <c r="BM784" i="9" s="1"/>
  <c r="BK785" i="9" l="1"/>
  <c r="BM785" i="9" s="1"/>
  <c r="BK786" i="9" l="1"/>
  <c r="BM786" i="9" s="1"/>
  <c r="BK787" i="9" l="1"/>
  <c r="BM787" i="9" s="1"/>
  <c r="BK788" i="9" l="1"/>
  <c r="BM788" i="9" s="1"/>
  <c r="BK789" i="9" l="1"/>
  <c r="BM789" i="9" s="1"/>
  <c r="BK790" i="9" l="1"/>
  <c r="BM790" i="9" s="1"/>
  <c r="BK791" i="9" l="1"/>
  <c r="BM791" i="9" s="1"/>
  <c r="BK792" i="9" l="1"/>
  <c r="BM792" i="9" s="1"/>
  <c r="BK793" i="9" l="1"/>
  <c r="BM793" i="9" s="1"/>
  <c r="BK794" i="9" l="1"/>
  <c r="BM794" i="9" s="1"/>
  <c r="BK795" i="9" l="1"/>
  <c r="BM795" i="9" s="1"/>
  <c r="BK796" i="9" l="1"/>
  <c r="BM796" i="9" s="1"/>
  <c r="BK797" i="9" l="1"/>
  <c r="BM797" i="9" s="1"/>
  <c r="BK798" i="9" l="1"/>
  <c r="BM798" i="9" s="1"/>
  <c r="BK799" i="9" l="1"/>
  <c r="BM799" i="9" s="1"/>
  <c r="BK800" i="9" l="1"/>
  <c r="BM800" i="9" s="1"/>
  <c r="BK801" i="9" l="1"/>
  <c r="BM801" i="9" s="1"/>
  <c r="BK802" i="9" l="1"/>
  <c r="BM802" i="9" s="1"/>
  <c r="BK803" i="9" l="1"/>
  <c r="BM803" i="9" s="1"/>
  <c r="BK804" i="9" l="1"/>
  <c r="BM804" i="9" s="1"/>
  <c r="BK805" i="9" l="1"/>
  <c r="BM805" i="9" s="1"/>
  <c r="BK806" i="9" l="1"/>
  <c r="BM806" i="9" s="1"/>
  <c r="BK807" i="9" l="1"/>
  <c r="BM807" i="9" s="1"/>
  <c r="BK808" i="9" l="1"/>
  <c r="BM808" i="9" s="1"/>
  <c r="BK809" i="9" l="1"/>
  <c r="BM809" i="9" s="1"/>
  <c r="BK810" i="9" l="1"/>
  <c r="BM810" i="9" s="1"/>
  <c r="BK811" i="9" l="1"/>
  <c r="BM811" i="9" s="1"/>
  <c r="BK812" i="9" l="1"/>
  <c r="BM812" i="9" s="1"/>
  <c r="BK813" i="9" l="1"/>
  <c r="BM813" i="9" s="1"/>
  <c r="BK814" i="9" l="1"/>
  <c r="BM814" i="9" s="1"/>
  <c r="BK815" i="9" l="1"/>
  <c r="BM815" i="9" s="1"/>
  <c r="BK816" i="9" l="1"/>
  <c r="BM816" i="9" s="1"/>
  <c r="BK817" i="9" l="1"/>
  <c r="BM817" i="9" s="1"/>
  <c r="BK818" i="9" l="1"/>
  <c r="BM818" i="9" s="1"/>
  <c r="BK819" i="9" l="1"/>
  <c r="BM819" i="9" s="1"/>
  <c r="BK820" i="9" l="1"/>
  <c r="BM820" i="9" s="1"/>
  <c r="BK821" i="9" l="1"/>
  <c r="BM821" i="9" s="1"/>
  <c r="BK822" i="9" l="1"/>
  <c r="BM822" i="9" s="1"/>
  <c r="BK823" i="9" l="1"/>
  <c r="BM823" i="9" s="1"/>
  <c r="BK824" i="9" l="1"/>
  <c r="BM824" i="9" s="1"/>
  <c r="BK825" i="9" l="1"/>
  <c r="BM825" i="9" s="1"/>
  <c r="BK826" i="9" l="1"/>
  <c r="BM826" i="9" s="1"/>
  <c r="BK827" i="9" l="1"/>
  <c r="BM827" i="9" s="1"/>
  <c r="BK828" i="9" l="1"/>
  <c r="BM828" i="9" s="1"/>
  <c r="BK829" i="9" l="1"/>
  <c r="BM829" i="9" s="1"/>
  <c r="BK830" i="9" l="1"/>
  <c r="BM830" i="9" s="1"/>
  <c r="BK831" i="9" l="1"/>
  <c r="BM831" i="9" s="1"/>
  <c r="BK832" i="9" l="1"/>
  <c r="BM832" i="9" s="1"/>
  <c r="BK833" i="9" l="1"/>
  <c r="BM833" i="9" s="1"/>
  <c r="BK834" i="9" l="1"/>
  <c r="BM834" i="9" s="1"/>
  <c r="BK835" i="9" l="1"/>
  <c r="BM835" i="9" s="1"/>
  <c r="BK836" i="9" l="1"/>
  <c r="BM836" i="9" s="1"/>
  <c r="BK837" i="9" l="1"/>
  <c r="BM837" i="9" s="1"/>
  <c r="BK838" i="9" l="1"/>
  <c r="BM838" i="9" s="1"/>
  <c r="BK839" i="9" l="1"/>
  <c r="BM839" i="9" s="1"/>
  <c r="BK840" i="9" l="1"/>
  <c r="BM840" i="9" s="1"/>
  <c r="BK841" i="9" l="1"/>
  <c r="BM841" i="9" s="1"/>
  <c r="BK842" i="9" l="1"/>
  <c r="BM842" i="9" s="1"/>
  <c r="BK843" i="9" l="1"/>
  <c r="BM843" i="9" s="1"/>
  <c r="BK844" i="9" l="1"/>
  <c r="BM844" i="9" s="1"/>
  <c r="BK845" i="9" l="1"/>
  <c r="BM845" i="9" s="1"/>
  <c r="BK846" i="9" l="1"/>
  <c r="BM846" i="9" s="1"/>
  <c r="BK847" i="9" l="1"/>
  <c r="BM847" i="9" s="1"/>
  <c r="BK848" i="9" l="1"/>
  <c r="BM848" i="9" s="1"/>
  <c r="BK849" i="9" l="1"/>
  <c r="BM849" i="9" s="1"/>
  <c r="BK850" i="9" l="1"/>
  <c r="BM850" i="9" s="1"/>
  <c r="BK851" i="9" l="1"/>
  <c r="BM851" i="9" s="1"/>
  <c r="BK852" i="9" l="1"/>
  <c r="BM852" i="9" s="1"/>
  <c r="BK853" i="9" l="1"/>
  <c r="BM853" i="9" s="1"/>
  <c r="BK854" i="9" l="1"/>
  <c r="BM854" i="9" s="1"/>
  <c r="BK855" i="9" l="1"/>
  <c r="BM855" i="9" s="1"/>
  <c r="BK856" i="9" l="1"/>
  <c r="BM856" i="9" s="1"/>
  <c r="BK857" i="9" l="1"/>
  <c r="BM857" i="9" s="1"/>
  <c r="BK858" i="9" l="1"/>
  <c r="BM858" i="9" s="1"/>
  <c r="BK859" i="9" l="1"/>
  <c r="BM859" i="9" s="1"/>
  <c r="BK860" i="9" l="1"/>
  <c r="BM860" i="9" s="1"/>
  <c r="BK861" i="9" l="1"/>
  <c r="BM861" i="9" s="1"/>
  <c r="BK862" i="9" l="1"/>
  <c r="BM862" i="9" s="1"/>
  <c r="BK863" i="9" l="1"/>
  <c r="BM863" i="9" s="1"/>
  <c r="BK864" i="9" l="1"/>
  <c r="BM864" i="9" s="1"/>
  <c r="BK865" i="9" l="1"/>
  <c r="BM865" i="9" s="1"/>
  <c r="BK866" i="9" l="1"/>
  <c r="BM866" i="9" s="1"/>
  <c r="BK867" i="9" l="1"/>
  <c r="BM867" i="9" s="1"/>
  <c r="BK868" i="9" l="1"/>
  <c r="BM868" i="9" s="1"/>
  <c r="BK869" i="9" l="1"/>
  <c r="BM869" i="9" s="1"/>
  <c r="BK870" i="9" l="1"/>
  <c r="BM870" i="9" s="1"/>
  <c r="BK871" i="9" l="1"/>
  <c r="BM871" i="9" s="1"/>
  <c r="BK872" i="9" l="1"/>
  <c r="BM872" i="9" s="1"/>
  <c r="BK873" i="9" l="1"/>
  <c r="BM873" i="9" s="1"/>
  <c r="BK874" i="9" l="1"/>
  <c r="BM874" i="9" s="1"/>
  <c r="BK875" i="9" l="1"/>
  <c r="BM875" i="9" s="1"/>
  <c r="BK876" i="9" l="1"/>
  <c r="BM876" i="9" s="1"/>
  <c r="BK877" i="9" l="1"/>
  <c r="BM877" i="9" s="1"/>
  <c r="BK878" i="9" l="1"/>
  <c r="BM878" i="9" s="1"/>
  <c r="BK879" i="9" l="1"/>
  <c r="BM879" i="9" s="1"/>
  <c r="BK880" i="9" l="1"/>
  <c r="BM880" i="9" s="1"/>
  <c r="BK881" i="9" l="1"/>
  <c r="BM881" i="9" s="1"/>
  <c r="BK882" i="9" l="1"/>
  <c r="BM882" i="9" s="1"/>
  <c r="BK883" i="9" l="1"/>
  <c r="BM883" i="9" s="1"/>
  <c r="BK884" i="9" l="1"/>
  <c r="BM884" i="9" s="1"/>
  <c r="BK885" i="9" l="1"/>
  <c r="BM885" i="9" s="1"/>
  <c r="BK886" i="9" l="1"/>
  <c r="BM886" i="9" s="1"/>
  <c r="BK887" i="9" l="1"/>
  <c r="BM887" i="9" s="1"/>
  <c r="BK888" i="9" l="1"/>
  <c r="BM888" i="9" s="1"/>
  <c r="BK889" i="9" l="1"/>
  <c r="BM889" i="9" s="1"/>
  <c r="BK890" i="9" l="1"/>
  <c r="BM890" i="9" s="1"/>
  <c r="BK891" i="9" l="1"/>
  <c r="BM891" i="9" s="1"/>
  <c r="BK892" i="9" l="1"/>
  <c r="BM892" i="9" s="1"/>
  <c r="BK893" i="9" l="1"/>
  <c r="BM893" i="9" s="1"/>
  <c r="BK894" i="9" l="1"/>
  <c r="BM894" i="9" s="1"/>
  <c r="BK895" i="9" l="1"/>
  <c r="BM895" i="9" s="1"/>
  <c r="BK896" i="9" l="1"/>
  <c r="BM896" i="9" s="1"/>
  <c r="BK897" i="9" l="1"/>
  <c r="BM897" i="9" s="1"/>
  <c r="BK898" i="9" l="1"/>
  <c r="BM898" i="9" s="1"/>
  <c r="BK899" i="9" l="1"/>
  <c r="BM899" i="9" s="1"/>
  <c r="BK900" i="9" l="1"/>
  <c r="BM900" i="9" s="1"/>
  <c r="BK901" i="9" l="1"/>
  <c r="BM901" i="9" s="1"/>
  <c r="BK902" i="9" l="1"/>
  <c r="BM902" i="9" s="1"/>
  <c r="BK903" i="9" l="1"/>
  <c r="BM903" i="9" s="1"/>
  <c r="BK904" i="9" l="1"/>
  <c r="BM904" i="9" s="1"/>
  <c r="BK905" i="9" l="1"/>
  <c r="BM905" i="9" s="1"/>
  <c r="BK906" i="9" l="1"/>
  <c r="BM906" i="9" s="1"/>
  <c r="BK907" i="9" l="1"/>
  <c r="BM907" i="9" s="1"/>
  <c r="BK908" i="9" l="1"/>
  <c r="BM908" i="9" s="1"/>
  <c r="BK909" i="9" l="1"/>
  <c r="BM909" i="9" s="1"/>
  <c r="BK910" i="9" l="1"/>
  <c r="BM910" i="9" s="1"/>
  <c r="BK911" i="9" l="1"/>
  <c r="BM911" i="9" s="1"/>
  <c r="BK912" i="9" l="1"/>
  <c r="BM912" i="9" s="1"/>
  <c r="BK913" i="9" l="1"/>
  <c r="BM913" i="9" s="1"/>
  <c r="BK914" i="9" l="1"/>
  <c r="BM914" i="9" s="1"/>
  <c r="BK915" i="9" l="1"/>
  <c r="BM915" i="9" s="1"/>
  <c r="BK916" i="9" l="1"/>
  <c r="BM916" i="9" s="1"/>
  <c r="BK917" i="9" l="1"/>
  <c r="BM917" i="9" s="1"/>
  <c r="BK918" i="9" l="1"/>
  <c r="BM918" i="9" s="1"/>
  <c r="BK919" i="9" l="1"/>
  <c r="BM919" i="9" s="1"/>
  <c r="BK920" i="9" l="1"/>
  <c r="BM920" i="9" s="1"/>
  <c r="BK921" i="9" l="1"/>
  <c r="BM921" i="9" s="1"/>
  <c r="BK922" i="9" l="1"/>
  <c r="BM922" i="9" s="1"/>
  <c r="BK923" i="9" l="1"/>
  <c r="BM923" i="9" s="1"/>
  <c r="BK924" i="9" l="1"/>
  <c r="BM924" i="9" s="1"/>
  <c r="BK925" i="9" l="1"/>
  <c r="BM925" i="9" s="1"/>
  <c r="BK926" i="9" l="1"/>
  <c r="BM926" i="9" s="1"/>
  <c r="BK927" i="9" l="1"/>
  <c r="BM927" i="9" s="1"/>
  <c r="BK928" i="9" l="1"/>
  <c r="BM928" i="9" s="1"/>
  <c r="BK929" i="9" l="1"/>
  <c r="BM929" i="9" s="1"/>
  <c r="BK930" i="9" l="1"/>
  <c r="BM930" i="9" s="1"/>
  <c r="BK931" i="9" l="1"/>
  <c r="BM931" i="9" s="1"/>
  <c r="BK932" i="9" l="1"/>
  <c r="BM932" i="9" s="1"/>
  <c r="BK933" i="9" l="1"/>
  <c r="BM933" i="9" s="1"/>
  <c r="BK934" i="9" l="1"/>
  <c r="BM934" i="9" s="1"/>
  <c r="BK935" i="9" l="1"/>
  <c r="BM935" i="9" s="1"/>
  <c r="BK936" i="9" l="1"/>
  <c r="BM936" i="9" s="1"/>
  <c r="BK937" i="9" l="1"/>
  <c r="BM937" i="9" s="1"/>
  <c r="BK938" i="9" l="1"/>
  <c r="BM938" i="9" s="1"/>
  <c r="BK939" i="9" l="1"/>
  <c r="BM939" i="9" s="1"/>
  <c r="BK940" i="9" l="1"/>
  <c r="BM940" i="9" s="1"/>
  <c r="BK941" i="9" l="1"/>
  <c r="BM941" i="9" s="1"/>
  <c r="BK942" i="9" l="1"/>
  <c r="BM942" i="9" s="1"/>
  <c r="BK943" i="9" l="1"/>
  <c r="BM943" i="9" s="1"/>
  <c r="BK944" i="9" l="1"/>
  <c r="BM944" i="9" s="1"/>
  <c r="BK945" i="9" l="1"/>
  <c r="BM945" i="9" s="1"/>
  <c r="BK946" i="9" l="1"/>
  <c r="BM946" i="9" s="1"/>
  <c r="BK947" i="9" l="1"/>
  <c r="BM947" i="9" s="1"/>
  <c r="BK948" i="9" l="1"/>
  <c r="BM948" i="9" s="1"/>
  <c r="BK949" i="9" l="1"/>
  <c r="BM949" i="9" s="1"/>
  <c r="BK950" i="9" l="1"/>
  <c r="BM950" i="9" s="1"/>
  <c r="BK951" i="9" l="1"/>
  <c r="BM951" i="9" s="1"/>
  <c r="BK952" i="9" l="1"/>
  <c r="BM952" i="9" s="1"/>
  <c r="BK953" i="9" l="1"/>
  <c r="BM953" i="9" s="1"/>
  <c r="BK954" i="9" l="1"/>
  <c r="BM954" i="9" s="1"/>
  <c r="BK955" i="9" l="1"/>
  <c r="BM955" i="9" s="1"/>
  <c r="BK956" i="9" l="1"/>
  <c r="BM956" i="9" s="1"/>
  <c r="BK957" i="9" l="1"/>
  <c r="BM957" i="9" s="1"/>
  <c r="BK958" i="9" l="1"/>
  <c r="BM958" i="9" s="1"/>
  <c r="BK959" i="9" l="1"/>
  <c r="BM959" i="9" s="1"/>
  <c r="BK960" i="9" l="1"/>
  <c r="BM960" i="9" s="1"/>
  <c r="BK961" i="9" l="1"/>
  <c r="BM961" i="9" s="1"/>
  <c r="BK962" i="9" l="1"/>
  <c r="BM962" i="9" s="1"/>
  <c r="BK963" i="9" l="1"/>
  <c r="BM963" i="9" s="1"/>
  <c r="BK964" i="9" l="1"/>
  <c r="BM964" i="9" s="1"/>
  <c r="BK965" i="9" l="1"/>
  <c r="BM965" i="9" s="1"/>
  <c r="BK966" i="9" l="1"/>
  <c r="BM966" i="9" s="1"/>
  <c r="BK967" i="9" l="1"/>
  <c r="BM967" i="9" s="1"/>
  <c r="BK968" i="9" l="1"/>
  <c r="BM968" i="9" s="1"/>
  <c r="BK969" i="9" l="1"/>
  <c r="BM969" i="9" s="1"/>
  <c r="BK970" i="9" l="1"/>
  <c r="BM970" i="9" s="1"/>
  <c r="BK971" i="9" l="1"/>
  <c r="BM971" i="9" s="1"/>
  <c r="BK972" i="9" l="1"/>
  <c r="BM972" i="9" s="1"/>
  <c r="BK973" i="9" l="1"/>
  <c r="BM973" i="9" s="1"/>
  <c r="BK974" i="9" l="1"/>
  <c r="BM974" i="9" s="1"/>
  <c r="BK975" i="9" l="1"/>
  <c r="BM975" i="9" s="1"/>
  <c r="BK976" i="9" l="1"/>
  <c r="BM976" i="9" s="1"/>
  <c r="BK977" i="9" l="1"/>
  <c r="BM977" i="9" s="1"/>
  <c r="BK978" i="9" l="1"/>
  <c r="BM978" i="9" s="1"/>
  <c r="BK979" i="9" l="1"/>
  <c r="BM979" i="9" s="1"/>
  <c r="BK980" i="9" l="1"/>
  <c r="BM980" i="9" s="1"/>
  <c r="BK981" i="9" l="1"/>
  <c r="BM981" i="9" s="1"/>
  <c r="BK982" i="9" l="1"/>
  <c r="BM982" i="9" s="1"/>
  <c r="BK983" i="9" l="1"/>
  <c r="BM983" i="9" s="1"/>
  <c r="BK984" i="9" l="1"/>
  <c r="BM984" i="9" s="1"/>
  <c r="BK985" i="9" l="1"/>
  <c r="BM985" i="9" s="1"/>
  <c r="BK986" i="9" l="1"/>
  <c r="BM986" i="9" s="1"/>
  <c r="BK987" i="9" l="1"/>
  <c r="BM987" i="9" s="1"/>
  <c r="BK988" i="9" l="1"/>
  <c r="BM988" i="9" s="1"/>
  <c r="BK989" i="9" l="1"/>
  <c r="BM989" i="9" s="1"/>
  <c r="BK990" i="9" l="1"/>
  <c r="BM990" i="9" s="1"/>
  <c r="BK991" i="9" l="1"/>
  <c r="BM991" i="9" s="1"/>
  <c r="BK992" i="9" l="1"/>
  <c r="BM992" i="9" s="1"/>
  <c r="BK993" i="9" l="1"/>
  <c r="BM993" i="9" s="1"/>
  <c r="BK994" i="9" l="1"/>
  <c r="BM994" i="9" s="1"/>
  <c r="BK995" i="9" l="1"/>
  <c r="BM995" i="9" s="1"/>
  <c r="BK996" i="9" l="1"/>
  <c r="BM996" i="9" s="1"/>
  <c r="BK997" i="9" l="1"/>
  <c r="BM997" i="9" s="1"/>
  <c r="BK998" i="9" l="1"/>
  <c r="BM998" i="9" s="1"/>
  <c r="BK999" i="9" l="1"/>
  <c r="BM999" i="9" s="1"/>
  <c r="BK1000" i="9" l="1"/>
  <c r="BM1000" i="9" s="1"/>
  <c r="BK1001" i="9" l="1"/>
  <c r="BM1001" i="9" s="1"/>
  <c r="BK1002" i="9" l="1"/>
  <c r="BM1002" i="9" s="1"/>
  <c r="BK1003" i="9" l="1"/>
  <c r="BM1003" i="9" s="1"/>
  <c r="BK1004" i="9" l="1"/>
  <c r="BM1004" i="9" s="1"/>
</calcChain>
</file>

<file path=xl/sharedStrings.xml><?xml version="1.0" encoding="utf-8"?>
<sst xmlns="http://schemas.openxmlformats.org/spreadsheetml/2006/main" count="584" uniqueCount="287">
  <si>
    <t>Name</t>
  </si>
  <si>
    <t>Ticket ID</t>
  </si>
  <si>
    <t>Notes</t>
  </si>
  <si>
    <t>Priority</t>
  </si>
  <si>
    <t>Status</t>
  </si>
  <si>
    <t>Ticket type</t>
  </si>
  <si>
    <t>Story points</t>
  </si>
  <si>
    <t>Sprint No</t>
  </si>
  <si>
    <t>Responsible</t>
  </si>
  <si>
    <t>Position</t>
  </si>
  <si>
    <t>Create / update backlog list</t>
  </si>
  <si>
    <t>Kate</t>
  </si>
  <si>
    <t>1.</t>
  </si>
  <si>
    <t>2.</t>
  </si>
  <si>
    <t>3.</t>
  </si>
  <si>
    <t>4.</t>
  </si>
  <si>
    <t>Define main goals</t>
  </si>
  <si>
    <t>Estimate story points per sprint task</t>
  </si>
  <si>
    <t>Check previous sprint retrospective</t>
  </si>
  <si>
    <t>Check previous Sprint results dashboard</t>
  </si>
  <si>
    <t>Agenda</t>
  </si>
  <si>
    <t>What went well</t>
  </si>
  <si>
    <t>NOK</t>
  </si>
  <si>
    <t>New Goals</t>
  </si>
  <si>
    <t>What to improve/fix</t>
  </si>
  <si>
    <t>Changes, new direction</t>
  </si>
  <si>
    <t>Task ID</t>
  </si>
  <si>
    <t>Notes …</t>
  </si>
  <si>
    <t>Is it possible to add more steps into the current sprint scope?</t>
  </si>
  <si>
    <t>6a</t>
  </si>
  <si>
    <t>5b</t>
  </si>
  <si>
    <t>6b</t>
  </si>
  <si>
    <t>Sprint Plan</t>
  </si>
  <si>
    <t>Define priorities/importance</t>
  </si>
  <si>
    <t>Make sure backlog task statuses are up to date</t>
  </si>
  <si>
    <t>Title</t>
  </si>
  <si>
    <t>Duration</t>
  </si>
  <si>
    <t>a) Risks</t>
  </si>
  <si>
    <t>b) Complexity</t>
  </si>
  <si>
    <t>Completion date</t>
  </si>
  <si>
    <t>Bug</t>
  </si>
  <si>
    <t>Low</t>
  </si>
  <si>
    <t>Medium</t>
  </si>
  <si>
    <t>Scrum Master</t>
  </si>
  <si>
    <t>Developer</t>
  </si>
  <si>
    <t>Product owner</t>
  </si>
  <si>
    <t>Designer</t>
  </si>
  <si>
    <t>John</t>
  </si>
  <si>
    <t>Carolyne</t>
  </si>
  <si>
    <t>Kyle</t>
  </si>
  <si>
    <t>Mike</t>
  </si>
  <si>
    <t>kyle@gmail.com</t>
  </si>
  <si>
    <t>kate@hotmail.com</t>
  </si>
  <si>
    <t>mike@gmail.com</t>
  </si>
  <si>
    <t>Email</t>
  </si>
  <si>
    <t>QA</t>
  </si>
  <si>
    <t>Testing</t>
  </si>
  <si>
    <t>✓</t>
  </si>
  <si>
    <t>Retrospective</t>
  </si>
  <si>
    <t>Daily Scrum</t>
  </si>
  <si>
    <t>SPRINT PLANNING FORM</t>
  </si>
  <si>
    <t>09:30 CET</t>
  </si>
  <si>
    <t>7h</t>
  </si>
  <si>
    <t>All</t>
  </si>
  <si>
    <t>Dropdowns</t>
  </si>
  <si>
    <t>Check</t>
  </si>
  <si>
    <t xml:space="preserve">Teams </t>
  </si>
  <si>
    <t>Active?</t>
  </si>
  <si>
    <t>Sprint 1 (Planning)</t>
  </si>
  <si>
    <t>https://meet.google.com/aaa-bbbb-ccc</t>
  </si>
  <si>
    <t>5.</t>
  </si>
  <si>
    <t>6.</t>
  </si>
  <si>
    <t>No</t>
  </si>
  <si>
    <t xml:space="preserve">Copy backlog information </t>
  </si>
  <si>
    <t>Task</t>
  </si>
  <si>
    <t>KANBAN CONTENT</t>
  </si>
  <si>
    <t>Kanban content</t>
  </si>
  <si>
    <t>#ID</t>
  </si>
  <si>
    <t>KANBAN</t>
  </si>
  <si>
    <t>Filters</t>
  </si>
  <si>
    <t>Column</t>
  </si>
  <si>
    <t>Row</t>
  </si>
  <si>
    <t>1st Row - content</t>
  </si>
  <si>
    <t>2nd Row - content</t>
  </si>
  <si>
    <t>High</t>
  </si>
  <si>
    <t>C-R</t>
  </si>
  <si>
    <t>Lasts active:</t>
  </si>
  <si>
    <t>Kanban start row:</t>
  </si>
  <si>
    <t>count</t>
  </si>
  <si>
    <t>Kanban filters dropdowns</t>
  </si>
  <si>
    <t>Total Filters</t>
  </si>
  <si>
    <t>Backlog Queue</t>
  </si>
  <si>
    <t>Last Active Column:</t>
  </si>
  <si>
    <t>Comment</t>
  </si>
  <si>
    <t>Category</t>
  </si>
  <si>
    <t>1</t>
  </si>
  <si>
    <t>2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</si>
  <si>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</si>
  <si>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</si>
  <si>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</si>
  <si>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</si>
  <si>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</si>
  <si>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</si>
  <si>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</si>
  <si>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</si>
  <si>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</si>
  <si>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</si>
  <si>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</si>
  <si>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</si>
  <si>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19</t>
  </si>
  <si>
    <t>bug</t>
  </si>
  <si>
    <t>important step closed</t>
  </si>
  <si>
    <t>OK</t>
  </si>
  <si>
    <t>Stop</t>
  </si>
  <si>
    <t xml:space="preserve">Retrospective </t>
  </si>
  <si>
    <t>Entity Type</t>
  </si>
  <si>
    <t>Feature</t>
  </si>
  <si>
    <t>In Progress</t>
  </si>
  <si>
    <t>Open</t>
  </si>
  <si>
    <t>Deployment</t>
  </si>
  <si>
    <t xml:space="preserve"> #ID - Name</t>
  </si>
  <si>
    <t>ID - Comment</t>
  </si>
  <si>
    <t>Title - Comment</t>
  </si>
  <si>
    <t>ID - Title</t>
  </si>
  <si>
    <t>Chosen Option</t>
  </si>
  <si>
    <t>Details</t>
  </si>
  <si>
    <t>Categories</t>
  </si>
  <si>
    <t>#</t>
  </si>
  <si>
    <t>RETROSPECTIVE</t>
  </si>
  <si>
    <t>BACKLOG</t>
  </si>
  <si>
    <t>SETTINGS</t>
  </si>
  <si>
    <t>SPRINT COMPARISON DASHBOARD</t>
  </si>
  <si>
    <t>SINGLE SPRINT DASHBOARD</t>
  </si>
  <si>
    <t>Not set</t>
  </si>
  <si>
    <t>Total</t>
  </si>
  <si>
    <t>Dashboard 1</t>
  </si>
  <si>
    <t>Sprint #</t>
  </si>
  <si>
    <t>Match</t>
  </si>
  <si>
    <t xml:space="preserve">Taks type % </t>
  </si>
  <si>
    <t>Dashboard 2</t>
  </si>
  <si>
    <t>Story Points</t>
  </si>
  <si>
    <t>Start Date</t>
  </si>
  <si>
    <t>Count dates</t>
  </si>
  <si>
    <t>Completed</t>
  </si>
  <si>
    <t>Not completed</t>
  </si>
  <si>
    <t>Labels</t>
  </si>
  <si>
    <t>Treemap input</t>
  </si>
  <si>
    <t>Show by</t>
  </si>
  <si>
    <t>Sprint Day</t>
  </si>
  <si>
    <t>% type</t>
  </si>
  <si>
    <t>Count</t>
  </si>
  <si>
    <t>Filtered by ticket type</t>
  </si>
  <si>
    <t>Total Tickets</t>
  </si>
  <si>
    <t>Planned</t>
  </si>
  <si>
    <t>Planned tasks</t>
  </si>
  <si>
    <t>Yes</t>
  </si>
  <si>
    <t>Task #</t>
  </si>
  <si>
    <t>Cumulative</t>
  </si>
  <si>
    <t>Average duration</t>
  </si>
  <si>
    <t>Average Duration</t>
  </si>
  <si>
    <t>Count sprints</t>
  </si>
  <si>
    <t>Legend</t>
  </si>
  <si>
    <t>Total #</t>
  </si>
  <si>
    <t>Completed #</t>
  </si>
  <si>
    <t>Entity type</t>
  </si>
  <si>
    <t>Removed goals</t>
  </si>
  <si>
    <t>Completion dates</t>
  </si>
  <si>
    <t>Unique dates</t>
  </si>
  <si>
    <t>Kanban print area</t>
  </si>
  <si>
    <t>c) Repetition</t>
  </si>
  <si>
    <t>OUTPUTS</t>
  </si>
  <si>
    <t>INPUTS</t>
  </si>
  <si>
    <t>Newton - B3</t>
  </si>
  <si>
    <t>Team</t>
  </si>
  <si>
    <t>Chosen</t>
  </si>
  <si>
    <t>Pos</t>
  </si>
  <si>
    <t>TITLE</t>
  </si>
  <si>
    <t>DATE</t>
  </si>
  <si>
    <t>TIME &amp; TIMEZONE</t>
  </si>
  <si>
    <t>DURATION</t>
  </si>
  <si>
    <t>MEETING ROOM</t>
  </si>
  <si>
    <t>MEETING ADDRESS</t>
  </si>
  <si>
    <t>CHOOSE TEAM</t>
  </si>
  <si>
    <t>john@gmail.com</t>
  </si>
  <si>
    <t>carolyne@msn.com</t>
  </si>
  <si>
    <t>Sprint Day #</t>
  </si>
  <si>
    <t>Task 1.1</t>
  </si>
  <si>
    <t>Task 1.2</t>
  </si>
  <si>
    <t>Bug 1.1</t>
  </si>
  <si>
    <t>Feature 1.1</t>
  </si>
  <si>
    <t>Feature 1.2</t>
  </si>
  <si>
    <t>Task 1.3</t>
  </si>
  <si>
    <t>Task 1.4</t>
  </si>
  <si>
    <t>Task 1.5</t>
  </si>
  <si>
    <t>Feature 1.3</t>
  </si>
  <si>
    <t>Feature 1.4</t>
  </si>
  <si>
    <t>Feature 1.5</t>
  </si>
  <si>
    <t>Bug 1.2</t>
  </si>
  <si>
    <t>Feature 1.6</t>
  </si>
  <si>
    <t>Feature 1.7</t>
  </si>
  <si>
    <t>Feature 1.8</t>
  </si>
  <si>
    <t>Feature 1.9</t>
  </si>
  <si>
    <t>Task 1.6</t>
  </si>
  <si>
    <t>Bug 1.3</t>
  </si>
  <si>
    <t>Task 2.1</t>
  </si>
  <si>
    <t>Task 2.2</t>
  </si>
  <si>
    <t>Bug 2.1</t>
  </si>
  <si>
    <t>Task 2.3</t>
  </si>
  <si>
    <t>Feature 2.1</t>
  </si>
  <si>
    <t>Bug 2.2</t>
  </si>
  <si>
    <t>Task 2.4</t>
  </si>
  <si>
    <t>Task 3.1</t>
  </si>
  <si>
    <t>Task 3.2</t>
  </si>
  <si>
    <t>Feature 3.1</t>
  </si>
  <si>
    <t>Feature 3.2</t>
  </si>
  <si>
    <t>Feature 3.3</t>
  </si>
  <si>
    <t>Bug 3.1</t>
  </si>
  <si>
    <t>Feature 3.4</t>
  </si>
  <si>
    <t>NAME</t>
  </si>
  <si>
    <t>RESPONSIBLE</t>
  </si>
  <si>
    <t>PRIORITY</t>
  </si>
  <si>
    <t>PLANNED</t>
  </si>
  <si>
    <t>STATUS</t>
  </si>
  <si>
    <t>NOTES…</t>
  </si>
  <si>
    <t>New</t>
  </si>
  <si>
    <t>Row No</t>
  </si>
  <si>
    <t>TICKET TYPE</t>
  </si>
  <si>
    <t>SPRINT NO</t>
  </si>
  <si>
    <t>TICKET ID</t>
  </si>
  <si>
    <t>STORY POINTS</t>
  </si>
  <si>
    <t>CREATION DATE</t>
  </si>
  <si>
    <t>COMPLETION DATE</t>
  </si>
  <si>
    <t xml:space="preserve"> #ID - NAME</t>
  </si>
  <si>
    <t>PLAN</t>
  </si>
  <si>
    <t>SHOW BY</t>
  </si>
  <si>
    <t>SP</t>
  </si>
  <si>
    <t>Planned &amp; Not planned</t>
  </si>
  <si>
    <t>CURENTLY</t>
  </si>
  <si>
    <t>COMPLETED</t>
  </si>
  <si>
    <t>AVG</t>
  </si>
  <si>
    <t>COMPLETED FROM PLANNED</t>
  </si>
  <si>
    <t>Not filtered (just by sprint no)</t>
  </si>
  <si>
    <t>BUG</t>
  </si>
  <si>
    <t>First date</t>
  </si>
  <si>
    <t>Completed vs Planned</t>
  </si>
  <si>
    <t>Completed vs Total</t>
  </si>
  <si>
    <t>Task by</t>
  </si>
  <si>
    <t>User Story</t>
  </si>
  <si>
    <t>Make sure skills and capabilities of the team are align with the task requirements</t>
  </si>
  <si>
    <t>Building C3PO</t>
  </si>
  <si>
    <t>User Story 1.4</t>
  </si>
  <si>
    <t>User Story 1.5</t>
  </si>
  <si>
    <t>User Story 1.6</t>
  </si>
  <si>
    <t>User Story 2.1</t>
  </si>
  <si>
    <t>User Story 2.2</t>
  </si>
  <si>
    <t>User Story 2.3</t>
  </si>
  <si>
    <t>User Story 2.4</t>
  </si>
  <si>
    <t>User Story 1.1</t>
  </si>
  <si>
    <t>User Story 1.2</t>
  </si>
  <si>
    <t>User Story 1.3</t>
  </si>
  <si>
    <t>NAVIGATION MENU</t>
  </si>
  <si>
    <t>Date formating</t>
  </si>
  <si>
    <t>Date formating2</t>
  </si>
  <si>
    <t>Months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</si>
  <si>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</si>
  <si>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</si>
  <si>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</si>
  <si>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</si>
  <si>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</si>
  <si>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</si>
  <si>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</si>
  <si>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</si>
  <si>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</si>
  <si>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</si>
  <si>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</si>
  <si>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</si>
  <si>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TEAM PARTICIPANTS</t>
  </si>
  <si>
    <t>SPRINT PLANNING DASHBOARD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</si>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</sst>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mmmm\ d\,\ yyyy;@"/>
    <numFmt numFmtId="165" formatCode="h:mm;@"/>
    <numFmt numFmtId="166" formatCode="0.0%"/>
    <numFmt numFmtId="167" formatCode="d/m;@"/>
    <numFmt numFmtId="168" formatCode="#,##0.0"/>
    <numFmt numFmtId="169" formatCode="0.0"/>
  </numFmts>
  <fonts count="71" x14ac:knownFonts="1"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charset val="162"/>
      <scheme val="minor"/>
    </font>
    <font>
      <b/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sz val="13"/>
      <color theme="3"/>
      <name val="Arial"/>
      <family val="2"/>
      <charset val="162"/>
      <scheme val="minor"/>
    </font>
    <font>
      <b/>
      <sz val="11"/>
      <color theme="3"/>
      <name val="Arial"/>
      <family val="2"/>
      <charset val="162"/>
      <scheme val="minor"/>
    </font>
    <font>
      <b/>
      <sz val="11"/>
      <color rgb="FF262626"/>
      <name val="Arial"/>
      <family val="2"/>
      <charset val="162"/>
      <scheme val="minor"/>
    </font>
    <font>
      <b/>
      <sz val="11"/>
      <color rgb="FF1F4E78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b/>
      <sz val="11"/>
      <color theme="0"/>
      <name val="Arial"/>
      <family val="2"/>
      <scheme val="minor"/>
    </font>
    <font>
      <b/>
      <sz val="11"/>
      <color theme="0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  <font>
      <b/>
      <sz val="13"/>
      <color theme="0"/>
      <name val="Arial"/>
      <family val="2"/>
      <charset val="162"/>
      <scheme val="minor"/>
    </font>
    <font>
      <b/>
      <sz val="11"/>
      <name val="Arial"/>
      <family val="2"/>
      <scheme val="minor"/>
    </font>
    <font>
      <b/>
      <sz val="12"/>
      <color theme="0"/>
      <name val="Arial"/>
      <family val="2"/>
      <scheme val="minor"/>
    </font>
    <font>
      <sz val="14"/>
      <color theme="0"/>
      <name val="Arial"/>
      <family val="2"/>
      <scheme val="minor"/>
    </font>
    <font>
      <sz val="8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1"/>
      <name val="Arial"/>
      <family val="2"/>
      <scheme val="minor"/>
    </font>
    <font>
      <sz val="11"/>
      <color theme="1"/>
      <name val="Arial"/>
      <family val="2"/>
    </font>
    <font>
      <b/>
      <sz val="12"/>
      <color rgb="FF262626"/>
      <name val="Arial"/>
      <family val="2"/>
    </font>
    <font>
      <sz val="11"/>
      <color rgb="FF262626"/>
      <name val="Arial"/>
      <family val="2"/>
    </font>
    <font>
      <b/>
      <sz val="11"/>
      <color rgb="FF262626"/>
      <name val="Arial"/>
      <family val="2"/>
    </font>
    <font>
      <sz val="10"/>
      <color theme="1"/>
      <name val="Arial"/>
      <family val="2"/>
      <scheme val="minor"/>
    </font>
    <font>
      <sz val="10"/>
      <color theme="3" tint="-0.249977111117893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i/>
      <sz val="16"/>
      <color theme="0" tint="-4.9989318521683403E-2"/>
      <name val="Arial"/>
      <family val="2"/>
      <scheme val="minor"/>
    </font>
    <font>
      <b/>
      <sz val="12"/>
      <color theme="3" tint="-0.499984740745262"/>
      <name val="Arial"/>
      <family val="2"/>
      <charset val="162"/>
      <scheme val="minor"/>
    </font>
    <font>
      <sz val="12"/>
      <color theme="3" tint="-0.499984740745262"/>
      <name val="Arial"/>
      <family val="2"/>
      <charset val="162"/>
      <scheme val="minor"/>
    </font>
    <font>
      <u/>
      <sz val="12"/>
      <color theme="3" tint="-0.499984740745262"/>
      <name val="Arial"/>
      <family val="2"/>
      <charset val="162"/>
      <scheme val="minor"/>
    </font>
    <font>
      <b/>
      <sz val="14"/>
      <color theme="3" tint="-0.499984740745262"/>
      <name val="Arial"/>
      <family val="2"/>
      <scheme val="minor"/>
    </font>
    <font>
      <b/>
      <sz val="11"/>
      <color theme="3" tint="-0.499984740745262"/>
      <name val="Arial"/>
      <family val="2"/>
      <scheme val="minor"/>
    </font>
    <font>
      <sz val="11"/>
      <color theme="3" tint="-0.499984740745262"/>
      <name val="Arial"/>
      <family val="2"/>
      <scheme val="minor"/>
    </font>
    <font>
      <b/>
      <sz val="16"/>
      <name val="Arial"/>
      <family val="2"/>
      <scheme val="minor"/>
    </font>
    <font>
      <b/>
      <i/>
      <sz val="14"/>
      <color theme="0"/>
      <name val="Arial"/>
      <family val="2"/>
      <scheme val="minor"/>
    </font>
    <font>
      <i/>
      <sz val="12"/>
      <color theme="0"/>
      <name val="Arial"/>
      <family val="2"/>
      <scheme val="minor"/>
    </font>
    <font>
      <i/>
      <u/>
      <sz val="12"/>
      <color theme="0"/>
      <name val="Arial"/>
      <family val="2"/>
      <scheme val="minor"/>
    </font>
    <font>
      <sz val="12"/>
      <color theme="3" tint="-0.499984740745262"/>
      <name val="Arial"/>
      <family val="2"/>
      <scheme val="minor"/>
    </font>
    <font>
      <b/>
      <sz val="14"/>
      <color rgb="FF1F4E78"/>
      <name val="Arial"/>
      <family val="2"/>
      <scheme val="minor"/>
    </font>
    <font>
      <b/>
      <sz val="11.0"/>
      <color theme="0"/>
      <name val="Arial"/>
      <family val="2"/>
      <scheme val="minor"/>
    </font>
    <font>
      <i/>
      <sz val="11"/>
      <color theme="4" tint="-0.249977111117893"/>
      <name val="Arial"/>
      <family val="2"/>
      <scheme val="minor"/>
    </font>
    <font>
      <b/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1"/>
      <color theme="0" tint="-4.9989318521683403E-2"/>
      <name val="Arial"/>
      <family val="2"/>
      <scheme val="minor"/>
    </font>
    <font>
      <sz val="12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0"/>
      <name val="Arial"/>
      <family val="2"/>
      <scheme val="minor"/>
    </font>
    <font>
      <b/>
      <sz val="11"/>
      <color rgb="FF1F4E78"/>
      <name val="Arial"/>
      <family val="2"/>
      <scheme val="minor"/>
    </font>
    <font>
      <sz val="11"/>
      <color rgb="FF1F4E78"/>
      <name val="Arial"/>
      <family val="2"/>
      <scheme val="minor"/>
    </font>
    <font>
      <u/>
      <sz val="11"/>
      <color rgb="FF1F4E78"/>
      <name val="Arial"/>
      <family val="2"/>
      <scheme val="minor"/>
    </font>
    <font>
      <sz val="8"/>
      <color rgb="FF000000"/>
      <name val="Arial"/>
      <family val="2"/>
      <charset val="162"/>
    </font>
    <font>
      <b/>
      <sz val="11"/>
      <color theme="1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4E78"/>
      </patternFill>
    </fill>
    <fill>
      <patternFill patternType="solid">
        <fgColor theme="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</fills>
  <borders count="10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ck">
        <color theme="0" tint="-4.9989318521683403E-2"/>
      </top>
      <bottom/>
      <diagonal/>
    </border>
    <border>
      <left/>
      <right/>
      <top/>
      <bottom style="thick">
        <color theme="0" tint="-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0" tint="-4.9989318521683403E-2"/>
      </left>
      <right/>
      <top/>
      <bottom/>
      <diagonal/>
    </border>
    <border>
      <left style="thin">
        <color rgb="FF7F7F7F"/>
      </left>
      <right/>
      <top style="thin">
        <color rgb="FF7F7F7F"/>
      </top>
      <bottom style="thin">
        <color indexed="64"/>
      </bottom>
      <diagonal/>
    </border>
    <border>
      <left/>
      <right/>
      <top style="thin">
        <color rgb="FF7F7F7F"/>
      </top>
      <bottom style="thin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/>
      <diagonal/>
    </border>
    <border>
      <left style="thin">
        <color theme="3" tint="0.39994506668294322"/>
      </left>
      <right style="thin">
        <color theme="3" tint="0.39994506668294322"/>
      </right>
      <top/>
      <bottom style="thin">
        <color theme="3" tint="0.39994506668294322"/>
      </bottom>
      <diagonal/>
    </border>
    <border>
      <left/>
      <right style="thin">
        <color theme="3" tint="0.39994506668294322"/>
      </right>
      <top/>
      <bottom style="thin">
        <color theme="3" tint="0.39994506668294322"/>
      </bottom>
      <diagonal/>
    </border>
    <border>
      <left style="thin">
        <color theme="3" tint="0.39994506668294322"/>
      </left>
      <right/>
      <top/>
      <bottom style="thin">
        <color theme="3" tint="0.399945066682943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/>
      <diagonal/>
    </border>
    <border>
      <left style="thin">
        <color theme="3" tint="0.39994506668294322"/>
      </left>
      <right/>
      <top style="thin">
        <color theme="3" tint="0.39994506668294322"/>
      </top>
      <bottom/>
      <diagonal/>
    </border>
    <border>
      <left/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/>
      <top style="medium">
        <color theme="0" tint="-4.9989318521683403E-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theme="0" tint="-4.9989318521683403E-2"/>
      </right>
      <top/>
      <bottom/>
      <diagonal/>
    </border>
    <border>
      <left/>
      <right style="thick">
        <color theme="0" tint="-4.9989318521683403E-2"/>
      </right>
      <top/>
      <bottom style="thick">
        <color theme="0" tint="-4.9989318521683403E-2"/>
      </bottom>
      <diagonal/>
    </border>
    <border>
      <left/>
      <right/>
      <top/>
      <bottom style="medium">
        <color theme="3" tint="0.39994506668294322"/>
      </bottom>
      <diagonal/>
    </border>
    <border>
      <left/>
      <right/>
      <top style="medium">
        <color theme="3" tint="0.39994506668294322"/>
      </top>
      <bottom/>
      <diagonal/>
    </border>
    <border>
      <left style="thin">
        <color rgb="FFB4BEDE"/>
      </left>
      <right style="thin">
        <color rgb="FFB4BEDE"/>
      </right>
      <top style="thin">
        <color rgb="FFB4BEDE"/>
      </top>
      <bottom style="thin">
        <color rgb="FFB4BEDE"/>
      </bottom>
      <diagonal/>
    </border>
    <border>
      <left/>
      <right style="thin">
        <color rgb="FFB4BEDE"/>
      </right>
      <top/>
      <bottom style="thin">
        <color rgb="FFB4BEDE"/>
      </bottom>
      <diagonal/>
    </border>
    <border>
      <left style="thin">
        <color rgb="FFB4BEDE"/>
      </left>
      <right style="thin">
        <color rgb="FFB4BEDE"/>
      </right>
      <top/>
      <bottom style="thin">
        <color rgb="FFB4BEDE"/>
      </bottom>
      <diagonal/>
    </border>
    <border>
      <left style="thin">
        <color rgb="FFB4BEDE"/>
      </left>
      <right/>
      <top/>
      <bottom style="thin">
        <color rgb="FFB4BEDE"/>
      </bottom>
      <diagonal/>
    </border>
    <border>
      <left/>
      <right style="thin">
        <color rgb="FFB4BEDE"/>
      </right>
      <top style="thin">
        <color rgb="FFB4BEDE"/>
      </top>
      <bottom style="thin">
        <color rgb="FFB4BEDE"/>
      </bottom>
      <diagonal/>
    </border>
    <border>
      <left style="thin">
        <color rgb="FFB4BEDE"/>
      </left>
      <right/>
      <top style="thin">
        <color rgb="FFB4BEDE"/>
      </top>
      <bottom style="thin">
        <color rgb="FFB4BEDE"/>
      </bottom>
      <diagonal/>
    </border>
    <border>
      <left style="thin">
        <color rgb="FFB4BEDE"/>
      </left>
      <right style="thin">
        <color rgb="FFB4BEDE"/>
      </right>
      <top style="thin">
        <color rgb="FFB4BEDE"/>
      </top>
      <bottom/>
      <diagonal/>
    </border>
    <border>
      <left style="thin">
        <color rgb="FFB4BEDE"/>
      </left>
      <right/>
      <top style="thin">
        <color rgb="FFB4BEDE"/>
      </top>
      <bottom/>
      <diagonal/>
    </border>
    <border>
      <left style="thin">
        <color rgb="FFB4BEDE"/>
      </left>
      <right/>
      <top/>
      <bottom/>
      <diagonal/>
    </border>
    <border>
      <left/>
      <right/>
      <top/>
      <bottom style="thin">
        <color rgb="FFB59CA6"/>
      </bottom>
      <diagonal/>
    </border>
    <border>
      <left/>
      <right/>
      <top style="thin">
        <color rgb="FFB59CA6"/>
      </top>
      <bottom style="thin">
        <color rgb="FFB59CA6"/>
      </bottom>
      <diagonal/>
    </border>
    <border>
      <left style="thin">
        <color rgb="FFB59CA6"/>
      </left>
      <right/>
      <top style="thin">
        <color rgb="FFB59CA6"/>
      </top>
      <bottom style="thin">
        <color rgb="FFB59CA6"/>
      </bottom>
      <diagonal/>
    </border>
    <border>
      <left/>
      <right style="thin">
        <color rgb="FFB59CA6"/>
      </right>
      <top style="thin">
        <color rgb="FFB59CA6"/>
      </top>
      <bottom style="thin">
        <color rgb="FFB59CA6"/>
      </bottom>
      <diagonal/>
    </border>
    <border>
      <left style="thin">
        <color rgb="FFE6D096"/>
      </left>
      <right style="thin">
        <color rgb="FFE6D096"/>
      </right>
      <top style="thin">
        <color rgb="FFE6D096"/>
      </top>
      <bottom style="thin">
        <color rgb="FFE6D096"/>
      </bottom>
      <diagonal/>
    </border>
    <border>
      <left/>
      <right/>
      <top/>
      <bottom style="thin">
        <color rgb="FFE6D096"/>
      </bottom>
      <diagonal/>
    </border>
    <border>
      <left/>
      <right/>
      <top style="thin">
        <color rgb="FFE6D096"/>
      </top>
      <bottom style="thin">
        <color rgb="FFE6D096"/>
      </bottom>
      <diagonal/>
    </border>
    <border>
      <left/>
      <right/>
      <top style="thin">
        <color rgb="FFE6D096"/>
      </top>
      <bottom/>
      <diagonal/>
    </border>
    <border>
      <left/>
      <right/>
      <top/>
      <bottom style="medium">
        <color theme="0" tint="-4.9989318521683403E-2"/>
      </bottom>
      <diagonal/>
    </border>
    <border>
      <left/>
      <right/>
      <top/>
      <bottom style="medium">
        <color rgb="FF3462A6"/>
      </bottom>
      <diagonal/>
    </border>
    <border>
      <left/>
      <right style="dotted">
        <color rgb="FFE6D096"/>
      </right>
      <top/>
      <bottom style="dotted">
        <color rgb="FFE6D096"/>
      </bottom>
      <diagonal/>
    </border>
    <border>
      <left style="dotted">
        <color rgb="FFE6D096"/>
      </left>
      <right style="dotted">
        <color rgb="FFE6D096"/>
      </right>
      <top/>
      <bottom style="dotted">
        <color rgb="FFE6D096"/>
      </bottom>
      <diagonal/>
    </border>
    <border>
      <left style="dotted">
        <color rgb="FFE6D096"/>
      </left>
      <right/>
      <top/>
      <bottom style="dotted">
        <color rgb="FFE6D096"/>
      </bottom>
      <diagonal/>
    </border>
    <border>
      <left/>
      <right style="dotted">
        <color rgb="FFE6D096"/>
      </right>
      <top style="dotted">
        <color rgb="FFE6D096"/>
      </top>
      <bottom style="dotted">
        <color rgb="FFE6D096"/>
      </bottom>
      <diagonal/>
    </border>
    <border>
      <left style="dotted">
        <color rgb="FFE6D096"/>
      </left>
      <right style="dotted">
        <color rgb="FFE6D096"/>
      </right>
      <top style="dotted">
        <color rgb="FFE6D096"/>
      </top>
      <bottom style="dotted">
        <color rgb="FFE6D096"/>
      </bottom>
      <diagonal/>
    </border>
    <border>
      <left style="dotted">
        <color rgb="FFE6D096"/>
      </left>
      <right/>
      <top style="dotted">
        <color rgb="FFE6D096"/>
      </top>
      <bottom style="dotted">
        <color rgb="FFE6D096"/>
      </bottom>
      <diagonal/>
    </border>
    <border>
      <left/>
      <right style="dotted">
        <color rgb="FFE6D096"/>
      </right>
      <top style="dotted">
        <color rgb="FFE6D096"/>
      </top>
      <bottom/>
      <diagonal/>
    </border>
    <border>
      <left style="dotted">
        <color rgb="FFE6D096"/>
      </left>
      <right style="dotted">
        <color rgb="FFE6D096"/>
      </right>
      <top style="dotted">
        <color rgb="FFE6D096"/>
      </top>
      <bottom/>
      <diagonal/>
    </border>
    <border>
      <left style="dotted">
        <color rgb="FFE6D096"/>
      </left>
      <right/>
      <top style="dotted">
        <color rgb="FFE6D096"/>
      </top>
      <bottom/>
      <diagonal/>
    </border>
    <border>
      <left/>
      <right/>
      <top/>
      <bottom style="dotted">
        <color rgb="FFE6D096"/>
      </bottom>
      <diagonal/>
    </border>
    <border>
      <left/>
      <right/>
      <top style="dotted">
        <color rgb="FFE6D096"/>
      </top>
      <bottom style="dotted">
        <color rgb="FFE6D096"/>
      </bottom>
      <diagonal/>
    </border>
    <border>
      <left style="thin">
        <color rgb="FFB7C1DF"/>
      </left>
      <right style="thin">
        <color rgb="FFB7C1DF"/>
      </right>
      <top style="thin">
        <color rgb="FFB7C1DF"/>
      </top>
      <bottom style="thin">
        <color rgb="FFB7C1DF"/>
      </bottom>
      <diagonal/>
    </border>
    <border>
      <left/>
      <right style="thin">
        <color rgb="FFB7C1DF"/>
      </right>
      <top/>
      <bottom style="thin">
        <color rgb="FFB7C1DF"/>
      </bottom>
      <diagonal/>
    </border>
    <border>
      <left style="thin">
        <color rgb="FFB7C1DF"/>
      </left>
      <right style="thin">
        <color rgb="FFB7C1DF"/>
      </right>
      <top/>
      <bottom style="thin">
        <color rgb="FFB7C1DF"/>
      </bottom>
      <diagonal/>
    </border>
    <border>
      <left/>
      <right style="thin">
        <color rgb="FFB7C1DF"/>
      </right>
      <top style="thin">
        <color rgb="FFB7C1DF"/>
      </top>
      <bottom style="thin">
        <color rgb="FFB7C1DF"/>
      </bottom>
      <diagonal/>
    </border>
    <border>
      <left style="thin">
        <color rgb="FFB7C1DF"/>
      </left>
      <right/>
      <top style="thin">
        <color rgb="FFB7C1DF"/>
      </top>
      <bottom style="thin">
        <color rgb="FFB7C1DF"/>
      </bottom>
      <diagonal/>
    </border>
    <border>
      <left/>
      <right style="thin">
        <color rgb="FFB7C1DF"/>
      </right>
      <top style="thin">
        <color rgb="FFB7C1DF"/>
      </top>
      <bottom/>
      <diagonal/>
    </border>
    <border>
      <left style="thin">
        <color rgb="FFB7C1DF"/>
      </left>
      <right style="thin">
        <color rgb="FFB7C1DF"/>
      </right>
      <top style="thin">
        <color rgb="FFB7C1DF"/>
      </top>
      <bottom/>
      <diagonal/>
    </border>
    <border>
      <left style="thin">
        <color rgb="FFB7C1DF"/>
      </left>
      <right/>
      <top style="thin">
        <color rgb="FFB7C1DF"/>
      </top>
      <bottom/>
      <diagonal/>
    </border>
    <border>
      <left style="medium">
        <color rgb="FF3462A6"/>
      </left>
      <right style="medium">
        <color rgb="FF3462A6"/>
      </right>
      <top style="medium">
        <color rgb="FF3462A6"/>
      </top>
      <bottom style="medium">
        <color rgb="FF3462A6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B6776"/>
      </left>
      <right style="medium">
        <color rgb="FF8B6776"/>
      </right>
      <top style="medium">
        <color rgb="FF8B6776"/>
      </top>
      <bottom style="medium">
        <color rgb="FF8B6776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DD1D6"/>
      </left>
      <right style="thin">
        <color rgb="FFDDD1D6"/>
      </right>
      <top style="thin">
        <color rgb="FFDDD1D6"/>
      </top>
      <bottom style="thin">
        <color rgb="FFDDD1D6"/>
      </bottom>
      <diagonal/>
    </border>
    <border>
      <left/>
      <right style="thin">
        <color rgb="FFB4BEDE"/>
      </right>
      <top style="thin">
        <color rgb="FFB4BEDE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rgb="FFB7C1DF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4" applyNumberFormat="0" applyAlignment="0" applyProtection="0"/>
    <xf numFmtId="0" fontId="9" fillId="2" borderId="6" applyNumberFormat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4" fillId="0" borderId="0"/>
    <xf numFmtId="0" fontId="26" fillId="0" borderId="0"/>
    <xf numFmtId="0" fontId="19" fillId="0" borderId="0"/>
    <xf numFmtId="0" fontId="19" fillId="0" borderId="0"/>
    <xf numFmtId="0" fontId="2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</cellStyleXfs>
  <cellXfs count="4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>
      <protection locked="0"/>
    </xf>
    <xf numFmtId="0" fontId="9" fillId="2" borderId="8" xfId="6" applyBorder="1" applyAlignment="1">
      <alignment horizontal="centerContinuous" vertical="center"/>
    </xf>
    <xf numFmtId="0" fontId="9" fillId="2" borderId="5" xfId="6" applyBorder="1" applyAlignment="1">
      <alignment horizontal="centerContinuous" vertical="center"/>
    </xf>
    <xf numFmtId="0" fontId="9" fillId="2" borderId="5" xfId="6" applyBorder="1" applyAlignment="1">
      <alignment horizontal="centerContinuous"/>
    </xf>
    <xf numFmtId="0" fontId="9" fillId="2" borderId="9" xfId="6" applyBorder="1" applyAlignment="1">
      <alignment horizontal="centerContinuous"/>
    </xf>
    <xf numFmtId="0" fontId="0" fillId="0" borderId="0" xfId="0" applyAlignment="1">
      <alignment horizontal="center" vertical="center" shrinkToFit="1"/>
    </xf>
    <xf numFmtId="0" fontId="9" fillId="2" borderId="8" xfId="6" applyBorder="1" applyAlignment="1">
      <alignment horizontal="centerContinuous"/>
    </xf>
    <xf numFmtId="0" fontId="1" fillId="0" borderId="1" xfId="0" applyFont="1" applyBorder="1" applyAlignment="1">
      <alignment horizontal="center" vertical="center"/>
    </xf>
    <xf numFmtId="0" fontId="15" fillId="5" borderId="19" xfId="0" applyFont="1" applyFill="1" applyBorder="1" applyAlignment="1">
      <alignment horizontal="centerContinuous" vertical="center"/>
    </xf>
    <xf numFmtId="0" fontId="15" fillId="5" borderId="20" xfId="0" applyFont="1" applyFill="1" applyBorder="1" applyAlignment="1">
      <alignment horizontal="centerContinuous" vertical="center"/>
    </xf>
    <xf numFmtId="0" fontId="15" fillId="5" borderId="21" xfId="0" applyFont="1" applyFill="1" applyBorder="1" applyAlignment="1">
      <alignment horizontal="centerContinuous" vertical="center"/>
    </xf>
    <xf numFmtId="0" fontId="11" fillId="6" borderId="10" xfId="0" applyFont="1" applyFill="1" applyBorder="1" applyAlignment="1" applyProtection="1">
      <alignment horizontal="center" vertical="center" wrapText="1"/>
      <protection locked="0"/>
    </xf>
    <xf numFmtId="0" fontId="12" fillId="13" borderId="30" xfId="0" applyFont="1" applyFill="1" applyBorder="1" applyAlignment="1">
      <alignment vertical="center" shrinkToFit="1"/>
    </xf>
    <xf numFmtId="0" fontId="12" fillId="13" borderId="32" xfId="0" applyFont="1" applyFill="1" applyBorder="1" applyAlignment="1">
      <alignment vertical="center" shrinkToFit="1"/>
    </xf>
    <xf numFmtId="0" fontId="4" fillId="5" borderId="0" xfId="9" applyFill="1" applyAlignment="1">
      <alignment vertical="center"/>
    </xf>
    <xf numFmtId="49" fontId="4" fillId="5" borderId="0" xfId="9" applyNumberFormat="1" applyFill="1" applyAlignment="1">
      <alignment horizontal="center" vertical="center"/>
    </xf>
    <xf numFmtId="0" fontId="20" fillId="5" borderId="0" xfId="9" applyFont="1" applyFill="1" applyAlignment="1">
      <alignment vertical="center"/>
    </xf>
    <xf numFmtId="49" fontId="21" fillId="14" borderId="0" xfId="9" applyNumberFormat="1" applyFont="1" applyFill="1" applyAlignment="1">
      <alignment horizontal="left" vertical="center" indent="2"/>
    </xf>
    <xf numFmtId="0" fontId="22" fillId="5" borderId="0" xfId="9" applyFont="1" applyFill="1" applyAlignment="1">
      <alignment horizontal="right" vertical="center"/>
    </xf>
    <xf numFmtId="0" fontId="20" fillId="5" borderId="0" xfId="9" applyFont="1" applyFill="1" applyAlignment="1">
      <alignment horizontal="center" vertical="center"/>
    </xf>
    <xf numFmtId="0" fontId="23" fillId="5" borderId="0" xfId="9" applyFont="1" applyFill="1" applyAlignment="1">
      <alignment vertical="center"/>
    </xf>
    <xf numFmtId="49" fontId="24" fillId="9" borderId="0" xfId="9" applyNumberFormat="1" applyFont="1" applyFill="1" applyAlignment="1">
      <alignment horizontal="left" vertical="center" indent="2"/>
    </xf>
    <xf numFmtId="0" fontId="25" fillId="5" borderId="0" xfId="9" applyFont="1" applyFill="1" applyAlignment="1">
      <alignment horizontal="right" vertical="center"/>
    </xf>
    <xf numFmtId="0" fontId="24" fillId="5" borderId="0" xfId="9" applyFont="1" applyFill="1" applyAlignment="1">
      <alignment horizontal="center" vertical="center"/>
    </xf>
    <xf numFmtId="0" fontId="4" fillId="5" borderId="0" xfId="9" applyFill="1"/>
    <xf numFmtId="0" fontId="4" fillId="5" borderId="0" xfId="9" applyFill="1" applyAlignment="1">
      <alignment horizontal="center" vertical="center"/>
    </xf>
    <xf numFmtId="49" fontId="21" fillId="14" borderId="0" xfId="9" applyNumberFormat="1" applyFont="1" applyFill="1" applyAlignment="1">
      <alignment horizontal="left" vertical="center" indent="1"/>
    </xf>
    <xf numFmtId="49" fontId="21" fillId="14" borderId="0" xfId="9" applyNumberFormat="1" applyFont="1" applyFill="1" applyAlignment="1">
      <alignment vertical="center"/>
    </xf>
    <xf numFmtId="0" fontId="20" fillId="14" borderId="0" xfId="9" applyFont="1" applyFill="1" applyAlignment="1">
      <alignment horizontal="center" vertical="center"/>
    </xf>
    <xf numFmtId="0" fontId="22" fillId="15" borderId="0" xfId="9" applyFont="1" applyFill="1" applyAlignment="1">
      <alignment horizontal="right" vertical="center"/>
    </xf>
    <xf numFmtId="49" fontId="24" fillId="9" borderId="0" xfId="9" applyNumberFormat="1" applyFont="1" applyFill="1" applyAlignment="1">
      <alignment horizontal="left" vertical="center" indent="1"/>
    </xf>
    <xf numFmtId="49" fontId="24" fillId="9" borderId="0" xfId="9" applyNumberFormat="1" applyFont="1" applyFill="1" applyAlignment="1">
      <alignment vertical="center"/>
    </xf>
    <xf numFmtId="0" fontId="24" fillId="9" borderId="0" xfId="9" applyFont="1" applyFill="1" applyAlignment="1">
      <alignment horizontal="center" vertical="center"/>
    </xf>
    <xf numFmtId="0" fontId="25" fillId="16" borderId="0" xfId="9" applyFont="1" applyFill="1" applyAlignment="1">
      <alignment horizontal="right" vertical="center"/>
    </xf>
    <xf numFmtId="0" fontId="19" fillId="5" borderId="0" xfId="12" applyFill="1" applyAlignment="1">
      <alignment vertical="center"/>
    </xf>
    <xf numFmtId="0" fontId="4" fillId="17" borderId="0" xfId="9" applyFill="1"/>
    <xf numFmtId="0" fontId="28" fillId="17" borderId="0" xfId="13" applyFont="1" applyFill="1" applyBorder="1" applyAlignment="1" applyProtection="1">
      <alignment vertical="center"/>
    </xf>
    <xf numFmtId="0" fontId="4" fillId="17" borderId="0" xfId="9" applyFill="1" applyAlignment="1">
      <alignment horizontal="center"/>
    </xf>
    <xf numFmtId="0" fontId="0" fillId="5" borderId="0" xfId="0" applyFill="1"/>
    <xf numFmtId="0" fontId="3" fillId="5" borderId="0" xfId="0" applyFont="1" applyFill="1"/>
    <xf numFmtId="0" fontId="4" fillId="5" borderId="0" xfId="0" applyFont="1" applyFill="1"/>
    <xf numFmtId="0" fontId="0" fillId="5" borderId="0" xfId="0" applyFill="1" applyAlignment="1">
      <alignment vertical="center"/>
    </xf>
    <xf numFmtId="0" fontId="0" fillId="5" borderId="0" xfId="0" applyFill="1" applyAlignment="1">
      <alignment shrinkToFit="1"/>
    </xf>
    <xf numFmtId="0" fontId="13" fillId="7" borderId="0" xfId="0" applyFont="1" applyFill="1" applyAlignment="1" applyProtection="1">
      <alignment horizontal="center" vertical="center" shrinkToFit="1"/>
      <protection hidden="1"/>
    </xf>
    <xf numFmtId="49" fontId="21" fillId="14" borderId="0" xfId="9" applyNumberFormat="1" applyFont="1" applyFill="1" applyAlignment="1">
      <alignment horizontal="center" vertical="center"/>
    </xf>
    <xf numFmtId="49" fontId="24" fillId="9" borderId="0" xfId="9" applyNumberFormat="1" applyFont="1" applyFill="1" applyAlignment="1">
      <alignment horizontal="center" vertical="center"/>
    </xf>
    <xf numFmtId="0" fontId="19" fillId="5" borderId="0" xfId="12" applyFill="1" applyAlignment="1">
      <alignment horizontal="center" vertical="center"/>
    </xf>
    <xf numFmtId="0" fontId="12" fillId="13" borderId="3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9" fillId="0" borderId="28" xfId="0" applyFont="1" applyBorder="1" applyAlignment="1" applyProtection="1">
      <alignment shrinkToFit="1"/>
      <protection locked="0"/>
    </xf>
    <xf numFmtId="0" fontId="29" fillId="0" borderId="34" xfId="0" applyFont="1" applyBorder="1" applyAlignment="1" applyProtection="1">
      <alignment shrinkToFit="1"/>
      <protection locked="0"/>
    </xf>
    <xf numFmtId="0" fontId="4" fillId="5" borderId="0" xfId="0" applyFont="1" applyFill="1" applyAlignment="1">
      <alignment vertical="center"/>
    </xf>
    <xf numFmtId="0" fontId="0" fillId="5" borderId="0" xfId="0" applyFill="1" applyAlignment="1">
      <alignment horizontal="center"/>
    </xf>
    <xf numFmtId="0" fontId="29" fillId="0" borderId="33" xfId="0" applyFont="1" applyBorder="1" applyAlignment="1" applyProtection="1">
      <alignment horizontal="center" shrinkToFit="1"/>
      <protection locked="0"/>
    </xf>
    <xf numFmtId="0" fontId="29" fillId="0" borderId="35" xfId="0" applyFont="1" applyBorder="1" applyAlignment="1" applyProtection="1">
      <alignment horizontal="center" shrinkToFit="1"/>
      <protection locked="0"/>
    </xf>
    <xf numFmtId="0" fontId="29" fillId="0" borderId="29" xfId="0" applyFont="1" applyBorder="1" applyAlignment="1" applyProtection="1">
      <alignment shrinkToFit="1"/>
      <protection locked="0"/>
    </xf>
    <xf numFmtId="0" fontId="29" fillId="0" borderId="36" xfId="0" applyFont="1" applyBorder="1" applyAlignment="1" applyProtection="1">
      <alignment shrinkToFit="1"/>
      <protection locked="0"/>
    </xf>
    <xf numFmtId="0" fontId="29" fillId="5" borderId="0" xfId="0" applyFont="1" applyFill="1"/>
    <xf numFmtId="0" fontId="29" fillId="5" borderId="0" xfId="0" applyFont="1" applyFill="1" applyAlignment="1">
      <alignment horizontal="left" shrinkToFit="1"/>
    </xf>
    <xf numFmtId="0" fontId="0" fillId="5" borderId="0" xfId="0" applyFill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23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 shrinkToFit="1"/>
    </xf>
    <xf numFmtId="0" fontId="11" fillId="6" borderId="23" xfId="0" applyFont="1" applyFill="1" applyBorder="1" applyAlignment="1">
      <alignment horizontal="center" vertical="center" wrapText="1" shrinkToFit="1"/>
    </xf>
    <xf numFmtId="0" fontId="11" fillId="6" borderId="7" xfId="0" applyFont="1" applyFill="1" applyBorder="1" applyAlignment="1">
      <alignment horizontal="center" vertical="center" wrapText="1" shrinkToFit="1"/>
    </xf>
    <xf numFmtId="0" fontId="15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Continuous" vertical="center" wrapText="1"/>
    </xf>
    <xf numFmtId="0" fontId="1" fillId="0" borderId="44" xfId="0" applyFont="1" applyBorder="1" applyAlignment="1">
      <alignment horizontal="centerContinuous" vertical="center" wrapText="1"/>
    </xf>
    <xf numFmtId="0" fontId="0" fillId="0" borderId="0" xfId="0" applyAlignment="1">
      <alignment horizontal="left" vertical="center"/>
    </xf>
    <xf numFmtId="0" fontId="15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2" borderId="9" xfId="6" applyBorder="1" applyAlignment="1">
      <alignment horizontal="centerContinuous" vertical="center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1" fillId="0" borderId="39" xfId="0" applyFont="1" applyBorder="1" applyAlignment="1" applyProtection="1">
      <alignment horizontal="center" vertical="center" wrapText="1"/>
      <protection hidden="1"/>
    </xf>
    <xf numFmtId="167" fontId="1" fillId="0" borderId="7" xfId="0" applyNumberFormat="1" applyFont="1" applyBorder="1" applyAlignment="1" applyProtection="1">
      <alignment horizontal="center" vertical="center"/>
      <protection hidden="1"/>
    </xf>
    <xf numFmtId="0" fontId="1" fillId="0" borderId="7" xfId="0" applyFont="1" applyBorder="1" applyAlignment="1" applyProtection="1">
      <alignment horizontal="center" vertical="center" wrapText="1"/>
      <protection hidden="1"/>
    </xf>
    <xf numFmtId="0" fontId="1" fillId="0" borderId="42" xfId="0" applyFont="1" applyBorder="1" applyAlignment="1" applyProtection="1">
      <alignment horizontal="centerContinuous" vertical="center" wrapText="1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30" fillId="0" borderId="7" xfId="0" applyFont="1" applyBorder="1" applyAlignment="1" applyProtection="1">
      <alignment horizontal="center" vertical="center"/>
      <protection hidden="1"/>
    </xf>
    <xf numFmtId="0" fontId="0" fillId="0" borderId="7" xfId="0" applyBorder="1" applyAlignment="1" applyProtection="1">
      <alignment horizontal="center" vertical="center" shrinkToFit="1"/>
      <protection hidden="1"/>
    </xf>
    <xf numFmtId="0" fontId="0" fillId="0" borderId="11" xfId="0" applyBorder="1" applyAlignment="1" applyProtection="1">
      <alignment horizontal="center" vertical="center" shrinkToFit="1"/>
      <protection hidden="1"/>
    </xf>
    <xf numFmtId="0" fontId="36" fillId="5" borderId="28" xfId="0" applyFont="1" applyFill="1" applyBorder="1" applyAlignment="1" applyProtection="1">
      <alignment shrinkToFit="1"/>
      <protection hidden="1"/>
    </xf>
    <xf numFmtId="0" fontId="36" fillId="5" borderId="29" xfId="0" applyFont="1" applyFill="1" applyBorder="1" applyAlignment="1" applyProtection="1">
      <alignment shrinkToFit="1"/>
      <protection hidden="1"/>
    </xf>
    <xf numFmtId="0" fontId="9" fillId="2" borderId="20" xfId="6" applyBorder="1" applyAlignment="1">
      <alignment horizontal="centerContinuous" vertical="center"/>
    </xf>
    <xf numFmtId="0" fontId="9" fillId="2" borderId="20" xfId="6" applyBorder="1" applyAlignment="1">
      <alignment horizontal="centerContinuous"/>
    </xf>
    <xf numFmtId="0" fontId="1" fillId="0" borderId="1" xfId="0" applyFont="1" applyBorder="1" applyAlignment="1" applyProtection="1">
      <alignment horizontal="centerContinuous" vertical="center" wrapText="1"/>
      <protection hidden="1"/>
    </xf>
    <xf numFmtId="0" fontId="1" fillId="0" borderId="1" xfId="0" applyFont="1" applyBorder="1" applyAlignment="1">
      <alignment horizontal="centerContinuous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 vertical="center"/>
      <protection hidden="1"/>
    </xf>
    <xf numFmtId="0" fontId="9" fillId="2" borderId="6" xfId="6" applyAlignment="1">
      <alignment horizontal="centerContinuous" vertical="center"/>
    </xf>
    <xf numFmtId="0" fontId="9" fillId="2" borderId="6" xfId="6" applyAlignment="1">
      <alignment horizontal="centerContinuous"/>
    </xf>
    <xf numFmtId="0" fontId="0" fillId="0" borderId="42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9" xfId="0" applyBorder="1"/>
    <xf numFmtId="0" fontId="0" fillId="0" borderId="24" xfId="0" applyBorder="1" applyAlignment="1">
      <alignment horizontal="center" vertical="center" shrinkToFit="1"/>
    </xf>
    <xf numFmtId="14" fontId="0" fillId="0" borderId="7" xfId="0" applyNumberFormat="1" applyBorder="1" applyAlignment="1" applyProtection="1">
      <alignment horizontal="center" vertical="center" shrinkToFit="1"/>
      <protection hidden="1"/>
    </xf>
    <xf numFmtId="0" fontId="0" fillId="0" borderId="25" xfId="0" applyBorder="1" applyAlignment="1" applyProtection="1">
      <alignment horizontal="center" vertical="center" shrinkToFit="1"/>
      <protection hidden="1"/>
    </xf>
    <xf numFmtId="0" fontId="0" fillId="0" borderId="24" xfId="0" applyBorder="1" applyAlignment="1" applyProtection="1">
      <alignment horizontal="center" vertical="center" shrinkToFit="1"/>
      <protection hidden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 shrinkToFit="1"/>
      <protection hidden="1"/>
    </xf>
    <xf numFmtId="0" fontId="1" fillId="0" borderId="1" xfId="0" applyFont="1" applyBorder="1" applyAlignment="1">
      <alignment horizontal="center" vertical="center" shrinkToFit="1"/>
    </xf>
    <xf numFmtId="14" fontId="30" fillId="0" borderId="7" xfId="0" applyNumberFormat="1" applyFont="1" applyBorder="1" applyAlignment="1" applyProtection="1">
      <alignment horizontal="center" vertical="center" shrinkToFit="1"/>
      <protection hidden="1"/>
    </xf>
    <xf numFmtId="0" fontId="30" fillId="0" borderId="7" xfId="0" applyFont="1" applyBorder="1" applyAlignment="1" applyProtection="1">
      <alignment horizontal="center" vertical="center" shrinkToFit="1"/>
      <protection hidden="1"/>
    </xf>
    <xf numFmtId="167" fontId="30" fillId="0" borderId="7" xfId="0" applyNumberFormat="1" applyFont="1" applyBorder="1" applyAlignment="1" applyProtection="1">
      <alignment horizontal="center" vertical="center" shrinkToFit="1"/>
      <protection hidden="1"/>
    </xf>
    <xf numFmtId="0" fontId="1" fillId="0" borderId="7" xfId="0" applyFont="1" applyBorder="1" applyAlignment="1" applyProtection="1">
      <alignment horizontal="center" vertical="center" shrinkToFit="1"/>
      <protection hidden="1"/>
    </xf>
    <xf numFmtId="0" fontId="1" fillId="0" borderId="1" xfId="0" applyFont="1" applyBorder="1" applyAlignment="1" applyProtection="1">
      <alignment horizontal="center" vertical="center" shrinkToFit="1"/>
      <protection hidden="1"/>
    </xf>
    <xf numFmtId="0" fontId="1" fillId="0" borderId="0" xfId="0" applyFont="1" applyAlignment="1">
      <alignment horizontal="center" vertical="center" shrinkToFit="1"/>
    </xf>
    <xf numFmtId="169" fontId="0" fillId="0" borderId="0" xfId="0" applyNumberFormat="1" applyAlignment="1" applyProtection="1">
      <alignment horizontal="center" vertical="center" shrinkToFit="1"/>
      <protection hidden="1"/>
    </xf>
    <xf numFmtId="0" fontId="1" fillId="0" borderId="40" xfId="0" applyFont="1" applyBorder="1" applyAlignment="1" applyProtection="1">
      <alignment horizontal="center" vertical="center" shrinkToFit="1"/>
      <protection hidden="1"/>
    </xf>
    <xf numFmtId="166" fontId="0" fillId="0" borderId="1" xfId="0" applyNumberFormat="1" applyBorder="1" applyAlignment="1" applyProtection="1">
      <alignment horizontal="center" vertical="center" shrinkToFit="1"/>
      <protection hidden="1"/>
    </xf>
    <xf numFmtId="9" fontId="0" fillId="0" borderId="41" xfId="0" applyNumberFormat="1" applyBorder="1" applyAlignment="1">
      <alignment horizontal="center" vertical="center" shrinkToFit="1"/>
    </xf>
    <xf numFmtId="0" fontId="0" fillId="0" borderId="41" xfId="0" applyBorder="1" applyAlignment="1" applyProtection="1">
      <alignment horizontal="center" vertical="center" shrinkToFit="1"/>
      <protection hidden="1"/>
    </xf>
    <xf numFmtId="166" fontId="0" fillId="0" borderId="41" xfId="0" applyNumberFormat="1" applyBorder="1" applyAlignment="1" applyProtection="1">
      <alignment horizontal="center" vertical="center" shrinkToFit="1"/>
      <protection hidden="1"/>
    </xf>
    <xf numFmtId="168" fontId="0" fillId="0" borderId="10" xfId="0" applyNumberFormat="1" applyBorder="1" applyAlignment="1" applyProtection="1">
      <alignment horizontal="center" vertical="center" shrinkToFit="1"/>
      <protection hidden="1"/>
    </xf>
    <xf numFmtId="0" fontId="0" fillId="0" borderId="0" xfId="0" applyAlignment="1" applyProtection="1">
      <alignment horizontal="center" vertical="center" shrinkToFit="1"/>
      <protection hidden="1"/>
    </xf>
    <xf numFmtId="9" fontId="0" fillId="0" borderId="1" xfId="0" applyNumberFormat="1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14" fontId="0" fillId="0" borderId="0" xfId="0" applyNumberFormat="1" applyAlignment="1">
      <alignment horizontal="center" vertical="center" shrinkToFit="1"/>
    </xf>
    <xf numFmtId="168" fontId="1" fillId="0" borderId="1" xfId="0" applyNumberFormat="1" applyFont="1" applyBorder="1" applyAlignment="1" applyProtection="1">
      <alignment horizontal="center" vertical="center" shrinkToFit="1"/>
      <protection hidden="1"/>
    </xf>
    <xf numFmtId="168" fontId="0" fillId="0" borderId="1" xfId="0" applyNumberFormat="1" applyBorder="1" applyAlignment="1" applyProtection="1">
      <alignment horizontal="center" vertical="center" shrinkToFit="1"/>
      <protection hidden="1"/>
    </xf>
    <xf numFmtId="0" fontId="0" fillId="0" borderId="14" xfId="0" applyBorder="1" applyAlignment="1">
      <alignment horizontal="center" vertical="center" shrinkToFit="1"/>
    </xf>
    <xf numFmtId="0" fontId="0" fillId="0" borderId="14" xfId="0" applyBorder="1" applyAlignment="1" applyProtection="1">
      <alignment horizontal="center" vertical="center" shrinkToFit="1"/>
      <protection hidden="1"/>
    </xf>
    <xf numFmtId="0" fontId="0" fillId="0" borderId="43" xfId="0" applyBorder="1" applyAlignment="1" applyProtection="1">
      <alignment horizontal="center" vertical="center" shrinkToFit="1"/>
      <protection hidden="1"/>
    </xf>
    <xf numFmtId="0" fontId="0" fillId="0" borderId="26" xfId="0" applyBorder="1" applyAlignment="1" applyProtection="1">
      <alignment horizontal="center" vertical="center" shrinkToFit="1"/>
      <protection hidden="1"/>
    </xf>
    <xf numFmtId="0" fontId="0" fillId="0" borderId="27" xfId="0" applyBorder="1" applyAlignment="1" applyProtection="1">
      <alignment horizontal="center" vertical="center" shrinkToFit="1"/>
      <protection hidden="1"/>
    </xf>
    <xf numFmtId="0" fontId="0" fillId="0" borderId="26" xfId="0" applyBorder="1" applyAlignment="1">
      <alignment horizontal="center" vertical="center" shrinkToFit="1"/>
    </xf>
    <xf numFmtId="49" fontId="21" fillId="14" borderId="0" xfId="9" applyNumberFormat="1" applyFont="1" applyFill="1" applyAlignment="1">
      <alignment horizontal="left" vertical="center" indent="4"/>
    </xf>
    <xf numFmtId="49" fontId="24" fillId="9" borderId="0" xfId="9" applyNumberFormat="1" applyFont="1" applyFill="1" applyAlignment="1">
      <alignment horizontal="left" vertical="center" indent="4"/>
    </xf>
    <xf numFmtId="0" fontId="40" fillId="0" borderId="0" xfId="4" applyFont="1" applyFill="1" applyBorder="1" applyAlignment="1" applyProtection="1">
      <alignment horizontal="right" vertical="center"/>
      <protection locked="0"/>
    </xf>
    <xf numFmtId="164" fontId="40" fillId="0" borderId="0" xfId="4" applyNumberFormat="1" applyFont="1" applyFill="1" applyBorder="1" applyAlignment="1" applyProtection="1">
      <alignment horizontal="right" vertical="center"/>
      <protection locked="0"/>
    </xf>
    <xf numFmtId="0" fontId="40" fillId="0" borderId="0" xfId="4" applyFont="1" applyFill="1" applyBorder="1" applyAlignment="1" applyProtection="1">
      <alignment horizontal="left" vertical="center" shrinkToFit="1"/>
      <protection locked="0"/>
    </xf>
    <xf numFmtId="165" fontId="40" fillId="0" borderId="0" xfId="4" applyNumberFormat="1" applyFont="1" applyFill="1" applyBorder="1" applyAlignment="1" applyProtection="1">
      <alignment horizontal="right" vertical="center"/>
      <protection locked="0"/>
    </xf>
    <xf numFmtId="0" fontId="4" fillId="0" borderId="45" xfId="9" applyBorder="1"/>
    <xf numFmtId="0" fontId="4" fillId="0" borderId="0" xfId="9"/>
    <xf numFmtId="0" fontId="4" fillId="0" borderId="46" xfId="9" applyBorder="1"/>
    <xf numFmtId="0" fontId="4" fillId="0" borderId="47" xfId="9" applyBorder="1"/>
    <xf numFmtId="0" fontId="4" fillId="0" borderId="48" xfId="9" applyBorder="1"/>
    <xf numFmtId="0" fontId="4" fillId="0" borderId="49" xfId="9" applyBorder="1"/>
    <xf numFmtId="0" fontId="4" fillId="0" borderId="0" xfId="9" applyAlignment="1">
      <alignment vertical="center"/>
    </xf>
    <xf numFmtId="0" fontId="4" fillId="0" borderId="42" xfId="9" applyBorder="1"/>
    <xf numFmtId="0" fontId="4" fillId="0" borderId="43" xfId="9" applyBorder="1"/>
    <xf numFmtId="0" fontId="4" fillId="0" borderId="44" xfId="9" applyBorder="1"/>
    <xf numFmtId="0" fontId="46" fillId="24" borderId="0" xfId="9" applyFont="1" applyFill="1" applyAlignment="1">
      <alignment horizontal="centerContinuous" vertical="center"/>
    </xf>
    <xf numFmtId="0" fontId="0" fillId="0" borderId="58" xfId="0" applyBorder="1" applyAlignment="1" applyProtection="1">
      <alignment vertical="center" shrinkToFit="1"/>
      <protection locked="0"/>
    </xf>
    <xf numFmtId="0" fontId="0" fillId="0" borderId="54" xfId="0" applyBorder="1" applyAlignment="1" applyProtection="1">
      <alignment vertical="center" shrinkToFit="1"/>
      <protection locked="0"/>
    </xf>
    <xf numFmtId="0" fontId="0" fillId="0" borderId="54" xfId="0" applyBorder="1" applyAlignment="1" applyProtection="1">
      <alignment horizontal="center" vertical="center" shrinkToFit="1"/>
      <protection locked="0"/>
    </xf>
    <xf numFmtId="0" fontId="0" fillId="0" borderId="59" xfId="0" applyBorder="1" applyAlignment="1" applyProtection="1">
      <alignment horizontal="center" vertical="center" shrinkToFit="1"/>
      <protection locked="0"/>
    </xf>
    <xf numFmtId="0" fontId="0" fillId="0" borderId="60" xfId="0" applyBorder="1" applyAlignment="1" applyProtection="1">
      <alignment vertical="center" shrinkToFit="1"/>
      <protection locked="0"/>
    </xf>
    <xf numFmtId="0" fontId="0" fillId="0" borderId="60" xfId="0" applyBorder="1" applyAlignment="1" applyProtection="1">
      <alignment horizontal="center" vertical="center" shrinkToFit="1"/>
      <protection locked="0"/>
    </xf>
    <xf numFmtId="0" fontId="0" fillId="0" borderId="61" xfId="0" applyBorder="1" applyAlignment="1" applyProtection="1">
      <alignment horizontal="center" vertical="center" shrinkToFit="1"/>
      <protection locked="0"/>
    </xf>
    <xf numFmtId="0" fontId="11" fillId="20" borderId="55" xfId="9" applyFont="1" applyFill="1" applyBorder="1" applyAlignment="1">
      <alignment horizontal="center" vertical="center" shrinkToFit="1"/>
    </xf>
    <xf numFmtId="0" fontId="11" fillId="20" borderId="56" xfId="9" applyFont="1" applyFill="1" applyBorder="1" applyAlignment="1">
      <alignment horizontal="center" vertical="center" shrinkToFit="1"/>
    </xf>
    <xf numFmtId="0" fontId="11" fillId="20" borderId="57" xfId="9" applyFont="1" applyFill="1" applyBorder="1" applyAlignment="1">
      <alignment horizontal="center" vertical="center" shrinkToFit="1"/>
    </xf>
    <xf numFmtId="0" fontId="11" fillId="25" borderId="63" xfId="0" applyFont="1" applyFill="1" applyBorder="1" applyAlignment="1">
      <alignment horizontal="center" vertical="center"/>
    </xf>
    <xf numFmtId="0" fontId="0" fillId="0" borderId="64" xfId="0" applyBorder="1" applyAlignment="1" applyProtection="1">
      <alignment horizontal="center" vertical="center"/>
      <protection locked="0"/>
    </xf>
    <xf numFmtId="0" fontId="11" fillId="25" borderId="65" xfId="0" applyFont="1" applyFill="1" applyBorder="1" applyAlignment="1">
      <alignment horizontal="centerContinuous" vertical="center"/>
    </xf>
    <xf numFmtId="0" fontId="11" fillId="25" borderId="66" xfId="0" applyFont="1" applyFill="1" applyBorder="1" applyAlignment="1">
      <alignment horizontal="centerContinuous" vertical="center"/>
    </xf>
    <xf numFmtId="0" fontId="15" fillId="22" borderId="68" xfId="9" applyFont="1" applyFill="1" applyBorder="1" applyAlignment="1">
      <alignment horizontal="center" vertical="center"/>
    </xf>
    <xf numFmtId="0" fontId="29" fillId="28" borderId="0" xfId="0" applyFont="1" applyFill="1" applyAlignment="1">
      <alignment shrinkToFit="1"/>
    </xf>
    <xf numFmtId="0" fontId="29" fillId="28" borderId="37" xfId="0" applyFont="1" applyFill="1" applyBorder="1" applyAlignment="1" applyProtection="1">
      <alignment horizontal="left" shrinkToFit="1"/>
      <protection hidden="1"/>
    </xf>
    <xf numFmtId="0" fontId="29" fillId="28" borderId="0" xfId="0" applyFont="1" applyFill="1" applyAlignment="1">
      <alignment horizontal="left" shrinkToFit="1"/>
    </xf>
    <xf numFmtId="0" fontId="29" fillId="28" borderId="38" xfId="0" applyFont="1" applyFill="1" applyBorder="1" applyAlignment="1" applyProtection="1">
      <alignment horizontal="left" shrinkToFit="1"/>
      <protection hidden="1"/>
    </xf>
    <xf numFmtId="0" fontId="29" fillId="29" borderId="0" xfId="0" applyFont="1" applyFill="1" applyAlignment="1">
      <alignment horizontal="left" shrinkToFit="1"/>
    </xf>
    <xf numFmtId="0" fontId="29" fillId="29" borderId="37" xfId="0" applyFont="1" applyFill="1" applyBorder="1" applyAlignment="1" applyProtection="1">
      <alignment horizontal="left" shrinkToFit="1"/>
      <protection hidden="1"/>
    </xf>
    <xf numFmtId="0" fontId="29" fillId="29" borderId="38" xfId="0" applyFont="1" applyFill="1" applyBorder="1" applyAlignment="1" applyProtection="1">
      <alignment horizontal="left" shrinkToFit="1"/>
      <protection hidden="1"/>
    </xf>
    <xf numFmtId="0" fontId="29" fillId="30" borderId="0" xfId="0" applyFont="1" applyFill="1" applyAlignment="1">
      <alignment horizontal="left" shrinkToFit="1"/>
    </xf>
    <xf numFmtId="0" fontId="29" fillId="30" borderId="37" xfId="0" applyFont="1" applyFill="1" applyBorder="1" applyAlignment="1" applyProtection="1">
      <alignment horizontal="left" shrinkToFit="1"/>
      <protection hidden="1"/>
    </xf>
    <xf numFmtId="0" fontId="29" fillId="30" borderId="38" xfId="0" applyFont="1" applyFill="1" applyBorder="1" applyAlignment="1" applyProtection="1">
      <alignment horizontal="left" shrinkToFit="1"/>
      <protection hidden="1"/>
    </xf>
    <xf numFmtId="0" fontId="29" fillId="31" borderId="0" xfId="0" applyFont="1" applyFill="1" applyAlignment="1">
      <alignment horizontal="left" shrinkToFit="1"/>
    </xf>
    <xf numFmtId="0" fontId="29" fillId="31" borderId="37" xfId="0" applyFont="1" applyFill="1" applyBorder="1" applyAlignment="1" applyProtection="1">
      <alignment horizontal="left" shrinkToFit="1"/>
      <protection hidden="1"/>
    </xf>
    <xf numFmtId="0" fontId="29" fillId="31" borderId="0" xfId="0" applyFont="1" applyFill="1"/>
    <xf numFmtId="0" fontId="29" fillId="31" borderId="38" xfId="0" applyFont="1" applyFill="1" applyBorder="1" applyAlignment="1" applyProtection="1">
      <alignment horizontal="left" shrinkToFit="1"/>
      <protection hidden="1"/>
    </xf>
    <xf numFmtId="0" fontId="13" fillId="5" borderId="0" xfId="0" applyFont="1" applyFill="1" applyAlignment="1" applyProtection="1">
      <alignment horizontal="center" vertical="center" shrinkToFit="1"/>
      <protection hidden="1"/>
    </xf>
    <xf numFmtId="0" fontId="49" fillId="20" borderId="52" xfId="1" applyFont="1" applyFill="1" applyBorder="1" applyAlignment="1" applyProtection="1">
      <alignment horizontal="left" vertical="center"/>
      <protection hidden="1"/>
    </xf>
    <xf numFmtId="0" fontId="50" fillId="0" borderId="52" xfId="4" applyFont="1" applyFill="1" applyBorder="1" applyAlignment="1" applyProtection="1">
      <alignment horizontal="right" vertical="center" shrinkToFit="1"/>
      <protection locked="0"/>
    </xf>
    <xf numFmtId="0" fontId="50" fillId="0" borderId="0" xfId="4" applyFont="1" applyFill="1" applyBorder="1" applyAlignment="1" applyProtection="1">
      <alignment horizontal="right" vertical="center" shrinkToFit="1"/>
      <protection locked="0"/>
    </xf>
    <xf numFmtId="0" fontId="50" fillId="0" borderId="0" xfId="4" applyFont="1" applyFill="1" applyBorder="1" applyAlignment="1" applyProtection="1">
      <alignment horizontal="right" vertical="center"/>
      <protection locked="0"/>
    </xf>
    <xf numFmtId="164" fontId="50" fillId="0" borderId="52" xfId="4" applyNumberFormat="1" applyFont="1" applyFill="1" applyBorder="1" applyAlignment="1" applyProtection="1">
      <alignment horizontal="right" vertical="center"/>
      <protection locked="0"/>
    </xf>
    <xf numFmtId="164" fontId="50" fillId="0" borderId="53" xfId="4" applyNumberFormat="1" applyFont="1" applyFill="1" applyBorder="1" applyAlignment="1" applyProtection="1">
      <alignment horizontal="right" vertical="center"/>
      <protection locked="0"/>
    </xf>
    <xf numFmtId="165" fontId="50" fillId="0" borderId="52" xfId="4" applyNumberFormat="1" applyFont="1" applyFill="1" applyBorder="1" applyAlignment="1" applyProtection="1">
      <alignment horizontal="right" vertical="center"/>
      <protection locked="0"/>
    </xf>
    <xf numFmtId="165" fontId="50" fillId="0" borderId="53" xfId="4" applyNumberFormat="1" applyFont="1" applyFill="1" applyBorder="1" applyAlignment="1" applyProtection="1">
      <alignment horizontal="right" vertical="center"/>
      <protection locked="0"/>
    </xf>
    <xf numFmtId="0" fontId="50" fillId="0" borderId="52" xfId="4" applyFont="1" applyFill="1" applyBorder="1" applyAlignment="1" applyProtection="1">
      <alignment horizontal="right" vertical="center"/>
      <protection locked="0"/>
    </xf>
    <xf numFmtId="0" fontId="50" fillId="0" borderId="52" xfId="4" applyFont="1" applyFill="1" applyBorder="1" applyAlignment="1" applyProtection="1">
      <alignment horizontal="left" vertical="center" shrinkToFit="1"/>
      <protection locked="0"/>
    </xf>
    <xf numFmtId="0" fontId="45" fillId="0" borderId="67" xfId="3" applyFont="1" applyBorder="1" applyAlignment="1" applyProtection="1">
      <alignment shrinkToFit="1"/>
      <protection hidden="1"/>
    </xf>
    <xf numFmtId="0" fontId="45" fillId="0" borderId="67" xfId="0" applyFont="1" applyBorder="1" applyAlignment="1" applyProtection="1">
      <alignment shrinkToFit="1"/>
      <protection hidden="1"/>
    </xf>
    <xf numFmtId="0" fontId="11" fillId="26" borderId="0" xfId="9" applyFont="1" applyFill="1"/>
    <xf numFmtId="0" fontId="11" fillId="26" borderId="71" xfId="9" applyFont="1" applyFill="1" applyBorder="1"/>
    <xf numFmtId="0" fontId="11" fillId="19" borderId="71" xfId="9" applyFont="1" applyFill="1" applyBorder="1"/>
    <xf numFmtId="0" fontId="16" fillId="10" borderId="37" xfId="0" applyFont="1" applyFill="1" applyBorder="1" applyAlignment="1">
      <alignment vertical="center"/>
    </xf>
    <xf numFmtId="0" fontId="16" fillId="5" borderId="37" xfId="0" applyFont="1" applyFill="1" applyBorder="1" applyAlignment="1">
      <alignment vertical="center"/>
    </xf>
    <xf numFmtId="0" fontId="16" fillId="11" borderId="37" xfId="0" applyFont="1" applyFill="1" applyBorder="1" applyAlignment="1">
      <alignment vertical="center"/>
    </xf>
    <xf numFmtId="0" fontId="16" fillId="12" borderId="37" xfId="0" applyFont="1" applyFill="1" applyBorder="1" applyAlignment="1">
      <alignment vertical="center"/>
    </xf>
    <xf numFmtId="0" fontId="16" fillId="8" borderId="37" xfId="0" applyFont="1" applyFill="1" applyBorder="1" applyAlignment="1">
      <alignment vertical="center"/>
    </xf>
    <xf numFmtId="0" fontId="29" fillId="28" borderId="38" xfId="0" applyFont="1" applyFill="1" applyBorder="1" applyAlignment="1">
      <alignment shrinkToFit="1"/>
    </xf>
    <xf numFmtId="0" fontId="29" fillId="28" borderId="38" xfId="0" applyFont="1" applyFill="1" applyBorder="1" applyAlignment="1">
      <alignment horizontal="left" shrinkToFit="1"/>
    </xf>
    <xf numFmtId="0" fontId="29" fillId="5" borderId="38" xfId="0" applyFont="1" applyFill="1" applyBorder="1" applyAlignment="1">
      <alignment horizontal="left" shrinkToFit="1"/>
    </xf>
    <xf numFmtId="0" fontId="29" fillId="29" borderId="38" xfId="0" applyFont="1" applyFill="1" applyBorder="1" applyAlignment="1">
      <alignment horizontal="left" shrinkToFit="1"/>
    </xf>
    <xf numFmtId="0" fontId="29" fillId="30" borderId="38" xfId="0" applyFont="1" applyFill="1" applyBorder="1" applyAlignment="1">
      <alignment horizontal="left" shrinkToFit="1"/>
    </xf>
    <xf numFmtId="0" fontId="29" fillId="31" borderId="38" xfId="0" applyFont="1" applyFill="1" applyBorder="1" applyAlignment="1">
      <alignment horizontal="left" shrinkToFit="1"/>
    </xf>
    <xf numFmtId="0" fontId="29" fillId="31" borderId="38" xfId="0" applyFont="1" applyFill="1" applyBorder="1"/>
    <xf numFmtId="0" fontId="4" fillId="5" borderId="62" xfId="0" applyFont="1" applyFill="1" applyBorder="1" applyAlignment="1">
      <alignment vertical="center"/>
    </xf>
    <xf numFmtId="0" fontId="11" fillId="19" borderId="0" xfId="9" applyFont="1" applyFill="1"/>
    <xf numFmtId="0" fontId="4" fillId="5" borderId="62" xfId="0" applyFont="1" applyFill="1" applyBorder="1"/>
    <xf numFmtId="0" fontId="0" fillId="0" borderId="66" xfId="0" applyBorder="1" applyAlignment="1" applyProtection="1">
      <alignment horizontal="center" vertical="center"/>
      <protection locked="0"/>
    </xf>
    <xf numFmtId="0" fontId="0" fillId="18" borderId="66" xfId="0" applyFill="1" applyBorder="1" applyAlignment="1">
      <alignment horizontal="center" vertical="center"/>
    </xf>
    <xf numFmtId="0" fontId="0" fillId="0" borderId="84" xfId="0" applyBorder="1" applyAlignment="1" applyProtection="1">
      <alignment horizontal="center" vertical="center" shrinkToFit="1"/>
      <protection locked="0"/>
    </xf>
    <xf numFmtId="14" fontId="0" fillId="0" borderId="84" xfId="0" applyNumberFormat="1" applyBorder="1" applyAlignment="1" applyProtection="1">
      <alignment horizontal="center" vertical="center" shrinkToFit="1"/>
      <protection locked="0"/>
    </xf>
    <xf numFmtId="0" fontId="0" fillId="0" borderId="88" xfId="0" applyBorder="1" applyAlignment="1" applyProtection="1">
      <alignment horizontal="center" vertical="center" shrinkToFit="1"/>
      <protection locked="0"/>
    </xf>
    <xf numFmtId="0" fontId="0" fillId="0" borderId="90" xfId="0" applyBorder="1" applyAlignment="1" applyProtection="1">
      <alignment horizontal="center" vertical="center" shrinkToFit="1"/>
      <protection locked="0"/>
    </xf>
    <xf numFmtId="14" fontId="0" fillId="0" borderId="90" xfId="0" applyNumberFormat="1" applyBorder="1" applyAlignment="1" applyProtection="1">
      <alignment horizontal="center" vertical="center" shrinkToFit="1"/>
      <protection locked="0"/>
    </xf>
    <xf numFmtId="0" fontId="0" fillId="0" borderId="91" xfId="0" applyBorder="1" applyAlignment="1" applyProtection="1">
      <alignment horizontal="center" vertical="center" shrinkToFit="1"/>
      <protection locked="0"/>
    </xf>
    <xf numFmtId="0" fontId="53" fillId="5" borderId="87" xfId="0" applyFont="1" applyFill="1" applyBorder="1" applyAlignment="1" applyProtection="1">
      <alignment horizontal="center" vertical="center" shrinkToFit="1"/>
      <protection hidden="1"/>
    </xf>
    <xf numFmtId="0" fontId="53" fillId="5" borderId="89" xfId="0" applyFont="1" applyFill="1" applyBorder="1" applyAlignment="1" applyProtection="1">
      <alignment horizontal="center" vertical="center" shrinkToFit="1"/>
      <protection hidden="1"/>
    </xf>
    <xf numFmtId="0" fontId="1" fillId="0" borderId="1" xfId="0" applyFont="1" applyBorder="1" applyAlignment="1">
      <alignment horizontal="centerContinuous" vertical="center" shrinkToFit="1"/>
    </xf>
    <xf numFmtId="0" fontId="29" fillId="0" borderId="1" xfId="0" applyFont="1" applyBorder="1" applyAlignment="1" applyProtection="1">
      <alignment horizontal="center" vertical="center" shrinkToFit="1"/>
      <protection hidden="1"/>
    </xf>
    <xf numFmtId="0" fontId="4" fillId="23" borderId="65" xfId="9" applyFill="1" applyBorder="1"/>
    <xf numFmtId="0" fontId="4" fillId="25" borderId="65" xfId="9" applyFill="1" applyBorder="1"/>
    <xf numFmtId="0" fontId="4" fillId="22" borderId="65" xfId="9" applyFill="1" applyBorder="1"/>
    <xf numFmtId="0" fontId="4" fillId="21" borderId="65" xfId="9" applyFill="1" applyBorder="1"/>
    <xf numFmtId="0" fontId="4" fillId="19" borderId="65" xfId="9" applyFill="1" applyBorder="1"/>
    <xf numFmtId="0" fontId="4" fillId="27" borderId="65" xfId="9" applyFill="1" applyBorder="1"/>
    <xf numFmtId="0" fontId="8" fillId="0" borderId="92" xfId="5" applyFill="1" applyBorder="1" applyAlignment="1" applyProtection="1">
      <alignment horizontal="center" vertical="center" shrinkToFit="1"/>
      <protection locked="0"/>
    </xf>
    <xf numFmtId="0" fontId="35" fillId="7" borderId="0" xfId="0" applyFont="1" applyFill="1" applyAlignment="1" applyProtection="1">
      <alignment horizontal="left" vertical="center" shrinkToFit="1"/>
      <protection hidden="1"/>
    </xf>
    <xf numFmtId="0" fontId="35" fillId="5" borderId="12" xfId="0" applyFont="1" applyFill="1" applyBorder="1" applyAlignment="1" applyProtection="1">
      <alignment vertical="center" shrinkToFit="1"/>
      <protection hidden="1"/>
    </xf>
    <xf numFmtId="0" fontId="35" fillId="5" borderId="12" xfId="0" applyFont="1" applyFill="1" applyBorder="1" applyAlignment="1" applyProtection="1">
      <alignment horizontal="left" vertical="center" shrinkToFit="1"/>
      <protection hidden="1"/>
    </xf>
    <xf numFmtId="0" fontId="35" fillId="5" borderId="0" xfId="0" applyFont="1" applyFill="1" applyAlignment="1" applyProtection="1">
      <alignment vertical="center" shrinkToFit="1"/>
      <protection hidden="1"/>
    </xf>
    <xf numFmtId="0" fontId="35" fillId="5" borderId="0" xfId="0" applyFont="1" applyFill="1" applyAlignment="1" applyProtection="1">
      <alignment horizontal="left" vertical="center" shrinkToFit="1"/>
      <protection hidden="1"/>
    </xf>
    <xf numFmtId="0" fontId="35" fillId="5" borderId="13" xfId="0" applyFont="1" applyFill="1" applyBorder="1" applyAlignment="1" applyProtection="1">
      <alignment vertical="center" shrinkToFit="1"/>
      <protection hidden="1"/>
    </xf>
    <xf numFmtId="0" fontId="35" fillId="5" borderId="13" xfId="0" applyFont="1" applyFill="1" applyBorder="1" applyAlignment="1" applyProtection="1">
      <alignment horizontal="left" vertical="center" shrinkToFit="1"/>
      <protection hidden="1"/>
    </xf>
    <xf numFmtId="0" fontId="11" fillId="6" borderId="25" xfId="0" applyFont="1" applyFill="1" applyBorder="1" applyAlignment="1">
      <alignment horizontal="center" vertical="center" wrapText="1" shrinkToFit="1"/>
    </xf>
    <xf numFmtId="0" fontId="0" fillId="0" borderId="39" xfId="0" applyBorder="1" applyAlignment="1">
      <alignment horizontal="centerContinuous" vertical="center" shrinkToFit="1"/>
    </xf>
    <xf numFmtId="0" fontId="0" fillId="0" borderId="93" xfId="0" applyBorder="1" applyAlignment="1">
      <alignment horizontal="centerContinuous" vertical="center" shrinkToFit="1"/>
    </xf>
    <xf numFmtId="0" fontId="9" fillId="2" borderId="16" xfId="6" applyBorder="1" applyAlignment="1">
      <alignment horizontal="centerContinuous" vertical="center" shrinkToFit="1"/>
    </xf>
    <xf numFmtId="0" fontId="9" fillId="2" borderId="17" xfId="6" applyBorder="1" applyAlignment="1">
      <alignment horizontal="centerContinuous" vertical="center" shrinkToFit="1"/>
    </xf>
    <xf numFmtId="0" fontId="9" fillId="2" borderId="18" xfId="6" applyBorder="1" applyAlignment="1">
      <alignment horizontal="centerContinuous" vertical="center" shrinkToFit="1"/>
    </xf>
    <xf numFmtId="0" fontId="5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26" borderId="1" xfId="0" applyFont="1" applyFill="1" applyBorder="1" applyAlignment="1" applyProtection="1">
      <alignment horizontal="center" vertical="center" shrinkToFit="1"/>
      <protection hidden="1"/>
    </xf>
    <xf numFmtId="0" fontId="11" fillId="26" borderId="1" xfId="0" applyFont="1" applyFill="1" applyBorder="1" applyAlignment="1">
      <alignment horizontal="center" vertical="center" shrinkToFit="1"/>
    </xf>
    <xf numFmtId="168" fontId="11" fillId="26" borderId="1" xfId="0" applyNumberFormat="1" applyFont="1" applyFill="1" applyBorder="1" applyAlignment="1" applyProtection="1">
      <alignment horizontal="center" vertical="center" shrinkToFit="1"/>
      <protection hidden="1"/>
    </xf>
    <xf numFmtId="0" fontId="1" fillId="0" borderId="94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Continuous" vertical="center" shrinkToFit="1"/>
    </xf>
    <xf numFmtId="0" fontId="29" fillId="0" borderId="0" xfId="0" applyFont="1" applyAlignment="1" applyProtection="1">
      <alignment horizontal="center" vertical="center" shrinkToFit="1"/>
      <protection hidden="1"/>
    </xf>
    <xf numFmtId="0" fontId="29" fillId="0" borderId="1" xfId="0" applyFont="1" applyBorder="1" applyAlignment="1">
      <alignment horizontal="center" vertical="center" shrinkToFit="1"/>
    </xf>
    <xf numFmtId="0" fontId="0" fillId="0" borderId="48" xfId="0" applyBorder="1" applyAlignment="1">
      <alignment horizontal="center" vertical="center"/>
    </xf>
    <xf numFmtId="0" fontId="59" fillId="32" borderId="0" xfId="7" applyFont="1" applyFill="1" applyBorder="1" applyAlignment="1" applyProtection="1">
      <alignment horizontal="center" vertical="center" shrinkToFit="1"/>
      <protection hidden="1"/>
    </xf>
    <xf numFmtId="0" fontId="5" fillId="0" borderId="43" xfId="0" applyFont="1" applyBorder="1" applyProtection="1">
      <protection locked="0"/>
    </xf>
    <xf numFmtId="0" fontId="0" fillId="0" borderId="43" xfId="0" applyBorder="1" applyProtection="1">
      <protection locked="0"/>
    </xf>
    <xf numFmtId="0" fontId="47" fillId="26" borderId="72" xfId="2" applyFont="1" applyFill="1" applyBorder="1" applyAlignment="1" applyProtection="1">
      <alignment horizontal="left" vertical="center"/>
      <protection locked="0"/>
    </xf>
    <xf numFmtId="0" fontId="40" fillId="0" borderId="0" xfId="2" applyFont="1" applyFill="1" applyBorder="1" applyAlignment="1" applyProtection="1">
      <alignment horizontal="left" vertical="center"/>
      <protection locked="0"/>
    </xf>
    <xf numFmtId="0" fontId="41" fillId="0" borderId="0" xfId="0" applyFont="1" applyAlignment="1" applyProtection="1">
      <alignment vertical="center"/>
      <protection locked="0"/>
    </xf>
    <xf numFmtId="0" fontId="48" fillId="20" borderId="52" xfId="2" applyFont="1" applyFill="1" applyBorder="1" applyAlignment="1" applyProtection="1">
      <alignment horizontal="left" vertical="center"/>
      <protection locked="0"/>
    </xf>
    <xf numFmtId="0" fontId="40" fillId="0" borderId="53" xfId="2" applyFont="1" applyFill="1" applyBorder="1" applyAlignment="1" applyProtection="1">
      <alignment horizontal="left" vertical="center"/>
      <protection locked="0"/>
    </xf>
    <xf numFmtId="0" fontId="42" fillId="0" borderId="0" xfId="1" applyFont="1" applyBorder="1" applyAlignment="1" applyProtection="1">
      <alignment horizontal="left" vertical="center"/>
      <protection locked="0"/>
    </xf>
    <xf numFmtId="0" fontId="48" fillId="20" borderId="52" xfId="3" applyFont="1" applyFill="1" applyBorder="1" applyAlignment="1" applyProtection="1">
      <alignment horizontal="left" vertical="center"/>
      <protection locked="0"/>
    </xf>
    <xf numFmtId="0" fontId="40" fillId="0" borderId="53" xfId="3" applyFont="1" applyFill="1" applyBorder="1" applyAlignment="1" applyProtection="1">
      <alignment horizontal="left" vertical="center"/>
      <protection locked="0"/>
    </xf>
    <xf numFmtId="0" fontId="40" fillId="0" borderId="0" xfId="3" applyFont="1" applyBorder="1" applyAlignment="1" applyProtection="1">
      <alignment horizontal="left" vertical="center"/>
      <protection locked="0"/>
    </xf>
    <xf numFmtId="0" fontId="40" fillId="0" borderId="0" xfId="3" applyFont="1" applyBorder="1" applyAlignment="1" applyProtection="1">
      <alignment vertical="center"/>
      <protection locked="0"/>
    </xf>
    <xf numFmtId="0" fontId="48" fillId="25" borderId="52" xfId="3" applyFont="1" applyFill="1" applyBorder="1" applyAlignment="1" applyProtection="1">
      <alignment horizontal="left" vertical="center"/>
      <protection locked="0"/>
    </xf>
    <xf numFmtId="0" fontId="7" fillId="0" borderId="0" xfId="3" applyBorder="1" applyProtection="1">
      <protection locked="0"/>
    </xf>
    <xf numFmtId="0" fontId="0" fillId="21" borderId="67" xfId="0" applyFill="1" applyBorder="1" applyProtection="1">
      <protection locked="0"/>
    </xf>
    <xf numFmtId="0" fontId="44" fillId="23" borderId="67" xfId="3" applyFont="1" applyFill="1" applyBorder="1" applyAlignment="1" applyProtection="1">
      <alignment horizontal="left" vertical="center"/>
      <protection locked="0"/>
    </xf>
    <xf numFmtId="0" fontId="45" fillId="0" borderId="67" xfId="0" applyFont="1" applyBorder="1" applyAlignment="1" applyProtection="1">
      <alignment horizontal="center" vertical="center"/>
      <protection locked="0"/>
    </xf>
    <xf numFmtId="0" fontId="45" fillId="0" borderId="0" xfId="0" applyFon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51" fillId="0" borderId="0" xfId="0" applyFont="1" applyProtection="1">
      <protection locked="0"/>
    </xf>
    <xf numFmtId="0" fontId="0" fillId="0" borderId="48" xfId="0" applyBorder="1" applyProtection="1">
      <protection locked="0"/>
    </xf>
    <xf numFmtId="0" fontId="11" fillId="26" borderId="0" xfId="9" applyFont="1" applyFill="1" applyProtection="1">
      <protection locked="0"/>
    </xf>
    <xf numFmtId="0" fontId="11" fillId="5" borderId="0" xfId="0" applyFont="1" applyFill="1" applyAlignment="1" applyProtection="1">
      <alignment vertical="center"/>
      <protection locked="0"/>
    </xf>
    <xf numFmtId="0" fontId="11" fillId="22" borderId="0" xfId="9" applyFont="1" applyFill="1" applyProtection="1">
      <protection locked="0"/>
    </xf>
    <xf numFmtId="0" fontId="11" fillId="25" borderId="0" xfId="9" applyFont="1" applyFill="1" applyProtection="1">
      <protection locked="0"/>
    </xf>
    <xf numFmtId="0" fontId="11" fillId="19" borderId="0" xfId="9" applyFont="1" applyFill="1" applyProtection="1">
      <protection locked="0"/>
    </xf>
    <xf numFmtId="0" fontId="11" fillId="26" borderId="71" xfId="9" applyFont="1" applyFill="1" applyBorder="1" applyProtection="1">
      <protection locked="0"/>
    </xf>
    <xf numFmtId="0" fontId="11" fillId="5" borderId="71" xfId="0" applyFont="1" applyFill="1" applyBorder="1" applyAlignment="1" applyProtection="1">
      <alignment vertical="center"/>
      <protection locked="0"/>
    </xf>
    <xf numFmtId="0" fontId="11" fillId="22" borderId="71" xfId="9" applyFont="1" applyFill="1" applyBorder="1" applyProtection="1">
      <protection locked="0"/>
    </xf>
    <xf numFmtId="0" fontId="11" fillId="25" borderId="71" xfId="9" applyFont="1" applyFill="1" applyBorder="1" applyProtection="1">
      <protection locked="0"/>
    </xf>
    <xf numFmtId="0" fontId="11" fillId="19" borderId="71" xfId="9" applyFont="1" applyFill="1" applyBorder="1" applyProtection="1">
      <protection locked="0"/>
    </xf>
    <xf numFmtId="0" fontId="35" fillId="28" borderId="38" xfId="9" applyFont="1" applyFill="1" applyBorder="1" applyAlignment="1" applyProtection="1">
      <alignment shrinkToFit="1"/>
      <protection hidden="1"/>
    </xf>
    <xf numFmtId="0" fontId="17" fillId="5" borderId="0" xfId="0" applyFont="1" applyFill="1" applyAlignment="1">
      <alignment shrinkToFit="1"/>
    </xf>
    <xf numFmtId="0" fontId="14" fillId="26" borderId="92" xfId="2" applyFont="1" applyFill="1" applyBorder="1" applyAlignment="1" applyProtection="1">
      <alignment horizontal="center" vertical="center" shrinkToFit="1"/>
    </xf>
    <xf numFmtId="0" fontId="58" fillId="5" borderId="0" xfId="0" applyFont="1" applyFill="1" applyAlignment="1">
      <alignment horizontal="center" vertical="center" shrinkToFit="1"/>
    </xf>
    <xf numFmtId="0" fontId="59" fillId="22" borderId="0" xfId="8" applyFont="1" applyFill="1" applyBorder="1" applyAlignment="1" applyProtection="1">
      <alignment horizontal="center" vertical="center" shrinkToFit="1"/>
    </xf>
    <xf numFmtId="0" fontId="57" fillId="22" borderId="0" xfId="8" applyFont="1" applyFill="1" applyBorder="1" applyAlignment="1" applyProtection="1">
      <alignment horizontal="center" vertical="center" shrinkToFit="1"/>
    </xf>
    <xf numFmtId="0" fontId="59" fillId="32" borderId="0" xfId="7" applyFont="1" applyFill="1" applyBorder="1" applyAlignment="1" applyProtection="1">
      <alignment horizontal="center" vertical="center" shrinkToFit="1"/>
    </xf>
    <xf numFmtId="0" fontId="58" fillId="32" borderId="0" xfId="0" applyFont="1" applyFill="1" applyAlignment="1">
      <alignment horizontal="center" vertical="center" shrinkToFit="1"/>
    </xf>
    <xf numFmtId="0" fontId="58" fillId="5" borderId="50" xfId="0" applyFont="1" applyFill="1" applyBorder="1" applyAlignment="1">
      <alignment horizontal="center" vertical="center" shrinkToFit="1"/>
    </xf>
    <xf numFmtId="0" fontId="58" fillId="5" borderId="15" xfId="0" applyFont="1" applyFill="1" applyBorder="1" applyAlignment="1">
      <alignment horizontal="center" vertical="center" shrinkToFit="1"/>
    </xf>
    <xf numFmtId="0" fontId="58" fillId="5" borderId="0" xfId="0" applyFont="1" applyFill="1" applyAlignment="1">
      <alignment horizontal="left" vertical="center" shrinkToFit="1"/>
    </xf>
    <xf numFmtId="0" fontId="13" fillId="5" borderId="0" xfId="0" applyFont="1" applyFill="1" applyAlignment="1">
      <alignment horizontal="center" vertical="center" shrinkToFit="1"/>
    </xf>
    <xf numFmtId="0" fontId="13" fillId="7" borderId="0" xfId="0" applyFont="1" applyFill="1" applyAlignment="1">
      <alignment horizontal="center" vertical="center" shrinkToFit="1"/>
    </xf>
    <xf numFmtId="0" fontId="0" fillId="5" borderId="50" xfId="0" applyFill="1" applyBorder="1" applyAlignment="1">
      <alignment shrinkToFit="1"/>
    </xf>
    <xf numFmtId="0" fontId="0" fillId="5" borderId="15" xfId="0" applyFill="1" applyBorder="1" applyAlignment="1">
      <alignment shrinkToFit="1"/>
    </xf>
    <xf numFmtId="0" fontId="35" fillId="5" borderId="0" xfId="0" applyFont="1" applyFill="1" applyAlignment="1">
      <alignment horizontal="left" vertical="center" shrinkToFit="1"/>
    </xf>
    <xf numFmtId="0" fontId="35" fillId="5" borderId="12" xfId="0" applyFont="1" applyFill="1" applyBorder="1" applyAlignment="1">
      <alignment horizontal="left" vertical="center" shrinkToFit="1"/>
    </xf>
    <xf numFmtId="0" fontId="54" fillId="5" borderId="50" xfId="0" applyFont="1" applyFill="1" applyBorder="1" applyAlignment="1">
      <alignment horizontal="center" vertical="center" shrinkToFit="1"/>
    </xf>
    <xf numFmtId="0" fontId="35" fillId="5" borderId="15" xfId="0" applyFont="1" applyFill="1" applyBorder="1" applyAlignment="1">
      <alignment horizontal="left" vertical="center" shrinkToFit="1"/>
    </xf>
    <xf numFmtId="0" fontId="35" fillId="5" borderId="0" xfId="0" applyFont="1" applyFill="1" applyAlignment="1">
      <alignment vertical="center" shrinkToFit="1"/>
    </xf>
    <xf numFmtId="0" fontId="35" fillId="5" borderId="0" xfId="0" applyFont="1" applyFill="1" applyAlignment="1">
      <alignment shrinkToFit="1"/>
    </xf>
    <xf numFmtId="0" fontId="35" fillId="5" borderId="13" xfId="0" applyFont="1" applyFill="1" applyBorder="1" applyAlignment="1">
      <alignment horizontal="left" vertical="center" shrinkToFit="1"/>
    </xf>
    <xf numFmtId="0" fontId="35" fillId="5" borderId="15" xfId="0" applyFont="1" applyFill="1" applyBorder="1" applyAlignment="1">
      <alignment shrinkToFit="1"/>
    </xf>
    <xf numFmtId="0" fontId="54" fillId="5" borderId="51" xfId="0" applyFont="1" applyFill="1" applyBorder="1" applyAlignment="1">
      <alignment horizontal="center" vertical="center" shrinkToFit="1"/>
    </xf>
    <xf numFmtId="49" fontId="37" fillId="9" borderId="0" xfId="9" applyNumberFormat="1" applyFont="1" applyFill="1" applyAlignment="1">
      <alignment horizontal="left" vertical="center" indent="1"/>
    </xf>
    <xf numFmtId="0" fontId="37" fillId="9" borderId="0" xfId="9" applyFont="1" applyFill="1" applyAlignment="1">
      <alignment horizontal="center" vertical="center"/>
    </xf>
    <xf numFmtId="0" fontId="39" fillId="16" borderId="0" xfId="9" applyFont="1" applyFill="1" applyAlignment="1">
      <alignment horizontal="right" vertical="center"/>
    </xf>
    <xf numFmtId="0" fontId="38" fillId="5" borderId="0" xfId="9" applyFont="1" applyFill="1" applyAlignment="1">
      <alignment vertical="center"/>
    </xf>
    <xf numFmtId="0" fontId="38" fillId="5" borderId="0" xfId="0" applyFont="1" applyFill="1"/>
    <xf numFmtId="0" fontId="11" fillId="26" borderId="92" xfId="2" applyFont="1" applyFill="1" applyBorder="1" applyAlignment="1" applyProtection="1">
      <alignment horizontal="center" vertical="center" shrinkToFit="1"/>
    </xf>
    <xf numFmtId="0" fontId="4" fillId="5" borderId="0" xfId="0" applyFont="1" applyFill="1" applyAlignment="1">
      <alignment horizontal="center" vertical="center"/>
    </xf>
    <xf numFmtId="0" fontId="56" fillId="25" borderId="95" xfId="2" applyFont="1" applyFill="1" applyBorder="1" applyAlignment="1" applyProtection="1">
      <alignment horizontal="center" vertical="center" shrinkToFit="1"/>
    </xf>
    <xf numFmtId="0" fontId="0" fillId="5" borderId="0" xfId="0" applyFill="1" applyAlignment="1">
      <alignment horizontal="centerContinuous"/>
    </xf>
    <xf numFmtId="0" fontId="32" fillId="5" borderId="0" xfId="0" applyFont="1" applyFill="1" applyAlignment="1">
      <alignment horizontal="center" shrinkToFit="1"/>
    </xf>
    <xf numFmtId="0" fontId="32" fillId="5" borderId="0" xfId="0" applyFont="1" applyFill="1"/>
    <xf numFmtId="0" fontId="31" fillId="5" borderId="0" xfId="0" applyFont="1" applyFill="1"/>
    <xf numFmtId="9" fontId="0" fillId="5" borderId="0" xfId="0" applyNumberFormat="1" applyFill="1"/>
    <xf numFmtId="168" fontId="0" fillId="5" borderId="0" xfId="0" applyNumberFormat="1" applyFill="1"/>
    <xf numFmtId="0" fontId="10" fillId="5" borderId="0" xfId="0" applyFont="1" applyFill="1" applyAlignment="1">
      <alignment vertical="center"/>
    </xf>
    <xf numFmtId="0" fontId="4" fillId="0" borderId="95" xfId="0" applyFont="1" applyBorder="1" applyAlignment="1" applyProtection="1">
      <alignment horizontal="center" vertical="center" shrinkToFit="1"/>
      <protection locked="0"/>
    </xf>
    <xf numFmtId="0" fontId="19" fillId="5" borderId="0" xfId="0" applyFont="1" applyFill="1" applyAlignment="1">
      <alignment horizontal="center" vertical="center"/>
    </xf>
    <xf numFmtId="0" fontId="34" fillId="5" borderId="0" xfId="0" applyFont="1" applyFill="1" applyAlignment="1">
      <alignment horizontal="center" shrinkToFit="1"/>
    </xf>
    <xf numFmtId="0" fontId="33" fillId="5" borderId="0" xfId="0" applyFont="1" applyFill="1"/>
    <xf numFmtId="1" fontId="0" fillId="0" borderId="1" xfId="0" applyNumberFormat="1" applyBorder="1" applyAlignment="1" applyProtection="1">
      <alignment horizontal="center" vertical="center" shrinkToFit="1"/>
      <protection hidden="1"/>
    </xf>
    <xf numFmtId="9" fontId="0" fillId="0" borderId="1" xfId="14" applyFont="1" applyBorder="1" applyAlignment="1" applyProtection="1">
      <alignment horizontal="center" vertical="center" shrinkToFit="1"/>
      <protection hidden="1"/>
    </xf>
    <xf numFmtId="9" fontId="0" fillId="0" borderId="0" xfId="0" applyNumberFormat="1" applyAlignment="1" applyProtection="1">
      <alignment horizontal="center" vertical="center" shrinkToFit="1"/>
      <protection hidden="1"/>
    </xf>
    <xf numFmtId="9" fontId="0" fillId="0" borderId="1" xfId="0" applyNumberFormat="1" applyBorder="1" applyAlignment="1" applyProtection="1">
      <alignment horizontal="center" vertical="center" shrinkToFit="1"/>
      <protection hidden="1"/>
    </xf>
    <xf numFmtId="14" fontId="0" fillId="0" borderId="1" xfId="0" applyNumberFormat="1" applyBorder="1" applyAlignment="1" applyProtection="1">
      <alignment horizontal="center" vertical="center" shrinkToFit="1"/>
      <protection hidden="1"/>
    </xf>
    <xf numFmtId="0" fontId="60" fillId="0" borderId="0" xfId="0" applyFont="1" applyAlignment="1" applyProtection="1">
      <alignment horizontal="center" vertical="center"/>
      <protection locked="0"/>
    </xf>
    <xf numFmtId="0" fontId="60" fillId="0" borderId="73" xfId="0" applyFont="1" applyBorder="1" applyAlignment="1" applyProtection="1">
      <alignment horizontal="center" vertical="center"/>
      <protection locked="0"/>
    </xf>
    <xf numFmtId="0" fontId="60" fillId="0" borderId="76" xfId="0" applyFont="1" applyBorder="1" applyAlignment="1" applyProtection="1">
      <alignment horizontal="center" vertical="center"/>
      <protection locked="0"/>
    </xf>
    <xf numFmtId="0" fontId="60" fillId="0" borderId="79" xfId="0" applyFont="1" applyBorder="1" applyAlignment="1" applyProtection="1">
      <alignment horizontal="center" vertical="center"/>
      <protection locked="0"/>
    </xf>
    <xf numFmtId="0" fontId="60" fillId="0" borderId="0" xfId="0" applyFont="1" applyProtection="1">
      <protection locked="0"/>
    </xf>
    <xf numFmtId="0" fontId="60" fillId="5" borderId="0" xfId="4" applyFont="1" applyFill="1" applyBorder="1" applyAlignment="1" applyProtection="1">
      <alignment horizontal="center" vertical="center"/>
      <protection locked="0"/>
    </xf>
    <xf numFmtId="0" fontId="60" fillId="5" borderId="0" xfId="4" applyFont="1" applyFill="1" applyBorder="1" applyAlignment="1" applyProtection="1">
      <alignment horizontal="center" vertical="center" shrinkToFit="1"/>
      <protection locked="0"/>
    </xf>
    <xf numFmtId="0" fontId="62" fillId="5" borderId="0" xfId="1" applyFont="1" applyFill="1" applyBorder="1" applyAlignment="1" applyProtection="1">
      <alignment horizontal="right" vertical="center" shrinkToFit="1"/>
      <protection hidden="1"/>
    </xf>
    <xf numFmtId="0" fontId="2" fillId="5" borderId="0" xfId="1" applyFill="1" applyBorder="1" applyAlignment="1" applyProtection="1">
      <alignment horizontal="right" vertical="center" shrinkToFit="1"/>
      <protection hidden="1"/>
    </xf>
    <xf numFmtId="0" fontId="29" fillId="0" borderId="70" xfId="0" applyFont="1" applyBorder="1" applyAlignment="1" applyProtection="1">
      <alignment horizontal="center" vertical="center" shrinkToFit="1"/>
      <protection locked="0"/>
    </xf>
    <xf numFmtId="0" fontId="29" fillId="0" borderId="69" xfId="0" applyFont="1" applyBorder="1" applyAlignment="1" applyProtection="1">
      <alignment horizontal="center" vertical="center" shrinkToFit="1"/>
      <protection locked="0"/>
    </xf>
    <xf numFmtId="49" fontId="24" fillId="9" borderId="0" xfId="9" applyNumberFormat="1" applyFont="1" applyFill="1" applyAlignment="1">
      <alignment horizontal="left" vertical="center" indent="7"/>
    </xf>
    <xf numFmtId="49" fontId="21" fillId="14" borderId="0" xfId="9" applyNumberFormat="1" applyFont="1" applyFill="1" applyAlignment="1">
      <alignment horizontal="left" vertical="center" indent="7"/>
    </xf>
    <xf numFmtId="0" fontId="0" fillId="0" borderId="1" xfId="0" applyBorder="1" applyAlignment="1">
      <alignment horizontal="center" vertical="center"/>
    </xf>
    <xf numFmtId="0" fontId="1" fillId="0" borderId="14" xfId="0" applyFont="1" applyBorder="1" applyAlignment="1">
      <alignment horizontal="centerContinuous" vertical="center" shrinkToFit="1"/>
    </xf>
    <xf numFmtId="0" fontId="29" fillId="0" borderId="96" xfId="0" applyFont="1" applyBorder="1" applyAlignment="1">
      <alignment horizontal="center" vertical="center" shrinkToFit="1"/>
    </xf>
    <xf numFmtId="0" fontId="0" fillId="5" borderId="0" xfId="12" applyFont="1" applyFill="1" applyAlignment="1">
      <alignment vertical="center"/>
    </xf>
    <xf numFmtId="0" fontId="53" fillId="5" borderId="84" xfId="0" applyFont="1" applyFill="1" applyBorder="1" applyAlignment="1" applyProtection="1">
      <alignment horizontal="center" vertical="center" shrinkToFit="1"/>
      <protection hidden="1"/>
    </xf>
    <xf numFmtId="0" fontId="52" fillId="33" borderId="97" xfId="0" applyFont="1" applyFill="1" applyBorder="1" applyAlignment="1" applyProtection="1">
      <alignment horizontal="center" vertical="center" wrapText="1"/>
      <protection hidden="1"/>
    </xf>
    <xf numFmtId="49" fontId="21" fillId="14" borderId="0" xfId="9" applyNumberFormat="1" applyFont="1" applyFill="1" applyAlignment="1">
      <alignment horizontal="left" vertical="center" indent="6"/>
    </xf>
    <xf numFmtId="49" fontId="37" fillId="9" borderId="0" xfId="9" applyNumberFormat="1" applyFont="1" applyFill="1" applyAlignment="1">
      <alignment horizontal="left" vertical="center" indent="6"/>
    </xf>
    <xf numFmtId="0" fontId="24" fillId="9" borderId="0" xfId="9" applyFont="1" applyFill="1" applyAlignment="1">
      <alignment horizontal="left" vertical="center" indent="6"/>
    </xf>
    <xf numFmtId="49" fontId="21" fillId="14" borderId="0" xfId="9" applyNumberFormat="1" applyFont="1" applyFill="1" applyAlignment="1">
      <alignment horizontal="left" vertical="center" indent="3"/>
    </xf>
    <xf numFmtId="49" fontId="24" fillId="9" borderId="0" xfId="9" applyNumberFormat="1" applyFont="1" applyFill="1" applyAlignment="1">
      <alignment horizontal="left" vertical="center" indent="3"/>
    </xf>
    <xf numFmtId="0" fontId="24" fillId="9" borderId="0" xfId="9" applyFont="1" applyFill="1" applyAlignment="1">
      <alignment horizontal="left" vertical="center" indent="3"/>
    </xf>
    <xf numFmtId="49" fontId="21" fillId="14" borderId="0" xfId="9" applyNumberFormat="1" applyFont="1" applyFill="1" applyAlignment="1">
      <alignment horizontal="left" vertical="center" indent="8"/>
    </xf>
    <xf numFmtId="49" fontId="24" fillId="9" borderId="0" xfId="9" applyNumberFormat="1" applyFont="1" applyFill="1" applyAlignment="1">
      <alignment horizontal="left" vertical="center" indent="8"/>
    </xf>
    <xf numFmtId="0" fontId="0" fillId="0" borderId="0" xfId="0" applyProtection="1">
      <protection hidden="1"/>
    </xf>
    <xf numFmtId="0" fontId="0" fillId="0" borderId="98" xfId="0" applyBorder="1" applyAlignment="1" applyProtection="1">
      <alignment vertical="center" shrinkToFit="1"/>
      <protection locked="0"/>
    </xf>
    <xf numFmtId="0" fontId="0" fillId="34" borderId="99" xfId="0" applyFill="1" applyBorder="1" applyAlignment="1">
      <alignment vertical="center" shrinkToFit="1"/>
    </xf>
    <xf numFmtId="0" fontId="0" fillId="34" borderId="99" xfId="0" applyFill="1" applyBorder="1" applyAlignment="1">
      <alignment horizontal="center" vertical="center" shrinkToFit="1"/>
    </xf>
    <xf numFmtId="0" fontId="29" fillId="34" borderId="99" xfId="0" applyFont="1" applyFill="1" applyBorder="1" applyAlignment="1">
      <alignment horizontal="center" shrinkToFit="1"/>
    </xf>
    <xf numFmtId="0" fontId="36" fillId="34" borderId="99" xfId="0" applyFont="1" applyFill="1" applyBorder="1" applyAlignment="1">
      <alignment shrinkToFit="1"/>
    </xf>
    <xf numFmtId="0" fontId="29" fillId="34" borderId="99" xfId="0" applyFont="1" applyFill="1" applyBorder="1" applyAlignment="1">
      <alignment shrinkToFit="1"/>
    </xf>
    <xf numFmtId="0" fontId="53" fillId="34" borderId="99" xfId="0" applyFont="1" applyFill="1" applyBorder="1" applyAlignment="1">
      <alignment horizontal="center" vertical="center" shrinkToFit="1"/>
    </xf>
    <xf numFmtId="14" fontId="0" fillId="34" borderId="99" xfId="0" applyNumberFormat="1" applyFill="1" applyBorder="1" applyAlignment="1">
      <alignment horizontal="center" vertical="center" shrinkToFit="1"/>
    </xf>
    <xf numFmtId="0" fontId="0" fillId="34" borderId="100" xfId="0" applyFill="1" applyBorder="1" applyAlignment="1">
      <alignment horizontal="center" vertical="center" shrinkToFit="1"/>
    </xf>
    <xf numFmtId="0" fontId="4" fillId="5" borderId="0" xfId="9" applyFill="1" applyAlignment="1">
      <alignment vertical="center" shrinkToFit="1"/>
    </xf>
    <xf numFmtId="0" fontId="20" fillId="14" borderId="0" xfId="9" applyFont="1" applyFill="1" applyAlignment="1">
      <alignment horizontal="center" vertical="center" shrinkToFit="1"/>
    </xf>
    <xf numFmtId="0" fontId="24" fillId="9" borderId="0" xfId="9" applyFont="1" applyFill="1" applyAlignment="1">
      <alignment horizontal="left" vertical="center" indent="2"/>
    </xf>
    <xf numFmtId="0" fontId="24" fillId="9" borderId="0" xfId="9" applyFont="1" applyFill="1" applyAlignment="1">
      <alignment horizontal="center" vertical="center" shrinkToFit="1"/>
    </xf>
    <xf numFmtId="0" fontId="4" fillId="5" borderId="0" xfId="9" applyFill="1" applyAlignment="1">
      <alignment shrinkToFit="1"/>
    </xf>
    <xf numFmtId="0" fontId="4" fillId="5" borderId="0" xfId="0" applyFont="1" applyFill="1" applyAlignment="1">
      <alignment horizontal="center" vertical="center" wrapText="1"/>
    </xf>
    <xf numFmtId="0" fontId="52" fillId="26" borderId="85" xfId="0" applyFont="1" applyFill="1" applyBorder="1" applyAlignment="1">
      <alignment horizontal="center" vertical="center" wrapText="1" shrinkToFit="1"/>
    </xf>
    <xf numFmtId="0" fontId="52" fillId="26" borderId="86" xfId="0" applyFont="1" applyFill="1" applyBorder="1" applyAlignment="1">
      <alignment horizontal="center" vertical="center" wrapText="1"/>
    </xf>
    <xf numFmtId="0" fontId="52" fillId="26" borderId="86" xfId="0" applyFont="1" applyFill="1" applyBorder="1" applyAlignment="1">
      <alignment horizontal="center" vertical="center" wrapText="1" shrinkToFit="1"/>
    </xf>
    <xf numFmtId="0" fontId="52" fillId="26" borderId="0" xfId="9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 wrapText="1" shrinkToFit="1"/>
    </xf>
    <xf numFmtId="0" fontId="0" fillId="5" borderId="0" xfId="0" applyFill="1" applyAlignment="1">
      <alignment horizontal="center" vertical="center" shrinkToFit="1"/>
    </xf>
    <xf numFmtId="0" fontId="65" fillId="5" borderId="0" xfId="10" applyFont="1" applyFill="1" applyAlignment="1">
      <alignment vertical="center"/>
    </xf>
    <xf numFmtId="0" fontId="19" fillId="0" borderId="40" xfId="11" applyBorder="1" applyAlignment="1">
      <alignment horizontal="left" wrapText="1" indent="1"/>
    </xf>
    <xf numFmtId="0" fontId="19" fillId="5" borderId="0" xfId="11" applyFill="1"/>
    <xf numFmtId="0" fontId="66" fillId="5" borderId="0" xfId="10" applyFont="1" applyFill="1" applyAlignment="1">
      <alignment vertical="center"/>
    </xf>
    <xf numFmtId="0" fontId="19" fillId="0" borderId="101" xfId="11" applyBorder="1" applyAlignment="1">
      <alignment horizontal="left" indent="1"/>
    </xf>
    <xf numFmtId="0" fontId="19" fillId="0" borderId="101" xfId="11" applyBorder="1" applyAlignment="1">
      <alignment horizontal="left" vertical="center" wrapText="1" indent="1"/>
    </xf>
    <xf numFmtId="0" fontId="19" fillId="0" borderId="101" xfId="11" applyBorder="1" applyAlignment="1">
      <alignment horizontal="left" vertical="top" wrapText="1" indent="2"/>
    </xf>
    <xf numFmtId="0" fontId="67" fillId="5" borderId="0" xfId="10" applyFont="1" applyFill="1" applyAlignment="1">
      <alignment vertical="center"/>
    </xf>
    <xf numFmtId="0" fontId="64" fillId="0" borderId="101" xfId="11" applyFont="1" applyBorder="1" applyAlignment="1">
      <alignment horizontal="left" indent="1"/>
    </xf>
    <xf numFmtId="0" fontId="19" fillId="0" borderId="41" xfId="11" applyBorder="1" applyAlignment="1">
      <alignment horizontal="left" indent="1"/>
    </xf>
    <xf numFmtId="0" fontId="43" fillId="0" borderId="72" xfId="4" applyFont="1" applyFill="1" applyBorder="1" applyAlignment="1" applyProtection="1">
      <alignment horizontal="center" vertical="center"/>
      <protection locked="0"/>
    </xf>
    <xf numFmtId="0" fontId="61" fillId="0" borderId="82" xfId="0" applyFont="1" applyBorder="1" applyAlignment="1" applyProtection="1">
      <alignment horizontal="left" vertical="center"/>
      <protection locked="0"/>
    </xf>
    <xf numFmtId="0" fontId="61" fillId="0" borderId="83" xfId="0" applyFont="1" applyBorder="1" applyAlignment="1" applyProtection="1">
      <alignment horizontal="left" vertical="center"/>
      <protection locked="0"/>
    </xf>
    <xf numFmtId="0" fontId="61" fillId="0" borderId="80" xfId="0" applyFont="1" applyBorder="1" applyAlignment="1" applyProtection="1">
      <alignment horizontal="left" vertical="center"/>
      <protection locked="0"/>
    </xf>
    <xf numFmtId="0" fontId="61" fillId="0" borderId="81" xfId="0" applyFont="1" applyBorder="1" applyAlignment="1" applyProtection="1">
      <alignment horizontal="left" vertical="center"/>
      <protection locked="0"/>
    </xf>
    <xf numFmtId="0" fontId="61" fillId="0" borderId="74" xfId="0" applyFont="1" applyBorder="1" applyAlignment="1" applyProtection="1">
      <alignment horizontal="left" vertical="center"/>
      <protection locked="0"/>
    </xf>
    <xf numFmtId="0" fontId="61" fillId="0" borderId="75" xfId="0" applyFont="1" applyBorder="1" applyAlignment="1" applyProtection="1">
      <alignment horizontal="left" vertical="center"/>
      <protection locked="0"/>
    </xf>
    <xf numFmtId="0" fontId="61" fillId="0" borderId="77" xfId="0" applyFont="1" applyBorder="1" applyAlignment="1" applyProtection="1">
      <alignment horizontal="left" vertical="center"/>
      <protection locked="0"/>
    </xf>
    <xf numFmtId="0" fontId="61" fillId="0" borderId="78" xfId="0" applyFont="1" applyBorder="1" applyAlignment="1" applyProtection="1">
      <alignment horizontal="left" vertical="center"/>
      <protection locked="0"/>
    </xf>
    <xf numFmtId="0" fontId="61" fillId="0" borderId="77" xfId="0" applyFont="1" applyBorder="1" applyAlignment="1" applyProtection="1">
      <alignment horizontal="left"/>
      <protection locked="0"/>
    </xf>
    <xf numFmtId="0" fontId="61" fillId="0" borderId="78" xfId="0" applyFont="1" applyBorder="1" applyAlignment="1" applyProtection="1">
      <alignment horizontal="left"/>
      <protection locked="0"/>
    </xf>
    <xf numFmtId="0" fontId="61" fillId="0" borderId="80" xfId="0" applyFont="1" applyBorder="1" applyAlignment="1" applyProtection="1">
      <alignment horizontal="left"/>
      <protection locked="0"/>
    </xf>
    <xf numFmtId="0" fontId="61" fillId="0" borderId="81" xfId="0" applyFont="1" applyBorder="1" applyAlignment="1" applyProtection="1">
      <alignment horizontal="left"/>
      <protection locked="0"/>
    </xf>
    <xf numFmtId="0" fontId="60" fillId="5" borderId="0" xfId="4" applyFont="1" applyFill="1" applyBorder="1" applyAlignment="1" applyProtection="1">
      <alignment horizontal="left"/>
      <protection locked="0"/>
    </xf>
    <xf numFmtId="0" fontId="61" fillId="0" borderId="74" xfId="0" applyFont="1" applyBorder="1" applyAlignment="1" applyProtection="1">
      <alignment horizontal="left"/>
      <protection locked="0"/>
    </xf>
    <xf numFmtId="0" fontId="61" fillId="0" borderId="75" xfId="0" applyFont="1" applyBorder="1" applyAlignment="1" applyProtection="1">
      <alignment horizontal="left"/>
      <protection locked="0"/>
    </xf>
    <xf numFmtId="0" fontId="11" fillId="20" borderId="60" xfId="9" applyFont="1" applyFill="1" applyBorder="1" applyAlignment="1">
      <alignment horizontal="center" vertical="center" shrinkToFit="1"/>
    </xf>
    <xf numFmtId="0" fontId="11" fillId="20" borderId="56" xfId="9" applyFont="1" applyFill="1" applyBorder="1" applyAlignment="1">
      <alignment horizontal="center" vertical="center" shrinkToFit="1"/>
    </xf>
  </cellXfs>
  <cellStyles count="15">
    <cellStyle name="Accent1" xfId="7" builtinId="29"/>
    <cellStyle name="Accent2" xfId="8" builtinId="33"/>
    <cellStyle name="Calculation" xfId="6" builtinId="22"/>
    <cellStyle name="Heading 2" xfId="2" builtinId="17"/>
    <cellStyle name="Heading 3" xfId="3" builtinId="18"/>
    <cellStyle name="Heading 4" xfId="4" builtinId="19"/>
    <cellStyle name="Hyperlink" xfId="1" builtinId="8"/>
    <cellStyle name="Hyperlink 2" xfId="13" xr:uid="{9381CDAB-EFF9-4231-B092-A11C63942F30}"/>
    <cellStyle name="Normal" xfId="0" builtinId="0"/>
    <cellStyle name="Normal 2" xfId="9" xr:uid="{ECF3AF81-2E77-4E05-955A-1A01DA1792A5}"/>
    <cellStyle name="Normal 2 2" xfId="10" xr:uid="{15104938-747F-429D-ABED-C16B2F929064}"/>
    <cellStyle name="Normal 2 3" xfId="12" xr:uid="{9285F43B-C2A2-49B7-AFB3-41833BD5B521}"/>
    <cellStyle name="Normal 3 2" xfId="11" xr:uid="{792BEEFD-A7B5-477A-A7E5-87FF3CA811F9}"/>
    <cellStyle name="Output" xfId="5" builtinId="21"/>
    <cellStyle name="Percent" xfId="14" builtinId="5"/>
  </cellStyles>
  <dxfs count="138"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border>
        <top style="thin">
          <color theme="0" tint="-0.24994659260841701"/>
        </top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horizontal="center" vertical="center" textRotation="0" wrapText="0" indent="0" justifyLastLine="0" shrinkToFit="1" readingOrder="0"/>
      <protection locked="1" hidden="1"/>
    </dxf>
    <dxf>
      <border outline="0"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alignment horizontal="center" vertical="center" textRotation="0" wrapText="0" indent="0" justifyLastLine="0" shrinkToFit="1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border>
        <top style="thin">
          <color theme="0" tint="-0.24994659260841701"/>
        </top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horizontal="center" vertical="center" textRotation="0" wrapText="0" indent="0" justifyLastLine="0" shrinkToFit="1" readingOrder="0"/>
      <protection locked="1" hidden="1"/>
    </dxf>
    <dxf>
      <border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numFmt numFmtId="170" formatCode="m/d/yyyy"/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numFmt numFmtId="170" formatCode="m/d/yyyy"/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numFmt numFmtId="170" formatCode="m/d/yyyy"/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numFmt numFmtId="170" formatCode="m/d/yyyy"/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numFmt numFmtId="170" formatCode="m/d/yyyy"/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alignment horizontal="center" vertical="center" textRotation="0" wrapText="0" indent="0" justifyLastLine="0" shrinkToFit="1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border>
        <top style="thin">
          <color theme="0" tint="-0.24994659260841701"/>
        </top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horizontal="center" vertical="center" textRotation="0" wrapText="0" indent="0" justifyLastLine="0" shrinkToFit="1" readingOrder="0"/>
    </dxf>
    <dxf>
      <border>
        <bottom style="thin">
          <color theme="0" tint="-0.24994659260841701"/>
        </bottom>
      </border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auto="1"/>
      </font>
      <fill>
        <patternFill>
          <bgColor rgb="FFE6D096"/>
        </patternFill>
      </fill>
    </dxf>
    <dxf>
      <fill>
        <patternFill>
          <bgColor rgb="FFF8BA30"/>
        </patternFill>
      </fill>
    </dxf>
    <dxf>
      <fill>
        <patternFill>
          <bgColor rgb="FF8B6776"/>
        </patternFill>
      </fill>
    </dxf>
    <dxf>
      <fill>
        <patternFill>
          <bgColor rgb="FF6263B7"/>
        </patternFill>
      </fill>
    </dxf>
    <dxf>
      <fill>
        <patternFill>
          <bgColor rgb="FFB59CA6"/>
        </patternFill>
      </fill>
    </dxf>
    <dxf>
      <fill>
        <patternFill>
          <bgColor rgb="FF87A8D9"/>
        </patternFill>
      </fill>
    </dxf>
    <dxf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</dxf>
    <dxf>
      <numFmt numFmtId="170" formatCode="m/d/yyyy"/>
      <alignment horizontal="center" vertical="center" textRotation="0" wrapText="0" indent="0" justifyLastLine="0" shrinkToFit="1" readingOrder="0"/>
      <border diagonalUp="0" diagonalDown="0">
        <left style="thin">
          <color rgb="FFB7C1DF"/>
        </left>
        <right/>
        <top style="thin">
          <color rgb="FFB7C1DF"/>
        </top>
        <bottom style="thin">
          <color rgb="FFB7C1DF"/>
        </bottom>
      </border>
      <protection locked="1" hidden="0"/>
    </dxf>
    <dxf>
      <numFmt numFmtId="170" formatCode="m/d/yyyy"/>
      <alignment horizontal="center" vertical="center" textRotation="0" wrapText="0" indent="0" justifyLastLine="0" shrinkToFit="1" readingOrder="0"/>
      <border diagonalUp="0" diagonalDown="0">
        <left style="thin">
          <color rgb="FFB7C1DF"/>
        </left>
        <right style="thin">
          <color rgb="FFB7C1DF"/>
        </right>
        <top style="thin">
          <color rgb="FFB7C1DF"/>
        </top>
        <bottom style="thin">
          <color rgb="FFB7C1DF"/>
        </bottom>
      </border>
      <protection locked="1" hidden="0"/>
    </dxf>
    <dxf>
      <numFmt numFmtId="170" formatCode="m/d/yyyy"/>
      <alignment horizontal="center" vertical="center" textRotation="0" wrapText="0" indent="0" justifyLastLine="0" shrinkToFit="1" readingOrder="0"/>
      <border diagonalUp="0" diagonalDown="0">
        <left style="thin">
          <color rgb="FFB7C1DF"/>
        </left>
        <right style="thin">
          <color rgb="FFB7C1DF"/>
        </right>
        <top style="thin">
          <color rgb="FFB7C1DF"/>
        </top>
        <bottom style="thin">
          <color rgb="FFB7C1DF"/>
        </bottom>
      </border>
      <protection locked="1" hidden="0"/>
    </dxf>
    <dxf>
      <alignment horizontal="center" vertical="center" textRotation="0" wrapText="0" indent="0" justifyLastLine="0" shrinkToFit="1" readingOrder="0"/>
      <border diagonalUp="0" diagonalDown="0">
        <left style="thin">
          <color rgb="FFB7C1DF"/>
        </left>
        <right style="thin">
          <color rgb="FFB7C1DF"/>
        </right>
        <top style="thin">
          <color rgb="FFB7C1DF"/>
        </top>
        <bottom style="thin">
          <color rgb="FFB7C1DF"/>
        </bottom>
      </border>
      <protection locked="1" hidden="0"/>
    </dxf>
    <dxf>
      <numFmt numFmtId="170" formatCode="m/d/yyyy"/>
      <alignment horizontal="center" vertical="center" textRotation="0" wrapText="0" indent="0" justifyLastLine="0" shrinkToFit="1" readingOrder="0"/>
      <border diagonalUp="0" diagonalDown="0">
        <left style="thin">
          <color rgb="FFB7C1DF"/>
        </left>
        <right style="thin">
          <color rgb="FFB7C1DF"/>
        </right>
        <top style="thin">
          <color rgb="FFB7C1DF"/>
        </top>
        <bottom style="thin">
          <color rgb="FFB7C1DF"/>
        </bottom>
        <vertical style="thin">
          <color rgb="FFB7C1DF"/>
        </vertical>
        <horizontal style="thin">
          <color rgb="FFB7C1DF"/>
        </horizontal>
      </border>
      <protection locked="1" hidden="0"/>
    </dxf>
    <dxf>
      <numFmt numFmtId="170" formatCode="m/d/yyyy"/>
      <alignment horizontal="center" vertical="center" textRotation="0" wrapText="0" indent="0" justifyLastLine="0" shrinkToFit="1" readingOrder="0"/>
      <border diagonalUp="0" diagonalDown="0">
        <left style="thin">
          <color rgb="FFB7C1DF"/>
        </left>
        <right style="thin">
          <color rgb="FFB7C1DF"/>
        </right>
        <top style="thin">
          <color rgb="FFB7C1DF"/>
        </top>
        <bottom style="thin">
          <color rgb="FFB7C1DF"/>
        </bottom>
        <vertical style="thin">
          <color rgb="FFB7C1DF"/>
        </vertical>
        <horizontal style="thin">
          <color rgb="FFB7C1DF"/>
        </horizontal>
      </border>
      <protection locked="1" hidden="0"/>
    </dxf>
    <dxf>
      <numFmt numFmtId="170" formatCode="m/d/yyyy"/>
      <alignment horizontal="center" vertical="center" textRotation="0" wrapText="0" indent="0" justifyLastLine="0" shrinkToFit="1" readingOrder="0"/>
      <border diagonalUp="0" diagonalDown="0">
        <left style="thin">
          <color rgb="FFB7C1DF"/>
        </left>
        <right style="thin">
          <color rgb="FFB7C1DF"/>
        </right>
        <top style="thin">
          <color rgb="FFB7C1DF"/>
        </top>
        <bottom style="thin">
          <color rgb="FFB7C1DF"/>
        </bottom>
        <vertical style="thin">
          <color rgb="FFB7C1DF"/>
        </vertical>
        <horizontal style="thin">
          <color rgb="FFB7C1DF"/>
        </horizontal>
      </border>
      <protection locked="1" hidden="0"/>
    </dxf>
    <dxf>
      <alignment horizontal="center" vertical="center" textRotation="0" wrapText="0" indent="0" justifyLastLine="0" shrinkToFit="1" readingOrder="0"/>
      <border diagonalUp="0" diagonalDown="0">
        <left style="thin">
          <color rgb="FFB7C1DF"/>
        </left>
        <right style="thin">
          <color rgb="FFB7C1DF"/>
        </right>
        <top style="thin">
          <color rgb="FFB7C1DF"/>
        </top>
        <bottom style="thin">
          <color rgb="FFB7C1DF"/>
        </bottom>
        <vertical style="thin">
          <color rgb="FFB7C1DF"/>
        </vertical>
        <horizontal style="thin">
          <color rgb="FFB7C1DF"/>
        </horizontal>
      </border>
      <protection locked="1" hidden="0"/>
    </dxf>
    <dxf>
      <alignment horizontal="center" vertical="center" textRotation="0" wrapText="0" indent="0" justifyLastLine="0" shrinkToFit="1" readingOrder="0"/>
      <border diagonalUp="0" diagonalDown="0">
        <left style="thin">
          <color rgb="FFB7C1DF"/>
        </left>
        <right style="thin">
          <color rgb="FFB7C1DF"/>
        </right>
        <top style="thin">
          <color rgb="FFB7C1DF"/>
        </top>
        <bottom style="thin">
          <color rgb="FFB7C1DF"/>
        </bottom>
        <vertical style="thin">
          <color rgb="FFB7C1DF"/>
        </vertical>
        <horizontal style="thin">
          <color rgb="FFB7C1DF"/>
        </horizontal>
      </border>
      <protection locked="1" hidden="0"/>
    </dxf>
    <dxf>
      <alignment horizontal="center" vertical="center" textRotation="0" wrapText="0" indent="0" justifyLastLine="0" shrinkToFit="1" readingOrder="0"/>
      <border diagonalUp="0" diagonalDown="0">
        <left style="thin">
          <color rgb="FFB7C1DF"/>
        </left>
        <right style="thin">
          <color rgb="FFB7C1DF"/>
        </right>
        <top style="thin">
          <color rgb="FFB7C1DF"/>
        </top>
        <bottom style="thin">
          <color rgb="FFB7C1DF"/>
        </bottom>
        <vertical style="thin">
          <color rgb="FFB7C1DF"/>
        </vertical>
        <horizontal style="thin">
          <color rgb="FFB7C1DF"/>
        </horizontal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B7C1DF"/>
        </left>
        <right style="thin">
          <color rgb="FFB7C1DF"/>
        </right>
        <top style="thin">
          <color rgb="FFB7C1DF"/>
        </top>
        <bottom style="thin">
          <color rgb="FFB7C1DF"/>
        </bottom>
      </border>
      <protection locked="1" hidden="0"/>
    </dxf>
    <dxf>
      <font>
        <i/>
        <strike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rgb="FFB7C1DF"/>
        </right>
        <top style="thin">
          <color rgb="FFB7C1DF"/>
        </top>
        <bottom style="thin">
          <color rgb="FFB7C1DF"/>
        </bottom>
      </border>
      <protection locked="1" hidden="1"/>
    </dxf>
    <dxf>
      <border>
        <top style="thin">
          <color rgb="FFB7C1DF"/>
        </top>
      </border>
    </dxf>
    <dxf>
      <border diagonalUp="0" diagonalDown="0">
        <left style="thin">
          <color rgb="FFB7C1DF"/>
        </left>
        <right style="thin">
          <color rgb="FFB7C1DF"/>
        </right>
        <top style="thin">
          <color rgb="FFB7C1DF"/>
        </top>
        <bottom style="thin">
          <color rgb="FFB7C1DF"/>
        </bottom>
      </border>
    </dxf>
    <dxf>
      <alignment horizontal="center" vertical="center" textRotation="0" wrapText="0" indent="0" justifyLastLine="0" shrinkToFit="1" readingOrder="0"/>
      <protection locked="1" hidden="0"/>
    </dxf>
    <dxf>
      <border>
        <bottom style="thin">
          <color rgb="FFB7C1DF"/>
        </bottom>
      </border>
    </dxf>
    <dxf>
      <font>
        <b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>
          <fgColor indexed="64"/>
          <bgColor theme="5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7C1DF"/>
        </left>
        <right style="thin">
          <color rgb="FFB7C1DF"/>
        </right>
        <top/>
        <bottom/>
        <vertical style="thin">
          <color rgb="FFB7C1DF"/>
        </vertical>
        <horizontal style="thin">
          <color rgb="FFB7C1DF"/>
        </horizontal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fill>
        <patternFill patternType="solid">
          <fgColor indexed="64"/>
          <bgColor rgb="FFB7C1DF"/>
        </patternFill>
      </fill>
      <alignment vertical="bottom" textRotation="0" wrapText="0" indent="0" justifyLastLine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numFmt numFmtId="0" formatCode="General"/>
      <fill>
        <patternFill patternType="solid">
          <fgColor indexed="64"/>
          <bgColor rgb="FFB7C1DF"/>
        </patternFill>
      </fill>
      <alignment horizontal="left" vertical="bottom" textRotation="0" wrapText="0" indent="0" justifyLastLine="0" shrinkToFit="1" readingOrder="0"/>
      <border diagonalUp="0" diagonalDown="0">
        <left/>
        <right/>
        <top style="medium">
          <color theme="0" tint="-4.9989318521683403E-2"/>
        </top>
        <bottom style="medium">
          <color theme="0" tint="-4.9989318521683403E-2"/>
        </bottom>
      </border>
      <protection locked="1" hidden="1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fill>
        <patternFill patternType="solid">
          <fgColor indexed="64"/>
          <bgColor rgb="FFB7C1DF"/>
        </patternFill>
      </fill>
      <alignment horizontal="left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fill>
        <patternFill patternType="solid">
          <fgColor indexed="64"/>
          <bgColor rgb="FFD9CDD2"/>
        </patternFill>
      </fill>
      <alignment horizontal="left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numFmt numFmtId="0" formatCode="General"/>
      <fill>
        <patternFill patternType="solid">
          <fgColor indexed="64"/>
          <bgColor rgb="FFD9CDD2"/>
        </patternFill>
      </fill>
      <alignment horizontal="left" vertical="bottom" textRotation="0" wrapText="0" indent="0" justifyLastLine="0" shrinkToFit="1" readingOrder="0"/>
      <border diagonalUp="0" diagonalDown="0">
        <left/>
        <right/>
        <top style="medium">
          <color theme="0" tint="-4.9989318521683403E-2"/>
        </top>
        <bottom style="medium">
          <color theme="0" tint="-4.9989318521683403E-2"/>
        </bottom>
      </border>
      <protection locked="1" hidden="1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fill>
        <patternFill patternType="solid">
          <fgColor indexed="64"/>
          <bgColor rgb="FFD9CDD2"/>
        </patternFill>
      </fill>
      <alignment horizontal="left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fill>
        <patternFill patternType="solid">
          <fgColor indexed="64"/>
          <bgColor rgb="FFF2E5C6"/>
        </patternFill>
      </fill>
      <alignment horizontal="left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numFmt numFmtId="0" formatCode="General"/>
      <fill>
        <patternFill patternType="solid">
          <fgColor indexed="64"/>
          <bgColor rgb="FFF2E5C6"/>
        </patternFill>
      </fill>
      <alignment horizontal="left" vertical="bottom" textRotation="0" wrapText="0" indent="0" justifyLastLine="0" shrinkToFit="1" readingOrder="0"/>
      <border diagonalUp="0" diagonalDown="0">
        <left/>
        <right/>
        <top style="medium">
          <color theme="0" tint="-4.9989318521683403E-2"/>
        </top>
        <bottom style="medium">
          <color theme="0" tint="-4.9989318521683403E-2"/>
        </bottom>
      </border>
      <protection locked="1" hidden="1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fill>
        <patternFill patternType="solid">
          <fgColor indexed="64"/>
          <bgColor rgb="FFF2E5C6"/>
        </patternFill>
      </fill>
      <alignment horizontal="left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fill>
        <patternFill patternType="solid">
          <fgColor indexed="64"/>
          <bgColor rgb="FFCBE1ED"/>
        </patternFill>
      </fill>
      <alignment horizontal="left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numFmt numFmtId="0" formatCode="General"/>
      <fill>
        <patternFill patternType="solid">
          <fgColor indexed="64"/>
          <bgColor rgb="FFCBE1ED"/>
        </patternFill>
      </fill>
      <alignment horizontal="left" vertical="bottom" textRotation="0" wrapText="0" indent="0" justifyLastLine="0" shrinkToFit="1" readingOrder="0"/>
      <border diagonalUp="0" diagonalDown="0">
        <left/>
        <right/>
        <top style="medium">
          <color theme="0" tint="-4.9989318521683403E-2"/>
        </top>
        <bottom style="medium">
          <color theme="0" tint="-4.9989318521683403E-2"/>
        </bottom>
      </border>
      <protection locked="1" hidden="1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fill>
        <patternFill patternType="solid">
          <fgColor indexed="64"/>
          <bgColor rgb="FFCBE1ED"/>
        </patternFill>
      </fill>
      <alignment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vertical="bottom" textRotation="0" wrapText="0" indent="0" justifyLastLine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EBCB38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vertical="bottom" textRotation="0" wrapText="0" indent="0" justifyLastLine="0" shrinkToFit="1" readingOrder="0"/>
      <border diagonalUp="0" diagonalDown="0" outline="0">
        <left style="thin">
          <color theme="3" tint="0.39994506668294322"/>
        </left>
        <right/>
        <top style="thin">
          <color theme="3" tint="0.39994506668294322"/>
        </top>
        <bottom style="thin">
          <color theme="3" tint="0.3999450666829432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vertical="bottom" textRotation="0" wrapText="0" indent="0" justifyLastLine="0" shrinkToFit="1" readingOrder="0"/>
      <border diagonalUp="0" diagonalDown="0">
        <left style="thin">
          <color theme="3" tint="0.39994506668294322"/>
        </left>
        <right style="thin">
          <color theme="3" tint="0.39994506668294322"/>
        </right>
        <top style="thin">
          <color theme="3" tint="0.39994506668294322"/>
        </top>
        <bottom style="thin">
          <color theme="3" tint="0.3999450666829432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 tint="-0.249977111117893"/>
        <name val="Calibri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vertical="bottom" textRotation="0" wrapText="0" indent="0" justifyLastLine="0" shrinkToFit="1" readingOrder="0"/>
      <border diagonalUp="0" diagonalDown="0">
        <left style="thin">
          <color theme="3" tint="0.39994506668294322"/>
        </left>
        <right style="thin">
          <color theme="3" tint="0.39994506668294322"/>
        </right>
        <top style="thin">
          <color theme="3" tint="0.39994506668294322"/>
        </top>
        <bottom style="thin">
          <color theme="3" tint="0.39994506668294322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horizontal="center" vertical="bottom" textRotation="0" wrapText="0" indent="0" justifyLastLine="0" shrinkToFit="1" readingOrder="0"/>
      <border diagonalUp="0" diagonalDown="0" outline="0">
        <left/>
        <right style="thin">
          <color theme="3" tint="0.39994506668294322"/>
        </right>
        <top style="thin">
          <color theme="3" tint="0.39994506668294322"/>
        </top>
        <bottom style="thin">
          <color theme="3" tint="0.39994506668294322"/>
        </bottom>
      </border>
      <protection locked="0" hidden="0"/>
    </dxf>
    <dxf>
      <border>
        <top style="thin">
          <color theme="3" tint="0.39994506668294322"/>
        </top>
      </border>
    </dxf>
    <dxf>
      <border diagonalUp="0" diagonalDown="0">
        <left style="thin">
          <color theme="3" tint="0.39994506668294322"/>
        </left>
        <right style="thin">
          <color theme="3" tint="0.39994506668294322"/>
        </right>
        <top style="thin">
          <color theme="3" tint="0.39994506668294322"/>
        </top>
        <bottom style="thin">
          <color theme="3" tint="0.399945066682943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alignment vertical="bottom" textRotation="0" wrapText="0" indent="0" justifyLastLine="0" shrinkToFit="1" readingOrder="0"/>
    </dxf>
    <dxf>
      <border>
        <bottom style="thin">
          <color theme="3" tint="0.3999450666829432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theme="3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3" tint="0.39994506668294322"/>
        </left>
        <right style="thin">
          <color theme="3" tint="0.39994506668294322"/>
        </right>
        <top/>
        <bottom/>
        <vertical style="thin">
          <color theme="3" tint="0.39994506668294322"/>
        </vertical>
        <horizontal style="thin">
          <color theme="3" tint="0.39994506668294322"/>
        </horizontal>
      </border>
    </dxf>
    <dxf>
      <font>
        <color auto="1"/>
      </font>
      <fill>
        <patternFill>
          <bgColor rgb="FFE6D096"/>
        </patternFill>
      </fill>
    </dxf>
    <dxf>
      <fill>
        <patternFill>
          <bgColor rgb="FFF8BA30"/>
        </patternFill>
      </fill>
    </dxf>
    <dxf>
      <fill>
        <patternFill>
          <bgColor rgb="FF8B6776"/>
        </patternFill>
      </fill>
    </dxf>
    <dxf>
      <fill>
        <patternFill>
          <bgColor rgb="FF6263B7"/>
        </patternFill>
      </fill>
    </dxf>
    <dxf>
      <fill>
        <patternFill>
          <bgColor rgb="FFB59CA6"/>
        </patternFill>
      </fill>
    </dxf>
    <dxf>
      <fill>
        <patternFill>
          <bgColor rgb="FF87A8D9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alignment horizontal="center" vertical="center" textRotation="0" wrapText="0" indent="0" justifyLastLine="0" shrinkToFit="1" readingOrder="0"/>
      <border diagonalUp="0" diagonalDown="0">
        <left/>
        <right/>
        <top style="thin">
          <color rgb="FFE6D096"/>
        </top>
        <bottom style="thin">
          <color rgb="FFE6D096"/>
        </bottom>
        <vertical/>
        <horizontal style="thin">
          <color rgb="FFE6D096"/>
        </horizontal>
      </border>
      <protection locked="0" hidden="0"/>
    </dxf>
    <dxf>
      <border>
        <top style="thin">
          <color rgb="FFE6D096"/>
        </top>
      </border>
    </dxf>
    <dxf>
      <border diagonalUp="0" diagonalDown="0">
        <left style="thin">
          <color rgb="FFE6D096"/>
        </left>
        <right style="thin">
          <color rgb="FFE6D096"/>
        </right>
        <top style="thin">
          <color rgb="FFE6D096"/>
        </top>
        <bottom style="thin">
          <color rgb="FFE6D096"/>
        </bottom>
      </border>
    </dxf>
    <dxf>
      <alignment horizontal="center" vertical="center" textRotation="0" wrapText="0" indent="0" justifyLastLine="0" shrinkToFit="1" readingOrder="0"/>
      <protection locked="0" hidden="0"/>
    </dxf>
    <dxf>
      <border>
        <bottom style="thin">
          <color rgb="FFE6D096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8BA30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rgb="FFB59CA6"/>
        </top>
        <bottom style="thin">
          <color rgb="FFB59CA6"/>
        </bottom>
        <vertical/>
        <horizontal style="thin">
          <color rgb="FFB59CA6"/>
        </horizontal>
      </border>
      <protection locked="0" hidden="0"/>
    </dxf>
    <dxf>
      <border>
        <top style="thin">
          <color rgb="FFB59CA6"/>
        </top>
      </border>
    </dxf>
    <dxf>
      <border diagonalUp="0" diagonalDown="0">
        <left style="thin">
          <color rgb="FFB59CA6"/>
        </left>
        <right style="thin">
          <color rgb="FFB59CA6"/>
        </right>
        <top style="thin">
          <color rgb="FFB59CA6"/>
        </top>
        <bottom style="thin">
          <color rgb="FFB59CA6"/>
        </bottom>
      </border>
    </dxf>
    <dxf>
      <alignment horizontal="center" vertical="center" textRotation="0" wrapText="0" indent="0" justifyLastLine="0" shrinkToFit="0" readingOrder="0"/>
      <protection locked="0" hidden="0"/>
    </dxf>
    <dxf>
      <border>
        <bottom style="thin">
          <color rgb="FFB59CA6"/>
        </bottom>
      </border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8B6776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1" readingOrder="0"/>
      <border diagonalUp="0" diagonalDown="0">
        <left style="thin">
          <color rgb="FFB4BEDE"/>
        </left>
        <right/>
        <top style="thin">
          <color rgb="FFB4BEDE"/>
        </top>
        <bottom style="thin">
          <color rgb="FFB4BEDE"/>
        </bottom>
        <vertical style="thin">
          <color rgb="FFB4BEDE"/>
        </vertical>
        <horizontal style="thin">
          <color rgb="FFB4BEDE"/>
        </horizontal>
      </border>
      <protection locked="0" hidden="0"/>
    </dxf>
    <dxf>
      <alignment horizontal="center" vertical="center" textRotation="0" wrapText="0" indent="0" justifyLastLine="0" shrinkToFit="1" readingOrder="0"/>
      <border diagonalUp="0" diagonalDown="0">
        <left style="thin">
          <color rgb="FFB4BEDE"/>
        </left>
        <right style="thin">
          <color rgb="FFB4BEDE"/>
        </right>
        <top style="thin">
          <color rgb="FFB4BEDE"/>
        </top>
        <bottom style="thin">
          <color rgb="FFB4BEDE"/>
        </bottom>
        <vertical style="thin">
          <color rgb="FFB4BEDE"/>
        </vertical>
        <horizontal style="thin">
          <color rgb="FFB4BEDE"/>
        </horizontal>
      </border>
      <protection locked="0" hidden="0"/>
    </dxf>
    <dxf>
      <alignment horizontal="center" vertical="center" textRotation="0" wrapText="0" indent="0" justifyLastLine="0" shrinkToFit="1" readingOrder="0"/>
      <border diagonalUp="0" diagonalDown="0">
        <left style="thin">
          <color rgb="FFB4BEDE"/>
        </left>
        <right style="thin">
          <color rgb="FFB4BEDE"/>
        </right>
        <top style="thin">
          <color rgb="FFB4BEDE"/>
        </top>
        <bottom style="thin">
          <color rgb="FFB4BEDE"/>
        </bottom>
        <vertical style="thin">
          <color rgb="FFB4BEDE"/>
        </vertical>
        <horizontal style="thin">
          <color rgb="FFB4BEDE"/>
        </horizontal>
      </border>
      <protection locked="0" hidden="0"/>
    </dxf>
    <dxf>
      <alignment vertical="center" textRotation="0" wrapText="0" indent="0" justifyLastLine="0" shrinkToFit="1" readingOrder="0"/>
      <border diagonalUp="0" diagonalDown="0">
        <left style="thin">
          <color rgb="FFB4BEDE"/>
        </left>
        <right style="thin">
          <color rgb="FFB4BEDE"/>
        </right>
        <top style="thin">
          <color rgb="FFB4BEDE"/>
        </top>
        <bottom style="thin">
          <color rgb="FFB4BEDE"/>
        </bottom>
        <vertical style="thin">
          <color rgb="FFB4BEDE"/>
        </vertical>
        <horizontal style="thin">
          <color rgb="FFB4BEDE"/>
        </horizontal>
      </border>
      <protection locked="0" hidden="0"/>
    </dxf>
    <dxf>
      <alignment vertical="center" textRotation="0" wrapText="0" indent="0" justifyLastLine="0" shrinkToFit="1" readingOrder="0"/>
      <border diagonalUp="0" diagonalDown="0">
        <left style="thin">
          <color rgb="FFB4BEDE"/>
        </left>
        <right style="thin">
          <color rgb="FFB4BEDE"/>
        </right>
        <top style="thin">
          <color rgb="FFB4BEDE"/>
        </top>
        <bottom style="thin">
          <color rgb="FFB4BEDE"/>
        </bottom>
        <vertical style="thin">
          <color rgb="FFB4BEDE"/>
        </vertical>
        <horizontal style="thin">
          <color rgb="FFB4BEDE"/>
        </horizontal>
      </border>
      <protection locked="0" hidden="0"/>
    </dxf>
    <dxf>
      <alignment vertical="center" textRotation="0" wrapText="0" indent="0" justifyLastLine="0" shrinkToFit="1" readingOrder="0"/>
      <border diagonalUp="0" diagonalDown="0">
        <left/>
        <right style="thin">
          <color rgb="FFB4BEDE"/>
        </right>
        <top style="thin">
          <color rgb="FFB4BEDE"/>
        </top>
        <bottom style="thin">
          <color rgb="FFB4BEDE"/>
        </bottom>
        <vertical style="thin">
          <color rgb="FFB4BEDE"/>
        </vertical>
        <horizontal style="thin">
          <color rgb="FFB4BEDE"/>
        </horizontal>
      </border>
      <protection locked="0" hidden="0"/>
    </dxf>
    <dxf>
      <border>
        <top style="thin">
          <color rgb="FFB4BEDE"/>
        </top>
      </border>
    </dxf>
    <dxf>
      <border diagonalUp="0" diagonalDown="0">
        <left style="thin">
          <color rgb="FFB4BEDE"/>
        </left>
        <right style="thin">
          <color rgb="FFB4BEDE"/>
        </right>
        <top style="thin">
          <color rgb="FFB4BEDE"/>
        </top>
        <bottom style="thin">
          <color rgb="FFB4BEDE"/>
        </bottom>
      </border>
    </dxf>
    <dxf>
      <alignment vertical="center" textRotation="0" wrapText="0" indent="0" justifyLastLine="0" shrinkToFit="1" readingOrder="0"/>
      <protection locked="0" hidden="0"/>
    </dxf>
    <dxf>
      <border>
        <bottom style="thin">
          <color rgb="FFB4BEDE"/>
        </bottom>
      </border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7083C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B4BEDE"/>
        </left>
        <right style="thin">
          <color rgb="FFB4BEDE"/>
        </right>
        <top/>
        <bottom/>
        <vertical style="thin">
          <color rgb="FFB4BEDE"/>
        </vertical>
        <horizontal style="thin">
          <color rgb="FFB4BEDE"/>
        </horizontal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rgb="FFB59CA6"/>
        </top>
        <bottom style="thin">
          <color rgb="FFB59CA6"/>
        </bottom>
        <vertical/>
        <horizontal style="thin">
          <color rgb="FFB59CA6"/>
        </horizontal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8B6776"/>
        </patternFill>
      </fill>
      <alignment horizontal="centerContinuous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rgb="FFB59CA6"/>
        </top>
        <bottom style="thin">
          <color rgb="FFB59CA6"/>
        </bottom>
        <vertical/>
        <horizontal style="thin">
          <color rgb="FFB59CA6"/>
        </horizontal>
      </border>
      <protection locked="0" hidden="0"/>
    </dxf>
    <dxf>
      <border>
        <top style="thin">
          <color rgb="FFB59CA6"/>
        </top>
      </border>
    </dxf>
    <dxf>
      <border diagonalUp="0" diagonalDown="0">
        <left style="thin">
          <color rgb="FFB59CA6"/>
        </left>
        <right style="thin">
          <color rgb="FFB59CA6"/>
        </right>
        <top style="thin">
          <color rgb="FFB59CA6"/>
        </top>
        <bottom style="thin">
          <color rgb="FFB59CA6"/>
        </bottom>
      </border>
    </dxf>
    <dxf>
      <alignment horizontal="center" vertical="center" textRotation="0" wrapText="0" indent="0" justifyLastLine="0" shrinkToFit="0" readingOrder="0"/>
      <protection locked="0" hidden="0"/>
    </dxf>
    <dxf>
      <border>
        <bottom style="thin">
          <color rgb="FFB59CA6"/>
        </bottom>
      </border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8B6776"/>
        </patternFill>
      </fill>
      <alignment horizontal="center" vertical="center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CCCC"/>
      <color rgb="FFDDD1D6"/>
      <color rgb="FFA68893"/>
      <color rgb="FFC9D1DD"/>
      <color rgb="FF3B3838"/>
      <color rgb="FF8B6776"/>
      <color rgb="FF44546A"/>
      <color rgb="FFF8BA30"/>
      <color rgb="FFD6DCE5"/>
      <color rgb="FF6E63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rgbClr val="595959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100" b="1">
                <a:solidFill>
                  <a:srgbClr val="595959"/>
                </a:solidFill>
              </a:rPr>
              <a:t>Split By Status</a:t>
            </a:r>
            <a:endParaRPr lang="en-US" sz="1100" b="1">
              <a:solidFill>
                <a:srgbClr val="595959"/>
              </a:solidFill>
            </a:endParaRPr>
          </a:p>
        </c:rich>
      </c:tx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595959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pieChart>
        <c:varyColors val="1"/>
        <c:ser>
          <c:idx val="0"/>
          <c:order val="0"/>
          <c:tx>
            <c:v>Status</c:v>
          </c:tx>
          <c:dPt>
            <c:idx val="0"/>
            <c:bubble3D val="0"/>
            <c:spPr>
              <a:solidFill>
                <a:srgbClr val="CBB9C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6F0-456E-B523-C08324D36A19}"/>
              </c:ext>
            </c:extLst>
          </c:dPt>
          <c:dPt>
            <c:idx val="1"/>
            <c:bubble3D val="0"/>
            <c:spPr>
              <a:solidFill>
                <a:srgbClr val="6E63B7">
                  <a:alpha val="80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6F0-456E-B523-C08324D36A19}"/>
              </c:ext>
            </c:extLst>
          </c:dPt>
          <c:dPt>
            <c:idx val="2"/>
            <c:bubble3D val="0"/>
            <c:spPr>
              <a:solidFill>
                <a:schemeClr val="bg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6F0-456E-B523-C08324D36A19}"/>
              </c:ext>
            </c:extLst>
          </c:dPt>
          <c:dPt>
            <c:idx val="3"/>
            <c:bubble3D val="0"/>
            <c:spPr>
              <a:solidFill>
                <a:srgbClr val="F8BA30">
                  <a:alpha val="50196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6F0-456E-B523-C08324D36A19}"/>
              </c:ext>
            </c:extLst>
          </c:dPt>
          <c:dPt>
            <c:idx val="4"/>
            <c:bubble3D val="0"/>
            <c:spPr>
              <a:solidFill>
                <a:srgbClr val="87A8D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6F0-456E-B523-C08324D36A19}"/>
              </c:ext>
            </c:extLst>
          </c:dPt>
          <c:dPt>
            <c:idx val="5"/>
            <c:bubble3D val="0"/>
            <c:spPr>
              <a:solidFill>
                <a:srgbClr val="394B8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6F0-456E-B523-C08324D36A19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chemeClr val="bg1"/>
                    </a:solidFill>
                    <a:effectLst>
                      <a:outerShdw blurRad="50800" dist="38100" dir="8100000" algn="tr" rotWithShape="0">
                        <a:prstClr val="black">
                          <a:alpha val="40000"/>
                        </a:prstClr>
                      </a:outerShdw>
                    </a:effectLst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[0]!D1StatusLabel</c:f>
              <c:strCache>
                <c:ptCount val="6"/>
                <c:pt idx="0">
                  <c:v>Not set</c:v>
                </c:pt>
                <c:pt idx="1">
                  <c:v>In Progress</c:v>
                </c:pt>
                <c:pt idx="2">
                  <c:v>Open</c:v>
                </c:pt>
                <c:pt idx="3">
                  <c:v>Testing</c:v>
                </c:pt>
                <c:pt idx="4">
                  <c:v>Deployment</c:v>
                </c:pt>
                <c:pt idx="5">
                  <c:v>Completed</c:v>
                </c:pt>
              </c:strCache>
            </c:strRef>
          </c:cat>
          <c:val>
            <c:numRef>
              <c:f>[0]!D1CountByStatus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6F0-456E-B523-C08324D36A1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D9CDD2"/>
      </a:solidFill>
      <a:round/>
    </a:ln>
    <a:effectLst>
      <a:outerShdw blurRad="38100" algn="tr" rotWithShape="0">
        <a:srgbClr val="8B6776">
          <a:alpha val="40000"/>
        </a:srgbClr>
      </a:outerShdw>
    </a:effectLst>
  </c:spPr>
  <c:txPr>
    <a:bodyPr/>
    <a:lstStyle/>
    <a:p>
      <a:pPr>
        <a:defRPr>
          <a:latin typeface="Century Gothic" panose="020B0502020202020204" pitchFamily="34" charset="0"/>
        </a:defRPr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j-ea"/>
                <a:cs typeface="+mj-cs"/>
              </a:defRPr>
            </a:pPr>
            <a:r>
              <a:rPr lang="tr-TR" sz="1100" b="1"/>
              <a:t>Completed</a:t>
            </a:r>
            <a:r>
              <a:rPr lang="tr-TR" sz="1100" b="1" baseline="0"/>
              <a:t> </a:t>
            </a:r>
            <a:r>
              <a:rPr lang="tr-TR" sz="1100" b="1"/>
              <a:t>Tasks # vs. Story Points</a:t>
            </a:r>
            <a:endParaRPr lang="en-US" sz="1100" b="1"/>
          </a:p>
        </c:rich>
      </c:tx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j-ea"/>
              <a:cs typeface="+mj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3.5598705501618123E-2"/>
          <c:y val="0.1406974826388889"/>
          <c:w val="0.92880258899676371"/>
          <c:h val="0.700955729166666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Calculation!$BL$3</c:f>
              <c:strCache>
                <c:ptCount val="1"/>
                <c:pt idx="0">
                  <c:v>Story Points</c:v>
                </c:pt>
              </c:strCache>
            </c:strRef>
          </c:tx>
          <c:spPr>
            <a:solidFill>
              <a:srgbClr val="3462A6">
                <a:alpha val="69804"/>
              </a:srgbClr>
            </a:solidFill>
            <a:ln>
              <a:noFill/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[0]!SprintDay1</c:f>
              <c:numCache>
                <c:formatCode>General</c:formatCode>
                <c:ptCount val="7"/>
                <c:pt idx="0">
                  <c:v>0</c:v>
                </c:pt>
                <c:pt idx="1">
                  <c:v>5</c:v>
                </c:pt>
                <c:pt idx="2">
                  <c:v>8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14</c:v>
                </c:pt>
              </c:numCache>
            </c:numRef>
          </c:cat>
          <c:val>
            <c:numRef>
              <c:f>[0]!SPcompletedByDay</c:f>
              <c:numCache>
                <c:formatCode>General</c:formatCode>
                <c:ptCount val="7"/>
                <c:pt idx="0">
                  <c:v>0</c:v>
                </c:pt>
                <c:pt idx="1">
                  <c:v>4</c:v>
                </c:pt>
                <c:pt idx="2">
                  <c:v>2</c:v>
                </c:pt>
                <c:pt idx="3">
                  <c:v>10</c:v>
                </c:pt>
                <c:pt idx="4">
                  <c:v>8</c:v>
                </c:pt>
                <c:pt idx="5">
                  <c:v>23</c:v>
                </c:pt>
                <c:pt idx="6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27-494D-85DC-22DB6AD0E086}"/>
            </c:ext>
          </c:extLst>
        </c:ser>
        <c:ser>
          <c:idx val="1"/>
          <c:order val="1"/>
          <c:tx>
            <c:strRef>
              <c:f>Calculation!$BJ$3</c:f>
              <c:strCache>
                <c:ptCount val="1"/>
                <c:pt idx="0">
                  <c:v>Task #</c:v>
                </c:pt>
              </c:strCache>
            </c:strRef>
          </c:tx>
          <c:spPr>
            <a:solidFill>
              <a:srgbClr val="8B6776"/>
            </a:solidFill>
            <a:ln>
              <a:solidFill>
                <a:srgbClr val="6263B7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[0]!SprintDay1</c:f>
              <c:numCache>
                <c:formatCode>General</c:formatCode>
                <c:ptCount val="7"/>
                <c:pt idx="0">
                  <c:v>0</c:v>
                </c:pt>
                <c:pt idx="1">
                  <c:v>5</c:v>
                </c:pt>
                <c:pt idx="2">
                  <c:v>8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14</c:v>
                </c:pt>
              </c:numCache>
            </c:numRef>
          </c:cat>
          <c:val>
            <c:numRef>
              <c:f>[0]!D1CompletedByDay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27-494D-85DC-22DB6AD0E0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16776671"/>
        <c:axId val="2116777087"/>
      </c:barChart>
      <c:catAx>
        <c:axId val="21167766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40000"/>
                <a:lumOff val="60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2116777087"/>
        <c:crosses val="autoZero"/>
        <c:auto val="1"/>
        <c:lblAlgn val="ctr"/>
        <c:lblOffset val="100"/>
        <c:noMultiLvlLbl val="1"/>
      </c:catAx>
      <c:valAx>
        <c:axId val="2116777087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116776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75037719858275165"/>
          <c:y val="3.3072916666666667E-2"/>
          <c:w val="0.23815488924481878"/>
          <c:h val="9.15716145833333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D9CDD2"/>
      </a:solidFill>
      <a:round/>
    </a:ln>
    <a:effectLst>
      <a:outerShdw blurRad="38100" algn="tr" rotWithShape="0">
        <a:srgbClr val="8B6776">
          <a:alpha val="40000"/>
        </a:srgbClr>
      </a:outerShdw>
    </a:effectLst>
  </c:spPr>
  <c:txPr>
    <a:bodyPr/>
    <a:lstStyle/>
    <a:p>
      <a:pPr>
        <a:defRPr>
          <a:latin typeface="Century Gothic" panose="020B0502020202020204" pitchFamily="34" charset="0"/>
        </a:defRPr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US" sz="1100" b="1" i="0" baseline="0">
                <a:effectLst/>
              </a:rPr>
              <a:t>Average completion</a:t>
            </a:r>
            <a:r>
              <a:rPr lang="tr-TR" sz="1100" b="1" i="0" baseline="0">
                <a:effectLst/>
              </a:rPr>
              <a:t> time</a:t>
            </a:r>
            <a:endParaRPr lang="en-US" sz="1100" b="1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251953125"/>
          <c:y val="0.18754033368206602"/>
          <c:w val="0.7041004062574"/>
          <c:h val="0.80137951287557585"/>
        </c:manualLayout>
      </c:layout>
      <c:barChart>
        <c:barDir val="bar"/>
        <c:grouping val="stacked"/>
        <c:varyColors val="0"/>
        <c:ser>
          <c:idx val="1"/>
          <c:order val="0"/>
          <c:tx>
            <c:v>other</c:v>
          </c:tx>
          <c:spPr>
            <a:noFill/>
            <a:ln>
              <a:noFill/>
            </a:ln>
            <a:effectLst/>
          </c:spPr>
          <c:invertIfNegative val="0"/>
          <c:cat>
            <c:strRef>
              <c:f>Calculation!$AW$5:$AW$10</c:f>
              <c:strCache>
                <c:ptCount val="4"/>
                <c:pt idx="0">
                  <c:v>Low</c:v>
                </c:pt>
                <c:pt idx="1">
                  <c:v>Medium</c:v>
                </c:pt>
                <c:pt idx="2">
                  <c:v>High</c:v>
                </c:pt>
                <c:pt idx="3">
                  <c:v>Not set</c:v>
                </c:pt>
              </c:strCache>
            </c:strRef>
          </c:cat>
          <c:val>
            <c:numRef>
              <c:f>[0]!D1AverageDurationOther</c:f>
              <c:numCache>
                <c:formatCode>#,##0.0</c:formatCode>
                <c:ptCount val="4"/>
                <c:pt idx="0">
                  <c:v>4.5750000000000002</c:v>
                </c:pt>
                <c:pt idx="1">
                  <c:v>2.0750000000000002</c:v>
                </c:pt>
                <c:pt idx="2">
                  <c:v>0.32500000000000018</c:v>
                </c:pt>
                <c:pt idx="3">
                  <c:v>1.8250000000000002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BD-4FF0-9CF2-4E699048B073}"/>
            </c:ext>
          </c:extLst>
        </c:ser>
        <c:ser>
          <c:idx val="0"/>
          <c:order val="1"/>
          <c:tx>
            <c:strRef>
              <c:f>Calculation!$AX$4</c:f>
              <c:strCache>
                <c:ptCount val="1"/>
                <c:pt idx="0">
                  <c:v>Average Duration</c:v>
                </c:pt>
              </c:strCache>
            </c:strRef>
          </c:tx>
          <c:spPr>
            <a:solidFill>
              <a:srgbClr val="394B83">
                <a:alpha val="69804"/>
              </a:srgbClr>
            </a:solidFill>
            <a:ln>
              <a:noFill/>
            </a:ln>
            <a:effectLst/>
          </c:spPr>
          <c:invertIfNegative val="0"/>
          <c:dLbls>
            <c:numFmt formatCode="#,##0.0;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effectLst/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Calculation!$AW$5:$AW$10</c:f>
              <c:strCache>
                <c:ptCount val="4"/>
                <c:pt idx="0">
                  <c:v>Low</c:v>
                </c:pt>
                <c:pt idx="1">
                  <c:v>Medium</c:v>
                </c:pt>
                <c:pt idx="2">
                  <c:v>High</c:v>
                </c:pt>
                <c:pt idx="3">
                  <c:v>Not set</c:v>
                </c:pt>
              </c:strCache>
            </c:strRef>
          </c:cat>
          <c:val>
            <c:numRef>
              <c:f>[0]!D1AverageDuration</c:f>
              <c:numCache>
                <c:formatCode>#,##0.0</c:formatCode>
                <c:ptCount val="4"/>
                <c:pt idx="0">
                  <c:v>4.5</c:v>
                </c:pt>
                <c:pt idx="1">
                  <c:v>9.5</c:v>
                </c:pt>
                <c:pt idx="2">
                  <c:v>13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BD-4FF0-9CF2-4E699048B0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80522815"/>
        <c:axId val="180517407"/>
      </c:barChart>
      <c:catAx>
        <c:axId val="18052281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180517407"/>
        <c:crosses val="autoZero"/>
        <c:auto val="1"/>
        <c:lblAlgn val="ctr"/>
        <c:lblOffset val="100"/>
        <c:noMultiLvlLbl val="0"/>
      </c:catAx>
      <c:valAx>
        <c:axId val="180517407"/>
        <c:scaling>
          <c:orientation val="minMax"/>
        </c:scaling>
        <c:delete val="1"/>
        <c:axPos val="b"/>
        <c:numFmt formatCode="#,##0.0" sourceLinked="1"/>
        <c:majorTickMark val="none"/>
        <c:minorTickMark val="none"/>
        <c:tickLblPos val="nextTo"/>
        <c:crossAx val="180522815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D9CDD2"/>
      </a:solidFill>
      <a:round/>
    </a:ln>
    <a:effectLst>
      <a:outerShdw blurRad="38100" algn="ctr" rotWithShape="0">
        <a:srgbClr val="8B6776">
          <a:alpha val="40000"/>
        </a:srgbClr>
      </a:outerShdw>
    </a:effectLst>
  </c:spPr>
  <c:txPr>
    <a:bodyPr/>
    <a:lstStyle/>
    <a:p>
      <a:pPr>
        <a:defRPr>
          <a:latin typeface="Century Gothic" panose="020B0502020202020204" pitchFamily="34" charset="0"/>
        </a:defRPr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100" b="1"/>
              <a:t>Completed Number of</a:t>
            </a:r>
            <a:r>
              <a:rPr lang="tr-TR" sz="1100" b="1" baseline="0"/>
              <a:t> Tickets</a:t>
            </a:r>
            <a:endParaRPr lang="en-US" sz="1100" b="1"/>
          </a:p>
        </c:rich>
      </c:tx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2.0833333333333332E-2"/>
          <c:y val="0.18449057504175614"/>
          <c:w val="0.95833333333333337"/>
          <c:h val="0.61239365740439466"/>
        </c:manualLayout>
      </c:layout>
      <c:areaChart>
        <c:grouping val="stacked"/>
        <c:varyColors val="0"/>
        <c:ser>
          <c:idx val="0"/>
          <c:order val="0"/>
          <c:tx>
            <c:strRef>
              <c:f>Calculation!$BK$3</c:f>
              <c:strCache>
                <c:ptCount val="1"/>
                <c:pt idx="0">
                  <c:v>Cumulative</c:v>
                </c:pt>
              </c:strCache>
            </c:strRef>
          </c:tx>
          <c:spPr>
            <a:solidFill>
              <a:srgbClr val="B7C1DF">
                <a:alpha val="69804"/>
              </a:srgbClr>
            </a:solidFill>
            <a:ln>
              <a:noFill/>
            </a:ln>
            <a:effectLst/>
          </c:spPr>
          <c:cat>
            <c:numRef>
              <c:f>[0]!SprintDay1</c:f>
              <c:numCache>
                <c:formatCode>General</c:formatCode>
                <c:ptCount val="7"/>
                <c:pt idx="0">
                  <c:v>0</c:v>
                </c:pt>
                <c:pt idx="1">
                  <c:v>5</c:v>
                </c:pt>
                <c:pt idx="2">
                  <c:v>8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14</c:v>
                </c:pt>
              </c:numCache>
            </c:numRef>
          </c:cat>
          <c:val>
            <c:numRef>
              <c:f>[0]!D1CompletedByDayCumulative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6</c:v>
                </c:pt>
                <c:pt idx="6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6F-4A0E-B689-91107F59A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5452383"/>
        <c:axId val="1595449055"/>
      </c:areaChart>
      <c:barChart>
        <c:barDir val="col"/>
        <c:grouping val="clustered"/>
        <c:varyColors val="0"/>
        <c:ser>
          <c:idx val="1"/>
          <c:order val="1"/>
          <c:tx>
            <c:v>Completed #</c:v>
          </c:tx>
          <c:spPr>
            <a:solidFill>
              <a:srgbClr val="F8BA3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[0]!SprintDay1</c:f>
              <c:numCache>
                <c:formatCode>General</c:formatCode>
                <c:ptCount val="7"/>
                <c:pt idx="0">
                  <c:v>0</c:v>
                </c:pt>
                <c:pt idx="1">
                  <c:v>5</c:v>
                </c:pt>
                <c:pt idx="2">
                  <c:v>8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14</c:v>
                </c:pt>
              </c:numCache>
            </c:numRef>
          </c:cat>
          <c:val>
            <c:numRef>
              <c:f>[0]!D1CompletedByDay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56-4EFC-A376-A86DBE77F1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595452383"/>
        <c:axId val="1595449055"/>
      </c:barChart>
      <c:catAx>
        <c:axId val="1595452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1595449055"/>
        <c:crosses val="autoZero"/>
        <c:auto val="1"/>
        <c:lblAlgn val="ctr"/>
        <c:lblOffset val="100"/>
        <c:noMultiLvlLbl val="1"/>
      </c:catAx>
      <c:valAx>
        <c:axId val="1595449055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high"/>
        <c:crossAx val="15954523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1239722222222224"/>
          <c:y val="3.2447048611111112E-2"/>
          <c:w val="0.28050111111111109"/>
          <c:h val="9.15299017374894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D9CDD2"/>
      </a:solidFill>
      <a:round/>
    </a:ln>
    <a:effectLst>
      <a:outerShdw blurRad="38100" algn="ctr" rotWithShape="0">
        <a:srgbClr val="8B6776">
          <a:alpha val="40000"/>
        </a:srgbClr>
      </a:outerShdw>
    </a:effectLst>
  </c:spPr>
  <c:txPr>
    <a:bodyPr/>
    <a:lstStyle/>
    <a:p>
      <a:pPr>
        <a:defRPr>
          <a:latin typeface="Century Gothic" panose="020B0502020202020204" pitchFamily="34" charset="0"/>
        </a:defRPr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Calculation!$AS$23</c:f>
              <c:strCache>
                <c:ptCount val="1"/>
                <c:pt idx="0">
                  <c:v>COMPLETED</c:v>
                </c:pt>
              </c:strCache>
            </c:strRef>
          </c:tx>
          <c:spPr>
            <a:solidFill>
              <a:srgbClr val="6E63B7"/>
            </a:solidFill>
          </c:spPr>
          <c:dPt>
            <c:idx val="0"/>
            <c:bubble3D val="0"/>
            <c:spPr>
              <a:solidFill>
                <a:srgbClr val="5C72B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7C9-493A-B45D-80A4B99CA7ED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7C9-493A-B45D-80A4B99CA7ED}"/>
              </c:ext>
            </c:extLst>
          </c:dPt>
          <c:val>
            <c:numRef>
              <c:f>Calculation!$AT$23:$AU$23</c:f>
              <c:numCache>
                <c:formatCode>0%</c:formatCode>
                <c:ptCount val="2"/>
                <c:pt idx="0">
                  <c:v>0.7</c:v>
                </c:pt>
                <c:pt idx="1">
                  <c:v>0.30000000000000004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C9-493A-B45D-80A4B99CA7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Calculation!$AS$24</c:f>
              <c:strCache>
                <c:ptCount val="1"/>
                <c:pt idx="0">
                  <c:v>COMPLETED FROM PLANNED</c:v>
                </c:pt>
              </c:strCache>
            </c:strRef>
          </c:tx>
          <c:dPt>
            <c:idx val="0"/>
            <c:bubble3D val="0"/>
            <c:spPr>
              <a:solidFill>
                <a:srgbClr val="5C72B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0EF-493D-84EB-AE055738D2F3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0EF-493D-84EB-AE055738D2F3}"/>
              </c:ext>
            </c:extLst>
          </c:dPt>
          <c:val>
            <c:numRef>
              <c:f>Calculation!$AT$24:$AU$24</c:f>
              <c:numCache>
                <c:formatCode>0%</c:formatCode>
                <c:ptCount val="2"/>
                <c:pt idx="0">
                  <c:v>0.625</c:v>
                </c:pt>
                <c:pt idx="1">
                  <c:v>0.375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0EF-493D-84EB-AE055738D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Calculation!$AS$26</c:f>
              <c:strCache>
                <c:ptCount val="1"/>
                <c:pt idx="0">
                  <c:v>BUG</c:v>
                </c:pt>
              </c:strCache>
            </c:strRef>
          </c:tx>
          <c:spPr>
            <a:ln w="25400">
              <a:noFill/>
            </a:ln>
          </c:spPr>
          <c:dPt>
            <c:idx val="0"/>
            <c:bubble3D val="0"/>
            <c:spPr>
              <a:solidFill>
                <a:srgbClr val="5C72B8"/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D04-4DBB-8F54-99087BA74673}"/>
              </c:ext>
            </c:extLst>
          </c:dPt>
          <c:dPt>
            <c:idx val="1"/>
            <c:bubble3D val="0"/>
            <c:spPr>
              <a:solidFill>
                <a:schemeClr val="tx2">
                  <a:lumMod val="20000"/>
                  <a:lumOff val="80000"/>
                </a:schemeClr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D04-4DBB-8F54-99087BA74673}"/>
              </c:ext>
            </c:extLst>
          </c:dPt>
          <c:dLbls>
            <c:delete val="1"/>
          </c:dLbls>
          <c:val>
            <c:numRef>
              <c:f>Calculation!$AT$26:$AU$26</c:f>
              <c:numCache>
                <c:formatCode>0%</c:formatCode>
                <c:ptCount val="2"/>
                <c:pt idx="0">
                  <c:v>0.1</c:v>
                </c:pt>
                <c:pt idx="1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D04-4DBB-8F54-99087BA7467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100" b="1"/>
              <a:t>Split By Priority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11112112204953352"/>
          <c:y val="0.18724187426800165"/>
          <c:w val="0.50237833397373899"/>
          <c:h val="0.7512482498084696"/>
        </c:manualLayout>
      </c:layout>
      <c:pieChart>
        <c:varyColors val="1"/>
        <c:ser>
          <c:idx val="0"/>
          <c:order val="0"/>
          <c:tx>
            <c:v>Priorities</c:v>
          </c:tx>
          <c:dPt>
            <c:idx val="0"/>
            <c:bubble3D val="0"/>
            <c:spPr>
              <a:solidFill>
                <a:srgbClr val="7083C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289-4D54-83F8-E371812AC1A3}"/>
              </c:ext>
            </c:extLst>
          </c:dPt>
          <c:dPt>
            <c:idx val="1"/>
            <c:bubble3D val="0"/>
            <c:spPr>
              <a:solidFill>
                <a:srgbClr val="B79FA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289-4D54-83F8-E371812AC1A3}"/>
              </c:ext>
            </c:extLst>
          </c:dPt>
          <c:dPt>
            <c:idx val="2"/>
            <c:bubble3D val="0"/>
            <c:spPr>
              <a:solidFill>
                <a:srgbClr val="394B8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289-4D54-83F8-E371812AC1A3}"/>
              </c:ext>
            </c:extLst>
          </c:dPt>
          <c:dPt>
            <c:idx val="3"/>
            <c:bubble3D val="0"/>
            <c:spPr>
              <a:solidFill>
                <a:schemeClr val="bg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289-4D54-83F8-E371812AC1A3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bg1"/>
                    </a:solidFill>
                    <a:effectLst>
                      <a:outerShdw blurRad="50800" dist="38100" dir="8100000" algn="tr" rotWithShape="0">
                        <a:prstClr val="black">
                          <a:alpha val="40000"/>
                        </a:prstClr>
                      </a:outerShdw>
                    </a:effectLst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[0]!D1PriorityLabels</c:f>
              <c:strCache>
                <c:ptCount val="4"/>
                <c:pt idx="0">
                  <c:v>Low</c:v>
                </c:pt>
                <c:pt idx="1">
                  <c:v>Medium</c:v>
                </c:pt>
                <c:pt idx="2">
                  <c:v>High</c:v>
                </c:pt>
                <c:pt idx="3">
                  <c:v>Not set</c:v>
                </c:pt>
              </c:strCache>
            </c:strRef>
          </c:cat>
          <c:val>
            <c:numRef>
              <c:f>[0]!D1PriorityTotals</c:f>
              <c:numCache>
                <c:formatCode>General</c:formatCode>
                <c:ptCount val="4"/>
                <c:pt idx="0">
                  <c:v>4</c:v>
                </c:pt>
                <c:pt idx="1">
                  <c:v>3</c:v>
                </c:pt>
                <c:pt idx="2">
                  <c:v>1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289-4D54-83F8-E371812AC1A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462087251217155"/>
          <c:y val="0.37707623349976666"/>
          <c:w val="0.19311276880473813"/>
          <c:h val="0.371579531344939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38100" algn="tr" rotWithShape="0">
        <a:srgbClr val="A68893">
          <a:alpha val="40000"/>
        </a:srgbClr>
      </a:outerShdw>
    </a:effectLst>
  </c:spPr>
  <c:txPr>
    <a:bodyPr/>
    <a:lstStyle/>
    <a:p>
      <a:pPr>
        <a:defRPr>
          <a:latin typeface="Century Gothic" panose="020B0502020202020204" pitchFamily="34" charset="0"/>
        </a:defRPr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Calculation!$AS$4</c:f>
          <c:strCache>
            <c:ptCount val="1"/>
            <c:pt idx="0">
              <c:v>Bug Share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pieChart>
        <c:varyColors val="1"/>
        <c:ser>
          <c:idx val="0"/>
          <c:order val="0"/>
          <c:tx>
            <c:v>Type</c:v>
          </c:tx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F8BA30"/>
              </a:solidFill>
              <a:ln w="285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464-447A-BE88-A60B02FEFFCC}"/>
              </c:ext>
            </c:extLst>
          </c:dPt>
          <c:dPt>
            <c:idx val="1"/>
            <c:bubble3D val="0"/>
            <c:spPr>
              <a:solidFill>
                <a:srgbClr val="C9D1DD"/>
              </a:solidFill>
              <a:ln w="285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B464-447A-BE88-A60B02FEFFCC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chemeClr val="bg1"/>
                    </a:solidFill>
                    <a:effectLst>
                      <a:outerShdw blurRad="50800" dist="38100" dir="8100000" algn="tr" rotWithShape="0">
                        <a:prstClr val="black">
                          <a:alpha val="40000"/>
                        </a:prstClr>
                      </a:outerShdw>
                    </a:effectLst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Calculation!$AS$5:$AT$5</c:f>
              <c:strCache>
                <c:ptCount val="2"/>
                <c:pt idx="0">
                  <c:v>Bug</c:v>
                </c:pt>
                <c:pt idx="1">
                  <c:v>Total Tickets</c:v>
                </c:pt>
              </c:strCache>
            </c:strRef>
          </c:cat>
          <c:val>
            <c:numRef>
              <c:f>Calculation!$AS$6:$AT$6</c:f>
              <c:numCache>
                <c:formatCode>General</c:formatCode>
                <c:ptCount val="2"/>
                <c:pt idx="0">
                  <c:v>1</c:v>
                </c:pt>
                <c:pt idx="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64-447A-BE88-A60B02FEFFC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38100" algn="ctr" rotWithShape="0">
        <a:srgbClr val="8B6776">
          <a:alpha val="40000"/>
        </a:srgbClr>
      </a:outerShdw>
    </a:effectLst>
  </c:spPr>
  <c:txPr>
    <a:bodyPr/>
    <a:lstStyle/>
    <a:p>
      <a:pPr>
        <a:defRPr>
          <a:latin typeface="Century Gothic" panose="020B0502020202020204" pitchFamily="34" charset="0"/>
        </a:defRPr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Calculation!$BU$4</c:f>
          <c:strCache>
            <c:ptCount val="1"/>
            <c:pt idx="0">
              <c:v>Bug % by Sprint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595959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Calculation!$BX$5</c:f>
              <c:strCache>
                <c:ptCount val="1"/>
                <c:pt idx="0">
                  <c:v>Bug %</c:v>
                </c:pt>
              </c:strCache>
            </c:strRef>
          </c:tx>
          <c:spPr>
            <a:ln w="28575" cap="rnd">
              <a:solidFill>
                <a:srgbClr val="F8BA30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rgbClr val="6263B7"/>
              </a:solidFill>
              <a:ln w="9525">
                <a:solidFill>
                  <a:srgbClr val="6263B7"/>
                </a:solidFill>
              </a:ln>
              <a:effectLst/>
            </c:spPr>
          </c:marker>
          <c:dLbls>
            <c:numFmt formatCode="0%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595959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[0]!D2TypePctBySprint</c:f>
              <c:numCache>
                <c:formatCode>0.0%</c:formatCode>
                <c:ptCount val="5"/>
                <c:pt idx="0">
                  <c:v>0.1</c:v>
                </c:pt>
                <c:pt idx="1">
                  <c:v>0.1</c:v>
                </c:pt>
                <c:pt idx="2">
                  <c:v>0.2</c:v>
                </c:pt>
                <c:pt idx="3">
                  <c:v>0.1</c:v>
                </c:pt>
                <c:pt idx="4">
                  <c:v>0.5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EF6F-47C4-9F82-A3399D2C78A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97537903"/>
        <c:axId val="497538735"/>
      </c:lineChart>
      <c:catAx>
        <c:axId val="4975379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595959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497538735"/>
        <c:crosses val="autoZero"/>
        <c:auto val="1"/>
        <c:lblAlgn val="ctr"/>
        <c:lblOffset val="100"/>
        <c:noMultiLvlLbl val="0"/>
      </c:catAx>
      <c:valAx>
        <c:axId val="497538735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97537903"/>
        <c:crosses val="autoZero"/>
        <c:crossBetween val="between"/>
        <c:majorUnit val="0.1"/>
        <c:minorUnit val="1.0000000000000002E-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>
      <a:outerShdw blurRad="38100" algn="ctr" rotWithShape="0">
        <a:srgbClr val="8B6776">
          <a:alpha val="40000"/>
        </a:srgbClr>
      </a:outerShdw>
    </a:effectLst>
  </c:spPr>
  <c:txPr>
    <a:bodyPr/>
    <a:lstStyle/>
    <a:p>
      <a:pPr>
        <a:defRPr>
          <a:solidFill>
            <a:srgbClr val="595959"/>
          </a:solidFill>
          <a:latin typeface="Century Gothic" panose="020B0502020202020204" pitchFamily="34" charset="0"/>
        </a:defRPr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100" b="1" i="0" u="none" strike="noStrike" kern="1200" spc="0" baseline="0">
                <a:solidFill>
                  <a:srgbClr val="595959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100" b="1">
                <a:solidFill>
                  <a:srgbClr val="595959"/>
                </a:solidFill>
              </a:rPr>
              <a:t>Average Completion Time</a:t>
            </a:r>
            <a:endParaRPr lang="en-US" sz="1100" b="1">
              <a:solidFill>
                <a:srgbClr val="595959"/>
              </a:solidFill>
            </a:endParaRPr>
          </a:p>
        </c:rich>
      </c:tx>
      <c:layout>
        <c:manualLayout>
          <c:xMode val="edge"/>
          <c:yMode val="edge"/>
          <c:x val="0.30304547277318261"/>
          <c:y val="4.04139404340519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100" b="1" i="0" u="none" strike="noStrike" kern="1200" spc="0" baseline="0">
              <a:solidFill>
                <a:srgbClr val="595959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2157696665337642"/>
          <c:y val="0.2255440907777044"/>
          <c:w val="0.77115739746323275"/>
          <c:h val="0.70036356693370672"/>
        </c:manualLayout>
      </c:layout>
      <c:barChart>
        <c:barDir val="bar"/>
        <c:grouping val="stacked"/>
        <c:varyColors val="0"/>
        <c:ser>
          <c:idx val="1"/>
          <c:order val="0"/>
          <c:tx>
            <c:v>other</c:v>
          </c:tx>
          <c:spPr>
            <a:noFill/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[0]!D2SprintLabels</c:f>
              <c:strCache>
                <c:ptCount val="5"/>
                <c:pt idx="0">
                  <c:v>Sprint # 1</c:v>
                </c:pt>
                <c:pt idx="1">
                  <c:v>Sprint # 2</c:v>
                </c:pt>
                <c:pt idx="2">
                  <c:v>Sprint # 3</c:v>
                </c:pt>
                <c:pt idx="3">
                  <c:v>Sprint # 4</c:v>
                </c:pt>
                <c:pt idx="4">
                  <c:v>Sprint # 5</c:v>
                </c:pt>
              </c:strCache>
            </c:strRef>
          </c:cat>
          <c:val>
            <c:numRef>
              <c:f>[0]!D2AverageDurationOther</c:f>
              <c:numCache>
                <c:formatCode>#,##0.0</c:formatCode>
                <c:ptCount val="5"/>
                <c:pt idx="0">
                  <c:v>0.21785714285714342</c:v>
                </c:pt>
                <c:pt idx="1">
                  <c:v>3.6750000000000003</c:v>
                </c:pt>
                <c:pt idx="2">
                  <c:v>2.0750000000000002</c:v>
                </c:pt>
                <c:pt idx="3">
                  <c:v>1.4083333333333337</c:v>
                </c:pt>
                <c:pt idx="4">
                  <c:v>1.0750000000000002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64-4BE8-BF18-BEB56462DC57}"/>
            </c:ext>
          </c:extLst>
        </c:ser>
        <c:ser>
          <c:idx val="0"/>
          <c:order val="1"/>
          <c:tx>
            <c:v>Average duration</c:v>
          </c:tx>
          <c:spPr>
            <a:solidFill>
              <a:srgbClr val="5C72B8">
                <a:alpha val="69804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[0]!D2SprintLabels</c:f>
              <c:strCache>
                <c:ptCount val="5"/>
                <c:pt idx="0">
                  <c:v>Sprint # 1</c:v>
                </c:pt>
                <c:pt idx="1">
                  <c:v>Sprint # 2</c:v>
                </c:pt>
                <c:pt idx="2">
                  <c:v>Sprint # 3</c:v>
                </c:pt>
                <c:pt idx="3">
                  <c:v>Sprint # 4</c:v>
                </c:pt>
                <c:pt idx="4">
                  <c:v>Sprint # 5</c:v>
                </c:pt>
              </c:strCache>
            </c:strRef>
          </c:cat>
          <c:val>
            <c:numRef>
              <c:f>[0]!D2AverageDuration</c:f>
              <c:numCache>
                <c:formatCode>#,##0.0</c:formatCode>
                <c:ptCount val="5"/>
                <c:pt idx="0">
                  <c:v>8.7142857142857135</c:v>
                </c:pt>
                <c:pt idx="1">
                  <c:v>1.8</c:v>
                </c:pt>
                <c:pt idx="2">
                  <c:v>5</c:v>
                </c:pt>
                <c:pt idx="3">
                  <c:v>6.333333333333333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64-4BE8-BF18-BEB56462DC5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440607007"/>
        <c:axId val="440611583"/>
      </c:barChart>
      <c:catAx>
        <c:axId val="44060700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595959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440611583"/>
        <c:crosses val="autoZero"/>
        <c:auto val="1"/>
        <c:lblAlgn val="ctr"/>
        <c:lblOffset val="100"/>
        <c:noMultiLvlLbl val="0"/>
      </c:catAx>
      <c:valAx>
        <c:axId val="440611583"/>
        <c:scaling>
          <c:orientation val="minMax"/>
        </c:scaling>
        <c:delete val="1"/>
        <c:axPos val="b"/>
        <c:numFmt formatCode="#,##0.0" sourceLinked="1"/>
        <c:majorTickMark val="out"/>
        <c:minorTickMark val="none"/>
        <c:tickLblPos val="nextTo"/>
        <c:crossAx val="440607007"/>
        <c:crosses val="autoZero"/>
        <c:crossBetween val="between"/>
        <c:majorUnit val="1.0000000000000002E-3"/>
        <c:minorUnit val="1.0000000000000002E-3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>
      <a:outerShdw blurRad="38100" algn="ctr" rotWithShape="0">
        <a:srgbClr val="8B6776">
          <a:alpha val="40000"/>
        </a:srgbClr>
      </a:outerShdw>
    </a:effectLst>
  </c:spPr>
  <c:txPr>
    <a:bodyPr/>
    <a:lstStyle/>
    <a:p>
      <a:pPr>
        <a:defRPr>
          <a:latin typeface="Century Gothic" panose="020B0502020202020204" pitchFamily="34" charset="0"/>
        </a:defRPr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none" spc="20" baseline="0">
                <a:solidFill>
                  <a:srgbClr val="595959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100" b="1"/>
              <a:t>Sprint Velocity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none" spc="20" baseline="0">
              <a:solidFill>
                <a:srgbClr val="595959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3.0901231563990321E-2"/>
          <c:y val="0.18457465277777776"/>
          <c:w val="0.95551852284256611"/>
          <c:h val="0.673987413194444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Calculation!$CA$5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5C72B8"/>
            </a:soli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595959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[0]!D2SprintLabels</c:f>
              <c:strCache>
                <c:ptCount val="5"/>
                <c:pt idx="0">
                  <c:v>Sprint # 1</c:v>
                </c:pt>
                <c:pt idx="1">
                  <c:v>Sprint # 2</c:v>
                </c:pt>
                <c:pt idx="2">
                  <c:v>Sprint # 3</c:v>
                </c:pt>
                <c:pt idx="3">
                  <c:v>Sprint # 4</c:v>
                </c:pt>
                <c:pt idx="4">
                  <c:v>Sprint # 5</c:v>
                </c:pt>
              </c:strCache>
            </c:strRef>
          </c:cat>
          <c:val>
            <c:numRef>
              <c:f>[0]!D2SPTotalBySprint</c:f>
              <c:numCache>
                <c:formatCode>General</c:formatCode>
                <c:ptCount val="5"/>
                <c:pt idx="0">
                  <c:v>68</c:v>
                </c:pt>
                <c:pt idx="1">
                  <c:v>68</c:v>
                </c:pt>
                <c:pt idx="2">
                  <c:v>68</c:v>
                </c:pt>
                <c:pt idx="3">
                  <c:v>59</c:v>
                </c:pt>
                <c:pt idx="4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4E-4825-B9D0-27147C7FF7C6}"/>
            </c:ext>
          </c:extLst>
        </c:ser>
        <c:ser>
          <c:idx val="2"/>
          <c:order val="1"/>
          <c:tx>
            <c:strRef>
              <c:f>Calculation!$CB$5</c:f>
              <c:strCache>
                <c:ptCount val="1"/>
                <c:pt idx="0">
                  <c:v>Planned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595959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[0]!D2SPPlannedBySprint</c:f>
              <c:numCache>
                <c:formatCode>General</c:formatCode>
                <c:ptCount val="5"/>
                <c:pt idx="0">
                  <c:v>56</c:v>
                </c:pt>
                <c:pt idx="1">
                  <c:v>40</c:v>
                </c:pt>
                <c:pt idx="2">
                  <c:v>54</c:v>
                </c:pt>
                <c:pt idx="3">
                  <c:v>48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6B-4EDC-8168-1DB014A73DE6}"/>
            </c:ext>
          </c:extLst>
        </c:ser>
        <c:ser>
          <c:idx val="1"/>
          <c:order val="2"/>
          <c:tx>
            <c:strRef>
              <c:f>Calculation!$CC$5</c:f>
              <c:strCache>
                <c:ptCount val="1"/>
                <c:pt idx="0">
                  <c:v>Completed</c:v>
                </c:pt>
              </c:strCache>
            </c:strRef>
          </c:tx>
          <c:spPr>
            <a:solidFill>
              <a:srgbClr val="F8BA30"/>
            </a:soli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595959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[0]!D2SprintLabels</c:f>
              <c:strCache>
                <c:ptCount val="5"/>
                <c:pt idx="0">
                  <c:v>Sprint # 1</c:v>
                </c:pt>
                <c:pt idx="1">
                  <c:v>Sprint # 2</c:v>
                </c:pt>
                <c:pt idx="2">
                  <c:v>Sprint # 3</c:v>
                </c:pt>
                <c:pt idx="3">
                  <c:v>Sprint # 4</c:v>
                </c:pt>
                <c:pt idx="4">
                  <c:v>Sprint # 5</c:v>
                </c:pt>
              </c:strCache>
            </c:strRef>
          </c:cat>
          <c:val>
            <c:numRef>
              <c:f>[0]!D2SPCompletedBySprint</c:f>
              <c:numCache>
                <c:formatCode>General</c:formatCode>
                <c:ptCount val="5"/>
                <c:pt idx="0">
                  <c:v>62</c:v>
                </c:pt>
                <c:pt idx="1">
                  <c:v>37</c:v>
                </c:pt>
                <c:pt idx="2">
                  <c:v>38</c:v>
                </c:pt>
                <c:pt idx="3">
                  <c:v>18</c:v>
                </c:pt>
                <c:pt idx="4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4E-4825-B9D0-27147C7FF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982291519"/>
        <c:axId val="1982294015"/>
      </c:barChart>
      <c:catAx>
        <c:axId val="19822915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595959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1982294015"/>
        <c:crosses val="autoZero"/>
        <c:auto val="1"/>
        <c:lblAlgn val="ctr"/>
        <c:lblOffset val="100"/>
        <c:noMultiLvlLbl val="0"/>
      </c:catAx>
      <c:valAx>
        <c:axId val="1982294015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rgbClr val="595959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r>
                  <a:rPr lang="tr-TR"/>
                  <a:t>story points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rgbClr val="595959"/>
                  </a:solidFill>
                  <a:latin typeface="Century Gothic" panose="020B0502020202020204" pitchFamily="34" charset="0"/>
                  <a:ea typeface="+mn-ea"/>
                  <a:cs typeface="+mn-cs"/>
                </a:defRPr>
              </a:pPr>
              <a:endParaRPr lang="tr-TR"/>
            </a:p>
          </c:txPr>
        </c:title>
        <c:numFmt formatCode="General" sourceLinked="1"/>
        <c:majorTickMark val="none"/>
        <c:minorTickMark val="none"/>
        <c:tickLblPos val="nextTo"/>
        <c:crossAx val="19822915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9297047798478872"/>
          <c:y val="3.3381262955660046E-2"/>
          <c:w val="0.28537326951778086"/>
          <c:h val="7.85469661945854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595959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D9CDD2"/>
      </a:solidFill>
      <a:round/>
    </a:ln>
    <a:effectLst>
      <a:outerShdw blurRad="38100" algn="tr" rotWithShape="0">
        <a:srgbClr val="8B6776">
          <a:alpha val="40000"/>
        </a:srgbClr>
      </a:outerShdw>
    </a:effectLst>
  </c:spPr>
  <c:txPr>
    <a:bodyPr/>
    <a:lstStyle/>
    <a:p>
      <a:pPr>
        <a:defRPr>
          <a:solidFill>
            <a:srgbClr val="595959"/>
          </a:solidFill>
          <a:latin typeface="Century Gothic" panose="020B0502020202020204" pitchFamily="34" charset="0"/>
        </a:defRPr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100" b="1" i="0" u="none" strike="noStrike" kern="1200" spc="0" baseline="0">
                <a:solidFill>
                  <a:srgbClr val="595959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100" b="1"/>
              <a:t>Task status split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100" b="1" i="0" u="none" strike="noStrike" kern="1200" spc="0" baseline="0">
              <a:solidFill>
                <a:srgbClr val="595959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Calculation!$CH$5</c:f>
              <c:strCache>
                <c:ptCount val="1"/>
                <c:pt idx="0">
                  <c:v>Not set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[0]!D2SprintLabels</c:f>
              <c:strCache>
                <c:ptCount val="5"/>
                <c:pt idx="0">
                  <c:v>Sprint # 1</c:v>
                </c:pt>
                <c:pt idx="1">
                  <c:v>Sprint # 2</c:v>
                </c:pt>
                <c:pt idx="2">
                  <c:v>Sprint # 3</c:v>
                </c:pt>
                <c:pt idx="3">
                  <c:v>Sprint # 4</c:v>
                </c:pt>
                <c:pt idx="4">
                  <c:v>Sprint # 5</c:v>
                </c:pt>
              </c:strCache>
            </c:strRef>
          </c:cat>
          <c:val>
            <c:numRef>
              <c:f>[0]!status00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95-4DF0-B5FF-E9BED8EFBC6D}"/>
            </c:ext>
          </c:extLst>
        </c:ser>
        <c:ser>
          <c:idx val="1"/>
          <c:order val="1"/>
          <c:tx>
            <c:strRef>
              <c:f>Calculation!$CI$5</c:f>
              <c:strCache>
                <c:ptCount val="1"/>
                <c:pt idx="0">
                  <c:v>In Progress</c:v>
                </c:pt>
              </c:strCache>
            </c:strRef>
          </c:tx>
          <c:spPr>
            <a:solidFill>
              <a:srgbClr val="394B83"/>
            </a:solidFill>
            <a:ln>
              <a:noFill/>
            </a:ln>
            <a:effectLst/>
          </c:spPr>
          <c:invertIfNegative val="0"/>
          <c:cat>
            <c:strRef>
              <c:f>[0]!D2SprintLabels</c:f>
              <c:strCache>
                <c:ptCount val="5"/>
                <c:pt idx="0">
                  <c:v>Sprint # 1</c:v>
                </c:pt>
                <c:pt idx="1">
                  <c:v>Sprint # 2</c:v>
                </c:pt>
                <c:pt idx="2">
                  <c:v>Sprint # 3</c:v>
                </c:pt>
                <c:pt idx="3">
                  <c:v>Sprint # 4</c:v>
                </c:pt>
                <c:pt idx="4">
                  <c:v>Sprint # 5</c:v>
                </c:pt>
              </c:strCache>
            </c:strRef>
          </c:cat>
          <c:val>
            <c:numRef>
              <c:f>[0]!status01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95-4DF0-B5FF-E9BED8EFBC6D}"/>
            </c:ext>
          </c:extLst>
        </c:ser>
        <c:ser>
          <c:idx val="2"/>
          <c:order val="2"/>
          <c:tx>
            <c:strRef>
              <c:f>Calculation!$CJ$5</c:f>
              <c:strCache>
                <c:ptCount val="1"/>
                <c:pt idx="0">
                  <c:v>Open</c:v>
                </c:pt>
              </c:strCache>
            </c:strRef>
          </c:tx>
          <c:spPr>
            <a:solidFill>
              <a:srgbClr val="6263B7"/>
            </a:solidFill>
            <a:ln>
              <a:noFill/>
            </a:ln>
            <a:effectLst/>
          </c:spPr>
          <c:invertIfNegative val="0"/>
          <c:cat>
            <c:strRef>
              <c:f>[0]!D2SprintLabels</c:f>
              <c:strCache>
                <c:ptCount val="5"/>
                <c:pt idx="0">
                  <c:v>Sprint # 1</c:v>
                </c:pt>
                <c:pt idx="1">
                  <c:v>Sprint # 2</c:v>
                </c:pt>
                <c:pt idx="2">
                  <c:v>Sprint # 3</c:v>
                </c:pt>
                <c:pt idx="3">
                  <c:v>Sprint # 4</c:v>
                </c:pt>
                <c:pt idx="4">
                  <c:v>Sprint # 5</c:v>
                </c:pt>
              </c:strCache>
            </c:strRef>
          </c:cat>
          <c:val>
            <c:numRef>
              <c:f>[0]!status02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95-4DF0-B5FF-E9BED8EFBC6D}"/>
            </c:ext>
          </c:extLst>
        </c:ser>
        <c:ser>
          <c:idx val="3"/>
          <c:order val="3"/>
          <c:tx>
            <c:strRef>
              <c:f>Calculation!$CK$5</c:f>
              <c:strCache>
                <c:ptCount val="1"/>
                <c:pt idx="0">
                  <c:v>Testing</c:v>
                </c:pt>
              </c:strCache>
            </c:strRef>
          </c:tx>
          <c:spPr>
            <a:solidFill>
              <a:srgbClr val="FAD072"/>
            </a:solidFill>
            <a:ln>
              <a:noFill/>
            </a:ln>
            <a:effectLst/>
          </c:spPr>
          <c:invertIfNegative val="0"/>
          <c:cat>
            <c:strRef>
              <c:f>[0]!D2SprintLabels</c:f>
              <c:strCache>
                <c:ptCount val="5"/>
                <c:pt idx="0">
                  <c:v>Sprint # 1</c:v>
                </c:pt>
                <c:pt idx="1">
                  <c:v>Sprint # 2</c:v>
                </c:pt>
                <c:pt idx="2">
                  <c:v>Sprint # 3</c:v>
                </c:pt>
                <c:pt idx="3">
                  <c:v>Sprint # 4</c:v>
                </c:pt>
                <c:pt idx="4">
                  <c:v>Sprint # 5</c:v>
                </c:pt>
              </c:strCache>
            </c:strRef>
          </c:cat>
          <c:val>
            <c:numRef>
              <c:f>[0]!status03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795-4DF0-B5FF-E9BED8EFBC6D}"/>
            </c:ext>
          </c:extLst>
        </c:ser>
        <c:ser>
          <c:idx val="4"/>
          <c:order val="4"/>
          <c:tx>
            <c:strRef>
              <c:f>Calculation!$CL$5</c:f>
              <c:strCache>
                <c:ptCount val="1"/>
                <c:pt idx="0">
                  <c:v>Deployment</c:v>
                </c:pt>
              </c:strCache>
            </c:strRef>
          </c:tx>
          <c:spPr>
            <a:solidFill>
              <a:srgbClr val="87A8D9"/>
            </a:solidFill>
            <a:ln>
              <a:noFill/>
            </a:ln>
            <a:effectLst/>
          </c:spPr>
          <c:invertIfNegative val="0"/>
          <c:cat>
            <c:strRef>
              <c:f>[0]!D2SprintLabels</c:f>
              <c:strCache>
                <c:ptCount val="5"/>
                <c:pt idx="0">
                  <c:v>Sprint # 1</c:v>
                </c:pt>
                <c:pt idx="1">
                  <c:v>Sprint # 2</c:v>
                </c:pt>
                <c:pt idx="2">
                  <c:v>Sprint # 3</c:v>
                </c:pt>
                <c:pt idx="3">
                  <c:v>Sprint # 4</c:v>
                </c:pt>
                <c:pt idx="4">
                  <c:v>Sprint # 5</c:v>
                </c:pt>
              </c:strCache>
            </c:strRef>
          </c:cat>
          <c:val>
            <c:numRef>
              <c:f>[0]!status04</c:f>
              <c:numCache>
                <c:formatCode>General</c:formatCode>
                <c:ptCount val="5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795-4DF0-B5FF-E9BED8EFBC6D}"/>
            </c:ext>
          </c:extLst>
        </c:ser>
        <c:ser>
          <c:idx val="5"/>
          <c:order val="5"/>
          <c:tx>
            <c:strRef>
              <c:f>Calculation!$CM$5</c:f>
              <c:strCache>
                <c:ptCount val="1"/>
                <c:pt idx="0">
                  <c:v>Completed</c:v>
                </c:pt>
              </c:strCache>
            </c:strRef>
          </c:tx>
          <c:spPr>
            <a:solidFill>
              <a:srgbClr val="5C72B8"/>
            </a:solidFill>
            <a:ln>
              <a:noFill/>
            </a:ln>
            <a:effectLst/>
          </c:spPr>
          <c:invertIfNegative val="0"/>
          <c:cat>
            <c:strRef>
              <c:f>[0]!D2SprintLabels</c:f>
              <c:strCache>
                <c:ptCount val="5"/>
                <c:pt idx="0">
                  <c:v>Sprint # 1</c:v>
                </c:pt>
                <c:pt idx="1">
                  <c:v>Sprint # 2</c:v>
                </c:pt>
                <c:pt idx="2">
                  <c:v>Sprint # 3</c:v>
                </c:pt>
                <c:pt idx="3">
                  <c:v>Sprint # 4</c:v>
                </c:pt>
                <c:pt idx="4">
                  <c:v>Sprint # 5</c:v>
                </c:pt>
              </c:strCache>
            </c:strRef>
          </c:cat>
          <c:val>
            <c:numRef>
              <c:f>[0]!status05</c:f>
              <c:numCache>
                <c:formatCode>General</c:formatCode>
                <c:ptCount val="5"/>
                <c:pt idx="0">
                  <c:v>7</c:v>
                </c:pt>
                <c:pt idx="1">
                  <c:v>5</c:v>
                </c:pt>
                <c:pt idx="2">
                  <c:v>6</c:v>
                </c:pt>
                <c:pt idx="3">
                  <c:v>3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795-4DF0-B5FF-E9BED8EFBC6D}"/>
            </c:ext>
          </c:extLst>
        </c:ser>
        <c:ser>
          <c:idx val="6"/>
          <c:order val="6"/>
          <c:tx>
            <c:strRef>
              <c:f>Calculation!$CN$5</c:f>
              <c:strCache>
                <c:ptCount val="1"/>
              </c:strCache>
            </c:strRef>
          </c:tx>
          <c:spPr>
            <a:solidFill>
              <a:srgbClr val="EAD6A4"/>
            </a:solidFill>
            <a:ln>
              <a:noFill/>
            </a:ln>
            <a:effectLst/>
          </c:spPr>
          <c:invertIfNegative val="0"/>
          <c:cat>
            <c:strRef>
              <c:f>[0]!D2SprintLabels</c:f>
              <c:strCache>
                <c:ptCount val="5"/>
                <c:pt idx="0">
                  <c:v>Sprint # 1</c:v>
                </c:pt>
                <c:pt idx="1">
                  <c:v>Sprint # 2</c:v>
                </c:pt>
                <c:pt idx="2">
                  <c:v>Sprint # 3</c:v>
                </c:pt>
                <c:pt idx="3">
                  <c:v>Sprint # 4</c:v>
                </c:pt>
                <c:pt idx="4">
                  <c:v>Sprint # 5</c:v>
                </c:pt>
              </c:strCache>
            </c:strRef>
          </c:cat>
          <c:val>
            <c:numRef>
              <c:f>[0]!status06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795-4DF0-B5FF-E9BED8EFBC6D}"/>
            </c:ext>
          </c:extLst>
        </c:ser>
        <c:ser>
          <c:idx val="7"/>
          <c:order val="7"/>
          <c:tx>
            <c:strRef>
              <c:f>Calculation!$CO$5</c:f>
              <c:strCache>
                <c:ptCount val="1"/>
              </c:strCache>
            </c:strRef>
          </c:tx>
          <c:spPr>
            <a:solidFill>
              <a:srgbClr val="6263B7"/>
            </a:solidFill>
            <a:ln>
              <a:noFill/>
            </a:ln>
            <a:effectLst/>
          </c:spPr>
          <c:invertIfNegative val="0"/>
          <c:cat>
            <c:strRef>
              <c:f>[0]!D2SprintLabels</c:f>
              <c:strCache>
                <c:ptCount val="5"/>
                <c:pt idx="0">
                  <c:v>Sprint # 1</c:v>
                </c:pt>
                <c:pt idx="1">
                  <c:v>Sprint # 2</c:v>
                </c:pt>
                <c:pt idx="2">
                  <c:v>Sprint # 3</c:v>
                </c:pt>
                <c:pt idx="3">
                  <c:v>Sprint # 4</c:v>
                </c:pt>
                <c:pt idx="4">
                  <c:v>Sprint # 5</c:v>
                </c:pt>
              </c:strCache>
            </c:strRef>
          </c:cat>
          <c:val>
            <c:numRef>
              <c:f>[0]!status07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795-4DF0-B5FF-E9BED8EFBC6D}"/>
            </c:ext>
          </c:extLst>
        </c:ser>
        <c:ser>
          <c:idx val="8"/>
          <c:order val="8"/>
          <c:tx>
            <c:strRef>
              <c:f>Calculation!$CP$5</c:f>
              <c:strCache>
                <c:ptCount val="1"/>
              </c:strCache>
            </c:strRef>
          </c:tx>
          <c:spPr>
            <a:solidFill>
              <a:srgbClr val="7083C0"/>
            </a:solidFill>
            <a:ln>
              <a:noFill/>
            </a:ln>
            <a:effectLst/>
          </c:spPr>
          <c:invertIfNegative val="0"/>
          <c:cat>
            <c:strRef>
              <c:f>[0]!D2SprintLabels</c:f>
              <c:strCache>
                <c:ptCount val="5"/>
                <c:pt idx="0">
                  <c:v>Sprint # 1</c:v>
                </c:pt>
                <c:pt idx="1">
                  <c:v>Sprint # 2</c:v>
                </c:pt>
                <c:pt idx="2">
                  <c:v>Sprint # 3</c:v>
                </c:pt>
                <c:pt idx="3">
                  <c:v>Sprint # 4</c:v>
                </c:pt>
                <c:pt idx="4">
                  <c:v>Sprint # 5</c:v>
                </c:pt>
              </c:strCache>
            </c:strRef>
          </c:cat>
          <c:val>
            <c:numRef>
              <c:f>[0]!status08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795-4DF0-B5FF-E9BED8EFBC6D}"/>
            </c:ext>
          </c:extLst>
        </c:ser>
        <c:ser>
          <c:idx val="10"/>
          <c:order val="9"/>
          <c:tx>
            <c:strRef>
              <c:f>Calculation!$CQ$5</c:f>
              <c:strCache>
                <c:ptCount val="1"/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[0]!D2SprintLabels</c:f>
              <c:strCache>
                <c:ptCount val="5"/>
                <c:pt idx="0">
                  <c:v>Sprint # 1</c:v>
                </c:pt>
                <c:pt idx="1">
                  <c:v>Sprint # 2</c:v>
                </c:pt>
                <c:pt idx="2">
                  <c:v>Sprint # 3</c:v>
                </c:pt>
                <c:pt idx="3">
                  <c:v>Sprint # 4</c:v>
                </c:pt>
                <c:pt idx="4">
                  <c:v>Sprint # 5</c:v>
                </c:pt>
              </c:strCache>
            </c:strRef>
          </c:cat>
          <c:val>
            <c:numRef>
              <c:f>[0]!status09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795-4DF0-B5FF-E9BED8EFBC6D}"/>
            </c:ext>
          </c:extLst>
        </c:ser>
        <c:ser>
          <c:idx val="9"/>
          <c:order val="10"/>
          <c:tx>
            <c:strRef>
              <c:f>Calculation!$CR$5</c:f>
              <c:strCache>
                <c:ptCount val="1"/>
              </c:strCache>
            </c:strRef>
          </c:tx>
          <c:spPr>
            <a:solidFill>
              <a:srgbClr val="C18707"/>
            </a:solidFill>
            <a:ln>
              <a:noFill/>
            </a:ln>
            <a:effectLst/>
          </c:spPr>
          <c:invertIfNegative val="0"/>
          <c:cat>
            <c:strRef>
              <c:f>[0]!D2SprintLabels</c:f>
              <c:strCache>
                <c:ptCount val="5"/>
                <c:pt idx="0">
                  <c:v>Sprint # 1</c:v>
                </c:pt>
                <c:pt idx="1">
                  <c:v>Sprint # 2</c:v>
                </c:pt>
                <c:pt idx="2">
                  <c:v>Sprint # 3</c:v>
                </c:pt>
                <c:pt idx="3">
                  <c:v>Sprint # 4</c:v>
                </c:pt>
                <c:pt idx="4">
                  <c:v>Sprint # 5</c:v>
                </c:pt>
              </c:strCache>
            </c:strRef>
          </c:cat>
          <c:val>
            <c:numRef>
              <c:f>[0]!status10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795-4DF0-B5FF-E9BED8EFBC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745975423"/>
        <c:axId val="1745976255"/>
      </c:barChart>
      <c:catAx>
        <c:axId val="174597542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595959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1745976255"/>
        <c:crosses val="autoZero"/>
        <c:auto val="1"/>
        <c:lblAlgn val="ctr"/>
        <c:lblOffset val="100"/>
        <c:noMultiLvlLbl val="0"/>
      </c:catAx>
      <c:valAx>
        <c:axId val="1745976255"/>
        <c:scaling>
          <c:orientation val="minMax"/>
        </c:scaling>
        <c:delete val="0"/>
        <c:axPos val="t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595959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1745975423"/>
        <c:crosses val="max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595959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>
      <a:outerShdw blurRad="38100" algn="tr" rotWithShape="0">
        <a:srgbClr val="8B6776">
          <a:alpha val="40000"/>
        </a:srgbClr>
      </a:outerShdw>
    </a:effectLst>
  </c:spPr>
  <c:txPr>
    <a:bodyPr/>
    <a:lstStyle/>
    <a:p>
      <a:pPr>
        <a:defRPr>
          <a:solidFill>
            <a:srgbClr val="595959"/>
          </a:solidFill>
          <a:latin typeface="Century Gothic" panose="020B0502020202020204" pitchFamily="34" charset="0"/>
        </a:defRPr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Calculation!$BQ$16:$BR$16</c:f>
              <c:strCache>
                <c:ptCount val="2"/>
                <c:pt idx="0">
                  <c:v>52%</c:v>
                </c:pt>
                <c:pt idx="1">
                  <c:v>48%</c:v>
                </c:pt>
              </c:strCache>
            </c:strRef>
          </c:tx>
          <c:dPt>
            <c:idx val="0"/>
            <c:bubble3D val="0"/>
            <c:spPr>
              <a:solidFill>
                <a:srgbClr val="5C72B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3A2-4E6B-8336-CD4300869671}"/>
              </c:ext>
            </c:extLst>
          </c:dPt>
          <c:dPt>
            <c:idx val="1"/>
            <c:bubble3D val="0"/>
            <c:spPr>
              <a:solidFill>
                <a:srgbClr val="D6DCE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3A2-4E6B-8336-CD4300869671}"/>
              </c:ext>
            </c:extLst>
          </c:dPt>
          <c:val>
            <c:numRef>
              <c:f>Calculation!$BQ$16:$BR$16</c:f>
              <c:numCache>
                <c:formatCode>0%</c:formatCode>
                <c:ptCount val="2"/>
                <c:pt idx="0">
                  <c:v>0.52380952380952384</c:v>
                </c:pt>
                <c:pt idx="1">
                  <c:v>0.47619047619047616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A2-4E6B-8336-CD4300869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Calculation!$BP$17</c:f>
              <c:strCache>
                <c:ptCount val="1"/>
                <c:pt idx="0">
                  <c:v>Completed vs Planned</c:v>
                </c:pt>
              </c:strCache>
            </c:strRef>
          </c:tx>
          <c:dPt>
            <c:idx val="0"/>
            <c:bubble3D val="0"/>
            <c:spPr>
              <a:solidFill>
                <a:srgbClr val="5C72B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792-4026-AB0E-4935F0B70F1B}"/>
              </c:ext>
            </c:extLst>
          </c:dPt>
          <c:dPt>
            <c:idx val="1"/>
            <c:bubble3D val="0"/>
            <c:spPr>
              <a:solidFill>
                <a:srgbClr val="D6DCE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792-4026-AB0E-4935F0B70F1B}"/>
              </c:ext>
            </c:extLst>
          </c:dPt>
          <c:val>
            <c:numRef>
              <c:f>Calculation!$BQ$17:$BR$17</c:f>
              <c:numCache>
                <c:formatCode>0%</c:formatCode>
                <c:ptCount val="2"/>
                <c:pt idx="0">
                  <c:v>0.54838709677419351</c:v>
                </c:pt>
                <c:pt idx="1">
                  <c:v>0.45161290322580649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792-4026-AB0E-4935F0B70F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Calculation!$BP$18</c:f>
              <c:strCache>
                <c:ptCount val="1"/>
                <c:pt idx="0">
                  <c:v>Bug %</c:v>
                </c:pt>
              </c:strCache>
            </c:strRef>
          </c:tx>
          <c:dPt>
            <c:idx val="0"/>
            <c:bubble3D val="0"/>
            <c:spPr>
              <a:solidFill>
                <a:srgbClr val="5C72B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731-4656-AE00-762A640FDECA}"/>
              </c:ext>
            </c:extLst>
          </c:dPt>
          <c:dPt>
            <c:idx val="1"/>
            <c:bubble3D val="0"/>
            <c:spPr>
              <a:solidFill>
                <a:srgbClr val="D6DCE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731-4656-AE00-762A640FDECA}"/>
              </c:ext>
            </c:extLst>
          </c:dPt>
          <c:dLbls>
            <c:delete val="1"/>
          </c:dLbls>
          <c:val>
            <c:numRef>
              <c:f>Calculation!$BQ$18:$BR$18</c:f>
              <c:numCache>
                <c:formatCode>0%</c:formatCode>
                <c:ptCount val="2"/>
                <c:pt idx="0">
                  <c:v>0.14285714285714285</c:v>
                </c:pt>
                <c:pt idx="1">
                  <c:v>0.85714285714285721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731-4656-AE00-762A640FDE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[0]!D2Categories</cx:f>
      </cx:strDim>
      <cx:numDim type="size">
        <cx:f>[0]!valuesTM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 sz="1100" b="1">
                <a:solidFill>
                  <a:srgbClr val="595959"/>
                </a:solidFill>
                <a:latin typeface="Century Gothic" panose="020B0502020202020204" pitchFamily="34" charset="0"/>
                <a:ea typeface="Century Gothic" panose="020B0502020202020204" pitchFamily="34" charset="0"/>
                <a:cs typeface="Century Gothic" panose="020B0502020202020204" pitchFamily="34" charset="0"/>
              </a:defRPr>
            </a:pPr>
            <a:r>
              <a:rPr lang="tr-TR" sz="1100" b="1" i="0" u="none" strike="noStrike" baseline="0">
                <a:solidFill>
                  <a:srgbClr val="595959"/>
                </a:solidFill>
                <a:latin typeface="Century Gothic" panose="020B0502020202020204" pitchFamily="34" charset="0"/>
              </a:rPr>
              <a:t>Share by Priority</a:t>
            </a:r>
            <a:endParaRPr lang="en-US" sz="1100" b="1" i="0" u="none" strike="noStrike" baseline="0">
              <a:solidFill>
                <a:srgbClr val="595959"/>
              </a:solidFill>
              <a:latin typeface="Century Gothic" panose="020B0502020202020204" pitchFamily="34" charset="0"/>
            </a:endParaRPr>
          </a:p>
        </cx:rich>
      </cx:tx>
    </cx:title>
    <cx:plotArea>
      <cx:plotAreaRegion>
        <cx:series layoutId="treemap" uniqueId="{BD0389B2-C954-4B94-81F8-3768D016D78E}">
          <cx:tx>
            <cx:txData>
              <cx:f/>
              <cx:v>Count</cx:v>
            </cx:txData>
          </cx:tx>
          <cx:dataLabels pos="inEnd">
            <cx:txPr>
              <a:bodyPr vertOverflow="overflow" horzOverflow="overflow" wrap="square" lIns="0" tIns="0" rIns="0" bIns="0"/>
              <a:lstStyle/>
              <a:p>
                <a:pPr algn="ctr" rtl="0">
                  <a:defRPr sz="800" b="1" i="0">
                    <a:solidFill>
                      <a:schemeClr val="bg1"/>
                    </a:solidFill>
                    <a:latin typeface="Century Gothic" panose="020B0502020202020204" pitchFamily="34" charset="0"/>
                    <a:ea typeface="Century Gothic" panose="020B0502020202020204" pitchFamily="34" charset="0"/>
                    <a:cs typeface="Century Gothic" panose="020B0502020202020204" pitchFamily="34" charset="0"/>
                  </a:defRPr>
                </a:pPr>
                <a:endParaRPr lang="en-US" sz="800" b="1">
                  <a:solidFill>
                    <a:schemeClr val="bg1"/>
                  </a:solidFill>
                  <a:latin typeface="Century Gothic" panose="020B0502020202020204" pitchFamily="34" charset="0"/>
                </a:endParaRPr>
              </a:p>
            </cx:txPr>
            <cx:visibility seriesName="0" categoryName="1" value="1"/>
            <cx:separator>
</cx:separator>
          </cx:dataLabels>
          <cx:dataId val="0"/>
          <cx:layoutPr>
            <cx:parentLabelLayout val="overlapping"/>
          </cx:layoutPr>
        </cx:series>
      </cx:plotAreaRegion>
    </cx:plotArea>
  </cx:chart>
  <cx:spPr>
    <a:ln>
      <a:noFill/>
    </a:ln>
    <a:effectLst>
      <a:outerShdw blurRad="38100" algn="tr" rotWithShape="0">
        <a:srgbClr val="8B6776">
          <a:alpha val="40000"/>
        </a:srgbClr>
      </a:outerShdw>
    </a:effectLst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80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firstButton="1" fmlaLink="Calculation!$AI$4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checked="Checked" lockText="1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hyperlink" Target="#SprintDashboard!A7"/><Relationship Id="rId18" Type="http://schemas.openxmlformats.org/officeDocument/2006/relationships/image" Target="../media/image8.png"/><Relationship Id="rId3" Type="http://schemas.openxmlformats.org/officeDocument/2006/relationships/image" Target="../media/image1.png"/><Relationship Id="rId7" Type="http://schemas.openxmlformats.org/officeDocument/2006/relationships/hyperlink" Target="#Settings!A6"/><Relationship Id="rId12" Type="http://schemas.openxmlformats.org/officeDocument/2006/relationships/image" Target="../media/image5.png"/><Relationship Id="rId17" Type="http://schemas.openxmlformats.org/officeDocument/2006/relationships/image" Target="../media/image7.png"/><Relationship Id="rId16" Type="http://schemas.openxmlformats.org/officeDocument/2006/relationships/hyperlink" Target="#Kanban!A10"/><Relationship Id="rId20" Type="http://schemas.openxmlformats.org/officeDocument/2006/relationships/image" Target="../media/image9.png"/><Relationship Id="rId6" Type="http://schemas.openxmlformats.org/officeDocument/2006/relationships/image" Target="../media/image2.png"/><Relationship Id="rId11" Type="http://schemas.openxmlformats.org/officeDocument/2006/relationships/hyperlink" Target="#Backlog!A6"/><Relationship Id="rId5" Type="http://schemas.openxmlformats.org/officeDocument/2006/relationships/hyperlink" Target="#SprintPlan!A5"/><Relationship Id="rId15" Type="http://schemas.openxmlformats.org/officeDocument/2006/relationships/hyperlink" Target="#SprintsComparison!A7"/><Relationship Id="rId10" Type="http://schemas.openxmlformats.org/officeDocument/2006/relationships/image" Target="../media/image4.png"/><Relationship Id="rId4" Type="http://schemas.microsoft.com/office/2007/relationships/hdphoto" Target="../media/hdphoto1.wdp"/><Relationship Id="rId9" Type="http://schemas.openxmlformats.org/officeDocument/2006/relationships/hyperlink" Target="#Retrospective!A8"/><Relationship Id="rId14" Type="http://schemas.openxmlformats.org/officeDocument/2006/relationships/image" Target="../media/image6.png"/><Relationship Id="rId22" Type="http://schemas.openxmlformats.org/officeDocument/2006/relationships/image" Target="../media/image10.png"/><Relationship Id="rId23" Type="http://schemas.openxmlformats.org/officeDocument/2006/relationships/image" Target="../media/image14.png"/><Relationship Id="rId24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Navigation!A5"/><Relationship Id="rId7" Type="http://schemas.openxmlformats.org/officeDocument/2006/relationships/image" Target="../media/image12.png"/><Relationship Id="rId2" Type="http://schemas.openxmlformats.org/officeDocument/2006/relationships/image" Target="../media/image8.png"/><Relationship Id="rId6" Type="http://schemas.openxmlformats.org/officeDocument/2006/relationships/image" Target="../media/image9.png"/><Relationship Id="rId4" Type="http://schemas.openxmlformats.org/officeDocument/2006/relationships/image" Target="../media/image11.png"/><Relationship Id="rId9" Type="http://schemas.openxmlformats.org/officeDocument/2006/relationships/image" Target="../media/image10.png"/><Relationship Id="rId10" Type="http://schemas.openxmlformats.org/officeDocument/2006/relationships/image" Target="../media/image15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7" Type="http://schemas.openxmlformats.org/officeDocument/2006/relationships/image" Target="../media/image10.png"/><Relationship Id="rId2" Type="http://schemas.openxmlformats.org/officeDocument/2006/relationships/hyperlink" Target="#Navigation!A5"/><Relationship Id="rId1" Type="http://schemas.openxmlformats.org/officeDocument/2006/relationships/image" Target="../media/image8.png"/><Relationship Id="rId5" Type="http://schemas.openxmlformats.org/officeDocument/2006/relationships/image" Target="../media/image9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11.png"/><Relationship Id="rId2" Type="http://schemas.openxmlformats.org/officeDocument/2006/relationships/hyperlink" Target="#Navigation!A5"/><Relationship Id="rId1" Type="http://schemas.openxmlformats.org/officeDocument/2006/relationships/image" Target="../media/image8.png"/><Relationship Id="rId6" Type="http://schemas.openxmlformats.org/officeDocument/2006/relationships/image" Target="../media/image12.png"/><Relationship Id="rId5" Type="http://schemas.openxmlformats.org/officeDocument/2006/relationships/image" Target="../media/image9.png"/><Relationship Id="rId9" Type="http://schemas.openxmlformats.org/officeDocument/2006/relationships/image" Target="../media/image17.png"/><Relationship Id="rId10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openxmlformats.org/officeDocument/2006/relationships/hyperlink" Target="#Navigation!A5"/><Relationship Id="rId2" Type="http://schemas.openxmlformats.org/officeDocument/2006/relationships/image" Target="../media/image8.png"/><Relationship Id="rId1" Type="http://schemas.openxmlformats.org/officeDocument/2006/relationships/hyperlink" Target="#Kanban!A10"/><Relationship Id="rId6" Type="http://schemas.openxmlformats.org/officeDocument/2006/relationships/image" Target="../media/image9.png"/><Relationship Id="rId4" Type="http://schemas.openxmlformats.org/officeDocument/2006/relationships/image" Target="../media/image11.png"/><Relationship Id="rId9" Type="http://schemas.openxmlformats.org/officeDocument/2006/relationships/image" Target="../media/image18.png"/><Relationship Id="rId10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7" Type="http://schemas.openxmlformats.org/officeDocument/2006/relationships/image" Target="../media/image10.png"/><Relationship Id="rId2" Type="http://schemas.openxmlformats.org/officeDocument/2006/relationships/hyperlink" Target="#Navigation!A5"/><Relationship Id="rId1" Type="http://schemas.openxmlformats.org/officeDocument/2006/relationships/image" Target="../media/image8.png"/><Relationship Id="rId5" Type="http://schemas.openxmlformats.org/officeDocument/2006/relationships/image" Target="../media/image9.png"/><Relationship Id="rId8" Type="http://schemas.openxmlformats.org/officeDocument/2006/relationships/image" Target="../media/image19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13" Type="http://schemas.openxmlformats.org/officeDocument/2006/relationships/image" Target="../media/image11.png"/><Relationship Id="rId3" Type="http://schemas.openxmlformats.org/officeDocument/2006/relationships/chart" Target="../charts/chart3.xml"/><Relationship Id="rId7" Type="http://schemas.openxmlformats.org/officeDocument/2006/relationships/chart" Target="../charts/chart6.xml"/><Relationship Id="rId12" Type="http://schemas.openxmlformats.org/officeDocument/2006/relationships/hyperlink" Target="#Navigation!A5"/><Relationship Id="rId17" Type="http://schemas.openxmlformats.org/officeDocument/2006/relationships/image" Target="../media/image10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11" Type="http://schemas.openxmlformats.org/officeDocument/2006/relationships/chart" Target="../charts/chart9.xml"/><Relationship Id="rId15" Type="http://schemas.openxmlformats.org/officeDocument/2006/relationships/image" Target="../media/image9.png"/><Relationship Id="rId10" Type="http://schemas.openxmlformats.org/officeDocument/2006/relationships/image" Target="../media/image8.png"/><Relationship Id="rId4" Type="http://schemas.openxmlformats.org/officeDocument/2006/relationships/chart" Target="../charts/chart4.xml"/><Relationship Id="rId9" Type="http://schemas.openxmlformats.org/officeDocument/2006/relationships/chart" Target="../charts/chart8.xml"/><Relationship Id="rId18" Type="http://schemas.openxmlformats.org/officeDocument/2006/relationships/image" Target="../media/image20.png"/><Relationship Id="rId1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5.xml"/><Relationship Id="rId3" Type="http://schemas.openxmlformats.org/officeDocument/2006/relationships/chart" Target="../charts/chart12.xml"/><Relationship Id="rId7" Type="http://schemas.openxmlformats.org/officeDocument/2006/relationships/chart" Target="../charts/chart14.xml"/><Relationship Id="rId12" Type="http://schemas.openxmlformats.org/officeDocument/2006/relationships/image" Target="../media/image11.png"/><Relationship Id="rId2" Type="http://schemas.openxmlformats.org/officeDocument/2006/relationships/chart" Target="../charts/chart11.xml"/><Relationship Id="rId16" Type="http://schemas.openxmlformats.org/officeDocument/2006/relationships/image" Target="../media/image10.png"/><Relationship Id="rId1" Type="http://schemas.openxmlformats.org/officeDocument/2006/relationships/chart" Target="../charts/chart10.xml"/><Relationship Id="rId11" Type="http://schemas.openxmlformats.org/officeDocument/2006/relationships/hyperlink" Target="#Navigation!A5"/><Relationship Id="rId5" Type="http://schemas.microsoft.com/office/2014/relationships/chartEx" Target="../charts/chartEx1.xml"/><Relationship Id="rId10" Type="http://schemas.openxmlformats.org/officeDocument/2006/relationships/image" Target="../media/image8.png"/><Relationship Id="rId4" Type="http://schemas.openxmlformats.org/officeDocument/2006/relationships/chart" Target="../charts/chart13.xml"/><Relationship Id="rId9" Type="http://schemas.openxmlformats.org/officeDocument/2006/relationships/chart" Target="../charts/chart16.xml"/><Relationship Id="rId14" Type="http://schemas.openxmlformats.org/officeDocument/2006/relationships/image" Target="../media/image9.png"/><Relationship Id="rId17" Type="http://schemas.openxmlformats.org/officeDocument/2006/relationships/image" Target="../media/image21.png"/><Relationship Id="rId18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hyperlink" Target="#Navigation!A5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283907</xdr:colOff>
      <xdr:row>14</xdr:row>
      <xdr:rowOff>121511</xdr:rowOff>
    </xdr:from>
    <xdr:to>
      <xdr:col>7</xdr:col>
      <xdr:colOff>1319969</xdr:colOff>
      <xdr:row>19</xdr:row>
      <xdr:rowOff>74726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pSpPr>
          <a:grpSpLocks noChangeAspect="1"/>
        </xdr:cNvGrpSpPr>
      </xdr:nvGrpSpPr>
      <xdr:grpSpPr>
        <a:xfrm>
          <a:off x="5084507" y="2750411"/>
          <a:ext cx="1036062" cy="905715"/>
          <a:chOff x="4931568" y="3028950"/>
          <a:chExt cx="776287" cy="533400"/>
        </a:xfrm>
        <a:solidFill>
          <a:srgbClr val="FFC000"/>
        </a:solidFill>
        <a:effectLst>
          <a:outerShdw blurRad="50800" dist="38100" dir="8100000" algn="tr" rotWithShape="0">
            <a:prstClr val="black">
              <a:alpha val="40000"/>
            </a:prstClr>
          </a:outerShdw>
        </a:effectLst>
      </xdr:grpSpPr>
      <xdr:sp macro="" textlink="">
        <xdr:nvSpPr>
          <xdr:cNvPr id="38" name="Freeform: Shape 3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/>
        </xdr:nvSpPr>
        <xdr:spPr>
          <a:xfrm>
            <a:off x="5160168" y="3028950"/>
            <a:ext cx="319087" cy="533400"/>
          </a:xfrm>
          <a:custGeom>
            <a:avLst/>
            <a:gdLst>
              <a:gd name="connsiteX0" fmla="*/ 119063 w 319087"/>
              <a:gd name="connsiteY0" fmla="*/ 0 h 533400"/>
              <a:gd name="connsiteX1" fmla="*/ 0 w 319087"/>
              <a:gd name="connsiteY1" fmla="*/ 0 h 533400"/>
              <a:gd name="connsiteX2" fmla="*/ 200025 w 319087"/>
              <a:gd name="connsiteY2" fmla="*/ 266700 h 533400"/>
              <a:gd name="connsiteX3" fmla="*/ 0 w 319087"/>
              <a:gd name="connsiteY3" fmla="*/ 533400 h 533400"/>
              <a:gd name="connsiteX4" fmla="*/ 119063 w 319087"/>
              <a:gd name="connsiteY4" fmla="*/ 533400 h 533400"/>
              <a:gd name="connsiteX5" fmla="*/ 319088 w 319087"/>
              <a:gd name="connsiteY5" fmla="*/ 266700 h 533400"/>
              <a:gd name="connsiteX6" fmla="*/ 119063 w 319087"/>
              <a:gd name="connsiteY6" fmla="*/ 0 h 5334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319087" h="533400">
                <a:moveTo>
                  <a:pt x="119063" y="0"/>
                </a:moveTo>
                <a:lnTo>
                  <a:pt x="0" y="0"/>
                </a:lnTo>
                <a:lnTo>
                  <a:pt x="200025" y="266700"/>
                </a:lnTo>
                <a:lnTo>
                  <a:pt x="0" y="533400"/>
                </a:lnTo>
                <a:lnTo>
                  <a:pt x="119063" y="533400"/>
                </a:lnTo>
                <a:lnTo>
                  <a:pt x="319088" y="266700"/>
                </a:lnTo>
                <a:lnTo>
                  <a:pt x="119063" y="0"/>
                </a:lnTo>
                <a:close/>
              </a:path>
            </a:pathLst>
          </a:custGeom>
          <a:grpFill/>
          <a:ln w="9525" cap="flat">
            <a:noFill/>
            <a:prstDash val="solid"/>
            <a:miter/>
          </a:ln>
        </xdr:spPr>
        <xdr:txBody>
          <a:bodyPr vertOverflow="overflow" horzOverflow="overflow" lIns="0" tIns="0" rIns="0" bIns="0" rtlCol="0" anchor="ctr"/>
          <a:lstStyle/>
          <a:p>
            <a:endParaRPr lang="en-US"/>
          </a:p>
        </xdr:txBody>
      </xdr:sp>
      <xdr:sp macro="" textlink="">
        <xdr:nvSpPr>
          <xdr:cNvPr id="39" name="Freeform: Shape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/>
        </xdr:nvSpPr>
        <xdr:spPr>
          <a:xfrm>
            <a:off x="4931568" y="3028950"/>
            <a:ext cx="319087" cy="533400"/>
          </a:xfrm>
          <a:custGeom>
            <a:avLst/>
            <a:gdLst>
              <a:gd name="connsiteX0" fmla="*/ 0 w 319087"/>
              <a:gd name="connsiteY0" fmla="*/ 533400 h 533400"/>
              <a:gd name="connsiteX1" fmla="*/ 119063 w 319087"/>
              <a:gd name="connsiteY1" fmla="*/ 533400 h 533400"/>
              <a:gd name="connsiteX2" fmla="*/ 319088 w 319087"/>
              <a:gd name="connsiteY2" fmla="*/ 266700 h 533400"/>
              <a:gd name="connsiteX3" fmla="*/ 119063 w 319087"/>
              <a:gd name="connsiteY3" fmla="*/ 0 h 533400"/>
              <a:gd name="connsiteX4" fmla="*/ 0 w 319087"/>
              <a:gd name="connsiteY4" fmla="*/ 0 h 533400"/>
              <a:gd name="connsiteX5" fmla="*/ 200025 w 319087"/>
              <a:gd name="connsiteY5" fmla="*/ 266700 h 533400"/>
              <a:gd name="connsiteX6" fmla="*/ 0 w 319087"/>
              <a:gd name="connsiteY6" fmla="*/ 533400 h 5334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319087" h="533400">
                <a:moveTo>
                  <a:pt x="0" y="533400"/>
                </a:moveTo>
                <a:lnTo>
                  <a:pt x="119063" y="533400"/>
                </a:lnTo>
                <a:lnTo>
                  <a:pt x="319088" y="266700"/>
                </a:lnTo>
                <a:lnTo>
                  <a:pt x="119063" y="0"/>
                </a:lnTo>
                <a:lnTo>
                  <a:pt x="0" y="0"/>
                </a:lnTo>
                <a:lnTo>
                  <a:pt x="200025" y="266700"/>
                </a:lnTo>
                <a:lnTo>
                  <a:pt x="0" y="533400"/>
                </a:lnTo>
                <a:close/>
              </a:path>
            </a:pathLst>
          </a:custGeom>
          <a:grpFill/>
          <a:ln w="9525" cap="flat">
            <a:noFill/>
            <a:prstDash val="solid"/>
            <a:miter/>
          </a:ln>
        </xdr:spPr>
        <xdr:txBody>
          <a:bodyPr vertOverflow="overflow" horzOverflow="overflow" lIns="0" tIns="0" rIns="0" bIns="0" rtlCol="0" anchor="ctr"/>
          <a:lstStyle/>
          <a:p>
            <a:endParaRPr lang="en-US"/>
          </a:p>
        </xdr:txBody>
      </xdr:sp>
      <xdr:sp macro="" textlink="">
        <xdr:nvSpPr>
          <xdr:cNvPr id="40" name="Freeform: Shape 39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/>
        </xdr:nvSpPr>
        <xdr:spPr>
          <a:xfrm>
            <a:off x="5388768" y="3028950"/>
            <a:ext cx="319087" cy="533400"/>
          </a:xfrm>
          <a:custGeom>
            <a:avLst/>
            <a:gdLst>
              <a:gd name="connsiteX0" fmla="*/ 119063 w 319087"/>
              <a:gd name="connsiteY0" fmla="*/ 0 h 533400"/>
              <a:gd name="connsiteX1" fmla="*/ 0 w 319087"/>
              <a:gd name="connsiteY1" fmla="*/ 0 h 533400"/>
              <a:gd name="connsiteX2" fmla="*/ 200025 w 319087"/>
              <a:gd name="connsiteY2" fmla="*/ 266700 h 533400"/>
              <a:gd name="connsiteX3" fmla="*/ 0 w 319087"/>
              <a:gd name="connsiteY3" fmla="*/ 533400 h 533400"/>
              <a:gd name="connsiteX4" fmla="*/ 119063 w 319087"/>
              <a:gd name="connsiteY4" fmla="*/ 533400 h 533400"/>
              <a:gd name="connsiteX5" fmla="*/ 319088 w 319087"/>
              <a:gd name="connsiteY5" fmla="*/ 266700 h 533400"/>
              <a:gd name="connsiteX6" fmla="*/ 119063 w 319087"/>
              <a:gd name="connsiteY6" fmla="*/ 0 h 5334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319087" h="533400">
                <a:moveTo>
                  <a:pt x="119063" y="0"/>
                </a:moveTo>
                <a:lnTo>
                  <a:pt x="0" y="0"/>
                </a:lnTo>
                <a:lnTo>
                  <a:pt x="200025" y="266700"/>
                </a:lnTo>
                <a:lnTo>
                  <a:pt x="0" y="533400"/>
                </a:lnTo>
                <a:lnTo>
                  <a:pt x="119063" y="533400"/>
                </a:lnTo>
                <a:lnTo>
                  <a:pt x="319088" y="266700"/>
                </a:lnTo>
                <a:lnTo>
                  <a:pt x="119063" y="0"/>
                </a:lnTo>
                <a:close/>
              </a:path>
            </a:pathLst>
          </a:custGeom>
          <a:grpFill/>
          <a:ln w="9525" cap="flat">
            <a:noFill/>
            <a:prstDash val="solid"/>
            <a:miter/>
          </a:ln>
        </xdr:spPr>
        <xdr:txBody>
          <a:bodyPr vertOverflow="overflow" horzOverflow="overflow" lIns="0" tIns="0" rIns="0" bIns="0" rtlCol="0" anchor="ctr"/>
          <a:lstStyle/>
          <a:p>
            <a:endParaRPr lang="en-US"/>
          </a:p>
        </xdr:txBody>
      </xdr:sp>
    </xdr:grpSp>
    <xdr:clientData/>
  </xdr:twoCellAnchor>
  <xdr:twoCellAnchor editAs="oneCell">
    <xdr:from>
      <xdr:col>2</xdr:col>
      <xdr:colOff>200025</xdr:colOff>
      <xdr:row>9</xdr:row>
      <xdr:rowOff>47625</xdr:rowOff>
    </xdr:from>
    <xdr:to>
      <xdr:col>4</xdr:col>
      <xdr:colOff>664575</xdr:colOff>
      <xdr:row>12</xdr:row>
      <xdr:rowOff>0</xdr:rowOff>
    </xdr:to>
    <xdr:grpSp>
      <xdr:nvGrpSpPr>
        <xdr:cNvPr id="45" name="Group 44">
          <a:hlinkClick xmlns:r="http://schemas.openxmlformats.org/officeDocument/2006/relationships" r:id="rId5" tooltip="Go to:"/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GrpSpPr/>
      </xdr:nvGrpSpPr>
      <xdr:grpSpPr>
        <a:xfrm>
          <a:off x="762000" y="1724025"/>
          <a:ext cx="2160000" cy="523875"/>
          <a:chOff x="1663200" y="2805400"/>
          <a:chExt cx="2160000" cy="523875"/>
        </a:xfrm>
      </xdr:grpSpPr>
      <xdr:sp macro="" textlink="">
        <xdr:nvSpPr>
          <xdr:cNvPr id="26" name="Rectangle: Rounded Corners 25">
            <a:hlinkClick xmlns:r="http://schemas.openxmlformats.org/officeDocument/2006/relationships" r:id="rId5" tooltip="Go to:"/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/>
        </xdr:nvSpPr>
        <xdr:spPr>
          <a:xfrm>
            <a:off x="1663200" y="2805400"/>
            <a:ext cx="2160000" cy="523875"/>
          </a:xfrm>
          <a:prstGeom prst="roundRect">
            <a:avLst/>
          </a:prstGeom>
          <a:solidFill>
            <a:srgbClr val="C00000"/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6">
              <a:shade val="50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288000" algn="ctr"/>
            <a:r>
              <a:rPr lang="tr-TR" sz="1200" b="1">
                <a:solidFill>
                  <a:schemeClr val="bg1"/>
                </a:solidFill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</a:rPr>
              <a:t>SPRINT PLAN</a:t>
            </a:r>
            <a:endParaRPr lang="en-US" sz="1200" b="1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  <xdr:pic>
        <xdr:nvPicPr>
          <xdr:cNvPr id="17" name="Picture 16">
            <a:hlinkClick xmlns:r="http://schemas.openxmlformats.org/officeDocument/2006/relationships" r:id="rId5" tooltip="Go to:"/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866900" y="2887337"/>
            <a:ext cx="360000" cy="360000"/>
          </a:xfrm>
          <a:prstGeom prst="rect">
            <a:avLst/>
          </a:prstGeom>
          <a:ln>
            <a:noFill/>
          </a:ln>
        </xdr:spPr>
      </xdr:pic>
    </xdr:grpSp>
    <xdr:clientData/>
  </xdr:twoCellAnchor>
  <xdr:twoCellAnchor editAs="oneCell">
    <xdr:from>
      <xdr:col>2</xdr:col>
      <xdr:colOff>200025</xdr:colOff>
      <xdr:row>27</xdr:row>
      <xdr:rowOff>95250</xdr:rowOff>
    </xdr:from>
    <xdr:to>
      <xdr:col>4</xdr:col>
      <xdr:colOff>664575</xdr:colOff>
      <xdr:row>29</xdr:row>
      <xdr:rowOff>110250</xdr:rowOff>
    </xdr:to>
    <xdr:grpSp>
      <xdr:nvGrpSpPr>
        <xdr:cNvPr id="46" name="Group 45">
          <a:hlinkClick xmlns:r="http://schemas.openxmlformats.org/officeDocument/2006/relationships" r:id="rId7" tooltip="Go to:"/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GrpSpPr/>
      </xdr:nvGrpSpPr>
      <xdr:grpSpPr>
        <a:xfrm>
          <a:off x="762000" y="5200650"/>
          <a:ext cx="2160000" cy="396000"/>
          <a:chOff x="1663200" y="1933575"/>
          <a:chExt cx="2160000" cy="396000"/>
        </a:xfrm>
      </xdr:grpSpPr>
      <xdr:sp macro="" textlink="">
        <xdr:nvSpPr>
          <xdr:cNvPr id="28" name="Rectangle: Rounded Corners 27">
            <a:hlinkClick xmlns:r="http://schemas.openxmlformats.org/officeDocument/2006/relationships" r:id="rId7" tooltip="Go to:"/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/>
        </xdr:nvSpPr>
        <xdr:spPr>
          <a:xfrm>
            <a:off x="1663200" y="1933575"/>
            <a:ext cx="2160000" cy="396000"/>
          </a:xfrm>
          <a:prstGeom prst="roundRect">
            <a:avLst/>
          </a:prstGeom>
          <a:solidFill>
            <a:srgbClr val="FFC000"/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6">
              <a:shade val="50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288000" algn="ctr"/>
            <a:r>
              <a:rPr lang="tr-TR" sz="1200" b="1"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</a:rPr>
              <a:t>SETTINGS</a:t>
            </a:r>
            <a:endParaRPr lang="en-US" sz="1200" b="1"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  <xdr:pic>
        <xdr:nvPicPr>
          <xdr:cNvPr id="19" name="Picture 18">
            <a:hlinkClick xmlns:r="http://schemas.openxmlformats.org/officeDocument/2006/relationships" r:id="rId7" tooltip="Go to:"/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02900" y="2005575"/>
            <a:ext cx="252000" cy="252000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200025</xdr:colOff>
      <xdr:row>22</xdr:row>
      <xdr:rowOff>0</xdr:rowOff>
    </xdr:from>
    <xdr:to>
      <xdr:col>4</xdr:col>
      <xdr:colOff>664575</xdr:colOff>
      <xdr:row>24</xdr:row>
      <xdr:rowOff>148590</xdr:rowOff>
    </xdr:to>
    <xdr:grpSp>
      <xdr:nvGrpSpPr>
        <xdr:cNvPr id="47" name="Group 46">
          <a:hlinkClick xmlns:r="http://schemas.openxmlformats.org/officeDocument/2006/relationships" r:id="rId9" tooltip="Go to:"/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GrpSpPr/>
      </xdr:nvGrpSpPr>
      <xdr:grpSpPr>
        <a:xfrm>
          <a:off x="762000" y="4152900"/>
          <a:ext cx="2160000" cy="529590"/>
          <a:chOff x="1663200" y="3841100"/>
          <a:chExt cx="2160000" cy="523875"/>
        </a:xfrm>
      </xdr:grpSpPr>
      <xdr:sp macro="" textlink="">
        <xdr:nvSpPr>
          <xdr:cNvPr id="27" name="Rectangle: Rounded Corners 26">
            <a:hlinkClick xmlns:r="http://schemas.openxmlformats.org/officeDocument/2006/relationships" r:id="rId9" tooltip="Go to:"/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/>
        </xdr:nvSpPr>
        <xdr:spPr>
          <a:xfrm>
            <a:off x="1663200" y="3841100"/>
            <a:ext cx="2160000" cy="523875"/>
          </a:xfrm>
          <a:prstGeom prst="roundRect">
            <a:avLst/>
          </a:prstGeom>
          <a:solidFill>
            <a:srgbClr val="C00000"/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6">
              <a:shade val="50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288000" algn="ctr"/>
            <a:r>
              <a:rPr lang="tr-TR" sz="1200" b="1">
                <a:solidFill>
                  <a:schemeClr val="bg1"/>
                </a:solidFill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</a:rPr>
              <a:t>SPRINT</a:t>
            </a:r>
          </a:p>
          <a:p>
            <a:pPr marL="288000" algn="ctr"/>
            <a:r>
              <a:rPr lang="tr-TR" sz="1200" b="1">
                <a:solidFill>
                  <a:schemeClr val="bg1"/>
                </a:solidFill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</a:rPr>
              <a:t>RETROSPECTIVE</a:t>
            </a:r>
            <a:endParaRPr lang="en-US" sz="1200" b="1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  <xdr:pic>
        <xdr:nvPicPr>
          <xdr:cNvPr id="31" name="Picture 30">
            <a:hlinkClick xmlns:r="http://schemas.openxmlformats.org/officeDocument/2006/relationships" r:id="rId9" tooltip="Go to:"/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866900" y="3924979"/>
            <a:ext cx="360000" cy="356115"/>
          </a:xfrm>
          <a:prstGeom prst="rect">
            <a:avLst/>
          </a:prstGeom>
        </xdr:spPr>
      </xdr:pic>
    </xdr:grpSp>
    <xdr:clientData/>
  </xdr:twoCellAnchor>
  <xdr:twoCellAnchor editAs="oneCell">
    <xdr:from>
      <xdr:col>4</xdr:col>
      <xdr:colOff>133350</xdr:colOff>
      <xdr:row>15</xdr:row>
      <xdr:rowOff>21000</xdr:rowOff>
    </xdr:from>
    <xdr:to>
      <xdr:col>6</xdr:col>
      <xdr:colOff>588375</xdr:colOff>
      <xdr:row>18</xdr:row>
      <xdr:rowOff>169500</xdr:rowOff>
    </xdr:to>
    <xdr:grpSp>
      <xdr:nvGrpSpPr>
        <xdr:cNvPr id="48" name="Group 47">
          <a:hlinkClick xmlns:r="http://schemas.openxmlformats.org/officeDocument/2006/relationships" r:id="rId11" tooltip="Go to:"/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GrpSpPr/>
      </xdr:nvGrpSpPr>
      <xdr:grpSpPr>
        <a:xfrm>
          <a:off x="2390775" y="2840400"/>
          <a:ext cx="2150475" cy="720000"/>
          <a:chOff x="1663200" y="4876799"/>
          <a:chExt cx="2160000" cy="720000"/>
        </a:xfrm>
      </xdr:grpSpPr>
      <xdr:sp macro="" textlink="">
        <xdr:nvSpPr>
          <xdr:cNvPr id="21" name="Rectangle: Rounded Corners 20">
            <a:hlinkClick xmlns:r="http://schemas.openxmlformats.org/officeDocument/2006/relationships" r:id="rId11" tooltip="Go to:"/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1663200" y="4876799"/>
            <a:ext cx="216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6">
              <a:shade val="50000"/>
            </a:schemeClr>
          </a:lnRef>
          <a:fillRef idx="1">
            <a:schemeClr val="accent6"/>
          </a:fillRef>
          <a:effectRef idx="0">
            <a:schemeClr val="accent6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288000" algn="ctr"/>
            <a:r>
              <a:rPr lang="tr-TR" sz="1400" b="1"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</a:rPr>
              <a:t>BACKLOG</a:t>
            </a:r>
            <a:endParaRPr lang="en-US" sz="1400" b="1"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  <xdr:pic>
        <xdr:nvPicPr>
          <xdr:cNvPr id="33" name="Picture 32">
            <a:hlinkClick xmlns:r="http://schemas.openxmlformats.org/officeDocument/2006/relationships" r:id="rId11" tooltip="Go to:"/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866900" y="5057592"/>
            <a:ext cx="360001" cy="358413"/>
          </a:xfrm>
          <a:prstGeom prst="rect">
            <a:avLst/>
          </a:prstGeom>
        </xdr:spPr>
      </xdr:pic>
    </xdr:grpSp>
    <xdr:clientData/>
  </xdr:twoCellAnchor>
  <xdr:twoCellAnchor editAs="oneCell">
    <xdr:from>
      <xdr:col>8</xdr:col>
      <xdr:colOff>482100</xdr:colOff>
      <xdr:row>15</xdr:row>
      <xdr:rowOff>77868</xdr:rowOff>
    </xdr:from>
    <xdr:to>
      <xdr:col>11</xdr:col>
      <xdr:colOff>300855</xdr:colOff>
      <xdr:row>18</xdr:row>
      <xdr:rowOff>118368</xdr:rowOff>
    </xdr:to>
    <xdr:grpSp>
      <xdr:nvGrpSpPr>
        <xdr:cNvPr id="51" name="Group 50">
          <a:hlinkClick xmlns:r="http://schemas.openxmlformats.org/officeDocument/2006/relationships" r:id="rId13" tooltip="Go to:"/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GrpSpPr/>
      </xdr:nvGrpSpPr>
      <xdr:grpSpPr>
        <a:xfrm>
          <a:off x="6663825" y="2897268"/>
          <a:ext cx="2161905" cy="612000"/>
          <a:chOff x="7024575" y="1885949"/>
          <a:chExt cx="2160000" cy="612000"/>
        </a:xfrm>
      </xdr:grpSpPr>
      <xdr:sp macro="" textlink="">
        <xdr:nvSpPr>
          <xdr:cNvPr id="24" name="Rectangle: Rounded Corners 23">
            <a:hlinkClick xmlns:r="http://schemas.openxmlformats.org/officeDocument/2006/relationships" r:id="rId13" tooltip="Go to:"/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7024575" y="1885949"/>
            <a:ext cx="2160000" cy="612000"/>
          </a:xfrm>
          <a:prstGeom prst="roundRect">
            <a:avLst/>
          </a:prstGeom>
          <a:solidFill>
            <a:srgbClr val="2E86AB"/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288000" indent="0" algn="ctr"/>
            <a:r>
              <a:rPr lang="tr-TR" sz="1200" b="1">
                <a:solidFill>
                  <a:schemeClr val="lt1"/>
                </a:solidFill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SPRINT</a:t>
            </a:r>
          </a:p>
          <a:p>
            <a:pPr marL="288000" indent="0" algn="ctr"/>
            <a:r>
              <a:rPr lang="tr-TR" sz="1200" b="1">
                <a:solidFill>
                  <a:schemeClr val="lt1"/>
                </a:solidFill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DASHBOARD</a:t>
            </a:r>
            <a:endParaRPr lang="en-US" sz="1200" b="1">
              <a:solidFill>
                <a:schemeClr val="lt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35" name="Picture 34">
            <a:hlinkClick xmlns:r="http://schemas.openxmlformats.org/officeDocument/2006/relationships" r:id="rId13" tooltip="Go to:"/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228275" y="2011949"/>
            <a:ext cx="360000" cy="360000"/>
          </a:xfrm>
          <a:prstGeom prst="rect">
            <a:avLst/>
          </a:prstGeom>
        </xdr:spPr>
      </xdr:pic>
    </xdr:grpSp>
    <xdr:clientData/>
  </xdr:twoCellAnchor>
  <xdr:twoCellAnchor editAs="oneCell">
    <xdr:from>
      <xdr:col>8</xdr:col>
      <xdr:colOff>482100</xdr:colOff>
      <xdr:row>21</xdr:row>
      <xdr:rowOff>190493</xdr:rowOff>
    </xdr:from>
    <xdr:to>
      <xdr:col>11</xdr:col>
      <xdr:colOff>300855</xdr:colOff>
      <xdr:row>25</xdr:row>
      <xdr:rowOff>40493</xdr:rowOff>
    </xdr:to>
    <xdr:grpSp>
      <xdr:nvGrpSpPr>
        <xdr:cNvPr id="49" name="Group 48">
          <a:hlinkClick xmlns:r="http://schemas.openxmlformats.org/officeDocument/2006/relationships" r:id="rId15" tooltip="Go to:"/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GrpSpPr/>
      </xdr:nvGrpSpPr>
      <xdr:grpSpPr>
        <a:xfrm>
          <a:off x="6663825" y="4152893"/>
          <a:ext cx="2161905" cy="612000"/>
          <a:chOff x="7024575" y="3381375"/>
          <a:chExt cx="2160000" cy="605397"/>
        </a:xfrm>
      </xdr:grpSpPr>
      <xdr:sp macro="" textlink="">
        <xdr:nvSpPr>
          <xdr:cNvPr id="25" name="Rectangle: Rounded Corners 24">
            <a:hlinkClick xmlns:r="http://schemas.openxmlformats.org/officeDocument/2006/relationships" r:id="rId15" tooltip="Go to:"/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7024575" y="3381375"/>
            <a:ext cx="2160000" cy="605397"/>
          </a:xfrm>
          <a:prstGeom prst="roundRect">
            <a:avLst/>
          </a:prstGeom>
          <a:solidFill>
            <a:srgbClr val="2E86AB"/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288000" indent="0" algn="ctr"/>
            <a:r>
              <a:rPr lang="tr-TR" sz="1200" b="1">
                <a:solidFill>
                  <a:schemeClr val="lt1"/>
                </a:solidFill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COMPARISON</a:t>
            </a:r>
          </a:p>
          <a:p>
            <a:pPr marL="288000" indent="0" algn="ctr"/>
            <a:r>
              <a:rPr lang="tr-TR" sz="1200" b="1">
                <a:solidFill>
                  <a:schemeClr val="lt1"/>
                </a:solidFill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DASHBOARD</a:t>
            </a:r>
            <a:endParaRPr lang="en-US" sz="1200" b="1">
              <a:solidFill>
                <a:schemeClr val="lt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5" name="Picture 84">
            <a:hlinkClick xmlns:r="http://schemas.openxmlformats.org/officeDocument/2006/relationships" r:id="rId15" tooltip="Go to:"/>
            <a:extLst>
              <a:ext uri="{FF2B5EF4-FFF2-40B4-BE49-F238E27FC236}">
                <a16:creationId xmlns:a16="http://schemas.microsoft.com/office/drawing/2014/main" id="{00000000-0008-0000-0000-00005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228275" y="3504074"/>
            <a:ext cx="360000" cy="360000"/>
          </a:xfrm>
          <a:prstGeom prst="rect">
            <a:avLst/>
          </a:prstGeom>
        </xdr:spPr>
      </xdr:pic>
    </xdr:grpSp>
    <xdr:clientData/>
  </xdr:twoCellAnchor>
  <xdr:twoCellAnchor editAs="oneCell">
    <xdr:from>
      <xdr:col>8</xdr:col>
      <xdr:colOff>482100</xdr:colOff>
      <xdr:row>9</xdr:row>
      <xdr:rowOff>47624</xdr:rowOff>
    </xdr:from>
    <xdr:to>
      <xdr:col>11</xdr:col>
      <xdr:colOff>300855</xdr:colOff>
      <xdr:row>12</xdr:row>
      <xdr:rowOff>88124</xdr:rowOff>
    </xdr:to>
    <xdr:grpSp>
      <xdr:nvGrpSpPr>
        <xdr:cNvPr id="52" name="Group 51">
          <a:hlinkClick xmlns:r="http://schemas.openxmlformats.org/officeDocument/2006/relationships" r:id="rId16" tooltip="Go to:"/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GrpSpPr/>
      </xdr:nvGrpSpPr>
      <xdr:grpSpPr>
        <a:xfrm>
          <a:off x="6663825" y="1724024"/>
          <a:ext cx="2161905" cy="612000"/>
          <a:chOff x="7024575" y="4876799"/>
          <a:chExt cx="2160000" cy="612000"/>
        </a:xfrm>
      </xdr:grpSpPr>
      <xdr:sp macro="" textlink="">
        <xdr:nvSpPr>
          <xdr:cNvPr id="22" name="Rectangle: Rounded Corners 21">
            <a:hlinkClick xmlns:r="http://schemas.openxmlformats.org/officeDocument/2006/relationships" r:id="rId16" tooltip="Go to:"/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7024575" y="4876799"/>
            <a:ext cx="2160000" cy="612000"/>
          </a:xfrm>
          <a:prstGeom prst="roundRect">
            <a:avLst/>
          </a:prstGeom>
          <a:solidFill>
            <a:srgbClr val="2E86AB"/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288000" algn="ctr"/>
            <a:r>
              <a:rPr lang="tr-TR" sz="1400" b="1">
                <a:effectLst>
                  <a:outerShdw blurRad="50800" dist="38100" dir="8100000" algn="tr" rotWithShape="0">
                    <a:prstClr val="black">
                      <a:alpha val="40000"/>
                    </a:prstClr>
                  </a:outerShdw>
                </a:effectLst>
              </a:rPr>
              <a:t>KANBAN</a:t>
            </a:r>
            <a:endParaRPr lang="en-US" sz="1400" b="1"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  <xdr:pic>
        <xdr:nvPicPr>
          <xdr:cNvPr id="42" name="Picture 41">
            <a:hlinkClick xmlns:r="http://schemas.openxmlformats.org/officeDocument/2006/relationships" r:id="rId16" tooltip="Go to:"/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228275" y="5002799"/>
            <a:ext cx="360000" cy="360000"/>
          </a:xfrm>
          <a:prstGeom prst="rect">
            <a:avLst/>
          </a:prstGeom>
        </xdr:spPr>
      </xdr:pic>
    </xdr:grpSp>
    <xdr:clientData/>
  </xdr:twoCellAnchor>
  <xdr:twoCellAnchor editAs="oneCell">
    <xdr:from>
      <xdr:col>3</xdr:col>
      <xdr:colOff>380171</xdr:colOff>
      <xdr:row>12</xdr:row>
      <xdr:rowOff>35583</xdr:rowOff>
    </xdr:from>
    <xdr:to>
      <xdr:col>3</xdr:col>
      <xdr:colOff>704171</xdr:colOff>
      <xdr:row>15</xdr:row>
      <xdr:rowOff>112083</xdr:rowOff>
    </xdr:to>
    <xdr:sp macro="" textlink="">
      <xdr:nvSpPr>
        <xdr:cNvPr id="43" name="Arrow: Left-Right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 rot="2700000">
          <a:off x="1627871" y="2445483"/>
          <a:ext cx="648000" cy="324000"/>
        </a:xfrm>
        <a:prstGeom prst="leftRightArrow">
          <a:avLst/>
        </a:prstGeom>
        <a:solidFill>
          <a:srgbClr val="FFC000"/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overflow" horzOverflow="overflow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>
            <a:solidFill>
              <a:srgbClr val="70AD47"/>
            </a:solidFill>
            <a:effectLst/>
          </a:endParaRPr>
        </a:p>
      </xdr:txBody>
    </xdr:sp>
    <xdr:clientData/>
  </xdr:twoCellAnchor>
  <xdr:twoCellAnchor editAs="oneCell">
    <xdr:from>
      <xdr:col>3</xdr:col>
      <xdr:colOff>218171</xdr:colOff>
      <xdr:row>19</xdr:row>
      <xdr:rowOff>43757</xdr:rowOff>
    </xdr:from>
    <xdr:to>
      <xdr:col>4</xdr:col>
      <xdr:colOff>18446</xdr:colOff>
      <xdr:row>20</xdr:row>
      <xdr:rowOff>177257</xdr:rowOff>
    </xdr:to>
    <xdr:sp macro="" textlink="">
      <xdr:nvSpPr>
        <xdr:cNvPr id="50" name="Arrow: Left-Right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 rot="-2700000">
          <a:off x="1627871" y="3625157"/>
          <a:ext cx="648000" cy="324000"/>
        </a:xfrm>
        <a:prstGeom prst="leftRightArrow">
          <a:avLst/>
        </a:prstGeom>
        <a:solidFill>
          <a:srgbClr val="FFC000"/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overflow" horzOverflow="overflow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>
            <a:solidFill>
              <a:srgbClr val="70AD47"/>
            </a:solidFill>
            <a:effectLst/>
          </a:endParaRPr>
        </a:p>
      </xdr:txBody>
    </xdr:sp>
    <xdr:clientData/>
  </xdr:twoCellAnchor>
  <xdr:twoCellAnchor editAs="oneCell">
    <xdr:from>
      <xdr:col>1</xdr:col>
      <xdr:colOff>103238</xdr:colOff>
      <xdr:row>1</xdr:row>
      <xdr:rowOff>50700</xdr:rowOff>
    </xdr:from>
    <xdr:to>
      <xdr:col>2</xdr:col>
      <xdr:colOff>230438</xdr:colOff>
      <xdr:row>2</xdr:row>
      <xdr:rowOff>254100</xdr:rowOff>
    </xdr:to>
    <xdr:pic>
      <xdr:nvPicPr>
        <xdr:cNvPr id="44" name="mainicon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0888" y="136425"/>
          <a:ext cx="441525" cy="45105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10</xdr:col>
      <xdr:colOff>266700</xdr:colOff>
      <xdr:row>1</xdr:row>
      <xdr:rowOff>104775</xdr:rowOff>
    </xdr:from>
    <xdr:ext cx="1014221" cy="291600"/>
    <xdr:pic>
      <xdr:nvPicPr>
        <xdr:cNvPr id="1085" name="mpkLogo">
          <a:hlinkClick xmlns:a="http://schemas.openxmlformats.org/drawingml/2006/main" xmlns:r="http://schemas.openxmlformats.org/officeDocument/2006/relationships" r:id="rId2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103238</xdr:colOff>
      <xdr:row>1</xdr:row>
      <xdr:rowOff>50700</xdr:rowOff>
    </xdr:from>
    <xdr:to>
      <xdr:col>1</xdr:col>
      <xdr:colOff>544763</xdr:colOff>
      <xdr:row>2</xdr:row>
      <xdr:rowOff>254100</xdr:rowOff>
    </xdr:to>
    <xdr:pic>
      <xdr:nvPicPr>
        <xdr:cNvPr id="15" name="mainicon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0888" y="136425"/>
          <a:ext cx="441525" cy="45105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8</xdr:col>
      <xdr:colOff>123825</xdr:colOff>
      <xdr:row>1</xdr:row>
      <xdr:rowOff>51015</xdr:rowOff>
    </xdr:from>
    <xdr:to>
      <xdr:col>8</xdr:col>
      <xdr:colOff>1167825</xdr:colOff>
      <xdr:row>2</xdr:row>
      <xdr:rowOff>253365</xdr:rowOff>
    </xdr:to>
    <xdr:grpSp>
      <xdr:nvGrpSpPr>
        <xdr:cNvPr id="18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GrpSpPr/>
      </xdr:nvGrpSpPr>
      <xdr:grpSpPr>
        <a:xfrm>
          <a:off x="7105650" y="136740"/>
          <a:ext cx="1044000" cy="450000"/>
          <a:chOff x="6972831" y="127063"/>
          <a:chExt cx="1044000" cy="450000"/>
        </a:xfrm>
      </xdr:grpSpPr>
      <xdr:sp macro="" textlink="">
        <xdr:nvSpPr>
          <xdr:cNvPr id="19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3" name="Picture 22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9</xdr:col>
      <xdr:colOff>47625</xdr:colOff>
      <xdr:row>1</xdr:row>
      <xdr:rowOff>104775</xdr:rowOff>
    </xdr:from>
    <xdr:ext cx="1014221" cy="291600"/>
    <xdr:pic>
      <xdr:nvPicPr>
        <xdr:cNvPr id="1023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43</xdr:row>
      <xdr:rowOff>175530</xdr:rowOff>
    </xdr:from>
    <xdr:to>
      <xdr:col>11</xdr:col>
      <xdr:colOff>342900</xdr:colOff>
      <xdr:row>45</xdr:row>
      <xdr:rowOff>0</xdr:rowOff>
    </xdr:to>
    <xdr:sp macro="" textlink="">
      <xdr:nvSpPr>
        <xdr:cNvPr id="9" name="Left Arrow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0134600" y="918618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11</xdr:col>
      <xdr:colOff>0</xdr:colOff>
      <xdr:row>48</xdr:row>
      <xdr:rowOff>137430</xdr:rowOff>
    </xdr:from>
    <xdr:to>
      <xdr:col>11</xdr:col>
      <xdr:colOff>342900</xdr:colOff>
      <xdr:row>50</xdr:row>
      <xdr:rowOff>0</xdr:rowOff>
    </xdr:to>
    <xdr:sp macro="" textlink="">
      <xdr:nvSpPr>
        <xdr:cNvPr id="11" name="Left Arrow 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10134600" y="1018630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11</xdr:col>
      <xdr:colOff>0</xdr:colOff>
      <xdr:row>53</xdr:row>
      <xdr:rowOff>109945</xdr:rowOff>
    </xdr:from>
    <xdr:to>
      <xdr:col>11</xdr:col>
      <xdr:colOff>342900</xdr:colOff>
      <xdr:row>54</xdr:row>
      <xdr:rowOff>172540</xdr:rowOff>
    </xdr:to>
    <xdr:sp macro="" textlink="">
      <xdr:nvSpPr>
        <xdr:cNvPr id="13" name="Left Arrow 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10134600" y="1115894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11</xdr:col>
      <xdr:colOff>0</xdr:colOff>
      <xdr:row>68</xdr:row>
      <xdr:rowOff>137430</xdr:rowOff>
    </xdr:from>
    <xdr:to>
      <xdr:col>11</xdr:col>
      <xdr:colOff>342900</xdr:colOff>
      <xdr:row>70</xdr:row>
      <xdr:rowOff>0</xdr:rowOff>
    </xdr:to>
    <xdr:sp macro="" textlink="">
      <xdr:nvSpPr>
        <xdr:cNvPr id="22" name="Left Arrow 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10134600" y="1418680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</xdr:col>
      <xdr:colOff>103238</xdr:colOff>
      <xdr:row>1</xdr:row>
      <xdr:rowOff>50700</xdr:rowOff>
    </xdr:from>
    <xdr:to>
      <xdr:col>3</xdr:col>
      <xdr:colOff>144713</xdr:colOff>
      <xdr:row>2</xdr:row>
      <xdr:rowOff>254100</xdr:rowOff>
    </xdr:to>
    <xdr:pic>
      <xdr:nvPicPr>
        <xdr:cNvPr id="21" name="mainicon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0888" y="136425"/>
          <a:ext cx="441525" cy="45105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7</xdr:col>
      <xdr:colOff>1419225</xdr:colOff>
      <xdr:row>1</xdr:row>
      <xdr:rowOff>51015</xdr:rowOff>
    </xdr:from>
    <xdr:to>
      <xdr:col>8</xdr:col>
      <xdr:colOff>282000</xdr:colOff>
      <xdr:row>2</xdr:row>
      <xdr:rowOff>253365</xdr:rowOff>
    </xdr:to>
    <xdr:grpSp>
      <xdr:nvGrpSpPr>
        <xdr:cNvPr id="3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GrpSpPr/>
      </xdr:nvGrpSpPr>
      <xdr:grpSpPr>
        <a:xfrm>
          <a:off x="6829425" y="136740"/>
          <a:ext cx="1044000" cy="450000"/>
          <a:chOff x="6972831" y="127063"/>
          <a:chExt cx="1044000" cy="450000"/>
        </a:xfrm>
      </xdr:grpSpPr>
      <xdr:sp macro="" textlink="">
        <xdr:nvSpPr>
          <xdr:cNvPr id="3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00000000-0008-0000-0200-00002400000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37" name="Picture 3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00000000-0008-0000-0200-000025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8</xdr:col>
      <xdr:colOff>752475</xdr:colOff>
      <xdr:row>1</xdr:row>
      <xdr:rowOff>104775</xdr:rowOff>
    </xdr:from>
    <xdr:ext cx="1014221" cy="291600"/>
    <xdr:pic>
      <xdr:nvPicPr>
        <xdr:cNvPr id="1037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1462500</xdr:colOff>
      <xdr:row>4</xdr:row>
      <xdr:rowOff>77946</xdr:rowOff>
    </xdr:from>
    <xdr:to>
      <xdr:col>16</xdr:col>
      <xdr:colOff>0</xdr:colOff>
      <xdr:row>5</xdr:row>
      <xdr:rowOff>109693</xdr:rowOff>
    </xdr:to>
    <xdr:grpSp>
      <xdr:nvGrpSpPr>
        <xdr:cNvPr id="23" name="Graphic 10" descr="Bullseye outline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GrpSpPr>
          <a:grpSpLocks noChangeAspect="1"/>
        </xdr:cNvGrpSpPr>
      </xdr:nvGrpSpPr>
      <xdr:grpSpPr>
        <a:xfrm>
          <a:off x="9730200" y="773271"/>
          <a:ext cx="252000" cy="260347"/>
          <a:chOff x="6885626" y="1247701"/>
          <a:chExt cx="743824" cy="743821"/>
        </a:xfrm>
        <a:solidFill>
          <a:schemeClr val="bg1"/>
        </a:solidFill>
      </xdr:grpSpPr>
      <xdr:sp macro="" textlink="">
        <xdr:nvSpPr>
          <xdr:cNvPr id="24" name="Freeform: Shape 23">
            <a:extLst>
              <a:ext uri="{FF2B5EF4-FFF2-40B4-BE49-F238E27FC236}">
                <a16:creationId xmlns:a16="http://schemas.microsoft.com/office/drawing/2014/main" id="{00000000-0008-0000-0300-000018000000}"/>
              </a:ext>
            </a:extLst>
          </xdr:cNvPr>
          <xdr:cNvSpPr/>
        </xdr:nvSpPr>
        <xdr:spPr>
          <a:xfrm>
            <a:off x="6885626" y="1295268"/>
            <a:ext cx="696199" cy="696254"/>
          </a:xfrm>
          <a:custGeom>
            <a:avLst/>
            <a:gdLst>
              <a:gd name="connsiteX0" fmla="*/ 625714 w 696199"/>
              <a:gd name="connsiteY0" fmla="*/ 171506 h 696254"/>
              <a:gd name="connsiteX1" fmla="*/ 524749 w 696199"/>
              <a:gd name="connsiteY1" fmla="*/ 625824 h 696254"/>
              <a:gd name="connsiteX2" fmla="*/ 70431 w 696199"/>
              <a:gd name="connsiteY2" fmla="*/ 524859 h 696254"/>
              <a:gd name="connsiteX3" fmla="*/ 171396 w 696199"/>
              <a:gd name="connsiteY3" fmla="*/ 70541 h 696254"/>
              <a:gd name="connsiteX4" fmla="*/ 524749 w 696199"/>
              <a:gd name="connsiteY4" fmla="*/ 70541 h 696254"/>
              <a:gd name="connsiteX5" fmla="*/ 524749 w 696199"/>
              <a:gd name="connsiteY5" fmla="*/ 48195 h 696254"/>
              <a:gd name="connsiteX6" fmla="*/ 48196 w 696199"/>
              <a:gd name="connsiteY6" fmla="*/ 171506 h 696254"/>
              <a:gd name="connsiteX7" fmla="*/ 171506 w 696199"/>
              <a:gd name="connsiteY7" fmla="*/ 648059 h 696254"/>
              <a:gd name="connsiteX8" fmla="*/ 648059 w 696199"/>
              <a:gd name="connsiteY8" fmla="*/ 524748 h 696254"/>
              <a:gd name="connsiteX9" fmla="*/ 648059 w 696199"/>
              <a:gd name="connsiteY9" fmla="*/ 171506 h 69625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</a:cxnLst>
            <a:rect l="l" t="t" r="r" b="b"/>
            <a:pathLst>
              <a:path w="696199" h="696254">
                <a:moveTo>
                  <a:pt x="625714" y="171506"/>
                </a:moveTo>
                <a:cubicBezTo>
                  <a:pt x="723290" y="324843"/>
                  <a:pt x="678086" y="528249"/>
                  <a:pt x="524749" y="625824"/>
                </a:cubicBezTo>
                <a:cubicBezTo>
                  <a:pt x="371411" y="723400"/>
                  <a:pt x="168006" y="678196"/>
                  <a:pt x="70431" y="524859"/>
                </a:cubicBezTo>
                <a:cubicBezTo>
                  <a:pt x="-27145" y="371522"/>
                  <a:pt x="18059" y="168117"/>
                  <a:pt x="171396" y="70541"/>
                </a:cubicBezTo>
                <a:cubicBezTo>
                  <a:pt x="279192" y="1945"/>
                  <a:pt x="416951" y="1945"/>
                  <a:pt x="524749" y="70541"/>
                </a:cubicBezTo>
                <a:lnTo>
                  <a:pt x="524749" y="48195"/>
                </a:lnTo>
                <a:cubicBezTo>
                  <a:pt x="359101" y="-49350"/>
                  <a:pt x="145740" y="5859"/>
                  <a:pt x="48196" y="171506"/>
                </a:cubicBezTo>
                <a:cubicBezTo>
                  <a:pt x="-49350" y="337153"/>
                  <a:pt x="5858" y="550514"/>
                  <a:pt x="171506" y="648059"/>
                </a:cubicBezTo>
                <a:cubicBezTo>
                  <a:pt x="337154" y="745604"/>
                  <a:pt x="550514" y="690397"/>
                  <a:pt x="648059" y="524748"/>
                </a:cubicBezTo>
                <a:cubicBezTo>
                  <a:pt x="712246" y="415748"/>
                  <a:pt x="712246" y="280506"/>
                  <a:pt x="648059" y="171506"/>
                </a:cubicBezTo>
                <a:close/>
              </a:path>
            </a:pathLst>
          </a:custGeom>
          <a:grpFill/>
          <a:ln w="9525" cap="flat">
            <a:solidFill>
              <a:schemeClr val="bg1"/>
            </a:solidFill>
            <a:prstDash val="solid"/>
            <a:miter/>
          </a:ln>
        </xdr:spPr>
        <xdr:txBody>
          <a:bodyPr lIns="0" tIns="0" rIns="0" bIns="0" rtlCol="0" anchor="ctr"/>
          <a:lstStyle/>
          <a:p>
            <a:endParaRPr lang="en-US"/>
          </a:p>
        </xdr:txBody>
      </xdr:sp>
      <xdr:sp macro="" textlink="">
        <xdr:nvSpPr>
          <xdr:cNvPr id="25" name="Freeform: Shape 24">
            <a:extLst>
              <a:ext uri="{FF2B5EF4-FFF2-40B4-BE49-F238E27FC236}">
                <a16:creationId xmlns:a16="http://schemas.microsoft.com/office/drawing/2014/main" id="{00000000-0008-0000-0300-000019000000}"/>
              </a:ext>
            </a:extLst>
          </xdr:cNvPr>
          <xdr:cNvSpPr/>
        </xdr:nvSpPr>
        <xdr:spPr>
          <a:xfrm>
            <a:off x="7009602" y="1419131"/>
            <a:ext cx="448398" cy="448416"/>
          </a:xfrm>
          <a:custGeom>
            <a:avLst/>
            <a:gdLst>
              <a:gd name="connsiteX0" fmla="*/ 353481 w 448398"/>
              <a:gd name="connsiteY0" fmla="*/ 41043 h 448416"/>
              <a:gd name="connsiteX1" fmla="*/ 41043 w 448398"/>
              <a:gd name="connsiteY1" fmla="*/ 94935 h 448416"/>
              <a:gd name="connsiteX2" fmla="*/ 94936 w 448398"/>
              <a:gd name="connsiteY2" fmla="*/ 407373 h 448416"/>
              <a:gd name="connsiteX3" fmla="*/ 407374 w 448398"/>
              <a:gd name="connsiteY3" fmla="*/ 353481 h 448416"/>
              <a:gd name="connsiteX4" fmla="*/ 407374 w 448398"/>
              <a:gd name="connsiteY4" fmla="*/ 94935 h 448416"/>
              <a:gd name="connsiteX5" fmla="*/ 393696 w 448398"/>
              <a:gd name="connsiteY5" fmla="*/ 108604 h 448416"/>
              <a:gd name="connsiteX6" fmla="*/ 339813 w 448398"/>
              <a:gd name="connsiteY6" fmla="*/ 393599 h 448416"/>
              <a:gd name="connsiteX7" fmla="*/ 54817 w 448398"/>
              <a:gd name="connsiteY7" fmla="*/ 339716 h 448416"/>
              <a:gd name="connsiteX8" fmla="*/ 108700 w 448398"/>
              <a:gd name="connsiteY8" fmla="*/ 54721 h 448416"/>
              <a:gd name="connsiteX9" fmla="*/ 339813 w 448398"/>
              <a:gd name="connsiteY9" fmla="*/ 54721 h 4484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</a:cxnLst>
            <a:rect l="l" t="t" r="r" b="b"/>
            <a:pathLst>
              <a:path w="448398" h="448416">
                <a:moveTo>
                  <a:pt x="353481" y="41043"/>
                </a:moveTo>
                <a:cubicBezTo>
                  <a:pt x="252322" y="-30353"/>
                  <a:pt x="112438" y="-6224"/>
                  <a:pt x="41043" y="94935"/>
                </a:cubicBezTo>
                <a:cubicBezTo>
                  <a:pt x="-30352" y="196095"/>
                  <a:pt x="-6225" y="335979"/>
                  <a:pt x="94936" y="407373"/>
                </a:cubicBezTo>
                <a:cubicBezTo>
                  <a:pt x="196095" y="478769"/>
                  <a:pt x="335978" y="454641"/>
                  <a:pt x="407374" y="353481"/>
                </a:cubicBezTo>
                <a:cubicBezTo>
                  <a:pt x="462073" y="275979"/>
                  <a:pt x="462073" y="172438"/>
                  <a:pt x="407374" y="94935"/>
                </a:cubicBezTo>
                <a:lnTo>
                  <a:pt x="393696" y="108604"/>
                </a:lnTo>
                <a:cubicBezTo>
                  <a:pt x="457516" y="202182"/>
                  <a:pt x="433391" y="329779"/>
                  <a:pt x="339813" y="393599"/>
                </a:cubicBezTo>
                <a:cubicBezTo>
                  <a:pt x="246235" y="457419"/>
                  <a:pt x="118638" y="433295"/>
                  <a:pt x="54817" y="339716"/>
                </a:cubicBezTo>
                <a:cubicBezTo>
                  <a:pt x="-9002" y="246137"/>
                  <a:pt x="15122" y="118541"/>
                  <a:pt x="108700" y="54721"/>
                </a:cubicBezTo>
                <a:cubicBezTo>
                  <a:pt x="178404" y="7183"/>
                  <a:pt x="270109" y="7183"/>
                  <a:pt x="339813" y="54721"/>
                </a:cubicBezTo>
                <a:close/>
              </a:path>
            </a:pathLst>
          </a:custGeom>
          <a:grpFill/>
          <a:ln w="9525" cap="flat">
            <a:solidFill>
              <a:schemeClr val="bg1"/>
            </a:solidFill>
            <a:prstDash val="solid"/>
            <a:miter/>
          </a:ln>
        </xdr:spPr>
        <xdr:txBody>
          <a:bodyPr lIns="0" tIns="0" rIns="0" bIns="0" rtlCol="0" anchor="ctr"/>
          <a:lstStyle/>
          <a:p>
            <a:endParaRPr lang="en-US"/>
          </a:p>
        </xdr:txBody>
      </xdr:sp>
      <xdr:sp macro="" textlink="">
        <xdr:nvSpPr>
          <xdr:cNvPr id="26" name="Freeform: Shape 25">
            <a:extLst>
              <a:ext uri="{FF2B5EF4-FFF2-40B4-BE49-F238E27FC236}">
                <a16:creationId xmlns:a16="http://schemas.microsoft.com/office/drawing/2014/main" id="{00000000-0008-0000-0300-00001A000000}"/>
              </a:ext>
            </a:extLst>
          </xdr:cNvPr>
          <xdr:cNvSpPr/>
        </xdr:nvSpPr>
        <xdr:spPr>
          <a:xfrm>
            <a:off x="7133934" y="1542947"/>
            <a:ext cx="200241" cy="200267"/>
          </a:xfrm>
          <a:custGeom>
            <a:avLst/>
            <a:gdLst>
              <a:gd name="connsiteX0" fmla="*/ 100228 w 200241"/>
              <a:gd name="connsiteY0" fmla="*/ 19077 h 200267"/>
              <a:gd name="connsiteX1" fmla="*/ 123783 w 200241"/>
              <a:gd name="connsiteY1" fmla="*/ 22592 h 200267"/>
              <a:gd name="connsiteX2" fmla="*/ 138652 w 200241"/>
              <a:gd name="connsiteY2" fmla="*/ 7733 h 200267"/>
              <a:gd name="connsiteX3" fmla="*/ 7733 w 200241"/>
              <a:gd name="connsiteY3" fmla="*/ 61616 h 200267"/>
              <a:gd name="connsiteX4" fmla="*/ 61616 w 200241"/>
              <a:gd name="connsiteY4" fmla="*/ 192535 h 200267"/>
              <a:gd name="connsiteX5" fmla="*/ 192535 w 200241"/>
              <a:gd name="connsiteY5" fmla="*/ 138652 h 200267"/>
              <a:gd name="connsiteX6" fmla="*/ 192535 w 200241"/>
              <a:gd name="connsiteY6" fmla="*/ 61616 h 200267"/>
              <a:gd name="connsiteX7" fmla="*/ 177676 w 200241"/>
              <a:gd name="connsiteY7" fmla="*/ 76485 h 200267"/>
              <a:gd name="connsiteX8" fmla="*/ 123771 w 200241"/>
              <a:gd name="connsiteY8" fmla="*/ 177500 h 200267"/>
              <a:gd name="connsiteX9" fmla="*/ 22755 w 200241"/>
              <a:gd name="connsiteY9" fmla="*/ 123595 h 200267"/>
              <a:gd name="connsiteX10" fmla="*/ 76660 w 200241"/>
              <a:gd name="connsiteY10" fmla="*/ 22580 h 200267"/>
              <a:gd name="connsiteX11" fmla="*/ 100228 w 200241"/>
              <a:gd name="connsiteY11" fmla="*/ 19077 h 20026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200241" h="200267">
                <a:moveTo>
                  <a:pt x="100228" y="19077"/>
                </a:moveTo>
                <a:cubicBezTo>
                  <a:pt x="108210" y="19080"/>
                  <a:pt x="116148" y="20264"/>
                  <a:pt x="123783" y="22592"/>
                </a:cubicBezTo>
                <a:lnTo>
                  <a:pt x="138652" y="7733"/>
                </a:lnTo>
                <a:cubicBezTo>
                  <a:pt x="87620" y="-13540"/>
                  <a:pt x="29006" y="10584"/>
                  <a:pt x="7733" y="61616"/>
                </a:cubicBezTo>
                <a:cubicBezTo>
                  <a:pt x="-13540" y="112648"/>
                  <a:pt x="10584" y="171262"/>
                  <a:pt x="61616" y="192535"/>
                </a:cubicBezTo>
                <a:cubicBezTo>
                  <a:pt x="112648" y="213807"/>
                  <a:pt x="171262" y="189683"/>
                  <a:pt x="192535" y="138652"/>
                </a:cubicBezTo>
                <a:cubicBezTo>
                  <a:pt x="202810" y="114002"/>
                  <a:pt x="202810" y="86267"/>
                  <a:pt x="192535" y="61616"/>
                </a:cubicBezTo>
                <a:lnTo>
                  <a:pt x="177676" y="76485"/>
                </a:lnTo>
                <a:cubicBezTo>
                  <a:pt x="190685" y="119264"/>
                  <a:pt x="166551" y="164491"/>
                  <a:pt x="123771" y="177500"/>
                </a:cubicBezTo>
                <a:cubicBezTo>
                  <a:pt x="80991" y="190509"/>
                  <a:pt x="35765" y="166375"/>
                  <a:pt x="22755" y="123595"/>
                </a:cubicBezTo>
                <a:cubicBezTo>
                  <a:pt x="9746" y="80816"/>
                  <a:pt x="33881" y="35589"/>
                  <a:pt x="76660" y="22580"/>
                </a:cubicBezTo>
                <a:cubicBezTo>
                  <a:pt x="84300" y="20257"/>
                  <a:pt x="92242" y="19076"/>
                  <a:pt x="100228" y="19077"/>
                </a:cubicBezTo>
                <a:close/>
              </a:path>
            </a:pathLst>
          </a:custGeom>
          <a:grpFill/>
          <a:ln w="9525" cap="flat">
            <a:solidFill>
              <a:schemeClr val="bg1"/>
            </a:solidFill>
            <a:prstDash val="solid"/>
            <a:miter/>
          </a:ln>
        </xdr:spPr>
        <xdr:txBody>
          <a:bodyPr lIns="0" tIns="0" rIns="0" bIns="0" rtlCol="0" anchor="ctr"/>
          <a:lstStyle/>
          <a:p>
            <a:endParaRPr lang="en-US"/>
          </a:p>
        </xdr:txBody>
      </xdr:sp>
      <xdr:sp macro="" textlink="">
        <xdr:nvSpPr>
          <xdr:cNvPr id="27" name="Freeform: Shape 26">
            <a:extLst>
              <a:ext uri="{FF2B5EF4-FFF2-40B4-BE49-F238E27FC236}">
                <a16:creationId xmlns:a16="http://schemas.microsoft.com/office/drawing/2014/main" id="{00000000-0008-0000-0300-00001B000000}"/>
              </a:ext>
            </a:extLst>
          </xdr:cNvPr>
          <xdr:cNvSpPr/>
        </xdr:nvSpPr>
        <xdr:spPr>
          <a:xfrm>
            <a:off x="7224520" y="1247701"/>
            <a:ext cx="404931" cy="404927"/>
          </a:xfrm>
          <a:custGeom>
            <a:avLst/>
            <a:gdLst>
              <a:gd name="connsiteX0" fmla="*/ 404206 w 404931"/>
              <a:gd name="connsiteY0" fmla="*/ 91600 h 404927"/>
              <a:gd name="connsiteX1" fmla="*/ 395405 w 404931"/>
              <a:gd name="connsiteY1" fmla="*/ 85723 h 404927"/>
              <a:gd name="connsiteX2" fmla="*/ 319205 w 404931"/>
              <a:gd name="connsiteY2" fmla="*/ 85723 h 404927"/>
              <a:gd name="connsiteX3" fmla="*/ 319205 w 404931"/>
              <a:gd name="connsiteY3" fmla="*/ 9523 h 404927"/>
              <a:gd name="connsiteX4" fmla="*/ 309678 w 404931"/>
              <a:gd name="connsiteY4" fmla="*/ 0 h 404927"/>
              <a:gd name="connsiteX5" fmla="*/ 302946 w 404931"/>
              <a:gd name="connsiteY5" fmla="*/ 2789 h 404927"/>
              <a:gd name="connsiteX6" fmla="*/ 217221 w 404931"/>
              <a:gd name="connsiteY6" fmla="*/ 88514 h 404927"/>
              <a:gd name="connsiteX7" fmla="*/ 214430 w 404931"/>
              <a:gd name="connsiteY7" fmla="*/ 95248 h 404927"/>
              <a:gd name="connsiteX8" fmla="*/ 214430 w 404931"/>
              <a:gd name="connsiteY8" fmla="*/ 177030 h 404927"/>
              <a:gd name="connsiteX9" fmla="*/ 2908 w 404931"/>
              <a:gd name="connsiteY9" fmla="*/ 388551 h 404927"/>
              <a:gd name="connsiteX10" fmla="*/ 2674 w 404931"/>
              <a:gd name="connsiteY10" fmla="*/ 402020 h 404927"/>
              <a:gd name="connsiteX11" fmla="*/ 16142 w 404931"/>
              <a:gd name="connsiteY11" fmla="*/ 402254 h 404927"/>
              <a:gd name="connsiteX12" fmla="*/ 16377 w 404931"/>
              <a:gd name="connsiteY12" fmla="*/ 402020 h 404927"/>
              <a:gd name="connsiteX13" fmla="*/ 227898 w 404931"/>
              <a:gd name="connsiteY13" fmla="*/ 190498 h 404927"/>
              <a:gd name="connsiteX14" fmla="*/ 309680 w 404931"/>
              <a:gd name="connsiteY14" fmla="*/ 190498 h 404927"/>
              <a:gd name="connsiteX15" fmla="*/ 316414 w 404931"/>
              <a:gd name="connsiteY15" fmla="*/ 187707 h 404927"/>
              <a:gd name="connsiteX16" fmla="*/ 402139 w 404931"/>
              <a:gd name="connsiteY16" fmla="*/ 101982 h 404927"/>
              <a:gd name="connsiteX17" fmla="*/ 404206 w 404931"/>
              <a:gd name="connsiteY17" fmla="*/ 91600 h 404927"/>
              <a:gd name="connsiteX18" fmla="*/ 233480 w 404931"/>
              <a:gd name="connsiteY18" fmla="*/ 99191 h 404927"/>
              <a:gd name="connsiteX19" fmla="*/ 299993 w 404931"/>
              <a:gd name="connsiteY19" fmla="*/ 32678 h 404927"/>
              <a:gd name="connsiteX20" fmla="*/ 300155 w 404931"/>
              <a:gd name="connsiteY20" fmla="*/ 32745 h 404927"/>
              <a:gd name="connsiteX21" fmla="*/ 300155 w 404931"/>
              <a:gd name="connsiteY21" fmla="*/ 91305 h 404927"/>
              <a:gd name="connsiteX22" fmla="*/ 233480 w 404931"/>
              <a:gd name="connsiteY22" fmla="*/ 157980 h 404927"/>
              <a:gd name="connsiteX23" fmla="*/ 305737 w 404931"/>
              <a:gd name="connsiteY23" fmla="*/ 171448 h 404927"/>
              <a:gd name="connsiteX24" fmla="*/ 246948 w 404931"/>
              <a:gd name="connsiteY24" fmla="*/ 171448 h 404927"/>
              <a:gd name="connsiteX25" fmla="*/ 313623 w 404931"/>
              <a:gd name="connsiteY25" fmla="*/ 104773 h 404927"/>
              <a:gd name="connsiteX26" fmla="*/ 372183 w 404931"/>
              <a:gd name="connsiteY26" fmla="*/ 104773 h 404927"/>
              <a:gd name="connsiteX27" fmla="*/ 372250 w 404931"/>
              <a:gd name="connsiteY27" fmla="*/ 104935 h 40492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</a:cxnLst>
            <a:rect l="l" t="t" r="r" b="b"/>
            <a:pathLst>
              <a:path w="404931" h="404927">
                <a:moveTo>
                  <a:pt x="404206" y="91600"/>
                </a:moveTo>
                <a:cubicBezTo>
                  <a:pt x="402731" y="88041"/>
                  <a:pt x="399257" y="85722"/>
                  <a:pt x="395405" y="85723"/>
                </a:cubicBezTo>
                <a:lnTo>
                  <a:pt x="319205" y="85723"/>
                </a:lnTo>
                <a:lnTo>
                  <a:pt x="319205" y="9523"/>
                </a:lnTo>
                <a:cubicBezTo>
                  <a:pt x="319204" y="4262"/>
                  <a:pt x="314939" y="-1"/>
                  <a:pt x="309678" y="0"/>
                </a:cubicBezTo>
                <a:cubicBezTo>
                  <a:pt x="307153" y="1"/>
                  <a:pt x="304732" y="1004"/>
                  <a:pt x="302946" y="2789"/>
                </a:cubicBezTo>
                <a:lnTo>
                  <a:pt x="217221" y="88514"/>
                </a:lnTo>
                <a:cubicBezTo>
                  <a:pt x="215435" y="90300"/>
                  <a:pt x="214431" y="92722"/>
                  <a:pt x="214430" y="95248"/>
                </a:cubicBezTo>
                <a:lnTo>
                  <a:pt x="214430" y="177030"/>
                </a:lnTo>
                <a:lnTo>
                  <a:pt x="2908" y="388551"/>
                </a:lnTo>
                <a:cubicBezTo>
                  <a:pt x="-876" y="392206"/>
                  <a:pt x="-981" y="398235"/>
                  <a:pt x="2674" y="402020"/>
                </a:cubicBezTo>
                <a:cubicBezTo>
                  <a:pt x="6329" y="405804"/>
                  <a:pt x="12359" y="405909"/>
                  <a:pt x="16142" y="402254"/>
                </a:cubicBezTo>
                <a:cubicBezTo>
                  <a:pt x="16222" y="402177"/>
                  <a:pt x="16300" y="402099"/>
                  <a:pt x="16377" y="402020"/>
                </a:cubicBezTo>
                <a:lnTo>
                  <a:pt x="227898" y="190498"/>
                </a:lnTo>
                <a:lnTo>
                  <a:pt x="309680" y="190498"/>
                </a:lnTo>
                <a:cubicBezTo>
                  <a:pt x="312206" y="190497"/>
                  <a:pt x="314628" y="189494"/>
                  <a:pt x="316414" y="187707"/>
                </a:cubicBezTo>
                <a:lnTo>
                  <a:pt x="402139" y="101982"/>
                </a:lnTo>
                <a:cubicBezTo>
                  <a:pt x="404865" y="99258"/>
                  <a:pt x="405680" y="95160"/>
                  <a:pt x="404206" y="91600"/>
                </a:cubicBezTo>
                <a:close/>
                <a:moveTo>
                  <a:pt x="233480" y="99191"/>
                </a:moveTo>
                <a:lnTo>
                  <a:pt x="299993" y="32678"/>
                </a:lnTo>
                <a:cubicBezTo>
                  <a:pt x="300079" y="32593"/>
                  <a:pt x="300155" y="32621"/>
                  <a:pt x="300155" y="32745"/>
                </a:cubicBezTo>
                <a:lnTo>
                  <a:pt x="300155" y="91305"/>
                </a:lnTo>
                <a:lnTo>
                  <a:pt x="233480" y="157980"/>
                </a:lnTo>
                <a:close/>
                <a:moveTo>
                  <a:pt x="305737" y="171448"/>
                </a:moveTo>
                <a:lnTo>
                  <a:pt x="246948" y="171448"/>
                </a:lnTo>
                <a:lnTo>
                  <a:pt x="313623" y="104773"/>
                </a:lnTo>
                <a:lnTo>
                  <a:pt x="372183" y="104773"/>
                </a:lnTo>
                <a:cubicBezTo>
                  <a:pt x="372307" y="104773"/>
                  <a:pt x="372335" y="104849"/>
                  <a:pt x="372250" y="104935"/>
                </a:cubicBezTo>
                <a:close/>
              </a:path>
            </a:pathLst>
          </a:custGeom>
          <a:grpFill/>
          <a:ln w="9525" cap="flat">
            <a:solidFill>
              <a:schemeClr val="bg1"/>
            </a:solidFill>
            <a:prstDash val="solid"/>
            <a:miter/>
          </a:ln>
        </xdr:spPr>
        <xdr:txBody>
          <a:bodyPr lIns="0" tIns="0" rIns="0" bIns="0" rtlCol="0" anchor="ctr"/>
          <a:lstStyle/>
          <a:p>
            <a:endParaRPr lang="en-US"/>
          </a:p>
        </xdr:txBody>
      </xdr:sp>
    </xdr:grpSp>
    <xdr:clientData/>
  </xdr:twoCellAnchor>
  <xdr:twoCellAnchor editAs="oneCell">
    <xdr:from>
      <xdr:col>11</xdr:col>
      <xdr:colOff>1426500</xdr:colOff>
      <xdr:row>4</xdr:row>
      <xdr:rowOff>76200</xdr:rowOff>
    </xdr:from>
    <xdr:to>
      <xdr:col>12</xdr:col>
      <xdr:colOff>0</xdr:colOff>
      <xdr:row>5</xdr:row>
      <xdr:rowOff>111440</xdr:rowOff>
    </xdr:to>
    <xdr:sp macro="" textlink="">
      <xdr:nvSpPr>
        <xdr:cNvPr id="17" name="Graphic 4" descr="Thumbs Down outline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Aspect="1"/>
        </xdr:cNvSpPr>
      </xdr:nvSpPr>
      <xdr:spPr>
        <a:xfrm>
          <a:off x="8665500" y="771525"/>
          <a:ext cx="288000" cy="258125"/>
        </a:xfrm>
        <a:custGeom>
          <a:avLst/>
          <a:gdLst>
            <a:gd name="connsiteX0" fmla="*/ 724986 w 762004"/>
            <a:gd name="connsiteY0" fmla="*/ 289608 h 666275"/>
            <a:gd name="connsiteX1" fmla="*/ 724962 w 762004"/>
            <a:gd name="connsiteY1" fmla="*/ 289489 h 666275"/>
            <a:gd name="connsiteX2" fmla="*/ 724986 w 762004"/>
            <a:gd name="connsiteY2" fmla="*/ 289465 h 666275"/>
            <a:gd name="connsiteX3" fmla="*/ 727607 w 762004"/>
            <a:gd name="connsiteY3" fmla="*/ 209102 h 666275"/>
            <a:gd name="connsiteX4" fmla="*/ 698316 w 762004"/>
            <a:gd name="connsiteY4" fmla="*/ 192443 h 666275"/>
            <a:gd name="connsiteX5" fmla="*/ 698297 w 762004"/>
            <a:gd name="connsiteY5" fmla="*/ 192310 h 666275"/>
            <a:gd name="connsiteX6" fmla="*/ 698316 w 762004"/>
            <a:gd name="connsiteY6" fmla="*/ 192291 h 666275"/>
            <a:gd name="connsiteX7" fmla="*/ 714375 w 762004"/>
            <a:gd name="connsiteY7" fmla="*/ 152400 h 666275"/>
            <a:gd name="connsiteX8" fmla="*/ 657225 w 762004"/>
            <a:gd name="connsiteY8" fmla="*/ 95250 h 666275"/>
            <a:gd name="connsiteX9" fmla="*/ 651729 w 762004"/>
            <a:gd name="connsiteY9" fmla="*/ 95250 h 666275"/>
            <a:gd name="connsiteX10" fmla="*/ 651635 w 762004"/>
            <a:gd name="connsiteY10" fmla="*/ 95154 h 666275"/>
            <a:gd name="connsiteX11" fmla="*/ 651662 w 762004"/>
            <a:gd name="connsiteY11" fmla="*/ 95088 h 666275"/>
            <a:gd name="connsiteX12" fmla="*/ 666750 w 762004"/>
            <a:gd name="connsiteY12" fmla="*/ 57150 h 666275"/>
            <a:gd name="connsiteX13" fmla="*/ 609600 w 762004"/>
            <a:gd name="connsiteY13" fmla="*/ 0 h 666275"/>
            <a:gd name="connsiteX14" fmla="*/ 438150 w 762004"/>
            <a:gd name="connsiteY14" fmla="*/ 0 h 666275"/>
            <a:gd name="connsiteX15" fmla="*/ 238125 w 762004"/>
            <a:gd name="connsiteY15" fmla="*/ 76200 h 666275"/>
            <a:gd name="connsiteX16" fmla="*/ 200025 w 762004"/>
            <a:gd name="connsiteY16" fmla="*/ 76200 h 666275"/>
            <a:gd name="connsiteX17" fmla="*/ 200025 w 762004"/>
            <a:gd name="connsiteY17" fmla="*/ 66675 h 666275"/>
            <a:gd name="connsiteX18" fmla="*/ 161925 w 762004"/>
            <a:gd name="connsiteY18" fmla="*/ 28575 h 666275"/>
            <a:gd name="connsiteX19" fmla="*/ 0 w 762004"/>
            <a:gd name="connsiteY19" fmla="*/ 28575 h 666275"/>
            <a:gd name="connsiteX20" fmla="*/ 0 w 762004"/>
            <a:gd name="connsiteY20" fmla="*/ 428625 h 666275"/>
            <a:gd name="connsiteX21" fmla="*/ 161925 w 762004"/>
            <a:gd name="connsiteY21" fmla="*/ 428625 h 666275"/>
            <a:gd name="connsiteX22" fmla="*/ 200025 w 762004"/>
            <a:gd name="connsiteY22" fmla="*/ 390525 h 666275"/>
            <a:gd name="connsiteX23" fmla="*/ 200025 w 762004"/>
            <a:gd name="connsiteY23" fmla="*/ 381000 h 666275"/>
            <a:gd name="connsiteX24" fmla="*/ 220466 w 762004"/>
            <a:gd name="connsiteY24" fmla="*/ 381000 h 666275"/>
            <a:gd name="connsiteX25" fmla="*/ 254899 w 762004"/>
            <a:gd name="connsiteY25" fmla="*/ 390335 h 666275"/>
            <a:gd name="connsiteX26" fmla="*/ 409575 w 762004"/>
            <a:gd name="connsiteY26" fmla="*/ 609600 h 666275"/>
            <a:gd name="connsiteX27" fmla="*/ 467201 w 762004"/>
            <a:gd name="connsiteY27" fmla="*/ 666274 h 666275"/>
            <a:gd name="connsiteX28" fmla="*/ 523875 w 762004"/>
            <a:gd name="connsiteY28" fmla="*/ 608648 h 666275"/>
            <a:gd name="connsiteX29" fmla="*/ 495300 w 762004"/>
            <a:gd name="connsiteY29" fmla="*/ 427673 h 666275"/>
            <a:gd name="connsiteX30" fmla="*/ 523875 w 762004"/>
            <a:gd name="connsiteY30" fmla="*/ 400050 h 666275"/>
            <a:gd name="connsiteX31" fmla="*/ 704850 w 762004"/>
            <a:gd name="connsiteY31" fmla="*/ 400050 h 666275"/>
            <a:gd name="connsiteX32" fmla="*/ 762000 w 762004"/>
            <a:gd name="connsiteY32" fmla="*/ 342900 h 666275"/>
            <a:gd name="connsiteX33" fmla="*/ 724986 w 762004"/>
            <a:gd name="connsiteY33" fmla="*/ 289608 h 666275"/>
            <a:gd name="connsiteX34" fmla="*/ 180975 w 762004"/>
            <a:gd name="connsiteY34" fmla="*/ 390468 h 666275"/>
            <a:gd name="connsiteX35" fmla="*/ 161925 w 762004"/>
            <a:gd name="connsiteY35" fmla="*/ 409575 h 666275"/>
            <a:gd name="connsiteX36" fmla="*/ 19050 w 762004"/>
            <a:gd name="connsiteY36" fmla="*/ 409575 h 666275"/>
            <a:gd name="connsiteX37" fmla="*/ 19050 w 762004"/>
            <a:gd name="connsiteY37" fmla="*/ 47625 h 666275"/>
            <a:gd name="connsiteX38" fmla="*/ 161925 w 762004"/>
            <a:gd name="connsiteY38" fmla="*/ 47625 h 666275"/>
            <a:gd name="connsiteX39" fmla="*/ 180975 w 762004"/>
            <a:gd name="connsiteY39" fmla="*/ 66675 h 666275"/>
            <a:gd name="connsiteX40" fmla="*/ 180975 w 762004"/>
            <a:gd name="connsiteY40" fmla="*/ 390468 h 666275"/>
            <a:gd name="connsiteX41" fmla="*/ 704850 w 762004"/>
            <a:gd name="connsiteY41" fmla="*/ 381000 h 666275"/>
            <a:gd name="connsiteX42" fmla="*/ 523542 w 762004"/>
            <a:gd name="connsiteY42" fmla="*/ 381000 h 666275"/>
            <a:gd name="connsiteX43" fmla="*/ 476250 w 762004"/>
            <a:gd name="connsiteY43" fmla="*/ 426720 h 666275"/>
            <a:gd name="connsiteX44" fmla="*/ 476250 w 762004"/>
            <a:gd name="connsiteY44" fmla="*/ 428758 h 666275"/>
            <a:gd name="connsiteX45" fmla="*/ 482184 w 762004"/>
            <a:gd name="connsiteY45" fmla="*/ 451371 h 666275"/>
            <a:gd name="connsiteX46" fmla="*/ 504825 w 762004"/>
            <a:gd name="connsiteY46" fmla="*/ 607295 h 666275"/>
            <a:gd name="connsiteX47" fmla="*/ 469100 w 762004"/>
            <a:gd name="connsiteY47" fmla="*/ 647630 h 666275"/>
            <a:gd name="connsiteX48" fmla="*/ 466725 w 762004"/>
            <a:gd name="connsiteY48" fmla="*/ 647700 h 666275"/>
            <a:gd name="connsiteX49" fmla="*/ 428625 w 762004"/>
            <a:gd name="connsiteY49" fmla="*/ 609600 h 666275"/>
            <a:gd name="connsiteX50" fmla="*/ 264614 w 762004"/>
            <a:gd name="connsiteY50" fmla="*/ 373942 h 666275"/>
            <a:gd name="connsiteX51" fmla="*/ 220466 w 762004"/>
            <a:gd name="connsiteY51" fmla="*/ 361950 h 666275"/>
            <a:gd name="connsiteX52" fmla="*/ 200025 w 762004"/>
            <a:gd name="connsiteY52" fmla="*/ 361950 h 666275"/>
            <a:gd name="connsiteX53" fmla="*/ 200025 w 762004"/>
            <a:gd name="connsiteY53" fmla="*/ 95250 h 666275"/>
            <a:gd name="connsiteX54" fmla="*/ 238125 w 762004"/>
            <a:gd name="connsiteY54" fmla="*/ 95250 h 666275"/>
            <a:gd name="connsiteX55" fmla="*/ 315725 w 762004"/>
            <a:gd name="connsiteY55" fmla="*/ 62046 h 666275"/>
            <a:gd name="connsiteX56" fmla="*/ 438150 w 762004"/>
            <a:gd name="connsiteY56" fmla="*/ 19050 h 666275"/>
            <a:gd name="connsiteX57" fmla="*/ 609600 w 762004"/>
            <a:gd name="connsiteY57" fmla="*/ 19050 h 666275"/>
            <a:gd name="connsiteX58" fmla="*/ 647700 w 762004"/>
            <a:gd name="connsiteY58" fmla="*/ 57445 h 666275"/>
            <a:gd name="connsiteX59" fmla="*/ 637918 w 762004"/>
            <a:gd name="connsiteY59" fmla="*/ 81915 h 666275"/>
            <a:gd name="connsiteX60" fmla="*/ 638187 w 762004"/>
            <a:gd name="connsiteY60" fmla="*/ 108855 h 666275"/>
            <a:gd name="connsiteX61" fmla="*/ 651510 w 762004"/>
            <a:gd name="connsiteY61" fmla="*/ 114300 h 666275"/>
            <a:gd name="connsiteX62" fmla="*/ 657168 w 762004"/>
            <a:gd name="connsiteY62" fmla="*/ 114300 h 666275"/>
            <a:gd name="connsiteX63" fmla="*/ 695325 w 762004"/>
            <a:gd name="connsiteY63" fmla="*/ 152581 h 666275"/>
            <a:gd name="connsiteX64" fmla="*/ 684619 w 762004"/>
            <a:gd name="connsiteY64" fmla="*/ 179070 h 666275"/>
            <a:gd name="connsiteX65" fmla="*/ 684805 w 762004"/>
            <a:gd name="connsiteY65" fmla="*/ 206011 h 666275"/>
            <a:gd name="connsiteX66" fmla="*/ 694144 w 762004"/>
            <a:gd name="connsiteY66" fmla="*/ 211064 h 666275"/>
            <a:gd name="connsiteX67" fmla="*/ 723057 w 762004"/>
            <a:gd name="connsiteY67" fmla="*/ 256036 h 666275"/>
            <a:gd name="connsiteX68" fmla="*/ 711879 w 762004"/>
            <a:gd name="connsiteY68" fmla="*/ 275673 h 666275"/>
            <a:gd name="connsiteX69" fmla="*/ 710931 w 762004"/>
            <a:gd name="connsiteY69" fmla="*/ 302597 h 666275"/>
            <a:gd name="connsiteX70" fmla="*/ 718471 w 762004"/>
            <a:gd name="connsiteY70" fmla="*/ 307553 h 666275"/>
            <a:gd name="connsiteX71" fmla="*/ 742950 w 762004"/>
            <a:gd name="connsiteY71" fmla="*/ 342843 h 666275"/>
            <a:gd name="connsiteX72" fmla="*/ 704850 w 762004"/>
            <a:gd name="connsiteY72" fmla="*/ 381000 h 6662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  <a:cxn ang="0">
              <a:pos x="connsiteX55" y="connsiteY55"/>
            </a:cxn>
            <a:cxn ang="0">
              <a:pos x="connsiteX56" y="connsiteY56"/>
            </a:cxn>
            <a:cxn ang="0">
              <a:pos x="connsiteX57" y="connsiteY57"/>
            </a:cxn>
            <a:cxn ang="0">
              <a:pos x="connsiteX58" y="connsiteY58"/>
            </a:cxn>
            <a:cxn ang="0">
              <a:pos x="connsiteX59" y="connsiteY59"/>
            </a:cxn>
            <a:cxn ang="0">
              <a:pos x="connsiteX60" y="connsiteY60"/>
            </a:cxn>
            <a:cxn ang="0">
              <a:pos x="connsiteX61" y="connsiteY61"/>
            </a:cxn>
            <a:cxn ang="0">
              <a:pos x="connsiteX62" y="connsiteY62"/>
            </a:cxn>
            <a:cxn ang="0">
              <a:pos x="connsiteX63" y="connsiteY63"/>
            </a:cxn>
            <a:cxn ang="0">
              <a:pos x="connsiteX64" y="connsiteY64"/>
            </a:cxn>
            <a:cxn ang="0">
              <a:pos x="connsiteX65" y="connsiteY65"/>
            </a:cxn>
            <a:cxn ang="0">
              <a:pos x="connsiteX66" y="connsiteY66"/>
            </a:cxn>
            <a:cxn ang="0">
              <a:pos x="connsiteX67" y="connsiteY67"/>
            </a:cxn>
            <a:cxn ang="0">
              <a:pos x="connsiteX68" y="connsiteY68"/>
            </a:cxn>
            <a:cxn ang="0">
              <a:pos x="connsiteX69" y="connsiteY69"/>
            </a:cxn>
            <a:cxn ang="0">
              <a:pos x="connsiteX70" y="connsiteY70"/>
            </a:cxn>
            <a:cxn ang="0">
              <a:pos x="connsiteX71" y="connsiteY71"/>
            </a:cxn>
            <a:cxn ang="0">
              <a:pos x="connsiteX72" y="connsiteY72"/>
            </a:cxn>
          </a:cxnLst>
          <a:rect l="l" t="t" r="r" b="b"/>
          <a:pathLst>
            <a:path w="762004" h="666275">
              <a:moveTo>
                <a:pt x="724986" y="289608"/>
              </a:moveTo>
              <a:cubicBezTo>
                <a:pt x="724947" y="289582"/>
                <a:pt x="724935" y="289529"/>
                <a:pt x="724962" y="289489"/>
              </a:cubicBezTo>
              <a:cubicBezTo>
                <a:pt x="724968" y="289479"/>
                <a:pt x="724976" y="289471"/>
                <a:pt x="724986" y="289465"/>
              </a:cubicBezTo>
              <a:cubicBezTo>
                <a:pt x="747901" y="267997"/>
                <a:pt x="749075" y="232018"/>
                <a:pt x="727607" y="209102"/>
              </a:cubicBezTo>
              <a:cubicBezTo>
                <a:pt x="719751" y="200717"/>
                <a:pt x="709538" y="194909"/>
                <a:pt x="698316" y="192443"/>
              </a:cubicBezTo>
              <a:cubicBezTo>
                <a:pt x="698274" y="192412"/>
                <a:pt x="698265" y="192352"/>
                <a:pt x="698297" y="192310"/>
              </a:cubicBezTo>
              <a:cubicBezTo>
                <a:pt x="698303" y="192302"/>
                <a:pt x="698308" y="192296"/>
                <a:pt x="698316" y="192291"/>
              </a:cubicBezTo>
              <a:cubicBezTo>
                <a:pt x="708746" y="181648"/>
                <a:pt x="714522" y="167300"/>
                <a:pt x="714375" y="152400"/>
              </a:cubicBezTo>
              <a:cubicBezTo>
                <a:pt x="714281" y="120876"/>
                <a:pt x="688749" y="95344"/>
                <a:pt x="657225" y="95250"/>
              </a:cubicBezTo>
              <a:lnTo>
                <a:pt x="651729" y="95250"/>
              </a:lnTo>
              <a:cubicBezTo>
                <a:pt x="651677" y="95249"/>
                <a:pt x="651635" y="95206"/>
                <a:pt x="651635" y="95154"/>
              </a:cubicBezTo>
              <a:cubicBezTo>
                <a:pt x="651636" y="95129"/>
                <a:pt x="651645" y="95105"/>
                <a:pt x="651662" y="95088"/>
              </a:cubicBezTo>
              <a:cubicBezTo>
                <a:pt x="661540" y="84953"/>
                <a:pt x="666970" y="71300"/>
                <a:pt x="666750" y="57150"/>
              </a:cubicBezTo>
              <a:cubicBezTo>
                <a:pt x="666656" y="25626"/>
                <a:pt x="641124" y="94"/>
                <a:pt x="609600" y="0"/>
              </a:cubicBezTo>
              <a:lnTo>
                <a:pt x="438150" y="0"/>
              </a:lnTo>
              <a:cubicBezTo>
                <a:pt x="310515" y="0"/>
                <a:pt x="305753" y="76200"/>
                <a:pt x="238125" y="76200"/>
              </a:cubicBezTo>
              <a:lnTo>
                <a:pt x="200025" y="76200"/>
              </a:lnTo>
              <a:lnTo>
                <a:pt x="200025" y="66675"/>
              </a:lnTo>
              <a:cubicBezTo>
                <a:pt x="199957" y="45661"/>
                <a:pt x="182939" y="28643"/>
                <a:pt x="161925" y="28575"/>
              </a:cubicBezTo>
              <a:lnTo>
                <a:pt x="0" y="28575"/>
              </a:lnTo>
              <a:lnTo>
                <a:pt x="0" y="428625"/>
              </a:lnTo>
              <a:lnTo>
                <a:pt x="161925" y="428625"/>
              </a:lnTo>
              <a:cubicBezTo>
                <a:pt x="182939" y="428557"/>
                <a:pt x="199957" y="411539"/>
                <a:pt x="200025" y="390525"/>
              </a:cubicBezTo>
              <a:lnTo>
                <a:pt x="200025" y="381000"/>
              </a:lnTo>
              <a:lnTo>
                <a:pt x="220466" y="381000"/>
              </a:lnTo>
              <a:cubicBezTo>
                <a:pt x="232570" y="380988"/>
                <a:pt x="244458" y="384210"/>
                <a:pt x="254899" y="390335"/>
              </a:cubicBezTo>
              <a:cubicBezTo>
                <a:pt x="298133" y="415709"/>
                <a:pt x="409575" y="491871"/>
                <a:pt x="409575" y="609600"/>
              </a:cubicBezTo>
              <a:cubicBezTo>
                <a:pt x="409838" y="641163"/>
                <a:pt x="435638" y="666537"/>
                <a:pt x="467201" y="666274"/>
              </a:cubicBezTo>
              <a:cubicBezTo>
                <a:pt x="498764" y="666011"/>
                <a:pt x="524138" y="640211"/>
                <a:pt x="523875" y="608648"/>
              </a:cubicBezTo>
              <a:cubicBezTo>
                <a:pt x="523751" y="478907"/>
                <a:pt x="496253" y="444741"/>
                <a:pt x="495300" y="427673"/>
              </a:cubicBezTo>
              <a:cubicBezTo>
                <a:pt x="496084" y="412386"/>
                <a:pt x="508570" y="400316"/>
                <a:pt x="523875" y="400050"/>
              </a:cubicBezTo>
              <a:lnTo>
                <a:pt x="704850" y="400050"/>
              </a:lnTo>
              <a:cubicBezTo>
                <a:pt x="736374" y="399956"/>
                <a:pt x="761906" y="374424"/>
                <a:pt x="762000" y="342900"/>
              </a:cubicBezTo>
              <a:cubicBezTo>
                <a:pt x="762286" y="319061"/>
                <a:pt x="747424" y="297664"/>
                <a:pt x="724986" y="289608"/>
              </a:cubicBezTo>
              <a:close/>
              <a:moveTo>
                <a:pt x="180975" y="390468"/>
              </a:moveTo>
              <a:cubicBezTo>
                <a:pt x="180928" y="400979"/>
                <a:pt x="172436" y="409497"/>
                <a:pt x="161925" y="409575"/>
              </a:cubicBezTo>
              <a:lnTo>
                <a:pt x="19050" y="409575"/>
              </a:lnTo>
              <a:lnTo>
                <a:pt x="19050" y="47625"/>
              </a:lnTo>
              <a:lnTo>
                <a:pt x="161925" y="47625"/>
              </a:lnTo>
              <a:cubicBezTo>
                <a:pt x="172411" y="47708"/>
                <a:pt x="180892" y="56189"/>
                <a:pt x="180975" y="66675"/>
              </a:cubicBezTo>
              <a:lnTo>
                <a:pt x="180975" y="390468"/>
              </a:lnTo>
              <a:close/>
              <a:moveTo>
                <a:pt x="704850" y="381000"/>
              </a:moveTo>
              <a:lnTo>
                <a:pt x="523542" y="381000"/>
              </a:lnTo>
              <a:cubicBezTo>
                <a:pt x="498238" y="381507"/>
                <a:pt x="477611" y="401448"/>
                <a:pt x="476250" y="426720"/>
              </a:cubicBezTo>
              <a:cubicBezTo>
                <a:pt x="476212" y="427399"/>
                <a:pt x="476212" y="428079"/>
                <a:pt x="476250" y="428758"/>
              </a:cubicBezTo>
              <a:cubicBezTo>
                <a:pt x="477136" y="436541"/>
                <a:pt x="479134" y="444156"/>
                <a:pt x="482184" y="451371"/>
              </a:cubicBezTo>
              <a:cubicBezTo>
                <a:pt x="490033" y="473393"/>
                <a:pt x="504587" y="514350"/>
                <a:pt x="504825" y="607295"/>
              </a:cubicBezTo>
              <a:cubicBezTo>
                <a:pt x="506099" y="628299"/>
                <a:pt x="490103" y="646357"/>
                <a:pt x="469100" y="647630"/>
              </a:cubicBezTo>
              <a:cubicBezTo>
                <a:pt x="468309" y="647678"/>
                <a:pt x="467517" y="647702"/>
                <a:pt x="466725" y="647700"/>
              </a:cubicBezTo>
              <a:cubicBezTo>
                <a:pt x="445683" y="647700"/>
                <a:pt x="428625" y="630642"/>
                <a:pt x="428625" y="609600"/>
              </a:cubicBezTo>
              <a:cubicBezTo>
                <a:pt x="428625" y="483870"/>
                <a:pt x="313925" y="402908"/>
                <a:pt x="264614" y="373942"/>
              </a:cubicBezTo>
              <a:cubicBezTo>
                <a:pt x="251228" y="366087"/>
                <a:pt x="235987" y="361946"/>
                <a:pt x="220466" y="361950"/>
              </a:cubicBezTo>
              <a:lnTo>
                <a:pt x="200025" y="361950"/>
              </a:lnTo>
              <a:lnTo>
                <a:pt x="200025" y="95250"/>
              </a:lnTo>
              <a:lnTo>
                <a:pt x="238125" y="95250"/>
              </a:lnTo>
              <a:cubicBezTo>
                <a:pt x="273167" y="95250"/>
                <a:pt x="294799" y="78372"/>
                <a:pt x="315725" y="62046"/>
              </a:cubicBezTo>
              <a:cubicBezTo>
                <a:pt x="342824" y="40957"/>
                <a:pt x="370837" y="19050"/>
                <a:pt x="438150" y="19050"/>
              </a:cubicBezTo>
              <a:lnTo>
                <a:pt x="609600" y="19050"/>
              </a:lnTo>
              <a:cubicBezTo>
                <a:pt x="630684" y="19228"/>
                <a:pt x="647685" y="36362"/>
                <a:pt x="647700" y="57445"/>
              </a:cubicBezTo>
              <a:cubicBezTo>
                <a:pt x="647829" y="66579"/>
                <a:pt x="644308" y="75387"/>
                <a:pt x="637918" y="81915"/>
              </a:cubicBezTo>
              <a:cubicBezTo>
                <a:pt x="630553" y="89428"/>
                <a:pt x="630674" y="101490"/>
                <a:pt x="638187" y="108855"/>
              </a:cubicBezTo>
              <a:cubicBezTo>
                <a:pt x="641745" y="112342"/>
                <a:pt x="646528" y="114297"/>
                <a:pt x="651510" y="114300"/>
              </a:cubicBezTo>
              <a:lnTo>
                <a:pt x="657168" y="114300"/>
              </a:lnTo>
              <a:cubicBezTo>
                <a:pt x="678235" y="114431"/>
                <a:pt x="695263" y="131513"/>
                <a:pt x="695325" y="152581"/>
              </a:cubicBezTo>
              <a:cubicBezTo>
                <a:pt x="695406" y="162480"/>
                <a:pt x="691556" y="172007"/>
                <a:pt x="684619" y="179070"/>
              </a:cubicBezTo>
              <a:cubicBezTo>
                <a:pt x="677230" y="186560"/>
                <a:pt x="677314" y="198622"/>
                <a:pt x="684805" y="206011"/>
              </a:cubicBezTo>
              <a:cubicBezTo>
                <a:pt x="687375" y="208546"/>
                <a:pt x="690615" y="210299"/>
                <a:pt x="694144" y="211064"/>
              </a:cubicBezTo>
              <a:cubicBezTo>
                <a:pt x="714546" y="215498"/>
                <a:pt x="727492" y="235633"/>
                <a:pt x="723057" y="256036"/>
              </a:cubicBezTo>
              <a:cubicBezTo>
                <a:pt x="721421" y="263568"/>
                <a:pt x="717520" y="270420"/>
                <a:pt x="711879" y="275673"/>
              </a:cubicBezTo>
              <a:cubicBezTo>
                <a:pt x="704182" y="282846"/>
                <a:pt x="703758" y="294900"/>
                <a:pt x="710931" y="302597"/>
              </a:cubicBezTo>
              <a:cubicBezTo>
                <a:pt x="713011" y="304829"/>
                <a:pt x="715597" y="306528"/>
                <a:pt x="718471" y="307553"/>
              </a:cubicBezTo>
              <a:cubicBezTo>
                <a:pt x="733339" y="312869"/>
                <a:pt x="743179" y="327054"/>
                <a:pt x="742950" y="342843"/>
              </a:cubicBezTo>
              <a:cubicBezTo>
                <a:pt x="742841" y="363849"/>
                <a:pt x="725856" y="380859"/>
                <a:pt x="704850" y="381000"/>
              </a:cubicBezTo>
              <a:close/>
            </a:path>
          </a:pathLst>
        </a:custGeom>
        <a:solidFill>
          <a:schemeClr val="bg1"/>
        </a:solidFill>
        <a:ln w="9525" cap="flat">
          <a:solidFill>
            <a:schemeClr val="bg1"/>
          </a:solidFill>
          <a:prstDash val="solid"/>
          <a:miter/>
        </a:ln>
      </xdr:spPr>
      <xdr:txBody>
        <a:bodyPr lIns="0" tIns="0" rIns="0" bIns="0" rtlCol="0" anchor="ctr"/>
        <a:lstStyle/>
        <a:p>
          <a:endParaRPr lang="en-US"/>
        </a:p>
      </xdr:txBody>
    </xdr:sp>
    <xdr:clientData/>
  </xdr:twoCellAnchor>
  <xdr:twoCellAnchor editAs="oneCell">
    <xdr:from>
      <xdr:col>7</xdr:col>
      <xdr:colOff>1426500</xdr:colOff>
      <xdr:row>4</xdr:row>
      <xdr:rowOff>77881</xdr:rowOff>
    </xdr:from>
    <xdr:to>
      <xdr:col>8</xdr:col>
      <xdr:colOff>0</xdr:colOff>
      <xdr:row>5</xdr:row>
      <xdr:rowOff>109759</xdr:rowOff>
    </xdr:to>
    <xdr:sp macro="" textlink="">
      <xdr:nvSpPr>
        <xdr:cNvPr id="18" name="Graphic 6" descr="Thumbs up sign outline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Aspect="1"/>
        </xdr:cNvSpPr>
      </xdr:nvSpPr>
      <xdr:spPr>
        <a:xfrm>
          <a:off x="6608100" y="773206"/>
          <a:ext cx="288000" cy="254763"/>
        </a:xfrm>
        <a:custGeom>
          <a:avLst/>
          <a:gdLst>
            <a:gd name="connsiteX0" fmla="*/ 200025 w 762003"/>
            <a:gd name="connsiteY0" fmla="*/ 600075 h 666750"/>
            <a:gd name="connsiteX1" fmla="*/ 200025 w 762003"/>
            <a:gd name="connsiteY1" fmla="*/ 590550 h 666750"/>
            <a:gd name="connsiteX2" fmla="*/ 238125 w 762003"/>
            <a:gd name="connsiteY2" fmla="*/ 590550 h 666750"/>
            <a:gd name="connsiteX3" fmla="*/ 438150 w 762003"/>
            <a:gd name="connsiteY3" fmla="*/ 666750 h 666750"/>
            <a:gd name="connsiteX4" fmla="*/ 609600 w 762003"/>
            <a:gd name="connsiteY4" fmla="*/ 666750 h 666750"/>
            <a:gd name="connsiteX5" fmla="*/ 666750 w 762003"/>
            <a:gd name="connsiteY5" fmla="*/ 609600 h 666750"/>
            <a:gd name="connsiteX6" fmla="*/ 651662 w 762003"/>
            <a:gd name="connsiteY6" fmla="*/ 571662 h 666750"/>
            <a:gd name="connsiteX7" fmla="*/ 651663 w 762003"/>
            <a:gd name="connsiteY7" fmla="*/ 571528 h 666750"/>
            <a:gd name="connsiteX8" fmla="*/ 651729 w 762003"/>
            <a:gd name="connsiteY8" fmla="*/ 571500 h 666750"/>
            <a:gd name="connsiteX9" fmla="*/ 657225 w 762003"/>
            <a:gd name="connsiteY9" fmla="*/ 571500 h 666750"/>
            <a:gd name="connsiteX10" fmla="*/ 714375 w 762003"/>
            <a:gd name="connsiteY10" fmla="*/ 514350 h 666750"/>
            <a:gd name="connsiteX11" fmla="*/ 698287 w 762003"/>
            <a:gd name="connsiteY11" fmla="*/ 474459 h 666750"/>
            <a:gd name="connsiteX12" fmla="*/ 698268 w 762003"/>
            <a:gd name="connsiteY12" fmla="*/ 474326 h 666750"/>
            <a:gd name="connsiteX13" fmla="*/ 698287 w 762003"/>
            <a:gd name="connsiteY13" fmla="*/ 474307 h 666750"/>
            <a:gd name="connsiteX14" fmla="*/ 741617 w 762003"/>
            <a:gd name="connsiteY14" fmla="*/ 406577 h 666750"/>
            <a:gd name="connsiteX15" fmla="*/ 724957 w 762003"/>
            <a:gd name="connsiteY15" fmla="*/ 377285 h 666750"/>
            <a:gd name="connsiteX16" fmla="*/ 724933 w 762003"/>
            <a:gd name="connsiteY16" fmla="*/ 377166 h 666750"/>
            <a:gd name="connsiteX17" fmla="*/ 724957 w 762003"/>
            <a:gd name="connsiteY17" fmla="*/ 377142 h 666750"/>
            <a:gd name="connsiteX18" fmla="*/ 762000 w 762003"/>
            <a:gd name="connsiteY18" fmla="*/ 323850 h 666750"/>
            <a:gd name="connsiteX19" fmla="*/ 704850 w 762003"/>
            <a:gd name="connsiteY19" fmla="*/ 266700 h 666750"/>
            <a:gd name="connsiteX20" fmla="*/ 523875 w 762003"/>
            <a:gd name="connsiteY20" fmla="*/ 266700 h 666750"/>
            <a:gd name="connsiteX21" fmla="*/ 495300 w 762003"/>
            <a:gd name="connsiteY21" fmla="*/ 239077 h 666750"/>
            <a:gd name="connsiteX22" fmla="*/ 523875 w 762003"/>
            <a:gd name="connsiteY22" fmla="*/ 57798 h 666750"/>
            <a:gd name="connsiteX23" fmla="*/ 472030 w 762003"/>
            <a:gd name="connsiteY23" fmla="*/ 238 h 666750"/>
            <a:gd name="connsiteX24" fmla="*/ 466725 w 762003"/>
            <a:gd name="connsiteY24" fmla="*/ 0 h 666750"/>
            <a:gd name="connsiteX25" fmla="*/ 409575 w 762003"/>
            <a:gd name="connsiteY25" fmla="*/ 57150 h 666750"/>
            <a:gd name="connsiteX26" fmla="*/ 254899 w 762003"/>
            <a:gd name="connsiteY26" fmla="*/ 276416 h 666750"/>
            <a:gd name="connsiteX27" fmla="*/ 220466 w 762003"/>
            <a:gd name="connsiteY27" fmla="*/ 285750 h 666750"/>
            <a:gd name="connsiteX28" fmla="*/ 200025 w 762003"/>
            <a:gd name="connsiteY28" fmla="*/ 285750 h 666750"/>
            <a:gd name="connsiteX29" fmla="*/ 200025 w 762003"/>
            <a:gd name="connsiteY29" fmla="*/ 276225 h 666750"/>
            <a:gd name="connsiteX30" fmla="*/ 161925 w 762003"/>
            <a:gd name="connsiteY30" fmla="*/ 238125 h 666750"/>
            <a:gd name="connsiteX31" fmla="*/ 0 w 762003"/>
            <a:gd name="connsiteY31" fmla="*/ 238125 h 666750"/>
            <a:gd name="connsiteX32" fmla="*/ 0 w 762003"/>
            <a:gd name="connsiteY32" fmla="*/ 638175 h 666750"/>
            <a:gd name="connsiteX33" fmla="*/ 161925 w 762003"/>
            <a:gd name="connsiteY33" fmla="*/ 638175 h 666750"/>
            <a:gd name="connsiteX34" fmla="*/ 200025 w 762003"/>
            <a:gd name="connsiteY34" fmla="*/ 600075 h 666750"/>
            <a:gd name="connsiteX35" fmla="*/ 220466 w 762003"/>
            <a:gd name="connsiteY35" fmla="*/ 304800 h 666750"/>
            <a:gd name="connsiteX36" fmla="*/ 264614 w 762003"/>
            <a:gd name="connsiteY36" fmla="*/ 292808 h 666750"/>
            <a:gd name="connsiteX37" fmla="*/ 428625 w 762003"/>
            <a:gd name="connsiteY37" fmla="*/ 57150 h 666750"/>
            <a:gd name="connsiteX38" fmla="*/ 466725 w 762003"/>
            <a:gd name="connsiteY38" fmla="*/ 19050 h 666750"/>
            <a:gd name="connsiteX39" fmla="*/ 504895 w 762003"/>
            <a:gd name="connsiteY39" fmla="*/ 57080 h 666750"/>
            <a:gd name="connsiteX40" fmla="*/ 504825 w 762003"/>
            <a:gd name="connsiteY40" fmla="*/ 59455 h 666750"/>
            <a:gd name="connsiteX41" fmla="*/ 482213 w 762003"/>
            <a:gd name="connsiteY41" fmla="*/ 215408 h 666750"/>
            <a:gd name="connsiteX42" fmla="*/ 476250 w 762003"/>
            <a:gd name="connsiteY42" fmla="*/ 238020 h 666750"/>
            <a:gd name="connsiteX43" fmla="*/ 476250 w 762003"/>
            <a:gd name="connsiteY43" fmla="*/ 240059 h 666750"/>
            <a:gd name="connsiteX44" fmla="*/ 523875 w 762003"/>
            <a:gd name="connsiteY44" fmla="*/ 285750 h 666750"/>
            <a:gd name="connsiteX45" fmla="*/ 704793 w 762003"/>
            <a:gd name="connsiteY45" fmla="*/ 285750 h 666750"/>
            <a:gd name="connsiteX46" fmla="*/ 742950 w 762003"/>
            <a:gd name="connsiteY46" fmla="*/ 324079 h 666750"/>
            <a:gd name="connsiteX47" fmla="*/ 718461 w 762003"/>
            <a:gd name="connsiteY47" fmla="*/ 359245 h 666750"/>
            <a:gd name="connsiteX48" fmla="*/ 706914 w 762003"/>
            <a:gd name="connsiteY48" fmla="*/ 383585 h 666750"/>
            <a:gd name="connsiteX49" fmla="*/ 711870 w 762003"/>
            <a:gd name="connsiteY49" fmla="*/ 391125 h 666750"/>
            <a:gd name="connsiteX50" fmla="*/ 723900 w 762003"/>
            <a:gd name="connsiteY50" fmla="*/ 421805 h 666750"/>
            <a:gd name="connsiteX51" fmla="*/ 693258 w 762003"/>
            <a:gd name="connsiteY51" fmla="*/ 455952 h 666750"/>
            <a:gd name="connsiteX52" fmla="*/ 679851 w 762003"/>
            <a:gd name="connsiteY52" fmla="*/ 479320 h 666750"/>
            <a:gd name="connsiteX53" fmla="*/ 684686 w 762003"/>
            <a:gd name="connsiteY53" fmla="*/ 487728 h 666750"/>
            <a:gd name="connsiteX54" fmla="*/ 695325 w 762003"/>
            <a:gd name="connsiteY54" fmla="*/ 514293 h 666750"/>
            <a:gd name="connsiteX55" fmla="*/ 657225 w 762003"/>
            <a:gd name="connsiteY55" fmla="*/ 552450 h 666750"/>
            <a:gd name="connsiteX56" fmla="*/ 651510 w 762003"/>
            <a:gd name="connsiteY56" fmla="*/ 552450 h 666750"/>
            <a:gd name="connsiteX57" fmla="*/ 632472 w 762003"/>
            <a:gd name="connsiteY57" fmla="*/ 571512 h 666750"/>
            <a:gd name="connsiteX58" fmla="*/ 637918 w 762003"/>
            <a:gd name="connsiteY58" fmla="*/ 584835 h 666750"/>
            <a:gd name="connsiteX59" fmla="*/ 647700 w 762003"/>
            <a:gd name="connsiteY59" fmla="*/ 609543 h 666750"/>
            <a:gd name="connsiteX60" fmla="*/ 609600 w 762003"/>
            <a:gd name="connsiteY60" fmla="*/ 647700 h 666750"/>
            <a:gd name="connsiteX61" fmla="*/ 438150 w 762003"/>
            <a:gd name="connsiteY61" fmla="*/ 647700 h 666750"/>
            <a:gd name="connsiteX62" fmla="*/ 315725 w 762003"/>
            <a:gd name="connsiteY62" fmla="*/ 604704 h 666750"/>
            <a:gd name="connsiteX63" fmla="*/ 238125 w 762003"/>
            <a:gd name="connsiteY63" fmla="*/ 571500 h 666750"/>
            <a:gd name="connsiteX64" fmla="*/ 200025 w 762003"/>
            <a:gd name="connsiteY64" fmla="*/ 571500 h 666750"/>
            <a:gd name="connsiteX65" fmla="*/ 200025 w 762003"/>
            <a:gd name="connsiteY65" fmla="*/ 304800 h 666750"/>
            <a:gd name="connsiteX66" fmla="*/ 19050 w 762003"/>
            <a:gd name="connsiteY66" fmla="*/ 257175 h 666750"/>
            <a:gd name="connsiteX67" fmla="*/ 161925 w 762003"/>
            <a:gd name="connsiteY67" fmla="*/ 257175 h 666750"/>
            <a:gd name="connsiteX68" fmla="*/ 180975 w 762003"/>
            <a:gd name="connsiteY68" fmla="*/ 276225 h 666750"/>
            <a:gd name="connsiteX69" fmla="*/ 180975 w 762003"/>
            <a:gd name="connsiteY69" fmla="*/ 600018 h 666750"/>
            <a:gd name="connsiteX70" fmla="*/ 161925 w 762003"/>
            <a:gd name="connsiteY70" fmla="*/ 619125 h 666750"/>
            <a:gd name="connsiteX71" fmla="*/ 19050 w 762003"/>
            <a:gd name="connsiteY71" fmla="*/ 619125 h 6667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  <a:cxn ang="0">
              <a:pos x="connsiteX55" y="connsiteY55"/>
            </a:cxn>
            <a:cxn ang="0">
              <a:pos x="connsiteX56" y="connsiteY56"/>
            </a:cxn>
            <a:cxn ang="0">
              <a:pos x="connsiteX57" y="connsiteY57"/>
            </a:cxn>
            <a:cxn ang="0">
              <a:pos x="connsiteX58" y="connsiteY58"/>
            </a:cxn>
            <a:cxn ang="0">
              <a:pos x="connsiteX59" y="connsiteY59"/>
            </a:cxn>
            <a:cxn ang="0">
              <a:pos x="connsiteX60" y="connsiteY60"/>
            </a:cxn>
            <a:cxn ang="0">
              <a:pos x="connsiteX61" y="connsiteY61"/>
            </a:cxn>
            <a:cxn ang="0">
              <a:pos x="connsiteX62" y="connsiteY62"/>
            </a:cxn>
            <a:cxn ang="0">
              <a:pos x="connsiteX63" y="connsiteY63"/>
            </a:cxn>
            <a:cxn ang="0">
              <a:pos x="connsiteX64" y="connsiteY64"/>
            </a:cxn>
            <a:cxn ang="0">
              <a:pos x="connsiteX65" y="connsiteY65"/>
            </a:cxn>
            <a:cxn ang="0">
              <a:pos x="connsiteX66" y="connsiteY66"/>
            </a:cxn>
            <a:cxn ang="0">
              <a:pos x="connsiteX67" y="connsiteY67"/>
            </a:cxn>
            <a:cxn ang="0">
              <a:pos x="connsiteX68" y="connsiteY68"/>
            </a:cxn>
            <a:cxn ang="0">
              <a:pos x="connsiteX69" y="connsiteY69"/>
            </a:cxn>
            <a:cxn ang="0">
              <a:pos x="connsiteX70" y="connsiteY70"/>
            </a:cxn>
            <a:cxn ang="0">
              <a:pos x="connsiteX71" y="connsiteY71"/>
            </a:cxn>
          </a:cxnLst>
          <a:rect l="l" t="t" r="r" b="b"/>
          <a:pathLst>
            <a:path w="762003" h="666750">
              <a:moveTo>
                <a:pt x="200025" y="600075"/>
              </a:moveTo>
              <a:lnTo>
                <a:pt x="200025" y="590550"/>
              </a:lnTo>
              <a:lnTo>
                <a:pt x="238125" y="590550"/>
              </a:lnTo>
              <a:cubicBezTo>
                <a:pt x="305753" y="590550"/>
                <a:pt x="310515" y="666750"/>
                <a:pt x="438150" y="666750"/>
              </a:cubicBezTo>
              <a:lnTo>
                <a:pt x="609600" y="666750"/>
              </a:lnTo>
              <a:cubicBezTo>
                <a:pt x="641124" y="666656"/>
                <a:pt x="666656" y="641124"/>
                <a:pt x="666750" y="609600"/>
              </a:cubicBezTo>
              <a:cubicBezTo>
                <a:pt x="666970" y="595450"/>
                <a:pt x="661540" y="581797"/>
                <a:pt x="651662" y="571662"/>
              </a:cubicBezTo>
              <a:cubicBezTo>
                <a:pt x="651625" y="571625"/>
                <a:pt x="651626" y="571564"/>
                <a:pt x="651663" y="571528"/>
              </a:cubicBezTo>
              <a:cubicBezTo>
                <a:pt x="651681" y="571510"/>
                <a:pt x="651704" y="571500"/>
                <a:pt x="651729" y="571500"/>
              </a:cubicBezTo>
              <a:lnTo>
                <a:pt x="657225" y="571500"/>
              </a:lnTo>
              <a:cubicBezTo>
                <a:pt x="688749" y="571406"/>
                <a:pt x="714281" y="545874"/>
                <a:pt x="714375" y="514350"/>
              </a:cubicBezTo>
              <a:cubicBezTo>
                <a:pt x="714515" y="499446"/>
                <a:pt x="708728" y="485097"/>
                <a:pt x="698287" y="474459"/>
              </a:cubicBezTo>
              <a:cubicBezTo>
                <a:pt x="698245" y="474428"/>
                <a:pt x="698237" y="474368"/>
                <a:pt x="698268" y="474326"/>
              </a:cubicBezTo>
              <a:cubicBezTo>
                <a:pt x="698274" y="474318"/>
                <a:pt x="698280" y="474313"/>
                <a:pt x="698287" y="474307"/>
              </a:cubicBezTo>
              <a:cubicBezTo>
                <a:pt x="728956" y="467569"/>
                <a:pt x="748355" y="437244"/>
                <a:pt x="741617" y="406577"/>
              </a:cubicBezTo>
              <a:cubicBezTo>
                <a:pt x="739151" y="395353"/>
                <a:pt x="733343" y="385141"/>
                <a:pt x="724957" y="377285"/>
              </a:cubicBezTo>
              <a:cubicBezTo>
                <a:pt x="724917" y="377260"/>
                <a:pt x="724907" y="377206"/>
                <a:pt x="724933" y="377166"/>
              </a:cubicBezTo>
              <a:cubicBezTo>
                <a:pt x="724939" y="377157"/>
                <a:pt x="724948" y="377149"/>
                <a:pt x="724957" y="377142"/>
              </a:cubicBezTo>
              <a:cubicBezTo>
                <a:pt x="747407" y="369096"/>
                <a:pt x="762281" y="347696"/>
                <a:pt x="762000" y="323850"/>
              </a:cubicBezTo>
              <a:cubicBezTo>
                <a:pt x="761906" y="292326"/>
                <a:pt x="736374" y="266794"/>
                <a:pt x="704850" y="266700"/>
              </a:cubicBezTo>
              <a:lnTo>
                <a:pt x="523875" y="266700"/>
              </a:lnTo>
              <a:cubicBezTo>
                <a:pt x="508570" y="266434"/>
                <a:pt x="496084" y="254364"/>
                <a:pt x="495300" y="239077"/>
              </a:cubicBezTo>
              <a:cubicBezTo>
                <a:pt x="496253" y="221933"/>
                <a:pt x="523780" y="187757"/>
                <a:pt x="523875" y="57798"/>
              </a:cubicBezTo>
              <a:cubicBezTo>
                <a:pt x="524030" y="28109"/>
                <a:pt x="501573" y="3177"/>
                <a:pt x="472030" y="238"/>
              </a:cubicBezTo>
              <a:cubicBezTo>
                <a:pt x="470249" y="76"/>
                <a:pt x="468478" y="0"/>
                <a:pt x="466725" y="0"/>
              </a:cubicBezTo>
              <a:cubicBezTo>
                <a:pt x="435162" y="0"/>
                <a:pt x="409575" y="25587"/>
                <a:pt x="409575" y="57150"/>
              </a:cubicBezTo>
              <a:cubicBezTo>
                <a:pt x="409575" y="174879"/>
                <a:pt x="298133" y="251041"/>
                <a:pt x="254899" y="276416"/>
              </a:cubicBezTo>
              <a:cubicBezTo>
                <a:pt x="244458" y="282540"/>
                <a:pt x="232570" y="285762"/>
                <a:pt x="220466" y="285750"/>
              </a:cubicBezTo>
              <a:lnTo>
                <a:pt x="200025" y="285750"/>
              </a:lnTo>
              <a:lnTo>
                <a:pt x="200025" y="276225"/>
              </a:lnTo>
              <a:cubicBezTo>
                <a:pt x="199957" y="255211"/>
                <a:pt x="182939" y="238193"/>
                <a:pt x="161925" y="238125"/>
              </a:cubicBezTo>
              <a:lnTo>
                <a:pt x="0" y="238125"/>
              </a:lnTo>
              <a:lnTo>
                <a:pt x="0" y="638175"/>
              </a:lnTo>
              <a:lnTo>
                <a:pt x="161925" y="638175"/>
              </a:lnTo>
              <a:cubicBezTo>
                <a:pt x="182939" y="638107"/>
                <a:pt x="199957" y="621089"/>
                <a:pt x="200025" y="600075"/>
              </a:cubicBezTo>
              <a:close/>
              <a:moveTo>
                <a:pt x="220466" y="304800"/>
              </a:moveTo>
              <a:cubicBezTo>
                <a:pt x="235987" y="304804"/>
                <a:pt x="251228" y="300663"/>
                <a:pt x="264614" y="292808"/>
              </a:cubicBezTo>
              <a:cubicBezTo>
                <a:pt x="313925" y="263843"/>
                <a:pt x="428625" y="182880"/>
                <a:pt x="428625" y="57150"/>
              </a:cubicBezTo>
              <a:cubicBezTo>
                <a:pt x="428625" y="36108"/>
                <a:pt x="445683" y="19050"/>
                <a:pt x="466725" y="19050"/>
              </a:cubicBezTo>
              <a:cubicBezTo>
                <a:pt x="487767" y="19012"/>
                <a:pt x="504856" y="36038"/>
                <a:pt x="504895" y="57080"/>
              </a:cubicBezTo>
              <a:cubicBezTo>
                <a:pt x="504896" y="57872"/>
                <a:pt x="504873" y="58664"/>
                <a:pt x="504825" y="59455"/>
              </a:cubicBezTo>
              <a:cubicBezTo>
                <a:pt x="504587" y="152400"/>
                <a:pt x="490033" y="193405"/>
                <a:pt x="482213" y="215408"/>
              </a:cubicBezTo>
              <a:cubicBezTo>
                <a:pt x="479153" y="222621"/>
                <a:pt x="477144" y="230236"/>
                <a:pt x="476250" y="238020"/>
              </a:cubicBezTo>
              <a:cubicBezTo>
                <a:pt x="476212" y="238699"/>
                <a:pt x="476212" y="239379"/>
                <a:pt x="476250" y="240059"/>
              </a:cubicBezTo>
              <a:cubicBezTo>
                <a:pt x="477667" y="265430"/>
                <a:pt x="498466" y="285384"/>
                <a:pt x="523875" y="285750"/>
              </a:cubicBezTo>
              <a:lnTo>
                <a:pt x="704793" y="285750"/>
              </a:lnTo>
              <a:cubicBezTo>
                <a:pt x="725876" y="285886"/>
                <a:pt x="742909" y="302994"/>
                <a:pt x="742950" y="324079"/>
              </a:cubicBezTo>
              <a:cubicBezTo>
                <a:pt x="743142" y="339830"/>
                <a:pt x="733301" y="353961"/>
                <a:pt x="718461" y="359245"/>
              </a:cubicBezTo>
              <a:cubicBezTo>
                <a:pt x="708551" y="362778"/>
                <a:pt x="703381" y="373675"/>
                <a:pt x="706914" y="383585"/>
              </a:cubicBezTo>
              <a:cubicBezTo>
                <a:pt x="707938" y="386460"/>
                <a:pt x="709638" y="389045"/>
                <a:pt x="711870" y="391125"/>
              </a:cubicBezTo>
              <a:cubicBezTo>
                <a:pt x="720324" y="398998"/>
                <a:pt x="724749" y="410284"/>
                <a:pt x="723900" y="421805"/>
              </a:cubicBezTo>
              <a:cubicBezTo>
                <a:pt x="722063" y="438580"/>
                <a:pt x="709736" y="452316"/>
                <a:pt x="693258" y="455952"/>
              </a:cubicBezTo>
              <a:cubicBezTo>
                <a:pt x="683103" y="458702"/>
                <a:pt x="677100" y="469164"/>
                <a:pt x="679851" y="479320"/>
              </a:cubicBezTo>
              <a:cubicBezTo>
                <a:pt x="680710" y="482493"/>
                <a:pt x="682376" y="485389"/>
                <a:pt x="684686" y="487728"/>
              </a:cubicBezTo>
              <a:cubicBezTo>
                <a:pt x="691609" y="494825"/>
                <a:pt x="695435" y="504378"/>
                <a:pt x="695325" y="514293"/>
              </a:cubicBezTo>
              <a:cubicBezTo>
                <a:pt x="695216" y="535299"/>
                <a:pt x="678231" y="552309"/>
                <a:pt x="657225" y="552450"/>
              </a:cubicBezTo>
              <a:lnTo>
                <a:pt x="651510" y="552450"/>
              </a:lnTo>
              <a:cubicBezTo>
                <a:pt x="640989" y="552457"/>
                <a:pt x="632466" y="560991"/>
                <a:pt x="632472" y="571512"/>
              </a:cubicBezTo>
              <a:cubicBezTo>
                <a:pt x="632475" y="576494"/>
                <a:pt x="634431" y="581277"/>
                <a:pt x="637918" y="584835"/>
              </a:cubicBezTo>
              <a:cubicBezTo>
                <a:pt x="644350" y="591433"/>
                <a:pt x="647872" y="600330"/>
                <a:pt x="647700" y="609543"/>
              </a:cubicBezTo>
              <a:cubicBezTo>
                <a:pt x="647591" y="630548"/>
                <a:pt x="630606" y="647559"/>
                <a:pt x="609600" y="647700"/>
              </a:cubicBezTo>
              <a:lnTo>
                <a:pt x="438150" y="647700"/>
              </a:lnTo>
              <a:cubicBezTo>
                <a:pt x="370837" y="647700"/>
                <a:pt x="342824" y="625793"/>
                <a:pt x="315725" y="604704"/>
              </a:cubicBezTo>
              <a:cubicBezTo>
                <a:pt x="294799" y="588378"/>
                <a:pt x="273167" y="571500"/>
                <a:pt x="238125" y="571500"/>
              </a:cubicBezTo>
              <a:lnTo>
                <a:pt x="200025" y="571500"/>
              </a:lnTo>
              <a:lnTo>
                <a:pt x="200025" y="304800"/>
              </a:lnTo>
              <a:close/>
              <a:moveTo>
                <a:pt x="19050" y="257175"/>
              </a:moveTo>
              <a:lnTo>
                <a:pt x="161925" y="257175"/>
              </a:lnTo>
              <a:cubicBezTo>
                <a:pt x="172411" y="257258"/>
                <a:pt x="180892" y="265739"/>
                <a:pt x="180975" y="276225"/>
              </a:cubicBezTo>
              <a:lnTo>
                <a:pt x="180975" y="600018"/>
              </a:lnTo>
              <a:cubicBezTo>
                <a:pt x="180928" y="610529"/>
                <a:pt x="172436" y="619047"/>
                <a:pt x="161925" y="619125"/>
              </a:cubicBezTo>
              <a:lnTo>
                <a:pt x="19050" y="619125"/>
              </a:lnTo>
              <a:close/>
            </a:path>
          </a:pathLst>
        </a:custGeom>
        <a:solidFill>
          <a:schemeClr val="bg1"/>
        </a:solidFill>
        <a:ln w="9525" cap="flat">
          <a:solidFill>
            <a:schemeClr val="bg1"/>
          </a:solidFill>
          <a:prstDash val="solid"/>
          <a:miter/>
        </a:ln>
      </xdr:spPr>
      <xdr:txBody>
        <a:bodyPr lIns="0" tIns="0" rIns="0" bIns="0" rtlCol="0" anchor="ctr"/>
        <a:lstStyle/>
        <a:p>
          <a:endParaRPr lang="en-US"/>
        </a:p>
      </xdr:txBody>
    </xdr:sp>
    <xdr:clientData/>
  </xdr:twoCellAnchor>
  <xdr:twoCellAnchor editAs="oneCell">
    <xdr:from>
      <xdr:col>19</xdr:col>
      <xdr:colOff>1463661</xdr:colOff>
      <xdr:row>4</xdr:row>
      <xdr:rowOff>78011</xdr:rowOff>
    </xdr:from>
    <xdr:to>
      <xdr:col>20</xdr:col>
      <xdr:colOff>0</xdr:colOff>
      <xdr:row>5</xdr:row>
      <xdr:rowOff>109629</xdr:rowOff>
    </xdr:to>
    <xdr:grpSp>
      <xdr:nvGrpSpPr>
        <xdr:cNvPr id="39" name="Graphic 35" descr="Stop outline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GrpSpPr>
          <a:grpSpLocks noChangeAspect="1"/>
        </xdr:cNvGrpSpPr>
      </xdr:nvGrpSpPr>
      <xdr:grpSpPr>
        <a:xfrm>
          <a:off x="11588736" y="773336"/>
          <a:ext cx="250839" cy="260218"/>
          <a:chOff x="8905960" y="485775"/>
          <a:chExt cx="704678" cy="704850"/>
        </a:xfrm>
        <a:solidFill>
          <a:schemeClr val="bg1"/>
        </a:solidFill>
      </xdr:grpSpPr>
      <xdr:sp macro="" textlink="">
        <xdr:nvSpPr>
          <xdr:cNvPr id="40" name="Freeform: Shape 39">
            <a:extLst>
              <a:ext uri="{FF2B5EF4-FFF2-40B4-BE49-F238E27FC236}">
                <a16:creationId xmlns:a16="http://schemas.microsoft.com/office/drawing/2014/main" id="{00000000-0008-0000-0300-000028000000}"/>
              </a:ext>
            </a:extLst>
          </xdr:cNvPr>
          <xdr:cNvSpPr/>
        </xdr:nvSpPr>
        <xdr:spPr>
          <a:xfrm>
            <a:off x="8905960" y="485775"/>
            <a:ext cx="704678" cy="704850"/>
          </a:xfrm>
          <a:custGeom>
            <a:avLst/>
            <a:gdLst>
              <a:gd name="connsiteX0" fmla="*/ 498300 w 704678"/>
              <a:gd name="connsiteY0" fmla="*/ 704850 h 704850"/>
              <a:gd name="connsiteX1" fmla="*/ 704679 w 704678"/>
              <a:gd name="connsiteY1" fmla="*/ 498415 h 704850"/>
              <a:gd name="connsiteX2" fmla="*/ 704679 w 704678"/>
              <a:gd name="connsiteY2" fmla="*/ 206435 h 704850"/>
              <a:gd name="connsiteX3" fmla="*/ 498300 w 704678"/>
              <a:gd name="connsiteY3" fmla="*/ 0 h 704850"/>
              <a:gd name="connsiteX4" fmla="*/ 206378 w 704678"/>
              <a:gd name="connsiteY4" fmla="*/ 0 h 704850"/>
              <a:gd name="connsiteX5" fmla="*/ 0 w 704678"/>
              <a:gd name="connsiteY5" fmla="*/ 206435 h 704850"/>
              <a:gd name="connsiteX6" fmla="*/ 0 w 704678"/>
              <a:gd name="connsiteY6" fmla="*/ 498415 h 704850"/>
              <a:gd name="connsiteX7" fmla="*/ 206378 w 704678"/>
              <a:gd name="connsiteY7" fmla="*/ 704850 h 704850"/>
              <a:gd name="connsiteX8" fmla="*/ 19050 w 704678"/>
              <a:gd name="connsiteY8" fmla="*/ 214313 h 704850"/>
              <a:gd name="connsiteX9" fmla="*/ 214274 w 704678"/>
              <a:gd name="connsiteY9" fmla="*/ 19050 h 704850"/>
              <a:gd name="connsiteX10" fmla="*/ 490452 w 704678"/>
              <a:gd name="connsiteY10" fmla="*/ 19050 h 704850"/>
              <a:gd name="connsiteX11" fmla="*/ 685714 w 704678"/>
              <a:gd name="connsiteY11" fmla="*/ 214313 h 704850"/>
              <a:gd name="connsiteX12" fmla="*/ 685714 w 704678"/>
              <a:gd name="connsiteY12" fmla="*/ 490538 h 704850"/>
              <a:gd name="connsiteX13" fmla="*/ 490452 w 704678"/>
              <a:gd name="connsiteY13" fmla="*/ 685800 h 704850"/>
              <a:gd name="connsiteX14" fmla="*/ 214274 w 704678"/>
              <a:gd name="connsiteY14" fmla="*/ 685800 h 704850"/>
              <a:gd name="connsiteX15" fmla="*/ 19012 w 704678"/>
              <a:gd name="connsiteY15" fmla="*/ 490538 h 7048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</a:cxnLst>
            <a:rect l="l" t="t" r="r" b="b"/>
            <a:pathLst>
              <a:path w="704678" h="704850">
                <a:moveTo>
                  <a:pt x="498300" y="704850"/>
                </a:moveTo>
                <a:lnTo>
                  <a:pt x="704679" y="498415"/>
                </a:lnTo>
                <a:lnTo>
                  <a:pt x="704679" y="206435"/>
                </a:lnTo>
                <a:lnTo>
                  <a:pt x="498300" y="0"/>
                </a:lnTo>
                <a:lnTo>
                  <a:pt x="206378" y="0"/>
                </a:lnTo>
                <a:lnTo>
                  <a:pt x="0" y="206435"/>
                </a:lnTo>
                <a:lnTo>
                  <a:pt x="0" y="498415"/>
                </a:lnTo>
                <a:lnTo>
                  <a:pt x="206378" y="704850"/>
                </a:lnTo>
                <a:close/>
                <a:moveTo>
                  <a:pt x="19050" y="214313"/>
                </a:moveTo>
                <a:lnTo>
                  <a:pt x="214274" y="19050"/>
                </a:lnTo>
                <a:lnTo>
                  <a:pt x="490452" y="19050"/>
                </a:lnTo>
                <a:lnTo>
                  <a:pt x="685714" y="214313"/>
                </a:lnTo>
                <a:lnTo>
                  <a:pt x="685714" y="490538"/>
                </a:lnTo>
                <a:lnTo>
                  <a:pt x="490452" y="685800"/>
                </a:lnTo>
                <a:lnTo>
                  <a:pt x="214274" y="685800"/>
                </a:lnTo>
                <a:lnTo>
                  <a:pt x="19012" y="490538"/>
                </a:lnTo>
                <a:close/>
              </a:path>
            </a:pathLst>
          </a:custGeom>
          <a:grpFill/>
          <a:ln w="9525" cap="flat">
            <a:solidFill>
              <a:schemeClr val="bg1"/>
            </a:solidFill>
            <a:prstDash val="solid"/>
            <a:miter/>
          </a:ln>
        </xdr:spPr>
        <xdr:txBody>
          <a:bodyPr lIns="0" tIns="0" rIns="0" bIns="0" rtlCol="0" anchor="ctr"/>
          <a:lstStyle/>
          <a:p>
            <a:endParaRPr lang="en-US"/>
          </a:p>
        </xdr:txBody>
      </xdr:sp>
      <xdr:sp macro="" textlink="">
        <xdr:nvSpPr>
          <xdr:cNvPr id="41" name="Freeform: Shape 40">
            <a:extLst>
              <a:ext uri="{FF2B5EF4-FFF2-40B4-BE49-F238E27FC236}">
                <a16:creationId xmlns:a16="http://schemas.microsoft.com/office/drawing/2014/main" id="{00000000-0008-0000-0300-000029000000}"/>
              </a:ext>
            </a:extLst>
          </xdr:cNvPr>
          <xdr:cNvSpPr/>
        </xdr:nvSpPr>
        <xdr:spPr>
          <a:xfrm>
            <a:off x="9058275" y="638175"/>
            <a:ext cx="400050" cy="400050"/>
          </a:xfrm>
          <a:custGeom>
            <a:avLst/>
            <a:gdLst>
              <a:gd name="connsiteX0" fmla="*/ 400050 w 400050"/>
              <a:gd name="connsiteY0" fmla="*/ 200025 h 400050"/>
              <a:gd name="connsiteX1" fmla="*/ 200025 w 400050"/>
              <a:gd name="connsiteY1" fmla="*/ 0 h 400050"/>
              <a:gd name="connsiteX2" fmla="*/ 0 w 400050"/>
              <a:gd name="connsiteY2" fmla="*/ 200025 h 400050"/>
              <a:gd name="connsiteX3" fmla="*/ 200025 w 400050"/>
              <a:gd name="connsiteY3" fmla="*/ 400050 h 400050"/>
              <a:gd name="connsiteX4" fmla="*/ 400050 w 400050"/>
              <a:gd name="connsiteY4" fmla="*/ 200025 h 400050"/>
              <a:gd name="connsiteX5" fmla="*/ 200025 w 400050"/>
              <a:gd name="connsiteY5" fmla="*/ 381000 h 400050"/>
              <a:gd name="connsiteX6" fmla="*/ 79172 w 400050"/>
              <a:gd name="connsiteY6" fmla="*/ 334328 h 400050"/>
              <a:gd name="connsiteX7" fmla="*/ 334328 w 400050"/>
              <a:gd name="connsiteY7" fmla="*/ 79172 h 400050"/>
              <a:gd name="connsiteX8" fmla="*/ 321493 w 400050"/>
              <a:gd name="connsiteY8" fmla="*/ 334342 h 400050"/>
              <a:gd name="connsiteX9" fmla="*/ 200025 w 400050"/>
              <a:gd name="connsiteY9" fmla="*/ 381000 h 400050"/>
              <a:gd name="connsiteX10" fmla="*/ 200025 w 400050"/>
              <a:gd name="connsiteY10" fmla="*/ 19050 h 400050"/>
              <a:gd name="connsiteX11" fmla="*/ 320878 w 400050"/>
              <a:gd name="connsiteY11" fmla="*/ 65723 h 400050"/>
              <a:gd name="connsiteX12" fmla="*/ 65723 w 400050"/>
              <a:gd name="connsiteY12" fmla="*/ 320878 h 400050"/>
              <a:gd name="connsiteX13" fmla="*/ 78557 w 400050"/>
              <a:gd name="connsiteY13" fmla="*/ 65708 h 400050"/>
              <a:gd name="connsiteX14" fmla="*/ 200025 w 400050"/>
              <a:gd name="connsiteY14" fmla="*/ 19050 h 4000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</a:cxnLst>
            <a:rect l="l" t="t" r="r" b="b"/>
            <a:pathLst>
              <a:path w="400050" h="400050">
                <a:moveTo>
                  <a:pt x="400050" y="200025"/>
                </a:moveTo>
                <a:cubicBezTo>
                  <a:pt x="400050" y="89554"/>
                  <a:pt x="310496" y="0"/>
                  <a:pt x="200025" y="0"/>
                </a:cubicBezTo>
                <a:cubicBezTo>
                  <a:pt x="89554" y="0"/>
                  <a:pt x="0" y="89554"/>
                  <a:pt x="0" y="200025"/>
                </a:cubicBezTo>
                <a:cubicBezTo>
                  <a:pt x="0" y="310496"/>
                  <a:pt x="89554" y="400050"/>
                  <a:pt x="200025" y="400050"/>
                </a:cubicBezTo>
                <a:cubicBezTo>
                  <a:pt x="310444" y="399924"/>
                  <a:pt x="399924" y="310444"/>
                  <a:pt x="400050" y="200025"/>
                </a:cubicBezTo>
                <a:close/>
                <a:moveTo>
                  <a:pt x="200025" y="381000"/>
                </a:moveTo>
                <a:cubicBezTo>
                  <a:pt x="155344" y="380979"/>
                  <a:pt x="112268" y="364344"/>
                  <a:pt x="79172" y="334328"/>
                </a:cubicBezTo>
                <a:lnTo>
                  <a:pt x="334328" y="79172"/>
                </a:lnTo>
                <a:cubicBezTo>
                  <a:pt x="401246" y="153179"/>
                  <a:pt x="395500" y="267423"/>
                  <a:pt x="321493" y="334342"/>
                </a:cubicBezTo>
                <a:cubicBezTo>
                  <a:pt x="288205" y="364442"/>
                  <a:pt x="244904" y="381074"/>
                  <a:pt x="200025" y="381000"/>
                </a:cubicBezTo>
                <a:close/>
                <a:moveTo>
                  <a:pt x="200025" y="19050"/>
                </a:moveTo>
                <a:cubicBezTo>
                  <a:pt x="244706" y="19071"/>
                  <a:pt x="287782" y="35706"/>
                  <a:pt x="320878" y="65723"/>
                </a:cubicBezTo>
                <a:lnTo>
                  <a:pt x="65723" y="320878"/>
                </a:lnTo>
                <a:cubicBezTo>
                  <a:pt x="-1196" y="246871"/>
                  <a:pt x="4550" y="132627"/>
                  <a:pt x="78557" y="65708"/>
                </a:cubicBezTo>
                <a:cubicBezTo>
                  <a:pt x="111845" y="35608"/>
                  <a:pt x="155146" y="18976"/>
                  <a:pt x="200025" y="19050"/>
                </a:cubicBezTo>
                <a:close/>
              </a:path>
            </a:pathLst>
          </a:custGeom>
          <a:grpFill/>
          <a:ln w="9525" cap="flat">
            <a:solidFill>
              <a:schemeClr val="bg1"/>
            </a:solidFill>
            <a:prstDash val="solid"/>
            <a:miter/>
          </a:ln>
        </xdr:spPr>
        <xdr:txBody>
          <a:bodyPr lIns="0" tIns="0" rIns="0" bIns="0" rtlCol="0" anchor="ctr"/>
          <a:lstStyle/>
          <a:p>
            <a:endParaRPr lang="en-US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530038</xdr:colOff>
          <xdr:row>1</xdr:row>
          <xdr:rowOff>0</xdr:rowOff>
        </xdr:from>
        <xdr:to>
          <xdr:col>23</xdr:col>
          <xdr:colOff>76200</xdr:colOff>
          <xdr:row>5</xdr:row>
          <xdr:rowOff>148845</xdr:rowOff>
        </xdr:to>
        <xdr:grpSp>
          <xdr:nvGrpSpPr>
            <xdr:cNvPr id="2" name="Group 1">
              <a:extLst>
                <a:ext uri="{FF2B5EF4-FFF2-40B4-BE49-F238E27FC236}">
                  <a16:creationId xmlns:a16="http://schemas.microsoft.com/office/drawing/2014/main" id="{00000000-0008-0000-0300-000002000000}"/>
                </a:ext>
              </a:extLst>
            </xdr:cNvPr>
            <xdr:cNvGrpSpPr/>
          </xdr:nvGrpSpPr>
          <xdr:grpSpPr>
            <a:xfrm>
              <a:off x="12064813" y="85725"/>
              <a:ext cx="1365437" cy="987045"/>
              <a:chOff x="6422648" y="3325379"/>
              <a:chExt cx="1365436" cy="972642"/>
            </a:xfrm>
          </xdr:grpSpPr>
          <xdr:sp macro="" textlink="">
            <xdr:nvSpPr>
              <xdr:cNvPr id="4099" name="Group Box 3" hidden="1">
                <a:extLst>
                  <a:ext uri="{63B3BB69-23CF-44E3-9099-C40C66FF867C}">
                    <a14:compatExt spid="_x0000_s4099"/>
                  </a:ext>
                  <a:ext uri="{FF2B5EF4-FFF2-40B4-BE49-F238E27FC236}">
                    <a16:creationId xmlns:a16="http://schemas.microsoft.com/office/drawing/2014/main" id="{00000000-0008-0000-0300-000003100000}"/>
                  </a:ext>
                </a:extLst>
              </xdr:cNvPr>
              <xdr:cNvSpPr/>
            </xdr:nvSpPr>
            <xdr:spPr bwMode="auto">
              <a:xfrm>
                <a:off x="6422648" y="3325379"/>
                <a:ext cx="1365436" cy="97264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1F4E78"/>
                    </a:solidFill>
                    <a:latin typeface="Arial"/>
                    <a:cs typeface="Arial"/>
                  </a:rPr>
                  <a:t>Show</a:t>
                </a:r>
              </a:p>
            </xdr:txBody>
          </xdr:sp>
          <xdr:sp macro="" textlink="">
            <xdr:nvSpPr>
              <xdr:cNvPr id="4100" name="Option Button 4" hidden="1">
                <a:extLst>
                  <a:ext uri="{63B3BB69-23CF-44E3-9099-C40C66FF867C}">
                    <a14:compatExt spid="_x0000_s4100"/>
                  </a:ext>
                  <a:ext uri="{FF2B5EF4-FFF2-40B4-BE49-F238E27FC236}">
                    <a16:creationId xmlns:a16="http://schemas.microsoft.com/office/drawing/2014/main" id="{00000000-0008-0000-0300-000004100000}"/>
                  </a:ext>
                </a:extLst>
              </xdr:cNvPr>
              <xdr:cNvSpPr/>
            </xdr:nvSpPr>
            <xdr:spPr bwMode="auto">
              <a:xfrm>
                <a:off x="6559925" y="3641538"/>
                <a:ext cx="1080000" cy="216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1F4E78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1F4E78"/>
                    </a:solidFill>
                    <a:latin typeface="Arial"/>
                    <a:cs typeface="Arial"/>
                  </a:rPr>
                  <a:t>ID - Title</a:t>
                </a:r>
              </a:p>
            </xdr:txBody>
          </xdr:sp>
          <xdr:sp macro="" textlink="">
            <xdr:nvSpPr>
              <xdr:cNvPr id="4101" name="Option Button 5" hidden="1">
                <a:extLst>
                  <a:ext uri="{63B3BB69-23CF-44E3-9099-C40C66FF867C}">
                    <a14:compatExt spid="_x0000_s4101"/>
                  </a:ext>
                  <a:ext uri="{FF2B5EF4-FFF2-40B4-BE49-F238E27FC236}">
                    <a16:creationId xmlns:a16="http://schemas.microsoft.com/office/drawing/2014/main" id="{00000000-0008-0000-0300-000005100000}"/>
                  </a:ext>
                </a:extLst>
              </xdr:cNvPr>
              <xdr:cNvSpPr/>
            </xdr:nvSpPr>
            <xdr:spPr bwMode="auto">
              <a:xfrm>
                <a:off x="6559925" y="3427317"/>
                <a:ext cx="1080000" cy="216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1F4E78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1F4E78"/>
                    </a:solidFill>
                    <a:latin typeface="Arial"/>
                    <a:cs typeface="Arial"/>
                  </a:rPr>
                  <a:t>Title</a:t>
                </a:r>
              </a:p>
            </xdr:txBody>
          </xdr:sp>
          <xdr:sp macro="" textlink="">
            <xdr:nvSpPr>
              <xdr:cNvPr id="4102" name="Option Button 6" hidden="1">
                <a:extLst>
                  <a:ext uri="{63B3BB69-23CF-44E3-9099-C40C66FF867C}">
                    <a14:compatExt spid="_x0000_s4102"/>
                  </a:ext>
                  <a:ext uri="{FF2B5EF4-FFF2-40B4-BE49-F238E27FC236}">
                    <a16:creationId xmlns:a16="http://schemas.microsoft.com/office/drawing/2014/main" id="{00000000-0008-0000-0300-000006100000}"/>
                  </a:ext>
                </a:extLst>
              </xdr:cNvPr>
              <xdr:cNvSpPr/>
            </xdr:nvSpPr>
            <xdr:spPr bwMode="auto">
              <a:xfrm>
                <a:off x="6559925" y="3855754"/>
                <a:ext cx="1080000" cy="216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1F4E78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1F4E78"/>
                    </a:solidFill>
                    <a:latin typeface="Arial"/>
                    <a:cs typeface="Arial"/>
                  </a:rPr>
                  <a:t>ID - Comment</a:t>
                </a:r>
              </a:p>
            </xdr:txBody>
          </xdr:sp>
          <xdr:sp macro="" textlink="">
            <xdr:nvSpPr>
              <xdr:cNvPr id="4103" name="Option Button 7" hidden="1">
                <a:extLst>
                  <a:ext uri="{63B3BB69-23CF-44E3-9099-C40C66FF867C}">
                    <a14:compatExt spid="_x0000_s4103"/>
                  </a:ext>
                  <a:ext uri="{FF2B5EF4-FFF2-40B4-BE49-F238E27FC236}">
                    <a16:creationId xmlns:a16="http://schemas.microsoft.com/office/drawing/2014/main" id="{00000000-0008-0000-0300-000007100000}"/>
                  </a:ext>
                </a:extLst>
              </xdr:cNvPr>
              <xdr:cNvSpPr/>
            </xdr:nvSpPr>
            <xdr:spPr bwMode="auto">
              <a:xfrm>
                <a:off x="6559923" y="4069975"/>
                <a:ext cx="1080000" cy="2160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1F4E78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tr-TR" sz="800" b="0" i="0" u="none" strike="noStrike" baseline="0">
                    <a:solidFill>
                      <a:srgbClr val="1F4E78"/>
                    </a:solidFill>
                    <a:latin typeface="Arial"/>
                    <a:cs typeface="Arial"/>
                  </a:rPr>
                  <a:t>Title - Comment</a:t>
                </a:r>
              </a:p>
            </xdr:txBody>
          </xdr:sp>
        </xdr:grpSp>
        <xdr:clientData/>
      </xdr:twoCellAnchor>
    </mc:Choice>
    <mc:Fallback/>
  </mc:AlternateContent>
  <xdr:twoCellAnchor editAs="oneCell">
    <xdr:from>
      <xdr:col>1</xdr:col>
      <xdr:colOff>103238</xdr:colOff>
      <xdr:row>1</xdr:row>
      <xdr:rowOff>50700</xdr:rowOff>
    </xdr:from>
    <xdr:to>
      <xdr:col>2</xdr:col>
      <xdr:colOff>144713</xdr:colOff>
      <xdr:row>2</xdr:row>
      <xdr:rowOff>254100</xdr:rowOff>
    </xdr:to>
    <xdr:pic>
      <xdr:nvPicPr>
        <xdr:cNvPr id="31" name="mainicon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0888" y="136425"/>
          <a:ext cx="441525" cy="45105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11</xdr:col>
      <xdr:colOff>752475</xdr:colOff>
      <xdr:row>1</xdr:row>
      <xdr:rowOff>51015</xdr:rowOff>
    </xdr:from>
    <xdr:to>
      <xdr:col>13</xdr:col>
      <xdr:colOff>34350</xdr:colOff>
      <xdr:row>2</xdr:row>
      <xdr:rowOff>253365</xdr:rowOff>
    </xdr:to>
    <xdr:grpSp>
      <xdr:nvGrpSpPr>
        <xdr:cNvPr id="4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GrpSpPr/>
      </xdr:nvGrpSpPr>
      <xdr:grpSpPr>
        <a:xfrm>
          <a:off x="7162800" y="136740"/>
          <a:ext cx="1044000" cy="450000"/>
          <a:chOff x="6972831" y="127063"/>
          <a:chExt cx="1044000" cy="450000"/>
        </a:xfrm>
      </xdr:grpSpPr>
      <xdr:sp macro="" textlink="">
        <xdr:nvSpPr>
          <xdr:cNvPr id="4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00000000-0008-0000-0300-00002E00000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7" name="Picture 4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00000000-0008-0000-0300-00002F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19</xdr:col>
      <xdr:colOff>152400</xdr:colOff>
      <xdr:row>1</xdr:row>
      <xdr:rowOff>104775</xdr:rowOff>
    </xdr:from>
    <xdr:ext cx="1014221" cy="291600"/>
    <xdr:pic>
      <xdr:nvPicPr>
        <xdr:cNvPr id="5103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389504</xdr:colOff>
      <xdr:row>1</xdr:row>
      <xdr:rowOff>105750</xdr:rowOff>
    </xdr:from>
    <xdr:to>
      <xdr:col>12</xdr:col>
      <xdr:colOff>0</xdr:colOff>
      <xdr:row>2</xdr:row>
      <xdr:rowOff>225720</xdr:rowOff>
    </xdr:to>
    <xdr:sp macro="" textlink="">
      <xdr:nvSpPr>
        <xdr:cNvPr id="20" name="Rectangle: Rounded Corners 19">
          <a:hlinkClick xmlns:r="http://schemas.openxmlformats.org/officeDocument/2006/relationships" r:id="rId1" tooltip="Go to:"/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8877337" y="190417"/>
          <a:ext cx="1303830" cy="363386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algn="ctr"/>
          <a:r>
            <a:rPr lang="tr-TR" sz="1200" b="0" i="0"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a:rPr>
            <a:t>Back to KANBAN</a:t>
          </a:r>
          <a:endParaRPr lang="en-US" sz="1200" b="0" i="0"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 editAs="oneCell">
    <xdr:from>
      <xdr:col>1</xdr:col>
      <xdr:colOff>103238</xdr:colOff>
      <xdr:row>1</xdr:row>
      <xdr:rowOff>50700</xdr:rowOff>
    </xdr:from>
    <xdr:to>
      <xdr:col>2</xdr:col>
      <xdr:colOff>26180</xdr:colOff>
      <xdr:row>2</xdr:row>
      <xdr:rowOff>258334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6655" y="135367"/>
          <a:ext cx="441525" cy="45105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8</xdr:col>
      <xdr:colOff>279402</xdr:colOff>
      <xdr:row>1</xdr:row>
      <xdr:rowOff>51015</xdr:rowOff>
    </xdr:from>
    <xdr:to>
      <xdr:col>9</xdr:col>
      <xdr:colOff>476735</xdr:colOff>
      <xdr:row>2</xdr:row>
      <xdr:rowOff>257599</xdr:rowOff>
    </xdr:to>
    <xdr:grpSp>
      <xdr:nvGrpSpPr>
        <xdr:cNvPr id="24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GrpSpPr/>
      </xdr:nvGrpSpPr>
      <xdr:grpSpPr>
        <a:xfrm>
          <a:off x="7073902" y="135682"/>
          <a:ext cx="1044000" cy="450000"/>
          <a:chOff x="6972831" y="127063"/>
          <a:chExt cx="1044000" cy="450000"/>
        </a:xfrm>
      </xdr:grpSpPr>
      <xdr:sp macro="" textlink="">
        <xdr:nvSpPr>
          <xdr:cNvPr id="25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00000000-0008-0000-0400-00001900000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6" name="Picture 25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00000000-0008-0000-0400-00001A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12</xdr:col>
      <xdr:colOff>768350</xdr:colOff>
      <xdr:row>1</xdr:row>
      <xdr:rowOff>104775</xdr:rowOff>
    </xdr:from>
    <xdr:ext cx="999495" cy="287366"/>
    <xdr:pic>
      <xdr:nvPicPr>
        <xdr:cNvPr id="1026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999495" cy="287366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103238</xdr:colOff>
      <xdr:row>1</xdr:row>
      <xdr:rowOff>50700</xdr:rowOff>
    </xdr:from>
    <xdr:to>
      <xdr:col>3</xdr:col>
      <xdr:colOff>392363</xdr:colOff>
      <xdr:row>2</xdr:row>
      <xdr:rowOff>254100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0888" y="136425"/>
          <a:ext cx="441525" cy="45105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14</xdr:col>
      <xdr:colOff>19050</xdr:colOff>
      <xdr:row>1</xdr:row>
      <xdr:rowOff>51015</xdr:rowOff>
    </xdr:from>
    <xdr:to>
      <xdr:col>15</xdr:col>
      <xdr:colOff>910650</xdr:colOff>
      <xdr:row>2</xdr:row>
      <xdr:rowOff>253365</xdr:rowOff>
    </xdr:to>
    <xdr:grpSp>
      <xdr:nvGrpSpPr>
        <xdr:cNvPr id="21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GrpSpPr/>
      </xdr:nvGrpSpPr>
      <xdr:grpSpPr>
        <a:xfrm>
          <a:off x="7162800" y="136740"/>
          <a:ext cx="1044000" cy="450000"/>
          <a:chOff x="6972831" y="127063"/>
          <a:chExt cx="1044000" cy="450000"/>
        </a:xfrm>
      </xdr:grpSpPr>
      <xdr:sp macro="" textlink="">
        <xdr:nvSpPr>
          <xdr:cNvPr id="22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00000000-0008-0000-0500-00001600000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3" name="Picture 22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00000000-0008-0000-0500-000017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17</xdr:col>
      <xdr:colOff>114300</xdr:colOff>
      <xdr:row>1</xdr:row>
      <xdr:rowOff>104775</xdr:rowOff>
    </xdr:from>
    <xdr:ext cx="1014221" cy="291600"/>
    <xdr:pic>
      <xdr:nvPicPr>
        <xdr:cNvPr id="1023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162525</xdr:colOff>
      <xdr:row>19</xdr:row>
      <xdr:rowOff>146062</xdr:rowOff>
    </xdr:from>
    <xdr:to>
      <xdr:col>17</xdr:col>
      <xdr:colOff>0</xdr:colOff>
      <xdr:row>31</xdr:row>
      <xdr:rowOff>92062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0</xdr:colOff>
      <xdr:row>32</xdr:row>
      <xdr:rowOff>54000</xdr:rowOff>
    </xdr:from>
    <xdr:to>
      <xdr:col>12</xdr:col>
      <xdr:colOff>12720</xdr:colOff>
      <xdr:row>44</xdr:row>
      <xdr:rowOff>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0</xdr:colOff>
      <xdr:row>7</xdr:row>
      <xdr:rowOff>0</xdr:rowOff>
    </xdr:from>
    <xdr:to>
      <xdr:col>6</xdr:col>
      <xdr:colOff>437550</xdr:colOff>
      <xdr:row>18</xdr:row>
      <xdr:rowOff>184125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</xdr:col>
      <xdr:colOff>0</xdr:colOff>
      <xdr:row>19</xdr:row>
      <xdr:rowOff>146062</xdr:rowOff>
    </xdr:from>
    <xdr:to>
      <xdr:col>12</xdr:col>
      <xdr:colOff>14122</xdr:colOff>
      <xdr:row>31</xdr:row>
      <xdr:rowOff>92062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6</xdr:col>
      <xdr:colOff>594622</xdr:colOff>
      <xdr:row>7</xdr:row>
      <xdr:rowOff>0</xdr:rowOff>
    </xdr:from>
    <xdr:to>
      <xdr:col>12</xdr:col>
      <xdr:colOff>14122</xdr:colOff>
      <xdr:row>11</xdr:row>
      <xdr:rowOff>185625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pSpPr/>
      </xdr:nvGrpSpPr>
      <xdr:grpSpPr>
        <a:xfrm>
          <a:off x="3795022" y="1114425"/>
          <a:ext cx="3420000" cy="900000"/>
          <a:chOff x="12685059" y="3899647"/>
          <a:chExt cx="3451412" cy="966569"/>
        </a:xfrm>
      </xdr:grpSpPr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SpPr/>
        </xdr:nvSpPr>
        <xdr:spPr>
          <a:xfrm>
            <a:off x="12685059" y="3899647"/>
            <a:ext cx="3451412" cy="966569"/>
          </a:xfrm>
          <a:prstGeom prst="rect">
            <a:avLst/>
          </a:prstGeom>
          <a:solidFill>
            <a:schemeClr val="bg1"/>
          </a:solidFill>
          <a:ln>
            <a:noFill/>
          </a:ln>
          <a:effectLst>
            <a:outerShdw blurRad="38100" algn="ctr" rotWithShape="0">
              <a:srgbClr val="FFC000">
                <a:alpha val="40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l"/>
            <a:endParaRPr lang="en-US" sz="1100">
              <a:solidFill>
                <a:srgbClr val="1F4E78"/>
              </a:solidFill>
            </a:endParaRPr>
          </a:p>
        </xdr:txBody>
      </xdr:sp>
      <xdr:sp macro="" textlink="Calculation!AU25">
        <xdr:nvSpPr>
          <xdr:cNvPr id="7173" name="Text Box 5">
            <a:extLst>
              <a:ext uri="{FF2B5EF4-FFF2-40B4-BE49-F238E27FC236}">
                <a16:creationId xmlns:a16="http://schemas.microsoft.com/office/drawing/2014/main" id="{00000000-0008-0000-0600-000005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844765" y="4525479"/>
            <a:ext cx="3132000" cy="177811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  <a:effectLst/>
        </xdr:spPr>
        <xdr:txBody>
          <a:bodyPr vertOverflow="overflow" horzOverflow="overflow" wrap="square" lIns="0" tIns="0" rIns="0" bIns="0" anchor="ctr" upright="1">
            <a:spAutoFit/>
          </a:bodyPr>
          <a:lstStyle/>
          <a:p>
            <a:pPr algn="ctr" rtl="0">
              <a:defRPr sz="1000"/>
            </a:pPr>
            <a:fld id="{56052AF3-4912-4EB9-95ED-3624824EC228}" type="TxLink">
              <a:rPr lang="en-US" sz="1050" b="0" i="0" u="none" strike="noStrike" baseline="0">
                <a:solidFill>
                  <a:srgbClr val="1F4E78"/>
                </a:solidFill>
                <a:latin typeface="Arial" panose="020B0502020202020204" pitchFamily="34" charset="0"/>
                <a:cs typeface="Arial"/>
              </a:rPr>
              <a:pPr algn="ctr" rtl="0">
                <a:defRPr sz="1000"/>
              </a:pPr>
              <a:t>8,9 Average Story Popints per Ticket</a:t>
            </a:fld>
            <a:endParaRPr lang="en-US" sz="1050" b="0" i="0" u="none" strike="noStrike" baseline="0">
              <a:solidFill>
                <a:srgbClr val="1F4E78"/>
              </a:solidFill>
              <a:latin typeface="Arial" panose="020B0502020202020204" pitchFamily="34" charset="0"/>
              <a:cs typeface="Arial"/>
            </a:endParaRPr>
          </a:p>
        </xdr:txBody>
      </xdr:sp>
      <xdr:sp macro="" textlink="Calculation!AU27">
        <xdr:nvSpPr>
          <xdr:cNvPr id="27" name="Text Box 5">
            <a:extLst>
              <a:ext uri="{FF2B5EF4-FFF2-40B4-BE49-F238E27FC236}">
                <a16:creationId xmlns:a16="http://schemas.microsoft.com/office/drawing/2014/main" id="{00000000-0008-0000-0600-00001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844765" y="4287040"/>
            <a:ext cx="3132000" cy="177811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  <a:effectLst/>
        </xdr:spPr>
        <xdr:txBody>
          <a:bodyPr vertOverflow="overflow" horzOverflow="overflow" wrap="square" lIns="0" tIns="0" rIns="0" bIns="0" anchor="ctr" upright="1">
            <a:spAutoFit/>
          </a:bodyPr>
          <a:lstStyle/>
          <a:p>
            <a:pPr algn="ctr" rtl="0">
              <a:defRPr sz="1000"/>
            </a:pPr>
            <a:fld id="{512D3E3C-057B-4461-A263-9F34CC8155D6}" type="TxLink">
              <a:rPr lang="en-US" sz="1050" b="0" i="0" u="none" strike="noStrike" baseline="0">
                <a:solidFill>
                  <a:srgbClr val="1F4E78"/>
                </a:solidFill>
                <a:latin typeface="Arial" panose="020B0502020202020204" pitchFamily="34" charset="0"/>
                <a:cs typeface="Arial"/>
              </a:rPr>
              <a:pPr algn="ctr" rtl="0">
                <a:defRPr sz="1000"/>
              </a:pPr>
              <a:t>296'th Day of Sprint no. 1</a:t>
            </a:fld>
            <a:endParaRPr lang="en-US" sz="1050" b="0" i="0" u="none" strike="noStrike" baseline="0">
              <a:solidFill>
                <a:srgbClr val="1F4E78"/>
              </a:solidFill>
              <a:latin typeface="Arial" panose="020B0502020202020204" pitchFamily="34" charset="0"/>
              <a:cs typeface="Arial"/>
            </a:endParaRPr>
          </a:p>
        </xdr:txBody>
      </xdr:sp>
      <xdr:sp macro="" textlink="Calculation!AU22">
        <xdr:nvSpPr>
          <xdr:cNvPr id="28" name="Text Box 5">
            <a:extLst>
              <a:ext uri="{FF2B5EF4-FFF2-40B4-BE49-F238E27FC236}">
                <a16:creationId xmlns:a16="http://schemas.microsoft.com/office/drawing/2014/main" id="{00000000-0008-0000-0600-00001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844765" y="4040177"/>
            <a:ext cx="3132000" cy="186234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  <a:effectLst/>
        </xdr:spPr>
        <xdr:txBody>
          <a:bodyPr vertOverflow="overflow" horzOverflow="overflow" wrap="square" lIns="0" tIns="0" rIns="0" bIns="0" anchor="ctr" upright="1">
            <a:spAutoFit/>
          </a:bodyPr>
          <a:lstStyle/>
          <a:p>
            <a:pPr algn="ctr" rtl="0">
              <a:defRPr sz="1000"/>
            </a:pPr>
            <a:fld id="{05E176F7-0803-4CEF-8DC4-DE3D80B8B421}" type="TxLink">
              <a:rPr lang="en-US" sz="1100" b="1" i="0" u="none" strike="noStrike" baseline="0">
                <a:solidFill>
                  <a:srgbClr val="1F4E78"/>
                </a:solidFill>
                <a:latin typeface="Arial" panose="020B0502020202020204" pitchFamily="34" charset="0"/>
                <a:cs typeface="Arial"/>
              </a:rPr>
              <a:pPr algn="ctr" rtl="0">
                <a:defRPr sz="1000"/>
              </a:pPr>
              <a:t>SUMMARY AS OF TODAY</a:t>
            </a:fld>
            <a:endParaRPr lang="en-US" sz="1100" b="1" i="0" u="none" strike="noStrike" baseline="0">
              <a:solidFill>
                <a:srgbClr val="1F4E78"/>
              </a:solidFill>
              <a:latin typeface="Arial" panose="020B0502020202020204" pitchFamily="34" charset="0"/>
              <a:cs typeface="Arial"/>
            </a:endParaRPr>
          </a:p>
        </xdr:txBody>
      </xdr:sp>
    </xdr:grpSp>
    <xdr:clientData/>
  </xdr:twoCellAnchor>
  <xdr:twoCellAnchor editAs="oneCell">
    <xdr:from>
      <xdr:col>6</xdr:col>
      <xdr:colOff>590287</xdr:colOff>
      <xdr:row>12</xdr:row>
      <xdr:rowOff>109499</xdr:rowOff>
    </xdr:from>
    <xdr:to>
      <xdr:col>8</xdr:col>
      <xdr:colOff>567487</xdr:colOff>
      <xdr:row>18</xdr:row>
      <xdr:rowOff>190499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GrpSpPr/>
      </xdr:nvGrpSpPr>
      <xdr:grpSpPr>
        <a:xfrm>
          <a:off x="3790687" y="2128799"/>
          <a:ext cx="1044000" cy="1224000"/>
          <a:chOff x="4188043" y="2203142"/>
          <a:chExt cx="1118629" cy="1252085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/>
        </xdr:nvSpPr>
        <xdr:spPr>
          <a:xfrm>
            <a:off x="4188043" y="2203142"/>
            <a:ext cx="1118628" cy="1252085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  <a:effectLst>
            <a:outerShdw blurRad="38100" algn="tr" rotWithShape="0">
              <a:srgbClr val="FFC000">
                <a:alpha val="40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16" name="Chart 15">
            <a:extLst>
              <a:ext uri="{FF2B5EF4-FFF2-40B4-BE49-F238E27FC236}">
                <a16:creationId xmlns:a16="http://schemas.microsoft.com/office/drawing/2014/main" id="{00000000-0008-0000-0600-000010000000}"/>
              </a:ext>
            </a:extLst>
          </xdr:cNvPr>
          <xdr:cNvGraphicFramePr>
            <a:graphicFrameLocks/>
          </xdr:cNvGraphicFramePr>
        </xdr:nvGraphicFramePr>
        <xdr:xfrm>
          <a:off x="4191000" y="2436109"/>
          <a:ext cx="1115672" cy="101259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sp macro="" textlink="">
        <xdr:nvSpPr>
          <xdr:cNvPr id="2" name="Rectangle 1">
            <a:extLst>
              <a:ext uri="{FF2B5EF4-FFF2-40B4-BE49-F238E27FC236}">
                <a16:creationId xmlns:a16="http://schemas.microsoft.com/office/drawing/2014/main" id="{00000000-0008-0000-0600-000002000000}"/>
              </a:ext>
            </a:extLst>
          </xdr:cNvPr>
          <xdr:cNvSpPr/>
        </xdr:nvSpPr>
        <xdr:spPr>
          <a:xfrm>
            <a:off x="4281000" y="2259724"/>
            <a:ext cx="936000" cy="282898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>
            <a:spAutoFit/>
          </a:bodyPr>
          <a:lstStyle/>
          <a:p>
            <a:pPr algn="ctr"/>
            <a:r>
              <a:rPr lang="tr-TR" sz="900" b="0">
                <a:solidFill>
                  <a:schemeClr val="bg2">
                    <a:lumMod val="25000"/>
                  </a:schemeClr>
                </a:solidFill>
                <a:latin typeface="Arial" panose="020B0502020202020204" pitchFamily="34" charset="0"/>
              </a:rPr>
              <a:t>Completed vs Total</a:t>
            </a:r>
            <a:endParaRPr lang="en-US" sz="900" b="0">
              <a:solidFill>
                <a:schemeClr val="bg2">
                  <a:lumMod val="25000"/>
                </a:schemeClr>
              </a:solidFill>
              <a:latin typeface="Arial" panose="020B0502020202020204" pitchFamily="34" charset="0"/>
            </a:endParaRPr>
          </a:p>
        </xdr:txBody>
      </xdr:sp>
      <xdr:sp macro="" textlink="Calculation!BN49">
        <xdr:nvSpPr>
          <xdr:cNvPr id="29" name="Rectangle 28">
            <a:extLst>
              <a:ext uri="{FF2B5EF4-FFF2-40B4-BE49-F238E27FC236}">
                <a16:creationId xmlns:a16="http://schemas.microsoft.com/office/drawing/2014/main" id="{00000000-0008-0000-0600-00001D000000}"/>
              </a:ext>
            </a:extLst>
          </xdr:cNvPr>
          <xdr:cNvSpPr/>
        </xdr:nvSpPr>
        <xdr:spPr>
          <a:xfrm>
            <a:off x="4605000" y="2859647"/>
            <a:ext cx="288000" cy="16889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>
            <a:spAutoFit/>
          </a:bodyPr>
          <a:lstStyle/>
          <a:p>
            <a:pPr algn="ctr"/>
            <a:fld id="{AE72FE10-A498-41B2-96E0-B83EF6F4C030}" type="TxLink">
              <a:rPr lang="en-US" sz="1050" b="1" i="0" u="none" strike="noStrike">
                <a:solidFill>
                  <a:srgbClr val="1F4E78"/>
                </a:solidFill>
                <a:latin typeface="Arial" panose="020B0502020202020204" pitchFamily="34" charset="0"/>
                <a:cs typeface="Arial"/>
              </a:rPr>
              <a:pPr algn="ctr"/>
              <a:t> </a:t>
            </a:fld>
            <a:endParaRPr lang="en-US" sz="800" b="1">
              <a:solidFill>
                <a:schemeClr val="bg2">
                  <a:lumMod val="25000"/>
                </a:schemeClr>
              </a:solidFill>
              <a:latin typeface="Arial" panose="020B0502020202020204" pitchFamily="34" charset="0"/>
            </a:endParaRPr>
          </a:p>
        </xdr:txBody>
      </xdr:sp>
    </xdr:grpSp>
    <xdr:clientData/>
  </xdr:twoCellAnchor>
  <xdr:twoCellAnchor editAs="oneCell">
    <xdr:from>
      <xdr:col>8</xdr:col>
      <xdr:colOff>727553</xdr:colOff>
      <xdr:row>12</xdr:row>
      <xdr:rowOff>109499</xdr:rowOff>
    </xdr:from>
    <xdr:to>
      <xdr:col>9</xdr:col>
      <xdr:colOff>885728</xdr:colOff>
      <xdr:row>18</xdr:row>
      <xdr:rowOff>190499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pSpPr/>
      </xdr:nvGrpSpPr>
      <xdr:grpSpPr>
        <a:xfrm>
          <a:off x="4994753" y="2128799"/>
          <a:ext cx="1044000" cy="1224000"/>
          <a:chOff x="5344707" y="2203142"/>
          <a:chExt cx="1119942" cy="1252085"/>
        </a:xfrm>
      </xdr:grpSpPr>
      <xdr:sp macro="" textlink="">
        <xdr:nvSpPr>
          <xdr:cNvPr id="34" name="Rectangle 33">
            <a:extLst>
              <a:ext uri="{FF2B5EF4-FFF2-40B4-BE49-F238E27FC236}">
                <a16:creationId xmlns:a16="http://schemas.microsoft.com/office/drawing/2014/main" id="{00000000-0008-0000-0600-000022000000}"/>
              </a:ext>
            </a:extLst>
          </xdr:cNvPr>
          <xdr:cNvSpPr/>
        </xdr:nvSpPr>
        <xdr:spPr>
          <a:xfrm>
            <a:off x="5344707" y="2203142"/>
            <a:ext cx="1118628" cy="1252085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  <a:effectLst>
            <a:outerShdw blurRad="38100" algn="tr" rotWithShape="0">
              <a:srgbClr val="FFC000">
                <a:alpha val="40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20" name="Chart 19">
            <a:extLst>
              <a:ext uri="{FF2B5EF4-FFF2-40B4-BE49-F238E27FC236}">
                <a16:creationId xmlns:a16="http://schemas.microsoft.com/office/drawing/2014/main" id="{00000000-0008-0000-0600-000014000000}"/>
              </a:ext>
            </a:extLst>
          </xdr:cNvPr>
          <xdr:cNvGraphicFramePr>
            <a:graphicFrameLocks/>
          </xdr:cNvGraphicFramePr>
        </xdr:nvGraphicFramePr>
        <xdr:xfrm>
          <a:off x="5351934" y="2436109"/>
          <a:ext cx="1112715" cy="101259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sp macro="" textlink="">
        <xdr:nvSpPr>
          <xdr:cNvPr id="25" name="Rectangle 24">
            <a:extLst>
              <a:ext uri="{FF2B5EF4-FFF2-40B4-BE49-F238E27FC236}">
                <a16:creationId xmlns:a16="http://schemas.microsoft.com/office/drawing/2014/main" id="{00000000-0008-0000-0600-000019000000}"/>
              </a:ext>
            </a:extLst>
          </xdr:cNvPr>
          <xdr:cNvSpPr/>
        </xdr:nvSpPr>
        <xdr:spPr>
          <a:xfrm>
            <a:off x="5441934" y="2260878"/>
            <a:ext cx="936000" cy="282898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>
            <a:spAutoFit/>
          </a:bodyPr>
          <a:lstStyle/>
          <a:p>
            <a:pPr algn="ctr"/>
            <a:r>
              <a:rPr lang="tr-TR" sz="900" b="0">
                <a:solidFill>
                  <a:schemeClr val="bg2">
                    <a:lumMod val="25000"/>
                  </a:schemeClr>
                </a:solidFill>
                <a:latin typeface="Arial" panose="020B0502020202020204" pitchFamily="34" charset="0"/>
              </a:rPr>
              <a:t>Completed vs Planned</a:t>
            </a:r>
            <a:endParaRPr lang="en-US" sz="900" b="0">
              <a:solidFill>
                <a:schemeClr val="bg2">
                  <a:lumMod val="25000"/>
                </a:schemeClr>
              </a:solidFill>
              <a:latin typeface="Arial" panose="020B0502020202020204" pitchFamily="34" charset="0"/>
            </a:endParaRPr>
          </a:p>
        </xdr:txBody>
      </xdr:sp>
      <xdr:sp macro="" textlink="Calculation!BN50">
        <xdr:nvSpPr>
          <xdr:cNvPr id="30" name="Rectangle 29">
            <a:extLst>
              <a:ext uri="{FF2B5EF4-FFF2-40B4-BE49-F238E27FC236}">
                <a16:creationId xmlns:a16="http://schemas.microsoft.com/office/drawing/2014/main" id="{00000000-0008-0000-0600-00001E000000}"/>
              </a:ext>
            </a:extLst>
          </xdr:cNvPr>
          <xdr:cNvSpPr/>
        </xdr:nvSpPr>
        <xdr:spPr>
          <a:xfrm>
            <a:off x="5765934" y="2859647"/>
            <a:ext cx="288000" cy="16889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>
            <a:spAutoFit/>
          </a:bodyPr>
          <a:lstStyle/>
          <a:p>
            <a:pPr algn="ctr"/>
            <a:fld id="{1D7906BE-4D3C-4C72-B8DA-090471EE2D42}" type="TxLink">
              <a:rPr lang="en-US" sz="1050" b="1" i="0" u="none" strike="noStrike">
                <a:solidFill>
                  <a:srgbClr val="1F4E78"/>
                </a:solidFill>
                <a:latin typeface="Arial" panose="020B0502020202020204" pitchFamily="34" charset="0"/>
                <a:cs typeface="Arial"/>
              </a:rPr>
              <a:pPr algn="ctr"/>
              <a:t> </a:t>
            </a:fld>
            <a:endParaRPr lang="en-US" sz="600" b="1">
              <a:solidFill>
                <a:schemeClr val="bg2">
                  <a:lumMod val="25000"/>
                </a:schemeClr>
              </a:solidFill>
              <a:latin typeface="Arial" panose="020B0502020202020204" pitchFamily="34" charset="0"/>
            </a:endParaRPr>
          </a:p>
        </xdr:txBody>
      </xdr:sp>
    </xdr:grpSp>
    <xdr:clientData/>
  </xdr:twoCellAnchor>
  <xdr:twoCellAnchor editAs="oneCell">
    <xdr:from>
      <xdr:col>10</xdr:col>
      <xdr:colOff>127837</xdr:colOff>
      <xdr:row>12</xdr:row>
      <xdr:rowOff>109499</xdr:rowOff>
    </xdr:from>
    <xdr:to>
      <xdr:col>12</xdr:col>
      <xdr:colOff>9787</xdr:colOff>
      <xdr:row>18</xdr:row>
      <xdr:rowOff>190499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pSpPr/>
      </xdr:nvGrpSpPr>
      <xdr:grpSpPr>
        <a:xfrm>
          <a:off x="6166687" y="2128799"/>
          <a:ext cx="1044000" cy="1224000"/>
          <a:chOff x="6501372" y="2203142"/>
          <a:chExt cx="1118628" cy="1252085"/>
        </a:xfrm>
      </xdr:grpSpPr>
      <xdr:sp macro="" textlink="">
        <xdr:nvSpPr>
          <xdr:cNvPr id="35" name="Rectangle 34">
            <a:extLst>
              <a:ext uri="{FF2B5EF4-FFF2-40B4-BE49-F238E27FC236}">
                <a16:creationId xmlns:a16="http://schemas.microsoft.com/office/drawing/2014/main" id="{00000000-0008-0000-0600-000023000000}"/>
              </a:ext>
            </a:extLst>
          </xdr:cNvPr>
          <xdr:cNvSpPr/>
        </xdr:nvSpPr>
        <xdr:spPr>
          <a:xfrm>
            <a:off x="6501372" y="2203142"/>
            <a:ext cx="1118628" cy="1252085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  <a:effectLst>
            <a:outerShdw blurRad="38100" algn="tr" rotWithShape="0">
              <a:srgbClr val="FFC000">
                <a:alpha val="40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22" name="Chart 21">
            <a:extLst>
              <a:ext uri="{FF2B5EF4-FFF2-40B4-BE49-F238E27FC236}">
                <a16:creationId xmlns:a16="http://schemas.microsoft.com/office/drawing/2014/main" id="{00000000-0008-0000-0600-000016000000}"/>
              </a:ext>
            </a:extLst>
          </xdr:cNvPr>
          <xdr:cNvGraphicFramePr>
            <a:graphicFrameLocks/>
          </xdr:cNvGraphicFramePr>
        </xdr:nvGraphicFramePr>
        <xdr:xfrm>
          <a:off x="6509912" y="2436109"/>
          <a:ext cx="1110088" cy="101259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sp macro="" textlink="">
        <xdr:nvSpPr>
          <xdr:cNvPr id="26" name="Rectangle 25">
            <a:extLst>
              <a:ext uri="{FF2B5EF4-FFF2-40B4-BE49-F238E27FC236}">
                <a16:creationId xmlns:a16="http://schemas.microsoft.com/office/drawing/2014/main" id="{00000000-0008-0000-0600-00001A000000}"/>
              </a:ext>
            </a:extLst>
          </xdr:cNvPr>
          <xdr:cNvSpPr/>
        </xdr:nvSpPr>
        <xdr:spPr>
          <a:xfrm>
            <a:off x="6599912" y="2259724"/>
            <a:ext cx="936000" cy="282898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>
            <a:spAutoFit/>
          </a:bodyPr>
          <a:lstStyle/>
          <a:p>
            <a:pPr algn="ctr"/>
            <a:r>
              <a:rPr lang="tr-TR" sz="900" b="0">
                <a:solidFill>
                  <a:schemeClr val="bg2">
                    <a:lumMod val="25000"/>
                  </a:schemeClr>
                </a:solidFill>
                <a:latin typeface="Arial" panose="020B0502020202020204" pitchFamily="34" charset="0"/>
              </a:rPr>
              <a:t>Bugs </a:t>
            </a:r>
            <a:r>
              <a:rPr lang="tr-TR" sz="900" b="0">
                <a:solidFill>
                  <a:srgbClr val="1F4E78"/>
                </a:solidFill>
                <a:latin typeface="Arial" panose="020B0502020202020204" pitchFamily="34" charset="0"/>
              </a:rPr>
              <a:t>Percentage</a:t>
            </a:r>
            <a:endParaRPr lang="en-US" sz="900" b="0">
              <a:solidFill>
                <a:srgbClr val="1F4E78"/>
              </a:solidFill>
              <a:latin typeface="Arial" panose="020B0502020202020204" pitchFamily="34" charset="0"/>
            </a:endParaRPr>
          </a:p>
        </xdr:txBody>
      </xdr:sp>
      <xdr:sp macro="" textlink="Calculation!BN52">
        <xdr:nvSpPr>
          <xdr:cNvPr id="31" name="Rectangle 30">
            <a:extLst>
              <a:ext uri="{FF2B5EF4-FFF2-40B4-BE49-F238E27FC236}">
                <a16:creationId xmlns:a16="http://schemas.microsoft.com/office/drawing/2014/main" id="{00000000-0008-0000-0600-00001F000000}"/>
              </a:ext>
            </a:extLst>
          </xdr:cNvPr>
          <xdr:cNvSpPr/>
        </xdr:nvSpPr>
        <xdr:spPr>
          <a:xfrm>
            <a:off x="6923912" y="2859647"/>
            <a:ext cx="288000" cy="168898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>
            <a:spAutoFit/>
          </a:bodyPr>
          <a:lstStyle/>
          <a:p>
            <a:pPr algn="ctr"/>
            <a:fld id="{2B570851-5120-47BC-9CBD-037ECF42D075}" type="TxLink">
              <a:rPr lang="en-US" sz="1050" b="1" i="0" u="none" strike="noStrike">
                <a:solidFill>
                  <a:srgbClr val="1F4E78"/>
                </a:solidFill>
                <a:latin typeface="Arial" panose="020B0502020202020204" pitchFamily="34" charset="0"/>
                <a:cs typeface="Arial"/>
              </a:rPr>
              <a:pPr algn="ctr"/>
              <a:t> </a:t>
            </a:fld>
            <a:endParaRPr lang="en-US" sz="700" b="1">
              <a:solidFill>
                <a:schemeClr val="bg2">
                  <a:lumMod val="25000"/>
                </a:schemeClr>
              </a:solidFill>
              <a:latin typeface="Arial" panose="020B0502020202020204" pitchFamily="34" charset="0"/>
            </a:endParaRPr>
          </a:p>
        </xdr:txBody>
      </xdr:sp>
    </xdr:grpSp>
    <xdr:clientData/>
  </xdr:twoCellAnchor>
  <xdr:twoCellAnchor editAs="oneCell">
    <xdr:from>
      <xdr:col>12</xdr:col>
      <xdr:colOff>162525</xdr:colOff>
      <xdr:row>7</xdr:row>
      <xdr:rowOff>0</xdr:rowOff>
    </xdr:from>
    <xdr:to>
      <xdr:col>17</xdr:col>
      <xdr:colOff>0</xdr:colOff>
      <xdr:row>18</xdr:row>
      <xdr:rowOff>184125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1</xdr:col>
      <xdr:colOff>103238</xdr:colOff>
      <xdr:row>1</xdr:row>
      <xdr:rowOff>50701</xdr:rowOff>
    </xdr:from>
    <xdr:to>
      <xdr:col>2</xdr:col>
      <xdr:colOff>430463</xdr:colOff>
      <xdr:row>2</xdr:row>
      <xdr:rowOff>254101</xdr:rowOff>
    </xdr:to>
    <xdr:pic>
      <xdr:nvPicPr>
        <xdr:cNvPr id="52" name="mainicon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0888" y="136426"/>
          <a:ext cx="441525" cy="45105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12</xdr:col>
      <xdr:colOff>162525</xdr:colOff>
      <xdr:row>32</xdr:row>
      <xdr:rowOff>54000</xdr:rowOff>
    </xdr:from>
    <xdr:to>
      <xdr:col>17</xdr:col>
      <xdr:colOff>0</xdr:colOff>
      <xdr:row>44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11</xdr:col>
      <xdr:colOff>542925</xdr:colOff>
      <xdr:row>1</xdr:row>
      <xdr:rowOff>51015</xdr:rowOff>
    </xdr:from>
    <xdr:to>
      <xdr:col>13</xdr:col>
      <xdr:colOff>424875</xdr:colOff>
      <xdr:row>2</xdr:row>
      <xdr:rowOff>253365</xdr:rowOff>
    </xdr:to>
    <xdr:grpSp>
      <xdr:nvGrpSpPr>
        <xdr:cNvPr id="49" name="backtomenu">
          <a:hlinkClick xmlns:r="http://schemas.openxmlformats.org/officeDocument/2006/relationships" r:id="rId12" tooltip="Go to"/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GrpSpPr/>
      </xdr:nvGrpSpPr>
      <xdr:grpSpPr>
        <a:xfrm>
          <a:off x="7162800" y="136740"/>
          <a:ext cx="1044000" cy="450000"/>
          <a:chOff x="6972831" y="127063"/>
          <a:chExt cx="1044000" cy="450000"/>
        </a:xfrm>
      </xdr:grpSpPr>
      <xdr:sp macro="" textlink="">
        <xdr:nvSpPr>
          <xdr:cNvPr id="50" name="Rounded Rectangle 2">
            <a:hlinkClick xmlns:r="http://schemas.openxmlformats.org/officeDocument/2006/relationships" r:id="rId12" tooltip="Go to"/>
            <a:extLst>
              <a:ext uri="{FF2B5EF4-FFF2-40B4-BE49-F238E27FC236}">
                <a16:creationId xmlns:a16="http://schemas.microsoft.com/office/drawing/2014/main" id="{00000000-0008-0000-0600-00003200000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1" name="Picture 50" descr="http://swiss-delicious.com/images/1024/icons/back.png">
            <a:hlinkClick xmlns:r="http://schemas.openxmlformats.org/officeDocument/2006/relationships" r:id="rId12" tooltip="Go to"/>
            <a:extLst>
              <a:ext uri="{FF2B5EF4-FFF2-40B4-BE49-F238E27FC236}">
                <a16:creationId xmlns:a16="http://schemas.microsoft.com/office/drawing/2014/main" id="{00000000-0008-0000-0600-000033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15</xdr:col>
      <xdr:colOff>200025</xdr:colOff>
      <xdr:row>1</xdr:row>
      <xdr:rowOff>104775</xdr:rowOff>
    </xdr:from>
    <xdr:ext cx="1014221" cy="291600"/>
    <xdr:pic>
      <xdr:nvPicPr>
        <xdr:cNvPr id="8173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210150</xdr:colOff>
      <xdr:row>7</xdr:row>
      <xdr:rowOff>0</xdr:rowOff>
    </xdr:from>
    <xdr:to>
      <xdr:col>18</xdr:col>
      <xdr:colOff>0</xdr:colOff>
      <xdr:row>18</xdr:row>
      <xdr:rowOff>117450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0</xdr:colOff>
      <xdr:row>7</xdr:row>
      <xdr:rowOff>0</xdr:rowOff>
    </xdr:from>
    <xdr:to>
      <xdr:col>6</xdr:col>
      <xdr:colOff>466125</xdr:colOff>
      <xdr:row>18</xdr:row>
      <xdr:rowOff>117450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0</xdr:colOff>
      <xdr:row>19</xdr:row>
      <xdr:rowOff>72225</xdr:rowOff>
    </xdr:from>
    <xdr:to>
      <xdr:col>18</xdr:col>
      <xdr:colOff>0</xdr:colOff>
      <xdr:row>32</xdr:row>
      <xdr:rowOff>43725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11</xdr:col>
      <xdr:colOff>0</xdr:colOff>
      <xdr:row>32</xdr:row>
      <xdr:rowOff>189000</xdr:rowOff>
    </xdr:from>
    <xdr:to>
      <xdr:col>18</xdr:col>
      <xdr:colOff>0</xdr:colOff>
      <xdr:row>50</xdr:row>
      <xdr:rowOff>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</xdr:col>
      <xdr:colOff>0</xdr:colOff>
      <xdr:row>32</xdr:row>
      <xdr:rowOff>189000</xdr:rowOff>
    </xdr:from>
    <xdr:to>
      <xdr:col>10</xdr:col>
      <xdr:colOff>448815</xdr:colOff>
      <xdr:row>50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15" name="Chart 14">
              <a:extLst>
                <a:ext uri="{FF2B5EF4-FFF2-40B4-BE49-F238E27FC236}">
                  <a16:creationId xmlns:a16="http://schemas.microsoft.com/office/drawing/2014/main" id="{00000000-0008-0000-0700-00000F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5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61950" y="6084975"/>
              <a:ext cx="6068565" cy="324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tr-TR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 editAs="oneCell">
    <xdr:from>
      <xdr:col>6</xdr:col>
      <xdr:colOff>623100</xdr:colOff>
      <xdr:row>7</xdr:row>
      <xdr:rowOff>0</xdr:rowOff>
    </xdr:from>
    <xdr:to>
      <xdr:col>12</xdr:col>
      <xdr:colOff>53175</xdr:colOff>
      <xdr:row>11</xdr:row>
      <xdr:rowOff>156855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GrpSpPr/>
      </xdr:nvGrpSpPr>
      <xdr:grpSpPr>
        <a:xfrm>
          <a:off x="3794925" y="1114425"/>
          <a:ext cx="3421050" cy="918855"/>
          <a:chOff x="12685059" y="3899647"/>
          <a:chExt cx="3451412" cy="1008000"/>
        </a:xfrm>
      </xdr:grpSpPr>
      <xdr:sp macro="" textlink="">
        <xdr:nvSpPr>
          <xdr:cNvPr id="22" name="Rectangle 21">
            <a:extLst>
              <a:ext uri="{FF2B5EF4-FFF2-40B4-BE49-F238E27FC236}">
                <a16:creationId xmlns:a16="http://schemas.microsoft.com/office/drawing/2014/main" id="{00000000-0008-0000-0700-000016000000}"/>
              </a:ext>
            </a:extLst>
          </xdr:cNvPr>
          <xdr:cNvSpPr/>
        </xdr:nvSpPr>
        <xdr:spPr>
          <a:xfrm>
            <a:off x="12685059" y="3899647"/>
            <a:ext cx="3451412" cy="1008000"/>
          </a:xfrm>
          <a:prstGeom prst="rect">
            <a:avLst/>
          </a:prstGeom>
          <a:solidFill>
            <a:schemeClr val="bg1"/>
          </a:solidFill>
          <a:ln>
            <a:noFill/>
          </a:ln>
          <a:effectLst>
            <a:outerShdw blurRad="38100" algn="ctr" rotWithShape="0">
              <a:srgbClr val="FFC000">
                <a:alpha val="40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l"/>
            <a:endParaRPr lang="en-US" sz="1100">
              <a:solidFill>
                <a:srgbClr val="262626"/>
              </a:solidFill>
              <a:latin typeface="Arial" panose="020B0502020202020204" pitchFamily="34" charset="0"/>
            </a:endParaRPr>
          </a:p>
        </xdr:txBody>
      </xdr:sp>
      <xdr:sp macro="" textlink="Calculation!BP14">
        <xdr:nvSpPr>
          <xdr:cNvPr id="28" name="Text Box 5">
            <a:extLst>
              <a:ext uri="{FF2B5EF4-FFF2-40B4-BE49-F238E27FC236}">
                <a16:creationId xmlns:a16="http://schemas.microsoft.com/office/drawing/2014/main" id="{00000000-0008-0000-0700-00001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844765" y="4619249"/>
            <a:ext cx="3132000" cy="181129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  <a:effectLst/>
        </xdr:spPr>
        <xdr:txBody>
          <a:bodyPr vertOverflow="overflow" horzOverflow="overflow" wrap="square" lIns="0" tIns="0" rIns="0" bIns="0" anchor="ctr" upright="1">
            <a:spAutoFit/>
          </a:bodyPr>
          <a:lstStyle/>
          <a:p>
            <a:pPr algn="ctr" rtl="0">
              <a:defRPr sz="1000"/>
            </a:pPr>
            <a:fld id="{9004AE0B-BF18-408E-8A49-5F2D57A51F90}" type="TxLink">
              <a:rPr lang="en-US" sz="1050" b="0" i="0" u="none" strike="noStrike" baseline="0">
                <a:solidFill>
                  <a:srgbClr val="262626"/>
                </a:solidFill>
                <a:latin typeface="Arial" panose="020B0502020202020204" pitchFamily="34" charset="0"/>
                <a:cs typeface="Arial"/>
              </a:rPr>
              <a:pPr algn="ctr" rtl="0">
                <a:defRPr sz="1000"/>
              </a:pPr>
              <a:t>0,3 Avg Story Points per Ticket.</a:t>
            </a:fld>
            <a:endParaRPr lang="en-US" sz="1000" b="0" i="0" u="none" strike="noStrike" baseline="0">
              <a:solidFill>
                <a:srgbClr val="262626"/>
              </a:solidFill>
              <a:latin typeface="Arial" panose="020B0502020202020204" pitchFamily="34" charset="0"/>
              <a:cs typeface="Arial"/>
            </a:endParaRPr>
          </a:p>
        </xdr:txBody>
      </xdr:sp>
      <xdr:sp macro="" textlink="Calculation!BP15">
        <xdr:nvSpPr>
          <xdr:cNvPr id="29" name="Text Box 5">
            <a:extLst>
              <a:ext uri="{FF2B5EF4-FFF2-40B4-BE49-F238E27FC236}">
                <a16:creationId xmlns:a16="http://schemas.microsoft.com/office/drawing/2014/main" id="{00000000-0008-0000-0700-00001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844765" y="4330990"/>
            <a:ext cx="3132000" cy="181129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  <a:effectLst/>
        </xdr:spPr>
        <xdr:txBody>
          <a:bodyPr vertOverflow="overflow" horzOverflow="overflow" wrap="square" lIns="0" tIns="0" rIns="0" bIns="0" anchor="ctr" upright="1">
            <a:spAutoFit/>
          </a:bodyPr>
          <a:lstStyle/>
          <a:p>
            <a:pPr algn="ctr" rtl="0">
              <a:defRPr sz="1000"/>
            </a:pPr>
            <a:fld id="{44BCA8F5-DFA0-4AB4-A790-3C4F814AFB2E}" type="TxLink">
              <a:rPr lang="en-US" sz="1050" b="0" i="0" u="none" strike="noStrike" baseline="0">
                <a:solidFill>
                  <a:srgbClr val="262626"/>
                </a:solidFill>
                <a:latin typeface="Arial" panose="020B0502020202020204" pitchFamily="34" charset="0"/>
                <a:cs typeface="Arial"/>
              </a:rPr>
              <a:pPr algn="ctr" rtl="0">
                <a:defRPr sz="1000"/>
              </a:pPr>
              <a:t>295th Day of a Project</a:t>
            </a:fld>
            <a:endParaRPr lang="en-US" sz="1000" b="0" i="0" u="none" strike="noStrike" baseline="0">
              <a:solidFill>
                <a:srgbClr val="262626"/>
              </a:solidFill>
              <a:latin typeface="Arial" panose="020B0502020202020204" pitchFamily="34" charset="0"/>
              <a:cs typeface="Arial"/>
            </a:endParaRPr>
          </a:p>
        </xdr:txBody>
      </xdr:sp>
      <xdr:sp macro="" textlink="Calculation!BP19">
        <xdr:nvSpPr>
          <xdr:cNvPr id="31" name="Text Box 5">
            <a:extLst>
              <a:ext uri="{FF2B5EF4-FFF2-40B4-BE49-F238E27FC236}">
                <a16:creationId xmlns:a16="http://schemas.microsoft.com/office/drawing/2014/main" id="{00000000-0008-0000-0700-00001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844765" y="4034677"/>
            <a:ext cx="3132000" cy="19723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  <a:effectLst/>
        </xdr:spPr>
        <xdr:txBody>
          <a:bodyPr vertOverflow="overflow" horzOverflow="overflow" wrap="square" lIns="0" tIns="0" rIns="0" bIns="0" anchor="ctr" upright="1">
            <a:spAutoFit/>
          </a:bodyPr>
          <a:lstStyle/>
          <a:p>
            <a:pPr algn="ctr" rtl="0">
              <a:defRPr sz="1000"/>
            </a:pPr>
            <a:fld id="{C151D260-9B40-4113-B163-4AF7A71AD742}" type="TxLink">
              <a:rPr lang="en-US" sz="1100" b="1" i="0" u="none" strike="noStrike" baseline="0">
                <a:solidFill>
                  <a:srgbClr val="1F4E78"/>
                </a:solidFill>
                <a:effectLst/>
                <a:latin typeface="Arial" panose="020B0502020202020204" pitchFamily="34" charset="0"/>
                <a:ea typeface="+mn-ea"/>
                <a:cs typeface="Arial"/>
              </a:rPr>
              <a:pPr algn="ctr" rtl="0">
                <a:defRPr sz="1000"/>
              </a:pPr>
              <a:t>SUMMARY OF LAST 5 SPRINTS</a:t>
            </a:fld>
            <a:endParaRPr lang="en-US" sz="1400" b="1" i="0" u="none" strike="noStrike" baseline="0">
              <a:solidFill>
                <a:srgbClr val="1F4E78"/>
              </a:solidFill>
              <a:latin typeface="Arial" panose="020B0502020202020204" pitchFamily="34" charset="0"/>
              <a:cs typeface="Arial"/>
            </a:endParaRPr>
          </a:p>
        </xdr:txBody>
      </xdr:sp>
    </xdr:grpSp>
    <xdr:clientData/>
  </xdr:twoCellAnchor>
  <xdr:twoCellAnchor editAs="oneCell">
    <xdr:from>
      <xdr:col>6</xdr:col>
      <xdr:colOff>623100</xdr:colOff>
      <xdr:row>12</xdr:row>
      <xdr:rowOff>91500</xdr:rowOff>
    </xdr:from>
    <xdr:to>
      <xdr:col>8</xdr:col>
      <xdr:colOff>609825</xdr:colOff>
      <xdr:row>18</xdr:row>
      <xdr:rowOff>117450</xdr:rowOff>
    </xdr:to>
    <xdr:grpSp>
      <xdr:nvGrpSpPr>
        <xdr:cNvPr id="32" name="Group 3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GrpSpPr/>
      </xdr:nvGrpSpPr>
      <xdr:grpSpPr>
        <a:xfrm>
          <a:off x="3794925" y="2158425"/>
          <a:ext cx="1044000" cy="1188000"/>
          <a:chOff x="4188043" y="2233448"/>
          <a:chExt cx="1118629" cy="1215259"/>
        </a:xfrm>
      </xdr:grpSpPr>
      <xdr:sp macro="" textlink="">
        <xdr:nvSpPr>
          <xdr:cNvPr id="33" name="Rectangle 32">
            <a:extLst>
              <a:ext uri="{FF2B5EF4-FFF2-40B4-BE49-F238E27FC236}">
                <a16:creationId xmlns:a16="http://schemas.microsoft.com/office/drawing/2014/main" id="{00000000-0008-0000-0700-000021000000}"/>
              </a:ext>
            </a:extLst>
          </xdr:cNvPr>
          <xdr:cNvSpPr/>
        </xdr:nvSpPr>
        <xdr:spPr>
          <a:xfrm>
            <a:off x="4188043" y="2233448"/>
            <a:ext cx="1118628" cy="1215259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  <a:effectLst>
            <a:outerShdw blurRad="38100" algn="tr" rotWithShape="0">
              <a:srgbClr val="FFC000">
                <a:alpha val="40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l"/>
            <a:endParaRPr lang="en-US" sz="1100">
              <a:solidFill>
                <a:srgbClr val="262626"/>
              </a:solidFill>
            </a:endParaRPr>
          </a:p>
        </xdr:txBody>
      </xdr:sp>
      <xdr:graphicFrame macro="">
        <xdr:nvGraphicFramePr>
          <xdr:cNvPr id="34" name="Chart 33">
            <a:extLst>
              <a:ext uri="{FF2B5EF4-FFF2-40B4-BE49-F238E27FC236}">
                <a16:creationId xmlns:a16="http://schemas.microsoft.com/office/drawing/2014/main" id="{00000000-0008-0000-0700-000022000000}"/>
              </a:ext>
            </a:extLst>
          </xdr:cNvPr>
          <xdr:cNvGraphicFramePr>
            <a:graphicFrameLocks/>
          </xdr:cNvGraphicFramePr>
        </xdr:nvGraphicFramePr>
        <xdr:xfrm>
          <a:off x="4191000" y="2436109"/>
          <a:ext cx="1115672" cy="101259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sp macro="" textlink="">
        <xdr:nvSpPr>
          <xdr:cNvPr id="35" name="Rectangle 34">
            <a:extLst>
              <a:ext uri="{FF2B5EF4-FFF2-40B4-BE49-F238E27FC236}">
                <a16:creationId xmlns:a16="http://schemas.microsoft.com/office/drawing/2014/main" id="{00000000-0008-0000-0700-000023000000}"/>
              </a:ext>
            </a:extLst>
          </xdr:cNvPr>
          <xdr:cNvSpPr/>
        </xdr:nvSpPr>
        <xdr:spPr>
          <a:xfrm>
            <a:off x="4281000" y="2259724"/>
            <a:ext cx="936000" cy="28146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>
            <a:spAutoFit/>
          </a:bodyPr>
          <a:lstStyle/>
          <a:p>
            <a:pPr algn="ctr"/>
            <a:r>
              <a:rPr lang="tr-TR" sz="900" b="0" baseline="0">
                <a:solidFill>
                  <a:srgbClr val="262626"/>
                </a:solidFill>
                <a:latin typeface="Arial" panose="020B0502020202020204" pitchFamily="34" charset="0"/>
              </a:rPr>
              <a:t>Completed vs Total</a:t>
            </a:r>
            <a:endParaRPr lang="en-US" sz="900" b="0">
              <a:solidFill>
                <a:srgbClr val="262626"/>
              </a:solidFill>
              <a:latin typeface="Arial" panose="020B0502020202020204" pitchFamily="34" charset="0"/>
            </a:endParaRPr>
          </a:p>
        </xdr:txBody>
      </xdr:sp>
    </xdr:grpSp>
    <xdr:clientData/>
  </xdr:twoCellAnchor>
  <xdr:twoCellAnchor editAs="oneCell">
    <xdr:from>
      <xdr:col>8</xdr:col>
      <xdr:colOff>754350</xdr:colOff>
      <xdr:row>12</xdr:row>
      <xdr:rowOff>91500</xdr:rowOff>
    </xdr:from>
    <xdr:to>
      <xdr:col>10</xdr:col>
      <xdr:colOff>45750</xdr:colOff>
      <xdr:row>18</xdr:row>
      <xdr:rowOff>117450</xdr:rowOff>
    </xdr:to>
    <xdr:grpSp>
      <xdr:nvGrpSpPr>
        <xdr:cNvPr id="37" name="Group 36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GrpSpPr/>
      </xdr:nvGrpSpPr>
      <xdr:grpSpPr>
        <a:xfrm>
          <a:off x="4983450" y="2158425"/>
          <a:ext cx="1044000" cy="1188000"/>
          <a:chOff x="5344707" y="2233448"/>
          <a:chExt cx="1119942" cy="1215259"/>
        </a:xfrm>
      </xdr:grpSpPr>
      <xdr:sp macro="" textlink="">
        <xdr:nvSpPr>
          <xdr:cNvPr id="38" name="Rectangle 37">
            <a:extLst>
              <a:ext uri="{FF2B5EF4-FFF2-40B4-BE49-F238E27FC236}">
                <a16:creationId xmlns:a16="http://schemas.microsoft.com/office/drawing/2014/main" id="{00000000-0008-0000-0700-000026000000}"/>
              </a:ext>
            </a:extLst>
          </xdr:cNvPr>
          <xdr:cNvSpPr/>
        </xdr:nvSpPr>
        <xdr:spPr>
          <a:xfrm>
            <a:off x="5344707" y="2233448"/>
            <a:ext cx="1118628" cy="1215259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  <a:effectLst>
            <a:outerShdw blurRad="38100" algn="tr" rotWithShape="0">
              <a:srgbClr val="FFC000">
                <a:alpha val="40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l"/>
            <a:endParaRPr lang="en-US" sz="1100">
              <a:solidFill>
                <a:srgbClr val="262626"/>
              </a:solidFill>
            </a:endParaRPr>
          </a:p>
        </xdr:txBody>
      </xdr:sp>
      <xdr:graphicFrame macro="">
        <xdr:nvGraphicFramePr>
          <xdr:cNvPr id="39" name="Chart 38">
            <a:extLst>
              <a:ext uri="{FF2B5EF4-FFF2-40B4-BE49-F238E27FC236}">
                <a16:creationId xmlns:a16="http://schemas.microsoft.com/office/drawing/2014/main" id="{00000000-0008-0000-0700-000027000000}"/>
              </a:ext>
            </a:extLst>
          </xdr:cNvPr>
          <xdr:cNvGraphicFramePr>
            <a:graphicFrameLocks/>
          </xdr:cNvGraphicFramePr>
        </xdr:nvGraphicFramePr>
        <xdr:xfrm>
          <a:off x="5351934" y="2436109"/>
          <a:ext cx="1112715" cy="101259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00000000-0008-0000-0700-000029000000}"/>
              </a:ext>
            </a:extLst>
          </xdr:cNvPr>
          <xdr:cNvSpPr/>
        </xdr:nvSpPr>
        <xdr:spPr>
          <a:xfrm>
            <a:off x="5441934" y="2260878"/>
            <a:ext cx="936000" cy="282898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>
            <a:spAutoFit/>
          </a:bodyPr>
          <a:lstStyle/>
          <a:p>
            <a:pPr algn="ctr"/>
            <a:r>
              <a:rPr lang="tr-TR" sz="900" b="0">
                <a:solidFill>
                  <a:srgbClr val="262626"/>
                </a:solidFill>
                <a:latin typeface="Arial" panose="020B0502020202020204" pitchFamily="34" charset="0"/>
              </a:rPr>
              <a:t>Completed vs Planned</a:t>
            </a:r>
            <a:endParaRPr lang="en-US" sz="900" b="0">
              <a:solidFill>
                <a:srgbClr val="262626"/>
              </a:solidFill>
              <a:latin typeface="Arial" panose="020B0502020202020204" pitchFamily="34" charset="0"/>
            </a:endParaRPr>
          </a:p>
        </xdr:txBody>
      </xdr:sp>
    </xdr:grpSp>
    <xdr:clientData/>
  </xdr:twoCellAnchor>
  <xdr:twoCellAnchor editAs="oneCell">
    <xdr:from>
      <xdr:col>10</xdr:col>
      <xdr:colOff>190275</xdr:colOff>
      <xdr:row>12</xdr:row>
      <xdr:rowOff>91500</xdr:rowOff>
    </xdr:from>
    <xdr:to>
      <xdr:col>12</xdr:col>
      <xdr:colOff>53175</xdr:colOff>
      <xdr:row>18</xdr:row>
      <xdr:rowOff>117450</xdr:rowOff>
    </xdr:to>
    <xdr:grpSp>
      <xdr:nvGrpSpPr>
        <xdr:cNvPr id="43" name="Group 42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GrpSpPr/>
      </xdr:nvGrpSpPr>
      <xdr:grpSpPr>
        <a:xfrm>
          <a:off x="6171975" y="2158425"/>
          <a:ext cx="1044000" cy="1188000"/>
          <a:chOff x="6501372" y="2233448"/>
          <a:chExt cx="1118628" cy="1215259"/>
        </a:xfrm>
      </xdr:grpSpPr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00000000-0008-0000-0700-00002C000000}"/>
              </a:ext>
            </a:extLst>
          </xdr:cNvPr>
          <xdr:cNvSpPr/>
        </xdr:nvSpPr>
        <xdr:spPr>
          <a:xfrm>
            <a:off x="6501372" y="2233448"/>
            <a:ext cx="1118628" cy="1215259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  <a:effectLst>
            <a:outerShdw blurRad="38100" algn="tr" rotWithShape="0">
              <a:srgbClr val="FFC000">
                <a:alpha val="40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l"/>
            <a:endParaRPr lang="en-US" sz="1100">
              <a:solidFill>
                <a:srgbClr val="262626"/>
              </a:solidFill>
            </a:endParaRPr>
          </a:p>
        </xdr:txBody>
      </xdr:sp>
      <xdr:graphicFrame macro="">
        <xdr:nvGraphicFramePr>
          <xdr:cNvPr id="45" name="Chart 44">
            <a:extLst>
              <a:ext uri="{FF2B5EF4-FFF2-40B4-BE49-F238E27FC236}">
                <a16:creationId xmlns:a16="http://schemas.microsoft.com/office/drawing/2014/main" id="{00000000-0008-0000-0700-00002D000000}"/>
              </a:ext>
            </a:extLst>
          </xdr:cNvPr>
          <xdr:cNvGraphicFramePr>
            <a:graphicFrameLocks/>
          </xdr:cNvGraphicFramePr>
        </xdr:nvGraphicFramePr>
        <xdr:xfrm>
          <a:off x="6509912" y="2436109"/>
          <a:ext cx="1110088" cy="101259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sp macro="" textlink="">
        <xdr:nvSpPr>
          <xdr:cNvPr id="46" name="Rectangle 45">
            <a:extLst>
              <a:ext uri="{FF2B5EF4-FFF2-40B4-BE49-F238E27FC236}">
                <a16:creationId xmlns:a16="http://schemas.microsoft.com/office/drawing/2014/main" id="{00000000-0008-0000-0700-00002E000000}"/>
              </a:ext>
            </a:extLst>
          </xdr:cNvPr>
          <xdr:cNvSpPr/>
        </xdr:nvSpPr>
        <xdr:spPr>
          <a:xfrm>
            <a:off x="6599912" y="2259724"/>
            <a:ext cx="936000" cy="282898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>
            <a:spAutoFit/>
          </a:bodyPr>
          <a:lstStyle/>
          <a:p>
            <a:pPr algn="ctr"/>
            <a:r>
              <a:rPr lang="tr-TR" sz="900" b="0">
                <a:solidFill>
                  <a:srgbClr val="262626"/>
                </a:solidFill>
                <a:latin typeface="Arial" panose="020B0502020202020204" pitchFamily="34" charset="0"/>
              </a:rPr>
              <a:t>Bugs Percentage</a:t>
            </a:r>
            <a:endParaRPr lang="en-US" sz="900" b="0">
              <a:solidFill>
                <a:srgbClr val="262626"/>
              </a:solidFill>
              <a:latin typeface="Arial" panose="020B0502020202020204" pitchFamily="34" charset="0"/>
            </a:endParaRPr>
          </a:p>
        </xdr:txBody>
      </xdr:sp>
    </xdr:grpSp>
    <xdr:clientData/>
  </xdr:twoCellAnchor>
  <xdr:twoCellAnchor editAs="oneCell">
    <xdr:from>
      <xdr:col>1</xdr:col>
      <xdr:colOff>119332</xdr:colOff>
      <xdr:row>1</xdr:row>
      <xdr:rowOff>57368</xdr:rowOff>
    </xdr:from>
    <xdr:to>
      <xdr:col>2</xdr:col>
      <xdr:colOff>437032</xdr:colOff>
      <xdr:row>2</xdr:row>
      <xdr:rowOff>258863</xdr:rowOff>
    </xdr:to>
    <xdr:pic>
      <xdr:nvPicPr>
        <xdr:cNvPr id="54" name="mainicon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0792" y="141188"/>
          <a:ext cx="445335" cy="449145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12</xdr:col>
      <xdr:colOff>0</xdr:colOff>
      <xdr:row>1</xdr:row>
      <xdr:rowOff>51015</xdr:rowOff>
    </xdr:from>
    <xdr:to>
      <xdr:col>13</xdr:col>
      <xdr:colOff>462975</xdr:colOff>
      <xdr:row>2</xdr:row>
      <xdr:rowOff>253365</xdr:rowOff>
    </xdr:to>
    <xdr:grpSp>
      <xdr:nvGrpSpPr>
        <xdr:cNvPr id="40" name="backtomenu">
          <a:hlinkClick xmlns:r="http://schemas.openxmlformats.org/officeDocument/2006/relationships" r:id="rId11" tooltip="Go to"/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GrpSpPr/>
      </xdr:nvGrpSpPr>
      <xdr:grpSpPr>
        <a:xfrm>
          <a:off x="7162800" y="136740"/>
          <a:ext cx="1044000" cy="450000"/>
          <a:chOff x="6972831" y="127063"/>
          <a:chExt cx="1044000" cy="450000"/>
        </a:xfrm>
      </xdr:grpSpPr>
      <xdr:sp macro="" textlink="">
        <xdr:nvSpPr>
          <xdr:cNvPr id="47" name="Rounded Rectangle 2">
            <a:hlinkClick xmlns:r="http://schemas.openxmlformats.org/officeDocument/2006/relationships" r:id="rId11" tooltip="Go to"/>
            <a:extLst>
              <a:ext uri="{FF2B5EF4-FFF2-40B4-BE49-F238E27FC236}">
                <a16:creationId xmlns:a16="http://schemas.microsoft.com/office/drawing/2014/main" id="{00000000-0008-0000-0700-00002F00000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0" name="Picture 49" descr="http://swiss-delicious.com/images/1024/icons/back.png">
            <a:hlinkClick xmlns:r="http://schemas.openxmlformats.org/officeDocument/2006/relationships" r:id="rId11" tooltip="Go to"/>
            <a:extLst>
              <a:ext uri="{FF2B5EF4-FFF2-40B4-BE49-F238E27FC236}">
                <a16:creationId xmlns:a16="http://schemas.microsoft.com/office/drawing/2014/main" id="{00000000-0008-0000-0700-000032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15</xdr:col>
      <xdr:colOff>247650</xdr:colOff>
      <xdr:row>1</xdr:row>
      <xdr:rowOff>104775</xdr:rowOff>
    </xdr:from>
    <xdr:ext cx="1014221" cy="291600"/>
    <xdr:pic>
      <xdr:nvPicPr>
        <xdr:cNvPr id="1054" name="mpkLogo">
          <a:hlinkClick xmlns:a="http://schemas.openxmlformats.org/drawingml/2006/main" xmlns:r="http://schemas.openxmlformats.org/officeDocument/2006/relationships" r:id="rId1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7A98CCF-C9DB-48BC-B1D3-A5610D181AC1}" name="TypeList" displayName="TypeList" ref="L5:L15" totalsRowShown="0" headerRowDxfId="136" dataDxfId="134" headerRowBorderDxfId="135" tableBorderDxfId="133" totalsRowBorderDxfId="132">
  <tableColumns count="1">
    <tableColumn id="1" xr3:uid="{D486C885-6F59-4F64-BB47-E08B2864F8A0}" name="Ticket type" dataDxfId="1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735DF94-41B8-4572-9571-9FB6728C63B0}" name="PriorityList" displayName="PriorityList" ref="L17:L23" totalsRowShown="0" headerRowDxfId="130" dataDxfId="129">
  <tableColumns count="1">
    <tableColumn id="1" xr3:uid="{1E14E4A8-9C43-4C70-80AA-94AFAA35C92C}" name="Priority" dataDxfId="12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3DB0A67-CF15-4949-A9B3-F5C49E7A9380}" name="TeamList" displayName="TeamList" ref="B5:G15" totalsRowShown="0" headerRowDxfId="127" dataDxfId="125" headerRowBorderDxfId="126" tableBorderDxfId="124" totalsRowBorderDxfId="123" headerRowCellStyle="Normal 2">
  <tableColumns count="6">
    <tableColumn id="1" xr3:uid="{708C42CB-0471-45F7-B077-3453EE85E055}" name="Name" dataDxfId="122"/>
    <tableColumn id="2" xr3:uid="{3BBF71D8-9D03-493C-970F-03D90CD89494}" name="Position" dataDxfId="121"/>
    <tableColumn id="3" xr3:uid="{567C159F-C80D-4BDA-9F73-6676CEECEE57}" name="Email" dataDxfId="120"/>
    <tableColumn id="4" xr3:uid="{A04374E2-FA68-4A4E-8A3C-6DE72F0457B6}" name="Daily Scrum" dataDxfId="119"/>
    <tableColumn id="5" xr3:uid="{7611C94E-2416-41E8-A9D0-2FEDC67B811A}" name="Sprint Plan" dataDxfId="118"/>
    <tableColumn id="6" xr3:uid="{62953FB7-6E65-4001-B541-2F97DAE88346}" name="Retrospective" dataDxfId="11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25D4052-4EA5-48EC-B9F3-304DC8BDD93C}" name="StatusList" displayName="StatusList" ref="I5:I15" totalsRowShown="0" headerRowDxfId="116" dataDxfId="114" headerRowBorderDxfId="115" tableBorderDxfId="113" totalsRowBorderDxfId="112">
  <tableColumns count="1">
    <tableColumn id="1" xr3:uid="{260E33CD-BDA1-479E-8646-B3CF5636A948}" name="Status" dataDxfId="11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2694FE5-A87B-4EAB-B881-AEAE0C41AD58}" name="Table8" displayName="Table8" ref="I17:I19" totalsRowShown="0" headerRowDxfId="110" dataDxfId="108" headerRowBorderDxfId="109" tableBorderDxfId="107" totalsRowBorderDxfId="106" headerRowCellStyle="Normal 2">
  <tableColumns count="1">
    <tableColumn id="1" xr3:uid="{9AC893AA-2C3F-42ED-960B-4879F44F54FF}" name="KANBAN CONTENT" dataDxfId="10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77962502-C8A2-4261-A605-B9D9FAF46C5F}" name="Table14" displayName="Table14" ref="B7:E27" totalsRowShown="0" headerRowDxfId="96" dataDxfId="94" headerRowBorderDxfId="95" tableBorderDxfId="93" totalsRowBorderDxfId="92">
  <tableColumns count="4">
    <tableColumn id="1" xr3:uid="{6B4F8E3D-582A-4D4A-996C-8754FC290987}" name="Task ID" dataDxfId="91"/>
    <tableColumn id="2" xr3:uid="{2BDC892D-6FA5-477E-8DCB-D0D404D768F0}" name="Title" dataDxfId="90">
      <calculatedColumnFormula>IFERROR(""&amp;INDEX(Backlog!$E$6:$E$1005,MATCH($B8,Backlog!$B$6:$B$1005,0),1),"")</calculatedColumnFormula>
    </tableColumn>
    <tableColumn id="3" xr3:uid="{C7F5F392-5B31-4A00-AE24-C27761B54528}" name="Comment" dataDxfId="89"/>
    <tableColumn id="4" xr3:uid="{DDE18E72-526A-43FB-B3A5-F72255F3D00D}" name="Category" dataDxfId="8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697B6B14-5B87-49CC-85D4-2B274AC06D4C}" name="Table16" displayName="Table16" ref="G7:U57" totalsRowShown="0" headerRowDxfId="87" dataDxfId="86">
  <tableColumns count="15">
    <tableColumn id="1" xr3:uid="{545824CB-699A-46E3-AE1C-F9BA718E37EA}" name="1" dataDxfId="85"/>
    <tableColumn id="2" xr3:uid="{2933F765-7357-43E5-AF10-4AB86632D39E}" name="2" dataDxfId="84">
      <calculatedColumnFormula>IFERROR(INDEX(Calculation!$AK$5:$AK$204,MATCH("1."&amp;ROW(H8)-ROW($H$7),Calculation!$AM$5:$AM$204,0),1),"")</calculatedColumnFormula>
    </tableColumn>
    <tableColumn id="4" xr3:uid="{A348BC5D-9B2A-43AE-9E6E-90430394A4BD}" name="4" dataDxfId="83"/>
    <tableColumn id="5" xr3:uid="{F68D8CF4-27A4-488C-9A3E-DB3AFDAA8861}" name="5" dataDxfId="82"/>
    <tableColumn id="6" xr3:uid="{F3AA962D-8798-4953-9419-F9DF3237078D}" name="6" dataDxfId="81"/>
    <tableColumn id="7" xr3:uid="{20C65203-2290-4244-AA1A-2595AF21F099}" name="7" dataDxfId="80">
      <calculatedColumnFormula>IFERROR(INDEX(Calculation!$AK$5:$AK$204,MATCH("2."&amp;ROW(L8)-ROW($H$7),Calculation!$AM$5:$AM$204,0),1),"")</calculatedColumnFormula>
    </tableColumn>
    <tableColumn id="9" xr3:uid="{F1E970A0-3068-4007-97C4-536AAFEF9154}" name="9" dataDxfId="79"/>
    <tableColumn id="10" xr3:uid="{CB99241B-5B08-4AF9-9E8F-C22CC45F9E55}" name="10" dataDxfId="78"/>
    <tableColumn id="11" xr3:uid="{5C0E6FE8-3FB9-49BD-AD00-537D9EEBA5DE}" name="11" dataDxfId="77"/>
    <tableColumn id="12" xr3:uid="{BB538108-12B3-499A-98BD-2BA5B2C0440A}" name="12" dataDxfId="76">
      <calculatedColumnFormula>IFERROR(INDEX(Calculation!$AK$5:$AK$204,MATCH("3."&amp;ROW(P8)-ROW($H$7),Calculation!$AM$5:$AM$204,0),1),"")</calculatedColumnFormula>
    </tableColumn>
    <tableColumn id="14" xr3:uid="{57421277-7790-4E0B-BFAA-39E83684EBDC}" name="14" dataDxfId="75"/>
    <tableColumn id="15" xr3:uid="{0D132248-5E29-42F3-A35C-4F71E37B1029}" name="15" dataDxfId="74"/>
    <tableColumn id="16" xr3:uid="{BD9E1CF5-6721-4A3E-B76C-6BB6E83E3299}" name="16" dataDxfId="73"/>
    <tableColumn id="17" xr3:uid="{DD70A4B9-147C-4CDA-9DF2-868B2F2366C4}" name="17" dataDxfId="72">
      <calculatedColumnFormula>IFERROR(INDEX(Calculation!$AK$5:$AK$204,MATCH("4."&amp;ROW(T8)-ROW($H$7),Calculation!$AM$5:$AM$204,0),1),"")</calculatedColumnFormula>
    </tableColumn>
    <tableColumn id="19" xr3:uid="{0E4D2EC1-D4B1-4813-8D95-518B791E8BE1}" name="19" dataDxfId="7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995EC50-E414-4E85-B047-8B633803C8A1}" name="Table6" displayName="Table6" ref="B5:M1005" totalsRowShown="0" headerRowDxfId="70" dataDxfId="68" headerRowBorderDxfId="69" tableBorderDxfId="67" totalsRowBorderDxfId="66">
  <autoFilter ref="B5:M1005" xr:uid="{D995EC50-E414-4E85-B047-8B633803C8A1}"/>
  <tableColumns count="12">
    <tableColumn id="2" xr3:uid="{ED0B4EC4-CF8F-401A-BBE6-205ED91A084A}" name="TICKET ID" dataDxfId="65">
      <calculatedColumnFormula>IF(AND(LEN(D6)&gt;0,LEN(E6)&gt;0),MAX($B$5:B5)+1,"")</calculatedColumnFormula>
    </tableColumn>
    <tableColumn id="16" xr3:uid="{1504C4EE-D79C-4330-A241-A364BBB965C6}" name="SPRINT NO" dataDxfId="64"/>
    <tableColumn id="15" xr3:uid="{C3A36E5B-ED7D-4776-8FF7-5495368774EC}" name="TICKET TYPE" dataDxfId="63"/>
    <tableColumn id="3" xr3:uid="{B54BD89F-2EC9-4B23-A675-1D68987F39F5}" name="TITLE" dataDxfId="62"/>
    <tableColumn id="11" xr3:uid="{34442C4D-3BEF-414A-A459-76352D717519}" name="RESPONSIBLE" dataDxfId="61"/>
    <tableColumn id="5" xr3:uid="{7B459550-2396-4192-8FC2-B3775F352BA6}" name="STORY POINTS" dataDxfId="60"/>
    <tableColumn id="13" xr3:uid="{1FB50BD4-2284-4E9A-8536-FC54841A0269}" name="PRIORITY" dataDxfId="59"/>
    <tableColumn id="19" xr3:uid="{B4E5FD43-EC1F-4173-9DD0-066DC070AC69}" name="PLANNED" dataDxfId="58"/>
    <tableColumn id="12" xr3:uid="{453D8808-213D-4BD7-B97B-B7E25AF87742}" name="STATUS" dataDxfId="57"/>
    <tableColumn id="21" xr3:uid="{71E969BA-7A02-4F70-95A9-CE1F92CF0A76}" name="CREATION DATE" dataDxfId="56"/>
    <tableColumn id="20" xr3:uid="{6735B7B3-748A-4A1F-856B-19273217C545}" name="COMPLETION DATE" dataDxfId="55"/>
    <tableColumn id="4" xr3:uid="{0F8952F6-FCE7-4720-8905-DB6D9EE7B6D5}" name="NOTES…" dataDxfId="5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ED2CF9-A6EB-4303-88A3-475464D1066D}" name="Table1" displayName="Table1" ref="B4:R1004" totalsRowShown="0" headerRowDxfId="44" dataDxfId="42" headerRowBorderDxfId="43" tableBorderDxfId="41" totalsRowBorderDxfId="40">
  <tableColumns count="17">
    <tableColumn id="1" xr3:uid="{1C52ECB3-6AFD-4AD9-88EB-DDAEAFAC6831}" name="Row No" dataDxfId="39"/>
    <tableColumn id="7" xr3:uid="{0D8250EB-D29F-46C5-B79D-486681017225}" name="Ticket ID" dataDxfId="38">
      <calculatedColumnFormula>IFERROR(INDEX(Backlog!B$6:B$1005,Calculation!$B5,1),"")</calculatedColumnFormula>
    </tableColumn>
    <tableColumn id="4" xr3:uid="{BD7F36E4-6A0F-4440-9BDE-0C9DB5D2A0A4}" name="Sprint No" dataDxfId="37">
      <calculatedColumnFormula>IFERROR(IF(INDEX(Backlog!C$6:C$1005,Calculation!$B5,1)="","",INDEX(Backlog!C$6:C$1005,Calculation!$B5,1)),"")</calculatedColumnFormula>
    </tableColumn>
    <tableColumn id="5" xr3:uid="{8A1280D1-D8C3-4354-8E39-8319690E3B9D}" name="Entity Type" dataDxfId="36">
      <calculatedColumnFormula>IFERROR(""&amp;INDEX(Backlog!D$6:D$1005,Calculation!$B5,1),"")</calculatedColumnFormula>
    </tableColumn>
    <tableColumn id="16" xr3:uid="{A7680984-34E0-4844-B592-6FABF94782CE}" name="Name" dataDxfId="35">
      <calculatedColumnFormula>IFERROR(""&amp;INDEX(Backlog!E$6:E$1005,Calculation!$B5,1),"")</calculatedColumnFormula>
    </tableColumn>
    <tableColumn id="12" xr3:uid="{8D99A7B2-CAA6-4086-A76B-C1B3F8BF7EB8}" name="Responsible" dataDxfId="34">
      <calculatedColumnFormula>IFERROR(""&amp;INDEX(Backlog!F$6:F$1005,Calculation!$B5,1),"")</calculatedColumnFormula>
    </tableColumn>
    <tableColumn id="14" xr3:uid="{8DA37E8D-D1AD-46F1-97D1-7EABEFCE9FE2}" name="Story points" dataDxfId="33">
      <calculatedColumnFormula>IFERROR(IF(INDEX(Backlog!G$6:G$1005,Calculation!$B5,1)="","",INDEX(Backlog!G$6:G$1005,Calculation!$B5,1)),"")</calculatedColumnFormula>
    </tableColumn>
    <tableColumn id="15" xr3:uid="{CA0EE14D-2456-480D-A091-23065ECCBD6B}" name="Priority" dataDxfId="32">
      <calculatedColumnFormula>IFERROR(IF(INDEX(Backlog!H$6:H$1005,Calculation!$B5,1)="","Not set",INDEX(Backlog!H$6:H$1005,Calculation!$B5,1)),"")</calculatedColumnFormula>
    </tableColumn>
    <tableColumn id="17" xr3:uid="{754AD517-C54B-4C8B-A43A-00878FE95CD8}" name="Planned" dataDxfId="31">
      <calculatedColumnFormula>IFERROR(""&amp;INDEX(Backlog!I$6:I$1005,Calculation!$B5,1),"")</calculatedColumnFormula>
    </tableColumn>
    <tableColumn id="18" xr3:uid="{A1A950CB-7CF5-429C-9AE1-20E2BDE133F4}" name="Status" dataDxfId="30">
      <calculatedColumnFormula>IFERROR(IF(LEN(INDEX(Backlog!J$6:J$1005,Calculation!$B5,1))=0,"Not set",INDEX(Backlog!J$6:J$1005,Calculation!$B5,1)),"")</calculatedColumnFormula>
    </tableColumn>
    <tableColumn id="22" xr3:uid="{D15B7723-35CA-4DD8-91B1-5D527B20C615}" name="Start Date" dataDxfId="29">
      <calculatedColumnFormula>IFERROR(IF(INDEX(Backlog!K$6:K$1005,Calculation!$B5,1)="","",INDEX(Backlog!K$6:K$1005,Calculation!$B5,1)),"")</calculatedColumnFormula>
    </tableColumn>
    <tableColumn id="2" xr3:uid="{1D115DD6-DF6B-4E28-A882-D94A68DC8C6E}" name="Date formating" dataDxfId="28">
      <calculatedColumnFormula>IFERROR(INDEX($DF$12:$DF$23,MONTH(L5),1)&amp;" "&amp;DAY(L5)&amp;", "&amp;YEAR(L5),"")</calculatedColumnFormula>
    </tableColumn>
    <tableColumn id="21" xr3:uid="{2C4F4077-E7DE-4793-8E70-FDC4E515FA62}" name="Completion date" dataDxfId="27">
      <calculatedColumnFormula>IFERROR(IF(INDEX(Backlog!L$6:L$1005,Calculation!$B5,1)="","",INDEX(Backlog!L$6:L$1005,Calculation!$B5,1)),"")</calculatedColumnFormula>
    </tableColumn>
    <tableColumn id="3" xr3:uid="{C9669130-B152-4BFB-96DB-060D6650E868}" name="Date formating2" dataDxfId="26">
      <calculatedColumnFormula>IFERROR(INDEX($DF$12:$DF$23,MONTH(N5),1)&amp;" "&amp;DAY(N5)&amp;", "&amp;YEAR(N5),"")</calculatedColumnFormula>
    </tableColumn>
    <tableColumn id="20" xr3:uid="{0F97C17F-2B02-48DF-AD27-91CF34B041B8}" name="Notes" dataDxfId="25">
      <calculatedColumnFormula>IFERROR(""&amp;INDEX(Backlog!M$6:M$1005,Calculation!$B5,1),"")</calculatedColumnFormula>
    </tableColumn>
    <tableColumn id="11" xr3:uid="{8AAC487E-49BC-47BB-AD73-9A39DBDD3765}" name="Duration" dataDxfId="24">
      <calculatedColumnFormula>IF(AND(ISNUMBER(L5),ISNUMBER(N5)),N5-L5,"")</calculatedColumnFormula>
    </tableColumn>
    <tableColumn id="13" xr3:uid="{CEE386A9-6673-4CDD-B856-38B3AAE58400}" name="Active?" dataDxfId="23">
      <calculatedColumnFormula>IF(AND(LEN(C5)&gt;0,LEN(F5)&gt;0),1,0)</calculatedColumnFormula>
    </tableColumn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E9E31E5-DFFA-4C9D-9F75-D7E4384B10CE}" name="Table9" displayName="Table9" ref="T4:AC1004" totalsRowShown="0" headerRowDxfId="22" dataDxfId="20" headerRowBorderDxfId="21" tableBorderDxfId="19" totalsRowBorderDxfId="18">
  <tableColumns count="10">
    <tableColumn id="1" xr3:uid="{475F983C-9BE3-4E19-A52C-CAB82A7197F1}" name="Sprint No" dataDxfId="17">
      <calculatedColumnFormula>IF(OR(KanbanSprintFilter="",KanbanSprintFilter="All"),1,IF(""&amp;KanbanSprintFilter=""&amp;D5,1,0))</calculatedColumnFormula>
    </tableColumn>
    <tableColumn id="2" xr3:uid="{463E8EBC-48F8-44C2-92D1-2F36B64CC1E7}" name="Responsible" dataDxfId="16">
      <calculatedColumnFormula>IF(OR(KanbanResponsibleFilter="",KanbanResponsibleFilter="All"),1,IF(""&amp;KanbanResponsibleFilter=""&amp;G5,1,0))</calculatedColumnFormula>
    </tableColumn>
    <tableColumn id="3" xr3:uid="{058FCD1D-971E-42D9-A014-7B3EA2B67BE1}" name="Ticket type" dataDxfId="15">
      <calculatedColumnFormula>IF(OR(ttFilter="",ttFilter="All"),1,IF(""&amp;ttFilter=""&amp;E5,1,0))</calculatedColumnFormula>
    </tableColumn>
    <tableColumn id="4" xr3:uid="{3038CB7E-D646-4D7B-ACB8-EDED0FC5F655}" name="Priority" dataDxfId="14">
      <calculatedColumnFormula>IF(OR(KanbanPriorityFilter="",KanbanPriorityFilter="All"),1,IF(""&amp;KanbanPriorityFilter=""&amp;I5,1,0))</calculatedColumnFormula>
    </tableColumn>
    <tableColumn id="5" xr3:uid="{68CEB5EE-5251-47F7-82EC-8BAFF7F201DE}" name="Total Filters" dataDxfId="13">
      <calculatedColumnFormula>R5*T5*U5*V5*W5</calculatedColumnFormula>
    </tableColumn>
    <tableColumn id="6" xr3:uid="{3E65E468-5103-41B1-9307-55CD3BD6DFAA}" name="1st Row - content" dataDxfId="12">
      <calculatedColumnFormula>IF(KanbanRow1=$DG$12,"#" &amp; C5 &amp;" - "&amp; F5, IF(KanbanRow1=$DG$13,F5,C5))</calculatedColumnFormula>
    </tableColumn>
    <tableColumn id="7" xr3:uid="{335F5824-B659-4F07-9251-008B4F333038}" name="2nd Row - content" dataDxfId="11">
      <calculatedColumnFormula>IFERROR(IF(LEN(INDEX(C5:P5,1,MATCH(KanbanRow2,$C$3:$P$3,0)))=0,"-",INDEX(C5:P5,1,MATCH(KanbanRow2,$C$3:$P$3,0))),"-")</calculatedColumnFormula>
    </tableColumn>
    <tableColumn id="8" xr3:uid="{D62E0614-8F0C-4D69-B079-94C5AA3E9B57}" name="Column" dataDxfId="10">
      <calculatedColumnFormula>IF(X5=0,"",IF(LEN(K5)=0,COLUMN(Kanban!$D$8),IFERROR(MATCH(K5,Kanban!$A$8:$AI$8,0),COLUMN(Kanban!$D$8))))</calculatedColumnFormula>
    </tableColumn>
    <tableColumn id="9" xr3:uid="{DC705902-7787-4EE8-98A2-E3A256D5FC95}" name="Row" dataDxfId="9">
      <calculatedColumnFormula>IF(X5=0,"",2*COUNTIF($AA$5:AA5,AA5)+$AF$5)</calculatedColumnFormula>
    </tableColumn>
    <tableColumn id="10" xr3:uid="{8ED97CF3-42E3-4F8D-8174-B958D670D3CB}" name="C-R" dataDxfId="8">
      <calculatedColumnFormula>AA5&amp;"-"&amp;AB5</calculatedColumnFormula>
    </tableColumn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620C467-EE33-4262-8AD1-AD8E221FFD54}" name="Table10" displayName="Table10" ref="AK4:AM204" totalsRowShown="0" headerRowDxfId="7" dataDxfId="5" headerRowBorderDxfId="6" tableBorderDxfId="4" totalsRowBorderDxfId="3">
  <tableColumns count="3">
    <tableColumn id="1" xr3:uid="{B695FC23-BBED-4D00-813F-9622BF730870}" name="Details" dataDxfId="2">
      <calculatedColumnFormula>INDEX(Retrospective!$B$8:$D$27,B5,IF(OR($AI$4=2,$AI$4=4),2,1))&amp;IF($AI$4=2,""," - "&amp;INDEX(Retrospective!$B$8:$D$27,B5,IF($AI$4=1,2,3)))</calculatedColumnFormula>
    </tableColumn>
    <tableColumn id="2" xr3:uid="{8D3EF84C-B536-4609-838D-F0C029875613}" name="Category" dataDxfId="1">
      <calculatedColumnFormula>IFERROR(MATCH(INDEX(Retrospective!$E$8:$E$27,B5,1),$AI$13:$AI$16,0),"")</calculatedColumnFormula>
    </tableColumn>
    <tableColumn id="3" xr3:uid="{DA472E20-EB46-4E9C-AF3F-292C27C81508}" name="#" dataDxfId="0">
      <calculatedColumnFormula>IF(AL5="","", AL5&amp;"."&amp;COUNTIF($AL$5:AL5,AL5))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table" Target="../tables/table7.xml"/><Relationship Id="rId4" Type="http://schemas.openxmlformats.org/officeDocument/2006/relationships/ctrlProp" Target="../ctrlProps/ctrlProp1.xml"/><Relationship Id="rId9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D71F8-D903-4CF1-8F84-D1DC3A976EF5}">
  <sheetPr codeName="Sheet7">
    <pageSetUpPr autoPageBreaks="0" fitToPage="1"/>
  </sheetPr>
  <dimension ref="A1:N33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26" customWidth="1"/>
    <col min="2" max="2" width="4.7109375" style="26" customWidth="1"/>
    <col min="3" max="7" width="12.7109375" style="26" customWidth="1"/>
    <col min="8" max="8" width="20.7109375" style="26" customWidth="1"/>
    <col min="9" max="12" width="11.7109375" style="26" customWidth="1"/>
    <col min="13" max="13" width="4.7109375" style="26" customWidth="1"/>
    <col min="14" max="14" width="2.7109375" style="26" customWidth="1"/>
    <col min="15" max="16384" width="8.85546875" style="26"/>
  </cols>
  <sheetData>
    <row r="1" spans="1:14" s="16" customFormat="1" ht="6.75" customHeight="1" x14ac:dyDescent="0.25">
      <c r="B1" s="17"/>
      <c r="E1" s="27"/>
      <c r="F1" s="27"/>
      <c r="G1" s="27"/>
    </row>
    <row r="2" spans="1:14" s="18" customFormat="1" ht="20.100000000000001" customHeight="1" x14ac:dyDescent="0.25">
      <c r="B2" s="28"/>
      <c r="C2" s="136" t="s">
        <v>277</v>
      </c>
      <c r="D2" s="30"/>
      <c r="E2" s="30"/>
      <c r="F2" s="30"/>
      <c r="G2" s="30"/>
      <c r="H2" s="30"/>
      <c r="I2" s="30"/>
      <c r="J2" s="30"/>
      <c r="K2" s="31"/>
      <c r="L2" s="31"/>
      <c r="M2" s="30"/>
      <c r="N2" s="21"/>
    </row>
    <row r="3" spans="1:14" s="22" customFormat="1" ht="24" customHeight="1" x14ac:dyDescent="0.25">
      <c r="B3" s="32"/>
      <c r="C3" s="137" t="s">
        <v>260</v>
      </c>
      <c r="D3" s="34"/>
      <c r="E3" s="34"/>
      <c r="F3" s="34"/>
      <c r="G3" s="34"/>
      <c r="H3" s="34"/>
      <c r="I3" s="34"/>
      <c r="J3" s="34"/>
      <c r="K3" s="35"/>
      <c r="L3" s="35"/>
      <c r="M3" s="34"/>
      <c r="N3" s="25"/>
    </row>
    <row r="4" spans="1:14" ht="4.9000000000000004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ht="4.9000000000000004" customHeight="1" x14ac:dyDescent="0.25">
      <c r="A5" s="351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4" x14ac:dyDescent="0.25">
      <c r="A6" s="36"/>
      <c r="B6" s="149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1"/>
      <c r="N6" s="36"/>
    </row>
    <row r="7" spans="1:14" ht="27.95" customHeight="1" x14ac:dyDescent="0.25">
      <c r="B7" s="142"/>
      <c r="C7" s="152" t="s">
        <v>171</v>
      </c>
      <c r="D7" s="152"/>
      <c r="E7" s="152"/>
      <c r="F7" s="152"/>
      <c r="G7" s="152"/>
      <c r="H7" s="148"/>
      <c r="I7" s="152" t="s">
        <v>170</v>
      </c>
      <c r="J7" s="152"/>
      <c r="K7" s="152"/>
      <c r="L7" s="152"/>
      <c r="M7" s="144"/>
    </row>
    <row r="8" spans="1:14" x14ac:dyDescent="0.25">
      <c r="B8" s="142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4"/>
    </row>
    <row r="9" spans="1:14" x14ac:dyDescent="0.25">
      <c r="B9" s="142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4"/>
    </row>
    <row r="10" spans="1:14" x14ac:dyDescent="0.25">
      <c r="B10" s="142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4"/>
    </row>
    <row r="11" spans="1:14" x14ac:dyDescent="0.25">
      <c r="B11" s="142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4"/>
    </row>
    <row r="12" spans="1:14" x14ac:dyDescent="0.25">
      <c r="B12" s="142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4"/>
    </row>
    <row r="13" spans="1:14" x14ac:dyDescent="0.25">
      <c r="B13" s="142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4"/>
    </row>
    <row r="14" spans="1:14" x14ac:dyDescent="0.25">
      <c r="B14" s="142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4"/>
    </row>
    <row r="15" spans="1:14" x14ac:dyDescent="0.25">
      <c r="B15" s="142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4"/>
    </row>
    <row r="16" spans="1:14" x14ac:dyDescent="0.25">
      <c r="B16" s="142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4"/>
    </row>
    <row r="17" spans="2:13" x14ac:dyDescent="0.25">
      <c r="B17" s="142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4"/>
    </row>
    <row r="18" spans="2:13" x14ac:dyDescent="0.25">
      <c r="B18" s="142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4"/>
    </row>
    <row r="19" spans="2:13" x14ac:dyDescent="0.25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4"/>
    </row>
    <row r="20" spans="2:13" x14ac:dyDescent="0.25">
      <c r="B20" s="142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4"/>
    </row>
    <row r="21" spans="2:13" x14ac:dyDescent="0.25">
      <c r="B21" s="142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4"/>
    </row>
    <row r="22" spans="2:13" x14ac:dyDescent="0.25">
      <c r="B22" s="142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4"/>
    </row>
    <row r="23" spans="2:13" x14ac:dyDescent="0.25">
      <c r="B23" s="142"/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144"/>
    </row>
    <row r="24" spans="2:13" x14ac:dyDescent="0.25">
      <c r="B24" s="142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4"/>
    </row>
    <row r="25" spans="2:13" x14ac:dyDescent="0.25">
      <c r="B25" s="142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4"/>
    </row>
    <row r="26" spans="2:13" x14ac:dyDescent="0.25">
      <c r="B26" s="142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4"/>
    </row>
    <row r="27" spans="2:13" x14ac:dyDescent="0.25">
      <c r="B27" s="142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4"/>
    </row>
    <row r="28" spans="2:13" x14ac:dyDescent="0.25">
      <c r="B28" s="142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4"/>
    </row>
    <row r="29" spans="2:13" x14ac:dyDescent="0.25">
      <c r="B29" s="142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4"/>
    </row>
    <row r="30" spans="2:13" x14ac:dyDescent="0.25">
      <c r="B30" s="142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4"/>
    </row>
    <row r="31" spans="2:13" x14ac:dyDescent="0.25">
      <c r="B31" s="145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7"/>
    </row>
    <row r="32" spans="2:13" ht="7.15" customHeight="1" x14ac:dyDescent="0.25"/>
    <row r="33" spans="2:13" s="16" customFormat="1" ht="22.9" customHeight="1" x14ac:dyDescent="0.25">
      <c r="B33" s="37"/>
      <c r="C33" s="37"/>
      <c r="D33" s="38"/>
      <c r="E33" s="39"/>
      <c r="F33" s="39"/>
      <c r="G33" s="39"/>
      <c r="H33" s="37"/>
      <c r="I33" s="37"/>
      <c r="J33" s="37"/>
      <c r="K33" s="37"/>
      <c r="L33" s="37"/>
      <c r="M33" s="37"/>
    </row>
  </sheetData>
  <sheetProtection algorithmName="SHA-512" hashValue="k7A36TFcgWicnbLI8lmn3rfjBTBlD7xiZ34lX+3sU45LcE+BOQ2RKwK4vPyb+QjBFA9MRhUm9Eg1kpiRJRrS5g==" saltValue="mhRxhwivbPA56S0WX+R5v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8C85F-9CA5-4893-A8CD-0FFFF8C59E0C}">
  <sheetPr codeName="Sheet8">
    <pageSetUpPr fitToPage="1"/>
  </sheetPr>
  <dimension ref="A1:Q57"/>
  <sheetViews>
    <sheetView showGridLines="0" showRowColHeaders="0" workbookViewId="0">
      <pane ySplit="5" topLeftCell="A6" activePane="bottomLeft" state="frozen"/>
      <selection pane="bottomLeft" activeCell="A6" sqref="A6"/>
    </sheetView>
  </sheetViews>
  <sheetFormatPr defaultRowHeight="15" outlineLevelRow="1" x14ac:dyDescent="0.25"/>
  <cols>
    <col min="1" max="1" width="3.7109375" style="43" customWidth="1"/>
    <col min="2" max="3" width="18.7109375" style="43" customWidth="1"/>
    <col min="4" max="4" width="22.7109375" style="43" customWidth="1"/>
    <col min="5" max="7" width="12.7109375" style="61" customWidth="1"/>
    <col min="8" max="8" width="2.7109375" style="43" customWidth="1"/>
    <col min="9" max="9" width="19.7109375" style="43" customWidth="1"/>
    <col min="10" max="11" width="2.7109375" style="43" customWidth="1"/>
    <col min="12" max="12" width="19.42578125" style="43" customWidth="1"/>
    <col min="13" max="13" width="2.7109375" style="43" customWidth="1"/>
    <col min="14" max="16384" width="9.140625" style="43"/>
  </cols>
  <sheetData>
    <row r="1" spans="1:13" s="16" customFormat="1" ht="6.75" customHeight="1" x14ac:dyDescent="0.25">
      <c r="B1" s="17"/>
      <c r="E1" s="27"/>
      <c r="F1" s="27"/>
      <c r="G1" s="27"/>
    </row>
    <row r="2" spans="1:13" s="18" customFormat="1" ht="20.100000000000001" customHeight="1" x14ac:dyDescent="0.25">
      <c r="B2" s="360" t="s">
        <v>277</v>
      </c>
      <c r="C2" s="29"/>
      <c r="D2" s="30"/>
      <c r="E2" s="30"/>
      <c r="F2" s="30"/>
      <c r="G2" s="30"/>
      <c r="H2" s="30"/>
      <c r="I2" s="30"/>
      <c r="J2" s="30"/>
      <c r="K2" s="31"/>
      <c r="L2" s="31"/>
      <c r="M2" s="21"/>
    </row>
    <row r="3" spans="1:13" s="22" customFormat="1" ht="24" customHeight="1" x14ac:dyDescent="0.25">
      <c r="B3" s="361" t="s">
        <v>130</v>
      </c>
      <c r="C3" s="33"/>
      <c r="D3" s="34"/>
      <c r="E3" s="34"/>
      <c r="F3" s="34"/>
      <c r="G3" s="34"/>
      <c r="H3" s="34"/>
      <c r="I3" s="34"/>
      <c r="J3" s="34"/>
      <c r="K3" s="35"/>
      <c r="L3" s="35"/>
      <c r="M3" s="25"/>
    </row>
    <row r="4" spans="1:13" s="26" customFormat="1" ht="4.9000000000000004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3" ht="18" customHeight="1" x14ac:dyDescent="0.25">
      <c r="B5" s="160" t="s">
        <v>0</v>
      </c>
      <c r="C5" s="161" t="s">
        <v>9</v>
      </c>
      <c r="D5" s="161" t="s">
        <v>54</v>
      </c>
      <c r="E5" s="161" t="s">
        <v>59</v>
      </c>
      <c r="F5" s="161" t="s">
        <v>32</v>
      </c>
      <c r="G5" s="162" t="s">
        <v>58</v>
      </c>
      <c r="I5" s="163" t="s">
        <v>4</v>
      </c>
      <c r="L5" s="163" t="s">
        <v>5</v>
      </c>
    </row>
    <row r="6" spans="1:13" ht="18" customHeight="1" x14ac:dyDescent="0.25">
      <c r="B6" s="153" t="s">
        <v>47</v>
      </c>
      <c r="C6" s="154" t="s">
        <v>43</v>
      </c>
      <c r="D6" s="154" t="s">
        <v>183</v>
      </c>
      <c r="E6" s="155" t="s">
        <v>57</v>
      </c>
      <c r="F6" s="155" t="s">
        <v>57</v>
      </c>
      <c r="G6" s="156"/>
      <c r="I6" s="164" t="s">
        <v>117</v>
      </c>
      <c r="L6" s="214" t="s">
        <v>40</v>
      </c>
    </row>
    <row r="7" spans="1:13" ht="18" customHeight="1" x14ac:dyDescent="0.25">
      <c r="B7" s="153" t="s">
        <v>48</v>
      </c>
      <c r="C7" s="154" t="s">
        <v>45</v>
      </c>
      <c r="D7" s="154" t="s">
        <v>184</v>
      </c>
      <c r="E7" s="155" t="s">
        <v>57</v>
      </c>
      <c r="F7" s="155"/>
      <c r="G7" s="156"/>
      <c r="I7" s="164" t="s">
        <v>118</v>
      </c>
      <c r="L7" s="164" t="s">
        <v>116</v>
      </c>
    </row>
    <row r="8" spans="1:13" ht="18" customHeight="1" x14ac:dyDescent="0.25">
      <c r="B8" s="153" t="s">
        <v>49</v>
      </c>
      <c r="C8" s="154" t="s">
        <v>44</v>
      </c>
      <c r="D8" s="154" t="s">
        <v>51</v>
      </c>
      <c r="E8" s="155" t="s">
        <v>57</v>
      </c>
      <c r="F8" s="155" t="s">
        <v>57</v>
      </c>
      <c r="G8" s="156"/>
      <c r="I8" s="164" t="s">
        <v>56</v>
      </c>
      <c r="L8" s="164" t="s">
        <v>247</v>
      </c>
    </row>
    <row r="9" spans="1:13" ht="18" customHeight="1" x14ac:dyDescent="0.25">
      <c r="B9" s="153" t="s">
        <v>11</v>
      </c>
      <c r="C9" s="154" t="s">
        <v>46</v>
      </c>
      <c r="D9" s="154" t="s">
        <v>52</v>
      </c>
      <c r="E9" s="155"/>
      <c r="F9" s="155"/>
      <c r="G9" s="156" t="s">
        <v>57</v>
      </c>
      <c r="I9" s="164" t="s">
        <v>119</v>
      </c>
      <c r="L9" s="164" t="s">
        <v>74</v>
      </c>
    </row>
    <row r="10" spans="1:13" ht="18" customHeight="1" x14ac:dyDescent="0.25">
      <c r="B10" s="153" t="s">
        <v>50</v>
      </c>
      <c r="C10" s="154" t="s">
        <v>55</v>
      </c>
      <c r="D10" s="154" t="s">
        <v>53</v>
      </c>
      <c r="E10" s="155" t="s">
        <v>57</v>
      </c>
      <c r="F10" s="155" t="s">
        <v>57</v>
      </c>
      <c r="G10" s="156"/>
      <c r="I10" s="164" t="s">
        <v>143</v>
      </c>
      <c r="L10" s="164"/>
    </row>
    <row r="11" spans="1:13" ht="18" customHeight="1" x14ac:dyDescent="0.25">
      <c r="B11" s="153"/>
      <c r="C11" s="154"/>
      <c r="D11" s="154"/>
      <c r="E11" s="155"/>
      <c r="F11" s="155"/>
      <c r="G11" s="156"/>
      <c r="I11" s="365"/>
      <c r="L11" s="365"/>
    </row>
    <row r="12" spans="1:13" ht="18" customHeight="1" x14ac:dyDescent="0.25">
      <c r="B12" s="153"/>
      <c r="C12" s="154"/>
      <c r="D12" s="154"/>
      <c r="E12" s="155"/>
      <c r="F12" s="155"/>
      <c r="G12" s="156"/>
      <c r="I12" s="365"/>
      <c r="L12" s="365"/>
    </row>
    <row r="13" spans="1:13" ht="18" customHeight="1" x14ac:dyDescent="0.25">
      <c r="B13" s="153"/>
      <c r="C13" s="154"/>
      <c r="D13" s="154"/>
      <c r="E13" s="155"/>
      <c r="F13" s="155"/>
      <c r="G13" s="156"/>
      <c r="I13" s="365"/>
      <c r="L13" s="365"/>
    </row>
    <row r="14" spans="1:13" ht="18" customHeight="1" x14ac:dyDescent="0.25">
      <c r="B14" s="153"/>
      <c r="C14" s="154"/>
      <c r="D14" s="154"/>
      <c r="E14" s="155"/>
      <c r="F14" s="155"/>
      <c r="G14" s="156"/>
      <c r="I14" s="365"/>
      <c r="L14" s="365"/>
    </row>
    <row r="15" spans="1:13" ht="18" customHeight="1" x14ac:dyDescent="0.25">
      <c r="B15" s="363"/>
      <c r="C15" s="157"/>
      <c r="D15" s="157"/>
      <c r="E15" s="158"/>
      <c r="F15" s="158"/>
      <c r="G15" s="159"/>
      <c r="I15" s="365"/>
      <c r="L15" s="365"/>
    </row>
    <row r="16" spans="1:13" ht="18" customHeight="1" x14ac:dyDescent="0.25">
      <c r="B16" s="364"/>
      <c r="C16" s="364"/>
      <c r="D16" s="364"/>
      <c r="E16" s="365"/>
      <c r="F16" s="365"/>
      <c r="G16" s="365"/>
    </row>
    <row r="17" spans="2:12" ht="18" customHeight="1" x14ac:dyDescent="0.25">
      <c r="B17" s="364"/>
      <c r="C17" s="364"/>
      <c r="D17" s="364"/>
      <c r="E17" s="365"/>
      <c r="F17" s="365"/>
      <c r="G17" s="365"/>
      <c r="I17" s="167" t="s">
        <v>75</v>
      </c>
      <c r="K17" s="165"/>
      <c r="L17" s="166" t="s">
        <v>3</v>
      </c>
    </row>
    <row r="18" spans="2:12" ht="18" customHeight="1" x14ac:dyDescent="0.25">
      <c r="B18" s="364"/>
      <c r="C18" s="364"/>
      <c r="D18" s="364"/>
      <c r="E18" s="365"/>
      <c r="F18" s="365"/>
      <c r="G18" s="365"/>
      <c r="I18" s="345" t="s">
        <v>120</v>
      </c>
      <c r="K18" s="230"/>
      <c r="L18" s="213"/>
    </row>
    <row r="19" spans="2:12" ht="18" customHeight="1" x14ac:dyDescent="0.25">
      <c r="B19" s="364"/>
      <c r="C19" s="364"/>
      <c r="D19" s="364"/>
      <c r="E19" s="365"/>
      <c r="F19" s="365"/>
      <c r="G19" s="365"/>
      <c r="I19" s="344" t="s">
        <v>176</v>
      </c>
      <c r="K19" s="225"/>
      <c r="L19" s="213" t="s">
        <v>41</v>
      </c>
    </row>
    <row r="20" spans="2:12" ht="18" customHeight="1" x14ac:dyDescent="0.25">
      <c r="B20" s="364"/>
      <c r="C20" s="364"/>
      <c r="D20" s="364"/>
      <c r="E20" s="365"/>
      <c r="F20" s="365"/>
      <c r="G20" s="365"/>
      <c r="K20" s="229"/>
      <c r="L20" s="213" t="s">
        <v>42</v>
      </c>
    </row>
    <row r="21" spans="2:12" ht="18" customHeight="1" x14ac:dyDescent="0.25">
      <c r="B21" s="364"/>
      <c r="C21" s="364"/>
      <c r="D21" s="364"/>
      <c r="E21" s="365"/>
      <c r="F21" s="365"/>
      <c r="G21" s="365"/>
      <c r="K21" s="226"/>
      <c r="L21" s="213"/>
    </row>
    <row r="22" spans="2:12" ht="18" customHeight="1" x14ac:dyDescent="0.25">
      <c r="B22" s="364"/>
      <c r="C22" s="364"/>
      <c r="D22" s="364"/>
      <c r="E22" s="365"/>
      <c r="F22" s="365"/>
      <c r="G22" s="365"/>
      <c r="K22" s="227"/>
      <c r="L22" s="213" t="s">
        <v>84</v>
      </c>
    </row>
    <row r="23" spans="2:12" ht="18" customHeight="1" x14ac:dyDescent="0.25">
      <c r="B23" s="364"/>
      <c r="C23" s="364"/>
      <c r="D23" s="364"/>
      <c r="E23" s="365"/>
      <c r="F23" s="365"/>
      <c r="G23" s="365"/>
      <c r="K23" s="228"/>
      <c r="L23" s="214" t="s">
        <v>133</v>
      </c>
    </row>
    <row r="24" spans="2:12" ht="18" hidden="1" customHeight="1" outlineLevel="1" x14ac:dyDescent="0.25">
      <c r="B24" s="364"/>
      <c r="C24" s="364"/>
      <c r="D24" s="364"/>
      <c r="E24" s="365"/>
      <c r="F24" s="365"/>
      <c r="G24" s="365"/>
    </row>
    <row r="25" spans="2:12" ht="18" hidden="1" customHeight="1" outlineLevel="1" x14ac:dyDescent="0.25">
      <c r="B25" s="364"/>
      <c r="C25" s="364"/>
      <c r="D25" s="364"/>
      <c r="E25" s="365"/>
      <c r="F25" s="365"/>
      <c r="G25" s="365"/>
    </row>
    <row r="26" spans="2:12" ht="18" hidden="1" customHeight="1" outlineLevel="1" x14ac:dyDescent="0.25">
      <c r="B26" s="364"/>
      <c r="C26" s="364"/>
      <c r="D26" s="364"/>
      <c r="E26" s="365"/>
      <c r="F26" s="365"/>
      <c r="G26" s="365"/>
    </row>
    <row r="27" spans="2:12" ht="18" hidden="1" customHeight="1" outlineLevel="1" x14ac:dyDescent="0.25">
      <c r="B27" s="364"/>
      <c r="C27" s="364"/>
      <c r="D27" s="364"/>
      <c r="E27" s="365"/>
      <c r="F27" s="365"/>
      <c r="G27" s="365"/>
    </row>
    <row r="28" spans="2:12" ht="18" hidden="1" customHeight="1" outlineLevel="1" x14ac:dyDescent="0.25">
      <c r="B28" s="364"/>
      <c r="C28" s="364"/>
      <c r="D28" s="364"/>
      <c r="E28" s="365"/>
      <c r="F28" s="365"/>
      <c r="G28" s="365"/>
    </row>
    <row r="29" spans="2:12" ht="18" hidden="1" customHeight="1" outlineLevel="1" x14ac:dyDescent="0.25">
      <c r="B29" s="364"/>
      <c r="C29" s="364"/>
      <c r="D29" s="364"/>
      <c r="E29" s="365"/>
      <c r="F29" s="365"/>
      <c r="G29" s="365"/>
    </row>
    <row r="30" spans="2:12" ht="18" hidden="1" customHeight="1" outlineLevel="1" x14ac:dyDescent="0.25">
      <c r="B30" s="364"/>
      <c r="C30" s="364"/>
      <c r="D30" s="364"/>
      <c r="E30" s="365"/>
      <c r="F30" s="365"/>
      <c r="G30" s="365"/>
    </row>
    <row r="31" spans="2:12" ht="18" hidden="1" customHeight="1" outlineLevel="1" x14ac:dyDescent="0.25">
      <c r="B31" s="364"/>
      <c r="C31" s="364"/>
      <c r="D31" s="364"/>
      <c r="E31" s="365"/>
      <c r="F31" s="365"/>
      <c r="G31" s="365"/>
    </row>
    <row r="32" spans="2:12" ht="18" hidden="1" customHeight="1" outlineLevel="1" x14ac:dyDescent="0.25">
      <c r="B32" s="364"/>
      <c r="C32" s="364"/>
      <c r="D32" s="364"/>
      <c r="E32" s="365"/>
      <c r="F32" s="365"/>
      <c r="G32" s="365"/>
    </row>
    <row r="33" spans="2:7" ht="18" hidden="1" customHeight="1" outlineLevel="1" x14ac:dyDescent="0.25">
      <c r="B33" s="364"/>
      <c r="C33" s="364"/>
      <c r="D33" s="364"/>
      <c r="E33" s="365"/>
      <c r="F33" s="365"/>
      <c r="G33" s="365"/>
    </row>
    <row r="34" spans="2:7" ht="18" hidden="1" customHeight="1" outlineLevel="1" x14ac:dyDescent="0.25">
      <c r="B34" s="364"/>
      <c r="C34" s="364"/>
      <c r="D34" s="364"/>
      <c r="E34" s="365"/>
      <c r="F34" s="365"/>
      <c r="G34" s="365"/>
    </row>
    <row r="35" spans="2:7" ht="18" hidden="1" customHeight="1" outlineLevel="1" x14ac:dyDescent="0.25">
      <c r="B35" s="364"/>
      <c r="C35" s="364"/>
      <c r="D35" s="364"/>
      <c r="E35" s="365"/>
      <c r="F35" s="365"/>
      <c r="G35" s="365"/>
    </row>
    <row r="36" spans="2:7" ht="18" hidden="1" customHeight="1" outlineLevel="1" x14ac:dyDescent="0.25">
      <c r="B36" s="364"/>
      <c r="C36" s="364"/>
      <c r="D36" s="364"/>
      <c r="E36" s="365"/>
      <c r="F36" s="365"/>
      <c r="G36" s="365"/>
    </row>
    <row r="37" spans="2:7" ht="18" hidden="1" customHeight="1" outlineLevel="1" x14ac:dyDescent="0.25">
      <c r="B37" s="364"/>
      <c r="C37" s="364"/>
      <c r="D37" s="364"/>
      <c r="E37" s="365"/>
      <c r="F37" s="365"/>
      <c r="G37" s="365"/>
    </row>
    <row r="38" spans="2:7" ht="18" hidden="1" customHeight="1" outlineLevel="1" x14ac:dyDescent="0.25">
      <c r="B38" s="364"/>
      <c r="C38" s="364"/>
      <c r="D38" s="364"/>
      <c r="E38" s="365"/>
      <c r="F38" s="365"/>
      <c r="G38" s="365"/>
    </row>
    <row r="39" spans="2:7" ht="18" hidden="1" customHeight="1" outlineLevel="1" x14ac:dyDescent="0.25">
      <c r="B39" s="364"/>
      <c r="C39" s="364"/>
      <c r="D39" s="364"/>
      <c r="E39" s="365"/>
      <c r="F39" s="365"/>
      <c r="G39" s="365"/>
    </row>
    <row r="40" spans="2:7" ht="18" hidden="1" customHeight="1" outlineLevel="1" x14ac:dyDescent="0.25">
      <c r="B40" s="364"/>
      <c r="C40" s="364"/>
      <c r="D40" s="364"/>
      <c r="E40" s="365"/>
      <c r="F40" s="365"/>
      <c r="G40" s="365"/>
    </row>
    <row r="41" spans="2:7" ht="18" hidden="1" customHeight="1" outlineLevel="1" x14ac:dyDescent="0.25">
      <c r="B41" s="364"/>
      <c r="C41" s="364"/>
      <c r="D41" s="364"/>
      <c r="E41" s="365"/>
      <c r="F41" s="365"/>
      <c r="G41" s="365"/>
    </row>
    <row r="42" spans="2:7" ht="18" hidden="1" customHeight="1" outlineLevel="1" x14ac:dyDescent="0.25">
      <c r="B42" s="364"/>
      <c r="C42" s="364"/>
      <c r="D42" s="364"/>
      <c r="E42" s="365"/>
      <c r="F42" s="365"/>
      <c r="G42" s="365"/>
    </row>
    <row r="43" spans="2:7" ht="18" hidden="1" customHeight="1" outlineLevel="1" x14ac:dyDescent="0.25">
      <c r="B43" s="364"/>
      <c r="C43" s="364"/>
      <c r="D43" s="364"/>
      <c r="E43" s="365"/>
      <c r="F43" s="365"/>
      <c r="G43" s="365"/>
    </row>
    <row r="44" spans="2:7" ht="18" hidden="1" customHeight="1" outlineLevel="1" x14ac:dyDescent="0.25">
      <c r="B44" s="364"/>
      <c r="C44" s="364"/>
      <c r="D44" s="364"/>
      <c r="E44" s="365"/>
      <c r="F44" s="365"/>
      <c r="G44" s="365"/>
    </row>
    <row r="45" spans="2:7" ht="18" hidden="1" customHeight="1" outlineLevel="1" x14ac:dyDescent="0.25">
      <c r="B45" s="364"/>
      <c r="C45" s="364"/>
      <c r="D45" s="364"/>
      <c r="E45" s="365"/>
      <c r="F45" s="365"/>
      <c r="G45" s="365"/>
    </row>
    <row r="46" spans="2:7" ht="18" hidden="1" customHeight="1" outlineLevel="1" x14ac:dyDescent="0.25">
      <c r="B46" s="364"/>
      <c r="C46" s="364"/>
      <c r="D46" s="364"/>
      <c r="E46" s="365"/>
      <c r="F46" s="365"/>
      <c r="G46" s="365"/>
    </row>
    <row r="47" spans="2:7" ht="18" hidden="1" customHeight="1" outlineLevel="1" x14ac:dyDescent="0.25">
      <c r="B47" s="364"/>
      <c r="C47" s="364"/>
      <c r="D47" s="364"/>
      <c r="E47" s="365"/>
      <c r="F47" s="365"/>
      <c r="G47" s="365"/>
    </row>
    <row r="48" spans="2:7" ht="18" hidden="1" customHeight="1" outlineLevel="1" x14ac:dyDescent="0.25">
      <c r="B48" s="364"/>
      <c r="C48" s="364"/>
      <c r="D48" s="364"/>
      <c r="E48" s="365"/>
      <c r="F48" s="365"/>
      <c r="G48" s="365"/>
    </row>
    <row r="49" spans="2:17" ht="18" hidden="1" customHeight="1" outlineLevel="1" x14ac:dyDescent="0.25">
      <c r="B49" s="364"/>
      <c r="C49" s="364"/>
      <c r="D49" s="364"/>
      <c r="E49" s="365"/>
      <c r="F49" s="365"/>
      <c r="G49" s="365"/>
    </row>
    <row r="50" spans="2:17" ht="18" hidden="1" customHeight="1" outlineLevel="1" x14ac:dyDescent="0.25">
      <c r="B50" s="364"/>
      <c r="C50" s="364"/>
      <c r="D50" s="364"/>
      <c r="E50" s="365"/>
      <c r="F50" s="365"/>
      <c r="G50" s="365"/>
    </row>
    <row r="51" spans="2:17" ht="18" hidden="1" customHeight="1" outlineLevel="1" x14ac:dyDescent="0.25">
      <c r="B51" s="364"/>
      <c r="C51" s="364"/>
      <c r="D51" s="364"/>
      <c r="E51" s="365"/>
      <c r="F51" s="365"/>
      <c r="G51" s="365"/>
    </row>
    <row r="52" spans="2:17" ht="18" hidden="1" customHeight="1" outlineLevel="1" x14ac:dyDescent="0.25">
      <c r="B52" s="364"/>
      <c r="C52" s="364"/>
      <c r="D52" s="364"/>
      <c r="E52" s="365"/>
      <c r="F52" s="365"/>
      <c r="G52" s="365"/>
    </row>
    <row r="53" spans="2:17" ht="18" hidden="1" customHeight="1" outlineLevel="1" x14ac:dyDescent="0.25">
      <c r="B53" s="364"/>
      <c r="C53" s="364"/>
      <c r="D53" s="364"/>
      <c r="E53" s="365"/>
      <c r="F53" s="365"/>
      <c r="G53" s="365"/>
    </row>
    <row r="54" spans="2:17" ht="18" hidden="1" customHeight="1" outlineLevel="1" x14ac:dyDescent="0.25">
      <c r="B54" s="364"/>
      <c r="C54" s="364"/>
      <c r="D54" s="364"/>
      <c r="E54" s="365"/>
      <c r="F54" s="365"/>
      <c r="G54" s="365"/>
    </row>
    <row r="55" spans="2:17" ht="18" hidden="1" customHeight="1" outlineLevel="1" x14ac:dyDescent="0.25">
      <c r="B55" s="364"/>
      <c r="C55" s="364"/>
      <c r="D55" s="364"/>
      <c r="E55" s="365"/>
      <c r="F55" s="365"/>
      <c r="G55" s="365"/>
    </row>
    <row r="56" spans="2:17" s="26" customFormat="1" collapsed="1" x14ac:dyDescent="0.25">
      <c r="P56" s="43"/>
      <c r="Q56" s="43"/>
    </row>
    <row r="57" spans="2:17" s="16" customFormat="1" ht="23.1" customHeight="1" x14ac:dyDescent="0.25">
      <c r="B57" s="37"/>
      <c r="C57" s="37"/>
      <c r="D57" s="38"/>
      <c r="E57" s="39"/>
      <c r="F57" s="39"/>
      <c r="G57" s="39"/>
      <c r="H57" s="37"/>
      <c r="I57" s="37"/>
      <c r="J57" s="37"/>
      <c r="K57" s="37"/>
      <c r="L57" s="37"/>
    </row>
  </sheetData>
  <sheetProtection algorithmName="SHA-512" hashValue="c9BepMuyz2fnXZ9exspu3zZHRHJPW9ByMtCoVA6IGtLwx4BeVFVTRCdrXgMgxzMsln79fJg81aOtz37DPNQEPw==" saltValue="D5CryiGJwf9d5U7OaEf14g==" spinCount="100000" sheet="1" objects="1" scenarios="1"/>
  <phoneticPr fontId="18" type="noConversion"/>
  <conditionalFormatting sqref="B6:B15">
    <cfRule type="expression" dxfId="137" priority="1">
      <formula>COUNTIF($B$6:$B$15,B6)&gt;1</formula>
    </cfRule>
  </conditionalFormatting>
  <dataValidations count="1">
    <dataValidation allowBlank="1" showInputMessage="1" showErrorMessage="1" prompt="Last status on the list shoul stand for COMPLETED" sqref="I5" xr:uid="{265B7E09-F517-493B-8667-544E45C8684D}"/>
  </dataValidations>
  <printOptions horizontalCentered="1"/>
  <pageMargins left="0.31496062992125984" right="0.31496062992125984" top="0.31496062992125984" bottom="0.31496062992125984" header="0.31496062992125984" footer="0.31496062992125984"/>
  <pageSetup scale="91" orientation="landscape" r:id="rId1"/>
  <drawing r:id="rId2"/>
  <tableParts count="5">
    <tablePart r:id="rId3"/>
    <tablePart r:id="rId4"/>
    <tablePart r:id="rId5"/>
    <tablePart r:id="rId6"/>
    <tablePart r:id="rId7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23DF04F-58E9-41D7-8438-AC5C3CAA15F4}">
          <x14:formula1>
            <xm:f>Calculation!$DH$12:$DH$24</xm:f>
          </x14:formula1>
          <xm:sqref>I19</xm:sqref>
        </x14:dataValidation>
        <x14:dataValidation type="list" allowBlank="1" showInputMessage="1" showErrorMessage="1" xr:uid="{9CF2B5E6-7AC3-4C9F-85F3-1C7C54C0DBF1}">
          <x14:formula1>
            <xm:f>Calculation!$DG$12:$DG$14</xm:f>
          </x14:formula1>
          <xm:sqref>I18</xm:sqref>
        </x14:dataValidation>
        <x14:dataValidation type="list" allowBlank="1" showInputMessage="1" showErrorMessage="1" xr:uid="{D1003693-0F8E-478F-9388-1238C2C0B092}">
          <x14:formula1>
            <xm:f>Calculation!$DH$5:$DH$6</xm:f>
          </x14:formula1>
          <xm:sqref>E6:G15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8C4C3-FC37-4A3F-AA66-A45B58CA9FA3}">
  <sheetPr codeName="Sheet5">
    <pageSetUpPr fitToPage="1"/>
  </sheetPr>
  <dimension ref="A1:O95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outlineLevelRow="1" x14ac:dyDescent="0.25"/>
  <cols>
    <col min="1" max="1" width="3.7109375" style="40" customWidth="1"/>
    <col min="2" max="2" width="2.28515625" style="40" customWidth="1"/>
    <col min="3" max="3" width="3.7109375" style="40" customWidth="1"/>
    <col min="4" max="5" width="32.7109375" style="40" customWidth="1"/>
    <col min="6" max="6" width="2.28515625" style="40" customWidth="1"/>
    <col min="7" max="7" width="3.7109375" style="40" customWidth="1"/>
    <col min="8" max="9" width="32.7109375" style="40" customWidth="1"/>
    <col min="10" max="11" width="2.7109375" style="40" customWidth="1"/>
    <col min="12" max="16384" width="9.140625" style="40"/>
  </cols>
  <sheetData>
    <row r="1" spans="1:15" s="16" customFormat="1" ht="6.75" customHeight="1" x14ac:dyDescent="0.25">
      <c r="B1" s="17"/>
      <c r="E1" s="27"/>
      <c r="F1" s="27"/>
      <c r="G1" s="27"/>
      <c r="H1" s="27"/>
    </row>
    <row r="2" spans="1:15" s="18" customFormat="1" ht="20.100000000000001" customHeight="1" x14ac:dyDescent="0.25">
      <c r="B2" s="28"/>
      <c r="C2" s="29"/>
      <c r="D2" s="357" t="s">
        <v>277</v>
      </c>
      <c r="E2" s="30"/>
      <c r="F2" s="30"/>
      <c r="G2" s="30"/>
      <c r="H2" s="30"/>
      <c r="I2" s="30"/>
      <c r="J2" s="30"/>
      <c r="K2" s="21"/>
      <c r="L2" s="20"/>
      <c r="M2" s="20"/>
      <c r="N2" s="21"/>
      <c r="O2" s="21"/>
    </row>
    <row r="3" spans="1:15" s="22" customFormat="1" ht="24" customHeight="1" x14ac:dyDescent="0.25">
      <c r="B3" s="32"/>
      <c r="C3" s="33"/>
      <c r="D3" s="359" t="s">
        <v>60</v>
      </c>
      <c r="E3" s="34"/>
      <c r="F3" s="34"/>
      <c r="G3" s="34"/>
      <c r="H3" s="34"/>
      <c r="I3" s="34"/>
      <c r="J3" s="34"/>
      <c r="K3" s="25"/>
      <c r="L3" s="24"/>
      <c r="M3" s="24"/>
      <c r="N3" s="25"/>
      <c r="O3" s="25"/>
    </row>
    <row r="4" spans="1:15" s="26" customFormat="1" ht="4.9000000000000004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s="26" customFormat="1" ht="4.9000000000000004" customHeight="1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 ht="20.100000000000001" customHeight="1" x14ac:dyDescent="0.25">
      <c r="B6" s="98"/>
      <c r="C6" s="256"/>
      <c r="D6" s="257"/>
      <c r="E6" s="257"/>
      <c r="F6" s="257"/>
      <c r="G6" s="257"/>
      <c r="H6" s="257"/>
      <c r="I6" s="257"/>
      <c r="J6" s="99"/>
    </row>
    <row r="7" spans="1:15" ht="26.1" customHeight="1" thickBot="1" x14ac:dyDescent="0.3">
      <c r="B7" s="100"/>
      <c r="C7" s="2"/>
      <c r="D7" s="258" t="s">
        <v>176</v>
      </c>
      <c r="E7" s="394" t="s">
        <v>68</v>
      </c>
      <c r="F7" s="394"/>
      <c r="G7" s="394"/>
      <c r="H7" s="394"/>
      <c r="I7" s="394"/>
      <c r="J7" s="101"/>
    </row>
    <row r="8" spans="1:15" ht="9.9499999999999993" customHeight="1" x14ac:dyDescent="0.25">
      <c r="B8" s="100"/>
      <c r="C8" s="2"/>
      <c r="D8" s="259"/>
      <c r="E8" s="186"/>
      <c r="F8" s="138"/>
      <c r="G8" s="260"/>
      <c r="H8" s="260"/>
      <c r="I8" s="260"/>
      <c r="J8" s="101"/>
    </row>
    <row r="9" spans="1:15" ht="21" customHeight="1" thickBot="1" x14ac:dyDescent="0.3">
      <c r="B9" s="100"/>
      <c r="C9" s="2"/>
      <c r="D9" s="261" t="s">
        <v>177</v>
      </c>
      <c r="E9" s="187">
        <v>44594</v>
      </c>
      <c r="F9" s="139"/>
      <c r="G9" s="260"/>
      <c r="H9" s="183" t="str">
        <f>HYPERLINK(I9,"MEETING LINK")</f>
        <v>MEETING LINK</v>
      </c>
      <c r="I9" s="192" t="s">
        <v>69</v>
      </c>
      <c r="J9" s="101"/>
    </row>
    <row r="10" spans="1:15" ht="9.9499999999999993" customHeight="1" x14ac:dyDescent="0.25">
      <c r="B10" s="100"/>
      <c r="C10" s="2"/>
      <c r="D10" s="262"/>
      <c r="E10" s="188"/>
      <c r="F10" s="139"/>
      <c r="G10" s="260"/>
      <c r="H10" s="263"/>
      <c r="I10" s="140"/>
      <c r="J10" s="101"/>
    </row>
    <row r="11" spans="1:15" ht="21" customHeight="1" thickBot="1" x14ac:dyDescent="0.3">
      <c r="B11" s="100"/>
      <c r="C11" s="2"/>
      <c r="D11" s="264" t="s">
        <v>178</v>
      </c>
      <c r="E11" s="189" t="s">
        <v>61</v>
      </c>
      <c r="F11" s="141"/>
      <c r="G11" s="260"/>
      <c r="H11" s="264" t="s">
        <v>180</v>
      </c>
      <c r="I11" s="184" t="s">
        <v>172</v>
      </c>
      <c r="J11" s="101"/>
    </row>
    <row r="12" spans="1:15" ht="9.9499999999999993" customHeight="1" x14ac:dyDescent="0.25">
      <c r="B12" s="100"/>
      <c r="C12" s="2"/>
      <c r="D12" s="265"/>
      <c r="E12" s="190"/>
      <c r="F12" s="141"/>
      <c r="G12" s="260"/>
      <c r="H12" s="266"/>
      <c r="I12" s="185"/>
      <c r="J12" s="101"/>
    </row>
    <row r="13" spans="1:15" ht="21" customHeight="1" thickBot="1" x14ac:dyDescent="0.3">
      <c r="B13" s="100"/>
      <c r="C13" s="2"/>
      <c r="D13" s="264" t="s">
        <v>179</v>
      </c>
      <c r="E13" s="191" t="s">
        <v>62</v>
      </c>
      <c r="F13" s="138"/>
      <c r="G13" s="260"/>
      <c r="H13" s="264" t="s">
        <v>181</v>
      </c>
      <c r="I13" s="184" t="s">
        <v>249</v>
      </c>
      <c r="J13" s="101"/>
      <c r="L13" s="41"/>
    </row>
    <row r="14" spans="1:15" ht="9.9499999999999993" customHeight="1" x14ac:dyDescent="0.25">
      <c r="B14" s="100"/>
      <c r="C14" s="2"/>
      <c r="D14" s="267"/>
      <c r="E14" s="260"/>
      <c r="F14" s="260"/>
      <c r="G14" s="260"/>
      <c r="H14" s="260"/>
      <c r="I14" s="260"/>
      <c r="J14" s="101"/>
    </row>
    <row r="15" spans="1:15" ht="16.5" thickBot="1" x14ac:dyDescent="0.3">
      <c r="B15" s="100"/>
      <c r="C15" s="2"/>
      <c r="D15" s="268" t="s">
        <v>182</v>
      </c>
      <c r="E15" s="191" t="s">
        <v>63</v>
      </c>
      <c r="F15" s="138"/>
      <c r="G15" s="260"/>
      <c r="H15" s="260"/>
      <c r="I15" s="260"/>
      <c r="J15" s="101"/>
    </row>
    <row r="16" spans="1:15" ht="6.95" customHeight="1" x14ac:dyDescent="0.25">
      <c r="B16" s="100"/>
      <c r="C16" s="2"/>
      <c r="D16" s="269"/>
      <c r="E16" s="2"/>
      <c r="F16" s="2"/>
      <c r="G16" s="2"/>
      <c r="H16" s="2"/>
      <c r="I16" s="2"/>
      <c r="J16" s="101"/>
    </row>
    <row r="17" spans="2:10" x14ac:dyDescent="0.25">
      <c r="B17" s="100"/>
      <c r="C17" s="270"/>
      <c r="D17" s="271" t="s">
        <v>0</v>
      </c>
      <c r="E17" s="271" t="s">
        <v>9</v>
      </c>
      <c r="F17" s="2"/>
      <c r="G17" s="270"/>
      <c r="H17" s="271" t="s">
        <v>0</v>
      </c>
      <c r="I17" s="271" t="s">
        <v>9</v>
      </c>
      <c r="J17" s="101"/>
    </row>
    <row r="18" spans="2:10" ht="18" customHeight="1" x14ac:dyDescent="0.25">
      <c r="B18" s="100"/>
      <c r="C18" s="272" t="s">
        <v>57</v>
      </c>
      <c r="D18" s="193" t="str">
        <f>IFERROR(INDEX(Calculation!$DK$5:$DK$54,MATCH(2*(ROW(D18)-ROW($D$17))-1,Calculation!$DQ$5:$DQ$54,0),1),"")</f>
        <v>John</v>
      </c>
      <c r="E18" s="194" t="str">
        <f>IFERROR(INDEX(Calculation!$DL$5:$DL$54,MATCH(2*(ROW(D18)-ROW($D$17))-1,Calculation!$DQ$5:$DQ$54,0),1),"")</f>
        <v>Scrum Master</v>
      </c>
      <c r="F18" s="273"/>
      <c r="G18" s="272"/>
      <c r="H18" s="193" t="str">
        <f>IFERROR(INDEX(Calculation!$DK$5:$DK$54,MATCH(2*(ROW(H18)-ROW($H$17)),Calculation!$DQ$5:$DQ$54,0),1),"")</f>
        <v>Carolyne</v>
      </c>
      <c r="I18" s="194" t="str">
        <f>IFERROR(INDEX(Calculation!$DL$5:$DL$54,MATCH(2*(ROW(H18)-ROW($H$17)),Calculation!$DQ$5:$DQ$54,0),1),"")</f>
        <v>Product owner</v>
      </c>
      <c r="J18" s="101"/>
    </row>
    <row r="19" spans="2:10" ht="18" customHeight="1" x14ac:dyDescent="0.25">
      <c r="B19" s="100"/>
      <c r="C19" s="272"/>
      <c r="D19" s="193" t="str">
        <f>IFERROR(INDEX(Calculation!$DK$5:$DK$54,MATCH(2*(ROW(D19)-ROW($D$17))-1,Calculation!$DQ$5:$DQ$54,0),1),"")</f>
        <v>Kyle</v>
      </c>
      <c r="E19" s="194" t="str">
        <f>IFERROR(INDEX(Calculation!$DL$5:$DL$54,MATCH(2*(ROW(D19)-ROW($D$17))-1,Calculation!$DQ$5:$DQ$54,0),1),"")</f>
        <v>Developer</v>
      </c>
      <c r="F19" s="273"/>
      <c r="G19" s="272"/>
      <c r="H19" s="193" t="str">
        <f>IFERROR(INDEX(Calculation!$DK$5:$DK$54,MATCH(2*(ROW(H19)-ROW($H$17)),Calculation!$DQ$5:$DQ$54,0),1),"")</f>
        <v>Kate</v>
      </c>
      <c r="I19" s="194" t="str">
        <f>IFERROR(INDEX(Calculation!$DL$5:$DL$54,MATCH(2*(ROW(H19)-ROW($H$17)),Calculation!$DQ$5:$DQ$54,0),1),"")</f>
        <v>Designer</v>
      </c>
      <c r="J19" s="101"/>
    </row>
    <row r="20" spans="2:10" ht="18" customHeight="1" x14ac:dyDescent="0.25">
      <c r="B20" s="100"/>
      <c r="C20" s="272"/>
      <c r="D20" s="193" t="str">
        <f>IFERROR(INDEX(Calculation!$DK$5:$DK$54,MATCH(2*(ROW(D20)-ROW($D$17))-1,Calculation!$DQ$5:$DQ$54,0),1),"")</f>
        <v>Mike</v>
      </c>
      <c r="E20" s="194" t="str">
        <f>IFERROR(INDEX(Calculation!$DL$5:$DL$54,MATCH(2*(ROW(D20)-ROW($D$17))-1,Calculation!$DQ$5:$DQ$54,0),1),"")</f>
        <v>QA</v>
      </c>
      <c r="F20" s="273"/>
      <c r="G20" s="272"/>
      <c r="H20" s="193" t="str">
        <f>IFERROR(INDEX(Calculation!$DK$5:$DK$54,MATCH(2*(ROW(H20)-ROW($H$17)),Calculation!$DQ$5:$DQ$54,0),1),"")</f>
        <v/>
      </c>
      <c r="I20" s="194" t="str">
        <f>IFERROR(INDEX(Calculation!$DL$5:$DL$54,MATCH(2*(ROW(H20)-ROW($H$17)),Calculation!$DQ$5:$DQ$54,0),1),"")</f>
        <v/>
      </c>
      <c r="J20" s="101"/>
    </row>
    <row r="21" spans="2:10" ht="18" customHeight="1" x14ac:dyDescent="0.25">
      <c r="B21" s="100"/>
      <c r="C21" s="272"/>
      <c r="D21" s="193" t="str">
        <f>IFERROR(INDEX(Calculation!$DK$5:$DK$54,MATCH(2*(ROW(D21)-ROW($D$17))-1,Calculation!$DQ$5:$DQ$54,0),1),"")</f>
        <v/>
      </c>
      <c r="E21" s="194" t="str">
        <f>IFERROR(INDEX(Calculation!$DL$5:$DL$54,MATCH(2*(ROW(D21)-ROW($D$17))-1,Calculation!$DQ$5:$DQ$54,0),1),"")</f>
        <v/>
      </c>
      <c r="F21" s="273"/>
      <c r="G21" s="272"/>
      <c r="H21" s="193" t="str">
        <f>IFERROR(INDEX(Calculation!$DK$5:$DK$54,MATCH(2*(ROW(H21)-ROW($H$17)),Calculation!$DQ$5:$DQ$54,0),1),"")</f>
        <v/>
      </c>
      <c r="I21" s="194" t="str">
        <f>IFERROR(INDEX(Calculation!$DL$5:$DL$54,MATCH(2*(ROW(H21)-ROW($H$17)),Calculation!$DQ$5:$DQ$54,0),1),"")</f>
        <v/>
      </c>
      <c r="J21" s="101"/>
    </row>
    <row r="22" spans="2:10" ht="18" customHeight="1" x14ac:dyDescent="0.25">
      <c r="B22" s="100"/>
      <c r="C22" s="272"/>
      <c r="D22" s="193" t="str">
        <f>IFERROR(INDEX(Calculation!$DK$5:$DK$54,MATCH(2*(ROW(D22)-ROW($D$17))-1,Calculation!$DQ$5:$DQ$54,0),1),"")</f>
        <v/>
      </c>
      <c r="E22" s="194" t="str">
        <f>IFERROR(INDEX(Calculation!$DL$5:$DL$54,MATCH(2*(ROW(D22)-ROW($D$17))-1,Calculation!$DQ$5:$DQ$54,0),1),"")</f>
        <v/>
      </c>
      <c r="F22" s="273"/>
      <c r="G22" s="272"/>
      <c r="H22" s="193" t="str">
        <f>IFERROR(INDEX(Calculation!$DK$5:$DK$54,MATCH(2*(ROW(H22)-ROW($H$17)),Calculation!$DQ$5:$DQ$54,0),1),"")</f>
        <v/>
      </c>
      <c r="I22" s="194" t="str">
        <f>IFERROR(INDEX(Calculation!$DL$5:$DL$54,MATCH(2*(ROW(H22)-ROW($H$17)),Calculation!$DQ$5:$DQ$54,0),1),"")</f>
        <v/>
      </c>
      <c r="J22" s="101"/>
    </row>
    <row r="23" spans="2:10" ht="18" hidden="1" customHeight="1" outlineLevel="1" x14ac:dyDescent="0.25">
      <c r="B23" s="100"/>
      <c r="C23" s="272"/>
      <c r="D23" s="193" t="str">
        <f>IFERROR(INDEX(Calculation!$DK$5:$DK$54,MATCH(2*(ROW(D23)-ROW($D$17))-1,Calculation!$DQ$5:$DQ$54,0),1),"")</f>
        <v/>
      </c>
      <c r="E23" s="194" t="str">
        <f>IFERROR(INDEX(Calculation!$DL$5:$DL$54,MATCH(2*(ROW(D23)-ROW($D$17))-1,Calculation!$DQ$5:$DQ$54,0),1),"")</f>
        <v/>
      </c>
      <c r="F23" s="273"/>
      <c r="G23" s="272"/>
      <c r="H23" s="193" t="str">
        <f>IFERROR(INDEX(Calculation!$DK$5:$DK$54,MATCH(2*(ROW(H23)-ROW($H$17)),Calculation!$DQ$5:$DQ$54,0),1),"")</f>
        <v/>
      </c>
      <c r="I23" s="194" t="str">
        <f>IFERROR(INDEX(Calculation!$DL$5:$DL$54,MATCH(2*(ROW(H23)-ROW($H$17)),Calculation!$DQ$5:$DQ$54,0),1),"")</f>
        <v/>
      </c>
      <c r="J23" s="101"/>
    </row>
    <row r="24" spans="2:10" ht="18" hidden="1" customHeight="1" outlineLevel="1" x14ac:dyDescent="0.25">
      <c r="B24" s="100"/>
      <c r="C24" s="272"/>
      <c r="D24" s="193" t="str">
        <f>IFERROR(INDEX(Calculation!$DK$5:$DK$54,MATCH(2*(ROW(D24)-ROW($D$17))-1,Calculation!$DQ$5:$DQ$54,0),1),"")</f>
        <v/>
      </c>
      <c r="E24" s="194" t="str">
        <f>IFERROR(INDEX(Calculation!$DL$5:$DL$54,MATCH(2*(ROW(D24)-ROW($D$17))-1,Calculation!$DQ$5:$DQ$54,0),1),"")</f>
        <v/>
      </c>
      <c r="F24" s="273"/>
      <c r="G24" s="272"/>
      <c r="H24" s="193" t="str">
        <f>IFERROR(INDEX(Calculation!$DK$5:$DK$54,MATCH(2*(ROW(H24)-ROW($H$17)),Calculation!$DQ$5:$DQ$54,0),1),"")</f>
        <v/>
      </c>
      <c r="I24" s="194" t="str">
        <f>IFERROR(INDEX(Calculation!$DL$5:$DL$54,MATCH(2*(ROW(H24)-ROW($H$17)),Calculation!$DQ$5:$DQ$54,0),1),"")</f>
        <v/>
      </c>
      <c r="J24" s="101"/>
    </row>
    <row r="25" spans="2:10" ht="18" hidden="1" customHeight="1" outlineLevel="1" x14ac:dyDescent="0.25">
      <c r="B25" s="100"/>
      <c r="C25" s="272"/>
      <c r="D25" s="193" t="str">
        <f>IFERROR(INDEX(Calculation!$DK$5:$DK$54,MATCH(2*(ROW(D25)-ROW($D$17))-1,Calculation!$DQ$5:$DQ$54,0),1),"")</f>
        <v/>
      </c>
      <c r="E25" s="194" t="str">
        <f>IFERROR(INDEX(Calculation!$DL$5:$DL$54,MATCH(2*(ROW(D25)-ROW($D$17))-1,Calculation!$DQ$5:$DQ$54,0),1),"")</f>
        <v/>
      </c>
      <c r="F25" s="273"/>
      <c r="G25" s="272"/>
      <c r="H25" s="193" t="str">
        <f>IFERROR(INDEX(Calculation!$DK$5:$DK$54,MATCH(2*(ROW(H25)-ROW($H$17)),Calculation!$DQ$5:$DQ$54,0),1),"")</f>
        <v/>
      </c>
      <c r="I25" s="194" t="str">
        <f>IFERROR(INDEX(Calculation!$DL$5:$DL$54,MATCH(2*(ROW(H25)-ROW($H$17)),Calculation!$DQ$5:$DQ$54,0),1),"")</f>
        <v/>
      </c>
      <c r="J25" s="101"/>
    </row>
    <row r="26" spans="2:10" ht="18" hidden="1" customHeight="1" outlineLevel="1" x14ac:dyDescent="0.25">
      <c r="B26" s="100"/>
      <c r="C26" s="272"/>
      <c r="D26" s="193" t="str">
        <f>IFERROR(INDEX(Calculation!$DK$5:$DK$54,MATCH(2*(ROW(D26)-ROW($D$17))-1,Calculation!$DQ$5:$DQ$54,0),1),"")</f>
        <v/>
      </c>
      <c r="E26" s="194" t="str">
        <f>IFERROR(INDEX(Calculation!$DL$5:$DL$54,MATCH(2*(ROW(D26)-ROW($D$17))-1,Calculation!$DQ$5:$DQ$54,0),1),"")</f>
        <v/>
      </c>
      <c r="F26" s="273"/>
      <c r="G26" s="272"/>
      <c r="H26" s="193" t="str">
        <f>IFERROR(INDEX(Calculation!$DK$5:$DK$54,MATCH(2*(ROW(H26)-ROW($H$17)),Calculation!$DQ$5:$DQ$54,0),1),"")</f>
        <v/>
      </c>
      <c r="I26" s="194" t="str">
        <f>IFERROR(INDEX(Calculation!$DL$5:$DL$54,MATCH(2*(ROW(H26)-ROW($H$17)),Calculation!$DQ$5:$DQ$54,0),1),"")</f>
        <v/>
      </c>
      <c r="J26" s="101"/>
    </row>
    <row r="27" spans="2:10" ht="18" hidden="1" customHeight="1" outlineLevel="1" x14ac:dyDescent="0.25">
      <c r="B27" s="100"/>
      <c r="C27" s="272"/>
      <c r="D27" s="193" t="str">
        <f>IFERROR(INDEX(Calculation!$DK$5:$DK$54,MATCH(2*(ROW(D27)-ROW($D$17))-1,Calculation!$DQ$5:$DQ$54,0),1),"")</f>
        <v/>
      </c>
      <c r="E27" s="194" t="str">
        <f>IFERROR(INDEX(Calculation!$DL$5:$DL$54,MATCH(2*(ROW(D27)-ROW($D$17))-1,Calculation!$DQ$5:$DQ$54,0),1),"")</f>
        <v/>
      </c>
      <c r="F27" s="273"/>
      <c r="G27" s="272"/>
      <c r="H27" s="193" t="str">
        <f>IFERROR(INDEX(Calculation!$DK$5:$DK$54,MATCH(2*(ROW(H27)-ROW($H$17)),Calculation!$DQ$5:$DQ$54,0),1),"")</f>
        <v/>
      </c>
      <c r="I27" s="194" t="str">
        <f>IFERROR(INDEX(Calculation!$DL$5:$DL$54,MATCH(2*(ROW(H27)-ROW($H$17)),Calculation!$DQ$5:$DQ$54,0),1),"")</f>
        <v/>
      </c>
      <c r="J27" s="101"/>
    </row>
    <row r="28" spans="2:10" ht="18" hidden="1" customHeight="1" outlineLevel="1" x14ac:dyDescent="0.25">
      <c r="B28" s="100"/>
      <c r="C28" s="272"/>
      <c r="D28" s="193" t="str">
        <f>IFERROR(INDEX(Calculation!$DK$5:$DK$54,MATCH(2*(ROW(D28)-ROW($D$17))-1,Calculation!$DQ$5:$DQ$54,0),1),"")</f>
        <v/>
      </c>
      <c r="E28" s="194" t="str">
        <f>IFERROR(INDEX(Calculation!$DL$5:$DL$54,MATCH(2*(ROW(D28)-ROW($D$17))-1,Calculation!$DQ$5:$DQ$54,0),1),"")</f>
        <v/>
      </c>
      <c r="F28" s="273"/>
      <c r="G28" s="272"/>
      <c r="H28" s="193" t="str">
        <f>IFERROR(INDEX(Calculation!$DK$5:$DK$54,MATCH(2*(ROW(H28)-ROW($H$17)),Calculation!$DQ$5:$DQ$54,0),1),"")</f>
        <v/>
      </c>
      <c r="I28" s="194" t="str">
        <f>IFERROR(INDEX(Calculation!$DL$5:$DL$54,MATCH(2*(ROW(H28)-ROW($H$17)),Calculation!$DQ$5:$DQ$54,0),1),"")</f>
        <v/>
      </c>
      <c r="J28" s="101"/>
    </row>
    <row r="29" spans="2:10" ht="18" hidden="1" customHeight="1" outlineLevel="1" x14ac:dyDescent="0.25">
      <c r="B29" s="100"/>
      <c r="C29" s="272"/>
      <c r="D29" s="193" t="str">
        <f>IFERROR(INDEX(Calculation!$DK$5:$DK$54,MATCH(2*(ROW(D29)-ROW($D$17))-1,Calculation!$DQ$5:$DQ$54,0),1),"")</f>
        <v/>
      </c>
      <c r="E29" s="194" t="str">
        <f>IFERROR(INDEX(Calculation!$DL$5:$DL$54,MATCH(2*(ROW(D29)-ROW($D$17))-1,Calculation!$DQ$5:$DQ$54,0),1),"")</f>
        <v/>
      </c>
      <c r="F29" s="273"/>
      <c r="G29" s="272"/>
      <c r="H29" s="193" t="str">
        <f>IFERROR(INDEX(Calculation!$DK$5:$DK$54,MATCH(2*(ROW(H29)-ROW($H$17)),Calculation!$DQ$5:$DQ$54,0),1),"")</f>
        <v/>
      </c>
      <c r="I29" s="194" t="str">
        <f>IFERROR(INDEX(Calculation!$DL$5:$DL$54,MATCH(2*(ROW(H29)-ROW($H$17)),Calculation!$DQ$5:$DQ$54,0),1),"")</f>
        <v/>
      </c>
      <c r="J29" s="101"/>
    </row>
    <row r="30" spans="2:10" ht="18" hidden="1" customHeight="1" outlineLevel="1" x14ac:dyDescent="0.25">
      <c r="B30" s="100"/>
      <c r="C30" s="272"/>
      <c r="D30" s="193" t="str">
        <f>IFERROR(INDEX(Calculation!$DK$5:$DK$54,MATCH(2*(ROW(D30)-ROW($D$17))-1,Calculation!$DQ$5:$DQ$54,0),1),"")</f>
        <v/>
      </c>
      <c r="E30" s="194" t="str">
        <f>IFERROR(INDEX(Calculation!$DL$5:$DL$54,MATCH(2*(ROW(D30)-ROW($D$17))-1,Calculation!$DQ$5:$DQ$54,0),1),"")</f>
        <v/>
      </c>
      <c r="F30" s="273"/>
      <c r="G30" s="272"/>
      <c r="H30" s="193" t="str">
        <f>IFERROR(INDEX(Calculation!$DK$5:$DK$54,MATCH(2*(ROW(H30)-ROW($H$17)),Calculation!$DQ$5:$DQ$54,0),1),"")</f>
        <v/>
      </c>
      <c r="I30" s="194" t="str">
        <f>IFERROR(INDEX(Calculation!$DL$5:$DL$54,MATCH(2*(ROW(H30)-ROW($H$17)),Calculation!$DQ$5:$DQ$54,0),1),"")</f>
        <v/>
      </c>
      <c r="J30" s="101"/>
    </row>
    <row r="31" spans="2:10" ht="18" hidden="1" customHeight="1" outlineLevel="1" x14ac:dyDescent="0.25">
      <c r="B31" s="100"/>
      <c r="C31" s="272"/>
      <c r="D31" s="193" t="str">
        <f>IFERROR(INDEX(Calculation!$DK$5:$DK$54,MATCH(2*(ROW(D31)-ROW($D$17))-1,Calculation!$DQ$5:$DQ$54,0),1),"")</f>
        <v/>
      </c>
      <c r="E31" s="194" t="str">
        <f>IFERROR(INDEX(Calculation!$DL$5:$DL$54,MATCH(2*(ROW(D31)-ROW($D$17))-1,Calculation!$DQ$5:$DQ$54,0),1),"")</f>
        <v/>
      </c>
      <c r="F31" s="273"/>
      <c r="G31" s="272"/>
      <c r="H31" s="193" t="str">
        <f>IFERROR(INDEX(Calculation!$DK$5:$DK$54,MATCH(2*(ROW(H31)-ROW($H$17)),Calculation!$DQ$5:$DQ$54,0),1),"")</f>
        <v/>
      </c>
      <c r="I31" s="194" t="str">
        <f>IFERROR(INDEX(Calculation!$DL$5:$DL$54,MATCH(2*(ROW(H31)-ROW($H$17)),Calculation!$DQ$5:$DQ$54,0),1),"")</f>
        <v/>
      </c>
      <c r="J31" s="101"/>
    </row>
    <row r="32" spans="2:10" ht="18" hidden="1" customHeight="1" outlineLevel="1" x14ac:dyDescent="0.25">
      <c r="B32" s="100"/>
      <c r="C32" s="272"/>
      <c r="D32" s="193" t="str">
        <f>IFERROR(INDEX(Calculation!$DK$5:$DK$54,MATCH(2*(ROW(D32)-ROW($D$17))-1,Calculation!$DQ$5:$DQ$54,0),1),"")</f>
        <v/>
      </c>
      <c r="E32" s="194" t="str">
        <f>IFERROR(INDEX(Calculation!$DL$5:$DL$54,MATCH(2*(ROW(D32)-ROW($D$17))-1,Calculation!$DQ$5:$DQ$54,0),1),"")</f>
        <v/>
      </c>
      <c r="F32" s="273"/>
      <c r="G32" s="272"/>
      <c r="H32" s="193" t="str">
        <f>IFERROR(INDEX(Calculation!$DK$5:$DK$54,MATCH(2*(ROW(H32)-ROW($H$17)),Calculation!$DQ$5:$DQ$54,0),1),"")</f>
        <v/>
      </c>
      <c r="I32" s="194" t="str">
        <f>IFERROR(INDEX(Calculation!$DL$5:$DL$54,MATCH(2*(ROW(H32)-ROW($H$17)),Calculation!$DQ$5:$DQ$54,0),1),"")</f>
        <v/>
      </c>
      <c r="J32" s="101"/>
    </row>
    <row r="33" spans="2:11" ht="18" hidden="1" customHeight="1" outlineLevel="1" x14ac:dyDescent="0.25">
      <c r="B33" s="100"/>
      <c r="C33" s="272"/>
      <c r="D33" s="193" t="str">
        <f>IFERROR(INDEX(Calculation!$DK$5:$DK$54,MATCH(2*(ROW(D33)-ROW($D$17))-1,Calculation!$DQ$5:$DQ$54,0),1),"")</f>
        <v/>
      </c>
      <c r="E33" s="194" t="str">
        <f>IFERROR(INDEX(Calculation!$DL$5:$DL$54,MATCH(2*(ROW(D33)-ROW($D$17))-1,Calculation!$DQ$5:$DQ$54,0),1),"")</f>
        <v/>
      </c>
      <c r="F33" s="273"/>
      <c r="G33" s="272"/>
      <c r="H33" s="193" t="str">
        <f>IFERROR(INDEX(Calculation!$DK$5:$DK$54,MATCH(2*(ROW(H33)-ROW($H$17)),Calculation!$DQ$5:$DQ$54,0),1),"")</f>
        <v/>
      </c>
      <c r="I33" s="194" t="str">
        <f>IFERROR(INDEX(Calculation!$DL$5:$DL$54,MATCH(2*(ROW(H33)-ROW($H$17)),Calculation!$DQ$5:$DQ$54,0),1),"")</f>
        <v/>
      </c>
      <c r="J33" s="101"/>
    </row>
    <row r="34" spans="2:11" ht="18" hidden="1" customHeight="1" outlineLevel="1" x14ac:dyDescent="0.25">
      <c r="B34" s="100"/>
      <c r="C34" s="272"/>
      <c r="D34" s="193" t="str">
        <f>IFERROR(INDEX(Calculation!$DK$5:$DK$54,MATCH(2*(ROW(D34)-ROW($D$17))-1,Calculation!$DQ$5:$DQ$54,0),1),"")</f>
        <v/>
      </c>
      <c r="E34" s="194" t="str">
        <f>IFERROR(INDEX(Calculation!$DL$5:$DL$54,MATCH(2*(ROW(D34)-ROW($D$17))-1,Calculation!$DQ$5:$DQ$54,0),1),"")</f>
        <v/>
      </c>
      <c r="F34" s="273"/>
      <c r="G34" s="272"/>
      <c r="H34" s="193" t="str">
        <f>IFERROR(INDEX(Calculation!$DK$5:$DK$54,MATCH(2*(ROW(H34)-ROW($H$17)),Calculation!$DQ$5:$DQ$54,0),1),"")</f>
        <v/>
      </c>
      <c r="I34" s="194" t="str">
        <f>IFERROR(INDEX(Calculation!$DL$5:$DL$54,MATCH(2*(ROW(H34)-ROW($H$17)),Calculation!$DQ$5:$DQ$54,0),1),"")</f>
        <v/>
      </c>
      <c r="J34" s="101"/>
    </row>
    <row r="35" spans="2:11" ht="18" hidden="1" customHeight="1" outlineLevel="1" x14ac:dyDescent="0.25">
      <c r="B35" s="100"/>
      <c r="C35" s="272"/>
      <c r="D35" s="193" t="str">
        <f>IFERROR(INDEX(Calculation!$DK$5:$DK$54,MATCH(2*(ROW(D35)-ROW($D$17))-1,Calculation!$DQ$5:$DQ$54,0),1),"")</f>
        <v/>
      </c>
      <c r="E35" s="194" t="str">
        <f>IFERROR(INDEX(Calculation!$DL$5:$DL$54,MATCH(2*(ROW(D35)-ROW($D$17))-1,Calculation!$DQ$5:$DQ$54,0),1),"")</f>
        <v/>
      </c>
      <c r="F35" s="273"/>
      <c r="G35" s="272"/>
      <c r="H35" s="193" t="str">
        <f>IFERROR(INDEX(Calculation!$DK$5:$DK$54,MATCH(2*(ROW(H35)-ROW($H$17)),Calculation!$DQ$5:$DQ$54,0),1),"")</f>
        <v/>
      </c>
      <c r="I35" s="194" t="str">
        <f>IFERROR(INDEX(Calculation!$DL$5:$DL$54,MATCH(2*(ROW(H35)-ROW($H$17)),Calculation!$DQ$5:$DQ$54,0),1),"")</f>
        <v/>
      </c>
      <c r="J35" s="101"/>
    </row>
    <row r="36" spans="2:11" ht="18" hidden="1" customHeight="1" outlineLevel="1" x14ac:dyDescent="0.25">
      <c r="B36" s="100"/>
      <c r="C36" s="272"/>
      <c r="D36" s="193" t="str">
        <f>IFERROR(INDEX(Calculation!$DK$5:$DK$54,MATCH(2*(ROW(D36)-ROW($D$17))-1,Calculation!$DQ$5:$DQ$54,0),1),"")</f>
        <v/>
      </c>
      <c r="E36" s="194" t="str">
        <f>IFERROR(INDEX(Calculation!$DL$5:$DL$54,MATCH(2*(ROW(D36)-ROW($D$17))-1,Calculation!$DQ$5:$DQ$54,0),1),"")</f>
        <v/>
      </c>
      <c r="F36" s="273"/>
      <c r="G36" s="272"/>
      <c r="H36" s="193" t="str">
        <f>IFERROR(INDEX(Calculation!$DK$5:$DK$54,MATCH(2*(ROW(H36)-ROW($H$17)),Calculation!$DQ$5:$DQ$54,0),1),"")</f>
        <v/>
      </c>
      <c r="I36" s="194" t="str">
        <f>IFERROR(INDEX(Calculation!$DL$5:$DL$54,MATCH(2*(ROW(H36)-ROW($H$17)),Calculation!$DQ$5:$DQ$54,0),1),"")</f>
        <v/>
      </c>
      <c r="J36" s="101"/>
    </row>
    <row r="37" spans="2:11" ht="18" hidden="1" customHeight="1" outlineLevel="1" x14ac:dyDescent="0.25">
      <c r="B37" s="100"/>
      <c r="C37" s="272"/>
      <c r="D37" s="193" t="str">
        <f>IFERROR(INDEX(Calculation!$DK$5:$DK$54,MATCH(2*(ROW(D37)-ROW($D$17))-1,Calculation!$DQ$5:$DQ$54,0),1),"")</f>
        <v/>
      </c>
      <c r="E37" s="194" t="str">
        <f>IFERROR(INDEX(Calculation!$DL$5:$DL$54,MATCH(2*(ROW(D37)-ROW($D$17))-1,Calculation!$DQ$5:$DQ$54,0),1),"")</f>
        <v/>
      </c>
      <c r="F37" s="273"/>
      <c r="G37" s="272"/>
      <c r="H37" s="193" t="str">
        <f>IFERROR(INDEX(Calculation!$DK$5:$DK$54,MATCH(2*(ROW(H37)-ROW($H$17)),Calculation!$DQ$5:$DQ$54,0),1),"")</f>
        <v/>
      </c>
      <c r="I37" s="194" t="str">
        <f>IFERROR(INDEX(Calculation!$DL$5:$DL$54,MATCH(2*(ROW(H37)-ROW($H$17)),Calculation!$DQ$5:$DQ$54,0),1),"")</f>
        <v/>
      </c>
      <c r="J37" s="101"/>
    </row>
    <row r="38" spans="2:11" ht="18" hidden="1" customHeight="1" outlineLevel="1" x14ac:dyDescent="0.25">
      <c r="B38" s="100"/>
      <c r="C38" s="272"/>
      <c r="D38" s="193" t="str">
        <f>IFERROR(INDEX(Calculation!$DK$5:$DK$54,MATCH(2*(ROW(D38)-ROW($D$17))-1,Calculation!$DQ$5:$DQ$54,0),1),"")</f>
        <v/>
      </c>
      <c r="E38" s="194" t="str">
        <f>IFERROR(INDEX(Calculation!$DL$5:$DL$54,MATCH(2*(ROW(D38)-ROW($D$17))-1,Calculation!$DQ$5:$DQ$54,0),1),"")</f>
        <v/>
      </c>
      <c r="F38" s="273"/>
      <c r="G38" s="272"/>
      <c r="H38" s="193" t="str">
        <f>IFERROR(INDEX(Calculation!$DK$5:$DK$54,MATCH(2*(ROW(H38)-ROW($H$17)),Calculation!$DQ$5:$DQ$54,0),1),"")</f>
        <v/>
      </c>
      <c r="I38" s="194" t="str">
        <f>IFERROR(INDEX(Calculation!$DL$5:$DL$54,MATCH(2*(ROW(H38)-ROW($H$17)),Calculation!$DQ$5:$DQ$54,0),1),"")</f>
        <v/>
      </c>
      <c r="J38" s="101"/>
    </row>
    <row r="39" spans="2:11" ht="18" hidden="1" customHeight="1" outlineLevel="1" x14ac:dyDescent="0.25">
      <c r="B39" s="100"/>
      <c r="C39" s="272"/>
      <c r="D39" s="193" t="str">
        <f>IFERROR(INDEX(Calculation!$DK$5:$DK$54,MATCH(2*(ROW(D39)-ROW($D$17))-1,Calculation!$DQ$5:$DQ$54,0),1),"")</f>
        <v/>
      </c>
      <c r="E39" s="194" t="str">
        <f>IFERROR(INDEX(Calculation!$DL$5:$DL$54,MATCH(2*(ROW(D39)-ROW($D$17))-1,Calculation!$DQ$5:$DQ$54,0),1),"")</f>
        <v/>
      </c>
      <c r="F39" s="273"/>
      <c r="G39" s="272"/>
      <c r="H39" s="193" t="str">
        <f>IFERROR(INDEX(Calculation!$DK$5:$DK$54,MATCH(2*(ROW(H39)-ROW($H$17)),Calculation!$DQ$5:$DQ$54,0),1),"")</f>
        <v/>
      </c>
      <c r="I39" s="194" t="str">
        <f>IFERROR(INDEX(Calculation!$DL$5:$DL$54,MATCH(2*(ROW(H39)-ROW($H$17)),Calculation!$DQ$5:$DQ$54,0),1),"")</f>
        <v/>
      </c>
      <c r="J39" s="101"/>
    </row>
    <row r="40" spans="2:11" ht="18" hidden="1" customHeight="1" outlineLevel="1" x14ac:dyDescent="0.25">
      <c r="B40" s="100"/>
      <c r="C40" s="272"/>
      <c r="D40" s="193" t="str">
        <f>IFERROR(INDEX(Calculation!$DK$5:$DK$54,MATCH(2*(ROW(D40)-ROW($D$17))-1,Calculation!$DQ$5:$DQ$54,0),1),"")</f>
        <v/>
      </c>
      <c r="E40" s="194" t="str">
        <f>IFERROR(INDEX(Calculation!$DL$5:$DL$54,MATCH(2*(ROW(D40)-ROW($D$17))-1,Calculation!$DQ$5:$DQ$54,0),1),"")</f>
        <v/>
      </c>
      <c r="F40" s="273"/>
      <c r="G40" s="272"/>
      <c r="H40" s="193" t="str">
        <f>IFERROR(INDEX(Calculation!$DK$5:$DK$54,MATCH(2*(ROW(H40)-ROW($H$17)),Calculation!$DQ$5:$DQ$54,0),1),"")</f>
        <v/>
      </c>
      <c r="I40" s="194" t="str">
        <f>IFERROR(INDEX(Calculation!$DL$5:$DL$54,MATCH(2*(ROW(H40)-ROW($H$17)),Calculation!$DQ$5:$DQ$54,0),1),"")</f>
        <v/>
      </c>
      <c r="J40" s="101"/>
    </row>
    <row r="41" spans="2:11" ht="18" hidden="1" customHeight="1" outlineLevel="1" x14ac:dyDescent="0.25">
      <c r="B41" s="100"/>
      <c r="C41" s="272"/>
      <c r="D41" s="193" t="str">
        <f>IFERROR(INDEX(Calculation!$DK$5:$DK$54,MATCH(2*(ROW(D41)-ROW($D$17))-1,Calculation!$DQ$5:$DQ$54,0),1),"")</f>
        <v/>
      </c>
      <c r="E41" s="194" t="str">
        <f>IFERROR(INDEX(Calculation!$DL$5:$DL$54,MATCH(2*(ROW(D41)-ROW($D$17))-1,Calculation!$DQ$5:$DQ$54,0),1),"")</f>
        <v/>
      </c>
      <c r="F41" s="273"/>
      <c r="G41" s="272"/>
      <c r="H41" s="193" t="str">
        <f>IFERROR(INDEX(Calculation!$DK$5:$DK$54,MATCH(2*(ROW(H41)-ROW($H$17)),Calculation!$DQ$5:$DQ$54,0),1),"")</f>
        <v/>
      </c>
      <c r="I41" s="194" t="str">
        <f>IFERROR(INDEX(Calculation!$DL$5:$DL$54,MATCH(2*(ROW(H41)-ROW($H$17)),Calculation!$DQ$5:$DQ$54,0),1),"")</f>
        <v/>
      </c>
      <c r="J41" s="101"/>
    </row>
    <row r="42" spans="2:11" ht="18" hidden="1" customHeight="1" outlineLevel="1" x14ac:dyDescent="0.25">
      <c r="B42" s="100"/>
      <c r="C42" s="272"/>
      <c r="D42" s="193" t="str">
        <f>IFERROR(INDEX(Calculation!$DK$5:$DK$54,MATCH(2*(ROW(D42)-ROW($D$17))-1,Calculation!$DQ$5:$DQ$54,0),1),"")</f>
        <v/>
      </c>
      <c r="E42" s="194" t="str">
        <f>IFERROR(INDEX(Calculation!$DL$5:$DL$54,MATCH(2*(ROW(D42)-ROW($D$17))-1,Calculation!$DQ$5:$DQ$54,0),1),"")</f>
        <v/>
      </c>
      <c r="F42" s="273"/>
      <c r="G42" s="272"/>
      <c r="H42" s="193" t="str">
        <f>IFERROR(INDEX(Calculation!$DK$5:$DK$54,MATCH(2*(ROW(H42)-ROW($H$17)),Calculation!$DQ$5:$DQ$54,0),1),"")</f>
        <v/>
      </c>
      <c r="I42" s="194" t="str">
        <f>IFERROR(INDEX(Calculation!$DL$5:$DL$54,MATCH(2*(ROW(H42)-ROW($H$17)),Calculation!$DQ$5:$DQ$54,0),1),"")</f>
        <v/>
      </c>
      <c r="J42" s="101"/>
    </row>
    <row r="43" spans="2:11" collapsed="1" x14ac:dyDescent="0.25">
      <c r="B43" s="100"/>
      <c r="C43" s="274"/>
      <c r="D43" s="269"/>
      <c r="E43" s="2"/>
      <c r="F43" s="2"/>
      <c r="G43" s="274"/>
      <c r="H43" s="2"/>
      <c r="I43" s="2"/>
      <c r="J43" s="101"/>
    </row>
    <row r="44" spans="2:11" ht="18.75" x14ac:dyDescent="0.3">
      <c r="B44" s="100"/>
      <c r="C44" s="2"/>
      <c r="D44" s="275" t="s">
        <v>20</v>
      </c>
      <c r="E44" s="2"/>
      <c r="F44" s="2"/>
      <c r="G44" s="2"/>
      <c r="H44" s="2"/>
      <c r="I44" s="2"/>
      <c r="J44" s="101"/>
    </row>
    <row r="45" spans="2:11" ht="15.95" customHeight="1" x14ac:dyDescent="0.25">
      <c r="B45" s="100"/>
      <c r="C45" s="335" t="s">
        <v>12</v>
      </c>
      <c r="D45" s="407" t="s">
        <v>34</v>
      </c>
      <c r="E45" s="407"/>
      <c r="F45" s="407"/>
      <c r="G45" s="407"/>
      <c r="H45" s="407"/>
      <c r="I45" s="343" t="str">
        <f>HYPERLINK("#Backlog!A6","➤ Go to")</f>
        <v>➤ Go to</v>
      </c>
      <c r="J45" s="101"/>
      <c r="K45" s="42"/>
    </row>
    <row r="46" spans="2:11" ht="15.95" customHeight="1" x14ac:dyDescent="0.25">
      <c r="B46" s="100"/>
      <c r="C46" s="336" t="s">
        <v>57</v>
      </c>
      <c r="D46" s="399"/>
      <c r="E46" s="399"/>
      <c r="F46" s="399"/>
      <c r="G46" s="399"/>
      <c r="H46" s="399"/>
      <c r="I46" s="400"/>
      <c r="J46" s="101"/>
    </row>
    <row r="47" spans="2:11" ht="15.95" customHeight="1" x14ac:dyDescent="0.25">
      <c r="B47" s="100"/>
      <c r="C47" s="337"/>
      <c r="D47" s="401"/>
      <c r="E47" s="401"/>
      <c r="F47" s="401"/>
      <c r="G47" s="401"/>
      <c r="H47" s="401"/>
      <c r="I47" s="402"/>
      <c r="J47" s="101"/>
    </row>
    <row r="48" spans="2:11" ht="15.95" customHeight="1" x14ac:dyDescent="0.25">
      <c r="B48" s="100"/>
      <c r="C48" s="337"/>
      <c r="D48" s="401"/>
      <c r="E48" s="401"/>
      <c r="F48" s="401"/>
      <c r="G48" s="401"/>
      <c r="H48" s="401"/>
      <c r="I48" s="402"/>
      <c r="J48" s="101"/>
    </row>
    <row r="49" spans="2:13" ht="15.95" customHeight="1" x14ac:dyDescent="0.25">
      <c r="B49" s="100"/>
      <c r="C49" s="338"/>
      <c r="D49" s="397"/>
      <c r="E49" s="397"/>
      <c r="F49" s="397"/>
      <c r="G49" s="397"/>
      <c r="H49" s="397"/>
      <c r="I49" s="398"/>
      <c r="J49" s="101"/>
    </row>
    <row r="50" spans="2:13" ht="15.95" customHeight="1" x14ac:dyDescent="0.25">
      <c r="B50" s="100"/>
      <c r="C50" s="335" t="s">
        <v>13</v>
      </c>
      <c r="D50" s="407" t="s">
        <v>19</v>
      </c>
      <c r="E50" s="407"/>
      <c r="F50" s="407"/>
      <c r="G50" s="407"/>
      <c r="H50" s="407"/>
      <c r="I50" s="343" t="str">
        <f>HYPERLINK("#SprintDashboard!A7","➤ Go to")</f>
        <v>➤ Go to</v>
      </c>
      <c r="J50" s="101"/>
    </row>
    <row r="51" spans="2:13" ht="15.95" customHeight="1" x14ac:dyDescent="0.25">
      <c r="B51" s="100"/>
      <c r="C51" s="336" t="s">
        <v>57</v>
      </c>
      <c r="D51" s="399"/>
      <c r="E51" s="399"/>
      <c r="F51" s="399"/>
      <c r="G51" s="399"/>
      <c r="H51" s="399"/>
      <c r="I51" s="400"/>
      <c r="J51" s="101"/>
    </row>
    <row r="52" spans="2:13" ht="15.95" customHeight="1" x14ac:dyDescent="0.25">
      <c r="B52" s="100"/>
      <c r="C52" s="337"/>
      <c r="D52" s="401"/>
      <c r="E52" s="401"/>
      <c r="F52" s="401"/>
      <c r="G52" s="401"/>
      <c r="H52" s="401"/>
      <c r="I52" s="402"/>
      <c r="J52" s="101"/>
    </row>
    <row r="53" spans="2:13" ht="15.95" customHeight="1" x14ac:dyDescent="0.25">
      <c r="B53" s="100"/>
      <c r="C53" s="337"/>
      <c r="D53" s="401"/>
      <c r="E53" s="401"/>
      <c r="F53" s="401"/>
      <c r="G53" s="401"/>
      <c r="H53" s="401"/>
      <c r="I53" s="402"/>
      <c r="J53" s="101"/>
    </row>
    <row r="54" spans="2:13" ht="15.95" customHeight="1" x14ac:dyDescent="0.25">
      <c r="B54" s="100"/>
      <c r="C54" s="338"/>
      <c r="D54" s="397"/>
      <c r="E54" s="397"/>
      <c r="F54" s="397"/>
      <c r="G54" s="397"/>
      <c r="H54" s="397"/>
      <c r="I54" s="398"/>
      <c r="J54" s="101"/>
    </row>
    <row r="55" spans="2:13" ht="15.95" customHeight="1" thickBot="1" x14ac:dyDescent="0.3">
      <c r="B55" s="100"/>
      <c r="C55" s="335" t="s">
        <v>14</v>
      </c>
      <c r="D55" s="407" t="s">
        <v>18</v>
      </c>
      <c r="E55" s="407"/>
      <c r="F55" s="407"/>
      <c r="G55" s="407"/>
      <c r="H55" s="407"/>
      <c r="I55" s="343" t="str">
        <f>HYPERLINK("#Retrospective!A8","➤ Go to")</f>
        <v>➤ Go to</v>
      </c>
      <c r="J55" s="101"/>
    </row>
    <row r="56" spans="2:13" ht="15.95" customHeight="1" thickTop="1" x14ac:dyDescent="0.25">
      <c r="B56" s="100"/>
      <c r="C56" s="336" t="s">
        <v>57</v>
      </c>
      <c r="D56" s="399"/>
      <c r="E56" s="399"/>
      <c r="F56" s="399"/>
      <c r="G56" s="399"/>
      <c r="H56" s="399"/>
      <c r="I56" s="400"/>
      <c r="J56" s="101"/>
      <c r="M56" s="233"/>
    </row>
    <row r="57" spans="2:13" ht="15.95" customHeight="1" x14ac:dyDescent="0.25">
      <c r="B57" s="100"/>
      <c r="C57" s="337"/>
      <c r="D57" s="401"/>
      <c r="E57" s="401"/>
      <c r="F57" s="401"/>
      <c r="G57" s="401"/>
      <c r="H57" s="401"/>
      <c r="I57" s="402"/>
      <c r="J57" s="101"/>
    </row>
    <row r="58" spans="2:13" ht="15.95" customHeight="1" x14ac:dyDescent="0.25">
      <c r="B58" s="100"/>
      <c r="C58" s="337"/>
      <c r="D58" s="401"/>
      <c r="E58" s="401"/>
      <c r="F58" s="401"/>
      <c r="G58" s="401"/>
      <c r="H58" s="401"/>
      <c r="I58" s="402"/>
      <c r="J58" s="101"/>
    </row>
    <row r="59" spans="2:13" ht="15.95" customHeight="1" x14ac:dyDescent="0.25">
      <c r="B59" s="100"/>
      <c r="C59" s="338"/>
      <c r="D59" s="397"/>
      <c r="E59" s="397"/>
      <c r="F59" s="397"/>
      <c r="G59" s="397"/>
      <c r="H59" s="397"/>
      <c r="I59" s="398"/>
      <c r="J59" s="101"/>
    </row>
    <row r="60" spans="2:13" ht="15.95" customHeight="1" x14ac:dyDescent="0.25">
      <c r="B60" s="100"/>
      <c r="C60" s="335" t="s">
        <v>15</v>
      </c>
      <c r="D60" s="407" t="s">
        <v>16</v>
      </c>
      <c r="E60" s="407" t="s">
        <v>7</v>
      </c>
      <c r="F60" s="407"/>
      <c r="G60" s="407"/>
      <c r="H60" s="407"/>
      <c r="I60" s="340"/>
      <c r="J60" s="101"/>
    </row>
    <row r="61" spans="2:13" ht="15.95" customHeight="1" x14ac:dyDescent="0.25">
      <c r="B61" s="100"/>
      <c r="C61" s="336" t="s">
        <v>57</v>
      </c>
      <c r="D61" s="399"/>
      <c r="E61" s="399"/>
      <c r="F61" s="399"/>
      <c r="G61" s="399"/>
      <c r="H61" s="399"/>
      <c r="I61" s="400"/>
      <c r="J61" s="101"/>
    </row>
    <row r="62" spans="2:13" ht="15.95" customHeight="1" x14ac:dyDescent="0.25">
      <c r="B62" s="100"/>
      <c r="C62" s="337"/>
      <c r="D62" s="401"/>
      <c r="E62" s="401"/>
      <c r="F62" s="401"/>
      <c r="G62" s="401"/>
      <c r="H62" s="401"/>
      <c r="I62" s="402"/>
      <c r="J62" s="101"/>
    </row>
    <row r="63" spans="2:13" ht="15.95" customHeight="1" x14ac:dyDescent="0.25">
      <c r="B63" s="100"/>
      <c r="C63" s="337"/>
      <c r="D63" s="401"/>
      <c r="E63" s="401"/>
      <c r="F63" s="401"/>
      <c r="G63" s="401"/>
      <c r="H63" s="401"/>
      <c r="I63" s="402"/>
      <c r="J63" s="101"/>
    </row>
    <row r="64" spans="2:13" ht="15.95" customHeight="1" x14ac:dyDescent="0.25">
      <c r="B64" s="100"/>
      <c r="C64" s="338"/>
      <c r="D64" s="397"/>
      <c r="E64" s="397"/>
      <c r="F64" s="397"/>
      <c r="G64" s="397"/>
      <c r="H64" s="397"/>
      <c r="I64" s="398"/>
      <c r="J64" s="101"/>
    </row>
    <row r="65" spans="2:10" ht="15.95" customHeight="1" x14ac:dyDescent="0.25">
      <c r="B65" s="100"/>
      <c r="C65" s="335" t="s">
        <v>70</v>
      </c>
      <c r="D65" s="407" t="s">
        <v>10</v>
      </c>
      <c r="E65" s="407"/>
      <c r="F65" s="407"/>
      <c r="G65" s="407"/>
      <c r="H65" s="407"/>
      <c r="I65" s="342"/>
      <c r="J65" s="101"/>
    </row>
    <row r="66" spans="2:10" ht="15.95" customHeight="1" x14ac:dyDescent="0.25">
      <c r="B66" s="100"/>
      <c r="C66" s="336"/>
      <c r="D66" s="399"/>
      <c r="E66" s="399"/>
      <c r="F66" s="399"/>
      <c r="G66" s="399"/>
      <c r="H66" s="399"/>
      <c r="I66" s="400"/>
      <c r="J66" s="101"/>
    </row>
    <row r="67" spans="2:10" ht="15.95" customHeight="1" x14ac:dyDescent="0.25">
      <c r="B67" s="100"/>
      <c r="C67" s="337"/>
      <c r="D67" s="401"/>
      <c r="E67" s="401"/>
      <c r="F67" s="401"/>
      <c r="G67" s="401"/>
      <c r="H67" s="401"/>
      <c r="I67" s="402"/>
      <c r="J67" s="101"/>
    </row>
    <row r="68" spans="2:10" ht="15.95" customHeight="1" x14ac:dyDescent="0.25">
      <c r="B68" s="100"/>
      <c r="C68" s="337"/>
      <c r="D68" s="401"/>
      <c r="E68" s="401"/>
      <c r="F68" s="401"/>
      <c r="G68" s="401"/>
      <c r="H68" s="401"/>
      <c r="I68" s="402"/>
      <c r="J68" s="101"/>
    </row>
    <row r="69" spans="2:10" ht="15.95" customHeight="1" x14ac:dyDescent="0.25">
      <c r="B69" s="100"/>
      <c r="C69" s="338"/>
      <c r="D69" s="397"/>
      <c r="E69" s="397"/>
      <c r="F69" s="397"/>
      <c r="G69" s="397"/>
      <c r="H69" s="397"/>
      <c r="I69" s="398"/>
      <c r="J69" s="101"/>
    </row>
    <row r="70" spans="2:10" ht="15.95" customHeight="1" x14ac:dyDescent="0.25">
      <c r="B70" s="100"/>
      <c r="C70" s="335" t="s">
        <v>71</v>
      </c>
      <c r="D70" s="407" t="s">
        <v>17</v>
      </c>
      <c r="E70" s="407"/>
      <c r="F70" s="407"/>
      <c r="G70" s="407"/>
      <c r="H70" s="407"/>
      <c r="I70" s="343" t="str">
        <f>HYPERLINK("#SprintsComparison!A7","➤ Go to")</f>
        <v>➤ Go to</v>
      </c>
      <c r="J70" s="101"/>
    </row>
    <row r="71" spans="2:10" ht="15.95" customHeight="1" x14ac:dyDescent="0.25">
      <c r="B71" s="100"/>
      <c r="C71" s="336"/>
      <c r="D71" s="408" t="s">
        <v>37</v>
      </c>
      <c r="E71" s="408"/>
      <c r="F71" s="408"/>
      <c r="G71" s="408"/>
      <c r="H71" s="408"/>
      <c r="I71" s="409"/>
      <c r="J71" s="101"/>
    </row>
    <row r="72" spans="2:10" ht="15.95" customHeight="1" x14ac:dyDescent="0.25">
      <c r="B72" s="100"/>
      <c r="C72" s="337"/>
      <c r="D72" s="403" t="s">
        <v>38</v>
      </c>
      <c r="E72" s="403"/>
      <c r="F72" s="403"/>
      <c r="G72" s="403"/>
      <c r="H72" s="403"/>
      <c r="I72" s="404"/>
      <c r="J72" s="101"/>
    </row>
    <row r="73" spans="2:10" ht="15.95" customHeight="1" x14ac:dyDescent="0.25">
      <c r="B73" s="100"/>
      <c r="C73" s="337"/>
      <c r="D73" s="403" t="s">
        <v>169</v>
      </c>
      <c r="E73" s="403"/>
      <c r="F73" s="403"/>
      <c r="G73" s="403"/>
      <c r="H73" s="403"/>
      <c r="I73" s="404"/>
      <c r="J73" s="101"/>
    </row>
    <row r="74" spans="2:10" ht="15.95" customHeight="1" x14ac:dyDescent="0.25">
      <c r="B74" s="100"/>
      <c r="C74" s="338"/>
      <c r="D74" s="405"/>
      <c r="E74" s="405"/>
      <c r="F74" s="405"/>
      <c r="G74" s="405"/>
      <c r="H74" s="405"/>
      <c r="I74" s="406"/>
      <c r="J74" s="101"/>
    </row>
    <row r="75" spans="2:10" ht="15.95" customHeight="1" x14ac:dyDescent="0.25">
      <c r="B75" s="100"/>
      <c r="C75" s="335" t="s">
        <v>30</v>
      </c>
      <c r="D75" s="407" t="s">
        <v>33</v>
      </c>
      <c r="E75" s="407"/>
      <c r="F75" s="407"/>
      <c r="G75" s="407"/>
      <c r="H75" s="407"/>
      <c r="I75" s="341"/>
      <c r="J75" s="101"/>
    </row>
    <row r="76" spans="2:10" ht="15.95" customHeight="1" x14ac:dyDescent="0.25">
      <c r="B76" s="100"/>
      <c r="C76" s="336"/>
      <c r="D76" s="399"/>
      <c r="E76" s="399"/>
      <c r="F76" s="399"/>
      <c r="G76" s="399"/>
      <c r="H76" s="399"/>
      <c r="I76" s="400"/>
      <c r="J76" s="101"/>
    </row>
    <row r="77" spans="2:10" ht="15.95" customHeight="1" x14ac:dyDescent="0.25">
      <c r="B77" s="100"/>
      <c r="C77" s="337"/>
      <c r="D77" s="401"/>
      <c r="E77" s="401"/>
      <c r="F77" s="401"/>
      <c r="G77" s="401"/>
      <c r="H77" s="401"/>
      <c r="I77" s="402"/>
      <c r="J77" s="101"/>
    </row>
    <row r="78" spans="2:10" ht="15.95" customHeight="1" x14ac:dyDescent="0.25">
      <c r="B78" s="100"/>
      <c r="C78" s="337"/>
      <c r="D78" s="401"/>
      <c r="E78" s="401"/>
      <c r="F78" s="401"/>
      <c r="G78" s="401"/>
      <c r="H78" s="401"/>
      <c r="I78" s="402"/>
      <c r="J78" s="101"/>
    </row>
    <row r="79" spans="2:10" ht="15.95" customHeight="1" x14ac:dyDescent="0.25">
      <c r="B79" s="100"/>
      <c r="C79" s="338"/>
      <c r="D79" s="397"/>
      <c r="E79" s="397"/>
      <c r="F79" s="397"/>
      <c r="G79" s="397"/>
      <c r="H79" s="397"/>
      <c r="I79" s="398"/>
      <c r="J79" s="101"/>
    </row>
    <row r="80" spans="2:10" ht="15.95" customHeight="1" x14ac:dyDescent="0.25">
      <c r="B80" s="100"/>
      <c r="C80" s="335" t="s">
        <v>29</v>
      </c>
      <c r="D80" s="407" t="s">
        <v>248</v>
      </c>
      <c r="E80" s="407"/>
      <c r="F80" s="407"/>
      <c r="G80" s="407"/>
      <c r="H80" s="407"/>
      <c r="I80" s="341"/>
      <c r="J80" s="101"/>
    </row>
    <row r="81" spans="2:10" ht="15.95" customHeight="1" x14ac:dyDescent="0.25">
      <c r="B81" s="100"/>
      <c r="C81" s="336"/>
      <c r="D81" s="399"/>
      <c r="E81" s="399"/>
      <c r="F81" s="399"/>
      <c r="G81" s="399"/>
      <c r="H81" s="399"/>
      <c r="I81" s="400"/>
      <c r="J81" s="101"/>
    </row>
    <row r="82" spans="2:10" ht="15.95" customHeight="1" x14ac:dyDescent="0.25">
      <c r="B82" s="100"/>
      <c r="C82" s="337"/>
      <c r="D82" s="401"/>
      <c r="E82" s="401"/>
      <c r="F82" s="401"/>
      <c r="G82" s="401"/>
      <c r="H82" s="401"/>
      <c r="I82" s="402"/>
      <c r="J82" s="101"/>
    </row>
    <row r="83" spans="2:10" ht="15.95" customHeight="1" x14ac:dyDescent="0.25">
      <c r="B83" s="100"/>
      <c r="C83" s="337"/>
      <c r="D83" s="401"/>
      <c r="E83" s="401"/>
      <c r="F83" s="401"/>
      <c r="G83" s="401"/>
      <c r="H83" s="401"/>
      <c r="I83" s="402"/>
      <c r="J83" s="101"/>
    </row>
    <row r="84" spans="2:10" ht="15.95" customHeight="1" x14ac:dyDescent="0.25">
      <c r="B84" s="100"/>
      <c r="C84" s="338"/>
      <c r="D84" s="397"/>
      <c r="E84" s="397"/>
      <c r="F84" s="397"/>
      <c r="G84" s="397"/>
      <c r="H84" s="397"/>
      <c r="I84" s="398"/>
      <c r="J84" s="101"/>
    </row>
    <row r="85" spans="2:10" ht="15.95" customHeight="1" x14ac:dyDescent="0.25">
      <c r="B85" s="100"/>
      <c r="C85" s="335" t="s">
        <v>31</v>
      </c>
      <c r="D85" s="407" t="s">
        <v>28</v>
      </c>
      <c r="E85" s="407"/>
      <c r="F85" s="407"/>
      <c r="G85" s="407"/>
      <c r="H85" s="407"/>
      <c r="I85" s="341"/>
      <c r="J85" s="101"/>
    </row>
    <row r="86" spans="2:10" ht="15.95" customHeight="1" x14ac:dyDescent="0.25">
      <c r="B86" s="100"/>
      <c r="C86" s="336"/>
      <c r="D86" s="399"/>
      <c r="E86" s="399"/>
      <c r="F86" s="399"/>
      <c r="G86" s="399"/>
      <c r="H86" s="399"/>
      <c r="I86" s="400"/>
      <c r="J86" s="101"/>
    </row>
    <row r="87" spans="2:10" ht="15.95" customHeight="1" x14ac:dyDescent="0.25">
      <c r="B87" s="100"/>
      <c r="C87" s="337"/>
      <c r="D87" s="401"/>
      <c r="E87" s="401"/>
      <c r="F87" s="401"/>
      <c r="G87" s="401"/>
      <c r="H87" s="401"/>
      <c r="I87" s="402"/>
      <c r="J87" s="101"/>
    </row>
    <row r="88" spans="2:10" ht="15.95" customHeight="1" x14ac:dyDescent="0.25">
      <c r="B88" s="100"/>
      <c r="C88" s="337"/>
      <c r="D88" s="401"/>
      <c r="E88" s="401"/>
      <c r="F88" s="401"/>
      <c r="G88" s="401"/>
      <c r="H88" s="401"/>
      <c r="I88" s="402"/>
      <c r="J88" s="101"/>
    </row>
    <row r="89" spans="2:10" ht="15.95" customHeight="1" x14ac:dyDescent="0.25">
      <c r="B89" s="100"/>
      <c r="C89" s="338"/>
      <c r="D89" s="397"/>
      <c r="E89" s="397"/>
      <c r="F89" s="397"/>
      <c r="G89" s="397"/>
      <c r="H89" s="397"/>
      <c r="I89" s="398"/>
      <c r="J89" s="101"/>
    </row>
    <row r="90" spans="2:10" ht="15.95" customHeight="1" x14ac:dyDescent="0.25">
      <c r="B90" s="100"/>
      <c r="C90" s="339"/>
      <c r="D90" s="407" t="s">
        <v>27</v>
      </c>
      <c r="E90" s="407"/>
      <c r="F90" s="407"/>
      <c r="G90" s="407"/>
      <c r="H90" s="407"/>
      <c r="I90" s="341"/>
      <c r="J90" s="101"/>
    </row>
    <row r="91" spans="2:10" ht="15.95" customHeight="1" x14ac:dyDescent="0.25">
      <c r="B91" s="100"/>
      <c r="C91" s="339"/>
      <c r="D91" s="395"/>
      <c r="E91" s="395"/>
      <c r="F91" s="395"/>
      <c r="G91" s="395"/>
      <c r="H91" s="395"/>
      <c r="I91" s="395"/>
      <c r="J91" s="101"/>
    </row>
    <row r="92" spans="2:10" ht="15.95" customHeight="1" x14ac:dyDescent="0.25">
      <c r="B92" s="100"/>
      <c r="C92" s="339"/>
      <c r="D92" s="396"/>
      <c r="E92" s="396"/>
      <c r="F92" s="396"/>
      <c r="G92" s="396"/>
      <c r="H92" s="396"/>
      <c r="I92" s="396"/>
      <c r="J92" s="101"/>
    </row>
    <row r="93" spans="2:10" ht="15.95" customHeight="1" x14ac:dyDescent="0.25">
      <c r="B93" s="100"/>
      <c r="C93" s="339"/>
      <c r="D93" s="396"/>
      <c r="E93" s="396"/>
      <c r="F93" s="396"/>
      <c r="G93" s="396"/>
      <c r="H93" s="396"/>
      <c r="I93" s="396"/>
      <c r="J93" s="101"/>
    </row>
    <row r="94" spans="2:10" ht="15.95" customHeight="1" x14ac:dyDescent="0.25">
      <c r="B94" s="100"/>
      <c r="C94" s="339"/>
      <c r="D94" s="396"/>
      <c r="E94" s="396"/>
      <c r="F94" s="396"/>
      <c r="G94" s="396"/>
      <c r="H94" s="396"/>
      <c r="I94" s="396"/>
      <c r="J94" s="101"/>
    </row>
    <row r="95" spans="2:10" x14ac:dyDescent="0.25">
      <c r="B95" s="102"/>
      <c r="C95" s="276"/>
      <c r="D95" s="276"/>
      <c r="E95" s="276"/>
      <c r="F95" s="276"/>
      <c r="G95" s="276"/>
      <c r="H95" s="276"/>
      <c r="I95" s="276"/>
      <c r="J95" s="103"/>
    </row>
  </sheetData>
  <sheetProtection algorithmName="SHA-512" hashValue="gZzHhHRorcJR+9eyxkolQPcB6nUcLkgxBGUbzQOhf36QlCZwzdSS5LCzA2V+Hby8SM4c6v7d5NdybjyeIxgbQA==" saltValue="RUxc+14szNB7HDnZDoHbRA==" spinCount="100000" sheet="1" objects="1" scenarios="1"/>
  <mergeCells count="51">
    <mergeCell ref="D45:H45"/>
    <mergeCell ref="D46:I46"/>
    <mergeCell ref="D47:I47"/>
    <mergeCell ref="D48:I48"/>
    <mergeCell ref="D49:I49"/>
    <mergeCell ref="D50:H50"/>
    <mergeCell ref="D90:H90"/>
    <mergeCell ref="D57:I57"/>
    <mergeCell ref="D58:I58"/>
    <mergeCell ref="D59:I59"/>
    <mergeCell ref="D61:I61"/>
    <mergeCell ref="D75:H75"/>
    <mergeCell ref="D80:H80"/>
    <mergeCell ref="D85:H85"/>
    <mergeCell ref="D65:H65"/>
    <mergeCell ref="D70:H70"/>
    <mergeCell ref="D68:I68"/>
    <mergeCell ref="D69:I69"/>
    <mergeCell ref="D51:I51"/>
    <mergeCell ref="D52:I52"/>
    <mergeCell ref="D53:I53"/>
    <mergeCell ref="D55:H55"/>
    <mergeCell ref="D60:H60"/>
    <mergeCell ref="D62:I62"/>
    <mergeCell ref="D71:I71"/>
    <mergeCell ref="D54:I54"/>
    <mergeCell ref="D56:I56"/>
    <mergeCell ref="D63:I63"/>
    <mergeCell ref="D64:I64"/>
    <mergeCell ref="D66:I66"/>
    <mergeCell ref="D73:I73"/>
    <mergeCell ref="D74:I74"/>
    <mergeCell ref="D76:I76"/>
    <mergeCell ref="D77:I77"/>
    <mergeCell ref="D67:I67"/>
    <mergeCell ref="E7:I7"/>
    <mergeCell ref="D91:I91"/>
    <mergeCell ref="D92:I92"/>
    <mergeCell ref="D93:I93"/>
    <mergeCell ref="D94:I94"/>
    <mergeCell ref="D84:I84"/>
    <mergeCell ref="D86:I86"/>
    <mergeCell ref="D87:I87"/>
    <mergeCell ref="D88:I88"/>
    <mergeCell ref="D89:I89"/>
    <mergeCell ref="D78:I78"/>
    <mergeCell ref="D79:I79"/>
    <mergeCell ref="D81:I81"/>
    <mergeCell ref="D82:I82"/>
    <mergeCell ref="D83:I83"/>
    <mergeCell ref="D72:I72"/>
  </mergeCells>
  <conditionalFormatting sqref="M56">
    <cfRule type="expression" dxfId="104" priority="2">
      <formula>LEN(N56)=0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scale="68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7F78C1A-7CB1-4578-A4B2-39A2C5331A70}">
            <xm:f>COLUMN(M56)&gt;Calculation!$AF$6</xm:f>
            <x14:dxf>
              <font>
                <color theme="0" tint="-4.9989318521683403E-2"/>
              </font>
              <fill>
                <patternFill>
                  <bgColor theme="0" tint="-4.9989318521683403E-2"/>
                </patternFill>
              </fill>
            </x14:dxf>
          </x14:cfRule>
          <xm:sqref>M56</xm:sqref>
        </x14:conditionalFormatting>
        <x14:conditionalFormatting xmlns:xm="http://schemas.microsoft.com/office/excel/2006/main">
          <x14:cfRule type="expression" priority="3" id="{1DC893C8-4788-49C1-B716-0D066AE305C5}">
            <xm:f>OR(IFERROR(INDEX(KanbanPriorityColor,MATCH(N56,KanbanContentR1,0),1)=Settings!$L$18,FALSE),IFERROR(INDEX(KanbanPriorityColor,MATCH(#REF!,KanbanContentR1,0),1)=Settings!$L$18,FALSE))</xm:f>
            <x14:dxf>
              <fill>
                <patternFill>
                  <bgColor rgb="FF87A8D9"/>
                </patternFill>
              </fill>
            </x14:dxf>
          </x14:cfRule>
          <x14:cfRule type="expression" priority="4" id="{554A9154-9AD4-4D9F-A721-D3A26CA16EF6}">
            <xm:f>OR(IFERROR(INDEX(KanbanPriorityColor,MATCH(N56,KanbanContentR1,0),1)=Settings!$L$19,FALSE),IFERROR(INDEX(KanbanPriorityColor,MATCH(#REF!,KanbanContentR1,0),1)=Settings!$L$19,FALSE))</xm:f>
            <x14:dxf>
              <fill>
                <patternFill>
                  <bgColor rgb="FFB59CA6"/>
                </patternFill>
              </fill>
            </x14:dxf>
          </x14:cfRule>
          <x14:cfRule type="expression" priority="5" id="{095E5A1F-BD97-4EC3-A0FF-152E0E8AD850}">
            <xm:f>OR(IFERROR(INDEX(KanbanPriorityColor,MATCH(N56,KanbanContentR1,0),1)=Settings!$L$20,FALSE),IFERROR(INDEX(KanbanPriorityColor,MATCH(#REF!,KanbanContentR1,0),1)=Settings!$L$20,FALSE))</xm:f>
            <x14:dxf>
              <fill>
                <patternFill>
                  <bgColor rgb="FF6263B7"/>
                </patternFill>
              </fill>
            </x14:dxf>
          </x14:cfRule>
          <x14:cfRule type="expression" priority="6" id="{A6C2635B-37AA-47F6-829E-427965602B9F}">
            <xm:f>OR(IFERROR(INDEX(KanbanPriorityColor,MATCH(N56,KanbanContentR1,0),1)=Settings!$L$21,FALSE),IFERROR(INDEX(KanbanPriorityColor,MATCH(#REF!,KanbanContentR1,0),1)=Settings!$L$21,FALSE))</xm:f>
            <x14:dxf>
              <fill>
                <patternFill>
                  <bgColor rgb="FF8B6776"/>
                </patternFill>
              </fill>
            </x14:dxf>
          </x14:cfRule>
          <x14:cfRule type="expression" priority="7" id="{BA834EBD-53DE-40D9-8BAF-ECD34D303F50}">
            <xm:f>OR(IFERROR(INDEX(KanbanPriorityColor,MATCH(N56,KanbanContentR1,0),1)=Settings!$L$22,FALSE),IFERROR(INDEX(KanbanPriorityColor,MATCH(#REF!,KanbanContentR1,0),1)=Settings!$L$22,FALSE))</xm:f>
            <x14:dxf>
              <fill>
                <patternFill>
                  <bgColor rgb="FFF8BA30"/>
                </patternFill>
              </fill>
            </x14:dxf>
          </x14:cfRule>
          <x14:cfRule type="expression" priority="8" id="{32B58C13-1F2F-4C75-8E3C-2332990063C2}">
            <xm:f>OR(IFERROR(INDEX(KanbanPriorityColor,MATCH(N56,KanbanContentR1,0),1)=Settings!$L$23,FALSE),IFERROR(INDEX(KanbanPriorityColor,MATCH(#REF!,KanbanContentR1,0),1)=Settings!$L$23,FALSE))</xm:f>
            <x14:dxf>
              <font>
                <color auto="1"/>
              </font>
              <fill>
                <patternFill>
                  <bgColor rgb="FFE6D096"/>
                </patternFill>
              </fill>
            </x14:dxf>
          </x14:cfRule>
          <xm:sqref>M56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ECA1A0FE-7C2A-47E1-914C-7A0752091457}">
          <x14:formula1>
            <xm:f>Settings!$E$5:$G$5</xm:f>
          </x14:formula1>
          <xm:sqref>F15</xm:sqref>
        </x14:dataValidation>
        <x14:dataValidation type="list" allowBlank="1" showInputMessage="1" showErrorMessage="1" xr:uid="{F47864A6-D079-4E71-B6E8-9568C2CD9290}">
          <x14:formula1>
            <xm:f>Calculation!$DM$4:$DP$4</xm:f>
          </x14:formula1>
          <xm:sqref>E15</xm:sqref>
        </x14:dataValidation>
        <x14:dataValidation type="list" allowBlank="1" showInputMessage="1" showErrorMessage="1" xr:uid="{36FF7E6F-47D5-4D0C-97F4-942715C41AD9}">
          <x14:formula1>
            <xm:f>Calculation!$DH$5:$DH$6</xm:f>
          </x14:formula1>
          <xm:sqref>C86:C89 C81:C84 C76:C79 C71:C74 C66:C69 C61:C64 C56:C59 C51:C54 C46:C49 C18:C43 G18:G43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1238B-6571-4484-A435-5F8707717611}">
  <sheetPr codeName="Sheet6">
    <pageSetUpPr fitToPage="1"/>
  </sheetPr>
  <dimension ref="A1:U208"/>
  <sheetViews>
    <sheetView showGridLines="0" showRowColHeaders="0" zoomScaleNormal="100" workbookViewId="0">
      <pane ySplit="7" topLeftCell="A8" activePane="bottomLeft" state="frozen"/>
      <selection pane="bottomLeft" activeCell="A8" sqref="A8"/>
    </sheetView>
  </sheetViews>
  <sheetFormatPr defaultRowHeight="15" outlineLevelRow="1" x14ac:dyDescent="0.25"/>
  <cols>
    <col min="1" max="1" width="3.7109375" style="40" customWidth="1"/>
    <col min="2" max="2" width="6" style="54" customWidth="1"/>
    <col min="3" max="3" width="20.7109375" style="44" customWidth="1"/>
    <col min="4" max="4" width="25.7109375" style="44" customWidth="1"/>
    <col min="5" max="5" width="9.7109375" style="44" customWidth="1"/>
    <col min="6" max="6" width="1.7109375" style="40" customWidth="1"/>
    <col min="7" max="7" width="0.7109375" style="40" customWidth="1"/>
    <col min="8" max="8" width="25.7109375" style="40" customWidth="1"/>
    <col min="9" max="11" width="0.7109375" style="40" customWidth="1"/>
    <col min="12" max="12" width="25.7109375" style="40" customWidth="1"/>
    <col min="13" max="15" width="0.7109375" style="40" customWidth="1"/>
    <col min="16" max="16" width="25.7109375" style="40" customWidth="1"/>
    <col min="17" max="19" width="0.7109375" style="40" customWidth="1"/>
    <col min="20" max="20" width="25.7109375" style="40" customWidth="1"/>
    <col min="21" max="21" width="0.7109375" style="40" customWidth="1"/>
    <col min="22" max="22" width="2.7109375" style="40" customWidth="1"/>
    <col min="23" max="23" width="19.28515625" style="40" bestFit="1" customWidth="1"/>
    <col min="24" max="24" width="9.140625" style="40"/>
    <col min="25" max="25" width="22.140625" style="40" bestFit="1" customWidth="1"/>
    <col min="26" max="26" width="9.140625" style="40"/>
    <col min="27" max="27" width="25.140625" style="40" bestFit="1" customWidth="1"/>
    <col min="28" max="16384" width="9.140625" style="40"/>
  </cols>
  <sheetData>
    <row r="1" spans="1:21" s="16" customFormat="1" ht="6.75" customHeight="1" x14ac:dyDescent="0.25">
      <c r="B1" s="17"/>
      <c r="E1" s="27"/>
      <c r="F1" s="27"/>
      <c r="G1" s="27"/>
    </row>
    <row r="2" spans="1:21" s="18" customFormat="1" ht="20.100000000000001" customHeight="1" x14ac:dyDescent="0.25">
      <c r="B2" s="46"/>
      <c r="C2" s="357" t="s">
        <v>277</v>
      </c>
      <c r="D2" s="30"/>
      <c r="E2" s="30"/>
      <c r="F2" s="30"/>
      <c r="G2" s="30"/>
      <c r="H2" s="30"/>
      <c r="I2" s="30"/>
      <c r="J2" s="31"/>
      <c r="K2" s="31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s="22" customFormat="1" ht="24" customHeight="1" x14ac:dyDescent="0.25">
      <c r="B3" s="47"/>
      <c r="C3" s="358" t="s">
        <v>128</v>
      </c>
      <c r="D3" s="34"/>
      <c r="E3" s="34"/>
      <c r="F3" s="34"/>
      <c r="G3" s="34"/>
      <c r="H3" s="34"/>
      <c r="I3" s="34"/>
      <c r="J3" s="35"/>
      <c r="K3" s="35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1" s="26" customFormat="1" ht="4.9000000000000004" customHeight="1" x14ac:dyDescent="0.25">
      <c r="A4" s="36"/>
      <c r="B4" s="48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21" s="53" customFormat="1" ht="18" customHeight="1" x14ac:dyDescent="0.25">
      <c r="B5" s="410" t="s">
        <v>26</v>
      </c>
      <c r="C5" s="410" t="s">
        <v>35</v>
      </c>
      <c r="D5" s="410" t="s">
        <v>93</v>
      </c>
      <c r="E5" s="410" t="s">
        <v>94</v>
      </c>
      <c r="F5" s="210"/>
      <c r="G5" s="195"/>
      <c r="H5" s="277" t="s">
        <v>112</v>
      </c>
      <c r="I5" s="277"/>
      <c r="J5" s="278"/>
      <c r="K5" s="279"/>
      <c r="L5" s="279" t="s">
        <v>22</v>
      </c>
      <c r="M5" s="279"/>
      <c r="N5" s="278"/>
      <c r="O5" s="280"/>
      <c r="P5" s="280" t="s">
        <v>23</v>
      </c>
      <c r="Q5" s="280"/>
      <c r="R5" s="278"/>
      <c r="S5" s="281"/>
      <c r="T5" s="281" t="s">
        <v>113</v>
      </c>
      <c r="U5" s="211"/>
    </row>
    <row r="6" spans="1:21" s="42" customFormat="1" ht="18" customHeight="1" thickBot="1" x14ac:dyDescent="0.3">
      <c r="B6" s="411"/>
      <c r="C6" s="411"/>
      <c r="D6" s="411"/>
      <c r="E6" s="411"/>
      <c r="F6" s="212"/>
      <c r="G6" s="196"/>
      <c r="H6" s="282" t="s">
        <v>21</v>
      </c>
      <c r="I6" s="282"/>
      <c r="J6" s="283"/>
      <c r="K6" s="284"/>
      <c r="L6" s="284" t="s">
        <v>24</v>
      </c>
      <c r="M6" s="284"/>
      <c r="N6" s="283"/>
      <c r="O6" s="285"/>
      <c r="P6" s="285" t="s">
        <v>25</v>
      </c>
      <c r="Q6" s="285"/>
      <c r="R6" s="283"/>
      <c r="S6" s="286"/>
      <c r="T6" s="286" t="s">
        <v>165</v>
      </c>
      <c r="U6" s="197"/>
    </row>
    <row r="7" spans="1:21" ht="18" hidden="1" customHeight="1" thickBot="1" x14ac:dyDescent="0.3">
      <c r="B7" s="49" t="s">
        <v>26</v>
      </c>
      <c r="C7" s="14" t="s">
        <v>35</v>
      </c>
      <c r="D7" s="14" t="s">
        <v>93</v>
      </c>
      <c r="E7" s="15" t="s">
        <v>94</v>
      </c>
      <c r="G7" s="198" t="s">
        <v>95</v>
      </c>
      <c r="H7" s="198" t="s">
        <v>96</v>
      </c>
      <c r="I7" s="198" t="s">
        <v>97</v>
      </c>
      <c r="J7" s="199" t="s">
        <v>98</v>
      </c>
      <c r="K7" s="200" t="s">
        <v>99</v>
      </c>
      <c r="L7" s="200" t="s">
        <v>100</v>
      </c>
      <c r="M7" s="200" t="s">
        <v>101</v>
      </c>
      <c r="N7" s="199" t="s">
        <v>102</v>
      </c>
      <c r="O7" s="201" t="s">
        <v>103</v>
      </c>
      <c r="P7" s="201" t="s">
        <v>104</v>
      </c>
      <c r="Q7" s="201" t="s">
        <v>105</v>
      </c>
      <c r="R7" s="199" t="s">
        <v>106</v>
      </c>
      <c r="S7" s="202" t="s">
        <v>107</v>
      </c>
      <c r="T7" s="202" t="s">
        <v>108</v>
      </c>
      <c r="U7" s="202" t="s">
        <v>109</v>
      </c>
    </row>
    <row r="8" spans="1:21" s="59" customFormat="1" ht="18" customHeight="1" thickBot="1" x14ac:dyDescent="0.25">
      <c r="B8" s="55">
        <v>1</v>
      </c>
      <c r="C8" s="88" t="str">
        <f>IFERROR(""&amp;INDEX(Backlog!$E$6:$E$1005,MATCH($B8,Backlog!$B$6:$B$1005,0),1),"")</f>
        <v>Feature 1.1</v>
      </c>
      <c r="D8" s="51" t="s">
        <v>110</v>
      </c>
      <c r="E8" s="52" t="s">
        <v>22</v>
      </c>
      <c r="G8" s="203"/>
      <c r="H8" s="287" t="str">
        <f>IFERROR(INDEX(Calculation!$AK$5:$AK$204,MATCH("1."&amp;ROW(H8)-ROW($H$7),Calculation!$AM$5:$AM$204,0),1),"")</f>
        <v>Bug 1.1 - important step closed</v>
      </c>
      <c r="I8" s="204"/>
      <c r="J8" s="205"/>
      <c r="K8" s="206"/>
      <c r="L8" s="173" t="str">
        <f>IFERROR(INDEX(Calculation!$AK$5:$AK$204,MATCH("2."&amp;ROW(L8)-ROW($H$7),Calculation!$AM$5:$AM$204,0),1),"")</f>
        <v>Feature 1.1 - bug</v>
      </c>
      <c r="M8" s="206"/>
      <c r="N8" s="205"/>
      <c r="O8" s="207"/>
      <c r="P8" s="176" t="str">
        <f>IFERROR(INDEX(Calculation!$AK$5:$AK$204,MATCH("3."&amp;ROW(P8)-ROW($H$7),Calculation!$AM$5:$AM$204,0),1),"")</f>
        <v xml:space="preserve">Task 1.2 - </v>
      </c>
      <c r="Q8" s="207"/>
      <c r="R8" s="205"/>
      <c r="S8" s="208"/>
      <c r="T8" s="179" t="str">
        <f>IFERROR(INDEX(Calculation!$AK$5:$AK$204,MATCH("4."&amp;ROW(T8)-ROW($H$7),Calculation!$AM$5:$AM$204,0),1),"")</f>
        <v xml:space="preserve">Bug 1.1 - </v>
      </c>
      <c r="U8" s="209"/>
    </row>
    <row r="9" spans="1:21" s="59" customFormat="1" ht="18" customHeight="1" thickBot="1" x14ac:dyDescent="0.25">
      <c r="B9" s="55">
        <v>3</v>
      </c>
      <c r="C9" s="88" t="str">
        <f>IFERROR(""&amp;INDEX(Backlog!$E$6:$E$1005,MATCH($B9,Backlog!$B$6:$B$1005,0),1),"")</f>
        <v>Task 1.2</v>
      </c>
      <c r="D9" s="51"/>
      <c r="E9" s="52" t="s">
        <v>23</v>
      </c>
      <c r="G9" s="168"/>
      <c r="H9" s="169" t="str">
        <f>IFERROR(INDEX(Calculation!$AK$5:$AK$204,MATCH("1."&amp;ROW(H9)-ROW($H$7),Calculation!$AM$5:$AM$204,0),1),"")</f>
        <v xml:space="preserve">User Story 1.2 - </v>
      </c>
      <c r="I9" s="170"/>
      <c r="J9" s="60"/>
      <c r="K9" s="172"/>
      <c r="L9" s="173" t="str">
        <f>IFERROR(INDEX(Calculation!$AK$5:$AK$204,MATCH("2."&amp;ROW(L9)-ROW($H$7),Calculation!$AM$5:$AM$204,0),1),"")</f>
        <v/>
      </c>
      <c r="M9" s="172"/>
      <c r="N9" s="60"/>
      <c r="O9" s="175"/>
      <c r="P9" s="176" t="str">
        <f>IFERROR(INDEX(Calculation!$AK$5:$AK$204,MATCH("3."&amp;ROW(P9)-ROW($H$7),Calculation!$AM$5:$AM$204,0),1),"")</f>
        <v xml:space="preserve"> - New</v>
      </c>
      <c r="Q9" s="175"/>
      <c r="R9" s="60"/>
      <c r="S9" s="178"/>
      <c r="T9" s="179" t="str">
        <f>IFERROR(INDEX(Calculation!$AK$5:$AK$204,MATCH("4."&amp;ROW(T9)-ROW($H$7),Calculation!$AM$5:$AM$204,0),1),"")</f>
        <v xml:space="preserve">User Story 1.3 - </v>
      </c>
      <c r="U9" s="180"/>
    </row>
    <row r="10" spans="1:21" s="59" customFormat="1" ht="18" customHeight="1" thickBot="1" x14ac:dyDescent="0.25">
      <c r="B10" s="55">
        <v>6</v>
      </c>
      <c r="C10" s="88" t="str">
        <f>IFERROR(""&amp;INDEX(Backlog!$E$6:$E$1005,MATCH($B10,Backlog!$B$6:$B$1005,0),1),"")</f>
        <v>Bug 1.1</v>
      </c>
      <c r="D10" s="51"/>
      <c r="E10" s="52" t="s">
        <v>113</v>
      </c>
      <c r="G10" s="168"/>
      <c r="H10" s="169" t="str">
        <f>IFERROR(INDEX(Calculation!$AK$5:$AK$204,MATCH("1."&amp;ROW(H10)-ROW($H$7),Calculation!$AM$5:$AM$204,0),1),"")</f>
        <v xml:space="preserve">Task 1.3 - </v>
      </c>
      <c r="I10" s="170"/>
      <c r="J10" s="60"/>
      <c r="K10" s="172"/>
      <c r="L10" s="173" t="str">
        <f>IFERROR(INDEX(Calculation!$AK$5:$AK$204,MATCH("2."&amp;ROW(L10)-ROW($H$7),Calculation!$AM$5:$AM$204,0),1),"")</f>
        <v/>
      </c>
      <c r="M10" s="172"/>
      <c r="N10" s="60"/>
      <c r="O10" s="175"/>
      <c r="P10" s="176" t="str">
        <f>IFERROR(INDEX(Calculation!$AK$5:$AK$204,MATCH("3."&amp;ROW(P10)-ROW($H$7),Calculation!$AM$5:$AM$204,0),1),"")</f>
        <v/>
      </c>
      <c r="Q10" s="175"/>
      <c r="R10" s="60"/>
      <c r="S10" s="178"/>
      <c r="T10" s="179" t="str">
        <f>IFERROR(INDEX(Calculation!$AK$5:$AK$204,MATCH("4."&amp;ROW(T10)-ROW($H$7),Calculation!$AM$5:$AM$204,0),1),"")</f>
        <v/>
      </c>
      <c r="U10" s="180"/>
    </row>
    <row r="11" spans="1:21" s="59" customFormat="1" ht="18" customHeight="1" thickBot="1" x14ac:dyDescent="0.25">
      <c r="B11" s="55">
        <v>6</v>
      </c>
      <c r="C11" s="88" t="str">
        <f>IFERROR(""&amp;INDEX(Backlog!$E$6:$E$1005,MATCH($B11,Backlog!$B$6:$B$1005,0),1),"")</f>
        <v>Bug 1.1</v>
      </c>
      <c r="D11" s="51" t="s">
        <v>111</v>
      </c>
      <c r="E11" s="52" t="s">
        <v>112</v>
      </c>
      <c r="G11" s="168"/>
      <c r="H11" s="169" t="str">
        <f>IFERROR(INDEX(Calculation!$AK$5:$AK$204,MATCH("1."&amp;ROW(H11)-ROW($H$7),Calculation!$AM$5:$AM$204,0),1),"")</f>
        <v/>
      </c>
      <c r="I11" s="170"/>
      <c r="J11" s="60"/>
      <c r="K11" s="172"/>
      <c r="L11" s="173" t="str">
        <f>IFERROR(INDEX(Calculation!$AK$5:$AK$204,MATCH("2."&amp;ROW(L11)-ROW($H$7),Calculation!$AM$5:$AM$204,0),1),"")</f>
        <v/>
      </c>
      <c r="M11" s="172"/>
      <c r="N11" s="60"/>
      <c r="O11" s="175"/>
      <c r="P11" s="176" t="str">
        <f>IFERROR(INDEX(Calculation!$AK$5:$AK$204,MATCH("3."&amp;ROW(P11)-ROW($H$7),Calculation!$AM$5:$AM$204,0),1),"")</f>
        <v/>
      </c>
      <c r="Q11" s="175"/>
      <c r="R11" s="60"/>
      <c r="S11" s="178"/>
      <c r="T11" s="179" t="str">
        <f>IFERROR(INDEX(Calculation!$AK$5:$AK$204,MATCH("4."&amp;ROW(T11)-ROW($H$7),Calculation!$AM$5:$AM$204,0),1),"")</f>
        <v/>
      </c>
      <c r="U11" s="180"/>
    </row>
    <row r="12" spans="1:21" s="59" customFormat="1" ht="18" customHeight="1" thickBot="1" x14ac:dyDescent="0.25">
      <c r="B12" s="55">
        <v>7</v>
      </c>
      <c r="C12" s="88" t="str">
        <f>IFERROR(""&amp;INDEX(Backlog!$E$6:$E$1005,MATCH($B12,Backlog!$B$6:$B$1005,0),1),"")</f>
        <v>User Story 1.2</v>
      </c>
      <c r="D12" s="51"/>
      <c r="E12" s="52" t="s">
        <v>112</v>
      </c>
      <c r="G12" s="168"/>
      <c r="H12" s="169" t="str">
        <f>IFERROR(INDEX(Calculation!$AK$5:$AK$204,MATCH("1."&amp;ROW(H12)-ROW($H$7),Calculation!$AM$5:$AM$204,0),1),"")</f>
        <v/>
      </c>
      <c r="I12" s="170"/>
      <c r="J12" s="60"/>
      <c r="K12" s="172"/>
      <c r="L12" s="173" t="str">
        <f>IFERROR(INDEX(Calculation!$AK$5:$AK$204,MATCH("2."&amp;ROW(L12)-ROW($H$7),Calculation!$AM$5:$AM$204,0),1),"")</f>
        <v/>
      </c>
      <c r="M12" s="172"/>
      <c r="N12" s="60"/>
      <c r="O12" s="175"/>
      <c r="P12" s="176" t="str">
        <f>IFERROR(INDEX(Calculation!$AK$5:$AK$204,MATCH("3."&amp;ROW(P12)-ROW($H$7),Calculation!$AM$5:$AM$204,0),1),"")</f>
        <v/>
      </c>
      <c r="Q12" s="175"/>
      <c r="R12" s="60"/>
      <c r="S12" s="178"/>
      <c r="T12" s="179" t="str">
        <f>IFERROR(INDEX(Calculation!$AK$5:$AK$204,MATCH("4."&amp;ROW(T12)-ROW($H$7),Calculation!$AM$5:$AM$204,0),1),"")</f>
        <v/>
      </c>
      <c r="U12" s="180"/>
    </row>
    <row r="13" spans="1:21" s="59" customFormat="1" ht="18" customHeight="1" thickBot="1" x14ac:dyDescent="0.25">
      <c r="B13" s="55">
        <v>8</v>
      </c>
      <c r="C13" s="88" t="str">
        <f>IFERROR(""&amp;INDEX(Backlog!$E$6:$E$1005,MATCH($B13,Backlog!$B$6:$B$1005,0),1),"")</f>
        <v>Task 1.3</v>
      </c>
      <c r="D13" s="51"/>
      <c r="E13" s="52" t="s">
        <v>112</v>
      </c>
      <c r="G13" s="168"/>
      <c r="H13" s="169" t="str">
        <f>IFERROR(INDEX(Calculation!$AK$5:$AK$204,MATCH("1."&amp;ROW(H13)-ROW($H$7),Calculation!$AM$5:$AM$204,0),1),"")</f>
        <v/>
      </c>
      <c r="I13" s="170"/>
      <c r="J13" s="60"/>
      <c r="K13" s="172"/>
      <c r="L13" s="173" t="str">
        <f>IFERROR(INDEX(Calculation!$AK$5:$AK$204,MATCH("2."&amp;ROW(L13)-ROW($H$7),Calculation!$AM$5:$AM$204,0),1),"")</f>
        <v/>
      </c>
      <c r="M13" s="172"/>
      <c r="N13" s="60"/>
      <c r="O13" s="175"/>
      <c r="P13" s="176" t="str">
        <f>IFERROR(INDEX(Calculation!$AK$5:$AK$204,MATCH("3."&amp;ROW(P13)-ROW($H$7),Calculation!$AM$5:$AM$204,0),1),"")</f>
        <v/>
      </c>
      <c r="Q13" s="175"/>
      <c r="R13" s="60"/>
      <c r="S13" s="178"/>
      <c r="T13" s="179" t="str">
        <f>IFERROR(INDEX(Calculation!$AK$5:$AK$204,MATCH("4."&amp;ROW(T13)-ROW($H$7),Calculation!$AM$5:$AM$204,0),1),"")</f>
        <v/>
      </c>
      <c r="U13" s="180"/>
    </row>
    <row r="14" spans="1:21" s="59" customFormat="1" ht="18" customHeight="1" thickBot="1" x14ac:dyDescent="0.25">
      <c r="B14" s="55">
        <v>9</v>
      </c>
      <c r="C14" s="88" t="str">
        <f>IFERROR(""&amp;INDEX(Backlog!$E$6:$E$1005,MATCH($B14,Backlog!$B$6:$B$1005,0),1),"")</f>
        <v>User Story 1.3</v>
      </c>
      <c r="D14" s="51"/>
      <c r="E14" s="52" t="s">
        <v>113</v>
      </c>
      <c r="G14" s="168"/>
      <c r="H14" s="169" t="str">
        <f>IFERROR(INDEX(Calculation!$AK$5:$AK$204,MATCH("1."&amp;ROW(H14)-ROW($H$7),Calculation!$AM$5:$AM$204,0),1),"")</f>
        <v/>
      </c>
      <c r="I14" s="170"/>
      <c r="J14" s="60"/>
      <c r="K14" s="172"/>
      <c r="L14" s="173" t="str">
        <f>IFERROR(INDEX(Calculation!$AK$5:$AK$204,MATCH("2."&amp;ROW(L14)-ROW($H$7),Calculation!$AM$5:$AM$204,0),1),"")</f>
        <v/>
      </c>
      <c r="M14" s="172"/>
      <c r="N14" s="60"/>
      <c r="O14" s="175"/>
      <c r="P14" s="176" t="str">
        <f>IFERROR(INDEX(Calculation!$AK$5:$AK$204,MATCH("3."&amp;ROW(P14)-ROW($H$7),Calculation!$AM$5:$AM$204,0),1),"")</f>
        <v/>
      </c>
      <c r="Q14" s="175"/>
      <c r="R14" s="60"/>
      <c r="S14" s="178"/>
      <c r="T14" s="179" t="str">
        <f>IFERROR(INDEX(Calculation!$AK$5:$AK$204,MATCH("4."&amp;ROW(T14)-ROW($H$7),Calculation!$AM$5:$AM$204,0),1),"")</f>
        <v/>
      </c>
      <c r="U14" s="180"/>
    </row>
    <row r="15" spans="1:21" s="59" customFormat="1" ht="18" customHeight="1" thickBot="1" x14ac:dyDescent="0.25">
      <c r="B15" s="55"/>
      <c r="C15" s="88" t="str">
        <f>IFERROR(""&amp;INDEX(Backlog!$E$6:$E$1005,MATCH($B15,Backlog!$B$6:$B$1005,0),1),"")</f>
        <v/>
      </c>
      <c r="D15" s="51" t="s">
        <v>224</v>
      </c>
      <c r="E15" s="52" t="s">
        <v>23</v>
      </c>
      <c r="G15" s="168"/>
      <c r="H15" s="169" t="str">
        <f>IFERROR(INDEX(Calculation!$AK$5:$AK$204,MATCH("1."&amp;ROW(H15)-ROW($H$7),Calculation!$AM$5:$AM$204,0),1),"")</f>
        <v/>
      </c>
      <c r="I15" s="170"/>
      <c r="J15" s="60"/>
      <c r="K15" s="172"/>
      <c r="L15" s="173" t="str">
        <f>IFERROR(INDEX(Calculation!$AK$5:$AK$204,MATCH("2."&amp;ROW(L15)-ROW($H$7),Calculation!$AM$5:$AM$204,0),1),"")</f>
        <v/>
      </c>
      <c r="M15" s="172"/>
      <c r="N15" s="60"/>
      <c r="O15" s="175"/>
      <c r="P15" s="176" t="str">
        <f>IFERROR(INDEX(Calculation!$AK$5:$AK$204,MATCH("3."&amp;ROW(P15)-ROW($H$7),Calculation!$AM$5:$AM$204,0),1),"")</f>
        <v/>
      </c>
      <c r="Q15" s="175"/>
      <c r="R15" s="60"/>
      <c r="S15" s="178"/>
      <c r="T15" s="179" t="str">
        <f>IFERROR(INDEX(Calculation!$AK$5:$AK$204,MATCH("4."&amp;ROW(T15)-ROW($H$7),Calculation!$AM$5:$AM$204,0),1),"")</f>
        <v/>
      </c>
      <c r="U15" s="180"/>
    </row>
    <row r="16" spans="1:21" s="59" customFormat="1" ht="18" customHeight="1" thickBot="1" x14ac:dyDescent="0.25">
      <c r="B16" s="55"/>
      <c r="C16" s="88" t="str">
        <f>IFERROR(""&amp;INDEX(Backlog!$E$6:$E$1005,MATCH($B16,Backlog!$B$6:$B$1005,0),1),"")</f>
        <v/>
      </c>
      <c r="D16" s="51"/>
      <c r="E16" s="52"/>
      <c r="G16" s="168"/>
      <c r="H16" s="169" t="str">
        <f>IFERROR(INDEX(Calculation!$AK$5:$AK$204,MATCH("1."&amp;ROW(H16)-ROW($H$7),Calculation!$AM$5:$AM$204,0),1),"")</f>
        <v/>
      </c>
      <c r="I16" s="170"/>
      <c r="J16" s="60"/>
      <c r="K16" s="172"/>
      <c r="L16" s="173" t="str">
        <f>IFERROR(INDEX(Calculation!$AK$5:$AK$204,MATCH("2."&amp;ROW(L16)-ROW($H$7),Calculation!$AM$5:$AM$204,0),1),"")</f>
        <v/>
      </c>
      <c r="M16" s="172"/>
      <c r="N16" s="60"/>
      <c r="O16" s="175"/>
      <c r="P16" s="176" t="str">
        <f>IFERROR(INDEX(Calculation!$AK$5:$AK$204,MATCH("3."&amp;ROW(P16)-ROW($H$7),Calculation!$AM$5:$AM$204,0),1),"")</f>
        <v/>
      </c>
      <c r="Q16" s="175"/>
      <c r="R16" s="60"/>
      <c r="S16" s="178"/>
      <c r="T16" s="179" t="str">
        <f>IFERROR(INDEX(Calculation!$AK$5:$AK$204,MATCH("4."&amp;ROW(T16)-ROW($H$7),Calculation!$AM$5:$AM$204,0),1),"")</f>
        <v/>
      </c>
      <c r="U16" s="180"/>
    </row>
    <row r="17" spans="2:21" s="59" customFormat="1" ht="18" customHeight="1" thickBot="1" x14ac:dyDescent="0.25">
      <c r="B17" s="55"/>
      <c r="C17" s="88" t="str">
        <f>IFERROR(""&amp;INDEX(Backlog!$E$6:$E$1005,MATCH($B17,Backlog!$B$6:$B$1005,0),1),"")</f>
        <v/>
      </c>
      <c r="D17" s="51"/>
      <c r="E17" s="52"/>
      <c r="G17" s="168"/>
      <c r="H17" s="169" t="str">
        <f>IFERROR(INDEX(Calculation!$AK$5:$AK$204,MATCH("1."&amp;ROW(H17)-ROW($H$7),Calculation!$AM$5:$AM$204,0),1),"")</f>
        <v/>
      </c>
      <c r="I17" s="170"/>
      <c r="J17" s="60"/>
      <c r="K17" s="172"/>
      <c r="L17" s="173" t="str">
        <f>IFERROR(INDEX(Calculation!$AK$5:$AK$204,MATCH("2."&amp;ROW(L17)-ROW($H$7),Calculation!$AM$5:$AM$204,0),1),"")</f>
        <v/>
      </c>
      <c r="M17" s="172"/>
      <c r="N17" s="60"/>
      <c r="O17" s="175"/>
      <c r="P17" s="176" t="str">
        <f>IFERROR(INDEX(Calculation!$AK$5:$AK$204,MATCH("3."&amp;ROW(P17)-ROW($H$7),Calculation!$AM$5:$AM$204,0),1),"")</f>
        <v/>
      </c>
      <c r="Q17" s="175"/>
      <c r="R17" s="60"/>
      <c r="S17" s="178"/>
      <c r="T17" s="179" t="str">
        <f>IFERROR(INDEX(Calculation!$AK$5:$AK$204,MATCH("4."&amp;ROW(T17)-ROW($H$7),Calculation!$AM$5:$AM$204,0),1),"")</f>
        <v/>
      </c>
      <c r="U17" s="180"/>
    </row>
    <row r="18" spans="2:21" s="59" customFormat="1" ht="18" customHeight="1" thickBot="1" x14ac:dyDescent="0.25">
      <c r="B18" s="55"/>
      <c r="C18" s="88" t="str">
        <f>IFERROR(""&amp;INDEX(Backlog!$E$6:$E$1005,MATCH($B18,Backlog!$B$6:$B$1005,0),1),"")</f>
        <v/>
      </c>
      <c r="D18" s="51"/>
      <c r="E18" s="52"/>
      <c r="G18" s="168"/>
      <c r="H18" s="169" t="str">
        <f>IFERROR(INDEX(Calculation!$AK$5:$AK$204,MATCH("1."&amp;ROW(H18)-ROW($H$7),Calculation!$AM$5:$AM$204,0),1),"")</f>
        <v/>
      </c>
      <c r="I18" s="170"/>
      <c r="J18" s="60"/>
      <c r="K18" s="172"/>
      <c r="L18" s="173" t="str">
        <f>IFERROR(INDEX(Calculation!$AK$5:$AK$204,MATCH("2."&amp;ROW(L18)-ROW($H$7),Calculation!$AM$5:$AM$204,0),1),"")</f>
        <v/>
      </c>
      <c r="M18" s="172"/>
      <c r="N18" s="60"/>
      <c r="O18" s="175"/>
      <c r="P18" s="176" t="str">
        <f>IFERROR(INDEX(Calculation!$AK$5:$AK$204,MATCH("3."&amp;ROW(P18)-ROW($H$7),Calculation!$AM$5:$AM$204,0),1),"")</f>
        <v/>
      </c>
      <c r="Q18" s="175"/>
      <c r="R18" s="60"/>
      <c r="S18" s="178"/>
      <c r="T18" s="179" t="str">
        <f>IFERROR(INDEX(Calculation!$AK$5:$AK$204,MATCH("4."&amp;ROW(T18)-ROW($H$7),Calculation!$AM$5:$AM$204,0),1),"")</f>
        <v/>
      </c>
      <c r="U18" s="180"/>
    </row>
    <row r="19" spans="2:21" s="59" customFormat="1" ht="18" customHeight="1" thickBot="1" x14ac:dyDescent="0.25">
      <c r="B19" s="55"/>
      <c r="C19" s="88" t="str">
        <f>IFERROR(""&amp;INDEX(Backlog!$E$6:$E$1005,MATCH($B19,Backlog!$B$6:$B$1005,0),1),"")</f>
        <v/>
      </c>
      <c r="D19" s="51"/>
      <c r="E19" s="52"/>
      <c r="G19" s="168"/>
      <c r="H19" s="169" t="str">
        <f>IFERROR(INDEX(Calculation!$AK$5:$AK$204,MATCH("1."&amp;ROW(H19)-ROW($H$7),Calculation!$AM$5:$AM$204,0),1),"")</f>
        <v/>
      </c>
      <c r="I19" s="170"/>
      <c r="J19" s="60"/>
      <c r="K19" s="172"/>
      <c r="L19" s="173" t="str">
        <f>IFERROR(INDEX(Calculation!$AK$5:$AK$204,MATCH("2."&amp;ROW(L19)-ROW($H$7),Calculation!$AM$5:$AM$204,0),1),"")</f>
        <v/>
      </c>
      <c r="M19" s="172"/>
      <c r="N19" s="60"/>
      <c r="O19" s="175"/>
      <c r="P19" s="176" t="str">
        <f>IFERROR(INDEX(Calculation!$AK$5:$AK$204,MATCH("3."&amp;ROW(P19)-ROW($H$7),Calculation!$AM$5:$AM$204,0),1),"")</f>
        <v/>
      </c>
      <c r="Q19" s="175"/>
      <c r="R19" s="60"/>
      <c r="S19" s="178"/>
      <c r="T19" s="179" t="str">
        <f>IFERROR(INDEX(Calculation!$AK$5:$AK$204,MATCH("4."&amp;ROW(T19)-ROW($H$7),Calculation!$AM$5:$AM$204,0),1),"")</f>
        <v/>
      </c>
      <c r="U19" s="180"/>
    </row>
    <row r="20" spans="2:21" s="59" customFormat="1" ht="18" customHeight="1" thickBot="1" x14ac:dyDescent="0.25">
      <c r="B20" s="55"/>
      <c r="C20" s="88" t="str">
        <f>IFERROR(""&amp;INDEX(Backlog!$E$6:$E$1005,MATCH($B20,Backlog!$B$6:$B$1005,0),1),"")</f>
        <v/>
      </c>
      <c r="D20" s="51"/>
      <c r="E20" s="52"/>
      <c r="G20" s="168"/>
      <c r="H20" s="169" t="str">
        <f>IFERROR(INDEX(Calculation!$AK$5:$AK$204,MATCH("1."&amp;ROW(H20)-ROW($H$7),Calculation!$AM$5:$AM$204,0),1),"")</f>
        <v/>
      </c>
      <c r="I20" s="170"/>
      <c r="J20" s="60"/>
      <c r="K20" s="172"/>
      <c r="L20" s="173" t="str">
        <f>IFERROR(INDEX(Calculation!$AK$5:$AK$204,MATCH("2."&amp;ROW(L20)-ROW($H$7),Calculation!$AM$5:$AM$204,0),1),"")</f>
        <v/>
      </c>
      <c r="M20" s="172"/>
      <c r="N20" s="60"/>
      <c r="O20" s="175"/>
      <c r="P20" s="176" t="str">
        <f>IFERROR(INDEX(Calculation!$AK$5:$AK$204,MATCH("3."&amp;ROW(P20)-ROW($H$7),Calculation!$AM$5:$AM$204,0),1),"")</f>
        <v/>
      </c>
      <c r="Q20" s="175"/>
      <c r="R20" s="60"/>
      <c r="S20" s="178"/>
      <c r="T20" s="179" t="str">
        <f>IFERROR(INDEX(Calculation!$AK$5:$AK$204,MATCH("4."&amp;ROW(T20)-ROW($H$7),Calculation!$AM$5:$AM$204,0),1),"")</f>
        <v/>
      </c>
      <c r="U20" s="180"/>
    </row>
    <row r="21" spans="2:21" s="59" customFormat="1" ht="18" customHeight="1" thickBot="1" x14ac:dyDescent="0.25">
      <c r="B21" s="55"/>
      <c r="C21" s="88" t="str">
        <f>IFERROR(""&amp;INDEX(Backlog!$E$6:$E$1005,MATCH($B21,Backlog!$B$6:$B$1005,0),1),"")</f>
        <v/>
      </c>
      <c r="D21" s="51"/>
      <c r="E21" s="52"/>
      <c r="G21" s="168"/>
      <c r="H21" s="169" t="str">
        <f>IFERROR(INDEX(Calculation!$AK$5:$AK$204,MATCH("1."&amp;ROW(H21)-ROW($H$7),Calculation!$AM$5:$AM$204,0),1),"")</f>
        <v/>
      </c>
      <c r="I21" s="170"/>
      <c r="J21" s="60"/>
      <c r="K21" s="172"/>
      <c r="L21" s="173" t="str">
        <f>IFERROR(INDEX(Calculation!$AK$5:$AK$204,MATCH("2."&amp;ROW(L21)-ROW($H$7),Calculation!$AM$5:$AM$204,0),1),"")</f>
        <v/>
      </c>
      <c r="M21" s="172"/>
      <c r="N21" s="60"/>
      <c r="O21" s="175"/>
      <c r="P21" s="176" t="str">
        <f>IFERROR(INDEX(Calculation!$AK$5:$AK$204,MATCH("3."&amp;ROW(P21)-ROW($H$7),Calculation!$AM$5:$AM$204,0),1),"")</f>
        <v/>
      </c>
      <c r="Q21" s="175"/>
      <c r="R21" s="60"/>
      <c r="S21" s="178"/>
      <c r="T21" s="179" t="str">
        <f>IFERROR(INDEX(Calculation!$AK$5:$AK$204,MATCH("4."&amp;ROW(T21)-ROW($H$7),Calculation!$AM$5:$AM$204,0),1),"")</f>
        <v/>
      </c>
      <c r="U21" s="180"/>
    </row>
    <row r="22" spans="2:21" s="59" customFormat="1" ht="18" customHeight="1" thickBot="1" x14ac:dyDescent="0.25">
      <c r="B22" s="55"/>
      <c r="C22" s="88" t="str">
        <f>IFERROR(""&amp;INDEX(Backlog!$E$6:$E$1005,MATCH($B22,Backlog!$B$6:$B$1005,0),1),"")</f>
        <v/>
      </c>
      <c r="D22" s="51"/>
      <c r="E22" s="52"/>
      <c r="G22" s="168"/>
      <c r="H22" s="169" t="str">
        <f>IFERROR(INDEX(Calculation!$AK$5:$AK$204,MATCH("1."&amp;ROW(H22)-ROW($H$7),Calculation!$AM$5:$AM$204,0),1),"")</f>
        <v/>
      </c>
      <c r="I22" s="170"/>
      <c r="J22" s="60"/>
      <c r="K22" s="172"/>
      <c r="L22" s="173" t="str">
        <f>IFERROR(INDEX(Calculation!$AK$5:$AK$204,MATCH("2."&amp;ROW(L22)-ROW($H$7),Calculation!$AM$5:$AM$204,0),1),"")</f>
        <v/>
      </c>
      <c r="M22" s="172"/>
      <c r="N22" s="60"/>
      <c r="O22" s="175"/>
      <c r="P22" s="176" t="str">
        <f>IFERROR(INDEX(Calculation!$AK$5:$AK$204,MATCH("3."&amp;ROW(P22)-ROW($H$7),Calculation!$AM$5:$AM$204,0),1),"")</f>
        <v/>
      </c>
      <c r="Q22" s="175"/>
      <c r="R22" s="60"/>
      <c r="S22" s="178"/>
      <c r="T22" s="179" t="str">
        <f>IFERROR(INDEX(Calculation!$AK$5:$AK$204,MATCH("4."&amp;ROW(T22)-ROW($H$7),Calculation!$AM$5:$AM$204,0),1),"")</f>
        <v/>
      </c>
      <c r="U22" s="180"/>
    </row>
    <row r="23" spans="2:21" s="59" customFormat="1" ht="18" customHeight="1" thickBot="1" x14ac:dyDescent="0.25">
      <c r="B23" s="55"/>
      <c r="C23" s="88" t="str">
        <f>IFERROR(""&amp;INDEX(Backlog!$E$6:$E$1005,MATCH($B23,Backlog!$B$6:$B$1005,0),1),"")</f>
        <v/>
      </c>
      <c r="D23" s="51"/>
      <c r="E23" s="52"/>
      <c r="G23" s="168"/>
      <c r="H23" s="169" t="str">
        <f>IFERROR(INDEX(Calculation!$AK$5:$AK$204,MATCH("1."&amp;ROW(H23)-ROW($H$7),Calculation!$AM$5:$AM$204,0),1),"")</f>
        <v/>
      </c>
      <c r="I23" s="170"/>
      <c r="J23" s="60"/>
      <c r="K23" s="172"/>
      <c r="L23" s="173" t="str">
        <f>IFERROR(INDEX(Calculation!$AK$5:$AK$204,MATCH("2."&amp;ROW(L23)-ROW($H$7),Calculation!$AM$5:$AM$204,0),1),"")</f>
        <v/>
      </c>
      <c r="M23" s="172"/>
      <c r="N23" s="60"/>
      <c r="O23" s="175"/>
      <c r="P23" s="176" t="str">
        <f>IFERROR(INDEX(Calculation!$AK$5:$AK$204,MATCH("3."&amp;ROW(P23)-ROW($H$7),Calculation!$AM$5:$AM$204,0),1),"")</f>
        <v/>
      </c>
      <c r="Q23" s="175"/>
      <c r="R23" s="60"/>
      <c r="S23" s="178"/>
      <c r="T23" s="179" t="str">
        <f>IFERROR(INDEX(Calculation!$AK$5:$AK$204,MATCH("4."&amp;ROW(T23)-ROW($H$7),Calculation!$AM$5:$AM$204,0),1),"")</f>
        <v/>
      </c>
      <c r="U23" s="180"/>
    </row>
    <row r="24" spans="2:21" s="59" customFormat="1" ht="18" customHeight="1" thickBot="1" x14ac:dyDescent="0.25">
      <c r="B24" s="55"/>
      <c r="C24" s="88" t="str">
        <f>IFERROR(""&amp;INDEX(Backlog!$E$6:$E$1005,MATCH($B24,Backlog!$B$6:$B$1005,0),1),"")</f>
        <v/>
      </c>
      <c r="D24" s="51"/>
      <c r="E24" s="52"/>
      <c r="G24" s="168"/>
      <c r="H24" s="169" t="str">
        <f>IFERROR(INDEX(Calculation!$AK$5:$AK$204,MATCH("1."&amp;ROW(H24)-ROW($H$7),Calculation!$AM$5:$AM$204,0),1),"")</f>
        <v/>
      </c>
      <c r="I24" s="170"/>
      <c r="J24" s="60"/>
      <c r="K24" s="172"/>
      <c r="L24" s="173" t="str">
        <f>IFERROR(INDEX(Calculation!$AK$5:$AK$204,MATCH("2."&amp;ROW(L24)-ROW($H$7),Calculation!$AM$5:$AM$204,0),1),"")</f>
        <v/>
      </c>
      <c r="M24" s="172"/>
      <c r="N24" s="60"/>
      <c r="O24" s="175"/>
      <c r="P24" s="176" t="str">
        <f>IFERROR(INDEX(Calculation!$AK$5:$AK$204,MATCH("3."&amp;ROW(P24)-ROW($H$7),Calculation!$AM$5:$AM$204,0),1),"")</f>
        <v/>
      </c>
      <c r="Q24" s="175"/>
      <c r="R24" s="60"/>
      <c r="S24" s="178"/>
      <c r="T24" s="179" t="str">
        <f>IFERROR(INDEX(Calculation!$AK$5:$AK$204,MATCH("4."&amp;ROW(T24)-ROW($H$7),Calculation!$AM$5:$AM$204,0),1),"")</f>
        <v/>
      </c>
      <c r="U24" s="180"/>
    </row>
    <row r="25" spans="2:21" s="59" customFormat="1" ht="18" customHeight="1" thickBot="1" x14ac:dyDescent="0.25">
      <c r="B25" s="55"/>
      <c r="C25" s="88" t="str">
        <f>IFERROR(""&amp;INDEX(Backlog!$E$6:$E$1005,MATCH($B25,Backlog!$B$6:$B$1005,0),1),"")</f>
        <v/>
      </c>
      <c r="D25" s="51"/>
      <c r="E25" s="52"/>
      <c r="G25" s="168"/>
      <c r="H25" s="169" t="str">
        <f>IFERROR(INDEX(Calculation!$AK$5:$AK$204,MATCH("1."&amp;ROW(H25)-ROW($H$7),Calculation!$AM$5:$AM$204,0),1),"")</f>
        <v/>
      </c>
      <c r="I25" s="170"/>
      <c r="J25" s="60"/>
      <c r="K25" s="172"/>
      <c r="L25" s="173" t="str">
        <f>IFERROR(INDEX(Calculation!$AK$5:$AK$204,MATCH("2."&amp;ROW(L25)-ROW($H$7),Calculation!$AM$5:$AM$204,0),1),"")</f>
        <v/>
      </c>
      <c r="M25" s="172"/>
      <c r="N25" s="60"/>
      <c r="O25" s="175"/>
      <c r="P25" s="176" t="str">
        <f>IFERROR(INDEX(Calculation!$AK$5:$AK$204,MATCH("3."&amp;ROW(P25)-ROW($H$7),Calculation!$AM$5:$AM$204,0),1),"")</f>
        <v/>
      </c>
      <c r="Q25" s="175"/>
      <c r="R25" s="60"/>
      <c r="S25" s="178"/>
      <c r="T25" s="179" t="str">
        <f>IFERROR(INDEX(Calculation!$AK$5:$AK$204,MATCH("4."&amp;ROW(T25)-ROW($H$7),Calculation!$AM$5:$AM$204,0),1),"")</f>
        <v/>
      </c>
      <c r="U25" s="180"/>
    </row>
    <row r="26" spans="2:21" s="59" customFormat="1" ht="18" customHeight="1" thickBot="1" x14ac:dyDescent="0.25">
      <c r="B26" s="55"/>
      <c r="C26" s="88" t="str">
        <f>IFERROR(""&amp;INDEX(Backlog!$E$6:$E$1005,MATCH($B26,Backlog!$B$6:$B$1005,0),1),"")</f>
        <v/>
      </c>
      <c r="D26" s="51"/>
      <c r="E26" s="52"/>
      <c r="G26" s="168"/>
      <c r="H26" s="169" t="str">
        <f>IFERROR(INDEX(Calculation!$AK$5:$AK$204,MATCH("1."&amp;ROW(H26)-ROW($H$7),Calculation!$AM$5:$AM$204,0),1),"")</f>
        <v/>
      </c>
      <c r="I26" s="170"/>
      <c r="J26" s="60"/>
      <c r="K26" s="172"/>
      <c r="L26" s="173" t="str">
        <f>IFERROR(INDEX(Calculation!$AK$5:$AK$204,MATCH("2."&amp;ROW(L26)-ROW($H$7),Calculation!$AM$5:$AM$204,0),1),"")</f>
        <v/>
      </c>
      <c r="M26" s="172"/>
      <c r="N26" s="60"/>
      <c r="O26" s="175"/>
      <c r="P26" s="176" t="str">
        <f>IFERROR(INDEX(Calculation!$AK$5:$AK$204,MATCH("3."&amp;ROW(P26)-ROW($H$7),Calculation!$AM$5:$AM$204,0),1),"")</f>
        <v/>
      </c>
      <c r="Q26" s="175"/>
      <c r="R26" s="60"/>
      <c r="S26" s="178"/>
      <c r="T26" s="179" t="str">
        <f>IFERROR(INDEX(Calculation!$AK$5:$AK$204,MATCH("4."&amp;ROW(T26)-ROW($H$7),Calculation!$AM$5:$AM$204,0),1),"")</f>
        <v/>
      </c>
      <c r="U26" s="180"/>
    </row>
    <row r="27" spans="2:21" s="59" customFormat="1" ht="18" customHeight="1" thickBot="1" x14ac:dyDescent="0.25">
      <c r="B27" s="56"/>
      <c r="C27" s="89"/>
      <c r="D27" s="57"/>
      <c r="E27" s="58"/>
      <c r="G27" s="168"/>
      <c r="H27" s="169" t="str">
        <f>IFERROR(INDEX(Calculation!$AK$5:$AK$204,MATCH("1."&amp;ROW(H27)-ROW($H$7),Calculation!$AM$5:$AM$204,0),1),"")</f>
        <v/>
      </c>
      <c r="I27" s="170"/>
      <c r="J27" s="60"/>
      <c r="K27" s="172"/>
      <c r="L27" s="173" t="str">
        <f>IFERROR(INDEX(Calculation!$AK$5:$AK$204,MATCH("2."&amp;ROW(L27)-ROW($H$7),Calculation!$AM$5:$AM$204,0),1),"")</f>
        <v/>
      </c>
      <c r="M27" s="172"/>
      <c r="N27" s="60"/>
      <c r="O27" s="175"/>
      <c r="P27" s="176" t="str">
        <f>IFERROR(INDEX(Calculation!$AK$5:$AK$204,MATCH("3."&amp;ROW(P27)-ROW($H$7),Calculation!$AM$5:$AM$204,0),1),"")</f>
        <v/>
      </c>
      <c r="Q27" s="175"/>
      <c r="R27" s="60"/>
      <c r="S27" s="178"/>
      <c r="T27" s="179" t="str">
        <f>IFERROR(INDEX(Calculation!$AK$5:$AK$204,MATCH("4."&amp;ROW(T27)-ROW($H$7),Calculation!$AM$5:$AM$204,0),1),"")</f>
        <v/>
      </c>
      <c r="U27" s="180"/>
    </row>
    <row r="28" spans="2:21" s="59" customFormat="1" ht="18" customHeight="1" thickBot="1" x14ac:dyDescent="0.25">
      <c r="B28" s="366"/>
      <c r="C28" s="367"/>
      <c r="D28" s="368"/>
      <c r="E28" s="368"/>
      <c r="G28" s="168"/>
      <c r="H28" s="169" t="str">
        <f>IFERROR(INDEX(Calculation!$AK$5:$AK$204,MATCH("1."&amp;ROW(H28)-ROW($H$7),Calculation!$AM$5:$AM$204,0),1),"")</f>
        <v/>
      </c>
      <c r="I28" s="170"/>
      <c r="J28" s="60"/>
      <c r="K28" s="172"/>
      <c r="L28" s="173" t="str">
        <f>IFERROR(INDEX(Calculation!$AK$5:$AK$204,MATCH("2."&amp;ROW(L28)-ROW($H$7),Calculation!$AM$5:$AM$204,0),1),"")</f>
        <v/>
      </c>
      <c r="M28" s="172"/>
      <c r="N28" s="60"/>
      <c r="O28" s="175"/>
      <c r="P28" s="176" t="str">
        <f>IFERROR(INDEX(Calculation!$AK$5:$AK$204,MATCH("3."&amp;ROW(P28)-ROW($H$7),Calculation!$AM$5:$AM$204,0),1),"")</f>
        <v/>
      </c>
      <c r="Q28" s="175"/>
      <c r="R28" s="60"/>
      <c r="S28" s="178"/>
      <c r="T28" s="179" t="str">
        <f>IFERROR(INDEX(Calculation!$AK$5:$AK$204,MATCH("4."&amp;ROW(T28)-ROW($H$7),Calculation!$AM$5:$AM$204,0),1),"")</f>
        <v/>
      </c>
      <c r="U28" s="180"/>
    </row>
    <row r="29" spans="2:21" s="59" customFormat="1" ht="18" customHeight="1" thickBot="1" x14ac:dyDescent="0.25">
      <c r="B29" s="366"/>
      <c r="C29" s="367"/>
      <c r="D29" s="368"/>
      <c r="E29" s="368"/>
      <c r="G29" s="168"/>
      <c r="H29" s="169" t="str">
        <f>IFERROR(INDEX(Calculation!$AK$5:$AK$204,MATCH("1."&amp;ROW(H29)-ROW($H$7),Calculation!$AM$5:$AM$204,0),1),"")</f>
        <v/>
      </c>
      <c r="I29" s="170"/>
      <c r="J29" s="60"/>
      <c r="K29" s="172"/>
      <c r="L29" s="173" t="str">
        <f>IFERROR(INDEX(Calculation!$AK$5:$AK$204,MATCH("2."&amp;ROW(L29)-ROW($H$7),Calculation!$AM$5:$AM$204,0),1),"")</f>
        <v/>
      </c>
      <c r="M29" s="172"/>
      <c r="N29" s="60"/>
      <c r="O29" s="175"/>
      <c r="P29" s="176" t="str">
        <f>IFERROR(INDEX(Calculation!$AK$5:$AK$204,MATCH("3."&amp;ROW(P29)-ROW($H$7),Calculation!$AM$5:$AM$204,0),1),"")</f>
        <v/>
      </c>
      <c r="Q29" s="175"/>
      <c r="R29" s="60"/>
      <c r="S29" s="178"/>
      <c r="T29" s="179" t="str">
        <f>IFERROR(INDEX(Calculation!$AK$5:$AK$204,MATCH("4."&amp;ROW(T29)-ROW($H$7),Calculation!$AM$5:$AM$204,0),1),"")</f>
        <v/>
      </c>
      <c r="U29" s="180"/>
    </row>
    <row r="30" spans="2:21" s="59" customFormat="1" ht="18" customHeight="1" thickBot="1" x14ac:dyDescent="0.25">
      <c r="B30" s="366"/>
      <c r="C30" s="367"/>
      <c r="D30" s="368"/>
      <c r="E30" s="368"/>
      <c r="G30" s="168"/>
      <c r="H30" s="169" t="str">
        <f>IFERROR(INDEX(Calculation!$AK$5:$AK$204,MATCH("1."&amp;ROW(H30)-ROW($H$7),Calculation!$AM$5:$AM$204,0),1),"")</f>
        <v/>
      </c>
      <c r="I30" s="170"/>
      <c r="J30" s="60"/>
      <c r="K30" s="172"/>
      <c r="L30" s="173" t="str">
        <f>IFERROR(INDEX(Calculation!$AK$5:$AK$204,MATCH("2."&amp;ROW(L30)-ROW($H$7),Calculation!$AM$5:$AM$204,0),1),"")</f>
        <v/>
      </c>
      <c r="M30" s="172"/>
      <c r="N30" s="60"/>
      <c r="O30" s="175"/>
      <c r="P30" s="176" t="str">
        <f>IFERROR(INDEX(Calculation!$AK$5:$AK$204,MATCH("3."&amp;ROW(P30)-ROW($H$7),Calculation!$AM$5:$AM$204,0),1),"")</f>
        <v/>
      </c>
      <c r="Q30" s="175"/>
      <c r="R30" s="60"/>
      <c r="S30" s="178"/>
      <c r="T30" s="179" t="str">
        <f>IFERROR(INDEX(Calculation!$AK$5:$AK$204,MATCH("4."&amp;ROW(T30)-ROW($H$7),Calculation!$AM$5:$AM$204,0),1),"")</f>
        <v/>
      </c>
      <c r="U30" s="180"/>
    </row>
    <row r="31" spans="2:21" s="59" customFormat="1" ht="18" customHeight="1" thickBot="1" x14ac:dyDescent="0.25">
      <c r="B31" s="366"/>
      <c r="C31" s="367"/>
      <c r="D31" s="368"/>
      <c r="E31" s="368"/>
      <c r="G31" s="168"/>
      <c r="H31" s="169" t="str">
        <f>IFERROR(INDEX(Calculation!$AK$5:$AK$204,MATCH("1."&amp;ROW(H31)-ROW($H$7),Calculation!$AM$5:$AM$204,0),1),"")</f>
        <v/>
      </c>
      <c r="I31" s="170"/>
      <c r="J31" s="60"/>
      <c r="K31" s="172"/>
      <c r="L31" s="173" t="str">
        <f>IFERROR(INDEX(Calculation!$AK$5:$AK$204,MATCH("2."&amp;ROW(L31)-ROW($H$7),Calculation!$AM$5:$AM$204,0),1),"")</f>
        <v/>
      </c>
      <c r="M31" s="172"/>
      <c r="N31" s="60"/>
      <c r="O31" s="175"/>
      <c r="P31" s="176" t="str">
        <f>IFERROR(INDEX(Calculation!$AK$5:$AK$204,MATCH("3."&amp;ROW(P31)-ROW($H$7),Calculation!$AM$5:$AM$204,0),1),"")</f>
        <v/>
      </c>
      <c r="Q31" s="175"/>
      <c r="R31" s="60"/>
      <c r="S31" s="178"/>
      <c r="T31" s="179" t="str">
        <f>IFERROR(INDEX(Calculation!$AK$5:$AK$204,MATCH("4."&amp;ROW(T31)-ROW($H$7),Calculation!$AM$5:$AM$204,0),1),"")</f>
        <v/>
      </c>
      <c r="U31" s="180"/>
    </row>
    <row r="32" spans="2:21" s="59" customFormat="1" ht="18" customHeight="1" thickBot="1" x14ac:dyDescent="0.25">
      <c r="B32" s="366"/>
      <c r="C32" s="367"/>
      <c r="D32" s="368"/>
      <c r="E32" s="368"/>
      <c r="G32" s="168"/>
      <c r="H32" s="169" t="str">
        <f>IFERROR(INDEX(Calculation!$AK$5:$AK$204,MATCH("1."&amp;ROW(H32)-ROW($H$7),Calculation!$AM$5:$AM$204,0),1),"")</f>
        <v/>
      </c>
      <c r="I32" s="170"/>
      <c r="J32" s="60"/>
      <c r="K32" s="172"/>
      <c r="L32" s="173" t="str">
        <f>IFERROR(INDEX(Calculation!$AK$5:$AK$204,MATCH("2."&amp;ROW(L32)-ROW($H$7),Calculation!$AM$5:$AM$204,0),1),"")</f>
        <v/>
      </c>
      <c r="M32" s="172"/>
      <c r="N32" s="60"/>
      <c r="O32" s="175"/>
      <c r="P32" s="176" t="str">
        <f>IFERROR(INDEX(Calculation!$AK$5:$AK$204,MATCH("3."&amp;ROW(P32)-ROW($H$7),Calculation!$AM$5:$AM$204,0),1),"")</f>
        <v/>
      </c>
      <c r="Q32" s="175"/>
      <c r="R32" s="60"/>
      <c r="S32" s="178"/>
      <c r="T32" s="179" t="str">
        <f>IFERROR(INDEX(Calculation!$AK$5:$AK$204,MATCH("4."&amp;ROW(T32)-ROW($H$7),Calculation!$AM$5:$AM$204,0),1),"")</f>
        <v/>
      </c>
      <c r="U32" s="180"/>
    </row>
    <row r="33" spans="2:21" s="59" customFormat="1" ht="18" customHeight="1" thickBot="1" x14ac:dyDescent="0.25">
      <c r="B33" s="366"/>
      <c r="C33" s="367"/>
      <c r="D33" s="368"/>
      <c r="E33" s="368"/>
      <c r="G33" s="168"/>
      <c r="H33" s="169" t="str">
        <f>IFERROR(INDEX(Calculation!$AK$5:$AK$204,MATCH("1."&amp;ROW(H33)-ROW($H$7),Calculation!$AM$5:$AM$204,0),1),"")</f>
        <v/>
      </c>
      <c r="I33" s="170"/>
      <c r="J33" s="60"/>
      <c r="K33" s="172"/>
      <c r="L33" s="173" t="str">
        <f>IFERROR(INDEX(Calculation!$AK$5:$AK$204,MATCH("2."&amp;ROW(L33)-ROW($H$7),Calculation!$AM$5:$AM$204,0),1),"")</f>
        <v/>
      </c>
      <c r="M33" s="172"/>
      <c r="N33" s="60"/>
      <c r="O33" s="175"/>
      <c r="P33" s="176" t="str">
        <f>IFERROR(INDEX(Calculation!$AK$5:$AK$204,MATCH("3."&amp;ROW(P33)-ROW($H$7),Calculation!$AM$5:$AM$204,0),1),"")</f>
        <v/>
      </c>
      <c r="Q33" s="175"/>
      <c r="R33" s="60"/>
      <c r="S33" s="178"/>
      <c r="T33" s="179" t="str">
        <f>IFERROR(INDEX(Calculation!$AK$5:$AK$204,MATCH("4."&amp;ROW(T33)-ROW($H$7),Calculation!$AM$5:$AM$204,0),1),"")</f>
        <v/>
      </c>
      <c r="U33" s="180"/>
    </row>
    <row r="34" spans="2:21" s="59" customFormat="1" ht="18" customHeight="1" thickBot="1" x14ac:dyDescent="0.25">
      <c r="B34" s="366"/>
      <c r="C34" s="367"/>
      <c r="D34" s="368"/>
      <c r="E34" s="368"/>
      <c r="G34" s="168"/>
      <c r="H34" s="169" t="str">
        <f>IFERROR(INDEX(Calculation!$AK$5:$AK$204,MATCH("1."&amp;ROW(H34)-ROW($H$7),Calculation!$AM$5:$AM$204,0),1),"")</f>
        <v/>
      </c>
      <c r="I34" s="170"/>
      <c r="J34" s="60"/>
      <c r="K34" s="172"/>
      <c r="L34" s="173" t="str">
        <f>IFERROR(INDEX(Calculation!$AK$5:$AK$204,MATCH("2."&amp;ROW(L34)-ROW($H$7),Calculation!$AM$5:$AM$204,0),1),"")</f>
        <v/>
      </c>
      <c r="M34" s="172"/>
      <c r="N34" s="60"/>
      <c r="O34" s="175"/>
      <c r="P34" s="176" t="str">
        <f>IFERROR(INDEX(Calculation!$AK$5:$AK$204,MATCH("3."&amp;ROW(P34)-ROW($H$7),Calculation!$AM$5:$AM$204,0),1),"")</f>
        <v/>
      </c>
      <c r="Q34" s="175"/>
      <c r="R34" s="60"/>
      <c r="S34" s="178"/>
      <c r="T34" s="179" t="str">
        <f>IFERROR(INDEX(Calculation!$AK$5:$AK$204,MATCH("4."&amp;ROW(T34)-ROW($H$7),Calculation!$AM$5:$AM$204,0),1),"")</f>
        <v/>
      </c>
      <c r="U34" s="180"/>
    </row>
    <row r="35" spans="2:21" s="59" customFormat="1" ht="18" customHeight="1" thickBot="1" x14ac:dyDescent="0.25">
      <c r="B35" s="366"/>
      <c r="C35" s="367"/>
      <c r="D35" s="368"/>
      <c r="E35" s="368"/>
      <c r="G35" s="168"/>
      <c r="H35" s="169" t="str">
        <f>IFERROR(INDEX(Calculation!$AK$5:$AK$204,MATCH("1."&amp;ROW(H35)-ROW($H$7),Calculation!$AM$5:$AM$204,0),1),"")</f>
        <v/>
      </c>
      <c r="I35" s="170"/>
      <c r="J35" s="60"/>
      <c r="K35" s="172"/>
      <c r="L35" s="173" t="str">
        <f>IFERROR(INDEX(Calculation!$AK$5:$AK$204,MATCH("2."&amp;ROW(L35)-ROW($H$7),Calculation!$AM$5:$AM$204,0),1),"")</f>
        <v/>
      </c>
      <c r="M35" s="172"/>
      <c r="N35" s="60"/>
      <c r="O35" s="175"/>
      <c r="P35" s="176" t="str">
        <f>IFERROR(INDEX(Calculation!$AK$5:$AK$204,MATCH("3."&amp;ROW(P35)-ROW($H$7),Calculation!$AM$5:$AM$204,0),1),"")</f>
        <v/>
      </c>
      <c r="Q35" s="175"/>
      <c r="R35" s="60"/>
      <c r="S35" s="178"/>
      <c r="T35" s="179" t="str">
        <f>IFERROR(INDEX(Calculation!$AK$5:$AK$204,MATCH("4."&amp;ROW(T35)-ROW($H$7),Calculation!$AM$5:$AM$204,0),1),"")</f>
        <v/>
      </c>
      <c r="U35" s="180"/>
    </row>
    <row r="36" spans="2:21" s="59" customFormat="1" ht="18" customHeight="1" thickBot="1" x14ac:dyDescent="0.25">
      <c r="B36" s="366"/>
      <c r="C36" s="367"/>
      <c r="D36" s="368"/>
      <c r="E36" s="368"/>
      <c r="G36" s="168"/>
      <c r="H36" s="169" t="str">
        <f>IFERROR(INDEX(Calculation!$AK$5:$AK$204,MATCH("1."&amp;ROW(H36)-ROW($H$7),Calculation!$AM$5:$AM$204,0),1),"")</f>
        <v/>
      </c>
      <c r="I36" s="170"/>
      <c r="J36" s="60"/>
      <c r="K36" s="172"/>
      <c r="L36" s="173" t="str">
        <f>IFERROR(INDEX(Calculation!$AK$5:$AK$204,MATCH("2."&amp;ROW(L36)-ROW($H$7),Calculation!$AM$5:$AM$204,0),1),"")</f>
        <v/>
      </c>
      <c r="M36" s="172"/>
      <c r="N36" s="60"/>
      <c r="O36" s="175"/>
      <c r="P36" s="176" t="str">
        <f>IFERROR(INDEX(Calculation!$AK$5:$AK$204,MATCH("3."&amp;ROW(P36)-ROW($H$7),Calculation!$AM$5:$AM$204,0),1),"")</f>
        <v/>
      </c>
      <c r="Q36" s="175"/>
      <c r="R36" s="60"/>
      <c r="S36" s="178"/>
      <c r="T36" s="179" t="str">
        <f>IFERROR(INDEX(Calculation!$AK$5:$AK$204,MATCH("4."&amp;ROW(T36)-ROW($H$7),Calculation!$AM$5:$AM$204,0),1),"")</f>
        <v/>
      </c>
      <c r="U36" s="180"/>
    </row>
    <row r="37" spans="2:21" s="59" customFormat="1" ht="18" customHeight="1" thickBot="1" x14ac:dyDescent="0.25">
      <c r="B37" s="366"/>
      <c r="C37" s="367"/>
      <c r="D37" s="368"/>
      <c r="E37" s="368"/>
      <c r="G37" s="168"/>
      <c r="H37" s="171" t="str">
        <f>IFERROR(INDEX(Calculation!$AK$5:$AK$204,MATCH("1."&amp;ROW(H37)-ROW($H$7),Calculation!$AM$5:$AM$204,0),1),"")</f>
        <v/>
      </c>
      <c r="I37" s="170"/>
      <c r="J37" s="60"/>
      <c r="K37" s="172"/>
      <c r="L37" s="174" t="str">
        <f>IFERROR(INDEX(Calculation!$AK$5:$AK$204,MATCH("2."&amp;ROW(L37)-ROW($H$7),Calculation!$AM$5:$AM$204,0),1),"")</f>
        <v/>
      </c>
      <c r="M37" s="172"/>
      <c r="N37" s="60"/>
      <c r="O37" s="175"/>
      <c r="P37" s="177" t="str">
        <f>IFERROR(INDEX(Calculation!$AK$5:$AK$204,MATCH("3."&amp;ROW(P37)-ROW($H$7),Calculation!$AM$5:$AM$204,0),1),"")</f>
        <v/>
      </c>
      <c r="Q37" s="175"/>
      <c r="R37" s="60"/>
      <c r="S37" s="178"/>
      <c r="T37" s="181" t="str">
        <f>IFERROR(INDEX(Calculation!$AK$5:$AK$204,MATCH("4."&amp;ROW(T37)-ROW($H$7),Calculation!$AM$5:$AM$204,0),1),"")</f>
        <v/>
      </c>
      <c r="U37" s="180"/>
    </row>
    <row r="38" spans="2:21" s="59" customFormat="1" ht="18" customHeight="1" thickBot="1" x14ac:dyDescent="0.25">
      <c r="B38" s="366"/>
      <c r="C38" s="367"/>
      <c r="D38" s="368"/>
      <c r="E38" s="368"/>
      <c r="G38" s="168"/>
      <c r="H38" s="169" t="str">
        <f>IFERROR(INDEX(Calculation!$AK$5:$AK$204,MATCH("1."&amp;ROW(H38)-ROW($H$7),Calculation!$AM$5:$AM$204,0),1),"")</f>
        <v/>
      </c>
      <c r="I38" s="170"/>
      <c r="J38" s="60"/>
      <c r="K38" s="172"/>
      <c r="L38" s="173" t="str">
        <f>IFERROR(INDEX(Calculation!$AK$5:$AK$204,MATCH("2."&amp;ROW(L38)-ROW($H$7),Calculation!$AM$5:$AM$204,0),1),"")</f>
        <v/>
      </c>
      <c r="M38" s="172"/>
      <c r="N38" s="60"/>
      <c r="O38" s="175"/>
      <c r="P38" s="176" t="str">
        <f>IFERROR(INDEX(Calculation!$AK$5:$AK$204,MATCH("3."&amp;ROW(P38)-ROW($H$7),Calculation!$AM$5:$AM$204,0),1),"")</f>
        <v/>
      </c>
      <c r="Q38" s="175"/>
      <c r="R38" s="60"/>
      <c r="S38" s="178"/>
      <c r="T38" s="179" t="str">
        <f>IFERROR(INDEX(Calculation!$AK$5:$AK$204,MATCH("4."&amp;ROW(T38)-ROW($H$7),Calculation!$AM$5:$AM$204,0),1),"")</f>
        <v/>
      </c>
      <c r="U38" s="180"/>
    </row>
    <row r="39" spans="2:21" s="59" customFormat="1" ht="18" customHeight="1" thickBot="1" x14ac:dyDescent="0.25">
      <c r="B39" s="366"/>
      <c r="C39" s="367"/>
      <c r="D39" s="368"/>
      <c r="E39" s="368"/>
      <c r="G39" s="168"/>
      <c r="H39" s="169" t="str">
        <f>IFERROR(INDEX(Calculation!$AK$5:$AK$204,MATCH("1."&amp;ROW(H39)-ROW($H$7),Calculation!$AM$5:$AM$204,0),1),"")</f>
        <v/>
      </c>
      <c r="I39" s="170"/>
      <c r="J39" s="60"/>
      <c r="K39" s="172"/>
      <c r="L39" s="173" t="str">
        <f>IFERROR(INDEX(Calculation!$AK$5:$AK$204,MATCH("2."&amp;ROW(L39)-ROW($H$7),Calculation!$AM$5:$AM$204,0),1),"")</f>
        <v/>
      </c>
      <c r="M39" s="172"/>
      <c r="N39" s="60"/>
      <c r="O39" s="175"/>
      <c r="P39" s="176" t="str">
        <f>IFERROR(INDEX(Calculation!$AK$5:$AK$204,MATCH("3."&amp;ROW(P39)-ROW($H$7),Calculation!$AM$5:$AM$204,0),1),"")</f>
        <v/>
      </c>
      <c r="Q39" s="175"/>
      <c r="R39" s="60"/>
      <c r="S39" s="178"/>
      <c r="T39" s="179" t="str">
        <f>IFERROR(INDEX(Calculation!$AK$5:$AK$204,MATCH("4."&amp;ROW(T39)-ROW($H$7),Calculation!$AM$5:$AM$204,0),1),"")</f>
        <v/>
      </c>
      <c r="U39" s="180"/>
    </row>
    <row r="40" spans="2:21" s="59" customFormat="1" ht="18" customHeight="1" thickBot="1" x14ac:dyDescent="0.25">
      <c r="B40" s="366"/>
      <c r="C40" s="367"/>
      <c r="D40" s="368"/>
      <c r="E40" s="368"/>
      <c r="G40" s="168"/>
      <c r="H40" s="169" t="str">
        <f>IFERROR(INDEX(Calculation!$AK$5:$AK$204,MATCH("1."&amp;ROW(H40)-ROW($H$7),Calculation!$AM$5:$AM$204,0),1),"")</f>
        <v/>
      </c>
      <c r="I40" s="170"/>
      <c r="J40" s="60"/>
      <c r="K40" s="172"/>
      <c r="L40" s="173" t="str">
        <f>IFERROR(INDEX(Calculation!$AK$5:$AK$204,MATCH("2."&amp;ROW(L40)-ROW($H$7),Calculation!$AM$5:$AM$204,0),1),"")</f>
        <v/>
      </c>
      <c r="M40" s="172"/>
      <c r="N40" s="60"/>
      <c r="O40" s="175"/>
      <c r="P40" s="176" t="str">
        <f>IFERROR(INDEX(Calculation!$AK$5:$AK$204,MATCH("3."&amp;ROW(P40)-ROW($H$7),Calculation!$AM$5:$AM$204,0),1),"")</f>
        <v/>
      </c>
      <c r="Q40" s="175"/>
      <c r="R40" s="60"/>
      <c r="S40" s="178"/>
      <c r="T40" s="179" t="str">
        <f>IFERROR(INDEX(Calculation!$AK$5:$AK$204,MATCH("4."&amp;ROW(T40)-ROW($H$7),Calculation!$AM$5:$AM$204,0),1),"")</f>
        <v/>
      </c>
      <c r="U40" s="180"/>
    </row>
    <row r="41" spans="2:21" s="59" customFormat="1" ht="18" customHeight="1" thickBot="1" x14ac:dyDescent="0.25">
      <c r="B41" s="366"/>
      <c r="C41" s="367"/>
      <c r="D41" s="368"/>
      <c r="E41" s="368"/>
      <c r="G41" s="168"/>
      <c r="H41" s="169" t="str">
        <f>IFERROR(INDEX(Calculation!$AK$5:$AK$204,MATCH("1."&amp;ROW(H41)-ROW($H$7),Calculation!$AM$5:$AM$204,0),1),"")</f>
        <v/>
      </c>
      <c r="I41" s="170"/>
      <c r="J41" s="60"/>
      <c r="K41" s="172"/>
      <c r="L41" s="173" t="str">
        <f>IFERROR(INDEX(Calculation!$AK$5:$AK$204,MATCH("2."&amp;ROW(L41)-ROW($H$7),Calculation!$AM$5:$AM$204,0),1),"")</f>
        <v/>
      </c>
      <c r="M41" s="172"/>
      <c r="N41" s="60"/>
      <c r="O41" s="175"/>
      <c r="P41" s="176" t="str">
        <f>IFERROR(INDEX(Calculation!$AK$5:$AK$204,MATCH("3."&amp;ROW(P41)-ROW($H$7),Calculation!$AM$5:$AM$204,0),1),"")</f>
        <v/>
      </c>
      <c r="Q41" s="175"/>
      <c r="R41" s="60"/>
      <c r="S41" s="178"/>
      <c r="T41" s="179" t="str">
        <f>IFERROR(INDEX(Calculation!$AK$5:$AK$204,MATCH("4."&amp;ROW(T41)-ROW($H$7),Calculation!$AM$5:$AM$204,0),1),"")</f>
        <v/>
      </c>
      <c r="U41" s="180"/>
    </row>
    <row r="42" spans="2:21" s="59" customFormat="1" ht="18" customHeight="1" thickBot="1" x14ac:dyDescent="0.25">
      <c r="B42" s="366"/>
      <c r="C42" s="367"/>
      <c r="D42" s="368"/>
      <c r="E42" s="368"/>
      <c r="G42" s="168"/>
      <c r="H42" s="169" t="str">
        <f>IFERROR(INDEX(Calculation!$AK$5:$AK$204,MATCH("1."&amp;ROW(H42)-ROW($H$7),Calculation!$AM$5:$AM$204,0),1),"")</f>
        <v/>
      </c>
      <c r="I42" s="170"/>
      <c r="J42" s="60"/>
      <c r="K42" s="172"/>
      <c r="L42" s="173" t="str">
        <f>IFERROR(INDEX(Calculation!$AK$5:$AK$204,MATCH("2."&amp;ROW(L42)-ROW($H$7),Calculation!$AM$5:$AM$204,0),1),"")</f>
        <v/>
      </c>
      <c r="M42" s="172"/>
      <c r="N42" s="60"/>
      <c r="O42" s="175"/>
      <c r="P42" s="176" t="str">
        <f>IFERROR(INDEX(Calculation!$AK$5:$AK$204,MATCH("3."&amp;ROW(P42)-ROW($H$7),Calculation!$AM$5:$AM$204,0),1),"")</f>
        <v/>
      </c>
      <c r="Q42" s="175"/>
      <c r="R42" s="60"/>
      <c r="S42" s="178"/>
      <c r="T42" s="179" t="str">
        <f>IFERROR(INDEX(Calculation!$AK$5:$AK$204,MATCH("4."&amp;ROW(T42)-ROW($H$7),Calculation!$AM$5:$AM$204,0),1),"")</f>
        <v/>
      </c>
      <c r="U42" s="180"/>
    </row>
    <row r="43" spans="2:21" s="59" customFormat="1" ht="18" customHeight="1" thickBot="1" x14ac:dyDescent="0.25">
      <c r="B43" s="366"/>
      <c r="C43" s="367"/>
      <c r="D43" s="368"/>
      <c r="E43" s="368"/>
      <c r="G43" s="168"/>
      <c r="H43" s="169" t="str">
        <f>IFERROR(INDEX(Calculation!$AK$5:$AK$204,MATCH("1."&amp;ROW(H43)-ROW($H$7),Calculation!$AM$5:$AM$204,0),1),"")</f>
        <v/>
      </c>
      <c r="I43" s="170"/>
      <c r="J43" s="60"/>
      <c r="K43" s="172"/>
      <c r="L43" s="173" t="str">
        <f>IFERROR(INDEX(Calculation!$AK$5:$AK$204,MATCH("2."&amp;ROW(L43)-ROW($H$7),Calculation!$AM$5:$AM$204,0),1),"")</f>
        <v/>
      </c>
      <c r="M43" s="172"/>
      <c r="N43" s="60"/>
      <c r="O43" s="175"/>
      <c r="P43" s="176" t="str">
        <f>IFERROR(INDEX(Calculation!$AK$5:$AK$204,MATCH("3."&amp;ROW(P43)-ROW($H$7),Calculation!$AM$5:$AM$204,0),1),"")</f>
        <v/>
      </c>
      <c r="Q43" s="175"/>
      <c r="R43" s="60"/>
      <c r="S43" s="178"/>
      <c r="T43" s="179" t="str">
        <f>IFERROR(INDEX(Calculation!$AK$5:$AK$204,MATCH("4."&amp;ROW(T43)-ROW($H$7),Calculation!$AM$5:$AM$204,0),1),"")</f>
        <v/>
      </c>
      <c r="U43" s="180"/>
    </row>
    <row r="44" spans="2:21" s="59" customFormat="1" ht="18" customHeight="1" thickBot="1" x14ac:dyDescent="0.25">
      <c r="B44" s="366"/>
      <c r="C44" s="367"/>
      <c r="D44" s="368"/>
      <c r="E44" s="368"/>
      <c r="G44" s="168"/>
      <c r="H44" s="169" t="str">
        <f>IFERROR(INDEX(Calculation!$AK$5:$AK$204,MATCH("1."&amp;ROW(H44)-ROW($H$7),Calculation!$AM$5:$AM$204,0),1),"")</f>
        <v/>
      </c>
      <c r="I44" s="170"/>
      <c r="J44" s="60"/>
      <c r="K44" s="172"/>
      <c r="L44" s="173" t="str">
        <f>IFERROR(INDEX(Calculation!$AK$5:$AK$204,MATCH("2."&amp;ROW(L44)-ROW($H$7),Calculation!$AM$5:$AM$204,0),1),"")</f>
        <v/>
      </c>
      <c r="M44" s="172"/>
      <c r="N44" s="60"/>
      <c r="O44" s="175"/>
      <c r="P44" s="176" t="str">
        <f>IFERROR(INDEX(Calculation!$AK$5:$AK$204,MATCH("3."&amp;ROW(P44)-ROW($H$7),Calculation!$AM$5:$AM$204,0),1),"")</f>
        <v/>
      </c>
      <c r="Q44" s="175"/>
      <c r="R44" s="60"/>
      <c r="S44" s="178"/>
      <c r="T44" s="179" t="str">
        <f>IFERROR(INDEX(Calculation!$AK$5:$AK$204,MATCH("4."&amp;ROW(T44)-ROW($H$7),Calculation!$AM$5:$AM$204,0),1),"")</f>
        <v/>
      </c>
      <c r="U44" s="180"/>
    </row>
    <row r="45" spans="2:21" s="59" customFormat="1" ht="18" customHeight="1" thickBot="1" x14ac:dyDescent="0.25">
      <c r="B45" s="366"/>
      <c r="C45" s="367"/>
      <c r="D45" s="368"/>
      <c r="E45" s="368"/>
      <c r="G45" s="168"/>
      <c r="H45" s="169" t="str">
        <f>IFERROR(INDEX(Calculation!$AK$5:$AK$204,MATCH("1."&amp;ROW(H45)-ROW($H$7),Calculation!$AM$5:$AM$204,0),1),"")</f>
        <v/>
      </c>
      <c r="I45" s="170"/>
      <c r="J45" s="60"/>
      <c r="K45" s="172"/>
      <c r="L45" s="173" t="str">
        <f>IFERROR(INDEX(Calculation!$AK$5:$AK$204,MATCH("2."&amp;ROW(L45)-ROW($H$7),Calculation!$AM$5:$AM$204,0),1),"")</f>
        <v/>
      </c>
      <c r="M45" s="172"/>
      <c r="N45" s="60"/>
      <c r="O45" s="175"/>
      <c r="P45" s="176" t="str">
        <f>IFERROR(INDEX(Calculation!$AK$5:$AK$204,MATCH("3."&amp;ROW(P45)-ROW($H$7),Calculation!$AM$5:$AM$204,0),1),"")</f>
        <v/>
      </c>
      <c r="Q45" s="175"/>
      <c r="R45" s="60"/>
      <c r="S45" s="178"/>
      <c r="T45" s="179" t="str">
        <f>IFERROR(INDEX(Calculation!$AK$5:$AK$204,MATCH("4."&amp;ROW(T45)-ROW($H$7),Calculation!$AM$5:$AM$204,0),1),"")</f>
        <v/>
      </c>
      <c r="U45" s="180"/>
    </row>
    <row r="46" spans="2:21" s="59" customFormat="1" ht="18" customHeight="1" thickBot="1" x14ac:dyDescent="0.25">
      <c r="B46" s="366"/>
      <c r="C46" s="367"/>
      <c r="D46" s="368"/>
      <c r="E46" s="368"/>
      <c r="G46" s="168"/>
      <c r="H46" s="169" t="str">
        <f>IFERROR(INDEX(Calculation!$AK$5:$AK$204,MATCH("1."&amp;ROW(H46)-ROW($H$7),Calculation!$AM$5:$AM$204,0),1),"")</f>
        <v/>
      </c>
      <c r="I46" s="170"/>
      <c r="J46" s="60"/>
      <c r="K46" s="172"/>
      <c r="L46" s="173" t="str">
        <f>IFERROR(INDEX(Calculation!$AK$5:$AK$204,MATCH("2."&amp;ROW(L46)-ROW($H$7),Calculation!$AM$5:$AM$204,0),1),"")</f>
        <v/>
      </c>
      <c r="M46" s="172"/>
      <c r="N46" s="60"/>
      <c r="O46" s="175"/>
      <c r="P46" s="176" t="str">
        <f>IFERROR(INDEX(Calculation!$AK$5:$AK$204,MATCH("3."&amp;ROW(P46)-ROW($H$7),Calculation!$AM$5:$AM$204,0),1),"")</f>
        <v/>
      </c>
      <c r="Q46" s="175"/>
      <c r="R46" s="60"/>
      <c r="S46" s="178"/>
      <c r="T46" s="179" t="str">
        <f>IFERROR(INDEX(Calculation!$AK$5:$AK$204,MATCH("4."&amp;ROW(T46)-ROW($H$7),Calculation!$AM$5:$AM$204,0),1),"")</f>
        <v/>
      </c>
      <c r="U46" s="180"/>
    </row>
    <row r="47" spans="2:21" s="59" customFormat="1" ht="18" customHeight="1" thickBot="1" x14ac:dyDescent="0.25">
      <c r="B47" s="366"/>
      <c r="C47" s="367"/>
      <c r="D47" s="368"/>
      <c r="E47" s="368"/>
      <c r="G47" s="168"/>
      <c r="H47" s="169" t="str">
        <f>IFERROR(INDEX(Calculation!$AK$5:$AK$204,MATCH("1."&amp;ROW(H47)-ROW($H$7),Calculation!$AM$5:$AM$204,0),1),"")</f>
        <v/>
      </c>
      <c r="I47" s="170"/>
      <c r="J47" s="60"/>
      <c r="K47" s="172"/>
      <c r="L47" s="173" t="str">
        <f>IFERROR(INDEX(Calculation!$AK$5:$AK$204,MATCH("2."&amp;ROW(L47)-ROW($H$7),Calculation!$AM$5:$AM$204,0),1),"")</f>
        <v/>
      </c>
      <c r="M47" s="172"/>
      <c r="N47" s="60"/>
      <c r="O47" s="175"/>
      <c r="P47" s="176" t="str">
        <f>IFERROR(INDEX(Calculation!$AK$5:$AK$204,MATCH("3."&amp;ROW(P47)-ROW($H$7),Calculation!$AM$5:$AM$204,0),1),"")</f>
        <v/>
      </c>
      <c r="Q47" s="175"/>
      <c r="R47" s="60"/>
      <c r="S47" s="178"/>
      <c r="T47" s="179" t="str">
        <f>IFERROR(INDEX(Calculation!$AK$5:$AK$204,MATCH("4."&amp;ROW(T47)-ROW($H$7),Calculation!$AM$5:$AM$204,0),1),"")</f>
        <v/>
      </c>
      <c r="U47" s="180"/>
    </row>
    <row r="48" spans="2:21" s="59" customFormat="1" ht="18" customHeight="1" thickBot="1" x14ac:dyDescent="0.25">
      <c r="B48" s="366"/>
      <c r="C48" s="367"/>
      <c r="D48" s="368"/>
      <c r="E48" s="368"/>
      <c r="G48" s="168"/>
      <c r="H48" s="169" t="str">
        <f>IFERROR(INDEX(Calculation!$AK$5:$AK$204,MATCH("1."&amp;ROW(H48)-ROW($H$7),Calculation!$AM$5:$AM$204,0),1),"")</f>
        <v/>
      </c>
      <c r="I48" s="170"/>
      <c r="J48" s="60"/>
      <c r="K48" s="172"/>
      <c r="L48" s="173" t="str">
        <f>IFERROR(INDEX(Calculation!$AK$5:$AK$204,MATCH("2."&amp;ROW(L48)-ROW($H$7),Calculation!$AM$5:$AM$204,0),1),"")</f>
        <v/>
      </c>
      <c r="M48" s="172"/>
      <c r="N48" s="60"/>
      <c r="O48" s="175"/>
      <c r="P48" s="176" t="str">
        <f>IFERROR(INDEX(Calculation!$AK$5:$AK$204,MATCH("3."&amp;ROW(P48)-ROW($H$7),Calculation!$AM$5:$AM$204,0),1),"")</f>
        <v/>
      </c>
      <c r="Q48" s="175"/>
      <c r="R48" s="60"/>
      <c r="S48" s="178"/>
      <c r="T48" s="179" t="str">
        <f>IFERROR(INDEX(Calculation!$AK$5:$AK$204,MATCH("4."&amp;ROW(T48)-ROW($H$7),Calculation!$AM$5:$AM$204,0),1),"")</f>
        <v/>
      </c>
      <c r="U48" s="180"/>
    </row>
    <row r="49" spans="2:21" s="59" customFormat="1" ht="18" customHeight="1" thickBot="1" x14ac:dyDescent="0.25">
      <c r="B49" s="366"/>
      <c r="C49" s="367"/>
      <c r="D49" s="368"/>
      <c r="E49" s="368"/>
      <c r="G49" s="168"/>
      <c r="H49" s="169" t="str">
        <f>IFERROR(INDEX(Calculation!$AK$5:$AK$204,MATCH("1."&amp;ROW(H49)-ROW($H$7),Calculation!$AM$5:$AM$204,0),1),"")</f>
        <v/>
      </c>
      <c r="I49" s="170"/>
      <c r="J49" s="60"/>
      <c r="K49" s="172"/>
      <c r="L49" s="173" t="str">
        <f>IFERROR(INDEX(Calculation!$AK$5:$AK$204,MATCH("2."&amp;ROW(L49)-ROW($H$7),Calculation!$AM$5:$AM$204,0),1),"")</f>
        <v/>
      </c>
      <c r="M49" s="172"/>
      <c r="N49" s="60"/>
      <c r="O49" s="175"/>
      <c r="P49" s="176" t="str">
        <f>IFERROR(INDEX(Calculation!$AK$5:$AK$204,MATCH("3."&amp;ROW(P49)-ROW($H$7),Calculation!$AM$5:$AM$204,0),1),"")</f>
        <v/>
      </c>
      <c r="Q49" s="175"/>
      <c r="R49" s="60"/>
      <c r="S49" s="178"/>
      <c r="T49" s="179" t="str">
        <f>IFERROR(INDEX(Calculation!$AK$5:$AK$204,MATCH("4."&amp;ROW(T49)-ROW($H$7),Calculation!$AM$5:$AM$204,0),1),"")</f>
        <v/>
      </c>
      <c r="U49" s="180"/>
    </row>
    <row r="50" spans="2:21" s="59" customFormat="1" ht="18" customHeight="1" thickBot="1" x14ac:dyDescent="0.25">
      <c r="B50" s="366"/>
      <c r="C50" s="367"/>
      <c r="D50" s="368"/>
      <c r="E50" s="368"/>
      <c r="G50" s="168"/>
      <c r="H50" s="169" t="str">
        <f>IFERROR(INDEX(Calculation!$AK$5:$AK$204,MATCH("1."&amp;ROW(H50)-ROW($H$7),Calculation!$AM$5:$AM$204,0),1),"")</f>
        <v/>
      </c>
      <c r="I50" s="170"/>
      <c r="J50" s="60"/>
      <c r="K50" s="172"/>
      <c r="L50" s="173" t="str">
        <f>IFERROR(INDEX(Calculation!$AK$5:$AK$204,MATCH("2."&amp;ROW(L50)-ROW($H$7),Calculation!$AM$5:$AM$204,0),1),"")</f>
        <v/>
      </c>
      <c r="M50" s="172"/>
      <c r="N50" s="60"/>
      <c r="O50" s="175"/>
      <c r="P50" s="176" t="str">
        <f>IFERROR(INDEX(Calculation!$AK$5:$AK$204,MATCH("3."&amp;ROW(P50)-ROW($H$7),Calculation!$AM$5:$AM$204,0),1),"")</f>
        <v/>
      </c>
      <c r="Q50" s="175"/>
      <c r="R50" s="60"/>
      <c r="S50" s="178"/>
      <c r="T50" s="179" t="str">
        <f>IFERROR(INDEX(Calculation!$AK$5:$AK$204,MATCH("4."&amp;ROW(T50)-ROW($H$7),Calculation!$AM$5:$AM$204,0),1),"")</f>
        <v/>
      </c>
      <c r="U50" s="180"/>
    </row>
    <row r="51" spans="2:21" s="59" customFormat="1" ht="18" customHeight="1" thickBot="1" x14ac:dyDescent="0.25">
      <c r="B51" s="366"/>
      <c r="C51" s="367"/>
      <c r="D51" s="368"/>
      <c r="E51" s="368"/>
      <c r="G51" s="168"/>
      <c r="H51" s="169" t="str">
        <f>IFERROR(INDEX(Calculation!$AK$5:$AK$204,MATCH("1."&amp;ROW(H51)-ROW($H$7),Calculation!$AM$5:$AM$204,0),1),"")</f>
        <v/>
      </c>
      <c r="I51" s="170"/>
      <c r="J51" s="60"/>
      <c r="K51" s="172"/>
      <c r="L51" s="173" t="str">
        <f>IFERROR(INDEX(Calculation!$AK$5:$AK$204,MATCH("2."&amp;ROW(L51)-ROW($H$7),Calculation!$AM$5:$AM$204,0),1),"")</f>
        <v/>
      </c>
      <c r="M51" s="172"/>
      <c r="N51" s="60"/>
      <c r="O51" s="175"/>
      <c r="P51" s="176" t="str">
        <f>IFERROR(INDEX(Calculation!$AK$5:$AK$204,MATCH("3."&amp;ROW(P51)-ROW($H$7),Calculation!$AM$5:$AM$204,0),1),"")</f>
        <v/>
      </c>
      <c r="Q51" s="175"/>
      <c r="R51" s="60"/>
      <c r="S51" s="178"/>
      <c r="T51" s="179" t="str">
        <f>IFERROR(INDEX(Calculation!$AK$5:$AK$204,MATCH("4."&amp;ROW(T51)-ROW($H$7),Calculation!$AM$5:$AM$204,0),1),"")</f>
        <v/>
      </c>
      <c r="U51" s="180"/>
    </row>
    <row r="52" spans="2:21" s="59" customFormat="1" ht="18" customHeight="1" thickBot="1" x14ac:dyDescent="0.25">
      <c r="B52" s="366"/>
      <c r="C52" s="367"/>
      <c r="D52" s="368"/>
      <c r="E52" s="368"/>
      <c r="G52" s="168"/>
      <c r="H52" s="169" t="str">
        <f>IFERROR(INDEX(Calculation!$AK$5:$AK$204,MATCH("1."&amp;ROW(H52)-ROW($H$7),Calculation!$AM$5:$AM$204,0),1),"")</f>
        <v/>
      </c>
      <c r="I52" s="170"/>
      <c r="J52" s="60"/>
      <c r="K52" s="172"/>
      <c r="L52" s="173" t="str">
        <f>IFERROR(INDEX(Calculation!$AK$5:$AK$204,MATCH("2."&amp;ROW(L52)-ROW($H$7),Calculation!$AM$5:$AM$204,0),1),"")</f>
        <v/>
      </c>
      <c r="M52" s="172"/>
      <c r="N52" s="60"/>
      <c r="O52" s="175"/>
      <c r="P52" s="176" t="str">
        <f>IFERROR(INDEX(Calculation!$AK$5:$AK$204,MATCH("3."&amp;ROW(P52)-ROW($H$7),Calculation!$AM$5:$AM$204,0),1),"")</f>
        <v/>
      </c>
      <c r="Q52" s="175"/>
      <c r="R52" s="60"/>
      <c r="S52" s="178"/>
      <c r="T52" s="179" t="str">
        <f>IFERROR(INDEX(Calculation!$AK$5:$AK$204,MATCH("4."&amp;ROW(T52)-ROW($H$7),Calculation!$AM$5:$AM$204,0),1),"")</f>
        <v/>
      </c>
      <c r="U52" s="180"/>
    </row>
    <row r="53" spans="2:21" s="59" customFormat="1" ht="18" customHeight="1" thickBot="1" x14ac:dyDescent="0.25">
      <c r="B53" s="366"/>
      <c r="C53" s="367"/>
      <c r="D53" s="368"/>
      <c r="E53" s="368"/>
      <c r="G53" s="168"/>
      <c r="H53" s="169" t="str">
        <f>IFERROR(INDEX(Calculation!$AK$5:$AK$204,MATCH("1."&amp;ROW(H53)-ROW($H$7),Calculation!$AM$5:$AM$204,0),1),"")</f>
        <v/>
      </c>
      <c r="I53" s="170"/>
      <c r="J53" s="60"/>
      <c r="K53" s="172"/>
      <c r="L53" s="173" t="str">
        <f>IFERROR(INDEX(Calculation!$AK$5:$AK$204,MATCH("2."&amp;ROW(L53)-ROW($H$7),Calculation!$AM$5:$AM$204,0),1),"")</f>
        <v/>
      </c>
      <c r="M53" s="172"/>
      <c r="N53" s="60"/>
      <c r="O53" s="175"/>
      <c r="P53" s="176" t="str">
        <f>IFERROR(INDEX(Calculation!$AK$5:$AK$204,MATCH("3."&amp;ROW(P53)-ROW($H$7),Calculation!$AM$5:$AM$204,0),1),"")</f>
        <v/>
      </c>
      <c r="Q53" s="175"/>
      <c r="R53" s="60"/>
      <c r="S53" s="178"/>
      <c r="T53" s="179" t="str">
        <f>IFERROR(INDEX(Calculation!$AK$5:$AK$204,MATCH("4."&amp;ROW(T53)-ROW($H$7),Calculation!$AM$5:$AM$204,0),1),"")</f>
        <v/>
      </c>
      <c r="U53" s="180"/>
    </row>
    <row r="54" spans="2:21" s="59" customFormat="1" ht="18" customHeight="1" thickBot="1" x14ac:dyDescent="0.25">
      <c r="B54" s="366"/>
      <c r="C54" s="367"/>
      <c r="D54" s="368"/>
      <c r="E54" s="368"/>
      <c r="G54" s="168"/>
      <c r="H54" s="171" t="str">
        <f>IFERROR(INDEX(Calculation!$AK$5:$AK$204,MATCH("1."&amp;ROW(H54)-ROW($H$7),Calculation!$AM$5:$AM$204,0),1),"")</f>
        <v/>
      </c>
      <c r="I54" s="170"/>
      <c r="J54" s="60"/>
      <c r="K54" s="172"/>
      <c r="L54" s="174" t="str">
        <f>IFERROR(INDEX(Calculation!$AK$5:$AK$204,MATCH("2."&amp;ROW(L54)-ROW($H$7),Calculation!$AM$5:$AM$204,0),1),"")</f>
        <v/>
      </c>
      <c r="M54" s="172"/>
      <c r="N54" s="60"/>
      <c r="O54" s="175"/>
      <c r="P54" s="177" t="str">
        <f>IFERROR(INDEX(Calculation!$AK$5:$AK$204,MATCH("3."&amp;ROW(P54)-ROW($H$7),Calculation!$AM$5:$AM$204,0),1),"")</f>
        <v/>
      </c>
      <c r="Q54" s="175"/>
      <c r="R54" s="60"/>
      <c r="S54" s="178"/>
      <c r="T54" s="181" t="str">
        <f>IFERROR(INDEX(Calculation!$AK$5:$AK$204,MATCH("4."&amp;ROW(T54)-ROW($H$7),Calculation!$AM$5:$AM$204,0),1),"")</f>
        <v/>
      </c>
      <c r="U54" s="180"/>
    </row>
    <row r="55" spans="2:21" s="59" customFormat="1" ht="18" customHeight="1" thickBot="1" x14ac:dyDescent="0.25">
      <c r="B55" s="366"/>
      <c r="C55" s="367"/>
      <c r="D55" s="368"/>
      <c r="E55" s="368"/>
      <c r="G55" s="168"/>
      <c r="H55" s="169" t="str">
        <f>IFERROR(INDEX(Calculation!$AK$5:$AK$204,MATCH("1."&amp;ROW(H55)-ROW($H$7),Calculation!$AM$5:$AM$204,0),1),"")</f>
        <v/>
      </c>
      <c r="I55" s="170"/>
      <c r="J55" s="60"/>
      <c r="K55" s="172"/>
      <c r="L55" s="173" t="str">
        <f>IFERROR(INDEX(Calculation!$AK$5:$AK$204,MATCH("2."&amp;ROW(L55)-ROW($H$7),Calculation!$AM$5:$AM$204,0),1),"")</f>
        <v/>
      </c>
      <c r="M55" s="172"/>
      <c r="N55" s="60"/>
      <c r="O55" s="175"/>
      <c r="P55" s="176" t="str">
        <f>IFERROR(INDEX(Calculation!$AK$5:$AK$204,MATCH("3."&amp;ROW(P55)-ROW($H$7),Calculation!$AM$5:$AM$204,0),1),"")</f>
        <v/>
      </c>
      <c r="Q55" s="175"/>
      <c r="R55" s="60"/>
      <c r="S55" s="178"/>
      <c r="T55" s="179" t="str">
        <f>IFERROR(INDEX(Calculation!$AK$5:$AK$204,MATCH("4."&amp;ROW(T55)-ROW($H$7),Calculation!$AM$5:$AM$204,0),1),"")</f>
        <v/>
      </c>
      <c r="U55" s="180"/>
    </row>
    <row r="56" spans="2:21" s="59" customFormat="1" ht="18" customHeight="1" thickBot="1" x14ac:dyDescent="0.25">
      <c r="B56" s="366"/>
      <c r="C56" s="367"/>
      <c r="D56" s="368"/>
      <c r="E56" s="368"/>
      <c r="G56" s="168"/>
      <c r="H56" s="169" t="str">
        <f>IFERROR(INDEX(Calculation!$AK$5:$AK$204,MATCH("1."&amp;ROW(H56)-ROW($H$7),Calculation!$AM$5:$AM$204,0),1),"")</f>
        <v/>
      </c>
      <c r="I56" s="170"/>
      <c r="J56" s="60"/>
      <c r="K56" s="172"/>
      <c r="L56" s="173" t="str">
        <f>IFERROR(INDEX(Calculation!$AK$5:$AK$204,MATCH("2."&amp;ROW(L56)-ROW($H$7),Calculation!$AM$5:$AM$204,0),1),"")</f>
        <v/>
      </c>
      <c r="M56" s="172"/>
      <c r="N56" s="60"/>
      <c r="O56" s="175"/>
      <c r="P56" s="176" t="str">
        <f>IFERROR(INDEX(Calculation!$AK$5:$AK$204,MATCH("3."&amp;ROW(P56)-ROW($H$7),Calculation!$AM$5:$AM$204,0),1),"")</f>
        <v/>
      </c>
      <c r="Q56" s="175"/>
      <c r="R56" s="60"/>
      <c r="S56" s="178"/>
      <c r="T56" s="179" t="str">
        <f>IFERROR(INDEX(Calculation!$AK$5:$AK$204,MATCH("4."&amp;ROW(T56)-ROW($H$7),Calculation!$AM$5:$AM$204,0),1),"")</f>
        <v/>
      </c>
      <c r="U56" s="180"/>
    </row>
    <row r="57" spans="2:21" s="59" customFormat="1" ht="18" customHeight="1" thickBot="1" x14ac:dyDescent="0.25">
      <c r="B57" s="366"/>
      <c r="C57" s="367"/>
      <c r="D57" s="368"/>
      <c r="E57" s="368"/>
      <c r="G57" s="168"/>
      <c r="H57" s="169" t="str">
        <f>IFERROR(INDEX(Calculation!$AK$5:$AK$204,MATCH("1."&amp;ROW(H57)-ROW($H$7),Calculation!$AM$5:$AM$204,0),1),"")</f>
        <v/>
      </c>
      <c r="I57" s="170"/>
      <c r="J57" s="60"/>
      <c r="K57" s="172"/>
      <c r="L57" s="173" t="str">
        <f>IFERROR(INDEX(Calculation!$AK$5:$AK$204,MATCH("2."&amp;ROW(L57)-ROW($H$7),Calculation!$AM$5:$AM$204,0),1),"")</f>
        <v/>
      </c>
      <c r="M57" s="172"/>
      <c r="N57" s="60"/>
      <c r="O57" s="175"/>
      <c r="P57" s="176" t="str">
        <f>IFERROR(INDEX(Calculation!$AK$5:$AK$204,MATCH("3."&amp;ROW(P57)-ROW($H$7),Calculation!$AM$5:$AM$204,0),1),"")</f>
        <v/>
      </c>
      <c r="Q57" s="175"/>
      <c r="R57" s="60"/>
      <c r="S57" s="178"/>
      <c r="T57" s="179" t="str">
        <f>IFERROR(INDEX(Calculation!$AK$5:$AK$204,MATCH("4."&amp;ROW(T57)-ROW($H$7),Calculation!$AM$5:$AM$204,0),1),"")</f>
        <v/>
      </c>
      <c r="U57" s="180"/>
    </row>
    <row r="58" spans="2:21" s="59" customFormat="1" ht="18" hidden="1" customHeight="1" outlineLevel="1" x14ac:dyDescent="0.2">
      <c r="B58" s="366"/>
      <c r="C58" s="367"/>
      <c r="D58" s="368"/>
      <c r="E58" s="368"/>
    </row>
    <row r="59" spans="2:21" s="59" customFormat="1" ht="18" hidden="1" customHeight="1" outlineLevel="1" x14ac:dyDescent="0.2">
      <c r="B59" s="366"/>
      <c r="C59" s="367"/>
      <c r="D59" s="368"/>
      <c r="E59" s="368"/>
    </row>
    <row r="60" spans="2:21" s="59" customFormat="1" ht="18" hidden="1" customHeight="1" outlineLevel="1" x14ac:dyDescent="0.2">
      <c r="B60" s="366"/>
      <c r="C60" s="367"/>
      <c r="D60" s="368"/>
      <c r="E60" s="368"/>
    </row>
    <row r="61" spans="2:21" s="59" customFormat="1" ht="18" hidden="1" customHeight="1" outlineLevel="1" x14ac:dyDescent="0.2">
      <c r="B61" s="366"/>
      <c r="C61" s="367"/>
      <c r="D61" s="368"/>
      <c r="E61" s="368"/>
    </row>
    <row r="62" spans="2:21" s="59" customFormat="1" ht="18" hidden="1" customHeight="1" outlineLevel="1" x14ac:dyDescent="0.2">
      <c r="B62" s="366"/>
      <c r="C62" s="367"/>
      <c r="D62" s="368"/>
      <c r="E62" s="368"/>
    </row>
    <row r="63" spans="2:21" s="59" customFormat="1" ht="18" hidden="1" customHeight="1" outlineLevel="1" x14ac:dyDescent="0.2">
      <c r="B63" s="366"/>
      <c r="C63" s="367"/>
      <c r="D63" s="368"/>
      <c r="E63" s="368"/>
    </row>
    <row r="64" spans="2:21" s="59" customFormat="1" ht="18" hidden="1" customHeight="1" outlineLevel="1" x14ac:dyDescent="0.2">
      <c r="B64" s="366"/>
      <c r="C64" s="367"/>
      <c r="D64" s="368"/>
      <c r="E64" s="368"/>
    </row>
    <row r="65" spans="2:5" s="59" customFormat="1" ht="18" hidden="1" customHeight="1" outlineLevel="1" x14ac:dyDescent="0.2">
      <c r="B65" s="366"/>
      <c r="C65" s="367"/>
      <c r="D65" s="368"/>
      <c r="E65" s="368"/>
    </row>
    <row r="66" spans="2:5" s="59" customFormat="1" ht="18" hidden="1" customHeight="1" outlineLevel="1" x14ac:dyDescent="0.2">
      <c r="B66" s="366"/>
      <c r="C66" s="367"/>
      <c r="D66" s="368"/>
      <c r="E66" s="368"/>
    </row>
    <row r="67" spans="2:5" s="59" customFormat="1" ht="18" hidden="1" customHeight="1" outlineLevel="1" x14ac:dyDescent="0.2">
      <c r="B67" s="366"/>
      <c r="C67" s="367"/>
      <c r="D67" s="368"/>
      <c r="E67" s="368"/>
    </row>
    <row r="68" spans="2:5" ht="18" hidden="1" customHeight="1" outlineLevel="1" x14ac:dyDescent="0.25">
      <c r="B68" s="366"/>
      <c r="C68" s="367"/>
      <c r="D68" s="368"/>
      <c r="E68" s="368"/>
    </row>
    <row r="69" spans="2:5" ht="18" hidden="1" customHeight="1" outlineLevel="1" x14ac:dyDescent="0.25">
      <c r="B69" s="366"/>
      <c r="C69" s="367"/>
      <c r="D69" s="368"/>
      <c r="E69" s="368"/>
    </row>
    <row r="70" spans="2:5" ht="18" hidden="1" customHeight="1" outlineLevel="1" x14ac:dyDescent="0.25">
      <c r="B70" s="366"/>
      <c r="C70" s="367"/>
      <c r="D70" s="368"/>
      <c r="E70" s="368"/>
    </row>
    <row r="71" spans="2:5" ht="18" hidden="1" customHeight="1" outlineLevel="1" x14ac:dyDescent="0.25">
      <c r="B71" s="366"/>
      <c r="C71" s="367"/>
      <c r="D71" s="368"/>
      <c r="E71" s="368"/>
    </row>
    <row r="72" spans="2:5" ht="18" hidden="1" customHeight="1" outlineLevel="1" x14ac:dyDescent="0.25">
      <c r="B72" s="366"/>
      <c r="C72" s="367"/>
      <c r="D72" s="368"/>
      <c r="E72" s="368"/>
    </row>
    <row r="73" spans="2:5" ht="18" hidden="1" customHeight="1" outlineLevel="1" x14ac:dyDescent="0.25">
      <c r="B73" s="366"/>
      <c r="C73" s="367"/>
      <c r="D73" s="368"/>
      <c r="E73" s="368"/>
    </row>
    <row r="74" spans="2:5" ht="18" hidden="1" customHeight="1" outlineLevel="1" x14ac:dyDescent="0.25">
      <c r="B74" s="366"/>
      <c r="C74" s="367"/>
      <c r="D74" s="368"/>
      <c r="E74" s="368"/>
    </row>
    <row r="75" spans="2:5" ht="18" hidden="1" customHeight="1" outlineLevel="1" x14ac:dyDescent="0.25">
      <c r="B75" s="366"/>
      <c r="C75" s="367"/>
      <c r="D75" s="368"/>
      <c r="E75" s="368"/>
    </row>
    <row r="76" spans="2:5" ht="18" hidden="1" customHeight="1" outlineLevel="1" x14ac:dyDescent="0.25">
      <c r="B76" s="366"/>
      <c r="C76" s="367"/>
      <c r="D76" s="368"/>
      <c r="E76" s="368"/>
    </row>
    <row r="77" spans="2:5" ht="18" hidden="1" customHeight="1" outlineLevel="1" x14ac:dyDescent="0.25">
      <c r="B77" s="366"/>
      <c r="C77" s="367"/>
      <c r="D77" s="368"/>
      <c r="E77" s="368"/>
    </row>
    <row r="78" spans="2:5" ht="18" hidden="1" customHeight="1" outlineLevel="1" x14ac:dyDescent="0.25">
      <c r="B78" s="366"/>
      <c r="C78" s="367"/>
      <c r="D78" s="368"/>
      <c r="E78" s="368"/>
    </row>
    <row r="79" spans="2:5" ht="18" hidden="1" customHeight="1" outlineLevel="1" x14ac:dyDescent="0.25">
      <c r="B79" s="366"/>
      <c r="C79" s="367"/>
      <c r="D79" s="368"/>
      <c r="E79" s="368"/>
    </row>
    <row r="80" spans="2:5" ht="18" hidden="1" customHeight="1" outlineLevel="1" x14ac:dyDescent="0.25">
      <c r="B80" s="366"/>
      <c r="C80" s="367"/>
      <c r="D80" s="368"/>
      <c r="E80" s="368"/>
    </row>
    <row r="81" spans="2:5" ht="18" hidden="1" customHeight="1" outlineLevel="1" x14ac:dyDescent="0.25">
      <c r="B81" s="366"/>
      <c r="C81" s="367"/>
      <c r="D81" s="368"/>
      <c r="E81" s="368"/>
    </row>
    <row r="82" spans="2:5" ht="18" hidden="1" customHeight="1" outlineLevel="1" x14ac:dyDescent="0.25">
      <c r="B82" s="366"/>
      <c r="C82" s="367"/>
      <c r="D82" s="368"/>
      <c r="E82" s="368"/>
    </row>
    <row r="83" spans="2:5" ht="18" hidden="1" customHeight="1" outlineLevel="1" x14ac:dyDescent="0.25">
      <c r="B83" s="366"/>
      <c r="C83" s="367"/>
      <c r="D83" s="368"/>
      <c r="E83" s="368"/>
    </row>
    <row r="84" spans="2:5" ht="18" hidden="1" customHeight="1" outlineLevel="1" x14ac:dyDescent="0.25">
      <c r="B84" s="366"/>
      <c r="C84" s="367"/>
      <c r="D84" s="368"/>
      <c r="E84" s="368"/>
    </row>
    <row r="85" spans="2:5" ht="18" hidden="1" customHeight="1" outlineLevel="1" x14ac:dyDescent="0.25">
      <c r="B85" s="366"/>
      <c r="C85" s="367"/>
      <c r="D85" s="368"/>
      <c r="E85" s="368"/>
    </row>
    <row r="86" spans="2:5" ht="18" hidden="1" customHeight="1" outlineLevel="1" x14ac:dyDescent="0.25">
      <c r="B86" s="366"/>
      <c r="C86" s="367"/>
      <c r="D86" s="368"/>
      <c r="E86" s="368"/>
    </row>
    <row r="87" spans="2:5" ht="18" hidden="1" customHeight="1" outlineLevel="1" x14ac:dyDescent="0.25">
      <c r="B87" s="366"/>
      <c r="C87" s="367"/>
      <c r="D87" s="368"/>
      <c r="E87" s="368"/>
    </row>
    <row r="88" spans="2:5" ht="18" hidden="1" customHeight="1" outlineLevel="1" x14ac:dyDescent="0.25">
      <c r="B88" s="366"/>
      <c r="C88" s="367"/>
      <c r="D88" s="368"/>
      <c r="E88" s="368"/>
    </row>
    <row r="89" spans="2:5" ht="18" hidden="1" customHeight="1" outlineLevel="1" x14ac:dyDescent="0.25">
      <c r="B89" s="366"/>
      <c r="C89" s="367"/>
      <c r="D89" s="368"/>
      <c r="E89" s="368"/>
    </row>
    <row r="90" spans="2:5" ht="18" hidden="1" customHeight="1" outlineLevel="1" x14ac:dyDescent="0.25">
      <c r="B90" s="366"/>
      <c r="C90" s="367"/>
      <c r="D90" s="368"/>
      <c r="E90" s="368"/>
    </row>
    <row r="91" spans="2:5" ht="18" hidden="1" customHeight="1" outlineLevel="1" x14ac:dyDescent="0.25">
      <c r="B91" s="366"/>
      <c r="C91" s="367"/>
      <c r="D91" s="368"/>
      <c r="E91" s="368"/>
    </row>
    <row r="92" spans="2:5" ht="18" hidden="1" customHeight="1" outlineLevel="1" x14ac:dyDescent="0.25">
      <c r="B92" s="366"/>
      <c r="C92" s="367"/>
      <c r="D92" s="368"/>
      <c r="E92" s="368"/>
    </row>
    <row r="93" spans="2:5" ht="18" hidden="1" customHeight="1" outlineLevel="1" x14ac:dyDescent="0.25">
      <c r="B93" s="366"/>
      <c r="C93" s="367"/>
      <c r="D93" s="368"/>
      <c r="E93" s="368"/>
    </row>
    <row r="94" spans="2:5" ht="18" hidden="1" customHeight="1" outlineLevel="1" x14ac:dyDescent="0.25">
      <c r="B94" s="366"/>
      <c r="C94" s="367"/>
      <c r="D94" s="368"/>
      <c r="E94" s="368"/>
    </row>
    <row r="95" spans="2:5" ht="18" hidden="1" customHeight="1" outlineLevel="1" x14ac:dyDescent="0.25">
      <c r="B95" s="366"/>
      <c r="C95" s="367"/>
      <c r="D95" s="368"/>
      <c r="E95" s="368"/>
    </row>
    <row r="96" spans="2:5" ht="18" hidden="1" customHeight="1" outlineLevel="1" x14ac:dyDescent="0.25">
      <c r="B96" s="366"/>
      <c r="C96" s="367"/>
      <c r="D96" s="368"/>
      <c r="E96" s="368"/>
    </row>
    <row r="97" spans="2:5" ht="18" hidden="1" customHeight="1" outlineLevel="1" x14ac:dyDescent="0.25">
      <c r="B97" s="366"/>
      <c r="C97" s="367"/>
      <c r="D97" s="368"/>
      <c r="E97" s="368"/>
    </row>
    <row r="98" spans="2:5" ht="18" hidden="1" customHeight="1" outlineLevel="1" x14ac:dyDescent="0.25">
      <c r="B98" s="366"/>
      <c r="C98" s="367"/>
      <c r="D98" s="368"/>
      <c r="E98" s="368"/>
    </row>
    <row r="99" spans="2:5" ht="18" hidden="1" customHeight="1" outlineLevel="1" x14ac:dyDescent="0.25">
      <c r="B99" s="366"/>
      <c r="C99" s="367"/>
      <c r="D99" s="368"/>
      <c r="E99" s="368"/>
    </row>
    <row r="100" spans="2:5" ht="18" hidden="1" customHeight="1" outlineLevel="1" x14ac:dyDescent="0.25">
      <c r="B100" s="366"/>
      <c r="C100" s="367"/>
      <c r="D100" s="368"/>
      <c r="E100" s="368"/>
    </row>
    <row r="101" spans="2:5" ht="18" hidden="1" customHeight="1" outlineLevel="1" x14ac:dyDescent="0.25">
      <c r="B101" s="366"/>
      <c r="C101" s="367"/>
      <c r="D101" s="368"/>
      <c r="E101" s="368"/>
    </row>
    <row r="102" spans="2:5" ht="18" hidden="1" customHeight="1" outlineLevel="1" x14ac:dyDescent="0.25">
      <c r="B102" s="366"/>
      <c r="C102" s="367"/>
      <c r="D102" s="368"/>
      <c r="E102" s="368"/>
    </row>
    <row r="103" spans="2:5" ht="18" hidden="1" customHeight="1" outlineLevel="1" x14ac:dyDescent="0.25">
      <c r="B103" s="366"/>
      <c r="C103" s="367"/>
      <c r="D103" s="368"/>
      <c r="E103" s="368"/>
    </row>
    <row r="104" spans="2:5" ht="18" hidden="1" customHeight="1" outlineLevel="1" x14ac:dyDescent="0.25">
      <c r="B104" s="366"/>
      <c r="C104" s="367"/>
      <c r="D104" s="368"/>
      <c r="E104" s="368"/>
    </row>
    <row r="105" spans="2:5" ht="18" hidden="1" customHeight="1" outlineLevel="1" x14ac:dyDescent="0.25">
      <c r="B105" s="366"/>
      <c r="C105" s="367"/>
      <c r="D105" s="368"/>
      <c r="E105" s="368"/>
    </row>
    <row r="106" spans="2:5" ht="18" hidden="1" customHeight="1" outlineLevel="1" x14ac:dyDescent="0.25">
      <c r="B106" s="366"/>
      <c r="C106" s="367"/>
      <c r="D106" s="368"/>
      <c r="E106" s="368"/>
    </row>
    <row r="107" spans="2:5" ht="18" hidden="1" customHeight="1" outlineLevel="1" x14ac:dyDescent="0.25">
      <c r="B107" s="366"/>
      <c r="C107" s="367"/>
      <c r="D107" s="368"/>
      <c r="E107" s="368"/>
    </row>
    <row r="108" spans="2:5" ht="18" hidden="1" customHeight="1" outlineLevel="1" x14ac:dyDescent="0.25">
      <c r="B108" s="366"/>
      <c r="C108" s="367"/>
      <c r="D108" s="368"/>
      <c r="E108" s="368"/>
    </row>
    <row r="109" spans="2:5" ht="18" hidden="1" customHeight="1" outlineLevel="1" x14ac:dyDescent="0.25">
      <c r="B109" s="366"/>
      <c r="C109" s="367"/>
      <c r="D109" s="368"/>
      <c r="E109" s="368"/>
    </row>
    <row r="110" spans="2:5" ht="18" hidden="1" customHeight="1" outlineLevel="1" x14ac:dyDescent="0.25">
      <c r="B110" s="366"/>
      <c r="C110" s="367"/>
      <c r="D110" s="368"/>
      <c r="E110" s="368"/>
    </row>
    <row r="111" spans="2:5" ht="18" hidden="1" customHeight="1" outlineLevel="1" x14ac:dyDescent="0.25">
      <c r="B111" s="366"/>
      <c r="C111" s="367"/>
      <c r="D111" s="368"/>
      <c r="E111" s="368"/>
    </row>
    <row r="112" spans="2:5" ht="18" hidden="1" customHeight="1" outlineLevel="1" x14ac:dyDescent="0.25">
      <c r="B112" s="366"/>
      <c r="C112" s="367"/>
      <c r="D112" s="368"/>
      <c r="E112" s="368"/>
    </row>
    <row r="113" spans="2:5" ht="18" hidden="1" customHeight="1" outlineLevel="1" x14ac:dyDescent="0.25">
      <c r="B113" s="366"/>
      <c r="C113" s="367"/>
      <c r="D113" s="368"/>
      <c r="E113" s="368"/>
    </row>
    <row r="114" spans="2:5" ht="18" hidden="1" customHeight="1" outlineLevel="1" x14ac:dyDescent="0.25">
      <c r="B114" s="366"/>
      <c r="C114" s="367"/>
      <c r="D114" s="368"/>
      <c r="E114" s="368"/>
    </row>
    <row r="115" spans="2:5" ht="18" hidden="1" customHeight="1" outlineLevel="1" x14ac:dyDescent="0.25">
      <c r="B115" s="366"/>
      <c r="C115" s="367"/>
      <c r="D115" s="368"/>
      <c r="E115" s="368"/>
    </row>
    <row r="116" spans="2:5" ht="18" hidden="1" customHeight="1" outlineLevel="1" x14ac:dyDescent="0.25">
      <c r="B116" s="366"/>
      <c r="C116" s="367"/>
      <c r="D116" s="368"/>
      <c r="E116" s="368"/>
    </row>
    <row r="117" spans="2:5" ht="18" hidden="1" customHeight="1" outlineLevel="1" x14ac:dyDescent="0.25">
      <c r="B117" s="366"/>
      <c r="C117" s="367"/>
      <c r="D117" s="368"/>
      <c r="E117" s="368"/>
    </row>
    <row r="118" spans="2:5" ht="18" hidden="1" customHeight="1" outlineLevel="1" x14ac:dyDescent="0.25">
      <c r="B118" s="366"/>
      <c r="C118" s="367"/>
      <c r="D118" s="368"/>
      <c r="E118" s="368"/>
    </row>
    <row r="119" spans="2:5" ht="18" hidden="1" customHeight="1" outlineLevel="1" x14ac:dyDescent="0.25">
      <c r="B119" s="366"/>
      <c r="C119" s="367"/>
      <c r="D119" s="368"/>
      <c r="E119" s="368"/>
    </row>
    <row r="120" spans="2:5" ht="18" hidden="1" customHeight="1" outlineLevel="1" x14ac:dyDescent="0.25">
      <c r="B120" s="366"/>
      <c r="C120" s="367"/>
      <c r="D120" s="368"/>
      <c r="E120" s="368"/>
    </row>
    <row r="121" spans="2:5" ht="18" hidden="1" customHeight="1" outlineLevel="1" x14ac:dyDescent="0.25">
      <c r="B121" s="366"/>
      <c r="C121" s="367"/>
      <c r="D121" s="368"/>
      <c r="E121" s="368"/>
    </row>
    <row r="122" spans="2:5" ht="18" hidden="1" customHeight="1" outlineLevel="1" x14ac:dyDescent="0.25">
      <c r="B122" s="366"/>
      <c r="C122" s="367"/>
      <c r="D122" s="368"/>
      <c r="E122" s="368"/>
    </row>
    <row r="123" spans="2:5" ht="18" hidden="1" customHeight="1" outlineLevel="1" x14ac:dyDescent="0.25">
      <c r="B123" s="366"/>
      <c r="C123" s="367"/>
      <c r="D123" s="368"/>
      <c r="E123" s="368"/>
    </row>
    <row r="124" spans="2:5" ht="18" hidden="1" customHeight="1" outlineLevel="1" x14ac:dyDescent="0.25">
      <c r="B124" s="366"/>
      <c r="C124" s="367"/>
      <c r="D124" s="368"/>
      <c r="E124" s="368"/>
    </row>
    <row r="125" spans="2:5" ht="18" hidden="1" customHeight="1" outlineLevel="1" x14ac:dyDescent="0.25">
      <c r="B125" s="366"/>
      <c r="C125" s="367"/>
      <c r="D125" s="368"/>
      <c r="E125" s="368"/>
    </row>
    <row r="126" spans="2:5" ht="18" hidden="1" customHeight="1" outlineLevel="1" x14ac:dyDescent="0.25">
      <c r="B126" s="366"/>
      <c r="C126" s="367"/>
      <c r="D126" s="368"/>
      <c r="E126" s="368"/>
    </row>
    <row r="127" spans="2:5" ht="18" hidden="1" customHeight="1" outlineLevel="1" x14ac:dyDescent="0.25">
      <c r="B127" s="366"/>
      <c r="C127" s="367"/>
      <c r="D127" s="368"/>
      <c r="E127" s="368"/>
    </row>
    <row r="128" spans="2:5" ht="18" hidden="1" customHeight="1" outlineLevel="1" x14ac:dyDescent="0.25">
      <c r="B128" s="366"/>
      <c r="C128" s="367"/>
      <c r="D128" s="368"/>
      <c r="E128" s="368"/>
    </row>
    <row r="129" spans="2:5" ht="18" hidden="1" customHeight="1" outlineLevel="1" x14ac:dyDescent="0.25">
      <c r="B129" s="366"/>
      <c r="C129" s="367"/>
      <c r="D129" s="368"/>
      <c r="E129" s="368"/>
    </row>
    <row r="130" spans="2:5" ht="18" hidden="1" customHeight="1" outlineLevel="1" x14ac:dyDescent="0.25">
      <c r="B130" s="366"/>
      <c r="C130" s="367"/>
      <c r="D130" s="368"/>
      <c r="E130" s="368"/>
    </row>
    <row r="131" spans="2:5" ht="18" hidden="1" customHeight="1" outlineLevel="1" x14ac:dyDescent="0.25">
      <c r="B131" s="366"/>
      <c r="C131" s="367"/>
      <c r="D131" s="368"/>
      <c r="E131" s="368"/>
    </row>
    <row r="132" spans="2:5" ht="18" hidden="1" customHeight="1" outlineLevel="1" x14ac:dyDescent="0.25">
      <c r="B132" s="366"/>
      <c r="C132" s="367"/>
      <c r="D132" s="368"/>
      <c r="E132" s="368"/>
    </row>
    <row r="133" spans="2:5" ht="18" hidden="1" customHeight="1" outlineLevel="1" x14ac:dyDescent="0.25">
      <c r="B133" s="366"/>
      <c r="C133" s="367"/>
      <c r="D133" s="368"/>
      <c r="E133" s="368"/>
    </row>
    <row r="134" spans="2:5" ht="18" hidden="1" customHeight="1" outlineLevel="1" x14ac:dyDescent="0.25">
      <c r="B134" s="366"/>
      <c r="C134" s="367"/>
      <c r="D134" s="368"/>
      <c r="E134" s="368"/>
    </row>
    <row r="135" spans="2:5" ht="18" hidden="1" customHeight="1" outlineLevel="1" x14ac:dyDescent="0.25">
      <c r="B135" s="366"/>
      <c r="C135" s="367"/>
      <c r="D135" s="368"/>
      <c r="E135" s="368"/>
    </row>
    <row r="136" spans="2:5" ht="18" hidden="1" customHeight="1" outlineLevel="1" x14ac:dyDescent="0.25">
      <c r="B136" s="366"/>
      <c r="C136" s="367"/>
      <c r="D136" s="368"/>
      <c r="E136" s="368"/>
    </row>
    <row r="137" spans="2:5" ht="18" hidden="1" customHeight="1" outlineLevel="1" x14ac:dyDescent="0.25">
      <c r="B137" s="366"/>
      <c r="C137" s="367"/>
      <c r="D137" s="368"/>
      <c r="E137" s="368"/>
    </row>
    <row r="138" spans="2:5" ht="18" hidden="1" customHeight="1" outlineLevel="1" x14ac:dyDescent="0.25">
      <c r="B138" s="366"/>
      <c r="C138" s="367"/>
      <c r="D138" s="368"/>
      <c r="E138" s="368"/>
    </row>
    <row r="139" spans="2:5" ht="18" hidden="1" customHeight="1" outlineLevel="1" x14ac:dyDescent="0.25">
      <c r="B139" s="366"/>
      <c r="C139" s="367"/>
      <c r="D139" s="368"/>
      <c r="E139" s="368"/>
    </row>
    <row r="140" spans="2:5" ht="18" hidden="1" customHeight="1" outlineLevel="1" x14ac:dyDescent="0.25">
      <c r="B140" s="366"/>
      <c r="C140" s="367"/>
      <c r="D140" s="368"/>
      <c r="E140" s="368"/>
    </row>
    <row r="141" spans="2:5" ht="18" hidden="1" customHeight="1" outlineLevel="1" x14ac:dyDescent="0.25">
      <c r="B141" s="366"/>
      <c r="C141" s="367"/>
      <c r="D141" s="368"/>
      <c r="E141" s="368"/>
    </row>
    <row r="142" spans="2:5" ht="18" hidden="1" customHeight="1" outlineLevel="1" x14ac:dyDescent="0.25">
      <c r="B142" s="366"/>
      <c r="C142" s="367"/>
      <c r="D142" s="368"/>
      <c r="E142" s="368"/>
    </row>
    <row r="143" spans="2:5" ht="18" hidden="1" customHeight="1" outlineLevel="1" x14ac:dyDescent="0.25">
      <c r="B143" s="366"/>
      <c r="C143" s="367"/>
      <c r="D143" s="368"/>
      <c r="E143" s="368"/>
    </row>
    <row r="144" spans="2:5" ht="18" hidden="1" customHeight="1" outlineLevel="1" x14ac:dyDescent="0.25">
      <c r="B144" s="366"/>
      <c r="C144" s="367"/>
      <c r="D144" s="368"/>
      <c r="E144" s="368"/>
    </row>
    <row r="145" spans="2:5" ht="18" hidden="1" customHeight="1" outlineLevel="1" x14ac:dyDescent="0.25">
      <c r="B145" s="366"/>
      <c r="C145" s="367"/>
      <c r="D145" s="368"/>
      <c r="E145" s="368"/>
    </row>
    <row r="146" spans="2:5" ht="18" hidden="1" customHeight="1" outlineLevel="1" x14ac:dyDescent="0.25">
      <c r="B146" s="366"/>
      <c r="C146" s="367"/>
      <c r="D146" s="368"/>
      <c r="E146" s="368"/>
    </row>
    <row r="147" spans="2:5" ht="18" hidden="1" customHeight="1" outlineLevel="1" x14ac:dyDescent="0.25">
      <c r="B147" s="366"/>
      <c r="C147" s="367"/>
      <c r="D147" s="368"/>
      <c r="E147" s="368"/>
    </row>
    <row r="148" spans="2:5" ht="18" hidden="1" customHeight="1" outlineLevel="1" x14ac:dyDescent="0.25">
      <c r="B148" s="366"/>
      <c r="C148" s="367"/>
      <c r="D148" s="368"/>
      <c r="E148" s="368"/>
    </row>
    <row r="149" spans="2:5" ht="18" hidden="1" customHeight="1" outlineLevel="1" x14ac:dyDescent="0.25">
      <c r="B149" s="366"/>
      <c r="C149" s="367"/>
      <c r="D149" s="368"/>
      <c r="E149" s="368"/>
    </row>
    <row r="150" spans="2:5" ht="18" hidden="1" customHeight="1" outlineLevel="1" x14ac:dyDescent="0.25">
      <c r="B150" s="366"/>
      <c r="C150" s="367"/>
      <c r="D150" s="368"/>
      <c r="E150" s="368"/>
    </row>
    <row r="151" spans="2:5" ht="18" hidden="1" customHeight="1" outlineLevel="1" x14ac:dyDescent="0.25">
      <c r="B151" s="366"/>
      <c r="C151" s="367"/>
      <c r="D151" s="368"/>
      <c r="E151" s="368"/>
    </row>
    <row r="152" spans="2:5" ht="18" hidden="1" customHeight="1" outlineLevel="1" x14ac:dyDescent="0.25">
      <c r="B152" s="366"/>
      <c r="C152" s="367"/>
      <c r="D152" s="368"/>
      <c r="E152" s="368"/>
    </row>
    <row r="153" spans="2:5" ht="18" hidden="1" customHeight="1" outlineLevel="1" x14ac:dyDescent="0.25">
      <c r="B153" s="366"/>
      <c r="C153" s="367"/>
      <c r="D153" s="368"/>
      <c r="E153" s="368"/>
    </row>
    <row r="154" spans="2:5" ht="18" hidden="1" customHeight="1" outlineLevel="1" x14ac:dyDescent="0.25">
      <c r="B154" s="366"/>
      <c r="C154" s="367"/>
      <c r="D154" s="368"/>
      <c r="E154" s="368"/>
    </row>
    <row r="155" spans="2:5" ht="18" hidden="1" customHeight="1" outlineLevel="1" x14ac:dyDescent="0.25">
      <c r="B155" s="366"/>
      <c r="C155" s="367"/>
      <c r="D155" s="368"/>
      <c r="E155" s="368"/>
    </row>
    <row r="156" spans="2:5" ht="18" hidden="1" customHeight="1" outlineLevel="1" x14ac:dyDescent="0.25">
      <c r="B156" s="366"/>
      <c r="C156" s="367"/>
      <c r="D156" s="368"/>
      <c r="E156" s="368"/>
    </row>
    <row r="157" spans="2:5" ht="18" hidden="1" customHeight="1" outlineLevel="1" x14ac:dyDescent="0.25">
      <c r="B157" s="366"/>
      <c r="C157" s="367"/>
      <c r="D157" s="368"/>
      <c r="E157" s="368"/>
    </row>
    <row r="158" spans="2:5" ht="18" hidden="1" customHeight="1" outlineLevel="1" x14ac:dyDescent="0.25">
      <c r="B158" s="366"/>
      <c r="C158" s="367"/>
      <c r="D158" s="368"/>
      <c r="E158" s="368"/>
    </row>
    <row r="159" spans="2:5" ht="18" hidden="1" customHeight="1" outlineLevel="1" x14ac:dyDescent="0.25">
      <c r="B159" s="366"/>
      <c r="C159" s="367"/>
      <c r="D159" s="368"/>
      <c r="E159" s="368"/>
    </row>
    <row r="160" spans="2:5" ht="18" hidden="1" customHeight="1" outlineLevel="1" x14ac:dyDescent="0.25">
      <c r="B160" s="366"/>
      <c r="C160" s="367"/>
      <c r="D160" s="368"/>
      <c r="E160" s="368"/>
    </row>
    <row r="161" spans="2:5" ht="18" hidden="1" customHeight="1" outlineLevel="1" x14ac:dyDescent="0.25">
      <c r="B161" s="366"/>
      <c r="C161" s="367"/>
      <c r="D161" s="368"/>
      <c r="E161" s="368"/>
    </row>
    <row r="162" spans="2:5" ht="18" hidden="1" customHeight="1" outlineLevel="1" x14ac:dyDescent="0.25">
      <c r="B162" s="366"/>
      <c r="C162" s="367"/>
      <c r="D162" s="368"/>
      <c r="E162" s="368"/>
    </row>
    <row r="163" spans="2:5" ht="18" hidden="1" customHeight="1" outlineLevel="1" x14ac:dyDescent="0.25">
      <c r="B163" s="366"/>
      <c r="C163" s="367"/>
      <c r="D163" s="368"/>
      <c r="E163" s="368"/>
    </row>
    <row r="164" spans="2:5" ht="18" hidden="1" customHeight="1" outlineLevel="1" x14ac:dyDescent="0.25">
      <c r="B164" s="366"/>
      <c r="C164" s="367"/>
      <c r="D164" s="368"/>
      <c r="E164" s="368"/>
    </row>
    <row r="165" spans="2:5" ht="18" hidden="1" customHeight="1" outlineLevel="1" x14ac:dyDescent="0.25">
      <c r="B165" s="366"/>
      <c r="C165" s="367"/>
      <c r="D165" s="368"/>
      <c r="E165" s="368"/>
    </row>
    <row r="166" spans="2:5" ht="18" hidden="1" customHeight="1" outlineLevel="1" x14ac:dyDescent="0.25">
      <c r="B166" s="366"/>
      <c r="C166" s="367"/>
      <c r="D166" s="368"/>
      <c r="E166" s="368"/>
    </row>
    <row r="167" spans="2:5" ht="18" hidden="1" customHeight="1" outlineLevel="1" x14ac:dyDescent="0.25">
      <c r="B167" s="366"/>
      <c r="C167" s="367"/>
      <c r="D167" s="368"/>
      <c r="E167" s="368"/>
    </row>
    <row r="168" spans="2:5" ht="18" hidden="1" customHeight="1" outlineLevel="1" x14ac:dyDescent="0.25">
      <c r="B168" s="366"/>
      <c r="C168" s="367"/>
      <c r="D168" s="368"/>
      <c r="E168" s="368"/>
    </row>
    <row r="169" spans="2:5" ht="18" hidden="1" customHeight="1" outlineLevel="1" x14ac:dyDescent="0.25">
      <c r="B169" s="366"/>
      <c r="C169" s="367"/>
      <c r="D169" s="368"/>
      <c r="E169" s="368"/>
    </row>
    <row r="170" spans="2:5" ht="18" hidden="1" customHeight="1" outlineLevel="1" x14ac:dyDescent="0.25">
      <c r="B170" s="366"/>
      <c r="C170" s="367"/>
      <c r="D170" s="368"/>
      <c r="E170" s="368"/>
    </row>
    <row r="171" spans="2:5" ht="18" hidden="1" customHeight="1" outlineLevel="1" x14ac:dyDescent="0.25">
      <c r="B171" s="366"/>
      <c r="C171" s="367"/>
      <c r="D171" s="368"/>
      <c r="E171" s="368"/>
    </row>
    <row r="172" spans="2:5" ht="18" hidden="1" customHeight="1" outlineLevel="1" x14ac:dyDescent="0.25">
      <c r="B172" s="366"/>
      <c r="C172" s="367"/>
      <c r="D172" s="368"/>
      <c r="E172" s="368"/>
    </row>
    <row r="173" spans="2:5" ht="18" hidden="1" customHeight="1" outlineLevel="1" x14ac:dyDescent="0.25">
      <c r="B173" s="366"/>
      <c r="C173" s="367"/>
      <c r="D173" s="368"/>
      <c r="E173" s="368"/>
    </row>
    <row r="174" spans="2:5" ht="18" hidden="1" customHeight="1" outlineLevel="1" x14ac:dyDescent="0.25">
      <c r="B174" s="366"/>
      <c r="C174" s="367"/>
      <c r="D174" s="368"/>
      <c r="E174" s="368"/>
    </row>
    <row r="175" spans="2:5" ht="18" hidden="1" customHeight="1" outlineLevel="1" x14ac:dyDescent="0.25">
      <c r="B175" s="366"/>
      <c r="C175" s="367"/>
      <c r="D175" s="368"/>
      <c r="E175" s="368"/>
    </row>
    <row r="176" spans="2:5" ht="18" hidden="1" customHeight="1" outlineLevel="1" x14ac:dyDescent="0.25">
      <c r="B176" s="366"/>
      <c r="C176" s="367"/>
      <c r="D176" s="368"/>
      <c r="E176" s="368"/>
    </row>
    <row r="177" spans="2:5" ht="18" hidden="1" customHeight="1" outlineLevel="1" x14ac:dyDescent="0.25">
      <c r="B177" s="366"/>
      <c r="C177" s="367"/>
      <c r="D177" s="368"/>
      <c r="E177" s="368"/>
    </row>
    <row r="178" spans="2:5" ht="18" hidden="1" customHeight="1" outlineLevel="1" x14ac:dyDescent="0.25">
      <c r="B178" s="366"/>
      <c r="C178" s="367"/>
      <c r="D178" s="368"/>
      <c r="E178" s="368"/>
    </row>
    <row r="179" spans="2:5" ht="18" hidden="1" customHeight="1" outlineLevel="1" x14ac:dyDescent="0.25">
      <c r="B179" s="366"/>
      <c r="C179" s="367"/>
      <c r="D179" s="368"/>
      <c r="E179" s="368"/>
    </row>
    <row r="180" spans="2:5" ht="18" hidden="1" customHeight="1" outlineLevel="1" x14ac:dyDescent="0.25">
      <c r="B180" s="366"/>
      <c r="C180" s="367"/>
      <c r="D180" s="368"/>
      <c r="E180" s="368"/>
    </row>
    <row r="181" spans="2:5" ht="18" hidden="1" customHeight="1" outlineLevel="1" x14ac:dyDescent="0.25">
      <c r="B181" s="366"/>
      <c r="C181" s="367"/>
      <c r="D181" s="368"/>
      <c r="E181" s="368"/>
    </row>
    <row r="182" spans="2:5" ht="18" hidden="1" customHeight="1" outlineLevel="1" x14ac:dyDescent="0.25">
      <c r="B182" s="366"/>
      <c r="C182" s="367"/>
      <c r="D182" s="368"/>
      <c r="E182" s="368"/>
    </row>
    <row r="183" spans="2:5" ht="18" hidden="1" customHeight="1" outlineLevel="1" x14ac:dyDescent="0.25">
      <c r="B183" s="366"/>
      <c r="C183" s="367"/>
      <c r="D183" s="368"/>
      <c r="E183" s="368"/>
    </row>
    <row r="184" spans="2:5" ht="18" hidden="1" customHeight="1" outlineLevel="1" x14ac:dyDescent="0.25">
      <c r="B184" s="366"/>
      <c r="C184" s="367"/>
      <c r="D184" s="368"/>
      <c r="E184" s="368"/>
    </row>
    <row r="185" spans="2:5" ht="18" hidden="1" customHeight="1" outlineLevel="1" x14ac:dyDescent="0.25">
      <c r="B185" s="366"/>
      <c r="C185" s="367"/>
      <c r="D185" s="368"/>
      <c r="E185" s="368"/>
    </row>
    <row r="186" spans="2:5" ht="18" hidden="1" customHeight="1" outlineLevel="1" x14ac:dyDescent="0.25">
      <c r="B186" s="366"/>
      <c r="C186" s="367"/>
      <c r="D186" s="368"/>
      <c r="E186" s="368"/>
    </row>
    <row r="187" spans="2:5" ht="18" hidden="1" customHeight="1" outlineLevel="1" x14ac:dyDescent="0.25">
      <c r="B187" s="366"/>
      <c r="C187" s="367"/>
      <c r="D187" s="368"/>
      <c r="E187" s="368"/>
    </row>
    <row r="188" spans="2:5" ht="18" hidden="1" customHeight="1" outlineLevel="1" x14ac:dyDescent="0.25">
      <c r="B188" s="366"/>
      <c r="C188" s="367"/>
      <c r="D188" s="368"/>
      <c r="E188" s="368"/>
    </row>
    <row r="189" spans="2:5" ht="18" hidden="1" customHeight="1" outlineLevel="1" x14ac:dyDescent="0.25">
      <c r="B189" s="366"/>
      <c r="C189" s="367"/>
      <c r="D189" s="368"/>
      <c r="E189" s="368"/>
    </row>
    <row r="190" spans="2:5" ht="18" hidden="1" customHeight="1" outlineLevel="1" x14ac:dyDescent="0.25">
      <c r="B190" s="366"/>
      <c r="C190" s="367"/>
      <c r="D190" s="368"/>
      <c r="E190" s="368"/>
    </row>
    <row r="191" spans="2:5" ht="18" hidden="1" customHeight="1" outlineLevel="1" x14ac:dyDescent="0.25">
      <c r="B191" s="366"/>
      <c r="C191" s="367"/>
      <c r="D191" s="368"/>
      <c r="E191" s="368"/>
    </row>
    <row r="192" spans="2:5" ht="18" hidden="1" customHeight="1" outlineLevel="1" x14ac:dyDescent="0.25">
      <c r="B192" s="366"/>
      <c r="C192" s="367"/>
      <c r="D192" s="368"/>
      <c r="E192" s="368"/>
    </row>
    <row r="193" spans="2:5" ht="18" hidden="1" customHeight="1" outlineLevel="1" x14ac:dyDescent="0.25">
      <c r="B193" s="366"/>
      <c r="C193" s="367"/>
      <c r="D193" s="368"/>
      <c r="E193" s="368"/>
    </row>
    <row r="194" spans="2:5" ht="18" hidden="1" customHeight="1" outlineLevel="1" x14ac:dyDescent="0.25">
      <c r="B194" s="366"/>
      <c r="C194" s="367"/>
      <c r="D194" s="368"/>
      <c r="E194" s="368"/>
    </row>
    <row r="195" spans="2:5" ht="18" hidden="1" customHeight="1" outlineLevel="1" x14ac:dyDescent="0.25">
      <c r="B195" s="366"/>
      <c r="C195" s="367"/>
      <c r="D195" s="368"/>
      <c r="E195" s="368"/>
    </row>
    <row r="196" spans="2:5" ht="18" hidden="1" customHeight="1" outlineLevel="1" x14ac:dyDescent="0.25">
      <c r="B196" s="366"/>
      <c r="C196" s="367"/>
      <c r="D196" s="368"/>
      <c r="E196" s="368"/>
    </row>
    <row r="197" spans="2:5" ht="18" hidden="1" customHeight="1" outlineLevel="1" x14ac:dyDescent="0.25">
      <c r="B197" s="366"/>
      <c r="C197" s="367"/>
      <c r="D197" s="368"/>
      <c r="E197" s="368"/>
    </row>
    <row r="198" spans="2:5" ht="18" hidden="1" customHeight="1" outlineLevel="1" x14ac:dyDescent="0.25">
      <c r="B198" s="366"/>
      <c r="C198" s="367"/>
      <c r="D198" s="368"/>
      <c r="E198" s="368"/>
    </row>
    <row r="199" spans="2:5" ht="18" hidden="1" customHeight="1" outlineLevel="1" x14ac:dyDescent="0.25">
      <c r="B199" s="366"/>
      <c r="C199" s="367"/>
      <c r="D199" s="368"/>
      <c r="E199" s="368"/>
    </row>
    <row r="200" spans="2:5" ht="18" hidden="1" customHeight="1" outlineLevel="1" x14ac:dyDescent="0.25">
      <c r="B200" s="366"/>
      <c r="C200" s="367"/>
      <c r="D200" s="368"/>
      <c r="E200" s="368"/>
    </row>
    <row r="201" spans="2:5" ht="18" hidden="1" customHeight="1" outlineLevel="1" x14ac:dyDescent="0.25">
      <c r="B201" s="366"/>
      <c r="C201" s="367"/>
      <c r="D201" s="368"/>
      <c r="E201" s="368"/>
    </row>
    <row r="202" spans="2:5" ht="18" hidden="1" customHeight="1" outlineLevel="1" x14ac:dyDescent="0.25">
      <c r="B202" s="366"/>
      <c r="C202" s="367"/>
      <c r="D202" s="368"/>
      <c r="E202" s="368"/>
    </row>
    <row r="203" spans="2:5" ht="18" hidden="1" customHeight="1" outlineLevel="1" x14ac:dyDescent="0.25">
      <c r="B203" s="366"/>
      <c r="C203" s="367"/>
      <c r="D203" s="368"/>
      <c r="E203" s="368"/>
    </row>
    <row r="204" spans="2:5" ht="18" hidden="1" customHeight="1" outlineLevel="1" x14ac:dyDescent="0.25">
      <c r="B204" s="366"/>
      <c r="C204" s="367"/>
      <c r="D204" s="368"/>
      <c r="E204" s="368"/>
    </row>
    <row r="205" spans="2:5" ht="18" hidden="1" customHeight="1" outlineLevel="1" x14ac:dyDescent="0.25">
      <c r="B205" s="366"/>
      <c r="C205" s="367"/>
      <c r="D205" s="368"/>
      <c r="E205" s="368"/>
    </row>
    <row r="206" spans="2:5" ht="18" hidden="1" customHeight="1" outlineLevel="1" x14ac:dyDescent="0.25">
      <c r="B206" s="366"/>
      <c r="C206" s="367"/>
      <c r="D206" s="368"/>
      <c r="E206" s="368"/>
    </row>
    <row r="207" spans="2:5" ht="18" hidden="1" customHeight="1" outlineLevel="1" x14ac:dyDescent="0.25">
      <c r="B207" s="366"/>
      <c r="C207" s="367"/>
      <c r="D207" s="368"/>
      <c r="E207" s="368"/>
    </row>
    <row r="208" spans="2:5" collapsed="1" x14ac:dyDescent="0.25"/>
  </sheetData>
  <sheetProtection algorithmName="SHA-512" hashValue="Z1Q/gitw7tsmqeK3/cnmCwJMgoyW2t0b0c/IonpfYXwVGLPf1OzK4uAOihPmfuBxgHa8KZxQQ4X6QvGjvoMGRg==" saltValue="VkMbsGm5QVI47QzoGj/Z/Q==" spinCount="100000" sheet="1" objects="1" scenarios="1"/>
  <mergeCells count="4">
    <mergeCell ref="B5:B6"/>
    <mergeCell ref="C5:C6"/>
    <mergeCell ref="D5:D6"/>
    <mergeCell ref="E5:E6"/>
  </mergeCells>
  <printOptions horizontalCentered="1"/>
  <pageMargins left="0.31496062992125984" right="0.31496062992125984" top="0.31496062992125984" bottom="0.31496062992125984" header="0.31496062992125984" footer="0.31496062992125984"/>
  <pageSetup scale="8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9" r:id="rId4" name="Group Box 3">
              <controlPr defaultSize="0" autoFill="0" autoPict="0">
                <anchor moveWithCells="1">
                  <from>
                    <xdr:col>21</xdr:col>
                    <xdr:colOff>180975</xdr:colOff>
                    <xdr:row>1</xdr:row>
                    <xdr:rowOff>0</xdr:rowOff>
                  </from>
                  <to>
                    <xdr:col>23</xdr:col>
                    <xdr:colOff>76200</xdr:colOff>
                    <xdr:row>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5" name="Option Button 4">
              <controlPr defaultSize="0" autoFill="0" autoLine="0" autoPict="0">
                <anchor moveWithCells="1">
                  <from>
                    <xdr:col>22</xdr:col>
                    <xdr:colOff>133350</xdr:colOff>
                    <xdr:row>2</xdr:row>
                    <xdr:rowOff>76200</xdr:rowOff>
                  </from>
                  <to>
                    <xdr:col>22</xdr:col>
                    <xdr:colOff>1209675</xdr:colOff>
                    <xdr:row>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6" name="Option Button 5">
              <controlPr defaultSize="0" autoFill="0" autoLine="0" autoPict="0">
                <anchor moveWithCells="1">
                  <from>
                    <xdr:col>22</xdr:col>
                    <xdr:colOff>133350</xdr:colOff>
                    <xdr:row>1</xdr:row>
                    <xdr:rowOff>104775</xdr:rowOff>
                  </from>
                  <to>
                    <xdr:col>22</xdr:col>
                    <xdr:colOff>1209675</xdr:colOff>
                    <xdr:row>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7" name="Option Button 6">
              <controlPr defaultSize="0" autoFill="0" autoLine="0" autoPict="0">
                <anchor moveWithCells="1">
                  <from>
                    <xdr:col>22</xdr:col>
                    <xdr:colOff>133350</xdr:colOff>
                    <xdr:row>2</xdr:row>
                    <xdr:rowOff>295275</xdr:rowOff>
                  </from>
                  <to>
                    <xdr:col>22</xdr:col>
                    <xdr:colOff>1209675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8" name="Option Button 7">
              <controlPr defaultSize="0" autoFill="0" autoLine="0" autoPict="0">
                <anchor moveWithCells="1">
                  <from>
                    <xdr:col>22</xdr:col>
                    <xdr:colOff>133350</xdr:colOff>
                    <xdr:row>4</xdr:row>
                    <xdr:rowOff>142875</xdr:rowOff>
                  </from>
                  <to>
                    <xdr:col>22</xdr:col>
                    <xdr:colOff>1209675</xdr:colOff>
                    <xdr:row>5</xdr:row>
                    <xdr:rowOff>133350</xdr:rowOff>
                  </to>
                </anchor>
              </controlPr>
            </control>
          </mc:Choice>
        </mc:AlternateContent>
      </controls>
    </mc:Choice>
  </mc:AlternateContent>
  <tableParts count="2">
    <tablePart r:id="rId9"/>
    <tablePart r:id="rId10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9B7AD20-3AA7-43A6-8402-145C8A81AE7F}">
          <x14:formula1>
            <xm:f>OFFSET(Backlog!$B$6:$B$1005,0,0,Calculation!$AF$4,1)</xm:f>
          </x14:formula1>
          <xm:sqref>B8:B27</xm:sqref>
        </x14:dataValidation>
        <x14:dataValidation type="list" allowBlank="1" showInputMessage="1" showErrorMessage="1" xr:uid="{4086B0FC-B323-40AC-B411-2F9C5BF6E799}">
          <x14:formula1>
            <xm:f>Calculation!$DF$5:$DF$8</xm:f>
          </x14:formula1>
          <xm:sqref>E8:E27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89E60-EA20-46AE-9A49-5C4BE160928C}">
  <sheetPr codeName="Sheet1">
    <pageSetUpPr fitToPage="1"/>
  </sheetPr>
  <dimension ref="A1:R1006"/>
  <sheetViews>
    <sheetView showGridLines="0" showRowColHeaders="0" zoomScale="90" zoomScaleNormal="90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3.7109375" style="43" customWidth="1"/>
    <col min="2" max="2" width="7.7109375" style="383" customWidth="1"/>
    <col min="3" max="3" width="8.7109375" style="61" customWidth="1"/>
    <col min="4" max="4" width="15.7109375" style="383" customWidth="1"/>
    <col min="5" max="5" width="20.7109375" style="383" customWidth="1"/>
    <col min="6" max="6" width="20.7109375" style="61" customWidth="1"/>
    <col min="7" max="7" width="11.7109375" style="61" customWidth="1"/>
    <col min="8" max="9" width="12.7109375" style="61" customWidth="1"/>
    <col min="10" max="10" width="12.7109375" style="383" customWidth="1"/>
    <col min="11" max="12" width="12.7109375" style="61" customWidth="1"/>
    <col min="13" max="13" width="35.7109375" style="61" customWidth="1"/>
    <col min="14" max="14" width="1.7109375" style="43" customWidth="1"/>
    <col min="15" max="15" width="24" style="43" bestFit="1" customWidth="1"/>
    <col min="16" max="16" width="2.7109375" style="43" customWidth="1"/>
    <col min="17" max="16384" width="9.140625" style="43"/>
  </cols>
  <sheetData>
    <row r="1" spans="1:18" s="16" customFormat="1" ht="6.75" customHeight="1" x14ac:dyDescent="0.25">
      <c r="B1" s="17"/>
      <c r="J1" s="372"/>
      <c r="M1" s="27"/>
    </row>
    <row r="2" spans="1:18" s="18" customFormat="1" ht="20.100000000000001" customHeight="1" x14ac:dyDescent="0.25">
      <c r="B2" s="28"/>
      <c r="C2" s="19" t="s">
        <v>277</v>
      </c>
      <c r="D2" s="19"/>
      <c r="E2" s="30"/>
      <c r="F2" s="31"/>
      <c r="G2" s="31"/>
      <c r="H2" s="30"/>
      <c r="I2" s="30"/>
      <c r="J2" s="373"/>
      <c r="K2" s="30"/>
      <c r="L2" s="30"/>
      <c r="M2" s="30"/>
    </row>
    <row r="3" spans="1:18" s="22" customFormat="1" ht="24" customHeight="1" x14ac:dyDescent="0.25">
      <c r="B3" s="32"/>
      <c r="C3" s="374" t="s">
        <v>129</v>
      </c>
      <c r="D3" s="23"/>
      <c r="E3" s="34"/>
      <c r="F3" s="35"/>
      <c r="G3" s="35"/>
      <c r="H3" s="34"/>
      <c r="I3" s="34"/>
      <c r="J3" s="375"/>
      <c r="K3" s="34"/>
      <c r="L3" s="34"/>
      <c r="M3" s="34"/>
    </row>
    <row r="4" spans="1:18" s="26" customFormat="1" ht="4.9000000000000004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376"/>
      <c r="K4" s="36"/>
      <c r="L4" s="36"/>
      <c r="M4" s="36"/>
    </row>
    <row r="5" spans="1:18" s="377" customFormat="1" ht="30" customHeight="1" x14ac:dyDescent="0.25">
      <c r="B5" s="378" t="s">
        <v>228</v>
      </c>
      <c r="C5" s="379" t="s">
        <v>227</v>
      </c>
      <c r="D5" s="380" t="s">
        <v>226</v>
      </c>
      <c r="E5" s="380" t="s">
        <v>176</v>
      </c>
      <c r="F5" s="379" t="s">
        <v>219</v>
      </c>
      <c r="G5" s="379" t="s">
        <v>229</v>
      </c>
      <c r="H5" s="379" t="s">
        <v>220</v>
      </c>
      <c r="I5" s="379" t="s">
        <v>221</v>
      </c>
      <c r="J5" s="380" t="s">
        <v>222</v>
      </c>
      <c r="K5" s="379" t="s">
        <v>230</v>
      </c>
      <c r="L5" s="379" t="s">
        <v>231</v>
      </c>
      <c r="M5" s="381" t="s">
        <v>223</v>
      </c>
      <c r="O5" s="353" t="str">
        <f>"INPUT CHECK" &amp; IF((COUNTA(O6:O1005)-COUNTIF(O6:O1005,""))&gt;0,CHAR(10)&amp;"Check warnings below.","")</f>
        <v>INPUT CHECK</v>
      </c>
      <c r="R5" s="382"/>
    </row>
    <row r="6" spans="1:18" x14ac:dyDescent="0.25">
      <c r="B6" s="221">
        <f>IF(AND(LEN(D6)&gt;0,LEN(E6)&gt;0),MAX($B$5:B5)+1,"")</f>
        <v>1</v>
      </c>
      <c r="C6" s="215">
        <v>1</v>
      </c>
      <c r="D6" s="215" t="s">
        <v>116</v>
      </c>
      <c r="E6" s="215" t="s">
        <v>189</v>
      </c>
      <c r="F6" s="215" t="s">
        <v>47</v>
      </c>
      <c r="G6" s="215">
        <v>10</v>
      </c>
      <c r="H6" s="215" t="s">
        <v>42</v>
      </c>
      <c r="I6" s="216" t="s">
        <v>155</v>
      </c>
      <c r="J6" s="215" t="s">
        <v>143</v>
      </c>
      <c r="K6" s="216">
        <v>44600</v>
      </c>
      <c r="L6" s="216">
        <v>44609</v>
      </c>
      <c r="M6" s="217"/>
      <c r="O6" s="352" t="str">
        <f>IF(LEN(B6)=0,"",IF(LEN(K6)=0,"Creation date missing",IF(AND(J6="Completed",LEN(L6)=0),"Completion date missing",IF(AND(J6&lt;&gt;"Completed",LEN(L6)&gt;0),"Ticket status incorrect",IF(AND(L6&lt;K6,LEN(K6)&gt;0,LEN(L6)&gt;0),"Completed before created","")))))</f>
        <v/>
      </c>
      <c r="R6" s="40"/>
    </row>
    <row r="7" spans="1:18" x14ac:dyDescent="0.25">
      <c r="B7" s="221">
        <f>IF(AND(LEN(D7)&gt;0,LEN(E7)&gt;0),MAX($B$5:B6)+1,"")</f>
        <v>2</v>
      </c>
      <c r="C7" s="215">
        <v>1</v>
      </c>
      <c r="D7" s="215" t="s">
        <v>74</v>
      </c>
      <c r="E7" s="215" t="s">
        <v>186</v>
      </c>
      <c r="F7" s="215" t="s">
        <v>49</v>
      </c>
      <c r="G7" s="215">
        <v>8</v>
      </c>
      <c r="H7" s="215" t="s">
        <v>42</v>
      </c>
      <c r="I7" s="216" t="s">
        <v>155</v>
      </c>
      <c r="J7" s="215" t="s">
        <v>143</v>
      </c>
      <c r="K7" s="216">
        <v>44600</v>
      </c>
      <c r="L7" s="216">
        <v>44610</v>
      </c>
      <c r="M7" s="217"/>
      <c r="O7" s="352" t="str">
        <f t="shared" ref="O7:O55" si="0">IF(LEN(B7)=0,"",IF(LEN(K7)=0,"Creation date missing",IF(AND(J7="Completed",LEN(L7)=0),"Completion date missing",IF(AND(J7&lt;&gt;"Completed",LEN(L7)&gt;0),"Ticket status incorrect",IF(AND(L7&lt;K7,LEN(K7)&gt;0,LEN(L7)&gt;0),"Completed before created","")))))</f>
        <v/>
      </c>
      <c r="R7" s="40"/>
    </row>
    <row r="8" spans="1:18" x14ac:dyDescent="0.25">
      <c r="B8" s="221">
        <f>IF(AND(LEN(D8)&gt;0,LEN(E8)&gt;0),MAX($B$5:B7)+1,"")</f>
        <v>3</v>
      </c>
      <c r="C8" s="215">
        <v>1</v>
      </c>
      <c r="D8" s="215" t="s">
        <v>74</v>
      </c>
      <c r="E8" s="215" t="s">
        <v>187</v>
      </c>
      <c r="F8" s="215" t="s">
        <v>48</v>
      </c>
      <c r="G8" s="215">
        <v>15</v>
      </c>
      <c r="H8" s="215" t="s">
        <v>84</v>
      </c>
      <c r="I8" s="216" t="s">
        <v>155</v>
      </c>
      <c r="J8" s="215" t="s">
        <v>143</v>
      </c>
      <c r="K8" s="216">
        <v>44600</v>
      </c>
      <c r="L8" s="216">
        <v>44613</v>
      </c>
      <c r="M8" s="217"/>
      <c r="O8" s="352" t="str">
        <f t="shared" si="0"/>
        <v/>
      </c>
    </row>
    <row r="9" spans="1:18" x14ac:dyDescent="0.25">
      <c r="B9" s="221">
        <f>IF(AND(LEN(D9)&gt;0,LEN(E9)&gt;0),MAX($B$5:B8)+1,"")</f>
        <v>4</v>
      </c>
      <c r="C9" s="215">
        <v>1</v>
      </c>
      <c r="D9" s="215" t="s">
        <v>247</v>
      </c>
      <c r="E9" s="215" t="s">
        <v>257</v>
      </c>
      <c r="F9" s="215" t="s">
        <v>11</v>
      </c>
      <c r="G9" s="215">
        <v>2</v>
      </c>
      <c r="H9" s="215" t="s">
        <v>41</v>
      </c>
      <c r="I9" s="216" t="s">
        <v>72</v>
      </c>
      <c r="J9" s="215" t="s">
        <v>143</v>
      </c>
      <c r="K9" s="216">
        <v>44602</v>
      </c>
      <c r="L9" s="216">
        <v>44607</v>
      </c>
      <c r="M9" s="217"/>
      <c r="O9" s="352" t="str">
        <f t="shared" si="0"/>
        <v/>
      </c>
    </row>
    <row r="10" spans="1:18" x14ac:dyDescent="0.25">
      <c r="B10" s="221">
        <f>IF(AND(LEN(D10)&gt;0,LEN(E10)&gt;0),MAX($B$5:B9)+1,"")</f>
        <v>5</v>
      </c>
      <c r="C10" s="215">
        <v>1</v>
      </c>
      <c r="D10" s="215" t="s">
        <v>116</v>
      </c>
      <c r="E10" s="215" t="s">
        <v>190</v>
      </c>
      <c r="F10" s="215" t="s">
        <v>47</v>
      </c>
      <c r="G10" s="215">
        <v>4</v>
      </c>
      <c r="H10" s="215" t="s">
        <v>41</v>
      </c>
      <c r="I10" s="216" t="s">
        <v>155</v>
      </c>
      <c r="J10" s="215" t="s">
        <v>143</v>
      </c>
      <c r="K10" s="216">
        <v>44600</v>
      </c>
      <c r="L10" s="216">
        <v>44604</v>
      </c>
      <c r="M10" s="217"/>
      <c r="O10" s="352" t="str">
        <f t="shared" si="0"/>
        <v/>
      </c>
    </row>
    <row r="11" spans="1:18" x14ac:dyDescent="0.25">
      <c r="B11" s="221">
        <f>IF(AND(LEN(D11)&gt;0,LEN(E11)&gt;0),MAX($B$5:B10)+1,"")</f>
        <v>6</v>
      </c>
      <c r="C11" s="215">
        <v>1</v>
      </c>
      <c r="D11" s="215" t="s">
        <v>40</v>
      </c>
      <c r="E11" s="215" t="s">
        <v>188</v>
      </c>
      <c r="F11" s="215" t="s">
        <v>11</v>
      </c>
      <c r="G11" s="215">
        <v>10</v>
      </c>
      <c r="H11" s="215"/>
      <c r="I11" s="216" t="s">
        <v>72</v>
      </c>
      <c r="J11" s="215" t="s">
        <v>143</v>
      </c>
      <c r="K11" s="216">
        <v>44602</v>
      </c>
      <c r="L11" s="216">
        <v>44611</v>
      </c>
      <c r="M11" s="217"/>
      <c r="O11" s="352" t="str">
        <f t="shared" si="0"/>
        <v/>
      </c>
    </row>
    <row r="12" spans="1:18" x14ac:dyDescent="0.25">
      <c r="B12" s="221">
        <f>IF(AND(LEN(D12)&gt;0,LEN(E12)&gt;0),MAX($B$5:B11)+1,"")</f>
        <v>7</v>
      </c>
      <c r="C12" s="215">
        <v>1</v>
      </c>
      <c r="D12" s="215" t="s">
        <v>247</v>
      </c>
      <c r="E12" s="215" t="s">
        <v>258</v>
      </c>
      <c r="F12" s="215" t="s">
        <v>47</v>
      </c>
      <c r="G12" s="215">
        <v>5</v>
      </c>
      <c r="H12" s="215" t="s">
        <v>41</v>
      </c>
      <c r="I12" s="216" t="s">
        <v>155</v>
      </c>
      <c r="J12" s="215"/>
      <c r="K12" s="216">
        <v>44600</v>
      </c>
      <c r="L12" s="216"/>
      <c r="M12" s="217"/>
      <c r="O12" s="352" t="str">
        <f t="shared" si="0"/>
        <v/>
      </c>
      <c r="R12" s="40"/>
    </row>
    <row r="13" spans="1:18" x14ac:dyDescent="0.25">
      <c r="B13" s="221">
        <f>IF(AND(LEN(D13)&gt;0,LEN(E13)&gt;0),MAX($B$5:B12)+1,"")</f>
        <v>8</v>
      </c>
      <c r="C13" s="215">
        <v>1</v>
      </c>
      <c r="D13" s="215" t="s">
        <v>74</v>
      </c>
      <c r="E13" s="215" t="s">
        <v>191</v>
      </c>
      <c r="F13" s="215" t="s">
        <v>49</v>
      </c>
      <c r="G13" s="215">
        <v>1</v>
      </c>
      <c r="H13" s="215" t="s">
        <v>41</v>
      </c>
      <c r="I13" s="216" t="s">
        <v>155</v>
      </c>
      <c r="J13" s="215" t="s">
        <v>118</v>
      </c>
      <c r="K13" s="216">
        <v>44600</v>
      </c>
      <c r="L13" s="216"/>
      <c r="M13" s="217"/>
      <c r="O13" s="352" t="str">
        <f t="shared" si="0"/>
        <v/>
      </c>
      <c r="R13" s="40"/>
    </row>
    <row r="14" spans="1:18" x14ac:dyDescent="0.25">
      <c r="B14" s="221">
        <f>IF(AND(LEN(D14)&gt;0,LEN(E14)&gt;0),MAX($B$5:B13)+1,"")</f>
        <v>9</v>
      </c>
      <c r="C14" s="215">
        <v>1</v>
      </c>
      <c r="D14" s="215" t="s">
        <v>247</v>
      </c>
      <c r="E14" s="215" t="s">
        <v>259</v>
      </c>
      <c r="F14" s="215" t="s">
        <v>50</v>
      </c>
      <c r="G14" s="215">
        <v>0</v>
      </c>
      <c r="H14" s="215" t="s">
        <v>42</v>
      </c>
      <c r="I14" s="216" t="s">
        <v>155</v>
      </c>
      <c r="J14" s="215" t="s">
        <v>56</v>
      </c>
      <c r="K14" s="216">
        <v>44600</v>
      </c>
      <c r="L14" s="216"/>
      <c r="M14" s="217"/>
      <c r="O14" s="352" t="str">
        <f t="shared" si="0"/>
        <v/>
      </c>
      <c r="R14" s="40"/>
    </row>
    <row r="15" spans="1:18" x14ac:dyDescent="0.25">
      <c r="B15" s="221">
        <f>IF(AND(LEN(D15)&gt;0,LEN(E15)&gt;0),MAX($B$5:B14)+1,"")</f>
        <v>10</v>
      </c>
      <c r="C15" s="215">
        <v>1</v>
      </c>
      <c r="D15" s="215" t="s">
        <v>74</v>
      </c>
      <c r="E15" s="215" t="s">
        <v>192</v>
      </c>
      <c r="F15" s="215" t="s">
        <v>50</v>
      </c>
      <c r="G15" s="215">
        <v>13</v>
      </c>
      <c r="H15" s="215"/>
      <c r="I15" s="216" t="s">
        <v>155</v>
      </c>
      <c r="J15" s="215" t="s">
        <v>143</v>
      </c>
      <c r="K15" s="216">
        <v>44600</v>
      </c>
      <c r="L15" s="216">
        <v>44611</v>
      </c>
      <c r="M15" s="217"/>
      <c r="O15" s="352" t="str">
        <f t="shared" si="0"/>
        <v/>
      </c>
      <c r="R15" s="40"/>
    </row>
    <row r="16" spans="1:18" x14ac:dyDescent="0.25">
      <c r="B16" s="221">
        <f>IF(AND(LEN(D16)&gt;0,LEN(E16)&gt;0),MAX($B$5:B15)+1,"")</f>
        <v>11</v>
      </c>
      <c r="C16" s="215">
        <v>2</v>
      </c>
      <c r="D16" s="215" t="s">
        <v>74</v>
      </c>
      <c r="E16" s="215" t="s">
        <v>193</v>
      </c>
      <c r="F16" s="215" t="s">
        <v>48</v>
      </c>
      <c r="G16" s="215">
        <v>7</v>
      </c>
      <c r="H16" s="215" t="s">
        <v>84</v>
      </c>
      <c r="I16" s="216" t="s">
        <v>155</v>
      </c>
      <c r="J16" s="215" t="s">
        <v>143</v>
      </c>
      <c r="K16" s="216">
        <v>44615</v>
      </c>
      <c r="L16" s="216">
        <v>44617</v>
      </c>
      <c r="M16" s="217"/>
      <c r="O16" s="352" t="str">
        <f t="shared" si="0"/>
        <v/>
      </c>
      <c r="R16" s="40"/>
    </row>
    <row r="17" spans="2:18" x14ac:dyDescent="0.25">
      <c r="B17" s="221">
        <f>IF(AND(LEN(D17)&gt;0,LEN(E17)&gt;0),MAX($B$5:B16)+1,"")</f>
        <v>12</v>
      </c>
      <c r="C17" s="215">
        <v>2</v>
      </c>
      <c r="D17" s="215" t="s">
        <v>116</v>
      </c>
      <c r="E17" s="215" t="s">
        <v>194</v>
      </c>
      <c r="F17" s="215" t="s">
        <v>47</v>
      </c>
      <c r="G17" s="215">
        <v>5</v>
      </c>
      <c r="H17" s="215" t="s">
        <v>41</v>
      </c>
      <c r="I17" s="216" t="s">
        <v>155</v>
      </c>
      <c r="J17" s="215"/>
      <c r="K17" s="216">
        <v>44615</v>
      </c>
      <c r="L17" s="216"/>
      <c r="M17" s="217"/>
      <c r="O17" s="352" t="str">
        <f t="shared" si="0"/>
        <v/>
      </c>
      <c r="R17" s="40"/>
    </row>
    <row r="18" spans="2:18" x14ac:dyDescent="0.25">
      <c r="B18" s="221">
        <f>IF(AND(LEN(D18)&gt;0,LEN(E18)&gt;0),MAX($B$5:B17)+1,"")</f>
        <v>13</v>
      </c>
      <c r="C18" s="215">
        <v>2</v>
      </c>
      <c r="D18" s="215" t="s">
        <v>116</v>
      </c>
      <c r="E18" s="215" t="s">
        <v>195</v>
      </c>
      <c r="F18" s="215" t="s">
        <v>49</v>
      </c>
      <c r="G18" s="215">
        <v>6</v>
      </c>
      <c r="H18" s="215" t="s">
        <v>41</v>
      </c>
      <c r="I18" s="216" t="s">
        <v>155</v>
      </c>
      <c r="J18" s="215" t="s">
        <v>143</v>
      </c>
      <c r="K18" s="216">
        <v>44615</v>
      </c>
      <c r="L18" s="216">
        <v>44616</v>
      </c>
      <c r="M18" s="217"/>
      <c r="O18" s="352" t="str">
        <f t="shared" si="0"/>
        <v/>
      </c>
      <c r="R18" s="40"/>
    </row>
    <row r="19" spans="2:18" x14ac:dyDescent="0.25">
      <c r="B19" s="221">
        <f>IF(AND(LEN(D19)&gt;0,LEN(E19)&gt;0),MAX($B$5:B18)+1,"")</f>
        <v>14</v>
      </c>
      <c r="C19" s="215">
        <v>2</v>
      </c>
      <c r="D19" s="215" t="s">
        <v>116</v>
      </c>
      <c r="E19" s="215" t="s">
        <v>196</v>
      </c>
      <c r="F19" s="215" t="s">
        <v>48</v>
      </c>
      <c r="G19" s="215">
        <v>11</v>
      </c>
      <c r="H19" s="215" t="s">
        <v>84</v>
      </c>
      <c r="I19" s="216" t="s">
        <v>155</v>
      </c>
      <c r="J19" s="215" t="s">
        <v>119</v>
      </c>
      <c r="K19" s="216">
        <v>44615</v>
      </c>
      <c r="L19" s="216"/>
      <c r="M19" s="217"/>
      <c r="O19" s="352" t="str">
        <f t="shared" si="0"/>
        <v/>
      </c>
      <c r="R19" s="40"/>
    </row>
    <row r="20" spans="2:18" x14ac:dyDescent="0.25">
      <c r="B20" s="221">
        <f>IF(AND(LEN(D20)&gt;0,LEN(E20)&gt;0),MAX($B$5:B19)+1,"")</f>
        <v>15</v>
      </c>
      <c r="C20" s="215">
        <v>2</v>
      </c>
      <c r="D20" s="215" t="s">
        <v>40</v>
      </c>
      <c r="E20" s="215" t="s">
        <v>197</v>
      </c>
      <c r="F20" s="215" t="s">
        <v>11</v>
      </c>
      <c r="G20" s="215">
        <v>9</v>
      </c>
      <c r="H20" s="215" t="s">
        <v>41</v>
      </c>
      <c r="I20" s="216" t="s">
        <v>72</v>
      </c>
      <c r="J20" s="215" t="s">
        <v>56</v>
      </c>
      <c r="K20" s="216">
        <v>44617</v>
      </c>
      <c r="L20" s="216"/>
      <c r="M20" s="217"/>
      <c r="O20" s="352" t="str">
        <f t="shared" si="0"/>
        <v/>
      </c>
      <c r="R20" s="40"/>
    </row>
    <row r="21" spans="2:18" x14ac:dyDescent="0.25">
      <c r="B21" s="221">
        <f>IF(AND(LEN(D21)&gt;0,LEN(E21)&gt;0),MAX($B$5:B20)+1,"")</f>
        <v>16</v>
      </c>
      <c r="C21" s="215">
        <v>2</v>
      </c>
      <c r="D21" s="215" t="s">
        <v>116</v>
      </c>
      <c r="E21" s="215" t="s">
        <v>198</v>
      </c>
      <c r="F21" s="215" t="s">
        <v>47</v>
      </c>
      <c r="G21" s="215">
        <v>2</v>
      </c>
      <c r="H21" s="215" t="s">
        <v>41</v>
      </c>
      <c r="I21" s="216" t="s">
        <v>155</v>
      </c>
      <c r="J21" s="215" t="s">
        <v>119</v>
      </c>
      <c r="K21" s="216">
        <v>44615</v>
      </c>
      <c r="L21" s="216"/>
      <c r="M21" s="217"/>
      <c r="O21" s="352" t="str">
        <f t="shared" si="0"/>
        <v/>
      </c>
      <c r="R21" s="40"/>
    </row>
    <row r="22" spans="2:18" x14ac:dyDescent="0.25">
      <c r="B22" s="221">
        <f>IF(AND(LEN(D22)&gt;0,LEN(E22)&gt;0),MAX($B$5:B21)+1,"")</f>
        <v>17</v>
      </c>
      <c r="C22" s="215">
        <v>2</v>
      </c>
      <c r="D22" s="215" t="s">
        <v>116</v>
      </c>
      <c r="E22" s="215" t="s">
        <v>199</v>
      </c>
      <c r="F22" s="215" t="s">
        <v>11</v>
      </c>
      <c r="G22" s="215">
        <v>8</v>
      </c>
      <c r="H22" s="215"/>
      <c r="I22" s="216" t="s">
        <v>155</v>
      </c>
      <c r="J22" s="215" t="s">
        <v>143</v>
      </c>
      <c r="K22" s="216">
        <v>44615</v>
      </c>
      <c r="L22" s="216">
        <v>44620</v>
      </c>
      <c r="M22" s="217"/>
      <c r="O22" s="352" t="str">
        <f t="shared" si="0"/>
        <v/>
      </c>
      <c r="R22" s="40"/>
    </row>
    <row r="23" spans="2:18" x14ac:dyDescent="0.25">
      <c r="B23" s="221">
        <f>IF(AND(LEN(D23)&gt;0,LEN(E23)&gt;0),MAX($B$5:B22)+1,"")</f>
        <v>18</v>
      </c>
      <c r="C23" s="215">
        <v>2</v>
      </c>
      <c r="D23" s="215" t="s">
        <v>116</v>
      </c>
      <c r="E23" s="215" t="s">
        <v>200</v>
      </c>
      <c r="F23" s="215" t="s">
        <v>47</v>
      </c>
      <c r="G23" s="215">
        <v>4</v>
      </c>
      <c r="H23" s="215" t="s">
        <v>84</v>
      </c>
      <c r="I23" s="216" t="s">
        <v>72</v>
      </c>
      <c r="J23" s="215"/>
      <c r="K23" s="216">
        <v>44619</v>
      </c>
      <c r="L23" s="216"/>
      <c r="M23" s="217"/>
      <c r="O23" s="352" t="str">
        <f t="shared" si="0"/>
        <v/>
      </c>
      <c r="R23" s="40"/>
    </row>
    <row r="24" spans="2:18" x14ac:dyDescent="0.25">
      <c r="B24" s="221">
        <f>IF(AND(LEN(D24)&gt;0,LEN(E24)&gt;0),MAX($B$5:B23)+1,"")</f>
        <v>19</v>
      </c>
      <c r="C24" s="215">
        <v>2</v>
      </c>
      <c r="D24" s="215" t="s">
        <v>247</v>
      </c>
      <c r="E24" s="215" t="s">
        <v>250</v>
      </c>
      <c r="F24" s="215" t="s">
        <v>49</v>
      </c>
      <c r="G24" s="215">
        <v>1</v>
      </c>
      <c r="H24" s="215" t="s">
        <v>41</v>
      </c>
      <c r="I24" s="216" t="s">
        <v>155</v>
      </c>
      <c r="J24" s="215" t="s">
        <v>143</v>
      </c>
      <c r="K24" s="216">
        <v>44615</v>
      </c>
      <c r="L24" s="216">
        <v>44616</v>
      </c>
      <c r="M24" s="217"/>
      <c r="O24" s="352" t="str">
        <f t="shared" si="0"/>
        <v/>
      </c>
      <c r="R24" s="40"/>
    </row>
    <row r="25" spans="2:18" x14ac:dyDescent="0.25">
      <c r="B25" s="221">
        <f>IF(AND(LEN(D25)&gt;0,LEN(E25)&gt;0),MAX($B$5:B24)+1,"")</f>
        <v>20</v>
      </c>
      <c r="C25" s="215">
        <v>2</v>
      </c>
      <c r="D25" s="215" t="s">
        <v>116</v>
      </c>
      <c r="E25" s="215" t="s">
        <v>201</v>
      </c>
      <c r="F25" s="215" t="s">
        <v>50</v>
      </c>
      <c r="G25" s="215">
        <v>15</v>
      </c>
      <c r="H25" s="215"/>
      <c r="I25" s="216" t="s">
        <v>72</v>
      </c>
      <c r="J25" s="215" t="s">
        <v>143</v>
      </c>
      <c r="K25" s="216">
        <v>44607</v>
      </c>
      <c r="L25" s="216">
        <v>44607</v>
      </c>
      <c r="M25" s="217"/>
      <c r="O25" s="352" t="str">
        <f t="shared" si="0"/>
        <v/>
      </c>
      <c r="R25" s="40"/>
    </row>
    <row r="26" spans="2:18" x14ac:dyDescent="0.25">
      <c r="B26" s="221">
        <f>IF(AND(LEN(D26)&gt;0,LEN(E26)&gt;0),MAX($B$5:B25)+1,"")</f>
        <v>21</v>
      </c>
      <c r="C26" s="215">
        <v>3</v>
      </c>
      <c r="D26" s="215" t="s">
        <v>74</v>
      </c>
      <c r="E26" s="215" t="s">
        <v>202</v>
      </c>
      <c r="F26" s="215" t="s">
        <v>50</v>
      </c>
      <c r="G26" s="215">
        <v>12</v>
      </c>
      <c r="H26" s="215" t="s">
        <v>42</v>
      </c>
      <c r="I26" s="216" t="s">
        <v>155</v>
      </c>
      <c r="J26" s="215" t="s">
        <v>143</v>
      </c>
      <c r="K26" s="216">
        <v>44632</v>
      </c>
      <c r="L26" s="216">
        <v>44635</v>
      </c>
      <c r="M26" s="217"/>
      <c r="O26" s="352" t="str">
        <f t="shared" si="0"/>
        <v/>
      </c>
      <c r="R26" s="40"/>
    </row>
    <row r="27" spans="2:18" x14ac:dyDescent="0.25">
      <c r="B27" s="221">
        <f>IF(AND(LEN(D27)&gt;0,LEN(E27)&gt;0),MAX($B$5:B26)+1,"")</f>
        <v>22</v>
      </c>
      <c r="C27" s="215">
        <v>3</v>
      </c>
      <c r="D27" s="215" t="s">
        <v>247</v>
      </c>
      <c r="E27" s="215" t="s">
        <v>251</v>
      </c>
      <c r="F27" s="215" t="s">
        <v>48</v>
      </c>
      <c r="G27" s="215">
        <v>2</v>
      </c>
      <c r="H27" s="215" t="s">
        <v>41</v>
      </c>
      <c r="I27" s="216" t="s">
        <v>155</v>
      </c>
      <c r="J27" s="215" t="s">
        <v>143</v>
      </c>
      <c r="K27" s="216">
        <v>44632</v>
      </c>
      <c r="L27" s="216">
        <v>44643</v>
      </c>
      <c r="M27" s="217"/>
      <c r="O27" s="352" t="str">
        <f t="shared" si="0"/>
        <v/>
      </c>
      <c r="R27" s="40"/>
    </row>
    <row r="28" spans="2:18" x14ac:dyDescent="0.25">
      <c r="B28" s="221">
        <f>IF(AND(LEN(D28)&gt;0,LEN(E28)&gt;0),MAX($B$5:B27)+1,"")</f>
        <v>23</v>
      </c>
      <c r="C28" s="215">
        <v>3</v>
      </c>
      <c r="D28" s="215" t="s">
        <v>247</v>
      </c>
      <c r="E28" s="215" t="s">
        <v>252</v>
      </c>
      <c r="F28" s="215" t="s">
        <v>47</v>
      </c>
      <c r="G28" s="215">
        <v>13</v>
      </c>
      <c r="H28" s="215" t="s">
        <v>84</v>
      </c>
      <c r="I28" s="216" t="s">
        <v>155</v>
      </c>
      <c r="J28" s="215" t="s">
        <v>143</v>
      </c>
      <c r="K28" s="216">
        <v>44632</v>
      </c>
      <c r="L28" s="216">
        <v>44634</v>
      </c>
      <c r="M28" s="217"/>
      <c r="O28" s="352" t="str">
        <f t="shared" si="0"/>
        <v/>
      </c>
      <c r="R28" s="40"/>
    </row>
    <row r="29" spans="2:18" x14ac:dyDescent="0.25">
      <c r="B29" s="221">
        <f>IF(AND(LEN(D29)&gt;0,LEN(E29)&gt;0),MAX($B$5:B28)+1,"")</f>
        <v>24</v>
      </c>
      <c r="C29" s="215">
        <v>3</v>
      </c>
      <c r="D29" s="215" t="s">
        <v>40</v>
      </c>
      <c r="E29" s="215" t="s">
        <v>203</v>
      </c>
      <c r="F29" s="215" t="s">
        <v>49</v>
      </c>
      <c r="G29" s="215">
        <v>1</v>
      </c>
      <c r="H29" s="215" t="s">
        <v>41</v>
      </c>
      <c r="I29" s="216" t="s">
        <v>72</v>
      </c>
      <c r="J29" s="215"/>
      <c r="K29" s="216">
        <v>44635</v>
      </c>
      <c r="L29" s="216"/>
      <c r="M29" s="217"/>
      <c r="O29" s="352" t="str">
        <f t="shared" si="0"/>
        <v/>
      </c>
      <c r="R29" s="40"/>
    </row>
    <row r="30" spans="2:18" x14ac:dyDescent="0.25">
      <c r="B30" s="221">
        <f>IF(AND(LEN(D30)&gt;0,LEN(E30)&gt;0),MAX($B$5:B29)+1,"")</f>
        <v>25</v>
      </c>
      <c r="C30" s="215">
        <v>3</v>
      </c>
      <c r="D30" s="215" t="s">
        <v>247</v>
      </c>
      <c r="E30" s="215" t="s">
        <v>253</v>
      </c>
      <c r="F30" s="215" t="s">
        <v>48</v>
      </c>
      <c r="G30" s="215">
        <v>1</v>
      </c>
      <c r="H30" s="215" t="s">
        <v>41</v>
      </c>
      <c r="I30" s="216" t="s">
        <v>155</v>
      </c>
      <c r="J30" s="215" t="s">
        <v>143</v>
      </c>
      <c r="K30" s="216">
        <v>44632</v>
      </c>
      <c r="L30" s="216">
        <v>44638</v>
      </c>
      <c r="M30" s="217"/>
      <c r="O30" s="352" t="str">
        <f t="shared" si="0"/>
        <v/>
      </c>
      <c r="R30" s="40"/>
    </row>
    <row r="31" spans="2:18" x14ac:dyDescent="0.25">
      <c r="B31" s="221">
        <f>IF(AND(LEN(D31)&gt;0,LEN(E31)&gt;0),MAX($B$5:B30)+1,"")</f>
        <v>26</v>
      </c>
      <c r="C31" s="215">
        <v>3</v>
      </c>
      <c r="D31" s="215" t="s">
        <v>74</v>
      </c>
      <c r="E31" s="215" t="s">
        <v>204</v>
      </c>
      <c r="F31" s="215" t="s">
        <v>11</v>
      </c>
      <c r="G31" s="215">
        <v>1</v>
      </c>
      <c r="H31" s="215" t="s">
        <v>84</v>
      </c>
      <c r="I31" s="216" t="s">
        <v>155</v>
      </c>
      <c r="J31" s="215" t="s">
        <v>143</v>
      </c>
      <c r="K31" s="216">
        <v>44632</v>
      </c>
      <c r="L31" s="216">
        <v>44635</v>
      </c>
      <c r="M31" s="217"/>
      <c r="O31" s="352" t="str">
        <f t="shared" si="0"/>
        <v/>
      </c>
      <c r="R31" s="40"/>
    </row>
    <row r="32" spans="2:18" x14ac:dyDescent="0.25">
      <c r="B32" s="221">
        <f>IF(AND(LEN(D32)&gt;0,LEN(E32)&gt;0),MAX($B$5:B31)+1,"")</f>
        <v>27</v>
      </c>
      <c r="C32" s="215">
        <v>3</v>
      </c>
      <c r="D32" s="215" t="s">
        <v>74</v>
      </c>
      <c r="E32" s="215" t="s">
        <v>205</v>
      </c>
      <c r="F32" s="215" t="s">
        <v>47</v>
      </c>
      <c r="G32" s="215">
        <v>4</v>
      </c>
      <c r="H32" s="215" t="s">
        <v>41</v>
      </c>
      <c r="I32" s="216" t="s">
        <v>72</v>
      </c>
      <c r="J32" s="215" t="s">
        <v>56</v>
      </c>
      <c r="K32" s="216">
        <v>44633</v>
      </c>
      <c r="L32" s="216"/>
      <c r="M32" s="217"/>
      <c r="O32" s="352" t="str">
        <f t="shared" si="0"/>
        <v/>
      </c>
      <c r="R32" s="40"/>
    </row>
    <row r="33" spans="2:18" x14ac:dyDescent="0.25">
      <c r="B33" s="221">
        <f>IF(AND(LEN(D33)&gt;0,LEN(E33)&gt;0),MAX($B$5:B32)+1,"")</f>
        <v>28</v>
      </c>
      <c r="C33" s="215">
        <v>3</v>
      </c>
      <c r="D33" s="215" t="s">
        <v>247</v>
      </c>
      <c r="E33" s="215" t="s">
        <v>254</v>
      </c>
      <c r="F33" s="215" t="s">
        <v>11</v>
      </c>
      <c r="G33" s="215">
        <v>12</v>
      </c>
      <c r="H33" s="215" t="s">
        <v>41</v>
      </c>
      <c r="I33" s="216" t="s">
        <v>155</v>
      </c>
      <c r="J33" s="215" t="s">
        <v>119</v>
      </c>
      <c r="K33" s="216">
        <v>44632</v>
      </c>
      <c r="L33" s="216"/>
      <c r="M33" s="217"/>
      <c r="O33" s="352" t="str">
        <f t="shared" si="0"/>
        <v/>
      </c>
      <c r="R33" s="40"/>
    </row>
    <row r="34" spans="2:18" x14ac:dyDescent="0.25">
      <c r="B34" s="221">
        <f>IF(AND(LEN(D34)&gt;0,LEN(E34)&gt;0),MAX($B$5:B33)+1,"")</f>
        <v>29</v>
      </c>
      <c r="C34" s="215">
        <v>3</v>
      </c>
      <c r="D34" s="215" t="s">
        <v>40</v>
      </c>
      <c r="E34" s="215" t="s">
        <v>206</v>
      </c>
      <c r="F34" s="215" t="s">
        <v>47</v>
      </c>
      <c r="G34" s="215">
        <v>9</v>
      </c>
      <c r="H34" s="215" t="s">
        <v>42</v>
      </c>
      <c r="I34" s="216" t="s">
        <v>72</v>
      </c>
      <c r="J34" s="215" t="s">
        <v>143</v>
      </c>
      <c r="K34" s="216">
        <v>44634</v>
      </c>
      <c r="L34" s="216">
        <v>44639</v>
      </c>
      <c r="M34" s="217"/>
      <c r="O34" s="352" t="str">
        <f t="shared" si="0"/>
        <v/>
      </c>
      <c r="R34" s="40"/>
    </row>
    <row r="35" spans="2:18" x14ac:dyDescent="0.25">
      <c r="B35" s="221">
        <f>IF(AND(LEN(D35)&gt;0,LEN(E35)&gt;0),MAX($B$5:B34)+1,"")</f>
        <v>30</v>
      </c>
      <c r="C35" s="215">
        <v>3</v>
      </c>
      <c r="D35" s="215" t="s">
        <v>74</v>
      </c>
      <c r="E35" s="215" t="s">
        <v>207</v>
      </c>
      <c r="F35" s="215" t="s">
        <v>49</v>
      </c>
      <c r="G35" s="215">
        <v>13</v>
      </c>
      <c r="H35" s="215" t="s">
        <v>41</v>
      </c>
      <c r="I35" s="216" t="s">
        <v>155</v>
      </c>
      <c r="J35" s="215"/>
      <c r="K35" s="216">
        <v>44632</v>
      </c>
      <c r="L35" s="216"/>
      <c r="M35" s="217"/>
      <c r="O35" s="352" t="str">
        <f t="shared" si="0"/>
        <v/>
      </c>
      <c r="R35" s="40"/>
    </row>
    <row r="36" spans="2:18" x14ac:dyDescent="0.25">
      <c r="B36" s="221">
        <f>IF(AND(LEN(D36)&gt;0,LEN(E36)&gt;0),MAX($B$5:B35)+1,"")</f>
        <v>31</v>
      </c>
      <c r="C36" s="215">
        <v>4</v>
      </c>
      <c r="D36" s="215" t="s">
        <v>116</v>
      </c>
      <c r="E36" s="215" t="s">
        <v>208</v>
      </c>
      <c r="F36" s="215" t="s">
        <v>50</v>
      </c>
      <c r="G36" s="215">
        <v>12</v>
      </c>
      <c r="H36" s="215" t="s">
        <v>41</v>
      </c>
      <c r="I36" s="216" t="s">
        <v>155</v>
      </c>
      <c r="J36" s="215" t="s">
        <v>117</v>
      </c>
      <c r="K36" s="216">
        <v>44650</v>
      </c>
      <c r="L36" s="216"/>
      <c r="M36" s="217"/>
      <c r="O36" s="352" t="str">
        <f t="shared" si="0"/>
        <v/>
      </c>
      <c r="R36" s="40"/>
    </row>
    <row r="37" spans="2:18" x14ac:dyDescent="0.25">
      <c r="B37" s="221">
        <f>IF(AND(LEN(D37)&gt;0,LEN(E37)&gt;0),MAX($B$5:B36)+1,"")</f>
        <v>32</v>
      </c>
      <c r="C37" s="215">
        <v>4</v>
      </c>
      <c r="D37" s="215" t="s">
        <v>40</v>
      </c>
      <c r="E37" s="215" t="s">
        <v>209</v>
      </c>
      <c r="F37" s="215" t="s">
        <v>11</v>
      </c>
      <c r="G37" s="215">
        <v>10</v>
      </c>
      <c r="H37" s="215"/>
      <c r="I37" s="216" t="s">
        <v>72</v>
      </c>
      <c r="J37" s="215" t="s">
        <v>118</v>
      </c>
      <c r="K37" s="216">
        <v>44651</v>
      </c>
      <c r="L37" s="216"/>
      <c r="M37" s="217"/>
      <c r="O37" s="352" t="str">
        <f t="shared" si="0"/>
        <v/>
      </c>
      <c r="R37" s="40"/>
    </row>
    <row r="38" spans="2:18" x14ac:dyDescent="0.25">
      <c r="B38" s="221">
        <f>IF(AND(LEN(D38)&gt;0,LEN(E38)&gt;0),MAX($B$5:B37)+1,"")</f>
        <v>33</v>
      </c>
      <c r="C38" s="215">
        <v>4</v>
      </c>
      <c r="D38" s="215" t="s">
        <v>247</v>
      </c>
      <c r="E38" s="215" t="s">
        <v>255</v>
      </c>
      <c r="F38" s="215" t="s">
        <v>47</v>
      </c>
      <c r="G38" s="215">
        <v>5</v>
      </c>
      <c r="H38" s="215" t="s">
        <v>41</v>
      </c>
      <c r="I38" s="216" t="s">
        <v>155</v>
      </c>
      <c r="J38" s="215" t="s">
        <v>143</v>
      </c>
      <c r="K38" s="216">
        <v>44650</v>
      </c>
      <c r="L38" s="216">
        <v>44665</v>
      </c>
      <c r="M38" s="217"/>
      <c r="O38" s="352" t="str">
        <f t="shared" si="0"/>
        <v/>
      </c>
      <c r="R38" s="40"/>
    </row>
    <row r="39" spans="2:18" x14ac:dyDescent="0.25">
      <c r="B39" s="221">
        <f>IF(AND(LEN(D39)&gt;0,LEN(E39)&gt;0),MAX($B$5:B38)+1,"")</f>
        <v>34</v>
      </c>
      <c r="C39" s="215">
        <v>4</v>
      </c>
      <c r="D39" s="215" t="s">
        <v>74</v>
      </c>
      <c r="E39" s="215" t="s">
        <v>210</v>
      </c>
      <c r="F39" s="215" t="s">
        <v>49</v>
      </c>
      <c r="G39" s="215">
        <v>1</v>
      </c>
      <c r="H39" s="215" t="s">
        <v>41</v>
      </c>
      <c r="I39" s="216" t="s">
        <v>72</v>
      </c>
      <c r="J39" s="215" t="s">
        <v>119</v>
      </c>
      <c r="K39" s="216">
        <v>44652</v>
      </c>
      <c r="L39" s="216"/>
      <c r="M39" s="217"/>
      <c r="O39" s="352" t="str">
        <f t="shared" si="0"/>
        <v/>
      </c>
      <c r="R39" s="40"/>
    </row>
    <row r="40" spans="2:18" x14ac:dyDescent="0.25">
      <c r="B40" s="221">
        <f>IF(AND(LEN(D40)&gt;0,LEN(E40)&gt;0),MAX($B$5:B39)+1,"")</f>
        <v>35</v>
      </c>
      <c r="C40" s="215">
        <v>4</v>
      </c>
      <c r="D40" s="215" t="s">
        <v>247</v>
      </c>
      <c r="E40" s="215" t="s">
        <v>256</v>
      </c>
      <c r="F40" s="215" t="s">
        <v>50</v>
      </c>
      <c r="G40" s="215">
        <v>0</v>
      </c>
      <c r="H40" s="215" t="s">
        <v>42</v>
      </c>
      <c r="I40" s="216" t="s">
        <v>155</v>
      </c>
      <c r="J40" s="215" t="s">
        <v>119</v>
      </c>
      <c r="K40" s="216">
        <v>44650</v>
      </c>
      <c r="L40" s="216"/>
      <c r="M40" s="217"/>
      <c r="O40" s="352" t="str">
        <f t="shared" si="0"/>
        <v/>
      </c>
      <c r="R40" s="40"/>
    </row>
    <row r="41" spans="2:18" x14ac:dyDescent="0.25">
      <c r="B41" s="221">
        <f>IF(AND(LEN(D41)&gt;0,LEN(E41)&gt;0),MAX($B$5:B40)+1,"")</f>
        <v>36</v>
      </c>
      <c r="C41" s="215">
        <v>4</v>
      </c>
      <c r="D41" s="215" t="s">
        <v>74</v>
      </c>
      <c r="E41" s="215" t="s">
        <v>211</v>
      </c>
      <c r="F41" s="215" t="s">
        <v>50</v>
      </c>
      <c r="G41" s="215">
        <v>3</v>
      </c>
      <c r="H41" s="215"/>
      <c r="I41" s="216" t="s">
        <v>155</v>
      </c>
      <c r="J41" s="215" t="s">
        <v>143</v>
      </c>
      <c r="K41" s="216">
        <v>44650</v>
      </c>
      <c r="L41" s="216">
        <v>44653</v>
      </c>
      <c r="M41" s="217"/>
      <c r="O41" s="352" t="str">
        <f t="shared" si="0"/>
        <v/>
      </c>
      <c r="R41" s="40"/>
    </row>
    <row r="42" spans="2:18" x14ac:dyDescent="0.25">
      <c r="B42" s="221">
        <f>IF(AND(LEN(D42)&gt;0,LEN(E42)&gt;0),MAX($B$5:B41)+1,"")</f>
        <v>37</v>
      </c>
      <c r="C42" s="215">
        <v>4</v>
      </c>
      <c r="D42" s="215" t="s">
        <v>74</v>
      </c>
      <c r="E42" s="215" t="s">
        <v>212</v>
      </c>
      <c r="F42" s="215" t="s">
        <v>48</v>
      </c>
      <c r="G42" s="215">
        <v>7</v>
      </c>
      <c r="H42" s="215" t="s">
        <v>84</v>
      </c>
      <c r="I42" s="216" t="s">
        <v>155</v>
      </c>
      <c r="J42" s="215" t="s">
        <v>117</v>
      </c>
      <c r="K42" s="216">
        <v>44650</v>
      </c>
      <c r="L42" s="216"/>
      <c r="M42" s="217"/>
      <c r="O42" s="352" t="str">
        <f t="shared" si="0"/>
        <v/>
      </c>
      <c r="R42" s="40"/>
    </row>
    <row r="43" spans="2:18" x14ac:dyDescent="0.25">
      <c r="B43" s="221">
        <f>IF(AND(LEN(D43)&gt;0,LEN(E43)&gt;0),MAX($B$5:B42)+1,"")</f>
        <v>38</v>
      </c>
      <c r="C43" s="215">
        <v>4</v>
      </c>
      <c r="D43" s="215" t="s">
        <v>116</v>
      </c>
      <c r="E43" s="215" t="s">
        <v>213</v>
      </c>
      <c r="F43" s="215" t="s">
        <v>47</v>
      </c>
      <c r="G43" s="215">
        <v>10</v>
      </c>
      <c r="H43" s="215" t="s">
        <v>41</v>
      </c>
      <c r="I43" s="216" t="s">
        <v>155</v>
      </c>
      <c r="J43" s="215" t="s">
        <v>143</v>
      </c>
      <c r="K43" s="216">
        <v>44650</v>
      </c>
      <c r="L43" s="216">
        <v>44651</v>
      </c>
      <c r="M43" s="217"/>
      <c r="O43" s="352" t="str">
        <f t="shared" si="0"/>
        <v/>
      </c>
      <c r="R43" s="40"/>
    </row>
    <row r="44" spans="2:18" x14ac:dyDescent="0.25">
      <c r="B44" s="221">
        <f>IF(AND(LEN(D44)&gt;0,LEN(E44)&gt;0),MAX($B$5:B43)+1,"")</f>
        <v>39</v>
      </c>
      <c r="C44" s="215">
        <v>4</v>
      </c>
      <c r="D44" s="215" t="s">
        <v>116</v>
      </c>
      <c r="E44" s="215" t="s">
        <v>214</v>
      </c>
      <c r="F44" s="215" t="s">
        <v>49</v>
      </c>
      <c r="G44" s="215">
        <v>0</v>
      </c>
      <c r="H44" s="215" t="s">
        <v>41</v>
      </c>
      <c r="I44" s="216" t="s">
        <v>155</v>
      </c>
      <c r="J44" s="215" t="s">
        <v>56</v>
      </c>
      <c r="K44" s="216">
        <v>44650</v>
      </c>
      <c r="L44" s="216"/>
      <c r="M44" s="217"/>
      <c r="O44" s="352" t="str">
        <f t="shared" si="0"/>
        <v/>
      </c>
      <c r="R44" s="40"/>
    </row>
    <row r="45" spans="2:18" x14ac:dyDescent="0.25">
      <c r="B45" s="221">
        <f>IF(AND(LEN(D45)&gt;0,LEN(E45)&gt;0),MAX($B$5:B44)+1,"")</f>
        <v>40</v>
      </c>
      <c r="C45" s="215">
        <v>4</v>
      </c>
      <c r="D45" s="215" t="s">
        <v>116</v>
      </c>
      <c r="E45" s="215" t="s">
        <v>215</v>
      </c>
      <c r="F45" s="215" t="s">
        <v>48</v>
      </c>
      <c r="G45" s="215">
        <v>11</v>
      </c>
      <c r="H45" s="215"/>
      <c r="I45" s="216" t="s">
        <v>155</v>
      </c>
      <c r="J45" s="215" t="s">
        <v>119</v>
      </c>
      <c r="K45" s="216">
        <v>44650</v>
      </c>
      <c r="L45" s="216"/>
      <c r="M45" s="217"/>
      <c r="O45" s="352" t="str">
        <f t="shared" si="0"/>
        <v/>
      </c>
      <c r="R45" s="40"/>
    </row>
    <row r="46" spans="2:18" x14ac:dyDescent="0.25">
      <c r="B46" s="221">
        <f>IF(AND(LEN(D46)&gt;0,LEN(E46)&gt;0),MAX($B$5:B45)+1,"")</f>
        <v>41</v>
      </c>
      <c r="C46" s="215">
        <v>5</v>
      </c>
      <c r="D46" s="215" t="s">
        <v>40</v>
      </c>
      <c r="E46" s="215" t="s">
        <v>216</v>
      </c>
      <c r="F46" s="215" t="s">
        <v>11</v>
      </c>
      <c r="G46" s="215">
        <v>9</v>
      </c>
      <c r="H46" s="215" t="s">
        <v>41</v>
      </c>
      <c r="I46" s="216" t="s">
        <v>72</v>
      </c>
      <c r="J46" s="215" t="s">
        <v>143</v>
      </c>
      <c r="K46" s="216">
        <v>44665</v>
      </c>
      <c r="L46" s="216">
        <v>44672</v>
      </c>
      <c r="M46" s="217"/>
      <c r="O46" s="352" t="str">
        <f t="shared" si="0"/>
        <v/>
      </c>
      <c r="R46" s="40"/>
    </row>
    <row r="47" spans="2:18" x14ac:dyDescent="0.25">
      <c r="B47" s="221">
        <f>IF(AND(LEN(D47)&gt;0,LEN(E47)&gt;0),MAX($B$5:B46)+1,"")</f>
        <v>42</v>
      </c>
      <c r="C47" s="215">
        <v>5</v>
      </c>
      <c r="D47" s="215" t="s">
        <v>116</v>
      </c>
      <c r="E47" s="215" t="s">
        <v>217</v>
      </c>
      <c r="F47" s="215" t="s">
        <v>47</v>
      </c>
      <c r="G47" s="215">
        <v>2</v>
      </c>
      <c r="H47" s="215" t="s">
        <v>41</v>
      </c>
      <c r="I47" s="216" t="s">
        <v>155</v>
      </c>
      <c r="J47" s="215"/>
      <c r="K47" s="216">
        <v>44665</v>
      </c>
      <c r="L47" s="216"/>
      <c r="M47" s="217"/>
      <c r="O47" s="352" t="str">
        <f t="shared" si="0"/>
        <v/>
      </c>
      <c r="R47" s="40"/>
    </row>
    <row r="48" spans="2:18" x14ac:dyDescent="0.25">
      <c r="B48" s="221" t="str">
        <f>IF(AND(LEN(D48)&gt;0,LEN(E48)&gt;0),MAX($B$5:B47)+1,"")</f>
        <v/>
      </c>
      <c r="C48" s="215"/>
      <c r="D48" s="215"/>
      <c r="E48" s="215"/>
      <c r="F48" s="215"/>
      <c r="G48" s="215"/>
      <c r="H48" s="215"/>
      <c r="I48" s="216"/>
      <c r="J48" s="215"/>
      <c r="K48" s="216"/>
      <c r="L48" s="216"/>
      <c r="M48" s="217"/>
      <c r="O48" s="352" t="str">
        <f t="shared" si="0"/>
        <v/>
      </c>
      <c r="R48" s="40"/>
    </row>
    <row r="49" spans="2:18" x14ac:dyDescent="0.25">
      <c r="B49" s="221" t="str">
        <f>IF(AND(LEN(D49)&gt;0,LEN(E49)&gt;0),MAX($B$5:B48)+1,"")</f>
        <v/>
      </c>
      <c r="C49" s="215"/>
      <c r="D49" s="215"/>
      <c r="E49" s="215"/>
      <c r="F49" s="215"/>
      <c r="G49" s="215"/>
      <c r="H49" s="215"/>
      <c r="I49" s="216"/>
      <c r="J49" s="215"/>
      <c r="K49" s="216"/>
      <c r="L49" s="216"/>
      <c r="M49" s="217"/>
      <c r="O49" s="352" t="str">
        <f t="shared" si="0"/>
        <v/>
      </c>
      <c r="R49" s="40"/>
    </row>
    <row r="50" spans="2:18" x14ac:dyDescent="0.25">
      <c r="B50" s="221" t="str">
        <f>IF(AND(LEN(D50)&gt;0,LEN(E50)&gt;0),MAX($B$5:B49)+1,"")</f>
        <v/>
      </c>
      <c r="C50" s="215"/>
      <c r="D50" s="215"/>
      <c r="E50" s="215"/>
      <c r="F50" s="215"/>
      <c r="G50" s="215"/>
      <c r="H50" s="215"/>
      <c r="I50" s="216"/>
      <c r="J50" s="215"/>
      <c r="K50" s="216"/>
      <c r="L50" s="216"/>
      <c r="M50" s="217"/>
      <c r="O50" s="352" t="str">
        <f t="shared" si="0"/>
        <v/>
      </c>
      <c r="R50" s="40"/>
    </row>
    <row r="51" spans="2:18" x14ac:dyDescent="0.25">
      <c r="B51" s="221" t="str">
        <f>IF(AND(LEN(D51)&gt;0,LEN(E51)&gt;0),MAX($B$5:B50)+1,"")</f>
        <v/>
      </c>
      <c r="C51" s="215"/>
      <c r="D51" s="215"/>
      <c r="E51" s="215"/>
      <c r="F51" s="215"/>
      <c r="G51" s="215"/>
      <c r="H51" s="215"/>
      <c r="I51" s="216"/>
      <c r="J51" s="215"/>
      <c r="K51" s="216"/>
      <c r="L51" s="216"/>
      <c r="M51" s="217"/>
      <c r="O51" s="352" t="str">
        <f t="shared" si="0"/>
        <v/>
      </c>
      <c r="R51" s="40"/>
    </row>
    <row r="52" spans="2:18" x14ac:dyDescent="0.25">
      <c r="B52" s="221" t="str">
        <f>IF(AND(LEN(D52)&gt;0,LEN(E52)&gt;0),MAX($B$5:B51)+1,"")</f>
        <v/>
      </c>
      <c r="C52" s="215"/>
      <c r="D52" s="215"/>
      <c r="E52" s="215"/>
      <c r="F52" s="215"/>
      <c r="G52" s="215"/>
      <c r="H52" s="215"/>
      <c r="I52" s="216"/>
      <c r="J52" s="215"/>
      <c r="K52" s="216"/>
      <c r="L52" s="216"/>
      <c r="M52" s="217"/>
      <c r="O52" s="352" t="str">
        <f t="shared" si="0"/>
        <v/>
      </c>
      <c r="R52" s="40"/>
    </row>
    <row r="53" spans="2:18" x14ac:dyDescent="0.25">
      <c r="B53" s="221" t="str">
        <f>IF(AND(LEN(D53)&gt;0,LEN(E53)&gt;0),MAX($B$5:B52)+1,"")</f>
        <v/>
      </c>
      <c r="C53" s="215"/>
      <c r="D53" s="215"/>
      <c r="E53" s="215"/>
      <c r="F53" s="215"/>
      <c r="G53" s="215"/>
      <c r="H53" s="215"/>
      <c r="I53" s="216"/>
      <c r="J53" s="215"/>
      <c r="K53" s="216"/>
      <c r="L53" s="216"/>
      <c r="M53" s="217"/>
      <c r="O53" s="352" t="str">
        <f t="shared" si="0"/>
        <v/>
      </c>
      <c r="R53" s="40"/>
    </row>
    <row r="54" spans="2:18" x14ac:dyDescent="0.25">
      <c r="B54" s="221" t="str">
        <f>IF(AND(LEN(D54)&gt;0,LEN(E54)&gt;0),MAX($B$5:B53)+1,"")</f>
        <v/>
      </c>
      <c r="C54" s="215"/>
      <c r="D54" s="215"/>
      <c r="E54" s="215"/>
      <c r="F54" s="215"/>
      <c r="G54" s="215"/>
      <c r="H54" s="215"/>
      <c r="I54" s="216"/>
      <c r="J54" s="215"/>
      <c r="K54" s="216"/>
      <c r="L54" s="216"/>
      <c r="M54" s="217"/>
      <c r="O54" s="352" t="str">
        <f t="shared" si="0"/>
        <v/>
      </c>
      <c r="R54" s="40"/>
    </row>
    <row r="55" spans="2:18" x14ac:dyDescent="0.25">
      <c r="B55" s="222" t="str">
        <f>IF(AND(LEN(D55)&gt;0,LEN(E55)&gt;0),MAX($B$5:B54)+1,"")</f>
        <v/>
      </c>
      <c r="C55" s="218"/>
      <c r="D55" s="218"/>
      <c r="E55" s="218"/>
      <c r="F55" s="218"/>
      <c r="G55" s="218"/>
      <c r="H55" s="218"/>
      <c r="I55" s="219"/>
      <c r="J55" s="218"/>
      <c r="K55" s="219"/>
      <c r="L55" s="219"/>
      <c r="M55" s="220"/>
      <c r="O55" s="352" t="str">
        <f t="shared" si="0"/>
        <v/>
      </c>
      <c r="R55" s="40"/>
    </row>
    <row r="56" spans="2:18" x14ac:dyDescent="0.25">
      <c r="B56" s="369"/>
      <c r="C56" s="365"/>
      <c r="D56" s="365"/>
      <c r="E56" s="365"/>
      <c r="F56" s="365"/>
      <c r="G56" s="365"/>
      <c r="H56" s="365"/>
      <c r="I56" s="370"/>
      <c r="J56" s="365"/>
      <c r="K56" s="370"/>
      <c r="L56" s="370"/>
      <c r="M56" s="365"/>
      <c r="O56" s="371"/>
      <c r="R56" s="40"/>
    </row>
    <row r="57" spans="2:18" x14ac:dyDescent="0.25">
      <c r="B57" s="369"/>
      <c r="C57" s="365"/>
      <c r="D57" s="365"/>
      <c r="E57" s="365"/>
      <c r="F57" s="365"/>
      <c r="G57" s="365"/>
      <c r="H57" s="365"/>
      <c r="I57" s="370"/>
      <c r="J57" s="365"/>
      <c r="K57" s="370"/>
      <c r="L57" s="370"/>
      <c r="M57" s="365"/>
      <c r="O57" s="371"/>
      <c r="R57" s="40"/>
    </row>
    <row r="58" spans="2:18" x14ac:dyDescent="0.25">
      <c r="B58" s="369"/>
      <c r="C58" s="365"/>
      <c r="D58" s="365"/>
      <c r="E58" s="365"/>
      <c r="F58" s="365"/>
      <c r="G58" s="365"/>
      <c r="H58" s="365"/>
      <c r="I58" s="370"/>
      <c r="J58" s="365"/>
      <c r="K58" s="370"/>
      <c r="L58" s="370"/>
      <c r="M58" s="365"/>
      <c r="O58" s="371"/>
      <c r="R58" s="40"/>
    </row>
    <row r="59" spans="2:18" x14ac:dyDescent="0.25">
      <c r="B59" s="369"/>
      <c r="C59" s="365"/>
      <c r="D59" s="365"/>
      <c r="E59" s="365"/>
      <c r="F59" s="365"/>
      <c r="G59" s="365"/>
      <c r="H59" s="365"/>
      <c r="I59" s="370"/>
      <c r="J59" s="365"/>
      <c r="K59" s="370"/>
      <c r="L59" s="370"/>
      <c r="M59" s="365"/>
      <c r="O59" s="371"/>
      <c r="R59" s="40"/>
    </row>
    <row r="60" spans="2:18" x14ac:dyDescent="0.25">
      <c r="B60" s="369"/>
      <c r="C60" s="365"/>
      <c r="D60" s="365"/>
      <c r="E60" s="365"/>
      <c r="F60" s="365"/>
      <c r="G60" s="365"/>
      <c r="H60" s="365"/>
      <c r="I60" s="370"/>
      <c r="J60" s="365"/>
      <c r="K60" s="370"/>
      <c r="L60" s="370"/>
      <c r="M60" s="365"/>
      <c r="O60" s="371"/>
      <c r="R60" s="40"/>
    </row>
    <row r="61" spans="2:18" x14ac:dyDescent="0.25">
      <c r="B61" s="369"/>
      <c r="C61" s="365"/>
      <c r="D61" s="365"/>
      <c r="E61" s="365"/>
      <c r="F61" s="365"/>
      <c r="G61" s="365"/>
      <c r="H61" s="365"/>
      <c r="I61" s="370"/>
      <c r="J61" s="365"/>
      <c r="K61" s="370"/>
      <c r="L61" s="370"/>
      <c r="M61" s="365"/>
      <c r="O61" s="371"/>
      <c r="R61" s="40"/>
    </row>
    <row r="62" spans="2:18" x14ac:dyDescent="0.25">
      <c r="B62" s="369"/>
      <c r="C62" s="365"/>
      <c r="D62" s="365"/>
      <c r="E62" s="365"/>
      <c r="F62" s="365"/>
      <c r="G62" s="365"/>
      <c r="H62" s="365"/>
      <c r="I62" s="370"/>
      <c r="J62" s="365"/>
      <c r="K62" s="370"/>
      <c r="L62" s="370"/>
      <c r="M62" s="365"/>
      <c r="O62" s="371"/>
      <c r="R62" s="40"/>
    </row>
    <row r="63" spans="2:18" x14ac:dyDescent="0.25">
      <c r="B63" s="369"/>
      <c r="C63" s="365"/>
      <c r="D63" s="365"/>
      <c r="E63" s="365"/>
      <c r="F63" s="365"/>
      <c r="G63" s="365"/>
      <c r="H63" s="365"/>
      <c r="I63" s="370"/>
      <c r="J63" s="365"/>
      <c r="K63" s="370"/>
      <c r="L63" s="370"/>
      <c r="M63" s="365"/>
      <c r="O63" s="371"/>
      <c r="R63" s="40"/>
    </row>
    <row r="64" spans="2:18" x14ac:dyDescent="0.25">
      <c r="B64" s="369"/>
      <c r="C64" s="365"/>
      <c r="D64" s="365"/>
      <c r="E64" s="365"/>
      <c r="F64" s="365"/>
      <c r="G64" s="365"/>
      <c r="H64" s="365"/>
      <c r="I64" s="370"/>
      <c r="J64" s="365"/>
      <c r="K64" s="370"/>
      <c r="L64" s="370"/>
      <c r="M64" s="365"/>
      <c r="O64" s="371"/>
      <c r="R64" s="40"/>
    </row>
    <row r="65" spans="2:18" x14ac:dyDescent="0.25">
      <c r="B65" s="369"/>
      <c r="C65" s="365"/>
      <c r="D65" s="365"/>
      <c r="E65" s="365"/>
      <c r="F65" s="365"/>
      <c r="G65" s="365"/>
      <c r="H65" s="365"/>
      <c r="I65" s="370"/>
      <c r="J65" s="365"/>
      <c r="K65" s="370"/>
      <c r="L65" s="370"/>
      <c r="M65" s="365"/>
      <c r="O65" s="371"/>
      <c r="R65" s="40"/>
    </row>
    <row r="66" spans="2:18" x14ac:dyDescent="0.25">
      <c r="B66" s="369"/>
      <c r="C66" s="365"/>
      <c r="D66" s="365"/>
      <c r="E66" s="365"/>
      <c r="F66" s="365"/>
      <c r="G66" s="365"/>
      <c r="H66" s="365"/>
      <c r="I66" s="370"/>
      <c r="J66" s="365"/>
      <c r="K66" s="370"/>
      <c r="L66" s="370"/>
      <c r="M66" s="365"/>
      <c r="O66" s="371"/>
      <c r="R66" s="40"/>
    </row>
    <row r="67" spans="2:18" x14ac:dyDescent="0.25">
      <c r="B67" s="369"/>
      <c r="C67" s="365"/>
      <c r="D67" s="365"/>
      <c r="E67" s="365"/>
      <c r="F67" s="365"/>
      <c r="G67" s="365"/>
      <c r="H67" s="365"/>
      <c r="I67" s="370"/>
      <c r="J67" s="365"/>
      <c r="K67" s="370"/>
      <c r="L67" s="370"/>
      <c r="M67" s="365"/>
      <c r="O67" s="371"/>
      <c r="R67" s="40"/>
    </row>
    <row r="68" spans="2:18" x14ac:dyDescent="0.25">
      <c r="B68" s="369"/>
      <c r="C68" s="365"/>
      <c r="D68" s="365"/>
      <c r="E68" s="365"/>
      <c r="F68" s="365"/>
      <c r="G68" s="365"/>
      <c r="H68" s="365"/>
      <c r="I68" s="370"/>
      <c r="J68" s="365"/>
      <c r="K68" s="370"/>
      <c r="L68" s="370"/>
      <c r="M68" s="365"/>
      <c r="O68" s="371"/>
      <c r="R68" s="40"/>
    </row>
    <row r="69" spans="2:18" x14ac:dyDescent="0.25">
      <c r="B69" s="369"/>
      <c r="C69" s="365"/>
      <c r="D69" s="365"/>
      <c r="E69" s="365"/>
      <c r="F69" s="365"/>
      <c r="G69" s="365"/>
      <c r="H69" s="365"/>
      <c r="I69" s="370"/>
      <c r="J69" s="365"/>
      <c r="K69" s="370"/>
      <c r="L69" s="370"/>
      <c r="M69" s="365"/>
      <c r="O69" s="371"/>
      <c r="R69" s="40"/>
    </row>
    <row r="70" spans="2:18" x14ac:dyDescent="0.25">
      <c r="B70" s="369"/>
      <c r="C70" s="365"/>
      <c r="D70" s="365"/>
      <c r="E70" s="365"/>
      <c r="F70" s="365"/>
      <c r="G70" s="365"/>
      <c r="H70" s="365"/>
      <c r="I70" s="370"/>
      <c r="J70" s="365"/>
      <c r="K70" s="370"/>
      <c r="L70" s="370"/>
      <c r="M70" s="365"/>
      <c r="O70" s="371"/>
      <c r="R70" s="40"/>
    </row>
    <row r="71" spans="2:18" x14ac:dyDescent="0.25">
      <c r="B71" s="369"/>
      <c r="C71" s="365"/>
      <c r="D71" s="365"/>
      <c r="E71" s="365"/>
      <c r="F71" s="365"/>
      <c r="G71" s="365"/>
      <c r="H71" s="365"/>
      <c r="I71" s="370"/>
      <c r="J71" s="365"/>
      <c r="K71" s="370"/>
      <c r="L71" s="370"/>
      <c r="M71" s="365"/>
      <c r="O71" s="371"/>
      <c r="R71" s="40"/>
    </row>
    <row r="72" spans="2:18" x14ac:dyDescent="0.25">
      <c r="B72" s="369"/>
      <c r="C72" s="365"/>
      <c r="D72" s="365"/>
      <c r="E72" s="365"/>
      <c r="F72" s="365"/>
      <c r="G72" s="365"/>
      <c r="H72" s="365"/>
      <c r="I72" s="370"/>
      <c r="J72" s="365"/>
      <c r="K72" s="370"/>
      <c r="L72" s="370"/>
      <c r="M72" s="365"/>
      <c r="O72" s="371"/>
      <c r="R72" s="40"/>
    </row>
    <row r="73" spans="2:18" x14ac:dyDescent="0.25">
      <c r="B73" s="369"/>
      <c r="C73" s="365"/>
      <c r="D73" s="365"/>
      <c r="E73" s="365"/>
      <c r="F73" s="365"/>
      <c r="G73" s="365"/>
      <c r="H73" s="365"/>
      <c r="I73" s="370"/>
      <c r="J73" s="365"/>
      <c r="K73" s="370"/>
      <c r="L73" s="370"/>
      <c r="M73" s="365"/>
      <c r="O73" s="371"/>
      <c r="R73" s="40"/>
    </row>
    <row r="74" spans="2:18" x14ac:dyDescent="0.25">
      <c r="B74" s="369"/>
      <c r="C74" s="365"/>
      <c r="D74" s="365"/>
      <c r="E74" s="365"/>
      <c r="F74" s="365"/>
      <c r="G74" s="365"/>
      <c r="H74" s="365"/>
      <c r="I74" s="370"/>
      <c r="J74" s="365"/>
      <c r="K74" s="370"/>
      <c r="L74" s="370"/>
      <c r="M74" s="365"/>
      <c r="O74" s="371"/>
      <c r="R74" s="40"/>
    </row>
    <row r="75" spans="2:18" x14ac:dyDescent="0.25">
      <c r="B75" s="369"/>
      <c r="C75" s="365"/>
      <c r="D75" s="365"/>
      <c r="E75" s="365"/>
      <c r="F75" s="365"/>
      <c r="G75" s="365"/>
      <c r="H75" s="365"/>
      <c r="I75" s="370"/>
      <c r="J75" s="365"/>
      <c r="K75" s="370"/>
      <c r="L75" s="370"/>
      <c r="M75" s="365"/>
      <c r="O75" s="371"/>
      <c r="R75" s="40"/>
    </row>
    <row r="76" spans="2:18" x14ac:dyDescent="0.25">
      <c r="B76" s="369"/>
      <c r="C76" s="365"/>
      <c r="D76" s="365"/>
      <c r="E76" s="365"/>
      <c r="F76" s="365"/>
      <c r="G76" s="365"/>
      <c r="H76" s="365"/>
      <c r="I76" s="370"/>
      <c r="J76" s="365"/>
      <c r="K76" s="370"/>
      <c r="L76" s="370"/>
      <c r="M76" s="365"/>
      <c r="O76" s="371"/>
      <c r="R76" s="40"/>
    </row>
    <row r="77" spans="2:18" x14ac:dyDescent="0.25">
      <c r="B77" s="369"/>
      <c r="C77" s="365"/>
      <c r="D77" s="365"/>
      <c r="E77" s="365"/>
      <c r="F77" s="365"/>
      <c r="G77" s="365"/>
      <c r="H77" s="365"/>
      <c r="I77" s="370"/>
      <c r="J77" s="365"/>
      <c r="K77" s="370"/>
      <c r="L77" s="370"/>
      <c r="M77" s="365"/>
      <c r="O77" s="371"/>
      <c r="R77" s="40"/>
    </row>
    <row r="78" spans="2:18" x14ac:dyDescent="0.25">
      <c r="B78" s="369"/>
      <c r="C78" s="365"/>
      <c r="D78" s="365"/>
      <c r="E78" s="365"/>
      <c r="F78" s="365"/>
      <c r="G78" s="365"/>
      <c r="H78" s="365"/>
      <c r="I78" s="370"/>
      <c r="J78" s="365"/>
      <c r="K78" s="370"/>
      <c r="L78" s="370"/>
      <c r="M78" s="365"/>
      <c r="O78" s="371"/>
      <c r="R78" s="40"/>
    </row>
    <row r="79" spans="2:18" x14ac:dyDescent="0.25">
      <c r="B79" s="369"/>
      <c r="C79" s="365"/>
      <c r="D79" s="365"/>
      <c r="E79" s="365"/>
      <c r="F79" s="365"/>
      <c r="G79" s="365"/>
      <c r="H79" s="365"/>
      <c r="I79" s="370"/>
      <c r="J79" s="365"/>
      <c r="K79" s="370"/>
      <c r="L79" s="370"/>
      <c r="M79" s="365"/>
      <c r="O79" s="371"/>
      <c r="R79" s="40"/>
    </row>
    <row r="80" spans="2:18" x14ac:dyDescent="0.25">
      <c r="B80" s="369"/>
      <c r="C80" s="365"/>
      <c r="D80" s="365"/>
      <c r="E80" s="365"/>
      <c r="F80" s="365"/>
      <c r="G80" s="365"/>
      <c r="H80" s="365"/>
      <c r="I80" s="370"/>
      <c r="J80" s="365"/>
      <c r="K80" s="370"/>
      <c r="L80" s="370"/>
      <c r="M80" s="365"/>
      <c r="O80" s="371"/>
      <c r="R80" s="40"/>
    </row>
    <row r="81" spans="2:18" x14ac:dyDescent="0.25">
      <c r="B81" s="369"/>
      <c r="C81" s="365"/>
      <c r="D81" s="365"/>
      <c r="E81" s="365"/>
      <c r="F81" s="365"/>
      <c r="G81" s="365"/>
      <c r="H81" s="365"/>
      <c r="I81" s="370"/>
      <c r="J81" s="365"/>
      <c r="K81" s="370"/>
      <c r="L81" s="370"/>
      <c r="M81" s="365"/>
      <c r="O81" s="371"/>
      <c r="R81" s="40"/>
    </row>
    <row r="82" spans="2:18" x14ac:dyDescent="0.25">
      <c r="B82" s="369"/>
      <c r="C82" s="365"/>
      <c r="D82" s="365"/>
      <c r="E82" s="365"/>
      <c r="F82" s="365"/>
      <c r="G82" s="365"/>
      <c r="H82" s="365"/>
      <c r="I82" s="370"/>
      <c r="J82" s="365"/>
      <c r="K82" s="370"/>
      <c r="L82" s="370"/>
      <c r="M82" s="365"/>
      <c r="O82" s="371"/>
      <c r="R82" s="40"/>
    </row>
    <row r="83" spans="2:18" x14ac:dyDescent="0.25">
      <c r="B83" s="369"/>
      <c r="C83" s="365"/>
      <c r="D83" s="365"/>
      <c r="E83" s="365"/>
      <c r="F83" s="365"/>
      <c r="G83" s="365"/>
      <c r="H83" s="365"/>
      <c r="I83" s="370"/>
      <c r="J83" s="365"/>
      <c r="K83" s="370"/>
      <c r="L83" s="370"/>
      <c r="M83" s="365"/>
      <c r="O83" s="371"/>
      <c r="R83" s="40"/>
    </row>
    <row r="84" spans="2:18" x14ac:dyDescent="0.25">
      <c r="B84" s="369"/>
      <c r="C84" s="365"/>
      <c r="D84" s="365"/>
      <c r="E84" s="365"/>
      <c r="F84" s="365"/>
      <c r="G84" s="365"/>
      <c r="H84" s="365"/>
      <c r="I84" s="370"/>
      <c r="J84" s="365"/>
      <c r="K84" s="370"/>
      <c r="L84" s="370"/>
      <c r="M84" s="365"/>
      <c r="O84" s="371"/>
      <c r="R84" s="40"/>
    </row>
    <row r="85" spans="2:18" x14ac:dyDescent="0.25">
      <c r="B85" s="369"/>
      <c r="C85" s="365"/>
      <c r="D85" s="365"/>
      <c r="E85" s="365"/>
      <c r="F85" s="365"/>
      <c r="G85" s="365"/>
      <c r="H85" s="365"/>
      <c r="I85" s="370"/>
      <c r="J85" s="365"/>
      <c r="K85" s="370"/>
      <c r="L85" s="370"/>
      <c r="M85" s="365"/>
      <c r="O85" s="371"/>
      <c r="R85" s="40"/>
    </row>
    <row r="86" spans="2:18" x14ac:dyDescent="0.25">
      <c r="B86" s="369"/>
      <c r="C86" s="365"/>
      <c r="D86" s="365"/>
      <c r="E86" s="365"/>
      <c r="F86" s="365"/>
      <c r="G86" s="365"/>
      <c r="H86" s="365"/>
      <c r="I86" s="370"/>
      <c r="J86" s="365"/>
      <c r="K86" s="370"/>
      <c r="L86" s="370"/>
      <c r="M86" s="365"/>
      <c r="O86" s="371"/>
      <c r="R86" s="40"/>
    </row>
    <row r="87" spans="2:18" x14ac:dyDescent="0.25">
      <c r="B87" s="369"/>
      <c r="C87" s="365"/>
      <c r="D87" s="365"/>
      <c r="E87" s="365"/>
      <c r="F87" s="365"/>
      <c r="G87" s="365"/>
      <c r="H87" s="365"/>
      <c r="I87" s="370"/>
      <c r="J87" s="365"/>
      <c r="K87" s="370"/>
      <c r="L87" s="370"/>
      <c r="M87" s="365"/>
      <c r="O87" s="371"/>
      <c r="R87" s="40"/>
    </row>
    <row r="88" spans="2:18" x14ac:dyDescent="0.25">
      <c r="B88" s="369"/>
      <c r="C88" s="365"/>
      <c r="D88" s="365"/>
      <c r="E88" s="365"/>
      <c r="F88" s="365"/>
      <c r="G88" s="365"/>
      <c r="H88" s="365"/>
      <c r="I88" s="370"/>
      <c r="J88" s="365"/>
      <c r="K88" s="370"/>
      <c r="L88" s="370"/>
      <c r="M88" s="365"/>
      <c r="O88" s="371"/>
      <c r="R88" s="40"/>
    </row>
    <row r="89" spans="2:18" x14ac:dyDescent="0.25">
      <c r="B89" s="369"/>
      <c r="C89" s="365"/>
      <c r="D89" s="365"/>
      <c r="E89" s="365"/>
      <c r="F89" s="365"/>
      <c r="G89" s="365"/>
      <c r="H89" s="365"/>
      <c r="I89" s="370"/>
      <c r="J89" s="365"/>
      <c r="K89" s="370"/>
      <c r="L89" s="370"/>
      <c r="M89" s="365"/>
      <c r="O89" s="371"/>
      <c r="R89" s="40"/>
    </row>
    <row r="90" spans="2:18" x14ac:dyDescent="0.25">
      <c r="B90" s="369"/>
      <c r="C90" s="365"/>
      <c r="D90" s="365"/>
      <c r="E90" s="365"/>
      <c r="F90" s="365"/>
      <c r="G90" s="365"/>
      <c r="H90" s="365"/>
      <c r="I90" s="370"/>
      <c r="J90" s="365"/>
      <c r="K90" s="370"/>
      <c r="L90" s="370"/>
      <c r="M90" s="365"/>
      <c r="O90" s="371"/>
      <c r="R90" s="40"/>
    </row>
    <row r="91" spans="2:18" x14ac:dyDescent="0.25">
      <c r="B91" s="369"/>
      <c r="C91" s="365"/>
      <c r="D91" s="365"/>
      <c r="E91" s="365"/>
      <c r="F91" s="365"/>
      <c r="G91" s="365"/>
      <c r="H91" s="365"/>
      <c r="I91" s="370"/>
      <c r="J91" s="365"/>
      <c r="K91" s="370"/>
      <c r="L91" s="370"/>
      <c r="M91" s="365"/>
      <c r="O91" s="371"/>
      <c r="R91" s="40"/>
    </row>
    <row r="92" spans="2:18" x14ac:dyDescent="0.25">
      <c r="B92" s="369"/>
      <c r="C92" s="365"/>
      <c r="D92" s="365"/>
      <c r="E92" s="365"/>
      <c r="F92" s="365"/>
      <c r="G92" s="365"/>
      <c r="H92" s="365"/>
      <c r="I92" s="370"/>
      <c r="J92" s="365"/>
      <c r="K92" s="370"/>
      <c r="L92" s="370"/>
      <c r="M92" s="365"/>
      <c r="O92" s="371"/>
      <c r="R92" s="40"/>
    </row>
    <row r="93" spans="2:18" x14ac:dyDescent="0.25">
      <c r="B93" s="369"/>
      <c r="C93" s="365"/>
      <c r="D93" s="365"/>
      <c r="E93" s="365"/>
      <c r="F93" s="365"/>
      <c r="G93" s="365"/>
      <c r="H93" s="365"/>
      <c r="I93" s="370"/>
      <c r="J93" s="365"/>
      <c r="K93" s="370"/>
      <c r="L93" s="370"/>
      <c r="M93" s="365"/>
      <c r="O93" s="371"/>
      <c r="R93" s="40"/>
    </row>
    <row r="94" spans="2:18" x14ac:dyDescent="0.25">
      <c r="B94" s="369"/>
      <c r="C94" s="365"/>
      <c r="D94" s="365"/>
      <c r="E94" s="365"/>
      <c r="F94" s="365"/>
      <c r="G94" s="365"/>
      <c r="H94" s="365"/>
      <c r="I94" s="370"/>
      <c r="J94" s="365"/>
      <c r="K94" s="370"/>
      <c r="L94" s="370"/>
      <c r="M94" s="365"/>
      <c r="O94" s="371"/>
      <c r="R94" s="40"/>
    </row>
    <row r="95" spans="2:18" x14ac:dyDescent="0.25">
      <c r="B95" s="369"/>
      <c r="C95" s="365"/>
      <c r="D95" s="365"/>
      <c r="E95" s="365"/>
      <c r="F95" s="365"/>
      <c r="G95" s="365"/>
      <c r="H95" s="365"/>
      <c r="I95" s="370"/>
      <c r="J95" s="365"/>
      <c r="K95" s="370"/>
      <c r="L95" s="370"/>
      <c r="M95" s="365"/>
      <c r="O95" s="371"/>
      <c r="R95" s="40"/>
    </row>
    <row r="96" spans="2:18" x14ac:dyDescent="0.25">
      <c r="B96" s="369"/>
      <c r="C96" s="365"/>
      <c r="D96" s="365"/>
      <c r="E96" s="365"/>
      <c r="F96" s="365"/>
      <c r="G96" s="365"/>
      <c r="H96" s="365"/>
      <c r="I96" s="370"/>
      <c r="J96" s="365"/>
      <c r="K96" s="370"/>
      <c r="L96" s="370"/>
      <c r="M96" s="365"/>
      <c r="O96" s="371"/>
      <c r="R96" s="40"/>
    </row>
    <row r="97" spans="2:18" x14ac:dyDescent="0.25">
      <c r="B97" s="369"/>
      <c r="C97" s="365"/>
      <c r="D97" s="365"/>
      <c r="E97" s="365"/>
      <c r="F97" s="365"/>
      <c r="G97" s="365"/>
      <c r="H97" s="365"/>
      <c r="I97" s="370"/>
      <c r="J97" s="365"/>
      <c r="K97" s="370"/>
      <c r="L97" s="370"/>
      <c r="M97" s="365"/>
      <c r="O97" s="371"/>
      <c r="R97" s="40"/>
    </row>
    <row r="98" spans="2:18" x14ac:dyDescent="0.25">
      <c r="B98" s="369"/>
      <c r="C98" s="365"/>
      <c r="D98" s="365"/>
      <c r="E98" s="365"/>
      <c r="F98" s="365"/>
      <c r="G98" s="365"/>
      <c r="H98" s="365"/>
      <c r="I98" s="370"/>
      <c r="J98" s="365"/>
      <c r="K98" s="370"/>
      <c r="L98" s="370"/>
      <c r="M98" s="365"/>
      <c r="O98" s="371"/>
      <c r="R98" s="40"/>
    </row>
    <row r="99" spans="2:18" x14ac:dyDescent="0.25">
      <c r="B99" s="369"/>
      <c r="C99" s="365"/>
      <c r="D99" s="365"/>
      <c r="E99" s="365"/>
      <c r="F99" s="365"/>
      <c r="G99" s="365"/>
      <c r="H99" s="365"/>
      <c r="I99" s="370"/>
      <c r="J99" s="365"/>
      <c r="K99" s="370"/>
      <c r="L99" s="370"/>
      <c r="M99" s="365"/>
      <c r="O99" s="371"/>
      <c r="R99" s="40"/>
    </row>
    <row r="100" spans="2:18" x14ac:dyDescent="0.25">
      <c r="B100" s="369"/>
      <c r="C100" s="365"/>
      <c r="D100" s="365"/>
      <c r="E100" s="365"/>
      <c r="F100" s="365"/>
      <c r="G100" s="365"/>
      <c r="H100" s="365"/>
      <c r="I100" s="370"/>
      <c r="J100" s="365"/>
      <c r="K100" s="370"/>
      <c r="L100" s="370"/>
      <c r="M100" s="365"/>
      <c r="O100" s="371"/>
      <c r="R100" s="40"/>
    </row>
    <row r="101" spans="2:18" x14ac:dyDescent="0.25">
      <c r="B101" s="369"/>
      <c r="C101" s="365"/>
      <c r="D101" s="365"/>
      <c r="E101" s="365"/>
      <c r="F101" s="365"/>
      <c r="G101" s="365"/>
      <c r="H101" s="365"/>
      <c r="I101" s="370"/>
      <c r="J101" s="365"/>
      <c r="K101" s="370"/>
      <c r="L101" s="370"/>
      <c r="M101" s="365"/>
      <c r="O101" s="371"/>
      <c r="R101" s="40"/>
    </row>
    <row r="102" spans="2:18" x14ac:dyDescent="0.25">
      <c r="B102" s="369"/>
      <c r="C102" s="365"/>
      <c r="D102" s="365"/>
      <c r="E102" s="365"/>
      <c r="F102" s="365"/>
      <c r="G102" s="365"/>
      <c r="H102" s="365"/>
      <c r="I102" s="370"/>
      <c r="J102" s="365"/>
      <c r="K102" s="370"/>
      <c r="L102" s="370"/>
      <c r="M102" s="365"/>
      <c r="O102" s="371"/>
      <c r="R102" s="40"/>
    </row>
    <row r="103" spans="2:18" x14ac:dyDescent="0.25">
      <c r="B103" s="369"/>
      <c r="C103" s="365"/>
      <c r="D103" s="365"/>
      <c r="E103" s="365"/>
      <c r="F103" s="365"/>
      <c r="G103" s="365"/>
      <c r="H103" s="365"/>
      <c r="I103" s="370"/>
      <c r="J103" s="365"/>
      <c r="K103" s="370"/>
      <c r="L103" s="370"/>
      <c r="M103" s="365"/>
      <c r="O103" s="371"/>
      <c r="R103" s="40"/>
    </row>
    <row r="104" spans="2:18" x14ac:dyDescent="0.25">
      <c r="B104" s="369"/>
      <c r="C104" s="365"/>
      <c r="D104" s="365"/>
      <c r="E104" s="365"/>
      <c r="F104" s="365"/>
      <c r="G104" s="365"/>
      <c r="H104" s="365"/>
      <c r="I104" s="370"/>
      <c r="J104" s="365"/>
      <c r="K104" s="370"/>
      <c r="L104" s="370"/>
      <c r="M104" s="365"/>
      <c r="O104" s="371"/>
      <c r="R104" s="40"/>
    </row>
    <row r="105" spans="2:18" x14ac:dyDescent="0.25">
      <c r="B105" s="369"/>
      <c r="C105" s="365"/>
      <c r="D105" s="365"/>
      <c r="E105" s="365"/>
      <c r="F105" s="365"/>
      <c r="G105" s="365"/>
      <c r="H105" s="365"/>
      <c r="I105" s="370"/>
      <c r="J105" s="365"/>
      <c r="K105" s="370"/>
      <c r="L105" s="370"/>
      <c r="M105" s="365"/>
      <c r="O105" s="371"/>
      <c r="R105" s="40"/>
    </row>
    <row r="106" spans="2:18" x14ac:dyDescent="0.25">
      <c r="B106" s="369"/>
      <c r="C106" s="365"/>
      <c r="D106" s="365"/>
      <c r="E106" s="365"/>
      <c r="F106" s="365"/>
      <c r="G106" s="365"/>
      <c r="H106" s="365"/>
      <c r="I106" s="370"/>
      <c r="J106" s="365"/>
      <c r="K106" s="370"/>
      <c r="L106" s="370"/>
      <c r="M106" s="365"/>
      <c r="O106" s="371"/>
      <c r="R106" s="40"/>
    </row>
    <row r="107" spans="2:18" x14ac:dyDescent="0.25">
      <c r="B107" s="369"/>
      <c r="C107" s="365"/>
      <c r="D107" s="365"/>
      <c r="E107" s="365"/>
      <c r="F107" s="365"/>
      <c r="G107" s="365"/>
      <c r="H107" s="365"/>
      <c r="I107" s="370"/>
      <c r="J107" s="365"/>
      <c r="K107" s="370"/>
      <c r="L107" s="370"/>
      <c r="M107" s="365"/>
      <c r="O107" s="371"/>
      <c r="R107" s="40"/>
    </row>
    <row r="108" spans="2:18" x14ac:dyDescent="0.25">
      <c r="B108" s="369"/>
      <c r="C108" s="365"/>
      <c r="D108" s="365"/>
      <c r="E108" s="365"/>
      <c r="F108" s="365"/>
      <c r="G108" s="365"/>
      <c r="H108" s="365"/>
      <c r="I108" s="370"/>
      <c r="J108" s="365"/>
      <c r="K108" s="370"/>
      <c r="L108" s="370"/>
      <c r="M108" s="365"/>
      <c r="O108" s="371"/>
      <c r="R108" s="40"/>
    </row>
    <row r="109" spans="2:18" x14ac:dyDescent="0.25">
      <c r="B109" s="369"/>
      <c r="C109" s="365"/>
      <c r="D109" s="365"/>
      <c r="E109" s="365"/>
      <c r="F109" s="365"/>
      <c r="G109" s="365"/>
      <c r="H109" s="365"/>
      <c r="I109" s="370"/>
      <c r="J109" s="365"/>
      <c r="K109" s="370"/>
      <c r="L109" s="370"/>
      <c r="M109" s="365"/>
      <c r="O109" s="371"/>
      <c r="R109" s="40"/>
    </row>
    <row r="110" spans="2:18" x14ac:dyDescent="0.25">
      <c r="B110" s="369"/>
      <c r="C110" s="365"/>
      <c r="D110" s="365"/>
      <c r="E110" s="365"/>
      <c r="F110" s="365"/>
      <c r="G110" s="365"/>
      <c r="H110" s="365"/>
      <c r="I110" s="370"/>
      <c r="J110" s="365"/>
      <c r="K110" s="370"/>
      <c r="L110" s="370"/>
      <c r="M110" s="365"/>
      <c r="O110" s="371"/>
      <c r="R110" s="40"/>
    </row>
    <row r="111" spans="2:18" x14ac:dyDescent="0.25">
      <c r="B111" s="369"/>
      <c r="C111" s="365"/>
      <c r="D111" s="365"/>
      <c r="E111" s="365"/>
      <c r="F111" s="365"/>
      <c r="G111" s="365"/>
      <c r="H111" s="365"/>
      <c r="I111" s="370"/>
      <c r="J111" s="365"/>
      <c r="K111" s="370"/>
      <c r="L111" s="370"/>
      <c r="M111" s="365"/>
      <c r="O111" s="371"/>
      <c r="R111" s="40"/>
    </row>
    <row r="112" spans="2:18" x14ac:dyDescent="0.25">
      <c r="B112" s="369"/>
      <c r="C112" s="365"/>
      <c r="D112" s="365"/>
      <c r="E112" s="365"/>
      <c r="F112" s="365"/>
      <c r="G112" s="365"/>
      <c r="H112" s="365"/>
      <c r="I112" s="370"/>
      <c r="J112" s="365"/>
      <c r="K112" s="370"/>
      <c r="L112" s="370"/>
      <c r="M112" s="365"/>
      <c r="O112" s="371"/>
      <c r="R112" s="40"/>
    </row>
    <row r="113" spans="2:18" x14ac:dyDescent="0.25">
      <c r="B113" s="369"/>
      <c r="C113" s="365"/>
      <c r="D113" s="365"/>
      <c r="E113" s="365"/>
      <c r="F113" s="365"/>
      <c r="G113" s="365"/>
      <c r="H113" s="365"/>
      <c r="I113" s="370"/>
      <c r="J113" s="365"/>
      <c r="K113" s="370"/>
      <c r="L113" s="370"/>
      <c r="M113" s="365"/>
      <c r="O113" s="371"/>
      <c r="R113" s="40"/>
    </row>
    <row r="114" spans="2:18" x14ac:dyDescent="0.25">
      <c r="B114" s="369"/>
      <c r="C114" s="365"/>
      <c r="D114" s="365"/>
      <c r="E114" s="365"/>
      <c r="F114" s="365"/>
      <c r="G114" s="365"/>
      <c r="H114" s="365"/>
      <c r="I114" s="370"/>
      <c r="J114" s="365"/>
      <c r="K114" s="370"/>
      <c r="L114" s="370"/>
      <c r="M114" s="365"/>
      <c r="O114" s="371"/>
      <c r="R114" s="40"/>
    </row>
    <row r="115" spans="2:18" x14ac:dyDescent="0.25">
      <c r="B115" s="369"/>
      <c r="C115" s="365"/>
      <c r="D115" s="365"/>
      <c r="E115" s="365"/>
      <c r="F115" s="365"/>
      <c r="G115" s="365"/>
      <c r="H115" s="365"/>
      <c r="I115" s="370"/>
      <c r="J115" s="365"/>
      <c r="K115" s="370"/>
      <c r="L115" s="370"/>
      <c r="M115" s="365"/>
      <c r="O115" s="371"/>
      <c r="R115" s="40"/>
    </row>
    <row r="116" spans="2:18" x14ac:dyDescent="0.25">
      <c r="B116" s="369"/>
      <c r="C116" s="365"/>
      <c r="D116" s="365"/>
      <c r="E116" s="365"/>
      <c r="F116" s="365"/>
      <c r="G116" s="365"/>
      <c r="H116" s="365"/>
      <c r="I116" s="370"/>
      <c r="J116" s="365"/>
      <c r="K116" s="370"/>
      <c r="L116" s="370"/>
      <c r="M116" s="365"/>
      <c r="O116" s="371"/>
      <c r="R116" s="40"/>
    </row>
    <row r="117" spans="2:18" x14ac:dyDescent="0.25">
      <c r="B117" s="369"/>
      <c r="C117" s="365"/>
      <c r="D117" s="365"/>
      <c r="E117" s="365"/>
      <c r="F117" s="365"/>
      <c r="G117" s="365"/>
      <c r="H117" s="365"/>
      <c r="I117" s="370"/>
      <c r="J117" s="365"/>
      <c r="K117" s="370"/>
      <c r="L117" s="370"/>
      <c r="M117" s="365"/>
      <c r="O117" s="371"/>
      <c r="R117" s="40"/>
    </row>
    <row r="118" spans="2:18" x14ac:dyDescent="0.25">
      <c r="B118" s="369"/>
      <c r="C118" s="365"/>
      <c r="D118" s="365"/>
      <c r="E118" s="365"/>
      <c r="F118" s="365"/>
      <c r="G118" s="365"/>
      <c r="H118" s="365"/>
      <c r="I118" s="370"/>
      <c r="J118" s="365"/>
      <c r="K118" s="370"/>
      <c r="L118" s="370"/>
      <c r="M118" s="365"/>
      <c r="O118" s="371"/>
      <c r="R118" s="40"/>
    </row>
    <row r="119" spans="2:18" x14ac:dyDescent="0.25">
      <c r="B119" s="369"/>
      <c r="C119" s="365"/>
      <c r="D119" s="365"/>
      <c r="E119" s="365"/>
      <c r="F119" s="365"/>
      <c r="G119" s="365"/>
      <c r="H119" s="365"/>
      <c r="I119" s="370"/>
      <c r="J119" s="365"/>
      <c r="K119" s="370"/>
      <c r="L119" s="370"/>
      <c r="M119" s="365"/>
      <c r="O119" s="371"/>
      <c r="R119" s="40"/>
    </row>
    <row r="120" spans="2:18" x14ac:dyDescent="0.25">
      <c r="B120" s="369"/>
      <c r="C120" s="365"/>
      <c r="D120" s="365"/>
      <c r="E120" s="365"/>
      <c r="F120" s="365"/>
      <c r="G120" s="365"/>
      <c r="H120" s="365"/>
      <c r="I120" s="370"/>
      <c r="J120" s="365"/>
      <c r="K120" s="370"/>
      <c r="L120" s="370"/>
      <c r="M120" s="365"/>
      <c r="O120" s="371"/>
      <c r="R120" s="40"/>
    </row>
    <row r="121" spans="2:18" x14ac:dyDescent="0.25">
      <c r="B121" s="369"/>
      <c r="C121" s="365"/>
      <c r="D121" s="365"/>
      <c r="E121" s="365"/>
      <c r="F121" s="365"/>
      <c r="G121" s="365"/>
      <c r="H121" s="365"/>
      <c r="I121" s="370"/>
      <c r="J121" s="365"/>
      <c r="K121" s="370"/>
      <c r="L121" s="370"/>
      <c r="M121" s="365"/>
      <c r="O121" s="371"/>
      <c r="R121" s="40"/>
    </row>
    <row r="122" spans="2:18" x14ac:dyDescent="0.25">
      <c r="B122" s="369"/>
      <c r="C122" s="365"/>
      <c r="D122" s="365"/>
      <c r="E122" s="365"/>
      <c r="F122" s="365"/>
      <c r="G122" s="365"/>
      <c r="H122" s="365"/>
      <c r="I122" s="370"/>
      <c r="J122" s="365"/>
      <c r="K122" s="370"/>
      <c r="L122" s="370"/>
      <c r="M122" s="365"/>
      <c r="O122" s="371"/>
      <c r="R122" s="40"/>
    </row>
    <row r="123" spans="2:18" x14ac:dyDescent="0.25">
      <c r="B123" s="369"/>
      <c r="C123" s="365"/>
      <c r="D123" s="365"/>
      <c r="E123" s="365"/>
      <c r="F123" s="365"/>
      <c r="G123" s="365"/>
      <c r="H123" s="365"/>
      <c r="I123" s="370"/>
      <c r="J123" s="365"/>
      <c r="K123" s="370"/>
      <c r="L123" s="370"/>
      <c r="M123" s="365"/>
      <c r="O123" s="371"/>
      <c r="R123" s="40"/>
    </row>
    <row r="124" spans="2:18" x14ac:dyDescent="0.25">
      <c r="B124" s="369"/>
      <c r="C124" s="365"/>
      <c r="D124" s="365"/>
      <c r="E124" s="365"/>
      <c r="F124" s="365"/>
      <c r="G124" s="365"/>
      <c r="H124" s="365"/>
      <c r="I124" s="370"/>
      <c r="J124" s="365"/>
      <c r="K124" s="370"/>
      <c r="L124" s="370"/>
      <c r="M124" s="365"/>
      <c r="O124" s="371"/>
      <c r="R124" s="40"/>
    </row>
    <row r="125" spans="2:18" x14ac:dyDescent="0.25">
      <c r="B125" s="369"/>
      <c r="C125" s="365"/>
      <c r="D125" s="365"/>
      <c r="E125" s="365"/>
      <c r="F125" s="365"/>
      <c r="G125" s="365"/>
      <c r="H125" s="365"/>
      <c r="I125" s="370"/>
      <c r="J125" s="365"/>
      <c r="K125" s="370"/>
      <c r="L125" s="370"/>
      <c r="M125" s="365"/>
      <c r="O125" s="371"/>
      <c r="R125" s="40"/>
    </row>
    <row r="126" spans="2:18" x14ac:dyDescent="0.25">
      <c r="B126" s="369"/>
      <c r="C126" s="365"/>
      <c r="D126" s="365"/>
      <c r="E126" s="365"/>
      <c r="F126" s="365"/>
      <c r="G126" s="365"/>
      <c r="H126" s="365"/>
      <c r="I126" s="370"/>
      <c r="J126" s="365"/>
      <c r="K126" s="370"/>
      <c r="L126" s="370"/>
      <c r="M126" s="365"/>
      <c r="O126" s="371"/>
      <c r="R126" s="40"/>
    </row>
    <row r="127" spans="2:18" x14ac:dyDescent="0.25">
      <c r="B127" s="369"/>
      <c r="C127" s="365"/>
      <c r="D127" s="365"/>
      <c r="E127" s="365"/>
      <c r="F127" s="365"/>
      <c r="G127" s="365"/>
      <c r="H127" s="365"/>
      <c r="I127" s="370"/>
      <c r="J127" s="365"/>
      <c r="K127" s="370"/>
      <c r="L127" s="370"/>
      <c r="M127" s="365"/>
      <c r="O127" s="371"/>
      <c r="R127" s="40"/>
    </row>
    <row r="128" spans="2:18" x14ac:dyDescent="0.25">
      <c r="B128" s="369"/>
      <c r="C128" s="365"/>
      <c r="D128" s="365"/>
      <c r="E128" s="365"/>
      <c r="F128" s="365"/>
      <c r="G128" s="365"/>
      <c r="H128" s="365"/>
      <c r="I128" s="370"/>
      <c r="J128" s="365"/>
      <c r="K128" s="370"/>
      <c r="L128" s="370"/>
      <c r="M128" s="365"/>
      <c r="O128" s="371"/>
      <c r="R128" s="40"/>
    </row>
    <row r="129" spans="2:18" x14ac:dyDescent="0.25">
      <c r="B129" s="369"/>
      <c r="C129" s="365"/>
      <c r="D129" s="365"/>
      <c r="E129" s="365"/>
      <c r="F129" s="365"/>
      <c r="G129" s="365"/>
      <c r="H129" s="365"/>
      <c r="I129" s="370"/>
      <c r="J129" s="365"/>
      <c r="K129" s="370"/>
      <c r="L129" s="370"/>
      <c r="M129" s="365"/>
      <c r="O129" s="371"/>
      <c r="R129" s="40"/>
    </row>
    <row r="130" spans="2:18" x14ac:dyDescent="0.25">
      <c r="B130" s="369"/>
      <c r="C130" s="365"/>
      <c r="D130" s="365"/>
      <c r="E130" s="365"/>
      <c r="F130" s="365"/>
      <c r="G130" s="365"/>
      <c r="H130" s="365"/>
      <c r="I130" s="370"/>
      <c r="J130" s="365"/>
      <c r="K130" s="370"/>
      <c r="L130" s="370"/>
      <c r="M130" s="365"/>
      <c r="O130" s="371"/>
      <c r="R130" s="40"/>
    </row>
    <row r="131" spans="2:18" x14ac:dyDescent="0.25">
      <c r="B131" s="369"/>
      <c r="C131" s="365"/>
      <c r="D131" s="365"/>
      <c r="E131" s="365"/>
      <c r="F131" s="365"/>
      <c r="G131" s="365"/>
      <c r="H131" s="365"/>
      <c r="I131" s="370"/>
      <c r="J131" s="365"/>
      <c r="K131" s="370"/>
      <c r="L131" s="370"/>
      <c r="M131" s="365"/>
      <c r="O131" s="371"/>
      <c r="R131" s="40"/>
    </row>
    <row r="132" spans="2:18" x14ac:dyDescent="0.25">
      <c r="B132" s="369"/>
      <c r="C132" s="365"/>
      <c r="D132" s="365"/>
      <c r="E132" s="365"/>
      <c r="F132" s="365"/>
      <c r="G132" s="365"/>
      <c r="H132" s="365"/>
      <c r="I132" s="370"/>
      <c r="J132" s="365"/>
      <c r="K132" s="370"/>
      <c r="L132" s="370"/>
      <c r="M132" s="365"/>
      <c r="O132" s="371"/>
      <c r="R132" s="40"/>
    </row>
    <row r="133" spans="2:18" x14ac:dyDescent="0.25">
      <c r="B133" s="369"/>
      <c r="C133" s="365"/>
      <c r="D133" s="365"/>
      <c r="E133" s="365"/>
      <c r="F133" s="365"/>
      <c r="G133" s="365"/>
      <c r="H133" s="365"/>
      <c r="I133" s="370"/>
      <c r="J133" s="365"/>
      <c r="K133" s="370"/>
      <c r="L133" s="370"/>
      <c r="M133" s="365"/>
      <c r="O133" s="371"/>
      <c r="R133" s="40"/>
    </row>
    <row r="134" spans="2:18" x14ac:dyDescent="0.25">
      <c r="B134" s="369"/>
      <c r="C134" s="365"/>
      <c r="D134" s="365"/>
      <c r="E134" s="365"/>
      <c r="F134" s="365"/>
      <c r="G134" s="365"/>
      <c r="H134" s="365"/>
      <c r="I134" s="370"/>
      <c r="J134" s="365"/>
      <c r="K134" s="370"/>
      <c r="L134" s="370"/>
      <c r="M134" s="365"/>
      <c r="O134" s="371"/>
      <c r="R134" s="40"/>
    </row>
    <row r="135" spans="2:18" x14ac:dyDescent="0.25">
      <c r="B135" s="369"/>
      <c r="C135" s="365"/>
      <c r="D135" s="365"/>
      <c r="E135" s="365"/>
      <c r="F135" s="365"/>
      <c r="G135" s="365"/>
      <c r="H135" s="365"/>
      <c r="I135" s="370"/>
      <c r="J135" s="365"/>
      <c r="K135" s="370"/>
      <c r="L135" s="370"/>
      <c r="M135" s="365"/>
      <c r="O135" s="371"/>
      <c r="R135" s="40"/>
    </row>
    <row r="136" spans="2:18" x14ac:dyDescent="0.25">
      <c r="B136" s="369"/>
      <c r="C136" s="365"/>
      <c r="D136" s="365"/>
      <c r="E136" s="365"/>
      <c r="F136" s="365"/>
      <c r="G136" s="365"/>
      <c r="H136" s="365"/>
      <c r="I136" s="370"/>
      <c r="J136" s="365"/>
      <c r="K136" s="370"/>
      <c r="L136" s="370"/>
      <c r="M136" s="365"/>
      <c r="O136" s="371"/>
      <c r="R136" s="40"/>
    </row>
    <row r="137" spans="2:18" x14ac:dyDescent="0.25">
      <c r="B137" s="369"/>
      <c r="C137" s="365"/>
      <c r="D137" s="365"/>
      <c r="E137" s="365"/>
      <c r="F137" s="365"/>
      <c r="G137" s="365"/>
      <c r="H137" s="365"/>
      <c r="I137" s="370"/>
      <c r="J137" s="365"/>
      <c r="K137" s="370"/>
      <c r="L137" s="370"/>
      <c r="M137" s="365"/>
      <c r="O137" s="371"/>
      <c r="R137" s="40"/>
    </row>
    <row r="138" spans="2:18" x14ac:dyDescent="0.25">
      <c r="B138" s="369"/>
      <c r="C138" s="365"/>
      <c r="D138" s="365"/>
      <c r="E138" s="365"/>
      <c r="F138" s="365"/>
      <c r="G138" s="365"/>
      <c r="H138" s="365"/>
      <c r="I138" s="370"/>
      <c r="J138" s="365"/>
      <c r="K138" s="370"/>
      <c r="L138" s="370"/>
      <c r="M138" s="365"/>
      <c r="O138" s="371"/>
      <c r="R138" s="40"/>
    </row>
    <row r="139" spans="2:18" x14ac:dyDescent="0.25">
      <c r="B139" s="369"/>
      <c r="C139" s="365"/>
      <c r="D139" s="365"/>
      <c r="E139" s="365"/>
      <c r="F139" s="365"/>
      <c r="G139" s="365"/>
      <c r="H139" s="365"/>
      <c r="I139" s="370"/>
      <c r="J139" s="365"/>
      <c r="K139" s="370"/>
      <c r="L139" s="370"/>
      <c r="M139" s="365"/>
      <c r="O139" s="371"/>
      <c r="R139" s="40"/>
    </row>
    <row r="140" spans="2:18" x14ac:dyDescent="0.25">
      <c r="B140" s="369"/>
      <c r="C140" s="365"/>
      <c r="D140" s="365"/>
      <c r="E140" s="365"/>
      <c r="F140" s="365"/>
      <c r="G140" s="365"/>
      <c r="H140" s="365"/>
      <c r="I140" s="370"/>
      <c r="J140" s="365"/>
      <c r="K140" s="370"/>
      <c r="L140" s="370"/>
      <c r="M140" s="365"/>
      <c r="O140" s="371"/>
      <c r="R140" s="40"/>
    </row>
    <row r="141" spans="2:18" x14ac:dyDescent="0.25">
      <c r="B141" s="369"/>
      <c r="C141" s="365"/>
      <c r="D141" s="365"/>
      <c r="E141" s="365"/>
      <c r="F141" s="365"/>
      <c r="G141" s="365"/>
      <c r="H141" s="365"/>
      <c r="I141" s="370"/>
      <c r="J141" s="365"/>
      <c r="K141" s="370"/>
      <c r="L141" s="370"/>
      <c r="M141" s="365"/>
      <c r="O141" s="371"/>
      <c r="R141" s="40"/>
    </row>
    <row r="142" spans="2:18" x14ac:dyDescent="0.25">
      <c r="B142" s="369"/>
      <c r="C142" s="365"/>
      <c r="D142" s="365"/>
      <c r="E142" s="365"/>
      <c r="F142" s="365"/>
      <c r="G142" s="365"/>
      <c r="H142" s="365"/>
      <c r="I142" s="370"/>
      <c r="J142" s="365"/>
      <c r="K142" s="370"/>
      <c r="L142" s="370"/>
      <c r="M142" s="365"/>
      <c r="O142" s="371"/>
      <c r="R142" s="40"/>
    </row>
    <row r="143" spans="2:18" x14ac:dyDescent="0.25">
      <c r="B143" s="369"/>
      <c r="C143" s="365"/>
      <c r="D143" s="365"/>
      <c r="E143" s="365"/>
      <c r="F143" s="365"/>
      <c r="G143" s="365"/>
      <c r="H143" s="365"/>
      <c r="I143" s="370"/>
      <c r="J143" s="365"/>
      <c r="K143" s="370"/>
      <c r="L143" s="370"/>
      <c r="M143" s="365"/>
      <c r="O143" s="371"/>
      <c r="R143" s="40"/>
    </row>
    <row r="144" spans="2:18" x14ac:dyDescent="0.25">
      <c r="B144" s="369"/>
      <c r="C144" s="365"/>
      <c r="D144" s="365"/>
      <c r="E144" s="365"/>
      <c r="F144" s="365"/>
      <c r="G144" s="365"/>
      <c r="H144" s="365"/>
      <c r="I144" s="370"/>
      <c r="J144" s="365"/>
      <c r="K144" s="370"/>
      <c r="L144" s="370"/>
      <c r="M144" s="365"/>
      <c r="O144" s="371"/>
      <c r="R144" s="40"/>
    </row>
    <row r="145" spans="2:18" x14ac:dyDescent="0.25">
      <c r="B145" s="369"/>
      <c r="C145" s="365"/>
      <c r="D145" s="365"/>
      <c r="E145" s="365"/>
      <c r="F145" s="365"/>
      <c r="G145" s="365"/>
      <c r="H145" s="365"/>
      <c r="I145" s="370"/>
      <c r="J145" s="365"/>
      <c r="K145" s="370"/>
      <c r="L145" s="370"/>
      <c r="M145" s="365"/>
      <c r="O145" s="371"/>
      <c r="R145" s="40"/>
    </row>
    <row r="146" spans="2:18" x14ac:dyDescent="0.25">
      <c r="B146" s="369"/>
      <c r="C146" s="365"/>
      <c r="D146" s="365"/>
      <c r="E146" s="365"/>
      <c r="F146" s="365"/>
      <c r="G146" s="365"/>
      <c r="H146" s="365"/>
      <c r="I146" s="370"/>
      <c r="J146" s="365"/>
      <c r="K146" s="370"/>
      <c r="L146" s="370"/>
      <c r="M146" s="365"/>
      <c r="O146" s="371"/>
      <c r="R146" s="40"/>
    </row>
    <row r="147" spans="2:18" x14ac:dyDescent="0.25">
      <c r="B147" s="369"/>
      <c r="C147" s="365"/>
      <c r="D147" s="365"/>
      <c r="E147" s="365"/>
      <c r="F147" s="365"/>
      <c r="G147" s="365"/>
      <c r="H147" s="365"/>
      <c r="I147" s="370"/>
      <c r="J147" s="365"/>
      <c r="K147" s="370"/>
      <c r="L147" s="370"/>
      <c r="M147" s="365"/>
      <c r="O147" s="371"/>
      <c r="R147" s="40"/>
    </row>
    <row r="148" spans="2:18" x14ac:dyDescent="0.25">
      <c r="B148" s="369"/>
      <c r="C148" s="365"/>
      <c r="D148" s="365"/>
      <c r="E148" s="365"/>
      <c r="F148" s="365"/>
      <c r="G148" s="365"/>
      <c r="H148" s="365"/>
      <c r="I148" s="370"/>
      <c r="J148" s="365"/>
      <c r="K148" s="370"/>
      <c r="L148" s="370"/>
      <c r="M148" s="365"/>
      <c r="O148" s="371"/>
      <c r="R148" s="40"/>
    </row>
    <row r="149" spans="2:18" x14ac:dyDescent="0.25">
      <c r="B149" s="369"/>
      <c r="C149" s="365"/>
      <c r="D149" s="365"/>
      <c r="E149" s="365"/>
      <c r="F149" s="365"/>
      <c r="G149" s="365"/>
      <c r="H149" s="365"/>
      <c r="I149" s="370"/>
      <c r="J149" s="365"/>
      <c r="K149" s="370"/>
      <c r="L149" s="370"/>
      <c r="M149" s="365"/>
      <c r="O149" s="371"/>
      <c r="R149" s="40"/>
    </row>
    <row r="150" spans="2:18" x14ac:dyDescent="0.25">
      <c r="B150" s="369"/>
      <c r="C150" s="365"/>
      <c r="D150" s="365"/>
      <c r="E150" s="365"/>
      <c r="F150" s="365"/>
      <c r="G150" s="365"/>
      <c r="H150" s="365"/>
      <c r="I150" s="370"/>
      <c r="J150" s="365"/>
      <c r="K150" s="370"/>
      <c r="L150" s="370"/>
      <c r="M150" s="365"/>
      <c r="O150" s="371"/>
      <c r="R150" s="40"/>
    </row>
    <row r="151" spans="2:18" x14ac:dyDescent="0.25">
      <c r="B151" s="369"/>
      <c r="C151" s="365"/>
      <c r="D151" s="365"/>
      <c r="E151" s="365"/>
      <c r="F151" s="365"/>
      <c r="G151" s="365"/>
      <c r="H151" s="365"/>
      <c r="I151" s="370"/>
      <c r="J151" s="365"/>
      <c r="K151" s="370"/>
      <c r="L151" s="370"/>
      <c r="M151" s="365"/>
      <c r="O151" s="371"/>
      <c r="R151" s="40"/>
    </row>
    <row r="152" spans="2:18" x14ac:dyDescent="0.25">
      <c r="B152" s="369"/>
      <c r="C152" s="365"/>
      <c r="D152" s="365"/>
      <c r="E152" s="365"/>
      <c r="F152" s="365"/>
      <c r="G152" s="365"/>
      <c r="H152" s="365"/>
      <c r="I152" s="370"/>
      <c r="J152" s="365"/>
      <c r="K152" s="370"/>
      <c r="L152" s="370"/>
      <c r="M152" s="365"/>
      <c r="O152" s="371"/>
      <c r="R152" s="40"/>
    </row>
    <row r="153" spans="2:18" x14ac:dyDescent="0.25">
      <c r="B153" s="369"/>
      <c r="C153" s="365"/>
      <c r="D153" s="365"/>
      <c r="E153" s="365"/>
      <c r="F153" s="365"/>
      <c r="G153" s="365"/>
      <c r="H153" s="365"/>
      <c r="I153" s="370"/>
      <c r="J153" s="365"/>
      <c r="K153" s="370"/>
      <c r="L153" s="370"/>
      <c r="M153" s="365"/>
      <c r="O153" s="371"/>
      <c r="R153" s="40"/>
    </row>
    <row r="154" spans="2:18" x14ac:dyDescent="0.25">
      <c r="B154" s="369"/>
      <c r="C154" s="365"/>
      <c r="D154" s="365"/>
      <c r="E154" s="365"/>
      <c r="F154" s="365"/>
      <c r="G154" s="365"/>
      <c r="H154" s="365"/>
      <c r="I154" s="370"/>
      <c r="J154" s="365"/>
      <c r="K154" s="370"/>
      <c r="L154" s="370"/>
      <c r="M154" s="365"/>
      <c r="O154" s="371"/>
      <c r="R154" s="40"/>
    </row>
    <row r="155" spans="2:18" x14ac:dyDescent="0.25">
      <c r="B155" s="369"/>
      <c r="C155" s="365"/>
      <c r="D155" s="365"/>
      <c r="E155" s="365"/>
      <c r="F155" s="365"/>
      <c r="G155" s="365"/>
      <c r="H155" s="365"/>
      <c r="I155" s="370"/>
      <c r="J155" s="365"/>
      <c r="K155" s="370"/>
      <c r="L155" s="370"/>
      <c r="M155" s="365"/>
      <c r="O155" s="371"/>
      <c r="R155" s="40"/>
    </row>
    <row r="156" spans="2:18" x14ac:dyDescent="0.25">
      <c r="B156" s="369"/>
      <c r="C156" s="365"/>
      <c r="D156" s="365"/>
      <c r="E156" s="365"/>
      <c r="F156" s="365"/>
      <c r="G156" s="365"/>
      <c r="H156" s="365"/>
      <c r="I156" s="370"/>
      <c r="J156" s="365"/>
      <c r="K156" s="370"/>
      <c r="L156" s="370"/>
      <c r="M156" s="365"/>
      <c r="O156" s="371"/>
      <c r="R156" s="40"/>
    </row>
    <row r="157" spans="2:18" x14ac:dyDescent="0.25">
      <c r="B157" s="369"/>
      <c r="C157" s="365"/>
      <c r="D157" s="365"/>
      <c r="E157" s="365"/>
      <c r="F157" s="365"/>
      <c r="G157" s="365"/>
      <c r="H157" s="365"/>
      <c r="I157" s="370"/>
      <c r="J157" s="365"/>
      <c r="K157" s="370"/>
      <c r="L157" s="370"/>
      <c r="M157" s="365"/>
      <c r="O157" s="371"/>
      <c r="R157" s="40"/>
    </row>
    <row r="158" spans="2:18" x14ac:dyDescent="0.25">
      <c r="B158" s="369"/>
      <c r="C158" s="365"/>
      <c r="D158" s="365"/>
      <c r="E158" s="365"/>
      <c r="F158" s="365"/>
      <c r="G158" s="365"/>
      <c r="H158" s="365"/>
      <c r="I158" s="370"/>
      <c r="J158" s="365"/>
      <c r="K158" s="370"/>
      <c r="L158" s="370"/>
      <c r="M158" s="365"/>
      <c r="O158" s="371"/>
      <c r="R158" s="40"/>
    </row>
    <row r="159" spans="2:18" x14ac:dyDescent="0.25">
      <c r="B159" s="369"/>
      <c r="C159" s="365"/>
      <c r="D159" s="365"/>
      <c r="E159" s="365"/>
      <c r="F159" s="365"/>
      <c r="G159" s="365"/>
      <c r="H159" s="365"/>
      <c r="I159" s="370"/>
      <c r="J159" s="365"/>
      <c r="K159" s="370"/>
      <c r="L159" s="370"/>
      <c r="M159" s="365"/>
      <c r="O159" s="371"/>
      <c r="R159" s="40"/>
    </row>
    <row r="160" spans="2:18" x14ac:dyDescent="0.25">
      <c r="B160" s="369"/>
      <c r="C160" s="365"/>
      <c r="D160" s="365"/>
      <c r="E160" s="365"/>
      <c r="F160" s="365"/>
      <c r="G160" s="365"/>
      <c r="H160" s="365"/>
      <c r="I160" s="370"/>
      <c r="J160" s="365"/>
      <c r="K160" s="370"/>
      <c r="L160" s="370"/>
      <c r="M160" s="365"/>
      <c r="O160" s="371"/>
      <c r="R160" s="40"/>
    </row>
    <row r="161" spans="2:18" x14ac:dyDescent="0.25">
      <c r="B161" s="369"/>
      <c r="C161" s="365"/>
      <c r="D161" s="365"/>
      <c r="E161" s="365"/>
      <c r="F161" s="365"/>
      <c r="G161" s="365"/>
      <c r="H161" s="365"/>
      <c r="I161" s="370"/>
      <c r="J161" s="365"/>
      <c r="K161" s="370"/>
      <c r="L161" s="370"/>
      <c r="M161" s="365"/>
      <c r="O161" s="371"/>
      <c r="R161" s="40"/>
    </row>
    <row r="162" spans="2:18" x14ac:dyDescent="0.25">
      <c r="B162" s="369"/>
      <c r="C162" s="365"/>
      <c r="D162" s="365"/>
      <c r="E162" s="365"/>
      <c r="F162" s="365"/>
      <c r="G162" s="365"/>
      <c r="H162" s="365"/>
      <c r="I162" s="370"/>
      <c r="J162" s="365"/>
      <c r="K162" s="370"/>
      <c r="L162" s="370"/>
      <c r="M162" s="365"/>
      <c r="O162" s="371"/>
      <c r="R162" s="40"/>
    </row>
    <row r="163" spans="2:18" x14ac:dyDescent="0.25">
      <c r="B163" s="369"/>
      <c r="C163" s="365"/>
      <c r="D163" s="365"/>
      <c r="E163" s="365"/>
      <c r="F163" s="365"/>
      <c r="G163" s="365"/>
      <c r="H163" s="365"/>
      <c r="I163" s="370"/>
      <c r="J163" s="365"/>
      <c r="K163" s="370"/>
      <c r="L163" s="370"/>
      <c r="M163" s="365"/>
      <c r="O163" s="371"/>
      <c r="R163" s="40"/>
    </row>
    <row r="164" spans="2:18" x14ac:dyDescent="0.25">
      <c r="B164" s="369"/>
      <c r="C164" s="365"/>
      <c r="D164" s="365"/>
      <c r="E164" s="365"/>
      <c r="F164" s="365"/>
      <c r="G164" s="365"/>
      <c r="H164" s="365"/>
      <c r="I164" s="370"/>
      <c r="J164" s="365"/>
      <c r="K164" s="370"/>
      <c r="L164" s="370"/>
      <c r="M164" s="365"/>
      <c r="O164" s="371"/>
      <c r="R164" s="40"/>
    </row>
    <row r="165" spans="2:18" x14ac:dyDescent="0.25">
      <c r="B165" s="369"/>
      <c r="C165" s="365"/>
      <c r="D165" s="365"/>
      <c r="E165" s="365"/>
      <c r="F165" s="365"/>
      <c r="G165" s="365"/>
      <c r="H165" s="365"/>
      <c r="I165" s="370"/>
      <c r="J165" s="365"/>
      <c r="K165" s="370"/>
      <c r="L165" s="370"/>
      <c r="M165" s="365"/>
      <c r="O165" s="371"/>
      <c r="R165" s="40"/>
    </row>
    <row r="166" spans="2:18" x14ac:dyDescent="0.25">
      <c r="B166" s="369"/>
      <c r="C166" s="365"/>
      <c r="D166" s="365"/>
      <c r="E166" s="365"/>
      <c r="F166" s="365"/>
      <c r="G166" s="365"/>
      <c r="H166" s="365"/>
      <c r="I166" s="370"/>
      <c r="J166" s="365"/>
      <c r="K166" s="370"/>
      <c r="L166" s="370"/>
      <c r="M166" s="365"/>
      <c r="O166" s="371"/>
      <c r="R166" s="40"/>
    </row>
    <row r="167" spans="2:18" x14ac:dyDescent="0.25">
      <c r="B167" s="369"/>
      <c r="C167" s="365"/>
      <c r="D167" s="365"/>
      <c r="E167" s="365"/>
      <c r="F167" s="365"/>
      <c r="G167" s="365"/>
      <c r="H167" s="365"/>
      <c r="I167" s="370"/>
      <c r="J167" s="365"/>
      <c r="K167" s="370"/>
      <c r="L167" s="370"/>
      <c r="M167" s="365"/>
      <c r="O167" s="371"/>
      <c r="R167" s="40"/>
    </row>
    <row r="168" spans="2:18" x14ac:dyDescent="0.25">
      <c r="B168" s="369"/>
      <c r="C168" s="365"/>
      <c r="D168" s="365"/>
      <c r="E168" s="365"/>
      <c r="F168" s="365"/>
      <c r="G168" s="365"/>
      <c r="H168" s="365"/>
      <c r="I168" s="370"/>
      <c r="J168" s="365"/>
      <c r="K168" s="370"/>
      <c r="L168" s="370"/>
      <c r="M168" s="365"/>
      <c r="O168" s="371"/>
      <c r="R168" s="40"/>
    </row>
    <row r="169" spans="2:18" x14ac:dyDescent="0.25">
      <c r="B169" s="369"/>
      <c r="C169" s="365"/>
      <c r="D169" s="365"/>
      <c r="E169" s="365"/>
      <c r="F169" s="365"/>
      <c r="G169" s="365"/>
      <c r="H169" s="365"/>
      <c r="I169" s="370"/>
      <c r="J169" s="365"/>
      <c r="K169" s="370"/>
      <c r="L169" s="370"/>
      <c r="M169" s="365"/>
      <c r="O169" s="371"/>
      <c r="R169" s="40"/>
    </row>
    <row r="170" spans="2:18" x14ac:dyDescent="0.25">
      <c r="B170" s="369"/>
      <c r="C170" s="365"/>
      <c r="D170" s="365"/>
      <c r="E170" s="365"/>
      <c r="F170" s="365"/>
      <c r="G170" s="365"/>
      <c r="H170" s="365"/>
      <c r="I170" s="370"/>
      <c r="J170" s="365"/>
      <c r="K170" s="370"/>
      <c r="L170" s="370"/>
      <c r="M170" s="365"/>
      <c r="O170" s="371"/>
      <c r="R170" s="40"/>
    </row>
    <row r="171" spans="2:18" x14ac:dyDescent="0.25">
      <c r="B171" s="369"/>
      <c r="C171" s="365"/>
      <c r="D171" s="365"/>
      <c r="E171" s="365"/>
      <c r="F171" s="365"/>
      <c r="G171" s="365"/>
      <c r="H171" s="365"/>
      <c r="I171" s="370"/>
      <c r="J171" s="365"/>
      <c r="K171" s="370"/>
      <c r="L171" s="370"/>
      <c r="M171" s="365"/>
      <c r="O171" s="371"/>
      <c r="R171" s="40"/>
    </row>
    <row r="172" spans="2:18" x14ac:dyDescent="0.25">
      <c r="B172" s="369"/>
      <c r="C172" s="365"/>
      <c r="D172" s="365"/>
      <c r="E172" s="365"/>
      <c r="F172" s="365"/>
      <c r="G172" s="365"/>
      <c r="H172" s="365"/>
      <c r="I172" s="370"/>
      <c r="J172" s="365"/>
      <c r="K172" s="370"/>
      <c r="L172" s="370"/>
      <c r="M172" s="365"/>
      <c r="O172" s="371"/>
      <c r="R172" s="40"/>
    </row>
    <row r="173" spans="2:18" x14ac:dyDescent="0.25">
      <c r="B173" s="369"/>
      <c r="C173" s="365"/>
      <c r="D173" s="365"/>
      <c r="E173" s="365"/>
      <c r="F173" s="365"/>
      <c r="G173" s="365"/>
      <c r="H173" s="365"/>
      <c r="I173" s="370"/>
      <c r="J173" s="365"/>
      <c r="K173" s="370"/>
      <c r="L173" s="370"/>
      <c r="M173" s="365"/>
      <c r="O173" s="371"/>
      <c r="R173" s="40"/>
    </row>
    <row r="174" spans="2:18" x14ac:dyDescent="0.25">
      <c r="B174" s="369"/>
      <c r="C174" s="365"/>
      <c r="D174" s="365"/>
      <c r="E174" s="365"/>
      <c r="F174" s="365"/>
      <c r="G174" s="365"/>
      <c r="H174" s="365"/>
      <c r="I174" s="370"/>
      <c r="J174" s="365"/>
      <c r="K174" s="370"/>
      <c r="L174" s="370"/>
      <c r="M174" s="365"/>
      <c r="O174" s="371"/>
      <c r="R174" s="40"/>
    </row>
    <row r="175" spans="2:18" x14ac:dyDescent="0.25">
      <c r="B175" s="369"/>
      <c r="C175" s="365"/>
      <c r="D175" s="365"/>
      <c r="E175" s="365"/>
      <c r="F175" s="365"/>
      <c r="G175" s="365"/>
      <c r="H175" s="365"/>
      <c r="I175" s="370"/>
      <c r="J175" s="365"/>
      <c r="K175" s="370"/>
      <c r="L175" s="370"/>
      <c r="M175" s="365"/>
      <c r="O175" s="371"/>
      <c r="R175" s="40"/>
    </row>
    <row r="176" spans="2:18" x14ac:dyDescent="0.25">
      <c r="B176" s="369"/>
      <c r="C176" s="365"/>
      <c r="D176" s="365"/>
      <c r="E176" s="365"/>
      <c r="F176" s="365"/>
      <c r="G176" s="365"/>
      <c r="H176" s="365"/>
      <c r="I176" s="370"/>
      <c r="J176" s="365"/>
      <c r="K176" s="370"/>
      <c r="L176" s="370"/>
      <c r="M176" s="365"/>
      <c r="O176" s="371"/>
      <c r="R176" s="40"/>
    </row>
    <row r="177" spans="2:18" x14ac:dyDescent="0.25">
      <c r="B177" s="369"/>
      <c r="C177" s="365"/>
      <c r="D177" s="365"/>
      <c r="E177" s="365"/>
      <c r="F177" s="365"/>
      <c r="G177" s="365"/>
      <c r="H177" s="365"/>
      <c r="I177" s="370"/>
      <c r="J177" s="365"/>
      <c r="K177" s="370"/>
      <c r="L177" s="370"/>
      <c r="M177" s="365"/>
      <c r="O177" s="371"/>
      <c r="R177" s="40"/>
    </row>
    <row r="178" spans="2:18" x14ac:dyDescent="0.25">
      <c r="B178" s="369"/>
      <c r="C178" s="365"/>
      <c r="D178" s="365"/>
      <c r="E178" s="365"/>
      <c r="F178" s="365"/>
      <c r="G178" s="365"/>
      <c r="H178" s="365"/>
      <c r="I178" s="370"/>
      <c r="J178" s="365"/>
      <c r="K178" s="370"/>
      <c r="L178" s="370"/>
      <c r="M178" s="365"/>
      <c r="O178" s="371"/>
      <c r="R178" s="40"/>
    </row>
    <row r="179" spans="2:18" x14ac:dyDescent="0.25">
      <c r="B179" s="369"/>
      <c r="C179" s="365"/>
      <c r="D179" s="365"/>
      <c r="E179" s="365"/>
      <c r="F179" s="365"/>
      <c r="G179" s="365"/>
      <c r="H179" s="365"/>
      <c r="I179" s="370"/>
      <c r="J179" s="365"/>
      <c r="K179" s="370"/>
      <c r="L179" s="370"/>
      <c r="M179" s="365"/>
      <c r="O179" s="371"/>
      <c r="R179" s="40"/>
    </row>
    <row r="180" spans="2:18" x14ac:dyDescent="0.25">
      <c r="B180" s="369"/>
      <c r="C180" s="365"/>
      <c r="D180" s="365"/>
      <c r="E180" s="365"/>
      <c r="F180" s="365"/>
      <c r="G180" s="365"/>
      <c r="H180" s="365"/>
      <c r="I180" s="370"/>
      <c r="J180" s="365"/>
      <c r="K180" s="370"/>
      <c r="L180" s="370"/>
      <c r="M180" s="365"/>
      <c r="O180" s="371"/>
      <c r="R180" s="40"/>
    </row>
    <row r="181" spans="2:18" x14ac:dyDescent="0.25">
      <c r="B181" s="369"/>
      <c r="C181" s="365"/>
      <c r="D181" s="365"/>
      <c r="E181" s="365"/>
      <c r="F181" s="365"/>
      <c r="G181" s="365"/>
      <c r="H181" s="365"/>
      <c r="I181" s="370"/>
      <c r="J181" s="365"/>
      <c r="K181" s="370"/>
      <c r="L181" s="370"/>
      <c r="M181" s="365"/>
      <c r="O181" s="371"/>
      <c r="R181" s="40"/>
    </row>
    <row r="182" spans="2:18" x14ac:dyDescent="0.25">
      <c r="B182" s="369"/>
      <c r="C182" s="365"/>
      <c r="D182" s="365"/>
      <c r="E182" s="365"/>
      <c r="F182" s="365"/>
      <c r="G182" s="365"/>
      <c r="H182" s="365"/>
      <c r="I182" s="370"/>
      <c r="J182" s="365"/>
      <c r="K182" s="370"/>
      <c r="L182" s="370"/>
      <c r="M182" s="365"/>
      <c r="O182" s="371"/>
      <c r="R182" s="40"/>
    </row>
    <row r="183" spans="2:18" x14ac:dyDescent="0.25">
      <c r="B183" s="369"/>
      <c r="C183" s="365"/>
      <c r="D183" s="365"/>
      <c r="E183" s="365"/>
      <c r="F183" s="365"/>
      <c r="G183" s="365"/>
      <c r="H183" s="365"/>
      <c r="I183" s="370"/>
      <c r="J183" s="365"/>
      <c r="K183" s="370"/>
      <c r="L183" s="370"/>
      <c r="M183" s="365"/>
      <c r="O183" s="371"/>
      <c r="R183" s="40"/>
    </row>
    <row r="184" spans="2:18" x14ac:dyDescent="0.25">
      <c r="B184" s="369"/>
      <c r="C184" s="365"/>
      <c r="D184" s="365"/>
      <c r="E184" s="365"/>
      <c r="F184" s="365"/>
      <c r="G184" s="365"/>
      <c r="H184" s="365"/>
      <c r="I184" s="370"/>
      <c r="J184" s="365"/>
      <c r="K184" s="370"/>
      <c r="L184" s="370"/>
      <c r="M184" s="365"/>
      <c r="O184" s="371"/>
      <c r="R184" s="40"/>
    </row>
    <row r="185" spans="2:18" x14ac:dyDescent="0.25">
      <c r="B185" s="369"/>
      <c r="C185" s="365"/>
      <c r="D185" s="365"/>
      <c r="E185" s="365"/>
      <c r="F185" s="365"/>
      <c r="G185" s="365"/>
      <c r="H185" s="365"/>
      <c r="I185" s="370"/>
      <c r="J185" s="365"/>
      <c r="K185" s="370"/>
      <c r="L185" s="370"/>
      <c r="M185" s="365"/>
      <c r="O185" s="371"/>
      <c r="R185" s="40"/>
    </row>
    <row r="186" spans="2:18" x14ac:dyDescent="0.25">
      <c r="B186" s="369"/>
      <c r="C186" s="365"/>
      <c r="D186" s="365"/>
      <c r="E186" s="365"/>
      <c r="F186" s="365"/>
      <c r="G186" s="365"/>
      <c r="H186" s="365"/>
      <c r="I186" s="370"/>
      <c r="J186" s="365"/>
      <c r="K186" s="370"/>
      <c r="L186" s="370"/>
      <c r="M186" s="365"/>
      <c r="O186" s="371"/>
      <c r="R186" s="40"/>
    </row>
    <row r="187" spans="2:18" x14ac:dyDescent="0.25">
      <c r="B187" s="369"/>
      <c r="C187" s="365"/>
      <c r="D187" s="365"/>
      <c r="E187" s="365"/>
      <c r="F187" s="365"/>
      <c r="G187" s="365"/>
      <c r="H187" s="365"/>
      <c r="I187" s="370"/>
      <c r="J187" s="365"/>
      <c r="K187" s="370"/>
      <c r="L187" s="370"/>
      <c r="M187" s="365"/>
      <c r="O187" s="371"/>
      <c r="R187" s="40"/>
    </row>
    <row r="188" spans="2:18" x14ac:dyDescent="0.25">
      <c r="B188" s="369"/>
      <c r="C188" s="365"/>
      <c r="D188" s="365"/>
      <c r="E188" s="365"/>
      <c r="F188" s="365"/>
      <c r="G188" s="365"/>
      <c r="H188" s="365"/>
      <c r="I188" s="370"/>
      <c r="J188" s="365"/>
      <c r="K188" s="370"/>
      <c r="L188" s="370"/>
      <c r="M188" s="365"/>
      <c r="O188" s="371"/>
      <c r="R188" s="40"/>
    </row>
    <row r="189" spans="2:18" x14ac:dyDescent="0.25">
      <c r="B189" s="369"/>
      <c r="C189" s="365"/>
      <c r="D189" s="365"/>
      <c r="E189" s="365"/>
      <c r="F189" s="365"/>
      <c r="G189" s="365"/>
      <c r="H189" s="365"/>
      <c r="I189" s="370"/>
      <c r="J189" s="365"/>
      <c r="K189" s="370"/>
      <c r="L189" s="370"/>
      <c r="M189" s="365"/>
      <c r="O189" s="371"/>
      <c r="R189" s="40"/>
    </row>
    <row r="190" spans="2:18" x14ac:dyDescent="0.25">
      <c r="B190" s="369"/>
      <c r="C190" s="365"/>
      <c r="D190" s="365"/>
      <c r="E190" s="365"/>
      <c r="F190" s="365"/>
      <c r="G190" s="365"/>
      <c r="H190" s="365"/>
      <c r="I190" s="370"/>
      <c r="J190" s="365"/>
      <c r="K190" s="370"/>
      <c r="L190" s="370"/>
      <c r="M190" s="365"/>
      <c r="O190" s="371"/>
      <c r="R190" s="40"/>
    </row>
    <row r="191" spans="2:18" x14ac:dyDescent="0.25">
      <c r="B191" s="369"/>
      <c r="C191" s="365"/>
      <c r="D191" s="365"/>
      <c r="E191" s="365"/>
      <c r="F191" s="365"/>
      <c r="G191" s="365"/>
      <c r="H191" s="365"/>
      <c r="I191" s="370"/>
      <c r="J191" s="365"/>
      <c r="K191" s="370"/>
      <c r="L191" s="370"/>
      <c r="M191" s="365"/>
      <c r="O191" s="371"/>
      <c r="R191" s="40"/>
    </row>
    <row r="192" spans="2:18" x14ac:dyDescent="0.25">
      <c r="B192" s="369"/>
      <c r="C192" s="365"/>
      <c r="D192" s="365"/>
      <c r="E192" s="365"/>
      <c r="F192" s="365"/>
      <c r="G192" s="365"/>
      <c r="H192" s="365"/>
      <c r="I192" s="370"/>
      <c r="J192" s="365"/>
      <c r="K192" s="370"/>
      <c r="L192" s="370"/>
      <c r="M192" s="365"/>
      <c r="O192" s="371"/>
      <c r="R192" s="40"/>
    </row>
    <row r="193" spans="2:18" x14ac:dyDescent="0.25">
      <c r="B193" s="369"/>
      <c r="C193" s="365"/>
      <c r="D193" s="365"/>
      <c r="E193" s="365"/>
      <c r="F193" s="365"/>
      <c r="G193" s="365"/>
      <c r="H193" s="365"/>
      <c r="I193" s="370"/>
      <c r="J193" s="365"/>
      <c r="K193" s="370"/>
      <c r="L193" s="370"/>
      <c r="M193" s="365"/>
      <c r="O193" s="371"/>
      <c r="R193" s="40"/>
    </row>
    <row r="194" spans="2:18" x14ac:dyDescent="0.25">
      <c r="B194" s="369"/>
      <c r="C194" s="365"/>
      <c r="D194" s="365"/>
      <c r="E194" s="365"/>
      <c r="F194" s="365"/>
      <c r="G194" s="365"/>
      <c r="H194" s="365"/>
      <c r="I194" s="370"/>
      <c r="J194" s="365"/>
      <c r="K194" s="370"/>
      <c r="L194" s="370"/>
      <c r="M194" s="365"/>
      <c r="O194" s="371"/>
      <c r="R194" s="40"/>
    </row>
    <row r="195" spans="2:18" x14ac:dyDescent="0.25">
      <c r="B195" s="369"/>
      <c r="C195" s="365"/>
      <c r="D195" s="365"/>
      <c r="E195" s="365"/>
      <c r="F195" s="365"/>
      <c r="G195" s="365"/>
      <c r="H195" s="365"/>
      <c r="I195" s="370"/>
      <c r="J195" s="365"/>
      <c r="K195" s="370"/>
      <c r="L195" s="370"/>
      <c r="M195" s="365"/>
      <c r="O195" s="371"/>
      <c r="R195" s="40"/>
    </row>
    <row r="196" spans="2:18" x14ac:dyDescent="0.25">
      <c r="B196" s="369"/>
      <c r="C196" s="365"/>
      <c r="D196" s="365"/>
      <c r="E196" s="365"/>
      <c r="F196" s="365"/>
      <c r="G196" s="365"/>
      <c r="H196" s="365"/>
      <c r="I196" s="370"/>
      <c r="J196" s="365"/>
      <c r="K196" s="370"/>
      <c r="L196" s="370"/>
      <c r="M196" s="365"/>
      <c r="O196" s="371"/>
      <c r="R196" s="40"/>
    </row>
    <row r="197" spans="2:18" x14ac:dyDescent="0.25">
      <c r="B197" s="369"/>
      <c r="C197" s="365"/>
      <c r="D197" s="365"/>
      <c r="E197" s="365"/>
      <c r="F197" s="365"/>
      <c r="G197" s="365"/>
      <c r="H197" s="365"/>
      <c r="I197" s="370"/>
      <c r="J197" s="365"/>
      <c r="K197" s="370"/>
      <c r="L197" s="370"/>
      <c r="M197" s="365"/>
      <c r="O197" s="371"/>
      <c r="R197" s="40"/>
    </row>
    <row r="198" spans="2:18" x14ac:dyDescent="0.25">
      <c r="B198" s="369"/>
      <c r="C198" s="365"/>
      <c r="D198" s="365"/>
      <c r="E198" s="365"/>
      <c r="F198" s="365"/>
      <c r="G198" s="365"/>
      <c r="H198" s="365"/>
      <c r="I198" s="370"/>
      <c r="J198" s="365"/>
      <c r="K198" s="370"/>
      <c r="L198" s="370"/>
      <c r="M198" s="365"/>
      <c r="O198" s="371"/>
      <c r="R198" s="40"/>
    </row>
    <row r="199" spans="2:18" x14ac:dyDescent="0.25">
      <c r="B199" s="369"/>
      <c r="C199" s="365"/>
      <c r="D199" s="365"/>
      <c r="E199" s="365"/>
      <c r="F199" s="365"/>
      <c r="G199" s="365"/>
      <c r="H199" s="365"/>
      <c r="I199" s="370"/>
      <c r="J199" s="365"/>
      <c r="K199" s="370"/>
      <c r="L199" s="370"/>
      <c r="M199" s="365"/>
      <c r="O199" s="371"/>
      <c r="R199" s="40"/>
    </row>
    <row r="200" spans="2:18" x14ac:dyDescent="0.25">
      <c r="B200" s="369"/>
      <c r="C200" s="365"/>
      <c r="D200" s="365"/>
      <c r="E200" s="365"/>
      <c r="F200" s="365"/>
      <c r="G200" s="365"/>
      <c r="H200" s="365"/>
      <c r="I200" s="370"/>
      <c r="J200" s="365"/>
      <c r="K200" s="370"/>
      <c r="L200" s="370"/>
      <c r="M200" s="365"/>
      <c r="O200" s="371"/>
      <c r="R200" s="40"/>
    </row>
    <row r="201" spans="2:18" x14ac:dyDescent="0.25">
      <c r="B201" s="369"/>
      <c r="C201" s="365"/>
      <c r="D201" s="365"/>
      <c r="E201" s="365"/>
      <c r="F201" s="365"/>
      <c r="G201" s="365"/>
      <c r="H201" s="365"/>
      <c r="I201" s="370"/>
      <c r="J201" s="365"/>
      <c r="K201" s="370"/>
      <c r="L201" s="370"/>
      <c r="M201" s="365"/>
      <c r="O201" s="371"/>
      <c r="R201" s="40"/>
    </row>
    <row r="202" spans="2:18" x14ac:dyDescent="0.25">
      <c r="B202" s="369"/>
      <c r="C202" s="365"/>
      <c r="D202" s="365"/>
      <c r="E202" s="365"/>
      <c r="F202" s="365"/>
      <c r="G202" s="365"/>
      <c r="H202" s="365"/>
      <c r="I202" s="370"/>
      <c r="J202" s="365"/>
      <c r="K202" s="370"/>
      <c r="L202" s="370"/>
      <c r="M202" s="365"/>
      <c r="O202" s="371"/>
      <c r="R202" s="40"/>
    </row>
    <row r="203" spans="2:18" x14ac:dyDescent="0.25">
      <c r="B203" s="369"/>
      <c r="C203" s="365"/>
      <c r="D203" s="365"/>
      <c r="E203" s="365"/>
      <c r="F203" s="365"/>
      <c r="G203" s="365"/>
      <c r="H203" s="365"/>
      <c r="I203" s="370"/>
      <c r="J203" s="365"/>
      <c r="K203" s="370"/>
      <c r="L203" s="370"/>
      <c r="M203" s="365"/>
      <c r="O203" s="371"/>
      <c r="R203" s="40"/>
    </row>
    <row r="204" spans="2:18" x14ac:dyDescent="0.25">
      <c r="B204" s="369"/>
      <c r="C204" s="365"/>
      <c r="D204" s="365"/>
      <c r="E204" s="365"/>
      <c r="F204" s="365"/>
      <c r="G204" s="365"/>
      <c r="H204" s="365"/>
      <c r="I204" s="370"/>
      <c r="J204" s="365"/>
      <c r="K204" s="370"/>
      <c r="L204" s="370"/>
      <c r="M204" s="365"/>
      <c r="O204" s="371"/>
      <c r="R204" s="40"/>
    </row>
    <row r="205" spans="2:18" x14ac:dyDescent="0.25">
      <c r="B205" s="369"/>
      <c r="C205" s="365"/>
      <c r="D205" s="365"/>
      <c r="E205" s="365"/>
      <c r="F205" s="365"/>
      <c r="G205" s="365"/>
      <c r="H205" s="365"/>
      <c r="I205" s="370"/>
      <c r="J205" s="365"/>
      <c r="K205" s="370"/>
      <c r="L205" s="370"/>
      <c r="M205" s="365"/>
      <c r="O205" s="371"/>
      <c r="R205" s="40"/>
    </row>
    <row r="206" spans="2:18" x14ac:dyDescent="0.25">
      <c r="B206" s="369"/>
      <c r="C206" s="365"/>
      <c r="D206" s="365"/>
      <c r="E206" s="365"/>
      <c r="F206" s="365"/>
      <c r="G206" s="365"/>
      <c r="H206" s="365"/>
      <c r="I206" s="370"/>
      <c r="J206" s="365"/>
      <c r="K206" s="370"/>
      <c r="L206" s="370"/>
      <c r="M206" s="365"/>
      <c r="O206" s="371"/>
      <c r="R206" s="40"/>
    </row>
    <row r="207" spans="2:18" x14ac:dyDescent="0.25">
      <c r="B207" s="369"/>
      <c r="C207" s="365"/>
      <c r="D207" s="365"/>
      <c r="E207" s="365"/>
      <c r="F207" s="365"/>
      <c r="G207" s="365"/>
      <c r="H207" s="365"/>
      <c r="I207" s="370"/>
      <c r="J207" s="365"/>
      <c r="K207" s="370"/>
      <c r="L207" s="370"/>
      <c r="M207" s="365"/>
      <c r="O207" s="371"/>
      <c r="R207" s="40"/>
    </row>
    <row r="208" spans="2:18" x14ac:dyDescent="0.25">
      <c r="B208" s="369"/>
      <c r="C208" s="365"/>
      <c r="D208" s="365"/>
      <c r="E208" s="365"/>
      <c r="F208" s="365"/>
      <c r="G208" s="365"/>
      <c r="H208" s="365"/>
      <c r="I208" s="370"/>
      <c r="J208" s="365"/>
      <c r="K208" s="370"/>
      <c r="L208" s="370"/>
      <c r="M208" s="365"/>
      <c r="O208" s="371"/>
      <c r="R208" s="40"/>
    </row>
    <row r="209" spans="2:18" x14ac:dyDescent="0.25">
      <c r="B209" s="369"/>
      <c r="C209" s="365"/>
      <c r="D209" s="365"/>
      <c r="E209" s="365"/>
      <c r="F209" s="365"/>
      <c r="G209" s="365"/>
      <c r="H209" s="365"/>
      <c r="I209" s="370"/>
      <c r="J209" s="365"/>
      <c r="K209" s="370"/>
      <c r="L209" s="370"/>
      <c r="M209" s="365"/>
      <c r="O209" s="371"/>
      <c r="R209" s="40"/>
    </row>
    <row r="210" spans="2:18" x14ac:dyDescent="0.25">
      <c r="B210" s="369"/>
      <c r="C210" s="365"/>
      <c r="D210" s="365"/>
      <c r="E210" s="365"/>
      <c r="F210" s="365"/>
      <c r="G210" s="365"/>
      <c r="H210" s="365"/>
      <c r="I210" s="370"/>
      <c r="J210" s="365"/>
      <c r="K210" s="370"/>
      <c r="L210" s="370"/>
      <c r="M210" s="365"/>
      <c r="O210" s="371"/>
      <c r="R210" s="40"/>
    </row>
    <row r="211" spans="2:18" x14ac:dyDescent="0.25">
      <c r="B211" s="369"/>
      <c r="C211" s="365"/>
      <c r="D211" s="365"/>
      <c r="E211" s="365"/>
      <c r="F211" s="365"/>
      <c r="G211" s="365"/>
      <c r="H211" s="365"/>
      <c r="I211" s="370"/>
      <c r="J211" s="365"/>
      <c r="K211" s="370"/>
      <c r="L211" s="370"/>
      <c r="M211" s="365"/>
      <c r="O211" s="371"/>
      <c r="R211" s="40"/>
    </row>
    <row r="212" spans="2:18" x14ac:dyDescent="0.25">
      <c r="B212" s="369"/>
      <c r="C212" s="365"/>
      <c r="D212" s="365"/>
      <c r="E212" s="365"/>
      <c r="F212" s="365"/>
      <c r="G212" s="365"/>
      <c r="H212" s="365"/>
      <c r="I212" s="370"/>
      <c r="J212" s="365"/>
      <c r="K212" s="370"/>
      <c r="L212" s="370"/>
      <c r="M212" s="365"/>
      <c r="O212" s="371"/>
      <c r="R212" s="40"/>
    </row>
    <row r="213" spans="2:18" x14ac:dyDescent="0.25">
      <c r="B213" s="369"/>
      <c r="C213" s="365"/>
      <c r="D213" s="365"/>
      <c r="E213" s="365"/>
      <c r="F213" s="365"/>
      <c r="G213" s="365"/>
      <c r="H213" s="365"/>
      <c r="I213" s="370"/>
      <c r="J213" s="365"/>
      <c r="K213" s="370"/>
      <c r="L213" s="370"/>
      <c r="M213" s="365"/>
      <c r="O213" s="371"/>
      <c r="R213" s="40"/>
    </row>
    <row r="214" spans="2:18" x14ac:dyDescent="0.25">
      <c r="B214" s="369"/>
      <c r="C214" s="365"/>
      <c r="D214" s="365"/>
      <c r="E214" s="365"/>
      <c r="F214" s="365"/>
      <c r="G214" s="365"/>
      <c r="H214" s="365"/>
      <c r="I214" s="370"/>
      <c r="J214" s="365"/>
      <c r="K214" s="370"/>
      <c r="L214" s="370"/>
      <c r="M214" s="365"/>
      <c r="O214" s="371"/>
      <c r="R214" s="40"/>
    </row>
    <row r="215" spans="2:18" x14ac:dyDescent="0.25">
      <c r="B215" s="369"/>
      <c r="C215" s="365"/>
      <c r="D215" s="365"/>
      <c r="E215" s="365"/>
      <c r="F215" s="365"/>
      <c r="G215" s="365"/>
      <c r="H215" s="365"/>
      <c r="I215" s="370"/>
      <c r="J215" s="365"/>
      <c r="K215" s="370"/>
      <c r="L215" s="370"/>
      <c r="M215" s="365"/>
      <c r="O215" s="371"/>
      <c r="R215" s="40"/>
    </row>
    <row r="216" spans="2:18" x14ac:dyDescent="0.25">
      <c r="B216" s="369"/>
      <c r="C216" s="365"/>
      <c r="D216" s="365"/>
      <c r="E216" s="365"/>
      <c r="F216" s="365"/>
      <c r="G216" s="365"/>
      <c r="H216" s="365"/>
      <c r="I216" s="370"/>
      <c r="J216" s="365"/>
      <c r="K216" s="370"/>
      <c r="L216" s="370"/>
      <c r="M216" s="365"/>
      <c r="O216" s="371"/>
      <c r="R216" s="40"/>
    </row>
    <row r="217" spans="2:18" x14ac:dyDescent="0.25">
      <c r="B217" s="369"/>
      <c r="C217" s="365"/>
      <c r="D217" s="365"/>
      <c r="E217" s="365"/>
      <c r="F217" s="365"/>
      <c r="G217" s="365"/>
      <c r="H217" s="365"/>
      <c r="I217" s="370"/>
      <c r="J217" s="365"/>
      <c r="K217" s="370"/>
      <c r="L217" s="370"/>
      <c r="M217" s="365"/>
      <c r="O217" s="371"/>
      <c r="R217" s="40"/>
    </row>
    <row r="218" spans="2:18" x14ac:dyDescent="0.25">
      <c r="B218" s="369"/>
      <c r="C218" s="365"/>
      <c r="D218" s="365"/>
      <c r="E218" s="365"/>
      <c r="F218" s="365"/>
      <c r="G218" s="365"/>
      <c r="H218" s="365"/>
      <c r="I218" s="370"/>
      <c r="J218" s="365"/>
      <c r="K218" s="370"/>
      <c r="L218" s="370"/>
      <c r="M218" s="365"/>
      <c r="O218" s="371"/>
      <c r="R218" s="40"/>
    </row>
    <row r="219" spans="2:18" x14ac:dyDescent="0.25">
      <c r="B219" s="369"/>
      <c r="C219" s="365"/>
      <c r="D219" s="365"/>
      <c r="E219" s="365"/>
      <c r="F219" s="365"/>
      <c r="G219" s="365"/>
      <c r="H219" s="365"/>
      <c r="I219" s="370"/>
      <c r="J219" s="365"/>
      <c r="K219" s="370"/>
      <c r="L219" s="370"/>
      <c r="M219" s="365"/>
      <c r="O219" s="371"/>
      <c r="R219" s="40"/>
    </row>
    <row r="220" spans="2:18" x14ac:dyDescent="0.25">
      <c r="B220" s="369"/>
      <c r="C220" s="365"/>
      <c r="D220" s="365"/>
      <c r="E220" s="365"/>
      <c r="F220" s="365"/>
      <c r="G220" s="365"/>
      <c r="H220" s="365"/>
      <c r="I220" s="370"/>
      <c r="J220" s="365"/>
      <c r="K220" s="370"/>
      <c r="L220" s="370"/>
      <c r="M220" s="365"/>
      <c r="O220" s="371"/>
      <c r="R220" s="40"/>
    </row>
    <row r="221" spans="2:18" x14ac:dyDescent="0.25">
      <c r="B221" s="369"/>
      <c r="C221" s="365"/>
      <c r="D221" s="365"/>
      <c r="E221" s="365"/>
      <c r="F221" s="365"/>
      <c r="G221" s="365"/>
      <c r="H221" s="365"/>
      <c r="I221" s="370"/>
      <c r="J221" s="365"/>
      <c r="K221" s="370"/>
      <c r="L221" s="370"/>
      <c r="M221" s="365"/>
      <c r="O221" s="371"/>
      <c r="R221" s="40"/>
    </row>
    <row r="222" spans="2:18" x14ac:dyDescent="0.25">
      <c r="B222" s="369"/>
      <c r="C222" s="365"/>
      <c r="D222" s="365"/>
      <c r="E222" s="365"/>
      <c r="F222" s="365"/>
      <c r="G222" s="365"/>
      <c r="H222" s="365"/>
      <c r="I222" s="370"/>
      <c r="J222" s="365"/>
      <c r="K222" s="370"/>
      <c r="L222" s="370"/>
      <c r="M222" s="365"/>
      <c r="O222" s="371"/>
      <c r="R222" s="40"/>
    </row>
    <row r="223" spans="2:18" x14ac:dyDescent="0.25">
      <c r="B223" s="369"/>
      <c r="C223" s="365"/>
      <c r="D223" s="365"/>
      <c r="E223" s="365"/>
      <c r="F223" s="365"/>
      <c r="G223" s="365"/>
      <c r="H223" s="365"/>
      <c r="I223" s="370"/>
      <c r="J223" s="365"/>
      <c r="K223" s="370"/>
      <c r="L223" s="370"/>
      <c r="M223" s="365"/>
      <c r="O223" s="371"/>
      <c r="R223" s="40"/>
    </row>
    <row r="224" spans="2:18" x14ac:dyDescent="0.25">
      <c r="B224" s="369"/>
      <c r="C224" s="365"/>
      <c r="D224" s="365"/>
      <c r="E224" s="365"/>
      <c r="F224" s="365"/>
      <c r="G224" s="365"/>
      <c r="H224" s="365"/>
      <c r="I224" s="370"/>
      <c r="J224" s="365"/>
      <c r="K224" s="370"/>
      <c r="L224" s="370"/>
      <c r="M224" s="365"/>
      <c r="O224" s="371"/>
      <c r="R224" s="40"/>
    </row>
    <row r="225" spans="2:18" x14ac:dyDescent="0.25">
      <c r="B225" s="369"/>
      <c r="C225" s="365"/>
      <c r="D225" s="365"/>
      <c r="E225" s="365"/>
      <c r="F225" s="365"/>
      <c r="G225" s="365"/>
      <c r="H225" s="365"/>
      <c r="I225" s="370"/>
      <c r="J225" s="365"/>
      <c r="K225" s="370"/>
      <c r="L225" s="370"/>
      <c r="M225" s="365"/>
      <c r="O225" s="371"/>
      <c r="R225" s="40"/>
    </row>
    <row r="226" spans="2:18" x14ac:dyDescent="0.25">
      <c r="B226" s="369"/>
      <c r="C226" s="365"/>
      <c r="D226" s="365"/>
      <c r="E226" s="365"/>
      <c r="F226" s="365"/>
      <c r="G226" s="365"/>
      <c r="H226" s="365"/>
      <c r="I226" s="370"/>
      <c r="J226" s="365"/>
      <c r="K226" s="370"/>
      <c r="L226" s="370"/>
      <c r="M226" s="365"/>
      <c r="O226" s="371"/>
      <c r="R226" s="40"/>
    </row>
    <row r="227" spans="2:18" x14ac:dyDescent="0.25">
      <c r="B227" s="369"/>
      <c r="C227" s="365"/>
      <c r="D227" s="365"/>
      <c r="E227" s="365"/>
      <c r="F227" s="365"/>
      <c r="G227" s="365"/>
      <c r="H227" s="365"/>
      <c r="I227" s="370"/>
      <c r="J227" s="365"/>
      <c r="K227" s="370"/>
      <c r="L227" s="370"/>
      <c r="M227" s="365"/>
      <c r="O227" s="371"/>
      <c r="R227" s="40"/>
    </row>
    <row r="228" spans="2:18" x14ac:dyDescent="0.25">
      <c r="B228" s="369"/>
      <c r="C228" s="365"/>
      <c r="D228" s="365"/>
      <c r="E228" s="365"/>
      <c r="F228" s="365"/>
      <c r="G228" s="365"/>
      <c r="H228" s="365"/>
      <c r="I228" s="370"/>
      <c r="J228" s="365"/>
      <c r="K228" s="370"/>
      <c r="L228" s="370"/>
      <c r="M228" s="365"/>
      <c r="O228" s="371"/>
      <c r="R228" s="40"/>
    </row>
    <row r="229" spans="2:18" x14ac:dyDescent="0.25">
      <c r="B229" s="369"/>
      <c r="C229" s="365"/>
      <c r="D229" s="365"/>
      <c r="E229" s="365"/>
      <c r="F229" s="365"/>
      <c r="G229" s="365"/>
      <c r="H229" s="365"/>
      <c r="I229" s="370"/>
      <c r="J229" s="365"/>
      <c r="K229" s="370"/>
      <c r="L229" s="370"/>
      <c r="M229" s="365"/>
      <c r="O229" s="371"/>
      <c r="R229" s="40"/>
    </row>
    <row r="230" spans="2:18" x14ac:dyDescent="0.25">
      <c r="B230" s="369"/>
      <c r="C230" s="365"/>
      <c r="D230" s="365"/>
      <c r="E230" s="365"/>
      <c r="F230" s="365"/>
      <c r="G230" s="365"/>
      <c r="H230" s="365"/>
      <c r="I230" s="370"/>
      <c r="J230" s="365"/>
      <c r="K230" s="370"/>
      <c r="L230" s="370"/>
      <c r="M230" s="365"/>
      <c r="O230" s="371"/>
      <c r="R230" s="40"/>
    </row>
    <row r="231" spans="2:18" x14ac:dyDescent="0.25">
      <c r="B231" s="369"/>
      <c r="C231" s="365"/>
      <c r="D231" s="365"/>
      <c r="E231" s="365"/>
      <c r="F231" s="365"/>
      <c r="G231" s="365"/>
      <c r="H231" s="365"/>
      <c r="I231" s="370"/>
      <c r="J231" s="365"/>
      <c r="K231" s="370"/>
      <c r="L231" s="370"/>
      <c r="M231" s="365"/>
      <c r="O231" s="371"/>
      <c r="R231" s="40"/>
    </row>
    <row r="232" spans="2:18" x14ac:dyDescent="0.25">
      <c r="B232" s="369"/>
      <c r="C232" s="365"/>
      <c r="D232" s="365"/>
      <c r="E232" s="365"/>
      <c r="F232" s="365"/>
      <c r="G232" s="365"/>
      <c r="H232" s="365"/>
      <c r="I232" s="370"/>
      <c r="J232" s="365"/>
      <c r="K232" s="370"/>
      <c r="L232" s="370"/>
      <c r="M232" s="365"/>
      <c r="O232" s="371"/>
      <c r="R232" s="40"/>
    </row>
    <row r="233" spans="2:18" x14ac:dyDescent="0.25">
      <c r="B233" s="369"/>
      <c r="C233" s="365"/>
      <c r="D233" s="365"/>
      <c r="E233" s="365"/>
      <c r="F233" s="365"/>
      <c r="G233" s="365"/>
      <c r="H233" s="365"/>
      <c r="I233" s="370"/>
      <c r="J233" s="365"/>
      <c r="K233" s="370"/>
      <c r="L233" s="370"/>
      <c r="M233" s="365"/>
      <c r="O233" s="371"/>
      <c r="R233" s="40"/>
    </row>
    <row r="234" spans="2:18" x14ac:dyDescent="0.25">
      <c r="B234" s="369"/>
      <c r="C234" s="365"/>
      <c r="D234" s="365"/>
      <c r="E234" s="365"/>
      <c r="F234" s="365"/>
      <c r="G234" s="365"/>
      <c r="H234" s="365"/>
      <c r="I234" s="370"/>
      <c r="J234" s="365"/>
      <c r="K234" s="370"/>
      <c r="L234" s="370"/>
      <c r="M234" s="365"/>
      <c r="O234" s="371"/>
      <c r="R234" s="40"/>
    </row>
    <row r="235" spans="2:18" x14ac:dyDescent="0.25">
      <c r="B235" s="369"/>
      <c r="C235" s="365"/>
      <c r="D235" s="365"/>
      <c r="E235" s="365"/>
      <c r="F235" s="365"/>
      <c r="G235" s="365"/>
      <c r="H235" s="365"/>
      <c r="I235" s="370"/>
      <c r="J235" s="365"/>
      <c r="K235" s="370"/>
      <c r="L235" s="370"/>
      <c r="M235" s="365"/>
      <c r="O235" s="371"/>
      <c r="R235" s="40"/>
    </row>
    <row r="236" spans="2:18" x14ac:dyDescent="0.25">
      <c r="B236" s="369"/>
      <c r="C236" s="365"/>
      <c r="D236" s="365"/>
      <c r="E236" s="365"/>
      <c r="F236" s="365"/>
      <c r="G236" s="365"/>
      <c r="H236" s="365"/>
      <c r="I236" s="370"/>
      <c r="J236" s="365"/>
      <c r="K236" s="370"/>
      <c r="L236" s="370"/>
      <c r="M236" s="365"/>
      <c r="O236" s="371"/>
      <c r="R236" s="40"/>
    </row>
    <row r="237" spans="2:18" x14ac:dyDescent="0.25">
      <c r="B237" s="369"/>
      <c r="C237" s="365"/>
      <c r="D237" s="365"/>
      <c r="E237" s="365"/>
      <c r="F237" s="365"/>
      <c r="G237" s="365"/>
      <c r="H237" s="365"/>
      <c r="I237" s="370"/>
      <c r="J237" s="365"/>
      <c r="K237" s="370"/>
      <c r="L237" s="370"/>
      <c r="M237" s="365"/>
      <c r="O237" s="371"/>
      <c r="R237" s="40"/>
    </row>
    <row r="238" spans="2:18" x14ac:dyDescent="0.25">
      <c r="B238" s="369"/>
      <c r="C238" s="365"/>
      <c r="D238" s="365"/>
      <c r="E238" s="365"/>
      <c r="F238" s="365"/>
      <c r="G238" s="365"/>
      <c r="H238" s="365"/>
      <c r="I238" s="370"/>
      <c r="J238" s="365"/>
      <c r="K238" s="370"/>
      <c r="L238" s="370"/>
      <c r="M238" s="365"/>
      <c r="O238" s="371"/>
      <c r="R238" s="40"/>
    </row>
    <row r="239" spans="2:18" x14ac:dyDescent="0.25">
      <c r="B239" s="369"/>
      <c r="C239" s="365"/>
      <c r="D239" s="365"/>
      <c r="E239" s="365"/>
      <c r="F239" s="365"/>
      <c r="G239" s="365"/>
      <c r="H239" s="365"/>
      <c r="I239" s="370"/>
      <c r="J239" s="365"/>
      <c r="K239" s="370"/>
      <c r="L239" s="370"/>
      <c r="M239" s="365"/>
      <c r="O239" s="371"/>
      <c r="R239" s="40"/>
    </row>
    <row r="240" spans="2:18" x14ac:dyDescent="0.25">
      <c r="B240" s="369"/>
      <c r="C240" s="365"/>
      <c r="D240" s="365"/>
      <c r="E240" s="365"/>
      <c r="F240" s="365"/>
      <c r="G240" s="365"/>
      <c r="H240" s="365"/>
      <c r="I240" s="370"/>
      <c r="J240" s="365"/>
      <c r="K240" s="370"/>
      <c r="L240" s="370"/>
      <c r="M240" s="365"/>
      <c r="O240" s="371"/>
      <c r="R240" s="40"/>
    </row>
    <row r="241" spans="2:18" x14ac:dyDescent="0.25">
      <c r="B241" s="369"/>
      <c r="C241" s="365"/>
      <c r="D241" s="365"/>
      <c r="E241" s="365"/>
      <c r="F241" s="365"/>
      <c r="G241" s="365"/>
      <c r="H241" s="365"/>
      <c r="I241" s="370"/>
      <c r="J241" s="365"/>
      <c r="K241" s="370"/>
      <c r="L241" s="370"/>
      <c r="M241" s="365"/>
      <c r="O241" s="371"/>
      <c r="R241" s="40"/>
    </row>
    <row r="242" spans="2:18" x14ac:dyDescent="0.25">
      <c r="B242" s="369"/>
      <c r="C242" s="365"/>
      <c r="D242" s="365"/>
      <c r="E242" s="365"/>
      <c r="F242" s="365"/>
      <c r="G242" s="365"/>
      <c r="H242" s="365"/>
      <c r="I242" s="370"/>
      <c r="J242" s="365"/>
      <c r="K242" s="370"/>
      <c r="L242" s="370"/>
      <c r="M242" s="365"/>
      <c r="O242" s="371"/>
      <c r="R242" s="40"/>
    </row>
    <row r="243" spans="2:18" x14ac:dyDescent="0.25">
      <c r="B243" s="369"/>
      <c r="C243" s="365"/>
      <c r="D243" s="365"/>
      <c r="E243" s="365"/>
      <c r="F243" s="365"/>
      <c r="G243" s="365"/>
      <c r="H243" s="365"/>
      <c r="I243" s="370"/>
      <c r="J243" s="365"/>
      <c r="K243" s="370"/>
      <c r="L243" s="370"/>
      <c r="M243" s="365"/>
      <c r="O243" s="371"/>
      <c r="R243" s="40"/>
    </row>
    <row r="244" spans="2:18" x14ac:dyDescent="0.25">
      <c r="B244" s="369"/>
      <c r="C244" s="365"/>
      <c r="D244" s="365"/>
      <c r="E244" s="365"/>
      <c r="F244" s="365"/>
      <c r="G244" s="365"/>
      <c r="H244" s="365"/>
      <c r="I244" s="370"/>
      <c r="J244" s="365"/>
      <c r="K244" s="370"/>
      <c r="L244" s="370"/>
      <c r="M244" s="365"/>
      <c r="O244" s="371"/>
      <c r="R244" s="40"/>
    </row>
    <row r="245" spans="2:18" x14ac:dyDescent="0.25">
      <c r="B245" s="369"/>
      <c r="C245" s="365"/>
      <c r="D245" s="365"/>
      <c r="E245" s="365"/>
      <c r="F245" s="365"/>
      <c r="G245" s="365"/>
      <c r="H245" s="365"/>
      <c r="I245" s="370"/>
      <c r="J245" s="365"/>
      <c r="K245" s="370"/>
      <c r="L245" s="370"/>
      <c r="M245" s="365"/>
      <c r="O245" s="371"/>
      <c r="R245" s="40"/>
    </row>
    <row r="246" spans="2:18" x14ac:dyDescent="0.25">
      <c r="B246" s="369"/>
      <c r="C246" s="365"/>
      <c r="D246" s="365"/>
      <c r="E246" s="365"/>
      <c r="F246" s="365"/>
      <c r="G246" s="365"/>
      <c r="H246" s="365"/>
      <c r="I246" s="370"/>
      <c r="J246" s="365"/>
      <c r="K246" s="370"/>
      <c r="L246" s="370"/>
      <c r="M246" s="365"/>
      <c r="O246" s="371"/>
      <c r="R246" s="40"/>
    </row>
    <row r="247" spans="2:18" x14ac:dyDescent="0.25">
      <c r="B247" s="369"/>
      <c r="C247" s="365"/>
      <c r="D247" s="365"/>
      <c r="E247" s="365"/>
      <c r="F247" s="365"/>
      <c r="G247" s="365"/>
      <c r="H247" s="365"/>
      <c r="I247" s="370"/>
      <c r="J247" s="365"/>
      <c r="K247" s="370"/>
      <c r="L247" s="370"/>
      <c r="M247" s="365"/>
      <c r="O247" s="371"/>
      <c r="R247" s="40"/>
    </row>
    <row r="248" spans="2:18" x14ac:dyDescent="0.25">
      <c r="B248" s="369"/>
      <c r="C248" s="365"/>
      <c r="D248" s="365"/>
      <c r="E248" s="365"/>
      <c r="F248" s="365"/>
      <c r="G248" s="365"/>
      <c r="H248" s="365"/>
      <c r="I248" s="370"/>
      <c r="J248" s="365"/>
      <c r="K248" s="370"/>
      <c r="L248" s="370"/>
      <c r="M248" s="365"/>
      <c r="O248" s="371"/>
      <c r="R248" s="40"/>
    </row>
    <row r="249" spans="2:18" x14ac:dyDescent="0.25">
      <c r="B249" s="369"/>
      <c r="C249" s="365"/>
      <c r="D249" s="365"/>
      <c r="E249" s="365"/>
      <c r="F249" s="365"/>
      <c r="G249" s="365"/>
      <c r="H249" s="365"/>
      <c r="I249" s="370"/>
      <c r="J249" s="365"/>
      <c r="K249" s="370"/>
      <c r="L249" s="370"/>
      <c r="M249" s="365"/>
      <c r="O249" s="371"/>
      <c r="R249" s="40"/>
    </row>
    <row r="250" spans="2:18" x14ac:dyDescent="0.25">
      <c r="B250" s="369"/>
      <c r="C250" s="365"/>
      <c r="D250" s="365"/>
      <c r="E250" s="365"/>
      <c r="F250" s="365"/>
      <c r="G250" s="365"/>
      <c r="H250" s="365"/>
      <c r="I250" s="370"/>
      <c r="J250" s="365"/>
      <c r="K250" s="370"/>
      <c r="L250" s="370"/>
      <c r="M250" s="365"/>
      <c r="O250" s="371"/>
      <c r="R250" s="40"/>
    </row>
    <row r="251" spans="2:18" x14ac:dyDescent="0.25">
      <c r="B251" s="369"/>
      <c r="C251" s="365"/>
      <c r="D251" s="365"/>
      <c r="E251" s="365"/>
      <c r="F251" s="365"/>
      <c r="G251" s="365"/>
      <c r="H251" s="365"/>
      <c r="I251" s="370"/>
      <c r="J251" s="365"/>
      <c r="K251" s="370"/>
      <c r="L251" s="370"/>
      <c r="M251" s="365"/>
      <c r="O251" s="371"/>
      <c r="R251" s="40"/>
    </row>
    <row r="252" spans="2:18" x14ac:dyDescent="0.25">
      <c r="B252" s="369"/>
      <c r="C252" s="365"/>
      <c r="D252" s="365"/>
      <c r="E252" s="365"/>
      <c r="F252" s="365"/>
      <c r="G252" s="365"/>
      <c r="H252" s="365"/>
      <c r="I252" s="370"/>
      <c r="J252" s="365"/>
      <c r="K252" s="370"/>
      <c r="L252" s="370"/>
      <c r="M252" s="365"/>
      <c r="O252" s="371"/>
      <c r="R252" s="40"/>
    </row>
    <row r="253" spans="2:18" x14ac:dyDescent="0.25">
      <c r="B253" s="369"/>
      <c r="C253" s="365"/>
      <c r="D253" s="365"/>
      <c r="E253" s="365"/>
      <c r="F253" s="365"/>
      <c r="G253" s="365"/>
      <c r="H253" s="365"/>
      <c r="I253" s="370"/>
      <c r="J253" s="365"/>
      <c r="K253" s="370"/>
      <c r="L253" s="370"/>
      <c r="M253" s="365"/>
      <c r="O253" s="371"/>
      <c r="R253" s="40"/>
    </row>
    <row r="254" spans="2:18" x14ac:dyDescent="0.25">
      <c r="B254" s="369"/>
      <c r="C254" s="365"/>
      <c r="D254" s="365"/>
      <c r="E254" s="365"/>
      <c r="F254" s="365"/>
      <c r="G254" s="365"/>
      <c r="H254" s="365"/>
      <c r="I254" s="370"/>
      <c r="J254" s="365"/>
      <c r="K254" s="370"/>
      <c r="L254" s="370"/>
      <c r="M254" s="365"/>
      <c r="O254" s="371"/>
      <c r="R254" s="40"/>
    </row>
    <row r="255" spans="2:18" x14ac:dyDescent="0.25">
      <c r="B255" s="369"/>
      <c r="C255" s="365"/>
      <c r="D255" s="365"/>
      <c r="E255" s="365"/>
      <c r="F255" s="365"/>
      <c r="G255" s="365"/>
      <c r="H255" s="365"/>
      <c r="I255" s="370"/>
      <c r="J255" s="365"/>
      <c r="K255" s="370"/>
      <c r="L255" s="370"/>
      <c r="M255" s="365"/>
      <c r="O255" s="371"/>
      <c r="R255" s="40"/>
    </row>
    <row r="256" spans="2:18" x14ac:dyDescent="0.25">
      <c r="B256" s="369"/>
      <c r="C256" s="365"/>
      <c r="D256" s="365"/>
      <c r="E256" s="365"/>
      <c r="F256" s="365"/>
      <c r="G256" s="365"/>
      <c r="H256" s="365"/>
      <c r="I256" s="370"/>
      <c r="J256" s="365"/>
      <c r="K256" s="370"/>
      <c r="L256" s="370"/>
      <c r="M256" s="365"/>
      <c r="O256" s="371"/>
      <c r="R256" s="40"/>
    </row>
    <row r="257" spans="2:18" x14ac:dyDescent="0.25">
      <c r="B257" s="369"/>
      <c r="C257" s="365"/>
      <c r="D257" s="365"/>
      <c r="E257" s="365"/>
      <c r="F257" s="365"/>
      <c r="G257" s="365"/>
      <c r="H257" s="365"/>
      <c r="I257" s="370"/>
      <c r="J257" s="365"/>
      <c r="K257" s="370"/>
      <c r="L257" s="370"/>
      <c r="M257" s="365"/>
      <c r="O257" s="371"/>
      <c r="R257" s="40"/>
    </row>
    <row r="258" spans="2:18" x14ac:dyDescent="0.25">
      <c r="B258" s="369"/>
      <c r="C258" s="365"/>
      <c r="D258" s="365"/>
      <c r="E258" s="365"/>
      <c r="F258" s="365"/>
      <c r="G258" s="365"/>
      <c r="H258" s="365"/>
      <c r="I258" s="370"/>
      <c r="J258" s="365"/>
      <c r="K258" s="370"/>
      <c r="L258" s="370"/>
      <c r="M258" s="365"/>
      <c r="O258" s="371"/>
      <c r="R258" s="40"/>
    </row>
    <row r="259" spans="2:18" x14ac:dyDescent="0.25">
      <c r="B259" s="369"/>
      <c r="C259" s="365"/>
      <c r="D259" s="365"/>
      <c r="E259" s="365"/>
      <c r="F259" s="365"/>
      <c r="G259" s="365"/>
      <c r="H259" s="365"/>
      <c r="I259" s="370"/>
      <c r="J259" s="365"/>
      <c r="K259" s="370"/>
      <c r="L259" s="370"/>
      <c r="M259" s="365"/>
      <c r="O259" s="371"/>
      <c r="R259" s="40"/>
    </row>
    <row r="260" spans="2:18" x14ac:dyDescent="0.25">
      <c r="B260" s="369"/>
      <c r="C260" s="365"/>
      <c r="D260" s="365"/>
      <c r="E260" s="365"/>
      <c r="F260" s="365"/>
      <c r="G260" s="365"/>
      <c r="H260" s="365"/>
      <c r="I260" s="370"/>
      <c r="J260" s="365"/>
      <c r="K260" s="370"/>
      <c r="L260" s="370"/>
      <c r="M260" s="365"/>
      <c r="O260" s="371"/>
      <c r="R260" s="40"/>
    </row>
    <row r="261" spans="2:18" x14ac:dyDescent="0.25">
      <c r="B261" s="369"/>
      <c r="C261" s="365"/>
      <c r="D261" s="365"/>
      <c r="E261" s="365"/>
      <c r="F261" s="365"/>
      <c r="G261" s="365"/>
      <c r="H261" s="365"/>
      <c r="I261" s="370"/>
      <c r="J261" s="365"/>
      <c r="K261" s="370"/>
      <c r="L261" s="370"/>
      <c r="M261" s="365"/>
      <c r="O261" s="371"/>
      <c r="R261" s="40"/>
    </row>
    <row r="262" spans="2:18" x14ac:dyDescent="0.25">
      <c r="B262" s="369"/>
      <c r="C262" s="365"/>
      <c r="D262" s="365"/>
      <c r="E262" s="365"/>
      <c r="F262" s="365"/>
      <c r="G262" s="365"/>
      <c r="H262" s="365"/>
      <c r="I262" s="370"/>
      <c r="J262" s="365"/>
      <c r="K262" s="370"/>
      <c r="L262" s="370"/>
      <c r="M262" s="365"/>
      <c r="O262" s="371"/>
      <c r="R262" s="40"/>
    </row>
    <row r="263" spans="2:18" x14ac:dyDescent="0.25">
      <c r="B263" s="369"/>
      <c r="C263" s="365"/>
      <c r="D263" s="365"/>
      <c r="E263" s="365"/>
      <c r="F263" s="365"/>
      <c r="G263" s="365"/>
      <c r="H263" s="365"/>
      <c r="I263" s="370"/>
      <c r="J263" s="365"/>
      <c r="K263" s="370"/>
      <c r="L263" s="370"/>
      <c r="M263" s="365"/>
      <c r="O263" s="371"/>
      <c r="R263" s="40"/>
    </row>
    <row r="264" spans="2:18" x14ac:dyDescent="0.25">
      <c r="B264" s="369"/>
      <c r="C264" s="365"/>
      <c r="D264" s="365"/>
      <c r="E264" s="365"/>
      <c r="F264" s="365"/>
      <c r="G264" s="365"/>
      <c r="H264" s="365"/>
      <c r="I264" s="370"/>
      <c r="J264" s="365"/>
      <c r="K264" s="370"/>
      <c r="L264" s="370"/>
      <c r="M264" s="365"/>
      <c r="O264" s="371"/>
      <c r="R264" s="40"/>
    </row>
    <row r="265" spans="2:18" x14ac:dyDescent="0.25">
      <c r="B265" s="369"/>
      <c r="C265" s="365"/>
      <c r="D265" s="365"/>
      <c r="E265" s="365"/>
      <c r="F265" s="365"/>
      <c r="G265" s="365"/>
      <c r="H265" s="365"/>
      <c r="I265" s="370"/>
      <c r="J265" s="365"/>
      <c r="K265" s="370"/>
      <c r="L265" s="370"/>
      <c r="M265" s="365"/>
      <c r="O265" s="371"/>
      <c r="R265" s="40"/>
    </row>
    <row r="266" spans="2:18" x14ac:dyDescent="0.25">
      <c r="B266" s="369"/>
      <c r="C266" s="365"/>
      <c r="D266" s="365"/>
      <c r="E266" s="365"/>
      <c r="F266" s="365"/>
      <c r="G266" s="365"/>
      <c r="H266" s="365"/>
      <c r="I266" s="370"/>
      <c r="J266" s="365"/>
      <c r="K266" s="370"/>
      <c r="L266" s="370"/>
      <c r="M266" s="365"/>
      <c r="O266" s="371"/>
      <c r="R266" s="40"/>
    </row>
    <row r="267" spans="2:18" x14ac:dyDescent="0.25">
      <c r="B267" s="369"/>
      <c r="C267" s="365"/>
      <c r="D267" s="365"/>
      <c r="E267" s="365"/>
      <c r="F267" s="365"/>
      <c r="G267" s="365"/>
      <c r="H267" s="365"/>
      <c r="I267" s="370"/>
      <c r="J267" s="365"/>
      <c r="K267" s="370"/>
      <c r="L267" s="370"/>
      <c r="M267" s="365"/>
      <c r="O267" s="371"/>
      <c r="R267" s="40"/>
    </row>
    <row r="268" spans="2:18" x14ac:dyDescent="0.25">
      <c r="B268" s="369"/>
      <c r="C268" s="365"/>
      <c r="D268" s="365"/>
      <c r="E268" s="365"/>
      <c r="F268" s="365"/>
      <c r="G268" s="365"/>
      <c r="H268" s="365"/>
      <c r="I268" s="370"/>
      <c r="J268" s="365"/>
      <c r="K268" s="370"/>
      <c r="L268" s="370"/>
      <c r="M268" s="365"/>
      <c r="O268" s="371"/>
      <c r="R268" s="40"/>
    </row>
    <row r="269" spans="2:18" x14ac:dyDescent="0.25">
      <c r="B269" s="369"/>
      <c r="C269" s="365"/>
      <c r="D269" s="365"/>
      <c r="E269" s="365"/>
      <c r="F269" s="365"/>
      <c r="G269" s="365"/>
      <c r="H269" s="365"/>
      <c r="I269" s="370"/>
      <c r="J269" s="365"/>
      <c r="K269" s="370"/>
      <c r="L269" s="370"/>
      <c r="M269" s="365"/>
      <c r="O269" s="371"/>
      <c r="R269" s="40"/>
    </row>
    <row r="270" spans="2:18" x14ac:dyDescent="0.25">
      <c r="B270" s="369"/>
      <c r="C270" s="365"/>
      <c r="D270" s="365"/>
      <c r="E270" s="365"/>
      <c r="F270" s="365"/>
      <c r="G270" s="365"/>
      <c r="H270" s="365"/>
      <c r="I270" s="370"/>
      <c r="J270" s="365"/>
      <c r="K270" s="370"/>
      <c r="L270" s="370"/>
      <c r="M270" s="365"/>
      <c r="O270" s="371"/>
      <c r="R270" s="40"/>
    </row>
    <row r="271" spans="2:18" x14ac:dyDescent="0.25">
      <c r="B271" s="369"/>
      <c r="C271" s="365"/>
      <c r="D271" s="365"/>
      <c r="E271" s="365"/>
      <c r="F271" s="365"/>
      <c r="G271" s="365"/>
      <c r="H271" s="365"/>
      <c r="I271" s="370"/>
      <c r="J271" s="365"/>
      <c r="K271" s="370"/>
      <c r="L271" s="370"/>
      <c r="M271" s="365"/>
      <c r="O271" s="371"/>
      <c r="R271" s="40"/>
    </row>
    <row r="272" spans="2:18" x14ac:dyDescent="0.25">
      <c r="B272" s="369"/>
      <c r="C272" s="365"/>
      <c r="D272" s="365"/>
      <c r="E272" s="365"/>
      <c r="F272" s="365"/>
      <c r="G272" s="365"/>
      <c r="H272" s="365"/>
      <c r="I272" s="370"/>
      <c r="J272" s="365"/>
      <c r="K272" s="370"/>
      <c r="L272" s="370"/>
      <c r="M272" s="365"/>
      <c r="O272" s="371"/>
      <c r="R272" s="40"/>
    </row>
    <row r="273" spans="2:18" x14ac:dyDescent="0.25">
      <c r="B273" s="369"/>
      <c r="C273" s="365"/>
      <c r="D273" s="365"/>
      <c r="E273" s="365"/>
      <c r="F273" s="365"/>
      <c r="G273" s="365"/>
      <c r="H273" s="365"/>
      <c r="I273" s="370"/>
      <c r="J273" s="365"/>
      <c r="K273" s="370"/>
      <c r="L273" s="370"/>
      <c r="M273" s="365"/>
      <c r="O273" s="371"/>
      <c r="R273" s="40"/>
    </row>
    <row r="274" spans="2:18" x14ac:dyDescent="0.25">
      <c r="B274" s="369"/>
      <c r="C274" s="365"/>
      <c r="D274" s="365"/>
      <c r="E274" s="365"/>
      <c r="F274" s="365"/>
      <c r="G274" s="365"/>
      <c r="H274" s="365"/>
      <c r="I274" s="370"/>
      <c r="J274" s="365"/>
      <c r="K274" s="370"/>
      <c r="L274" s="370"/>
      <c r="M274" s="365"/>
      <c r="O274" s="371"/>
      <c r="R274" s="40"/>
    </row>
    <row r="275" spans="2:18" x14ac:dyDescent="0.25">
      <c r="B275" s="369"/>
      <c r="C275" s="365"/>
      <c r="D275" s="365"/>
      <c r="E275" s="365"/>
      <c r="F275" s="365"/>
      <c r="G275" s="365"/>
      <c r="H275" s="365"/>
      <c r="I275" s="370"/>
      <c r="J275" s="365"/>
      <c r="K275" s="370"/>
      <c r="L275" s="370"/>
      <c r="M275" s="365"/>
      <c r="O275" s="371"/>
      <c r="R275" s="40"/>
    </row>
    <row r="276" spans="2:18" x14ac:dyDescent="0.25">
      <c r="B276" s="369"/>
      <c r="C276" s="365"/>
      <c r="D276" s="365"/>
      <c r="E276" s="365"/>
      <c r="F276" s="365"/>
      <c r="G276" s="365"/>
      <c r="H276" s="365"/>
      <c r="I276" s="370"/>
      <c r="J276" s="365"/>
      <c r="K276" s="370"/>
      <c r="L276" s="370"/>
      <c r="M276" s="365"/>
      <c r="O276" s="371"/>
      <c r="R276" s="40"/>
    </row>
    <row r="277" spans="2:18" x14ac:dyDescent="0.25">
      <c r="B277" s="369"/>
      <c r="C277" s="365"/>
      <c r="D277" s="365"/>
      <c r="E277" s="365"/>
      <c r="F277" s="365"/>
      <c r="G277" s="365"/>
      <c r="H277" s="365"/>
      <c r="I277" s="370"/>
      <c r="J277" s="365"/>
      <c r="K277" s="370"/>
      <c r="L277" s="370"/>
      <c r="M277" s="365"/>
      <c r="O277" s="371"/>
      <c r="R277" s="40"/>
    </row>
    <row r="278" spans="2:18" x14ac:dyDescent="0.25">
      <c r="B278" s="369"/>
      <c r="C278" s="365"/>
      <c r="D278" s="365"/>
      <c r="E278" s="365"/>
      <c r="F278" s="365"/>
      <c r="G278" s="365"/>
      <c r="H278" s="365"/>
      <c r="I278" s="370"/>
      <c r="J278" s="365"/>
      <c r="K278" s="370"/>
      <c r="L278" s="370"/>
      <c r="M278" s="365"/>
      <c r="O278" s="371"/>
      <c r="R278" s="40"/>
    </row>
    <row r="279" spans="2:18" x14ac:dyDescent="0.25">
      <c r="B279" s="369"/>
      <c r="C279" s="365"/>
      <c r="D279" s="365"/>
      <c r="E279" s="365"/>
      <c r="F279" s="365"/>
      <c r="G279" s="365"/>
      <c r="H279" s="365"/>
      <c r="I279" s="370"/>
      <c r="J279" s="365"/>
      <c r="K279" s="370"/>
      <c r="L279" s="370"/>
      <c r="M279" s="365"/>
      <c r="O279" s="371"/>
      <c r="R279" s="40"/>
    </row>
    <row r="280" spans="2:18" x14ac:dyDescent="0.25">
      <c r="B280" s="369"/>
      <c r="C280" s="365"/>
      <c r="D280" s="365"/>
      <c r="E280" s="365"/>
      <c r="F280" s="365"/>
      <c r="G280" s="365"/>
      <c r="H280" s="365"/>
      <c r="I280" s="370"/>
      <c r="J280" s="365"/>
      <c r="K280" s="370"/>
      <c r="L280" s="370"/>
      <c r="M280" s="365"/>
      <c r="O280" s="371"/>
      <c r="R280" s="40"/>
    </row>
    <row r="281" spans="2:18" x14ac:dyDescent="0.25">
      <c r="B281" s="369"/>
      <c r="C281" s="365"/>
      <c r="D281" s="365"/>
      <c r="E281" s="365"/>
      <c r="F281" s="365"/>
      <c r="G281" s="365"/>
      <c r="H281" s="365"/>
      <c r="I281" s="370"/>
      <c r="J281" s="365"/>
      <c r="K281" s="370"/>
      <c r="L281" s="370"/>
      <c r="M281" s="365"/>
      <c r="O281" s="371"/>
      <c r="R281" s="40"/>
    </row>
    <row r="282" spans="2:18" x14ac:dyDescent="0.25">
      <c r="B282" s="369"/>
      <c r="C282" s="365"/>
      <c r="D282" s="365"/>
      <c r="E282" s="365"/>
      <c r="F282" s="365"/>
      <c r="G282" s="365"/>
      <c r="H282" s="365"/>
      <c r="I282" s="370"/>
      <c r="J282" s="365"/>
      <c r="K282" s="370"/>
      <c r="L282" s="370"/>
      <c r="M282" s="365"/>
      <c r="O282" s="371"/>
      <c r="R282" s="40"/>
    </row>
    <row r="283" spans="2:18" x14ac:dyDescent="0.25">
      <c r="B283" s="369"/>
      <c r="C283" s="365"/>
      <c r="D283" s="365"/>
      <c r="E283" s="365"/>
      <c r="F283" s="365"/>
      <c r="G283" s="365"/>
      <c r="H283" s="365"/>
      <c r="I283" s="370"/>
      <c r="J283" s="365"/>
      <c r="K283" s="370"/>
      <c r="L283" s="370"/>
      <c r="M283" s="365"/>
      <c r="O283" s="371"/>
      <c r="R283" s="40"/>
    </row>
    <row r="284" spans="2:18" x14ac:dyDescent="0.25">
      <c r="B284" s="369"/>
      <c r="C284" s="365"/>
      <c r="D284" s="365"/>
      <c r="E284" s="365"/>
      <c r="F284" s="365"/>
      <c r="G284" s="365"/>
      <c r="H284" s="365"/>
      <c r="I284" s="370"/>
      <c r="J284" s="365"/>
      <c r="K284" s="370"/>
      <c r="L284" s="370"/>
      <c r="M284" s="365"/>
      <c r="O284" s="371"/>
      <c r="R284" s="40"/>
    </row>
    <row r="285" spans="2:18" x14ac:dyDescent="0.25">
      <c r="B285" s="369"/>
      <c r="C285" s="365"/>
      <c r="D285" s="365"/>
      <c r="E285" s="365"/>
      <c r="F285" s="365"/>
      <c r="G285" s="365"/>
      <c r="H285" s="365"/>
      <c r="I285" s="370"/>
      <c r="J285" s="365"/>
      <c r="K285" s="370"/>
      <c r="L285" s="370"/>
      <c r="M285" s="365"/>
      <c r="O285" s="371"/>
      <c r="R285" s="40"/>
    </row>
    <row r="286" spans="2:18" x14ac:dyDescent="0.25">
      <c r="B286" s="369"/>
      <c r="C286" s="365"/>
      <c r="D286" s="365"/>
      <c r="E286" s="365"/>
      <c r="F286" s="365"/>
      <c r="G286" s="365"/>
      <c r="H286" s="365"/>
      <c r="I286" s="370"/>
      <c r="J286" s="365"/>
      <c r="K286" s="370"/>
      <c r="L286" s="370"/>
      <c r="M286" s="365"/>
      <c r="O286" s="371"/>
      <c r="R286" s="40"/>
    </row>
    <row r="287" spans="2:18" x14ac:dyDescent="0.25">
      <c r="B287" s="369"/>
      <c r="C287" s="365"/>
      <c r="D287" s="365"/>
      <c r="E287" s="365"/>
      <c r="F287" s="365"/>
      <c r="G287" s="365"/>
      <c r="H287" s="365"/>
      <c r="I287" s="370"/>
      <c r="J287" s="365"/>
      <c r="K287" s="370"/>
      <c r="L287" s="370"/>
      <c r="M287" s="365"/>
      <c r="O287" s="371"/>
      <c r="R287" s="40"/>
    </row>
    <row r="288" spans="2:18" x14ac:dyDescent="0.25">
      <c r="B288" s="369"/>
      <c r="C288" s="365"/>
      <c r="D288" s="365"/>
      <c r="E288" s="365"/>
      <c r="F288" s="365"/>
      <c r="G288" s="365"/>
      <c r="H288" s="365"/>
      <c r="I288" s="370"/>
      <c r="J288" s="365"/>
      <c r="K288" s="370"/>
      <c r="L288" s="370"/>
      <c r="M288" s="365"/>
      <c r="O288" s="371"/>
      <c r="R288" s="40"/>
    </row>
    <row r="289" spans="2:18" x14ac:dyDescent="0.25">
      <c r="B289" s="369"/>
      <c r="C289" s="365"/>
      <c r="D289" s="365"/>
      <c r="E289" s="365"/>
      <c r="F289" s="365"/>
      <c r="G289" s="365"/>
      <c r="H289" s="365"/>
      <c r="I289" s="370"/>
      <c r="J289" s="365"/>
      <c r="K289" s="370"/>
      <c r="L289" s="370"/>
      <c r="M289" s="365"/>
      <c r="O289" s="371"/>
      <c r="R289" s="40"/>
    </row>
    <row r="290" spans="2:18" x14ac:dyDescent="0.25">
      <c r="B290" s="369"/>
      <c r="C290" s="365"/>
      <c r="D290" s="365"/>
      <c r="E290" s="365"/>
      <c r="F290" s="365"/>
      <c r="G290" s="365"/>
      <c r="H290" s="365"/>
      <c r="I290" s="370"/>
      <c r="J290" s="365"/>
      <c r="K290" s="370"/>
      <c r="L290" s="370"/>
      <c r="M290" s="365"/>
      <c r="O290" s="371"/>
      <c r="R290" s="40"/>
    </row>
    <row r="291" spans="2:18" x14ac:dyDescent="0.25">
      <c r="B291" s="369"/>
      <c r="C291" s="365"/>
      <c r="D291" s="365"/>
      <c r="E291" s="365"/>
      <c r="F291" s="365"/>
      <c r="G291" s="365"/>
      <c r="H291" s="365"/>
      <c r="I291" s="370"/>
      <c r="J291" s="365"/>
      <c r="K291" s="370"/>
      <c r="L291" s="370"/>
      <c r="M291" s="365"/>
      <c r="O291" s="371"/>
      <c r="R291" s="40"/>
    </row>
    <row r="292" spans="2:18" x14ac:dyDescent="0.25">
      <c r="B292" s="369"/>
      <c r="C292" s="365"/>
      <c r="D292" s="365"/>
      <c r="E292" s="365"/>
      <c r="F292" s="365"/>
      <c r="G292" s="365"/>
      <c r="H292" s="365"/>
      <c r="I292" s="370"/>
      <c r="J292" s="365"/>
      <c r="K292" s="370"/>
      <c r="L292" s="370"/>
      <c r="M292" s="365"/>
      <c r="O292" s="371"/>
      <c r="R292" s="40"/>
    </row>
    <row r="293" spans="2:18" x14ac:dyDescent="0.25">
      <c r="B293" s="369"/>
      <c r="C293" s="365"/>
      <c r="D293" s="365"/>
      <c r="E293" s="365"/>
      <c r="F293" s="365"/>
      <c r="G293" s="365"/>
      <c r="H293" s="365"/>
      <c r="I293" s="370"/>
      <c r="J293" s="365"/>
      <c r="K293" s="370"/>
      <c r="L293" s="370"/>
      <c r="M293" s="365"/>
      <c r="O293" s="371"/>
      <c r="R293" s="40"/>
    </row>
    <row r="294" spans="2:18" x14ac:dyDescent="0.25">
      <c r="B294" s="369"/>
      <c r="C294" s="365"/>
      <c r="D294" s="365"/>
      <c r="E294" s="365"/>
      <c r="F294" s="365"/>
      <c r="G294" s="365"/>
      <c r="H294" s="365"/>
      <c r="I294" s="370"/>
      <c r="J294" s="365"/>
      <c r="K294" s="370"/>
      <c r="L294" s="370"/>
      <c r="M294" s="365"/>
      <c r="O294" s="371"/>
      <c r="R294" s="40"/>
    </row>
    <row r="295" spans="2:18" x14ac:dyDescent="0.25">
      <c r="B295" s="369"/>
      <c r="C295" s="365"/>
      <c r="D295" s="365"/>
      <c r="E295" s="365"/>
      <c r="F295" s="365"/>
      <c r="G295" s="365"/>
      <c r="H295" s="365"/>
      <c r="I295" s="370"/>
      <c r="J295" s="365"/>
      <c r="K295" s="370"/>
      <c r="L295" s="370"/>
      <c r="M295" s="365"/>
      <c r="O295" s="371"/>
      <c r="R295" s="40"/>
    </row>
    <row r="296" spans="2:18" x14ac:dyDescent="0.25">
      <c r="B296" s="369"/>
      <c r="C296" s="365"/>
      <c r="D296" s="365"/>
      <c r="E296" s="365"/>
      <c r="F296" s="365"/>
      <c r="G296" s="365"/>
      <c r="H296" s="365"/>
      <c r="I296" s="370"/>
      <c r="J296" s="365"/>
      <c r="K296" s="370"/>
      <c r="L296" s="370"/>
      <c r="M296" s="365"/>
      <c r="O296" s="371"/>
      <c r="R296" s="40"/>
    </row>
    <row r="297" spans="2:18" x14ac:dyDescent="0.25">
      <c r="B297" s="369"/>
      <c r="C297" s="365"/>
      <c r="D297" s="365"/>
      <c r="E297" s="365"/>
      <c r="F297" s="365"/>
      <c r="G297" s="365"/>
      <c r="H297" s="365"/>
      <c r="I297" s="370"/>
      <c r="J297" s="365"/>
      <c r="K297" s="370"/>
      <c r="L297" s="370"/>
      <c r="M297" s="365"/>
      <c r="O297" s="371"/>
      <c r="R297" s="40"/>
    </row>
    <row r="298" spans="2:18" x14ac:dyDescent="0.25">
      <c r="B298" s="369"/>
      <c r="C298" s="365"/>
      <c r="D298" s="365"/>
      <c r="E298" s="365"/>
      <c r="F298" s="365"/>
      <c r="G298" s="365"/>
      <c r="H298" s="365"/>
      <c r="I298" s="370"/>
      <c r="J298" s="365"/>
      <c r="K298" s="370"/>
      <c r="L298" s="370"/>
      <c r="M298" s="365"/>
      <c r="O298" s="371"/>
      <c r="R298" s="40"/>
    </row>
    <row r="299" spans="2:18" x14ac:dyDescent="0.25">
      <c r="B299" s="369"/>
      <c r="C299" s="365"/>
      <c r="D299" s="365"/>
      <c r="E299" s="365"/>
      <c r="F299" s="365"/>
      <c r="G299" s="365"/>
      <c r="H299" s="365"/>
      <c r="I299" s="370"/>
      <c r="J299" s="365"/>
      <c r="K299" s="370"/>
      <c r="L299" s="370"/>
      <c r="M299" s="365"/>
      <c r="O299" s="371"/>
      <c r="R299" s="40"/>
    </row>
    <row r="300" spans="2:18" x14ac:dyDescent="0.25">
      <c r="B300" s="369"/>
      <c r="C300" s="365"/>
      <c r="D300" s="365"/>
      <c r="E300" s="365"/>
      <c r="F300" s="365"/>
      <c r="G300" s="365"/>
      <c r="H300" s="365"/>
      <c r="I300" s="370"/>
      <c r="J300" s="365"/>
      <c r="K300" s="370"/>
      <c r="L300" s="370"/>
      <c r="M300" s="365"/>
      <c r="O300" s="371"/>
      <c r="R300" s="40"/>
    </row>
    <row r="301" spans="2:18" x14ac:dyDescent="0.25">
      <c r="B301" s="369"/>
      <c r="C301" s="365"/>
      <c r="D301" s="365"/>
      <c r="E301" s="365"/>
      <c r="F301" s="365"/>
      <c r="G301" s="365"/>
      <c r="H301" s="365"/>
      <c r="I301" s="370"/>
      <c r="J301" s="365"/>
      <c r="K301" s="370"/>
      <c r="L301" s="370"/>
      <c r="M301" s="365"/>
      <c r="O301" s="371"/>
      <c r="R301" s="40"/>
    </row>
    <row r="302" spans="2:18" x14ac:dyDescent="0.25">
      <c r="B302" s="369"/>
      <c r="C302" s="365"/>
      <c r="D302" s="365"/>
      <c r="E302" s="365"/>
      <c r="F302" s="365"/>
      <c r="G302" s="365"/>
      <c r="H302" s="365"/>
      <c r="I302" s="370"/>
      <c r="J302" s="365"/>
      <c r="K302" s="370"/>
      <c r="L302" s="370"/>
      <c r="M302" s="365"/>
      <c r="O302" s="371"/>
      <c r="R302" s="40"/>
    </row>
    <row r="303" spans="2:18" x14ac:dyDescent="0.25">
      <c r="B303" s="369"/>
      <c r="C303" s="365"/>
      <c r="D303" s="365"/>
      <c r="E303" s="365"/>
      <c r="F303" s="365"/>
      <c r="G303" s="365"/>
      <c r="H303" s="365"/>
      <c r="I303" s="370"/>
      <c r="J303" s="365"/>
      <c r="K303" s="370"/>
      <c r="L303" s="370"/>
      <c r="M303" s="365"/>
      <c r="O303" s="371"/>
      <c r="R303" s="40"/>
    </row>
    <row r="304" spans="2:18" x14ac:dyDescent="0.25">
      <c r="B304" s="369"/>
      <c r="C304" s="365"/>
      <c r="D304" s="365"/>
      <c r="E304" s="365"/>
      <c r="F304" s="365"/>
      <c r="G304" s="365"/>
      <c r="H304" s="365"/>
      <c r="I304" s="370"/>
      <c r="J304" s="365"/>
      <c r="K304" s="370"/>
      <c r="L304" s="370"/>
      <c r="M304" s="365"/>
      <c r="O304" s="371"/>
      <c r="R304" s="40"/>
    </row>
    <row r="305" spans="2:18" x14ac:dyDescent="0.25">
      <c r="B305" s="369"/>
      <c r="C305" s="365"/>
      <c r="D305" s="365"/>
      <c r="E305" s="365"/>
      <c r="F305" s="365"/>
      <c r="G305" s="365"/>
      <c r="H305" s="365"/>
      <c r="I305" s="370"/>
      <c r="J305" s="365"/>
      <c r="K305" s="370"/>
      <c r="L305" s="370"/>
      <c r="M305" s="365"/>
      <c r="O305" s="371"/>
      <c r="R305" s="40"/>
    </row>
    <row r="306" spans="2:18" x14ac:dyDescent="0.25">
      <c r="B306" s="369"/>
      <c r="C306" s="365"/>
      <c r="D306" s="365"/>
      <c r="E306" s="365"/>
      <c r="F306" s="365"/>
      <c r="G306" s="365"/>
      <c r="H306" s="365"/>
      <c r="I306" s="370"/>
      <c r="J306" s="365"/>
      <c r="K306" s="370"/>
      <c r="L306" s="370"/>
      <c r="M306" s="365"/>
      <c r="O306" s="371"/>
      <c r="R306" s="40"/>
    </row>
    <row r="307" spans="2:18" x14ac:dyDescent="0.25">
      <c r="B307" s="369"/>
      <c r="C307" s="365"/>
      <c r="D307" s="365"/>
      <c r="E307" s="365"/>
      <c r="F307" s="365"/>
      <c r="G307" s="365"/>
      <c r="H307" s="365"/>
      <c r="I307" s="370"/>
      <c r="J307" s="365"/>
      <c r="K307" s="370"/>
      <c r="L307" s="370"/>
      <c r="M307" s="365"/>
      <c r="O307" s="371"/>
      <c r="R307" s="40"/>
    </row>
    <row r="308" spans="2:18" x14ac:dyDescent="0.25">
      <c r="B308" s="369"/>
      <c r="C308" s="365"/>
      <c r="D308" s="365"/>
      <c r="E308" s="365"/>
      <c r="F308" s="365"/>
      <c r="G308" s="365"/>
      <c r="H308" s="365"/>
      <c r="I308" s="370"/>
      <c r="J308" s="365"/>
      <c r="K308" s="370"/>
      <c r="L308" s="370"/>
      <c r="M308" s="365"/>
      <c r="O308" s="371"/>
      <c r="R308" s="40"/>
    </row>
    <row r="309" spans="2:18" x14ac:dyDescent="0.25">
      <c r="B309" s="369"/>
      <c r="C309" s="365"/>
      <c r="D309" s="365"/>
      <c r="E309" s="365"/>
      <c r="F309" s="365"/>
      <c r="G309" s="365"/>
      <c r="H309" s="365"/>
      <c r="I309" s="370"/>
      <c r="J309" s="365"/>
      <c r="K309" s="370"/>
      <c r="L309" s="370"/>
      <c r="M309" s="365"/>
      <c r="O309" s="371"/>
      <c r="R309" s="40"/>
    </row>
    <row r="310" spans="2:18" x14ac:dyDescent="0.25">
      <c r="B310" s="369"/>
      <c r="C310" s="365"/>
      <c r="D310" s="365"/>
      <c r="E310" s="365"/>
      <c r="F310" s="365"/>
      <c r="G310" s="365"/>
      <c r="H310" s="365"/>
      <c r="I310" s="370"/>
      <c r="J310" s="365"/>
      <c r="K310" s="370"/>
      <c r="L310" s="370"/>
      <c r="M310" s="365"/>
      <c r="O310" s="371"/>
      <c r="R310" s="40"/>
    </row>
    <row r="311" spans="2:18" x14ac:dyDescent="0.25">
      <c r="B311" s="369"/>
      <c r="C311" s="365"/>
      <c r="D311" s="365"/>
      <c r="E311" s="365"/>
      <c r="F311" s="365"/>
      <c r="G311" s="365"/>
      <c r="H311" s="365"/>
      <c r="I311" s="370"/>
      <c r="J311" s="365"/>
      <c r="K311" s="370"/>
      <c r="L311" s="370"/>
      <c r="M311" s="365"/>
      <c r="O311" s="371"/>
      <c r="R311" s="40"/>
    </row>
    <row r="312" spans="2:18" x14ac:dyDescent="0.25">
      <c r="B312" s="369"/>
      <c r="C312" s="365"/>
      <c r="D312" s="365"/>
      <c r="E312" s="365"/>
      <c r="F312" s="365"/>
      <c r="G312" s="365"/>
      <c r="H312" s="365"/>
      <c r="I312" s="370"/>
      <c r="J312" s="365"/>
      <c r="K312" s="370"/>
      <c r="L312" s="370"/>
      <c r="M312" s="365"/>
      <c r="O312" s="371"/>
      <c r="R312" s="40"/>
    </row>
    <row r="313" spans="2:18" x14ac:dyDescent="0.25">
      <c r="B313" s="369"/>
      <c r="C313" s="365"/>
      <c r="D313" s="365"/>
      <c r="E313" s="365"/>
      <c r="F313" s="365"/>
      <c r="G313" s="365"/>
      <c r="H313" s="365"/>
      <c r="I313" s="370"/>
      <c r="J313" s="365"/>
      <c r="K313" s="370"/>
      <c r="L313" s="370"/>
      <c r="M313" s="365"/>
      <c r="O313" s="371"/>
      <c r="R313" s="40"/>
    </row>
    <row r="314" spans="2:18" x14ac:dyDescent="0.25">
      <c r="B314" s="369"/>
      <c r="C314" s="365"/>
      <c r="D314" s="365"/>
      <c r="E314" s="365"/>
      <c r="F314" s="365"/>
      <c r="G314" s="365"/>
      <c r="H314" s="365"/>
      <c r="I314" s="370"/>
      <c r="J314" s="365"/>
      <c r="K314" s="370"/>
      <c r="L314" s="370"/>
      <c r="M314" s="365"/>
      <c r="O314" s="371"/>
      <c r="R314" s="40"/>
    </row>
    <row r="315" spans="2:18" x14ac:dyDescent="0.25">
      <c r="B315" s="369"/>
      <c r="C315" s="365"/>
      <c r="D315" s="365"/>
      <c r="E315" s="365"/>
      <c r="F315" s="365"/>
      <c r="G315" s="365"/>
      <c r="H315" s="365"/>
      <c r="I315" s="370"/>
      <c r="J315" s="365"/>
      <c r="K315" s="370"/>
      <c r="L315" s="370"/>
      <c r="M315" s="365"/>
      <c r="O315" s="371"/>
      <c r="R315" s="40"/>
    </row>
    <row r="316" spans="2:18" x14ac:dyDescent="0.25">
      <c r="B316" s="369"/>
      <c r="C316" s="365"/>
      <c r="D316" s="365"/>
      <c r="E316" s="365"/>
      <c r="F316" s="365"/>
      <c r="G316" s="365"/>
      <c r="H316" s="365"/>
      <c r="I316" s="370"/>
      <c r="J316" s="365"/>
      <c r="K316" s="370"/>
      <c r="L316" s="370"/>
      <c r="M316" s="365"/>
      <c r="O316" s="371"/>
      <c r="R316" s="40"/>
    </row>
    <row r="317" spans="2:18" x14ac:dyDescent="0.25">
      <c r="B317" s="369"/>
      <c r="C317" s="365"/>
      <c r="D317" s="365"/>
      <c r="E317" s="365"/>
      <c r="F317" s="365"/>
      <c r="G317" s="365"/>
      <c r="H317" s="365"/>
      <c r="I317" s="370"/>
      <c r="J317" s="365"/>
      <c r="K317" s="370"/>
      <c r="L317" s="370"/>
      <c r="M317" s="365"/>
      <c r="O317" s="371"/>
      <c r="R317" s="40"/>
    </row>
    <row r="318" spans="2:18" x14ac:dyDescent="0.25">
      <c r="B318" s="369"/>
      <c r="C318" s="365"/>
      <c r="D318" s="365"/>
      <c r="E318" s="365"/>
      <c r="F318" s="365"/>
      <c r="G318" s="365"/>
      <c r="H318" s="365"/>
      <c r="I318" s="370"/>
      <c r="J318" s="365"/>
      <c r="K318" s="370"/>
      <c r="L318" s="370"/>
      <c r="M318" s="365"/>
      <c r="O318" s="371"/>
      <c r="R318" s="40"/>
    </row>
    <row r="319" spans="2:18" x14ac:dyDescent="0.25">
      <c r="B319" s="369"/>
      <c r="C319" s="365"/>
      <c r="D319" s="365"/>
      <c r="E319" s="365"/>
      <c r="F319" s="365"/>
      <c r="G319" s="365"/>
      <c r="H319" s="365"/>
      <c r="I319" s="370"/>
      <c r="J319" s="365"/>
      <c r="K319" s="370"/>
      <c r="L319" s="370"/>
      <c r="M319" s="365"/>
      <c r="O319" s="371"/>
      <c r="R319" s="40"/>
    </row>
    <row r="320" spans="2:18" x14ac:dyDescent="0.25">
      <c r="B320" s="369"/>
      <c r="C320" s="365"/>
      <c r="D320" s="365"/>
      <c r="E320" s="365"/>
      <c r="F320" s="365"/>
      <c r="G320" s="365"/>
      <c r="H320" s="365"/>
      <c r="I320" s="370"/>
      <c r="J320" s="365"/>
      <c r="K320" s="370"/>
      <c r="L320" s="370"/>
      <c r="M320" s="365"/>
      <c r="O320" s="371"/>
      <c r="R320" s="40"/>
    </row>
    <row r="321" spans="2:18" x14ac:dyDescent="0.25">
      <c r="B321" s="369"/>
      <c r="C321" s="365"/>
      <c r="D321" s="365"/>
      <c r="E321" s="365"/>
      <c r="F321" s="365"/>
      <c r="G321" s="365"/>
      <c r="H321" s="365"/>
      <c r="I321" s="370"/>
      <c r="J321" s="365"/>
      <c r="K321" s="370"/>
      <c r="L321" s="370"/>
      <c r="M321" s="365"/>
      <c r="O321" s="371"/>
      <c r="R321" s="40"/>
    </row>
    <row r="322" spans="2:18" x14ac:dyDescent="0.25">
      <c r="B322" s="369"/>
      <c r="C322" s="365"/>
      <c r="D322" s="365"/>
      <c r="E322" s="365"/>
      <c r="F322" s="365"/>
      <c r="G322" s="365"/>
      <c r="H322" s="365"/>
      <c r="I322" s="370"/>
      <c r="J322" s="365"/>
      <c r="K322" s="370"/>
      <c r="L322" s="370"/>
      <c r="M322" s="365"/>
      <c r="O322" s="371"/>
      <c r="R322" s="40"/>
    </row>
    <row r="323" spans="2:18" x14ac:dyDescent="0.25">
      <c r="B323" s="369"/>
      <c r="C323" s="365"/>
      <c r="D323" s="365"/>
      <c r="E323" s="365"/>
      <c r="F323" s="365"/>
      <c r="G323" s="365"/>
      <c r="H323" s="365"/>
      <c r="I323" s="370"/>
      <c r="J323" s="365"/>
      <c r="K323" s="370"/>
      <c r="L323" s="370"/>
      <c r="M323" s="365"/>
      <c r="O323" s="371"/>
      <c r="R323" s="40"/>
    </row>
    <row r="324" spans="2:18" x14ac:dyDescent="0.25">
      <c r="B324" s="369"/>
      <c r="C324" s="365"/>
      <c r="D324" s="365"/>
      <c r="E324" s="365"/>
      <c r="F324" s="365"/>
      <c r="G324" s="365"/>
      <c r="H324" s="365"/>
      <c r="I324" s="370"/>
      <c r="J324" s="365"/>
      <c r="K324" s="370"/>
      <c r="L324" s="370"/>
      <c r="M324" s="365"/>
      <c r="O324" s="371"/>
      <c r="R324" s="40"/>
    </row>
    <row r="325" spans="2:18" x14ac:dyDescent="0.25">
      <c r="B325" s="369"/>
      <c r="C325" s="365"/>
      <c r="D325" s="365"/>
      <c r="E325" s="365"/>
      <c r="F325" s="365"/>
      <c r="G325" s="365"/>
      <c r="H325" s="365"/>
      <c r="I325" s="370"/>
      <c r="J325" s="365"/>
      <c r="K325" s="370"/>
      <c r="L325" s="370"/>
      <c r="M325" s="365"/>
      <c r="O325" s="371"/>
      <c r="R325" s="40"/>
    </row>
    <row r="326" spans="2:18" x14ac:dyDescent="0.25">
      <c r="B326" s="369"/>
      <c r="C326" s="365"/>
      <c r="D326" s="365"/>
      <c r="E326" s="365"/>
      <c r="F326" s="365"/>
      <c r="G326" s="365"/>
      <c r="H326" s="365"/>
      <c r="I326" s="370"/>
      <c r="J326" s="365"/>
      <c r="K326" s="370"/>
      <c r="L326" s="370"/>
      <c r="M326" s="365"/>
      <c r="O326" s="371"/>
      <c r="R326" s="40"/>
    </row>
    <row r="327" spans="2:18" x14ac:dyDescent="0.25">
      <c r="B327" s="369"/>
      <c r="C327" s="365"/>
      <c r="D327" s="365"/>
      <c r="E327" s="365"/>
      <c r="F327" s="365"/>
      <c r="G327" s="365"/>
      <c r="H327" s="365"/>
      <c r="I327" s="370"/>
      <c r="J327" s="365"/>
      <c r="K327" s="370"/>
      <c r="L327" s="370"/>
      <c r="M327" s="365"/>
      <c r="O327" s="371"/>
      <c r="R327" s="40"/>
    </row>
    <row r="328" spans="2:18" x14ac:dyDescent="0.25">
      <c r="B328" s="369"/>
      <c r="C328" s="365"/>
      <c r="D328" s="365"/>
      <c r="E328" s="365"/>
      <c r="F328" s="365"/>
      <c r="G328" s="365"/>
      <c r="H328" s="365"/>
      <c r="I328" s="370"/>
      <c r="J328" s="365"/>
      <c r="K328" s="370"/>
      <c r="L328" s="370"/>
      <c r="M328" s="365"/>
      <c r="O328" s="371"/>
      <c r="R328" s="40"/>
    </row>
    <row r="329" spans="2:18" x14ac:dyDescent="0.25">
      <c r="B329" s="369"/>
      <c r="C329" s="365"/>
      <c r="D329" s="365"/>
      <c r="E329" s="365"/>
      <c r="F329" s="365"/>
      <c r="G329" s="365"/>
      <c r="H329" s="365"/>
      <c r="I329" s="370"/>
      <c r="J329" s="365"/>
      <c r="K329" s="370"/>
      <c r="L329" s="370"/>
      <c r="M329" s="365"/>
      <c r="O329" s="371"/>
      <c r="R329" s="40"/>
    </row>
    <row r="330" spans="2:18" x14ac:dyDescent="0.25">
      <c r="B330" s="369"/>
      <c r="C330" s="365"/>
      <c r="D330" s="365"/>
      <c r="E330" s="365"/>
      <c r="F330" s="365"/>
      <c r="G330" s="365"/>
      <c r="H330" s="365"/>
      <c r="I330" s="370"/>
      <c r="J330" s="365"/>
      <c r="K330" s="370"/>
      <c r="L330" s="370"/>
      <c r="M330" s="365"/>
      <c r="O330" s="371"/>
      <c r="R330" s="40"/>
    </row>
    <row r="331" spans="2:18" x14ac:dyDescent="0.25">
      <c r="B331" s="369"/>
      <c r="C331" s="365"/>
      <c r="D331" s="365"/>
      <c r="E331" s="365"/>
      <c r="F331" s="365"/>
      <c r="G331" s="365"/>
      <c r="H331" s="365"/>
      <c r="I331" s="370"/>
      <c r="J331" s="365"/>
      <c r="K331" s="370"/>
      <c r="L331" s="370"/>
      <c r="M331" s="365"/>
      <c r="O331" s="371"/>
      <c r="R331" s="40"/>
    </row>
    <row r="332" spans="2:18" x14ac:dyDescent="0.25">
      <c r="B332" s="369"/>
      <c r="C332" s="365"/>
      <c r="D332" s="365"/>
      <c r="E332" s="365"/>
      <c r="F332" s="365"/>
      <c r="G332" s="365"/>
      <c r="H332" s="365"/>
      <c r="I332" s="370"/>
      <c r="J332" s="365"/>
      <c r="K332" s="370"/>
      <c r="L332" s="370"/>
      <c r="M332" s="365"/>
      <c r="O332" s="371"/>
      <c r="R332" s="40"/>
    </row>
    <row r="333" spans="2:18" x14ac:dyDescent="0.25">
      <c r="B333" s="369"/>
      <c r="C333" s="365"/>
      <c r="D333" s="365"/>
      <c r="E333" s="365"/>
      <c r="F333" s="365"/>
      <c r="G333" s="365"/>
      <c r="H333" s="365"/>
      <c r="I333" s="370"/>
      <c r="J333" s="365"/>
      <c r="K333" s="370"/>
      <c r="L333" s="370"/>
      <c r="M333" s="365"/>
      <c r="O333" s="371"/>
      <c r="R333" s="40"/>
    </row>
    <row r="334" spans="2:18" x14ac:dyDescent="0.25">
      <c r="B334" s="369"/>
      <c r="C334" s="365"/>
      <c r="D334" s="365"/>
      <c r="E334" s="365"/>
      <c r="F334" s="365"/>
      <c r="G334" s="365"/>
      <c r="H334" s="365"/>
      <c r="I334" s="370"/>
      <c r="J334" s="365"/>
      <c r="K334" s="370"/>
      <c r="L334" s="370"/>
      <c r="M334" s="365"/>
      <c r="O334" s="371"/>
      <c r="R334" s="40"/>
    </row>
    <row r="335" spans="2:18" x14ac:dyDescent="0.25">
      <c r="B335" s="369"/>
      <c r="C335" s="365"/>
      <c r="D335" s="365"/>
      <c r="E335" s="365"/>
      <c r="F335" s="365"/>
      <c r="G335" s="365"/>
      <c r="H335" s="365"/>
      <c r="I335" s="370"/>
      <c r="J335" s="365"/>
      <c r="K335" s="370"/>
      <c r="L335" s="370"/>
      <c r="M335" s="365"/>
      <c r="O335" s="371"/>
      <c r="R335" s="40"/>
    </row>
    <row r="336" spans="2:18" x14ac:dyDescent="0.25">
      <c r="B336" s="369"/>
      <c r="C336" s="365"/>
      <c r="D336" s="365"/>
      <c r="E336" s="365"/>
      <c r="F336" s="365"/>
      <c r="G336" s="365"/>
      <c r="H336" s="365"/>
      <c r="I336" s="370"/>
      <c r="J336" s="365"/>
      <c r="K336" s="370"/>
      <c r="L336" s="370"/>
      <c r="M336" s="365"/>
      <c r="O336" s="371"/>
      <c r="R336" s="40"/>
    </row>
    <row r="337" spans="2:18" x14ac:dyDescent="0.25">
      <c r="B337" s="369"/>
      <c r="C337" s="365"/>
      <c r="D337" s="365"/>
      <c r="E337" s="365"/>
      <c r="F337" s="365"/>
      <c r="G337" s="365"/>
      <c r="H337" s="365"/>
      <c r="I337" s="370"/>
      <c r="J337" s="365"/>
      <c r="K337" s="370"/>
      <c r="L337" s="370"/>
      <c r="M337" s="365"/>
      <c r="O337" s="371"/>
      <c r="R337" s="40"/>
    </row>
    <row r="338" spans="2:18" x14ac:dyDescent="0.25">
      <c r="B338" s="369"/>
      <c r="C338" s="365"/>
      <c r="D338" s="365"/>
      <c r="E338" s="365"/>
      <c r="F338" s="365"/>
      <c r="G338" s="365"/>
      <c r="H338" s="365"/>
      <c r="I338" s="370"/>
      <c r="J338" s="365"/>
      <c r="K338" s="370"/>
      <c r="L338" s="370"/>
      <c r="M338" s="365"/>
      <c r="O338" s="371"/>
      <c r="R338" s="40"/>
    </row>
    <row r="339" spans="2:18" x14ac:dyDescent="0.25">
      <c r="B339" s="369"/>
      <c r="C339" s="365"/>
      <c r="D339" s="365"/>
      <c r="E339" s="365"/>
      <c r="F339" s="365"/>
      <c r="G339" s="365"/>
      <c r="H339" s="365"/>
      <c r="I339" s="370"/>
      <c r="J339" s="365"/>
      <c r="K339" s="370"/>
      <c r="L339" s="370"/>
      <c r="M339" s="365"/>
      <c r="O339" s="371"/>
      <c r="R339" s="40"/>
    </row>
    <row r="340" spans="2:18" x14ac:dyDescent="0.25">
      <c r="B340" s="369"/>
      <c r="C340" s="365"/>
      <c r="D340" s="365"/>
      <c r="E340" s="365"/>
      <c r="F340" s="365"/>
      <c r="G340" s="365"/>
      <c r="H340" s="365"/>
      <c r="I340" s="370"/>
      <c r="J340" s="365"/>
      <c r="K340" s="370"/>
      <c r="L340" s="370"/>
      <c r="M340" s="365"/>
      <c r="O340" s="371"/>
      <c r="R340" s="40"/>
    </row>
    <row r="341" spans="2:18" x14ac:dyDescent="0.25">
      <c r="B341" s="369"/>
      <c r="C341" s="365"/>
      <c r="D341" s="365"/>
      <c r="E341" s="365"/>
      <c r="F341" s="365"/>
      <c r="G341" s="365"/>
      <c r="H341" s="365"/>
      <c r="I341" s="370"/>
      <c r="J341" s="365"/>
      <c r="K341" s="370"/>
      <c r="L341" s="370"/>
      <c r="M341" s="365"/>
      <c r="O341" s="371"/>
      <c r="R341" s="40"/>
    </row>
    <row r="342" spans="2:18" x14ac:dyDescent="0.25">
      <c r="B342" s="369"/>
      <c r="C342" s="365"/>
      <c r="D342" s="365"/>
      <c r="E342" s="365"/>
      <c r="F342" s="365"/>
      <c r="G342" s="365"/>
      <c r="H342" s="365"/>
      <c r="I342" s="370"/>
      <c r="J342" s="365"/>
      <c r="K342" s="370"/>
      <c r="L342" s="370"/>
      <c r="M342" s="365"/>
      <c r="O342" s="371"/>
      <c r="R342" s="40"/>
    </row>
    <row r="343" spans="2:18" x14ac:dyDescent="0.25">
      <c r="B343" s="369"/>
      <c r="C343" s="365"/>
      <c r="D343" s="365"/>
      <c r="E343" s="365"/>
      <c r="F343" s="365"/>
      <c r="G343" s="365"/>
      <c r="H343" s="365"/>
      <c r="I343" s="370"/>
      <c r="J343" s="365"/>
      <c r="K343" s="370"/>
      <c r="L343" s="370"/>
      <c r="M343" s="365"/>
      <c r="O343" s="371"/>
      <c r="R343" s="40"/>
    </row>
    <row r="344" spans="2:18" x14ac:dyDescent="0.25">
      <c r="B344" s="369"/>
      <c r="C344" s="365"/>
      <c r="D344" s="365"/>
      <c r="E344" s="365"/>
      <c r="F344" s="365"/>
      <c r="G344" s="365"/>
      <c r="H344" s="365"/>
      <c r="I344" s="370"/>
      <c r="J344" s="365"/>
      <c r="K344" s="370"/>
      <c r="L344" s="370"/>
      <c r="M344" s="365"/>
      <c r="O344" s="371"/>
      <c r="R344" s="40"/>
    </row>
    <row r="345" spans="2:18" x14ac:dyDescent="0.25">
      <c r="B345" s="369"/>
      <c r="C345" s="365"/>
      <c r="D345" s="365"/>
      <c r="E345" s="365"/>
      <c r="F345" s="365"/>
      <c r="G345" s="365"/>
      <c r="H345" s="365"/>
      <c r="I345" s="370"/>
      <c r="J345" s="365"/>
      <c r="K345" s="370"/>
      <c r="L345" s="370"/>
      <c r="M345" s="365"/>
      <c r="O345" s="371"/>
      <c r="R345" s="40"/>
    </row>
    <row r="346" spans="2:18" x14ac:dyDescent="0.25">
      <c r="B346" s="369"/>
      <c r="C346" s="365"/>
      <c r="D346" s="365"/>
      <c r="E346" s="365"/>
      <c r="F346" s="365"/>
      <c r="G346" s="365"/>
      <c r="H346" s="365"/>
      <c r="I346" s="370"/>
      <c r="J346" s="365"/>
      <c r="K346" s="370"/>
      <c r="L346" s="370"/>
      <c r="M346" s="365"/>
      <c r="O346" s="371"/>
      <c r="R346" s="40"/>
    </row>
    <row r="347" spans="2:18" x14ac:dyDescent="0.25">
      <c r="B347" s="369"/>
      <c r="C347" s="365"/>
      <c r="D347" s="365"/>
      <c r="E347" s="365"/>
      <c r="F347" s="365"/>
      <c r="G347" s="365"/>
      <c r="H347" s="365"/>
      <c r="I347" s="370"/>
      <c r="J347" s="365"/>
      <c r="K347" s="370"/>
      <c r="L347" s="370"/>
      <c r="M347" s="365"/>
      <c r="O347" s="371"/>
      <c r="R347" s="40"/>
    </row>
    <row r="348" spans="2:18" x14ac:dyDescent="0.25">
      <c r="B348" s="369"/>
      <c r="C348" s="365"/>
      <c r="D348" s="365"/>
      <c r="E348" s="365"/>
      <c r="F348" s="365"/>
      <c r="G348" s="365"/>
      <c r="H348" s="365"/>
      <c r="I348" s="370"/>
      <c r="J348" s="365"/>
      <c r="K348" s="370"/>
      <c r="L348" s="370"/>
      <c r="M348" s="365"/>
      <c r="O348" s="371"/>
      <c r="R348" s="40"/>
    </row>
    <row r="349" spans="2:18" x14ac:dyDescent="0.25">
      <c r="B349" s="369"/>
      <c r="C349" s="365"/>
      <c r="D349" s="365"/>
      <c r="E349" s="365"/>
      <c r="F349" s="365"/>
      <c r="G349" s="365"/>
      <c r="H349" s="365"/>
      <c r="I349" s="370"/>
      <c r="J349" s="365"/>
      <c r="K349" s="370"/>
      <c r="L349" s="370"/>
      <c r="M349" s="365"/>
      <c r="O349" s="371"/>
      <c r="R349" s="40"/>
    </row>
    <row r="350" spans="2:18" x14ac:dyDescent="0.25">
      <c r="B350" s="369"/>
      <c r="C350" s="365"/>
      <c r="D350" s="365"/>
      <c r="E350" s="365"/>
      <c r="F350" s="365"/>
      <c r="G350" s="365"/>
      <c r="H350" s="365"/>
      <c r="I350" s="370"/>
      <c r="J350" s="365"/>
      <c r="K350" s="370"/>
      <c r="L350" s="370"/>
      <c r="M350" s="365"/>
      <c r="O350" s="371"/>
      <c r="R350" s="40"/>
    </row>
    <row r="351" spans="2:18" x14ac:dyDescent="0.25">
      <c r="B351" s="369"/>
      <c r="C351" s="365"/>
      <c r="D351" s="365"/>
      <c r="E351" s="365"/>
      <c r="F351" s="365"/>
      <c r="G351" s="365"/>
      <c r="H351" s="365"/>
      <c r="I351" s="370"/>
      <c r="J351" s="365"/>
      <c r="K351" s="370"/>
      <c r="L351" s="370"/>
      <c r="M351" s="365"/>
      <c r="O351" s="371"/>
      <c r="R351" s="40"/>
    </row>
    <row r="352" spans="2:18" x14ac:dyDescent="0.25">
      <c r="B352" s="369"/>
      <c r="C352" s="365"/>
      <c r="D352" s="365"/>
      <c r="E352" s="365"/>
      <c r="F352" s="365"/>
      <c r="G352" s="365"/>
      <c r="H352" s="365"/>
      <c r="I352" s="370"/>
      <c r="J352" s="365"/>
      <c r="K352" s="370"/>
      <c r="L352" s="370"/>
      <c r="M352" s="365"/>
      <c r="O352" s="371"/>
      <c r="R352" s="40"/>
    </row>
    <row r="353" spans="2:18" x14ac:dyDescent="0.25">
      <c r="B353" s="369"/>
      <c r="C353" s="365"/>
      <c r="D353" s="365"/>
      <c r="E353" s="365"/>
      <c r="F353" s="365"/>
      <c r="G353" s="365"/>
      <c r="H353" s="365"/>
      <c r="I353" s="370"/>
      <c r="J353" s="365"/>
      <c r="K353" s="370"/>
      <c r="L353" s="370"/>
      <c r="M353" s="365"/>
      <c r="O353" s="371"/>
      <c r="R353" s="40"/>
    </row>
    <row r="354" spans="2:18" x14ac:dyDescent="0.25">
      <c r="B354" s="369"/>
      <c r="C354" s="365"/>
      <c r="D354" s="365"/>
      <c r="E354" s="365"/>
      <c r="F354" s="365"/>
      <c r="G354" s="365"/>
      <c r="H354" s="365"/>
      <c r="I354" s="370"/>
      <c r="J354" s="365"/>
      <c r="K354" s="370"/>
      <c r="L354" s="370"/>
      <c r="M354" s="365"/>
      <c r="O354" s="371"/>
      <c r="R354" s="40"/>
    </row>
    <row r="355" spans="2:18" x14ac:dyDescent="0.25">
      <c r="B355" s="369"/>
      <c r="C355" s="365"/>
      <c r="D355" s="365"/>
      <c r="E355" s="365"/>
      <c r="F355" s="365"/>
      <c r="G355" s="365"/>
      <c r="H355" s="365"/>
      <c r="I355" s="370"/>
      <c r="J355" s="365"/>
      <c r="K355" s="370"/>
      <c r="L355" s="370"/>
      <c r="M355" s="365"/>
      <c r="O355" s="371"/>
      <c r="R355" s="40"/>
    </row>
    <row r="356" spans="2:18" x14ac:dyDescent="0.25">
      <c r="B356" s="369"/>
      <c r="C356" s="365"/>
      <c r="D356" s="365"/>
      <c r="E356" s="365"/>
      <c r="F356" s="365"/>
      <c r="G356" s="365"/>
      <c r="H356" s="365"/>
      <c r="I356" s="370"/>
      <c r="J356" s="365"/>
      <c r="K356" s="370"/>
      <c r="L356" s="370"/>
      <c r="M356" s="365"/>
      <c r="O356" s="371"/>
      <c r="R356" s="40"/>
    </row>
    <row r="357" spans="2:18" x14ac:dyDescent="0.25">
      <c r="B357" s="369"/>
      <c r="C357" s="365"/>
      <c r="D357" s="365"/>
      <c r="E357" s="365"/>
      <c r="F357" s="365"/>
      <c r="G357" s="365"/>
      <c r="H357" s="365"/>
      <c r="I357" s="370"/>
      <c r="J357" s="365"/>
      <c r="K357" s="370"/>
      <c r="L357" s="370"/>
      <c r="M357" s="365"/>
      <c r="O357" s="371"/>
      <c r="R357" s="40"/>
    </row>
    <row r="358" spans="2:18" x14ac:dyDescent="0.25">
      <c r="B358" s="369"/>
      <c r="C358" s="365"/>
      <c r="D358" s="365"/>
      <c r="E358" s="365"/>
      <c r="F358" s="365"/>
      <c r="G358" s="365"/>
      <c r="H358" s="365"/>
      <c r="I358" s="370"/>
      <c r="J358" s="365"/>
      <c r="K358" s="370"/>
      <c r="L358" s="370"/>
      <c r="M358" s="365"/>
      <c r="O358" s="371"/>
      <c r="R358" s="40"/>
    </row>
    <row r="359" spans="2:18" x14ac:dyDescent="0.25">
      <c r="B359" s="369"/>
      <c r="C359" s="365"/>
      <c r="D359" s="365"/>
      <c r="E359" s="365"/>
      <c r="F359" s="365"/>
      <c r="G359" s="365"/>
      <c r="H359" s="365"/>
      <c r="I359" s="370"/>
      <c r="J359" s="365"/>
      <c r="K359" s="370"/>
      <c r="L359" s="370"/>
      <c r="M359" s="365"/>
      <c r="O359" s="371"/>
      <c r="R359" s="40"/>
    </row>
    <row r="360" spans="2:18" x14ac:dyDescent="0.25">
      <c r="B360" s="369"/>
      <c r="C360" s="365"/>
      <c r="D360" s="365"/>
      <c r="E360" s="365"/>
      <c r="F360" s="365"/>
      <c r="G360" s="365"/>
      <c r="H360" s="365"/>
      <c r="I360" s="370"/>
      <c r="J360" s="365"/>
      <c r="K360" s="370"/>
      <c r="L360" s="370"/>
      <c r="M360" s="365"/>
      <c r="O360" s="371"/>
      <c r="R360" s="40"/>
    </row>
    <row r="361" spans="2:18" x14ac:dyDescent="0.25">
      <c r="B361" s="369"/>
      <c r="C361" s="365"/>
      <c r="D361" s="365"/>
      <c r="E361" s="365"/>
      <c r="F361" s="365"/>
      <c r="G361" s="365"/>
      <c r="H361" s="365"/>
      <c r="I361" s="370"/>
      <c r="J361" s="365"/>
      <c r="K361" s="370"/>
      <c r="L361" s="370"/>
      <c r="M361" s="365"/>
      <c r="O361" s="371"/>
      <c r="R361" s="40"/>
    </row>
    <row r="362" spans="2:18" x14ac:dyDescent="0.25">
      <c r="B362" s="369"/>
      <c r="C362" s="365"/>
      <c r="D362" s="365"/>
      <c r="E362" s="365"/>
      <c r="F362" s="365"/>
      <c r="G362" s="365"/>
      <c r="H362" s="365"/>
      <c r="I362" s="370"/>
      <c r="J362" s="365"/>
      <c r="K362" s="370"/>
      <c r="L362" s="370"/>
      <c r="M362" s="365"/>
      <c r="O362" s="371"/>
      <c r="R362" s="40"/>
    </row>
    <row r="363" spans="2:18" x14ac:dyDescent="0.25">
      <c r="B363" s="369"/>
      <c r="C363" s="365"/>
      <c r="D363" s="365"/>
      <c r="E363" s="365"/>
      <c r="F363" s="365"/>
      <c r="G363" s="365"/>
      <c r="H363" s="365"/>
      <c r="I363" s="370"/>
      <c r="J363" s="365"/>
      <c r="K363" s="370"/>
      <c r="L363" s="370"/>
      <c r="M363" s="365"/>
      <c r="O363" s="371"/>
      <c r="R363" s="40"/>
    </row>
    <row r="364" spans="2:18" x14ac:dyDescent="0.25">
      <c r="B364" s="369"/>
      <c r="C364" s="365"/>
      <c r="D364" s="365"/>
      <c r="E364" s="365"/>
      <c r="F364" s="365"/>
      <c r="G364" s="365"/>
      <c r="H364" s="365"/>
      <c r="I364" s="370"/>
      <c r="J364" s="365"/>
      <c r="K364" s="370"/>
      <c r="L364" s="370"/>
      <c r="M364" s="365"/>
      <c r="O364" s="371"/>
      <c r="R364" s="40"/>
    </row>
    <row r="365" spans="2:18" x14ac:dyDescent="0.25">
      <c r="B365" s="369"/>
      <c r="C365" s="365"/>
      <c r="D365" s="365"/>
      <c r="E365" s="365"/>
      <c r="F365" s="365"/>
      <c r="G365" s="365"/>
      <c r="H365" s="365"/>
      <c r="I365" s="370"/>
      <c r="J365" s="365"/>
      <c r="K365" s="370"/>
      <c r="L365" s="370"/>
      <c r="M365" s="365"/>
      <c r="O365" s="371"/>
      <c r="R365" s="40"/>
    </row>
    <row r="366" spans="2:18" x14ac:dyDescent="0.25">
      <c r="B366" s="369"/>
      <c r="C366" s="365"/>
      <c r="D366" s="365"/>
      <c r="E366" s="365"/>
      <c r="F366" s="365"/>
      <c r="G366" s="365"/>
      <c r="H366" s="365"/>
      <c r="I366" s="370"/>
      <c r="J366" s="365"/>
      <c r="K366" s="370"/>
      <c r="L366" s="370"/>
      <c r="M366" s="365"/>
      <c r="O366" s="371"/>
      <c r="R366" s="40"/>
    </row>
    <row r="367" spans="2:18" x14ac:dyDescent="0.25">
      <c r="B367" s="369"/>
      <c r="C367" s="365"/>
      <c r="D367" s="365"/>
      <c r="E367" s="365"/>
      <c r="F367" s="365"/>
      <c r="G367" s="365"/>
      <c r="H367" s="365"/>
      <c r="I367" s="370"/>
      <c r="J367" s="365"/>
      <c r="K367" s="370"/>
      <c r="L367" s="370"/>
      <c r="M367" s="365"/>
      <c r="O367" s="371"/>
      <c r="R367" s="40"/>
    </row>
    <row r="368" spans="2:18" x14ac:dyDescent="0.25">
      <c r="B368" s="369"/>
      <c r="C368" s="365"/>
      <c r="D368" s="365"/>
      <c r="E368" s="365"/>
      <c r="F368" s="365"/>
      <c r="G368" s="365"/>
      <c r="H368" s="365"/>
      <c r="I368" s="370"/>
      <c r="J368" s="365"/>
      <c r="K368" s="370"/>
      <c r="L368" s="370"/>
      <c r="M368" s="365"/>
      <c r="O368" s="371"/>
      <c r="R368" s="40"/>
    </row>
    <row r="369" spans="2:18" x14ac:dyDescent="0.25">
      <c r="B369" s="369"/>
      <c r="C369" s="365"/>
      <c r="D369" s="365"/>
      <c r="E369" s="365"/>
      <c r="F369" s="365"/>
      <c r="G369" s="365"/>
      <c r="H369" s="365"/>
      <c r="I369" s="370"/>
      <c r="J369" s="365"/>
      <c r="K369" s="370"/>
      <c r="L369" s="370"/>
      <c r="M369" s="365"/>
      <c r="O369" s="371"/>
      <c r="R369" s="40"/>
    </row>
    <row r="370" spans="2:18" x14ac:dyDescent="0.25">
      <c r="B370" s="369"/>
      <c r="C370" s="365"/>
      <c r="D370" s="365"/>
      <c r="E370" s="365"/>
      <c r="F370" s="365"/>
      <c r="G370" s="365"/>
      <c r="H370" s="365"/>
      <c r="I370" s="370"/>
      <c r="J370" s="365"/>
      <c r="K370" s="370"/>
      <c r="L370" s="370"/>
      <c r="M370" s="365"/>
      <c r="O370" s="371"/>
      <c r="R370" s="40"/>
    </row>
    <row r="371" spans="2:18" x14ac:dyDescent="0.25">
      <c r="B371" s="369"/>
      <c r="C371" s="365"/>
      <c r="D371" s="365"/>
      <c r="E371" s="365"/>
      <c r="F371" s="365"/>
      <c r="G371" s="365"/>
      <c r="H371" s="365"/>
      <c r="I371" s="370"/>
      <c r="J371" s="365"/>
      <c r="K371" s="370"/>
      <c r="L371" s="370"/>
      <c r="M371" s="365"/>
      <c r="O371" s="371"/>
      <c r="R371" s="40"/>
    </row>
    <row r="372" spans="2:18" x14ac:dyDescent="0.25">
      <c r="B372" s="369"/>
      <c r="C372" s="365"/>
      <c r="D372" s="365"/>
      <c r="E372" s="365"/>
      <c r="F372" s="365"/>
      <c r="G372" s="365"/>
      <c r="H372" s="365"/>
      <c r="I372" s="370"/>
      <c r="J372" s="365"/>
      <c r="K372" s="370"/>
      <c r="L372" s="370"/>
      <c r="M372" s="365"/>
      <c r="O372" s="371"/>
      <c r="R372" s="40"/>
    </row>
    <row r="373" spans="2:18" x14ac:dyDescent="0.25">
      <c r="B373" s="369"/>
      <c r="C373" s="365"/>
      <c r="D373" s="365"/>
      <c r="E373" s="365"/>
      <c r="F373" s="365"/>
      <c r="G373" s="365"/>
      <c r="H373" s="365"/>
      <c r="I373" s="370"/>
      <c r="J373" s="365"/>
      <c r="K373" s="370"/>
      <c r="L373" s="370"/>
      <c r="M373" s="365"/>
      <c r="O373" s="371"/>
      <c r="R373" s="40"/>
    </row>
    <row r="374" spans="2:18" x14ac:dyDescent="0.25">
      <c r="B374" s="369"/>
      <c r="C374" s="365"/>
      <c r="D374" s="365"/>
      <c r="E374" s="365"/>
      <c r="F374" s="365"/>
      <c r="G374" s="365"/>
      <c r="H374" s="365"/>
      <c r="I374" s="370"/>
      <c r="J374" s="365"/>
      <c r="K374" s="370"/>
      <c r="L374" s="370"/>
      <c r="M374" s="365"/>
      <c r="O374" s="371"/>
      <c r="R374" s="40"/>
    </row>
    <row r="375" spans="2:18" x14ac:dyDescent="0.25">
      <c r="B375" s="369"/>
      <c r="C375" s="365"/>
      <c r="D375" s="365"/>
      <c r="E375" s="365"/>
      <c r="F375" s="365"/>
      <c r="G375" s="365"/>
      <c r="H375" s="365"/>
      <c r="I375" s="370"/>
      <c r="J375" s="365"/>
      <c r="K375" s="370"/>
      <c r="L375" s="370"/>
      <c r="M375" s="365"/>
      <c r="O375" s="371"/>
      <c r="R375" s="40"/>
    </row>
    <row r="376" spans="2:18" x14ac:dyDescent="0.25">
      <c r="B376" s="369"/>
      <c r="C376" s="365"/>
      <c r="D376" s="365"/>
      <c r="E376" s="365"/>
      <c r="F376" s="365"/>
      <c r="G376" s="365"/>
      <c r="H376" s="365"/>
      <c r="I376" s="370"/>
      <c r="J376" s="365"/>
      <c r="K376" s="370"/>
      <c r="L376" s="370"/>
      <c r="M376" s="365"/>
      <c r="O376" s="371"/>
      <c r="R376" s="40"/>
    </row>
    <row r="377" spans="2:18" x14ac:dyDescent="0.25">
      <c r="B377" s="369"/>
      <c r="C377" s="365"/>
      <c r="D377" s="365"/>
      <c r="E377" s="365"/>
      <c r="F377" s="365"/>
      <c r="G377" s="365"/>
      <c r="H377" s="365"/>
      <c r="I377" s="370"/>
      <c r="J377" s="365"/>
      <c r="K377" s="370"/>
      <c r="L377" s="370"/>
      <c r="M377" s="365"/>
      <c r="O377" s="371"/>
      <c r="R377" s="40"/>
    </row>
    <row r="378" spans="2:18" x14ac:dyDescent="0.25">
      <c r="B378" s="369"/>
      <c r="C378" s="365"/>
      <c r="D378" s="365"/>
      <c r="E378" s="365"/>
      <c r="F378" s="365"/>
      <c r="G378" s="365"/>
      <c r="H378" s="365"/>
      <c r="I378" s="370"/>
      <c r="J378" s="365"/>
      <c r="K378" s="370"/>
      <c r="L378" s="370"/>
      <c r="M378" s="365"/>
      <c r="O378" s="371"/>
      <c r="R378" s="40"/>
    </row>
    <row r="379" spans="2:18" x14ac:dyDescent="0.25">
      <c r="B379" s="369"/>
      <c r="C379" s="365"/>
      <c r="D379" s="365"/>
      <c r="E379" s="365"/>
      <c r="F379" s="365"/>
      <c r="G379" s="365"/>
      <c r="H379" s="365"/>
      <c r="I379" s="370"/>
      <c r="J379" s="365"/>
      <c r="K379" s="370"/>
      <c r="L379" s="370"/>
      <c r="M379" s="365"/>
      <c r="O379" s="371"/>
      <c r="R379" s="40"/>
    </row>
    <row r="380" spans="2:18" x14ac:dyDescent="0.25">
      <c r="B380" s="369"/>
      <c r="C380" s="365"/>
      <c r="D380" s="365"/>
      <c r="E380" s="365"/>
      <c r="F380" s="365"/>
      <c r="G380" s="365"/>
      <c r="H380" s="365"/>
      <c r="I380" s="370"/>
      <c r="J380" s="365"/>
      <c r="K380" s="370"/>
      <c r="L380" s="370"/>
      <c r="M380" s="365"/>
      <c r="O380" s="371"/>
      <c r="R380" s="40"/>
    </row>
    <row r="381" spans="2:18" x14ac:dyDescent="0.25">
      <c r="B381" s="369"/>
      <c r="C381" s="365"/>
      <c r="D381" s="365"/>
      <c r="E381" s="365"/>
      <c r="F381" s="365"/>
      <c r="G381" s="365"/>
      <c r="H381" s="365"/>
      <c r="I381" s="370"/>
      <c r="J381" s="365"/>
      <c r="K381" s="370"/>
      <c r="L381" s="370"/>
      <c r="M381" s="365"/>
      <c r="O381" s="371"/>
      <c r="R381" s="40"/>
    </row>
    <row r="382" spans="2:18" x14ac:dyDescent="0.25">
      <c r="B382" s="369"/>
      <c r="C382" s="365"/>
      <c r="D382" s="365"/>
      <c r="E382" s="365"/>
      <c r="F382" s="365"/>
      <c r="G382" s="365"/>
      <c r="H382" s="365"/>
      <c r="I382" s="370"/>
      <c r="J382" s="365"/>
      <c r="K382" s="370"/>
      <c r="L382" s="370"/>
      <c r="M382" s="365"/>
      <c r="O382" s="371"/>
      <c r="R382" s="40"/>
    </row>
    <row r="383" spans="2:18" x14ac:dyDescent="0.25">
      <c r="B383" s="369"/>
      <c r="C383" s="365"/>
      <c r="D383" s="365"/>
      <c r="E383" s="365"/>
      <c r="F383" s="365"/>
      <c r="G383" s="365"/>
      <c r="H383" s="365"/>
      <c r="I383" s="370"/>
      <c r="J383" s="365"/>
      <c r="K383" s="370"/>
      <c r="L383" s="370"/>
      <c r="M383" s="365"/>
      <c r="O383" s="371"/>
      <c r="R383" s="40"/>
    </row>
    <row r="384" spans="2:18" x14ac:dyDescent="0.25">
      <c r="B384" s="369"/>
      <c r="C384" s="365"/>
      <c r="D384" s="365"/>
      <c r="E384" s="365"/>
      <c r="F384" s="365"/>
      <c r="G384" s="365"/>
      <c r="H384" s="365"/>
      <c r="I384" s="370"/>
      <c r="J384" s="365"/>
      <c r="K384" s="370"/>
      <c r="L384" s="370"/>
      <c r="M384" s="365"/>
      <c r="O384" s="371"/>
      <c r="R384" s="40"/>
    </row>
    <row r="385" spans="2:18" x14ac:dyDescent="0.25">
      <c r="B385" s="369"/>
      <c r="C385" s="365"/>
      <c r="D385" s="365"/>
      <c r="E385" s="365"/>
      <c r="F385" s="365"/>
      <c r="G385" s="365"/>
      <c r="H385" s="365"/>
      <c r="I385" s="370"/>
      <c r="J385" s="365"/>
      <c r="K385" s="370"/>
      <c r="L385" s="370"/>
      <c r="M385" s="365"/>
      <c r="O385" s="371"/>
      <c r="R385" s="40"/>
    </row>
    <row r="386" spans="2:18" x14ac:dyDescent="0.25">
      <c r="B386" s="369"/>
      <c r="C386" s="365"/>
      <c r="D386" s="365"/>
      <c r="E386" s="365"/>
      <c r="F386" s="365"/>
      <c r="G386" s="365"/>
      <c r="H386" s="365"/>
      <c r="I386" s="370"/>
      <c r="J386" s="365"/>
      <c r="K386" s="370"/>
      <c r="L386" s="370"/>
      <c r="M386" s="365"/>
      <c r="O386" s="371"/>
      <c r="R386" s="40"/>
    </row>
    <row r="387" spans="2:18" x14ac:dyDescent="0.25">
      <c r="B387" s="369"/>
      <c r="C387" s="365"/>
      <c r="D387" s="365"/>
      <c r="E387" s="365"/>
      <c r="F387" s="365"/>
      <c r="G387" s="365"/>
      <c r="H387" s="365"/>
      <c r="I387" s="370"/>
      <c r="J387" s="365"/>
      <c r="K387" s="370"/>
      <c r="L387" s="370"/>
      <c r="M387" s="365"/>
      <c r="O387" s="371"/>
      <c r="R387" s="40"/>
    </row>
    <row r="388" spans="2:18" x14ac:dyDescent="0.25">
      <c r="B388" s="369"/>
      <c r="C388" s="365"/>
      <c r="D388" s="365"/>
      <c r="E388" s="365"/>
      <c r="F388" s="365"/>
      <c r="G388" s="365"/>
      <c r="H388" s="365"/>
      <c r="I388" s="370"/>
      <c r="J388" s="365"/>
      <c r="K388" s="370"/>
      <c r="L388" s="370"/>
      <c r="M388" s="365"/>
      <c r="O388" s="371"/>
      <c r="R388" s="40"/>
    </row>
    <row r="389" spans="2:18" x14ac:dyDescent="0.25">
      <c r="B389" s="369"/>
      <c r="C389" s="365"/>
      <c r="D389" s="365"/>
      <c r="E389" s="365"/>
      <c r="F389" s="365"/>
      <c r="G389" s="365"/>
      <c r="H389" s="365"/>
      <c r="I389" s="370"/>
      <c r="J389" s="365"/>
      <c r="K389" s="370"/>
      <c r="L389" s="370"/>
      <c r="M389" s="365"/>
      <c r="O389" s="371"/>
      <c r="R389" s="40"/>
    </row>
    <row r="390" spans="2:18" x14ac:dyDescent="0.25">
      <c r="B390" s="369"/>
      <c r="C390" s="365"/>
      <c r="D390" s="365"/>
      <c r="E390" s="365"/>
      <c r="F390" s="365"/>
      <c r="G390" s="365"/>
      <c r="H390" s="365"/>
      <c r="I390" s="370"/>
      <c r="J390" s="365"/>
      <c r="K390" s="370"/>
      <c r="L390" s="370"/>
      <c r="M390" s="365"/>
      <c r="O390" s="371"/>
      <c r="R390" s="40"/>
    </row>
    <row r="391" spans="2:18" x14ac:dyDescent="0.25">
      <c r="B391" s="369"/>
      <c r="C391" s="365"/>
      <c r="D391" s="365"/>
      <c r="E391" s="365"/>
      <c r="F391" s="365"/>
      <c r="G391" s="365"/>
      <c r="H391" s="365"/>
      <c r="I391" s="370"/>
      <c r="J391" s="365"/>
      <c r="K391" s="370"/>
      <c r="L391" s="370"/>
      <c r="M391" s="365"/>
      <c r="O391" s="371"/>
      <c r="R391" s="40"/>
    </row>
    <row r="392" spans="2:18" x14ac:dyDescent="0.25">
      <c r="B392" s="369"/>
      <c r="C392" s="365"/>
      <c r="D392" s="365"/>
      <c r="E392" s="365"/>
      <c r="F392" s="365"/>
      <c r="G392" s="365"/>
      <c r="H392" s="365"/>
      <c r="I392" s="370"/>
      <c r="J392" s="365"/>
      <c r="K392" s="370"/>
      <c r="L392" s="370"/>
      <c r="M392" s="365"/>
      <c r="O392" s="371"/>
      <c r="R392" s="40"/>
    </row>
    <row r="393" spans="2:18" x14ac:dyDescent="0.25">
      <c r="B393" s="369"/>
      <c r="C393" s="365"/>
      <c r="D393" s="365"/>
      <c r="E393" s="365"/>
      <c r="F393" s="365"/>
      <c r="G393" s="365"/>
      <c r="H393" s="365"/>
      <c r="I393" s="370"/>
      <c r="J393" s="365"/>
      <c r="K393" s="370"/>
      <c r="L393" s="370"/>
      <c r="M393" s="365"/>
      <c r="O393" s="371"/>
      <c r="R393" s="40"/>
    </row>
    <row r="394" spans="2:18" x14ac:dyDescent="0.25">
      <c r="B394" s="369"/>
      <c r="C394" s="365"/>
      <c r="D394" s="365"/>
      <c r="E394" s="365"/>
      <c r="F394" s="365"/>
      <c r="G394" s="365"/>
      <c r="H394" s="365"/>
      <c r="I394" s="370"/>
      <c r="J394" s="365"/>
      <c r="K394" s="370"/>
      <c r="L394" s="370"/>
      <c r="M394" s="365"/>
      <c r="O394" s="371"/>
      <c r="R394" s="40"/>
    </row>
    <row r="395" spans="2:18" x14ac:dyDescent="0.25">
      <c r="B395" s="369"/>
      <c r="C395" s="365"/>
      <c r="D395" s="365"/>
      <c r="E395" s="365"/>
      <c r="F395" s="365"/>
      <c r="G395" s="365"/>
      <c r="H395" s="365"/>
      <c r="I395" s="370"/>
      <c r="J395" s="365"/>
      <c r="K395" s="370"/>
      <c r="L395" s="370"/>
      <c r="M395" s="365"/>
      <c r="O395" s="371"/>
      <c r="R395" s="40"/>
    </row>
    <row r="396" spans="2:18" x14ac:dyDescent="0.25">
      <c r="B396" s="369"/>
      <c r="C396" s="365"/>
      <c r="D396" s="365"/>
      <c r="E396" s="365"/>
      <c r="F396" s="365"/>
      <c r="G396" s="365"/>
      <c r="H396" s="365"/>
      <c r="I396" s="370"/>
      <c r="J396" s="365"/>
      <c r="K396" s="370"/>
      <c r="L396" s="370"/>
      <c r="M396" s="365"/>
      <c r="O396" s="371"/>
      <c r="R396" s="40"/>
    </row>
    <row r="397" spans="2:18" x14ac:dyDescent="0.25">
      <c r="B397" s="369"/>
      <c r="C397" s="365"/>
      <c r="D397" s="365"/>
      <c r="E397" s="365"/>
      <c r="F397" s="365"/>
      <c r="G397" s="365"/>
      <c r="H397" s="365"/>
      <c r="I397" s="370"/>
      <c r="J397" s="365"/>
      <c r="K397" s="370"/>
      <c r="L397" s="370"/>
      <c r="M397" s="365"/>
      <c r="O397" s="371"/>
      <c r="R397" s="40"/>
    </row>
    <row r="398" spans="2:18" x14ac:dyDescent="0.25">
      <c r="B398" s="369"/>
      <c r="C398" s="365"/>
      <c r="D398" s="365"/>
      <c r="E398" s="365"/>
      <c r="F398" s="365"/>
      <c r="G398" s="365"/>
      <c r="H398" s="365"/>
      <c r="I398" s="370"/>
      <c r="J398" s="365"/>
      <c r="K398" s="370"/>
      <c r="L398" s="370"/>
      <c r="M398" s="365"/>
      <c r="O398" s="371"/>
      <c r="R398" s="40"/>
    </row>
    <row r="399" spans="2:18" x14ac:dyDescent="0.25">
      <c r="B399" s="369"/>
      <c r="C399" s="365"/>
      <c r="D399" s="365"/>
      <c r="E399" s="365"/>
      <c r="F399" s="365"/>
      <c r="G399" s="365"/>
      <c r="H399" s="365"/>
      <c r="I399" s="370"/>
      <c r="J399" s="365"/>
      <c r="K399" s="370"/>
      <c r="L399" s="370"/>
      <c r="M399" s="365"/>
      <c r="O399" s="371"/>
      <c r="R399" s="40"/>
    </row>
    <row r="400" spans="2:18" x14ac:dyDescent="0.25">
      <c r="B400" s="369"/>
      <c r="C400" s="365"/>
      <c r="D400" s="365"/>
      <c r="E400" s="365"/>
      <c r="F400" s="365"/>
      <c r="G400" s="365"/>
      <c r="H400" s="365"/>
      <c r="I400" s="370"/>
      <c r="J400" s="365"/>
      <c r="K400" s="370"/>
      <c r="L400" s="370"/>
      <c r="M400" s="365"/>
      <c r="O400" s="371"/>
      <c r="R400" s="40"/>
    </row>
    <row r="401" spans="2:18" x14ac:dyDescent="0.25">
      <c r="B401" s="369"/>
      <c r="C401" s="365"/>
      <c r="D401" s="365"/>
      <c r="E401" s="365"/>
      <c r="F401" s="365"/>
      <c r="G401" s="365"/>
      <c r="H401" s="365"/>
      <c r="I401" s="370"/>
      <c r="J401" s="365"/>
      <c r="K401" s="370"/>
      <c r="L401" s="370"/>
      <c r="M401" s="365"/>
      <c r="O401" s="371"/>
      <c r="R401" s="40"/>
    </row>
    <row r="402" spans="2:18" x14ac:dyDescent="0.25">
      <c r="B402" s="369"/>
      <c r="C402" s="365"/>
      <c r="D402" s="365"/>
      <c r="E402" s="365"/>
      <c r="F402" s="365"/>
      <c r="G402" s="365"/>
      <c r="H402" s="365"/>
      <c r="I402" s="370"/>
      <c r="J402" s="365"/>
      <c r="K402" s="370"/>
      <c r="L402" s="370"/>
      <c r="M402" s="365"/>
      <c r="O402" s="371"/>
      <c r="R402" s="40"/>
    </row>
    <row r="403" spans="2:18" x14ac:dyDescent="0.25">
      <c r="B403" s="369"/>
      <c r="C403" s="365"/>
      <c r="D403" s="365"/>
      <c r="E403" s="365"/>
      <c r="F403" s="365"/>
      <c r="G403" s="365"/>
      <c r="H403" s="365"/>
      <c r="I403" s="370"/>
      <c r="J403" s="365"/>
      <c r="K403" s="370"/>
      <c r="L403" s="370"/>
      <c r="M403" s="365"/>
      <c r="O403" s="371"/>
      <c r="R403" s="40"/>
    </row>
    <row r="404" spans="2:18" x14ac:dyDescent="0.25">
      <c r="B404" s="369"/>
      <c r="C404" s="365"/>
      <c r="D404" s="365"/>
      <c r="E404" s="365"/>
      <c r="F404" s="365"/>
      <c r="G404" s="365"/>
      <c r="H404" s="365"/>
      <c r="I404" s="370"/>
      <c r="J404" s="365"/>
      <c r="K404" s="370"/>
      <c r="L404" s="370"/>
      <c r="M404" s="365"/>
      <c r="O404" s="371"/>
      <c r="R404" s="40"/>
    </row>
    <row r="405" spans="2:18" x14ac:dyDescent="0.25">
      <c r="B405" s="369"/>
      <c r="C405" s="365"/>
      <c r="D405" s="365"/>
      <c r="E405" s="365"/>
      <c r="F405" s="365"/>
      <c r="G405" s="365"/>
      <c r="H405" s="365"/>
      <c r="I405" s="370"/>
      <c r="J405" s="365"/>
      <c r="K405" s="370"/>
      <c r="L405" s="370"/>
      <c r="M405" s="365"/>
      <c r="O405" s="371"/>
      <c r="R405" s="40"/>
    </row>
    <row r="406" spans="2:18" x14ac:dyDescent="0.25">
      <c r="B406" s="369"/>
      <c r="C406" s="365"/>
      <c r="D406" s="365"/>
      <c r="E406" s="365"/>
      <c r="F406" s="365"/>
      <c r="G406" s="365"/>
      <c r="H406" s="365"/>
      <c r="I406" s="370"/>
      <c r="J406" s="365"/>
      <c r="K406" s="370"/>
      <c r="L406" s="370"/>
      <c r="M406" s="365"/>
      <c r="O406" s="371"/>
      <c r="R406" s="40"/>
    </row>
    <row r="407" spans="2:18" x14ac:dyDescent="0.25">
      <c r="B407" s="369"/>
      <c r="C407" s="365"/>
      <c r="D407" s="365"/>
      <c r="E407" s="365"/>
      <c r="F407" s="365"/>
      <c r="G407" s="365"/>
      <c r="H407" s="365"/>
      <c r="I407" s="370"/>
      <c r="J407" s="365"/>
      <c r="K407" s="370"/>
      <c r="L407" s="370"/>
      <c r="M407" s="365"/>
      <c r="O407" s="371"/>
      <c r="R407" s="40"/>
    </row>
    <row r="408" spans="2:18" x14ac:dyDescent="0.25">
      <c r="B408" s="369"/>
      <c r="C408" s="365"/>
      <c r="D408" s="365"/>
      <c r="E408" s="365"/>
      <c r="F408" s="365"/>
      <c r="G408" s="365"/>
      <c r="H408" s="365"/>
      <c r="I408" s="370"/>
      <c r="J408" s="365"/>
      <c r="K408" s="370"/>
      <c r="L408" s="370"/>
      <c r="M408" s="365"/>
      <c r="O408" s="371"/>
      <c r="R408" s="40"/>
    </row>
    <row r="409" spans="2:18" x14ac:dyDescent="0.25">
      <c r="B409" s="369"/>
      <c r="C409" s="365"/>
      <c r="D409" s="365"/>
      <c r="E409" s="365"/>
      <c r="F409" s="365"/>
      <c r="G409" s="365"/>
      <c r="H409" s="365"/>
      <c r="I409" s="370"/>
      <c r="J409" s="365"/>
      <c r="K409" s="370"/>
      <c r="L409" s="370"/>
      <c r="M409" s="365"/>
      <c r="O409" s="371"/>
      <c r="R409" s="40"/>
    </row>
    <row r="410" spans="2:18" x14ac:dyDescent="0.25">
      <c r="B410" s="369"/>
      <c r="C410" s="365"/>
      <c r="D410" s="365"/>
      <c r="E410" s="365"/>
      <c r="F410" s="365"/>
      <c r="G410" s="365"/>
      <c r="H410" s="365"/>
      <c r="I410" s="370"/>
      <c r="J410" s="365"/>
      <c r="K410" s="370"/>
      <c r="L410" s="370"/>
      <c r="M410" s="365"/>
      <c r="O410" s="371"/>
      <c r="R410" s="40"/>
    </row>
    <row r="411" spans="2:18" x14ac:dyDescent="0.25">
      <c r="B411" s="369"/>
      <c r="C411" s="365"/>
      <c r="D411" s="365"/>
      <c r="E411" s="365"/>
      <c r="F411" s="365"/>
      <c r="G411" s="365"/>
      <c r="H411" s="365"/>
      <c r="I411" s="370"/>
      <c r="J411" s="365"/>
      <c r="K411" s="370"/>
      <c r="L411" s="370"/>
      <c r="M411" s="365"/>
      <c r="O411" s="371"/>
      <c r="R411" s="40"/>
    </row>
    <row r="412" spans="2:18" x14ac:dyDescent="0.25">
      <c r="B412" s="369"/>
      <c r="C412" s="365"/>
      <c r="D412" s="365"/>
      <c r="E412" s="365"/>
      <c r="F412" s="365"/>
      <c r="G412" s="365"/>
      <c r="H412" s="365"/>
      <c r="I412" s="370"/>
      <c r="J412" s="365"/>
      <c r="K412" s="370"/>
      <c r="L412" s="370"/>
      <c r="M412" s="365"/>
      <c r="O412" s="371"/>
      <c r="R412" s="40"/>
    </row>
    <row r="413" spans="2:18" x14ac:dyDescent="0.25">
      <c r="B413" s="369"/>
      <c r="C413" s="365"/>
      <c r="D413" s="365"/>
      <c r="E413" s="365"/>
      <c r="F413" s="365"/>
      <c r="G413" s="365"/>
      <c r="H413" s="365"/>
      <c r="I413" s="370"/>
      <c r="J413" s="365"/>
      <c r="K413" s="370"/>
      <c r="L413" s="370"/>
      <c r="M413" s="365"/>
      <c r="O413" s="371"/>
      <c r="R413" s="40"/>
    </row>
    <row r="414" spans="2:18" x14ac:dyDescent="0.25">
      <c r="B414" s="369"/>
      <c r="C414" s="365"/>
      <c r="D414" s="365"/>
      <c r="E414" s="365"/>
      <c r="F414" s="365"/>
      <c r="G414" s="365"/>
      <c r="H414" s="365"/>
      <c r="I414" s="370"/>
      <c r="J414" s="365"/>
      <c r="K414" s="370"/>
      <c r="L414" s="370"/>
      <c r="M414" s="365"/>
      <c r="O414" s="371"/>
      <c r="R414" s="40"/>
    </row>
    <row r="415" spans="2:18" x14ac:dyDescent="0.25">
      <c r="B415" s="369"/>
      <c r="C415" s="365"/>
      <c r="D415" s="365"/>
      <c r="E415" s="365"/>
      <c r="F415" s="365"/>
      <c r="G415" s="365"/>
      <c r="H415" s="365"/>
      <c r="I415" s="370"/>
      <c r="J415" s="365"/>
      <c r="K415" s="370"/>
      <c r="L415" s="370"/>
      <c r="M415" s="365"/>
      <c r="O415" s="371"/>
      <c r="R415" s="40"/>
    </row>
    <row r="416" spans="2:18" x14ac:dyDescent="0.25">
      <c r="B416" s="369"/>
      <c r="C416" s="365"/>
      <c r="D416" s="365"/>
      <c r="E416" s="365"/>
      <c r="F416" s="365"/>
      <c r="G416" s="365"/>
      <c r="H416" s="365"/>
      <c r="I416" s="370"/>
      <c r="J416" s="365"/>
      <c r="K416" s="370"/>
      <c r="L416" s="370"/>
      <c r="M416" s="365"/>
      <c r="O416" s="371"/>
      <c r="R416" s="40"/>
    </row>
    <row r="417" spans="2:18" x14ac:dyDescent="0.25">
      <c r="B417" s="369"/>
      <c r="C417" s="365"/>
      <c r="D417" s="365"/>
      <c r="E417" s="365"/>
      <c r="F417" s="365"/>
      <c r="G417" s="365"/>
      <c r="H417" s="365"/>
      <c r="I417" s="370"/>
      <c r="J417" s="365"/>
      <c r="K417" s="370"/>
      <c r="L417" s="370"/>
      <c r="M417" s="365"/>
      <c r="O417" s="371"/>
      <c r="R417" s="40"/>
    </row>
    <row r="418" spans="2:18" x14ac:dyDescent="0.25">
      <c r="B418" s="369"/>
      <c r="C418" s="365"/>
      <c r="D418" s="365"/>
      <c r="E418" s="365"/>
      <c r="F418" s="365"/>
      <c r="G418" s="365"/>
      <c r="H418" s="365"/>
      <c r="I418" s="370"/>
      <c r="J418" s="365"/>
      <c r="K418" s="370"/>
      <c r="L418" s="370"/>
      <c r="M418" s="365"/>
      <c r="O418" s="371"/>
      <c r="R418" s="40"/>
    </row>
    <row r="419" spans="2:18" x14ac:dyDescent="0.25">
      <c r="B419" s="369"/>
      <c r="C419" s="365"/>
      <c r="D419" s="365"/>
      <c r="E419" s="365"/>
      <c r="F419" s="365"/>
      <c r="G419" s="365"/>
      <c r="H419" s="365"/>
      <c r="I419" s="370"/>
      <c r="J419" s="365"/>
      <c r="K419" s="370"/>
      <c r="L419" s="370"/>
      <c r="M419" s="365"/>
      <c r="O419" s="371"/>
      <c r="R419" s="40"/>
    </row>
    <row r="420" spans="2:18" x14ac:dyDescent="0.25">
      <c r="B420" s="369"/>
      <c r="C420" s="365"/>
      <c r="D420" s="365"/>
      <c r="E420" s="365"/>
      <c r="F420" s="365"/>
      <c r="G420" s="365"/>
      <c r="H420" s="365"/>
      <c r="I420" s="370"/>
      <c r="J420" s="365"/>
      <c r="K420" s="370"/>
      <c r="L420" s="370"/>
      <c r="M420" s="365"/>
      <c r="O420" s="371"/>
      <c r="R420" s="40"/>
    </row>
    <row r="421" spans="2:18" x14ac:dyDescent="0.25">
      <c r="B421" s="369"/>
      <c r="C421" s="365"/>
      <c r="D421" s="365"/>
      <c r="E421" s="365"/>
      <c r="F421" s="365"/>
      <c r="G421" s="365"/>
      <c r="H421" s="365"/>
      <c r="I421" s="370"/>
      <c r="J421" s="365"/>
      <c r="K421" s="370"/>
      <c r="L421" s="370"/>
      <c r="M421" s="365"/>
      <c r="O421" s="371"/>
      <c r="R421" s="40"/>
    </row>
    <row r="422" spans="2:18" x14ac:dyDescent="0.25">
      <c r="B422" s="369"/>
      <c r="C422" s="365"/>
      <c r="D422" s="365"/>
      <c r="E422" s="365"/>
      <c r="F422" s="365"/>
      <c r="G422" s="365"/>
      <c r="H422" s="365"/>
      <c r="I422" s="370"/>
      <c r="J422" s="365"/>
      <c r="K422" s="370"/>
      <c r="L422" s="370"/>
      <c r="M422" s="365"/>
      <c r="O422" s="371"/>
      <c r="R422" s="40"/>
    </row>
    <row r="423" spans="2:18" x14ac:dyDescent="0.25">
      <c r="B423" s="369"/>
      <c r="C423" s="365"/>
      <c r="D423" s="365"/>
      <c r="E423" s="365"/>
      <c r="F423" s="365"/>
      <c r="G423" s="365"/>
      <c r="H423" s="365"/>
      <c r="I423" s="370"/>
      <c r="J423" s="365"/>
      <c r="K423" s="370"/>
      <c r="L423" s="370"/>
      <c r="M423" s="365"/>
      <c r="O423" s="371"/>
      <c r="R423" s="40"/>
    </row>
    <row r="424" spans="2:18" x14ac:dyDescent="0.25">
      <c r="B424" s="369"/>
      <c r="C424" s="365"/>
      <c r="D424" s="365"/>
      <c r="E424" s="365"/>
      <c r="F424" s="365"/>
      <c r="G424" s="365"/>
      <c r="H424" s="365"/>
      <c r="I424" s="370"/>
      <c r="J424" s="365"/>
      <c r="K424" s="370"/>
      <c r="L424" s="370"/>
      <c r="M424" s="365"/>
      <c r="O424" s="371"/>
      <c r="R424" s="40"/>
    </row>
    <row r="425" spans="2:18" x14ac:dyDescent="0.25">
      <c r="B425" s="369"/>
      <c r="C425" s="365"/>
      <c r="D425" s="365"/>
      <c r="E425" s="365"/>
      <c r="F425" s="365"/>
      <c r="G425" s="365"/>
      <c r="H425" s="365"/>
      <c r="I425" s="370"/>
      <c r="J425" s="365"/>
      <c r="K425" s="370"/>
      <c r="L425" s="370"/>
      <c r="M425" s="365"/>
      <c r="O425" s="371"/>
      <c r="R425" s="40"/>
    </row>
    <row r="426" spans="2:18" x14ac:dyDescent="0.25">
      <c r="B426" s="369"/>
      <c r="C426" s="365"/>
      <c r="D426" s="365"/>
      <c r="E426" s="365"/>
      <c r="F426" s="365"/>
      <c r="G426" s="365"/>
      <c r="H426" s="365"/>
      <c r="I426" s="370"/>
      <c r="J426" s="365"/>
      <c r="K426" s="370"/>
      <c r="L426" s="370"/>
      <c r="M426" s="365"/>
      <c r="O426" s="371"/>
      <c r="R426" s="40"/>
    </row>
    <row r="427" spans="2:18" x14ac:dyDescent="0.25">
      <c r="B427" s="369"/>
      <c r="C427" s="365"/>
      <c r="D427" s="365"/>
      <c r="E427" s="365"/>
      <c r="F427" s="365"/>
      <c r="G427" s="365"/>
      <c r="H427" s="365"/>
      <c r="I427" s="370"/>
      <c r="J427" s="365"/>
      <c r="K427" s="370"/>
      <c r="L427" s="370"/>
      <c r="M427" s="365"/>
      <c r="O427" s="371"/>
      <c r="R427" s="40"/>
    </row>
    <row r="428" spans="2:18" x14ac:dyDescent="0.25">
      <c r="B428" s="369"/>
      <c r="C428" s="365"/>
      <c r="D428" s="365"/>
      <c r="E428" s="365"/>
      <c r="F428" s="365"/>
      <c r="G428" s="365"/>
      <c r="H428" s="365"/>
      <c r="I428" s="370"/>
      <c r="J428" s="365"/>
      <c r="K428" s="370"/>
      <c r="L428" s="370"/>
      <c r="M428" s="365"/>
      <c r="O428" s="371"/>
      <c r="R428" s="40"/>
    </row>
    <row r="429" spans="2:18" x14ac:dyDescent="0.25">
      <c r="B429" s="369"/>
      <c r="C429" s="365"/>
      <c r="D429" s="365"/>
      <c r="E429" s="365"/>
      <c r="F429" s="365"/>
      <c r="G429" s="365"/>
      <c r="H429" s="365"/>
      <c r="I429" s="370"/>
      <c r="J429" s="365"/>
      <c r="K429" s="370"/>
      <c r="L429" s="370"/>
      <c r="M429" s="365"/>
      <c r="O429" s="371"/>
      <c r="R429" s="40"/>
    </row>
    <row r="430" spans="2:18" x14ac:dyDescent="0.25">
      <c r="B430" s="369"/>
      <c r="C430" s="365"/>
      <c r="D430" s="365"/>
      <c r="E430" s="365"/>
      <c r="F430" s="365"/>
      <c r="G430" s="365"/>
      <c r="H430" s="365"/>
      <c r="I430" s="370"/>
      <c r="J430" s="365"/>
      <c r="K430" s="370"/>
      <c r="L430" s="370"/>
      <c r="M430" s="365"/>
      <c r="O430" s="371"/>
      <c r="R430" s="40"/>
    </row>
    <row r="431" spans="2:18" x14ac:dyDescent="0.25">
      <c r="B431" s="369"/>
      <c r="C431" s="365"/>
      <c r="D431" s="365"/>
      <c r="E431" s="365"/>
      <c r="F431" s="365"/>
      <c r="G431" s="365"/>
      <c r="H431" s="365"/>
      <c r="I431" s="370"/>
      <c r="J431" s="365"/>
      <c r="K431" s="370"/>
      <c r="L431" s="370"/>
      <c r="M431" s="365"/>
      <c r="O431" s="371"/>
      <c r="R431" s="40"/>
    </row>
    <row r="432" spans="2:18" x14ac:dyDescent="0.25">
      <c r="B432" s="369"/>
      <c r="C432" s="365"/>
      <c r="D432" s="365"/>
      <c r="E432" s="365"/>
      <c r="F432" s="365"/>
      <c r="G432" s="365"/>
      <c r="H432" s="365"/>
      <c r="I432" s="370"/>
      <c r="J432" s="365"/>
      <c r="K432" s="370"/>
      <c r="L432" s="370"/>
      <c r="M432" s="365"/>
      <c r="O432" s="371"/>
      <c r="R432" s="40"/>
    </row>
    <row r="433" spans="2:18" x14ac:dyDescent="0.25">
      <c r="B433" s="369"/>
      <c r="C433" s="365"/>
      <c r="D433" s="365"/>
      <c r="E433" s="365"/>
      <c r="F433" s="365"/>
      <c r="G433" s="365"/>
      <c r="H433" s="365"/>
      <c r="I433" s="370"/>
      <c r="J433" s="365"/>
      <c r="K433" s="370"/>
      <c r="L433" s="370"/>
      <c r="M433" s="365"/>
      <c r="O433" s="371"/>
      <c r="R433" s="40"/>
    </row>
    <row r="434" spans="2:18" x14ac:dyDescent="0.25">
      <c r="B434" s="369"/>
      <c r="C434" s="365"/>
      <c r="D434" s="365"/>
      <c r="E434" s="365"/>
      <c r="F434" s="365"/>
      <c r="G434" s="365"/>
      <c r="H434" s="365"/>
      <c r="I434" s="370"/>
      <c r="J434" s="365"/>
      <c r="K434" s="370"/>
      <c r="L434" s="370"/>
      <c r="M434" s="365"/>
      <c r="O434" s="371"/>
      <c r="R434" s="40"/>
    </row>
    <row r="435" spans="2:18" x14ac:dyDescent="0.25">
      <c r="B435" s="369"/>
      <c r="C435" s="365"/>
      <c r="D435" s="365"/>
      <c r="E435" s="365"/>
      <c r="F435" s="365"/>
      <c r="G435" s="365"/>
      <c r="H435" s="365"/>
      <c r="I435" s="370"/>
      <c r="J435" s="365"/>
      <c r="K435" s="370"/>
      <c r="L435" s="370"/>
      <c r="M435" s="365"/>
      <c r="O435" s="371"/>
      <c r="R435" s="40"/>
    </row>
    <row r="436" spans="2:18" x14ac:dyDescent="0.25">
      <c r="B436" s="369"/>
      <c r="C436" s="365"/>
      <c r="D436" s="365"/>
      <c r="E436" s="365"/>
      <c r="F436" s="365"/>
      <c r="G436" s="365"/>
      <c r="H436" s="365"/>
      <c r="I436" s="370"/>
      <c r="J436" s="365"/>
      <c r="K436" s="370"/>
      <c r="L436" s="370"/>
      <c r="M436" s="365"/>
      <c r="O436" s="371"/>
      <c r="R436" s="40"/>
    </row>
    <row r="437" spans="2:18" x14ac:dyDescent="0.25">
      <c r="B437" s="369"/>
      <c r="C437" s="365"/>
      <c r="D437" s="365"/>
      <c r="E437" s="365"/>
      <c r="F437" s="365"/>
      <c r="G437" s="365"/>
      <c r="H437" s="365"/>
      <c r="I437" s="370"/>
      <c r="J437" s="365"/>
      <c r="K437" s="370"/>
      <c r="L437" s="370"/>
      <c r="M437" s="365"/>
      <c r="O437" s="371"/>
      <c r="R437" s="40"/>
    </row>
    <row r="438" spans="2:18" x14ac:dyDescent="0.25">
      <c r="B438" s="369"/>
      <c r="C438" s="365"/>
      <c r="D438" s="365"/>
      <c r="E438" s="365"/>
      <c r="F438" s="365"/>
      <c r="G438" s="365"/>
      <c r="H438" s="365"/>
      <c r="I438" s="370"/>
      <c r="J438" s="365"/>
      <c r="K438" s="370"/>
      <c r="L438" s="370"/>
      <c r="M438" s="365"/>
      <c r="O438" s="371"/>
      <c r="R438" s="40"/>
    </row>
    <row r="439" spans="2:18" x14ac:dyDescent="0.25">
      <c r="B439" s="369"/>
      <c r="C439" s="365"/>
      <c r="D439" s="365"/>
      <c r="E439" s="365"/>
      <c r="F439" s="365"/>
      <c r="G439" s="365"/>
      <c r="H439" s="365"/>
      <c r="I439" s="370"/>
      <c r="J439" s="365"/>
      <c r="K439" s="370"/>
      <c r="L439" s="370"/>
      <c r="M439" s="365"/>
      <c r="O439" s="371"/>
      <c r="R439" s="40"/>
    </row>
    <row r="440" spans="2:18" x14ac:dyDescent="0.25">
      <c r="B440" s="369"/>
      <c r="C440" s="365"/>
      <c r="D440" s="365"/>
      <c r="E440" s="365"/>
      <c r="F440" s="365"/>
      <c r="G440" s="365"/>
      <c r="H440" s="365"/>
      <c r="I440" s="370"/>
      <c r="J440" s="365"/>
      <c r="K440" s="370"/>
      <c r="L440" s="370"/>
      <c r="M440" s="365"/>
      <c r="O440" s="371"/>
      <c r="R440" s="40"/>
    </row>
    <row r="441" spans="2:18" x14ac:dyDescent="0.25">
      <c r="B441" s="369"/>
      <c r="C441" s="365"/>
      <c r="D441" s="365"/>
      <c r="E441" s="365"/>
      <c r="F441" s="365"/>
      <c r="G441" s="365"/>
      <c r="H441" s="365"/>
      <c r="I441" s="370"/>
      <c r="J441" s="365"/>
      <c r="K441" s="370"/>
      <c r="L441" s="370"/>
      <c r="M441" s="365"/>
      <c r="O441" s="371"/>
      <c r="R441" s="40"/>
    </row>
    <row r="442" spans="2:18" x14ac:dyDescent="0.25">
      <c r="B442" s="369"/>
      <c r="C442" s="365"/>
      <c r="D442" s="365"/>
      <c r="E442" s="365"/>
      <c r="F442" s="365"/>
      <c r="G442" s="365"/>
      <c r="H442" s="365"/>
      <c r="I442" s="370"/>
      <c r="J442" s="365"/>
      <c r="K442" s="370"/>
      <c r="L442" s="370"/>
      <c r="M442" s="365"/>
      <c r="O442" s="371"/>
      <c r="R442" s="40"/>
    </row>
    <row r="443" spans="2:18" x14ac:dyDescent="0.25">
      <c r="B443" s="369"/>
      <c r="C443" s="365"/>
      <c r="D443" s="365"/>
      <c r="E443" s="365"/>
      <c r="F443" s="365"/>
      <c r="G443" s="365"/>
      <c r="H443" s="365"/>
      <c r="I443" s="370"/>
      <c r="J443" s="365"/>
      <c r="K443" s="370"/>
      <c r="L443" s="370"/>
      <c r="M443" s="365"/>
      <c r="O443" s="371"/>
      <c r="R443" s="40"/>
    </row>
    <row r="444" spans="2:18" x14ac:dyDescent="0.25">
      <c r="B444" s="369"/>
      <c r="C444" s="365"/>
      <c r="D444" s="365"/>
      <c r="E444" s="365"/>
      <c r="F444" s="365"/>
      <c r="G444" s="365"/>
      <c r="H444" s="365"/>
      <c r="I444" s="370"/>
      <c r="J444" s="365"/>
      <c r="K444" s="370"/>
      <c r="L444" s="370"/>
      <c r="M444" s="365"/>
      <c r="O444" s="371"/>
      <c r="R444" s="40"/>
    </row>
    <row r="445" spans="2:18" x14ac:dyDescent="0.25">
      <c r="B445" s="369"/>
      <c r="C445" s="365"/>
      <c r="D445" s="365"/>
      <c r="E445" s="365"/>
      <c r="F445" s="365"/>
      <c r="G445" s="365"/>
      <c r="H445" s="365"/>
      <c r="I445" s="370"/>
      <c r="J445" s="365"/>
      <c r="K445" s="370"/>
      <c r="L445" s="370"/>
      <c r="M445" s="365"/>
      <c r="O445" s="371"/>
      <c r="R445" s="40"/>
    </row>
    <row r="446" spans="2:18" x14ac:dyDescent="0.25">
      <c r="B446" s="369"/>
      <c r="C446" s="365"/>
      <c r="D446" s="365"/>
      <c r="E446" s="365"/>
      <c r="F446" s="365"/>
      <c r="G446" s="365"/>
      <c r="H446" s="365"/>
      <c r="I446" s="370"/>
      <c r="J446" s="365"/>
      <c r="K446" s="370"/>
      <c r="L446" s="370"/>
      <c r="M446" s="365"/>
      <c r="O446" s="371"/>
      <c r="R446" s="40"/>
    </row>
    <row r="447" spans="2:18" x14ac:dyDescent="0.25">
      <c r="B447" s="369"/>
      <c r="C447" s="365"/>
      <c r="D447" s="365"/>
      <c r="E447" s="365"/>
      <c r="F447" s="365"/>
      <c r="G447" s="365"/>
      <c r="H447" s="365"/>
      <c r="I447" s="370"/>
      <c r="J447" s="365"/>
      <c r="K447" s="370"/>
      <c r="L447" s="370"/>
      <c r="M447" s="365"/>
      <c r="O447" s="371"/>
      <c r="R447" s="40"/>
    </row>
    <row r="448" spans="2:18" x14ac:dyDescent="0.25">
      <c r="B448" s="369"/>
      <c r="C448" s="365"/>
      <c r="D448" s="365"/>
      <c r="E448" s="365"/>
      <c r="F448" s="365"/>
      <c r="G448" s="365"/>
      <c r="H448" s="365"/>
      <c r="I448" s="370"/>
      <c r="J448" s="365"/>
      <c r="K448" s="370"/>
      <c r="L448" s="370"/>
      <c r="M448" s="365"/>
      <c r="O448" s="371"/>
      <c r="R448" s="40"/>
    </row>
    <row r="449" spans="2:18" x14ac:dyDescent="0.25">
      <c r="B449" s="369"/>
      <c r="C449" s="365"/>
      <c r="D449" s="365"/>
      <c r="E449" s="365"/>
      <c r="F449" s="365"/>
      <c r="G449" s="365"/>
      <c r="H449" s="365"/>
      <c r="I449" s="370"/>
      <c r="J449" s="365"/>
      <c r="K449" s="370"/>
      <c r="L449" s="370"/>
      <c r="M449" s="365"/>
      <c r="O449" s="371"/>
      <c r="R449" s="40"/>
    </row>
    <row r="450" spans="2:18" x14ac:dyDescent="0.25">
      <c r="B450" s="369"/>
      <c r="C450" s="365"/>
      <c r="D450" s="365"/>
      <c r="E450" s="365"/>
      <c r="F450" s="365"/>
      <c r="G450" s="365"/>
      <c r="H450" s="365"/>
      <c r="I450" s="370"/>
      <c r="J450" s="365"/>
      <c r="K450" s="370"/>
      <c r="L450" s="370"/>
      <c r="M450" s="365"/>
      <c r="O450" s="371"/>
      <c r="R450" s="40"/>
    </row>
    <row r="451" spans="2:18" x14ac:dyDescent="0.25">
      <c r="B451" s="369"/>
      <c r="C451" s="365"/>
      <c r="D451" s="365"/>
      <c r="E451" s="365"/>
      <c r="F451" s="365"/>
      <c r="G451" s="365"/>
      <c r="H451" s="365"/>
      <c r="I451" s="370"/>
      <c r="J451" s="365"/>
      <c r="K451" s="370"/>
      <c r="L451" s="370"/>
      <c r="M451" s="365"/>
      <c r="O451" s="371"/>
      <c r="R451" s="40"/>
    </row>
    <row r="452" spans="2:18" x14ac:dyDescent="0.25">
      <c r="B452" s="369"/>
      <c r="C452" s="365"/>
      <c r="D452" s="365"/>
      <c r="E452" s="365"/>
      <c r="F452" s="365"/>
      <c r="G452" s="365"/>
      <c r="H452" s="365"/>
      <c r="I452" s="370"/>
      <c r="J452" s="365"/>
      <c r="K452" s="370"/>
      <c r="L452" s="370"/>
      <c r="M452" s="365"/>
      <c r="O452" s="371"/>
      <c r="R452" s="40"/>
    </row>
    <row r="453" spans="2:18" x14ac:dyDescent="0.25">
      <c r="B453" s="369"/>
      <c r="C453" s="365"/>
      <c r="D453" s="365"/>
      <c r="E453" s="365"/>
      <c r="F453" s="365"/>
      <c r="G453" s="365"/>
      <c r="H453" s="365"/>
      <c r="I453" s="370"/>
      <c r="J453" s="365"/>
      <c r="K453" s="370"/>
      <c r="L453" s="370"/>
      <c r="M453" s="365"/>
      <c r="O453" s="371"/>
      <c r="R453" s="40"/>
    </row>
    <row r="454" spans="2:18" x14ac:dyDescent="0.25">
      <c r="B454" s="369"/>
      <c r="C454" s="365"/>
      <c r="D454" s="365"/>
      <c r="E454" s="365"/>
      <c r="F454" s="365"/>
      <c r="G454" s="365"/>
      <c r="H454" s="365"/>
      <c r="I454" s="370"/>
      <c r="J454" s="365"/>
      <c r="K454" s="370"/>
      <c r="L454" s="370"/>
      <c r="M454" s="365"/>
      <c r="O454" s="371"/>
      <c r="R454" s="40"/>
    </row>
    <row r="455" spans="2:18" x14ac:dyDescent="0.25">
      <c r="B455" s="369"/>
      <c r="C455" s="365"/>
      <c r="D455" s="365"/>
      <c r="E455" s="365"/>
      <c r="F455" s="365"/>
      <c r="G455" s="365"/>
      <c r="H455" s="365"/>
      <c r="I455" s="370"/>
      <c r="J455" s="365"/>
      <c r="K455" s="370"/>
      <c r="L455" s="370"/>
      <c r="M455" s="365"/>
      <c r="O455" s="371"/>
      <c r="R455" s="40"/>
    </row>
    <row r="456" spans="2:18" x14ac:dyDescent="0.25">
      <c r="B456" s="369"/>
      <c r="C456" s="365"/>
      <c r="D456" s="365"/>
      <c r="E456" s="365"/>
      <c r="F456" s="365"/>
      <c r="G456" s="365"/>
      <c r="H456" s="365"/>
      <c r="I456" s="370"/>
      <c r="J456" s="365"/>
      <c r="K456" s="370"/>
      <c r="L456" s="370"/>
      <c r="M456" s="365"/>
      <c r="O456" s="371"/>
      <c r="R456" s="40"/>
    </row>
    <row r="457" spans="2:18" x14ac:dyDescent="0.25">
      <c r="B457" s="369"/>
      <c r="C457" s="365"/>
      <c r="D457" s="365"/>
      <c r="E457" s="365"/>
      <c r="F457" s="365"/>
      <c r="G457" s="365"/>
      <c r="H457" s="365"/>
      <c r="I457" s="370"/>
      <c r="J457" s="365"/>
      <c r="K457" s="370"/>
      <c r="L457" s="370"/>
      <c r="M457" s="365"/>
      <c r="O457" s="371"/>
      <c r="R457" s="40"/>
    </row>
    <row r="458" spans="2:18" x14ac:dyDescent="0.25">
      <c r="B458" s="369"/>
      <c r="C458" s="365"/>
      <c r="D458" s="365"/>
      <c r="E458" s="365"/>
      <c r="F458" s="365"/>
      <c r="G458" s="365"/>
      <c r="H458" s="365"/>
      <c r="I458" s="370"/>
      <c r="J458" s="365"/>
      <c r="K458" s="370"/>
      <c r="L458" s="370"/>
      <c r="M458" s="365"/>
      <c r="O458" s="371"/>
      <c r="R458" s="40"/>
    </row>
    <row r="459" spans="2:18" x14ac:dyDescent="0.25">
      <c r="B459" s="369"/>
      <c r="C459" s="365"/>
      <c r="D459" s="365"/>
      <c r="E459" s="365"/>
      <c r="F459" s="365"/>
      <c r="G459" s="365"/>
      <c r="H459" s="365"/>
      <c r="I459" s="370"/>
      <c r="J459" s="365"/>
      <c r="K459" s="370"/>
      <c r="L459" s="370"/>
      <c r="M459" s="365"/>
      <c r="O459" s="371"/>
      <c r="R459" s="40"/>
    </row>
    <row r="460" spans="2:18" x14ac:dyDescent="0.25">
      <c r="B460" s="369"/>
      <c r="C460" s="365"/>
      <c r="D460" s="365"/>
      <c r="E460" s="365"/>
      <c r="F460" s="365"/>
      <c r="G460" s="365"/>
      <c r="H460" s="365"/>
      <c r="I460" s="370"/>
      <c r="J460" s="365"/>
      <c r="K460" s="370"/>
      <c r="L460" s="370"/>
      <c r="M460" s="365"/>
      <c r="O460" s="371"/>
      <c r="R460" s="40"/>
    </row>
    <row r="461" spans="2:18" x14ac:dyDescent="0.25">
      <c r="B461" s="369"/>
      <c r="C461" s="365"/>
      <c r="D461" s="365"/>
      <c r="E461" s="365"/>
      <c r="F461" s="365"/>
      <c r="G461" s="365"/>
      <c r="H461" s="365"/>
      <c r="I461" s="370"/>
      <c r="J461" s="365"/>
      <c r="K461" s="370"/>
      <c r="L461" s="370"/>
      <c r="M461" s="365"/>
      <c r="O461" s="371"/>
      <c r="R461" s="40"/>
    </row>
    <row r="462" spans="2:18" x14ac:dyDescent="0.25">
      <c r="B462" s="369"/>
      <c r="C462" s="365"/>
      <c r="D462" s="365"/>
      <c r="E462" s="365"/>
      <c r="F462" s="365"/>
      <c r="G462" s="365"/>
      <c r="H462" s="365"/>
      <c r="I462" s="370"/>
      <c r="J462" s="365"/>
      <c r="K462" s="370"/>
      <c r="L462" s="370"/>
      <c r="M462" s="365"/>
      <c r="O462" s="371"/>
      <c r="R462" s="40"/>
    </row>
    <row r="463" spans="2:18" x14ac:dyDescent="0.25">
      <c r="B463" s="369"/>
      <c r="C463" s="365"/>
      <c r="D463" s="365"/>
      <c r="E463" s="365"/>
      <c r="F463" s="365"/>
      <c r="G463" s="365"/>
      <c r="H463" s="365"/>
      <c r="I463" s="370"/>
      <c r="J463" s="365"/>
      <c r="K463" s="370"/>
      <c r="L463" s="370"/>
      <c r="M463" s="365"/>
      <c r="O463" s="371"/>
      <c r="R463" s="40"/>
    </row>
    <row r="464" spans="2:18" x14ac:dyDescent="0.25">
      <c r="B464" s="369"/>
      <c r="C464" s="365"/>
      <c r="D464" s="365"/>
      <c r="E464" s="365"/>
      <c r="F464" s="365"/>
      <c r="G464" s="365"/>
      <c r="H464" s="365"/>
      <c r="I464" s="370"/>
      <c r="J464" s="365"/>
      <c r="K464" s="370"/>
      <c r="L464" s="370"/>
      <c r="M464" s="365"/>
      <c r="O464" s="371"/>
      <c r="R464" s="40"/>
    </row>
    <row r="465" spans="2:18" x14ac:dyDescent="0.25">
      <c r="B465" s="369"/>
      <c r="C465" s="365"/>
      <c r="D465" s="365"/>
      <c r="E465" s="365"/>
      <c r="F465" s="365"/>
      <c r="G465" s="365"/>
      <c r="H465" s="365"/>
      <c r="I465" s="370"/>
      <c r="J465" s="365"/>
      <c r="K465" s="370"/>
      <c r="L465" s="370"/>
      <c r="M465" s="365"/>
      <c r="O465" s="371"/>
      <c r="R465" s="40"/>
    </row>
    <row r="466" spans="2:18" x14ac:dyDescent="0.25">
      <c r="B466" s="369"/>
      <c r="C466" s="365"/>
      <c r="D466" s="365"/>
      <c r="E466" s="365"/>
      <c r="F466" s="365"/>
      <c r="G466" s="365"/>
      <c r="H466" s="365"/>
      <c r="I466" s="370"/>
      <c r="J466" s="365"/>
      <c r="K466" s="370"/>
      <c r="L466" s="370"/>
      <c r="M466" s="365"/>
      <c r="O466" s="371"/>
      <c r="R466" s="40"/>
    </row>
    <row r="467" spans="2:18" x14ac:dyDescent="0.25">
      <c r="B467" s="369"/>
      <c r="C467" s="365"/>
      <c r="D467" s="365"/>
      <c r="E467" s="365"/>
      <c r="F467" s="365"/>
      <c r="G467" s="365"/>
      <c r="H467" s="365"/>
      <c r="I467" s="370"/>
      <c r="J467" s="365"/>
      <c r="K467" s="370"/>
      <c r="L467" s="370"/>
      <c r="M467" s="365"/>
      <c r="O467" s="371"/>
      <c r="R467" s="40"/>
    </row>
    <row r="468" spans="2:18" x14ac:dyDescent="0.25">
      <c r="B468" s="369"/>
      <c r="C468" s="365"/>
      <c r="D468" s="365"/>
      <c r="E468" s="365"/>
      <c r="F468" s="365"/>
      <c r="G468" s="365"/>
      <c r="H468" s="365"/>
      <c r="I468" s="370"/>
      <c r="J468" s="365"/>
      <c r="K468" s="370"/>
      <c r="L468" s="370"/>
      <c r="M468" s="365"/>
      <c r="O468" s="371"/>
      <c r="R468" s="40"/>
    </row>
    <row r="469" spans="2:18" x14ac:dyDescent="0.25">
      <c r="B469" s="369"/>
      <c r="C469" s="365"/>
      <c r="D469" s="365"/>
      <c r="E469" s="365"/>
      <c r="F469" s="365"/>
      <c r="G469" s="365"/>
      <c r="H469" s="365"/>
      <c r="I469" s="370"/>
      <c r="J469" s="365"/>
      <c r="K469" s="370"/>
      <c r="L469" s="370"/>
      <c r="M469" s="365"/>
      <c r="O469" s="371"/>
      <c r="R469" s="40"/>
    </row>
    <row r="470" spans="2:18" x14ac:dyDescent="0.25">
      <c r="B470" s="369"/>
      <c r="C470" s="365"/>
      <c r="D470" s="365"/>
      <c r="E470" s="365"/>
      <c r="F470" s="365"/>
      <c r="G470" s="365"/>
      <c r="H470" s="365"/>
      <c r="I470" s="370"/>
      <c r="J470" s="365"/>
      <c r="K470" s="370"/>
      <c r="L470" s="370"/>
      <c r="M470" s="365"/>
      <c r="O470" s="371"/>
      <c r="R470" s="40"/>
    </row>
    <row r="471" spans="2:18" x14ac:dyDescent="0.25">
      <c r="B471" s="369"/>
      <c r="C471" s="365"/>
      <c r="D471" s="365"/>
      <c r="E471" s="365"/>
      <c r="F471" s="365"/>
      <c r="G471" s="365"/>
      <c r="H471" s="365"/>
      <c r="I471" s="370"/>
      <c r="J471" s="365"/>
      <c r="K471" s="370"/>
      <c r="L471" s="370"/>
      <c r="M471" s="365"/>
      <c r="O471" s="371"/>
      <c r="R471" s="40"/>
    </row>
    <row r="472" spans="2:18" x14ac:dyDescent="0.25">
      <c r="B472" s="369"/>
      <c r="C472" s="365"/>
      <c r="D472" s="365"/>
      <c r="E472" s="365"/>
      <c r="F472" s="365"/>
      <c r="G472" s="365"/>
      <c r="H472" s="365"/>
      <c r="I472" s="370"/>
      <c r="J472" s="365"/>
      <c r="K472" s="370"/>
      <c r="L472" s="370"/>
      <c r="M472" s="365"/>
      <c r="O472" s="371"/>
      <c r="R472" s="40"/>
    </row>
    <row r="473" spans="2:18" x14ac:dyDescent="0.25">
      <c r="B473" s="369"/>
      <c r="C473" s="365"/>
      <c r="D473" s="365"/>
      <c r="E473" s="365"/>
      <c r="F473" s="365"/>
      <c r="G473" s="365"/>
      <c r="H473" s="365"/>
      <c r="I473" s="370"/>
      <c r="J473" s="365"/>
      <c r="K473" s="370"/>
      <c r="L473" s="370"/>
      <c r="M473" s="365"/>
      <c r="O473" s="371"/>
      <c r="R473" s="40"/>
    </row>
    <row r="474" spans="2:18" x14ac:dyDescent="0.25">
      <c r="B474" s="369"/>
      <c r="C474" s="365"/>
      <c r="D474" s="365"/>
      <c r="E474" s="365"/>
      <c r="F474" s="365"/>
      <c r="G474" s="365"/>
      <c r="H474" s="365"/>
      <c r="I474" s="370"/>
      <c r="J474" s="365"/>
      <c r="K474" s="370"/>
      <c r="L474" s="370"/>
      <c r="M474" s="365"/>
      <c r="O474" s="371"/>
      <c r="R474" s="40"/>
    </row>
    <row r="475" spans="2:18" x14ac:dyDescent="0.25">
      <c r="B475" s="369"/>
      <c r="C475" s="365"/>
      <c r="D475" s="365"/>
      <c r="E475" s="365"/>
      <c r="F475" s="365"/>
      <c r="G475" s="365"/>
      <c r="H475" s="365"/>
      <c r="I475" s="370"/>
      <c r="J475" s="365"/>
      <c r="K475" s="370"/>
      <c r="L475" s="370"/>
      <c r="M475" s="365"/>
      <c r="O475" s="371"/>
      <c r="R475" s="40"/>
    </row>
    <row r="476" spans="2:18" x14ac:dyDescent="0.25">
      <c r="B476" s="369"/>
      <c r="C476" s="365"/>
      <c r="D476" s="365"/>
      <c r="E476" s="365"/>
      <c r="F476" s="365"/>
      <c r="G476" s="365"/>
      <c r="H476" s="365"/>
      <c r="I476" s="370"/>
      <c r="J476" s="365"/>
      <c r="K476" s="370"/>
      <c r="L476" s="370"/>
      <c r="M476" s="365"/>
      <c r="O476" s="371"/>
      <c r="R476" s="40"/>
    </row>
    <row r="477" spans="2:18" x14ac:dyDescent="0.25">
      <c r="B477" s="369"/>
      <c r="C477" s="365"/>
      <c r="D477" s="365"/>
      <c r="E477" s="365"/>
      <c r="F477" s="365"/>
      <c r="G477" s="365"/>
      <c r="H477" s="365"/>
      <c r="I477" s="370"/>
      <c r="J477" s="365"/>
      <c r="K477" s="370"/>
      <c r="L477" s="370"/>
      <c r="M477" s="365"/>
      <c r="O477" s="371"/>
      <c r="R477" s="40"/>
    </row>
    <row r="478" spans="2:18" x14ac:dyDescent="0.25">
      <c r="B478" s="369"/>
      <c r="C478" s="365"/>
      <c r="D478" s="365"/>
      <c r="E478" s="365"/>
      <c r="F478" s="365"/>
      <c r="G478" s="365"/>
      <c r="H478" s="365"/>
      <c r="I478" s="370"/>
      <c r="J478" s="365"/>
      <c r="K478" s="370"/>
      <c r="L478" s="370"/>
      <c r="M478" s="365"/>
      <c r="O478" s="371"/>
      <c r="R478" s="40"/>
    </row>
    <row r="479" spans="2:18" x14ac:dyDescent="0.25">
      <c r="B479" s="369"/>
      <c r="C479" s="365"/>
      <c r="D479" s="365"/>
      <c r="E479" s="365"/>
      <c r="F479" s="365"/>
      <c r="G479" s="365"/>
      <c r="H479" s="365"/>
      <c r="I479" s="370"/>
      <c r="J479" s="365"/>
      <c r="K479" s="370"/>
      <c r="L479" s="370"/>
      <c r="M479" s="365"/>
      <c r="O479" s="371"/>
      <c r="R479" s="40"/>
    </row>
    <row r="480" spans="2:18" x14ac:dyDescent="0.25">
      <c r="B480" s="369"/>
      <c r="C480" s="365"/>
      <c r="D480" s="365"/>
      <c r="E480" s="365"/>
      <c r="F480" s="365"/>
      <c r="G480" s="365"/>
      <c r="H480" s="365"/>
      <c r="I480" s="370"/>
      <c r="J480" s="365"/>
      <c r="K480" s="370"/>
      <c r="L480" s="370"/>
      <c r="M480" s="365"/>
      <c r="O480" s="371"/>
      <c r="R480" s="40"/>
    </row>
    <row r="481" spans="2:18" x14ac:dyDescent="0.25">
      <c r="B481" s="369"/>
      <c r="C481" s="365"/>
      <c r="D481" s="365"/>
      <c r="E481" s="365"/>
      <c r="F481" s="365"/>
      <c r="G481" s="365"/>
      <c r="H481" s="365"/>
      <c r="I481" s="370"/>
      <c r="J481" s="365"/>
      <c r="K481" s="370"/>
      <c r="L481" s="370"/>
      <c r="M481" s="365"/>
      <c r="O481" s="371"/>
      <c r="R481" s="40"/>
    </row>
    <row r="482" spans="2:18" x14ac:dyDescent="0.25">
      <c r="B482" s="369"/>
      <c r="C482" s="365"/>
      <c r="D482" s="365"/>
      <c r="E482" s="365"/>
      <c r="F482" s="365"/>
      <c r="G482" s="365"/>
      <c r="H482" s="365"/>
      <c r="I482" s="370"/>
      <c r="J482" s="365"/>
      <c r="K482" s="370"/>
      <c r="L482" s="370"/>
      <c r="M482" s="365"/>
      <c r="O482" s="371"/>
      <c r="R482" s="40"/>
    </row>
    <row r="483" spans="2:18" x14ac:dyDescent="0.25">
      <c r="B483" s="369"/>
      <c r="C483" s="365"/>
      <c r="D483" s="365"/>
      <c r="E483" s="365"/>
      <c r="F483" s="365"/>
      <c r="G483" s="365"/>
      <c r="H483" s="365"/>
      <c r="I483" s="370"/>
      <c r="J483" s="365"/>
      <c r="K483" s="370"/>
      <c r="L483" s="370"/>
      <c r="M483" s="365"/>
      <c r="O483" s="371"/>
      <c r="R483" s="40"/>
    </row>
    <row r="484" spans="2:18" x14ac:dyDescent="0.25">
      <c r="B484" s="369"/>
      <c r="C484" s="365"/>
      <c r="D484" s="365"/>
      <c r="E484" s="365"/>
      <c r="F484" s="365"/>
      <c r="G484" s="365"/>
      <c r="H484" s="365"/>
      <c r="I484" s="370"/>
      <c r="J484" s="365"/>
      <c r="K484" s="370"/>
      <c r="L484" s="370"/>
      <c r="M484" s="365"/>
      <c r="O484" s="371"/>
      <c r="R484" s="40"/>
    </row>
    <row r="485" spans="2:18" x14ac:dyDescent="0.25">
      <c r="B485" s="369"/>
      <c r="C485" s="365"/>
      <c r="D485" s="365"/>
      <c r="E485" s="365"/>
      <c r="F485" s="365"/>
      <c r="G485" s="365"/>
      <c r="H485" s="365"/>
      <c r="I485" s="370"/>
      <c r="J485" s="365"/>
      <c r="K485" s="370"/>
      <c r="L485" s="370"/>
      <c r="M485" s="365"/>
      <c r="O485" s="371"/>
      <c r="R485" s="40"/>
    </row>
    <row r="486" spans="2:18" x14ac:dyDescent="0.25">
      <c r="B486" s="369"/>
      <c r="C486" s="365"/>
      <c r="D486" s="365"/>
      <c r="E486" s="365"/>
      <c r="F486" s="365"/>
      <c r="G486" s="365"/>
      <c r="H486" s="365"/>
      <c r="I486" s="370"/>
      <c r="J486" s="365"/>
      <c r="K486" s="370"/>
      <c r="L486" s="370"/>
      <c r="M486" s="365"/>
      <c r="O486" s="371"/>
      <c r="R486" s="40"/>
    </row>
    <row r="487" spans="2:18" x14ac:dyDescent="0.25">
      <c r="B487" s="369"/>
      <c r="C487" s="365"/>
      <c r="D487" s="365"/>
      <c r="E487" s="365"/>
      <c r="F487" s="365"/>
      <c r="G487" s="365"/>
      <c r="H487" s="365"/>
      <c r="I487" s="370"/>
      <c r="J487" s="365"/>
      <c r="K487" s="370"/>
      <c r="L487" s="370"/>
      <c r="M487" s="365"/>
      <c r="O487" s="371"/>
      <c r="R487" s="40"/>
    </row>
    <row r="488" spans="2:18" x14ac:dyDescent="0.25">
      <c r="B488" s="369"/>
      <c r="C488" s="365"/>
      <c r="D488" s="365"/>
      <c r="E488" s="365"/>
      <c r="F488" s="365"/>
      <c r="G488" s="365"/>
      <c r="H488" s="365"/>
      <c r="I488" s="370"/>
      <c r="J488" s="365"/>
      <c r="K488" s="370"/>
      <c r="L488" s="370"/>
      <c r="M488" s="365"/>
      <c r="O488" s="371"/>
      <c r="R488" s="40"/>
    </row>
    <row r="489" spans="2:18" x14ac:dyDescent="0.25">
      <c r="B489" s="369"/>
      <c r="C489" s="365"/>
      <c r="D489" s="365"/>
      <c r="E489" s="365"/>
      <c r="F489" s="365"/>
      <c r="G489" s="365"/>
      <c r="H489" s="365"/>
      <c r="I489" s="370"/>
      <c r="J489" s="365"/>
      <c r="K489" s="370"/>
      <c r="L489" s="370"/>
      <c r="M489" s="365"/>
      <c r="O489" s="371"/>
      <c r="R489" s="40"/>
    </row>
    <row r="490" spans="2:18" x14ac:dyDescent="0.25">
      <c r="B490" s="369"/>
      <c r="C490" s="365"/>
      <c r="D490" s="365"/>
      <c r="E490" s="365"/>
      <c r="F490" s="365"/>
      <c r="G490" s="365"/>
      <c r="H490" s="365"/>
      <c r="I490" s="370"/>
      <c r="J490" s="365"/>
      <c r="K490" s="370"/>
      <c r="L490" s="370"/>
      <c r="M490" s="365"/>
      <c r="O490" s="371"/>
      <c r="R490" s="40"/>
    </row>
    <row r="491" spans="2:18" x14ac:dyDescent="0.25">
      <c r="B491" s="369"/>
      <c r="C491" s="365"/>
      <c r="D491" s="365"/>
      <c r="E491" s="365"/>
      <c r="F491" s="365"/>
      <c r="G491" s="365"/>
      <c r="H491" s="365"/>
      <c r="I491" s="370"/>
      <c r="J491" s="365"/>
      <c r="K491" s="370"/>
      <c r="L491" s="370"/>
      <c r="M491" s="365"/>
      <c r="O491" s="371"/>
      <c r="R491" s="40"/>
    </row>
    <row r="492" spans="2:18" x14ac:dyDescent="0.25">
      <c r="B492" s="369"/>
      <c r="C492" s="365"/>
      <c r="D492" s="365"/>
      <c r="E492" s="365"/>
      <c r="F492" s="365"/>
      <c r="G492" s="365"/>
      <c r="H492" s="365"/>
      <c r="I492" s="370"/>
      <c r="J492" s="365"/>
      <c r="K492" s="370"/>
      <c r="L492" s="370"/>
      <c r="M492" s="365"/>
      <c r="O492" s="371"/>
      <c r="R492" s="40"/>
    </row>
    <row r="493" spans="2:18" x14ac:dyDescent="0.25">
      <c r="B493" s="369"/>
      <c r="C493" s="365"/>
      <c r="D493" s="365"/>
      <c r="E493" s="365"/>
      <c r="F493" s="365"/>
      <c r="G493" s="365"/>
      <c r="H493" s="365"/>
      <c r="I493" s="370"/>
      <c r="J493" s="365"/>
      <c r="K493" s="370"/>
      <c r="L493" s="370"/>
      <c r="M493" s="365"/>
      <c r="O493" s="371"/>
      <c r="R493" s="40"/>
    </row>
    <row r="494" spans="2:18" x14ac:dyDescent="0.25">
      <c r="B494" s="369"/>
      <c r="C494" s="365"/>
      <c r="D494" s="365"/>
      <c r="E494" s="365"/>
      <c r="F494" s="365"/>
      <c r="G494" s="365"/>
      <c r="H494" s="365"/>
      <c r="I494" s="370"/>
      <c r="J494" s="365"/>
      <c r="K494" s="370"/>
      <c r="L494" s="370"/>
      <c r="M494" s="365"/>
      <c r="O494" s="371"/>
      <c r="R494" s="40"/>
    </row>
    <row r="495" spans="2:18" x14ac:dyDescent="0.25">
      <c r="B495" s="369"/>
      <c r="C495" s="365"/>
      <c r="D495" s="365"/>
      <c r="E495" s="365"/>
      <c r="F495" s="365"/>
      <c r="G495" s="365"/>
      <c r="H495" s="365"/>
      <c r="I495" s="370"/>
      <c r="J495" s="365"/>
      <c r="K495" s="370"/>
      <c r="L495" s="370"/>
      <c r="M495" s="365"/>
      <c r="O495" s="371"/>
      <c r="R495" s="40"/>
    </row>
    <row r="496" spans="2:18" x14ac:dyDescent="0.25">
      <c r="B496" s="369"/>
      <c r="C496" s="365"/>
      <c r="D496" s="365"/>
      <c r="E496" s="365"/>
      <c r="F496" s="365"/>
      <c r="G496" s="365"/>
      <c r="H496" s="365"/>
      <c r="I496" s="370"/>
      <c r="J496" s="365"/>
      <c r="K496" s="370"/>
      <c r="L496" s="370"/>
      <c r="M496" s="365"/>
      <c r="O496" s="371"/>
      <c r="R496" s="40"/>
    </row>
    <row r="497" spans="2:18" x14ac:dyDescent="0.25">
      <c r="B497" s="369"/>
      <c r="C497" s="365"/>
      <c r="D497" s="365"/>
      <c r="E497" s="365"/>
      <c r="F497" s="365"/>
      <c r="G497" s="365"/>
      <c r="H497" s="365"/>
      <c r="I497" s="370"/>
      <c r="J497" s="365"/>
      <c r="K497" s="370"/>
      <c r="L497" s="370"/>
      <c r="M497" s="365"/>
      <c r="O497" s="371"/>
      <c r="R497" s="40"/>
    </row>
    <row r="498" spans="2:18" x14ac:dyDescent="0.25">
      <c r="B498" s="369"/>
      <c r="C498" s="365"/>
      <c r="D498" s="365"/>
      <c r="E498" s="365"/>
      <c r="F498" s="365"/>
      <c r="G498" s="365"/>
      <c r="H498" s="365"/>
      <c r="I498" s="370"/>
      <c r="J498" s="365"/>
      <c r="K498" s="370"/>
      <c r="L498" s="370"/>
      <c r="M498" s="365"/>
      <c r="O498" s="371"/>
      <c r="R498" s="40"/>
    </row>
    <row r="499" spans="2:18" x14ac:dyDescent="0.25">
      <c r="B499" s="369"/>
      <c r="C499" s="365"/>
      <c r="D499" s="365"/>
      <c r="E499" s="365"/>
      <c r="F499" s="365"/>
      <c r="G499" s="365"/>
      <c r="H499" s="365"/>
      <c r="I499" s="370"/>
      <c r="J499" s="365"/>
      <c r="K499" s="370"/>
      <c r="L499" s="370"/>
      <c r="M499" s="365"/>
      <c r="O499" s="371"/>
      <c r="R499" s="40"/>
    </row>
    <row r="500" spans="2:18" x14ac:dyDescent="0.25">
      <c r="B500" s="369"/>
      <c r="C500" s="365"/>
      <c r="D500" s="365"/>
      <c r="E500" s="365"/>
      <c r="F500" s="365"/>
      <c r="G500" s="365"/>
      <c r="H500" s="365"/>
      <c r="I500" s="370"/>
      <c r="J500" s="365"/>
      <c r="K500" s="370"/>
      <c r="L500" s="370"/>
      <c r="M500" s="365"/>
      <c r="O500" s="371"/>
      <c r="R500" s="40"/>
    </row>
    <row r="501" spans="2:18" x14ac:dyDescent="0.25">
      <c r="B501" s="369"/>
      <c r="C501" s="365"/>
      <c r="D501" s="365"/>
      <c r="E501" s="365"/>
      <c r="F501" s="365"/>
      <c r="G501" s="365"/>
      <c r="H501" s="365"/>
      <c r="I501" s="370"/>
      <c r="J501" s="365"/>
      <c r="K501" s="370"/>
      <c r="L501" s="370"/>
      <c r="M501" s="365"/>
      <c r="O501" s="371"/>
      <c r="R501" s="40"/>
    </row>
    <row r="502" spans="2:18" x14ac:dyDescent="0.25">
      <c r="B502" s="369"/>
      <c r="C502" s="365"/>
      <c r="D502" s="365"/>
      <c r="E502" s="365"/>
      <c r="F502" s="365"/>
      <c r="G502" s="365"/>
      <c r="H502" s="365"/>
      <c r="I502" s="370"/>
      <c r="J502" s="365"/>
      <c r="K502" s="370"/>
      <c r="L502" s="370"/>
      <c r="M502" s="365"/>
      <c r="O502" s="371"/>
      <c r="R502" s="40"/>
    </row>
    <row r="503" spans="2:18" x14ac:dyDescent="0.25">
      <c r="B503" s="369"/>
      <c r="C503" s="365"/>
      <c r="D503" s="365"/>
      <c r="E503" s="365"/>
      <c r="F503" s="365"/>
      <c r="G503" s="365"/>
      <c r="H503" s="365"/>
      <c r="I503" s="370"/>
      <c r="J503" s="365"/>
      <c r="K503" s="370"/>
      <c r="L503" s="370"/>
      <c r="M503" s="365"/>
      <c r="O503" s="371"/>
      <c r="R503" s="40"/>
    </row>
    <row r="504" spans="2:18" x14ac:dyDescent="0.25">
      <c r="B504" s="369"/>
      <c r="C504" s="365"/>
      <c r="D504" s="365"/>
      <c r="E504" s="365"/>
      <c r="F504" s="365"/>
      <c r="G504" s="365"/>
      <c r="H504" s="365"/>
      <c r="I504" s="370"/>
      <c r="J504" s="365"/>
      <c r="K504" s="370"/>
      <c r="L504" s="370"/>
      <c r="M504" s="365"/>
      <c r="O504" s="371"/>
      <c r="R504" s="40"/>
    </row>
    <row r="505" spans="2:18" x14ac:dyDescent="0.25">
      <c r="B505" s="369"/>
      <c r="C505" s="365"/>
      <c r="D505" s="365"/>
      <c r="E505" s="365"/>
      <c r="F505" s="365"/>
      <c r="G505" s="365"/>
      <c r="H505" s="365"/>
      <c r="I505" s="370"/>
      <c r="J505" s="365"/>
      <c r="K505" s="370"/>
      <c r="L505" s="370"/>
      <c r="M505" s="365"/>
      <c r="O505" s="371"/>
      <c r="R505" s="40"/>
    </row>
    <row r="506" spans="2:18" x14ac:dyDescent="0.25">
      <c r="B506" s="369"/>
      <c r="C506" s="365"/>
      <c r="D506" s="365"/>
      <c r="E506" s="365"/>
      <c r="F506" s="365"/>
      <c r="G506" s="365"/>
      <c r="H506" s="365"/>
      <c r="I506" s="370"/>
      <c r="J506" s="365"/>
      <c r="K506" s="370"/>
      <c r="L506" s="370"/>
      <c r="M506" s="365"/>
      <c r="O506" s="371"/>
      <c r="R506" s="40"/>
    </row>
    <row r="507" spans="2:18" x14ac:dyDescent="0.25">
      <c r="B507" s="369"/>
      <c r="C507" s="365"/>
      <c r="D507" s="365"/>
      <c r="E507" s="365"/>
      <c r="F507" s="365"/>
      <c r="G507" s="365"/>
      <c r="H507" s="365"/>
      <c r="I507" s="370"/>
      <c r="J507" s="365"/>
      <c r="K507" s="370"/>
      <c r="L507" s="370"/>
      <c r="M507" s="365"/>
      <c r="O507" s="371"/>
      <c r="R507" s="40"/>
    </row>
    <row r="508" spans="2:18" x14ac:dyDescent="0.25">
      <c r="B508" s="369"/>
      <c r="C508" s="365"/>
      <c r="D508" s="365"/>
      <c r="E508" s="365"/>
      <c r="F508" s="365"/>
      <c r="G508" s="365"/>
      <c r="H508" s="365"/>
      <c r="I508" s="370"/>
      <c r="J508" s="365"/>
      <c r="K508" s="370"/>
      <c r="L508" s="370"/>
      <c r="M508" s="365"/>
      <c r="O508" s="371"/>
      <c r="R508" s="40"/>
    </row>
    <row r="509" spans="2:18" x14ac:dyDescent="0.25">
      <c r="B509" s="369"/>
      <c r="C509" s="365"/>
      <c r="D509" s="365"/>
      <c r="E509" s="365"/>
      <c r="F509" s="365"/>
      <c r="G509" s="365"/>
      <c r="H509" s="365"/>
      <c r="I509" s="370"/>
      <c r="J509" s="365"/>
      <c r="K509" s="370"/>
      <c r="L509" s="370"/>
      <c r="M509" s="365"/>
      <c r="O509" s="371"/>
      <c r="R509" s="40"/>
    </row>
    <row r="510" spans="2:18" x14ac:dyDescent="0.25">
      <c r="B510" s="369"/>
      <c r="C510" s="365"/>
      <c r="D510" s="365"/>
      <c r="E510" s="365"/>
      <c r="F510" s="365"/>
      <c r="G510" s="365"/>
      <c r="H510" s="365"/>
      <c r="I510" s="370"/>
      <c r="J510" s="365"/>
      <c r="K510" s="370"/>
      <c r="L510" s="370"/>
      <c r="M510" s="365"/>
      <c r="O510" s="371"/>
      <c r="R510" s="40"/>
    </row>
    <row r="511" spans="2:18" x14ac:dyDescent="0.25">
      <c r="B511" s="369"/>
      <c r="C511" s="365"/>
      <c r="D511" s="365"/>
      <c r="E511" s="365"/>
      <c r="F511" s="365"/>
      <c r="G511" s="365"/>
      <c r="H511" s="365"/>
      <c r="I511" s="370"/>
      <c r="J511" s="365"/>
      <c r="K511" s="370"/>
      <c r="L511" s="370"/>
      <c r="M511" s="365"/>
      <c r="O511" s="371"/>
      <c r="R511" s="40"/>
    </row>
    <row r="512" spans="2:18" x14ac:dyDescent="0.25">
      <c r="B512" s="369"/>
      <c r="C512" s="365"/>
      <c r="D512" s="365"/>
      <c r="E512" s="365"/>
      <c r="F512" s="365"/>
      <c r="G512" s="365"/>
      <c r="H512" s="365"/>
      <c r="I512" s="370"/>
      <c r="J512" s="365"/>
      <c r="K512" s="370"/>
      <c r="L512" s="370"/>
      <c r="M512" s="365"/>
      <c r="O512" s="371"/>
      <c r="R512" s="40"/>
    </row>
    <row r="513" spans="2:18" x14ac:dyDescent="0.25">
      <c r="B513" s="369"/>
      <c r="C513" s="365"/>
      <c r="D513" s="365"/>
      <c r="E513" s="365"/>
      <c r="F513" s="365"/>
      <c r="G513" s="365"/>
      <c r="H513" s="365"/>
      <c r="I513" s="370"/>
      <c r="J513" s="365"/>
      <c r="K513" s="370"/>
      <c r="L513" s="370"/>
      <c r="M513" s="365"/>
      <c r="O513" s="371"/>
      <c r="R513" s="40"/>
    </row>
    <row r="514" spans="2:18" x14ac:dyDescent="0.25">
      <c r="B514" s="369"/>
      <c r="C514" s="365"/>
      <c r="D514" s="365"/>
      <c r="E514" s="365"/>
      <c r="F514" s="365"/>
      <c r="G514" s="365"/>
      <c r="H514" s="365"/>
      <c r="I514" s="370"/>
      <c r="J514" s="365"/>
      <c r="K514" s="370"/>
      <c r="L514" s="370"/>
      <c r="M514" s="365"/>
      <c r="O514" s="371"/>
      <c r="R514" s="40"/>
    </row>
    <row r="515" spans="2:18" x14ac:dyDescent="0.25">
      <c r="B515" s="369"/>
      <c r="C515" s="365"/>
      <c r="D515" s="365"/>
      <c r="E515" s="365"/>
      <c r="F515" s="365"/>
      <c r="G515" s="365"/>
      <c r="H515" s="365"/>
      <c r="I515" s="370"/>
      <c r="J515" s="365"/>
      <c r="K515" s="370"/>
      <c r="L515" s="370"/>
      <c r="M515" s="365"/>
      <c r="O515" s="371"/>
      <c r="R515" s="40"/>
    </row>
    <row r="516" spans="2:18" x14ac:dyDescent="0.25">
      <c r="B516" s="369"/>
      <c r="C516" s="365"/>
      <c r="D516" s="365"/>
      <c r="E516" s="365"/>
      <c r="F516" s="365"/>
      <c r="G516" s="365"/>
      <c r="H516" s="365"/>
      <c r="I516" s="370"/>
      <c r="J516" s="365"/>
      <c r="K516" s="370"/>
      <c r="L516" s="370"/>
      <c r="M516" s="365"/>
      <c r="O516" s="371"/>
      <c r="R516" s="40"/>
    </row>
    <row r="517" spans="2:18" x14ac:dyDescent="0.25">
      <c r="B517" s="369"/>
      <c r="C517" s="365"/>
      <c r="D517" s="365"/>
      <c r="E517" s="365"/>
      <c r="F517" s="365"/>
      <c r="G517" s="365"/>
      <c r="H517" s="365"/>
      <c r="I517" s="370"/>
      <c r="J517" s="365"/>
      <c r="K517" s="370"/>
      <c r="L517" s="370"/>
      <c r="M517" s="365"/>
      <c r="O517" s="371"/>
      <c r="R517" s="40"/>
    </row>
    <row r="518" spans="2:18" x14ac:dyDescent="0.25">
      <c r="B518" s="369"/>
      <c r="C518" s="365"/>
      <c r="D518" s="365"/>
      <c r="E518" s="365"/>
      <c r="F518" s="365"/>
      <c r="G518" s="365"/>
      <c r="H518" s="365"/>
      <c r="I518" s="370"/>
      <c r="J518" s="365"/>
      <c r="K518" s="370"/>
      <c r="L518" s="370"/>
      <c r="M518" s="365"/>
      <c r="O518" s="371"/>
      <c r="R518" s="40"/>
    </row>
    <row r="519" spans="2:18" x14ac:dyDescent="0.25">
      <c r="B519" s="369"/>
      <c r="C519" s="365"/>
      <c r="D519" s="365"/>
      <c r="E519" s="365"/>
      <c r="F519" s="365"/>
      <c r="G519" s="365"/>
      <c r="H519" s="365"/>
      <c r="I519" s="370"/>
      <c r="J519" s="365"/>
      <c r="K519" s="370"/>
      <c r="L519" s="370"/>
      <c r="M519" s="365"/>
      <c r="O519" s="371"/>
      <c r="R519" s="40"/>
    </row>
    <row r="520" spans="2:18" x14ac:dyDescent="0.25">
      <c r="B520" s="369"/>
      <c r="C520" s="365"/>
      <c r="D520" s="365"/>
      <c r="E520" s="365"/>
      <c r="F520" s="365"/>
      <c r="G520" s="365"/>
      <c r="H520" s="365"/>
      <c r="I520" s="370"/>
      <c r="J520" s="365"/>
      <c r="K520" s="370"/>
      <c r="L520" s="370"/>
      <c r="M520" s="365"/>
      <c r="O520" s="371"/>
      <c r="R520" s="40"/>
    </row>
    <row r="521" spans="2:18" x14ac:dyDescent="0.25">
      <c r="B521" s="369"/>
      <c r="C521" s="365"/>
      <c r="D521" s="365"/>
      <c r="E521" s="365"/>
      <c r="F521" s="365"/>
      <c r="G521" s="365"/>
      <c r="H521" s="365"/>
      <c r="I521" s="370"/>
      <c r="J521" s="365"/>
      <c r="K521" s="370"/>
      <c r="L521" s="370"/>
      <c r="M521" s="365"/>
      <c r="O521" s="371"/>
      <c r="R521" s="40"/>
    </row>
    <row r="522" spans="2:18" x14ac:dyDescent="0.25">
      <c r="B522" s="369"/>
      <c r="C522" s="365"/>
      <c r="D522" s="365"/>
      <c r="E522" s="365"/>
      <c r="F522" s="365"/>
      <c r="G522" s="365"/>
      <c r="H522" s="365"/>
      <c r="I522" s="370"/>
      <c r="J522" s="365"/>
      <c r="K522" s="370"/>
      <c r="L522" s="370"/>
      <c r="M522" s="365"/>
      <c r="O522" s="371"/>
      <c r="R522" s="40"/>
    </row>
    <row r="523" spans="2:18" x14ac:dyDescent="0.25">
      <c r="B523" s="369"/>
      <c r="C523" s="365"/>
      <c r="D523" s="365"/>
      <c r="E523" s="365"/>
      <c r="F523" s="365"/>
      <c r="G523" s="365"/>
      <c r="H523" s="365"/>
      <c r="I523" s="370"/>
      <c r="J523" s="365"/>
      <c r="K523" s="370"/>
      <c r="L523" s="370"/>
      <c r="M523" s="365"/>
      <c r="O523" s="371"/>
      <c r="R523" s="40"/>
    </row>
    <row r="524" spans="2:18" x14ac:dyDescent="0.25">
      <c r="B524" s="369"/>
      <c r="C524" s="365"/>
      <c r="D524" s="365"/>
      <c r="E524" s="365"/>
      <c r="F524" s="365"/>
      <c r="G524" s="365"/>
      <c r="H524" s="365"/>
      <c r="I524" s="370"/>
      <c r="J524" s="365"/>
      <c r="K524" s="370"/>
      <c r="L524" s="370"/>
      <c r="M524" s="365"/>
      <c r="O524" s="371"/>
      <c r="R524" s="40"/>
    </row>
    <row r="525" spans="2:18" x14ac:dyDescent="0.25">
      <c r="B525" s="369"/>
      <c r="C525" s="365"/>
      <c r="D525" s="365"/>
      <c r="E525" s="365"/>
      <c r="F525" s="365"/>
      <c r="G525" s="365"/>
      <c r="H525" s="365"/>
      <c r="I525" s="370"/>
      <c r="J525" s="365"/>
      <c r="K525" s="370"/>
      <c r="L525" s="370"/>
      <c r="M525" s="365"/>
      <c r="O525" s="371"/>
      <c r="R525" s="40"/>
    </row>
    <row r="526" spans="2:18" x14ac:dyDescent="0.25">
      <c r="B526" s="369"/>
      <c r="C526" s="365"/>
      <c r="D526" s="365"/>
      <c r="E526" s="365"/>
      <c r="F526" s="365"/>
      <c r="G526" s="365"/>
      <c r="H526" s="365"/>
      <c r="I526" s="370"/>
      <c r="J526" s="365"/>
      <c r="K526" s="370"/>
      <c r="L526" s="370"/>
      <c r="M526" s="365"/>
      <c r="O526" s="371"/>
      <c r="R526" s="40"/>
    </row>
    <row r="527" spans="2:18" x14ac:dyDescent="0.25">
      <c r="B527" s="369"/>
      <c r="C527" s="365"/>
      <c r="D527" s="365"/>
      <c r="E527" s="365"/>
      <c r="F527" s="365"/>
      <c r="G527" s="365"/>
      <c r="H527" s="365"/>
      <c r="I527" s="370"/>
      <c r="J527" s="365"/>
      <c r="K527" s="370"/>
      <c r="L527" s="370"/>
      <c r="M527" s="365"/>
      <c r="O527" s="371"/>
      <c r="R527" s="40"/>
    </row>
    <row r="528" spans="2:18" x14ac:dyDescent="0.25">
      <c r="B528" s="369"/>
      <c r="C528" s="365"/>
      <c r="D528" s="365"/>
      <c r="E528" s="365"/>
      <c r="F528" s="365"/>
      <c r="G528" s="365"/>
      <c r="H528" s="365"/>
      <c r="I528" s="370"/>
      <c r="J528" s="365"/>
      <c r="K528" s="370"/>
      <c r="L528" s="370"/>
      <c r="M528" s="365"/>
      <c r="O528" s="371"/>
      <c r="R528" s="40"/>
    </row>
    <row r="529" spans="2:18" x14ac:dyDescent="0.25">
      <c r="B529" s="369"/>
      <c r="C529" s="365"/>
      <c r="D529" s="365"/>
      <c r="E529" s="365"/>
      <c r="F529" s="365"/>
      <c r="G529" s="365"/>
      <c r="H529" s="365"/>
      <c r="I529" s="370"/>
      <c r="J529" s="365"/>
      <c r="K529" s="370"/>
      <c r="L529" s="370"/>
      <c r="M529" s="365"/>
      <c r="O529" s="371"/>
      <c r="R529" s="40"/>
    </row>
    <row r="530" spans="2:18" x14ac:dyDescent="0.25">
      <c r="B530" s="369"/>
      <c r="C530" s="365"/>
      <c r="D530" s="365"/>
      <c r="E530" s="365"/>
      <c r="F530" s="365"/>
      <c r="G530" s="365"/>
      <c r="H530" s="365"/>
      <c r="I530" s="370"/>
      <c r="J530" s="365"/>
      <c r="K530" s="370"/>
      <c r="L530" s="370"/>
      <c r="M530" s="365"/>
      <c r="O530" s="371"/>
      <c r="R530" s="40"/>
    </row>
    <row r="531" spans="2:18" x14ac:dyDescent="0.25">
      <c r="B531" s="369"/>
      <c r="C531" s="365"/>
      <c r="D531" s="365"/>
      <c r="E531" s="365"/>
      <c r="F531" s="365"/>
      <c r="G531" s="365"/>
      <c r="H531" s="365"/>
      <c r="I531" s="370"/>
      <c r="J531" s="365"/>
      <c r="K531" s="370"/>
      <c r="L531" s="370"/>
      <c r="M531" s="365"/>
      <c r="O531" s="371"/>
      <c r="R531" s="40"/>
    </row>
    <row r="532" spans="2:18" x14ac:dyDescent="0.25">
      <c r="B532" s="369"/>
      <c r="C532" s="365"/>
      <c r="D532" s="365"/>
      <c r="E532" s="365"/>
      <c r="F532" s="365"/>
      <c r="G532" s="365"/>
      <c r="H532" s="365"/>
      <c r="I532" s="370"/>
      <c r="J532" s="365"/>
      <c r="K532" s="370"/>
      <c r="L532" s="370"/>
      <c r="M532" s="365"/>
      <c r="O532" s="371"/>
      <c r="R532" s="40"/>
    </row>
    <row r="533" spans="2:18" x14ac:dyDescent="0.25">
      <c r="B533" s="369"/>
      <c r="C533" s="365"/>
      <c r="D533" s="365"/>
      <c r="E533" s="365"/>
      <c r="F533" s="365"/>
      <c r="G533" s="365"/>
      <c r="H533" s="365"/>
      <c r="I533" s="370"/>
      <c r="J533" s="365"/>
      <c r="K533" s="370"/>
      <c r="L533" s="370"/>
      <c r="M533" s="365"/>
      <c r="O533" s="371"/>
      <c r="R533" s="40"/>
    </row>
    <row r="534" spans="2:18" x14ac:dyDescent="0.25">
      <c r="B534" s="369"/>
      <c r="C534" s="365"/>
      <c r="D534" s="365"/>
      <c r="E534" s="365"/>
      <c r="F534" s="365"/>
      <c r="G534" s="365"/>
      <c r="H534" s="365"/>
      <c r="I534" s="370"/>
      <c r="J534" s="365"/>
      <c r="K534" s="370"/>
      <c r="L534" s="370"/>
      <c r="M534" s="365"/>
      <c r="O534" s="371"/>
      <c r="R534" s="40"/>
    </row>
    <row r="535" spans="2:18" x14ac:dyDescent="0.25">
      <c r="B535" s="369"/>
      <c r="C535" s="365"/>
      <c r="D535" s="365"/>
      <c r="E535" s="365"/>
      <c r="F535" s="365"/>
      <c r="G535" s="365"/>
      <c r="H535" s="365"/>
      <c r="I535" s="370"/>
      <c r="J535" s="365"/>
      <c r="K535" s="370"/>
      <c r="L535" s="370"/>
      <c r="M535" s="365"/>
      <c r="O535" s="371"/>
      <c r="R535" s="40"/>
    </row>
    <row r="536" spans="2:18" x14ac:dyDescent="0.25">
      <c r="B536" s="369"/>
      <c r="C536" s="365"/>
      <c r="D536" s="365"/>
      <c r="E536" s="365"/>
      <c r="F536" s="365"/>
      <c r="G536" s="365"/>
      <c r="H536" s="365"/>
      <c r="I536" s="370"/>
      <c r="J536" s="365"/>
      <c r="K536" s="370"/>
      <c r="L536" s="370"/>
      <c r="M536" s="365"/>
      <c r="O536" s="371"/>
      <c r="R536" s="40"/>
    </row>
    <row r="537" spans="2:18" x14ac:dyDescent="0.25">
      <c r="B537" s="369"/>
      <c r="C537" s="365"/>
      <c r="D537" s="365"/>
      <c r="E537" s="365"/>
      <c r="F537" s="365"/>
      <c r="G537" s="365"/>
      <c r="H537" s="365"/>
      <c r="I537" s="370"/>
      <c r="J537" s="365"/>
      <c r="K537" s="370"/>
      <c r="L537" s="370"/>
      <c r="M537" s="365"/>
      <c r="O537" s="371"/>
      <c r="R537" s="40"/>
    </row>
    <row r="538" spans="2:18" x14ac:dyDescent="0.25">
      <c r="B538" s="369"/>
      <c r="C538" s="365"/>
      <c r="D538" s="365"/>
      <c r="E538" s="365"/>
      <c r="F538" s="365"/>
      <c r="G538" s="365"/>
      <c r="H538" s="365"/>
      <c r="I538" s="370"/>
      <c r="J538" s="365"/>
      <c r="K538" s="370"/>
      <c r="L538" s="370"/>
      <c r="M538" s="365"/>
      <c r="O538" s="371"/>
      <c r="R538" s="40"/>
    </row>
    <row r="539" spans="2:18" x14ac:dyDescent="0.25">
      <c r="B539" s="369"/>
      <c r="C539" s="365"/>
      <c r="D539" s="365"/>
      <c r="E539" s="365"/>
      <c r="F539" s="365"/>
      <c r="G539" s="365"/>
      <c r="H539" s="365"/>
      <c r="I539" s="370"/>
      <c r="J539" s="365"/>
      <c r="K539" s="370"/>
      <c r="L539" s="370"/>
      <c r="M539" s="365"/>
      <c r="O539" s="371"/>
      <c r="R539" s="40"/>
    </row>
    <row r="540" spans="2:18" x14ac:dyDescent="0.25">
      <c r="B540" s="369"/>
      <c r="C540" s="365"/>
      <c r="D540" s="365"/>
      <c r="E540" s="365"/>
      <c r="F540" s="365"/>
      <c r="G540" s="365"/>
      <c r="H540" s="365"/>
      <c r="I540" s="370"/>
      <c r="J540" s="365"/>
      <c r="K540" s="370"/>
      <c r="L540" s="370"/>
      <c r="M540" s="365"/>
      <c r="O540" s="371"/>
      <c r="R540" s="40"/>
    </row>
    <row r="541" spans="2:18" x14ac:dyDescent="0.25">
      <c r="B541" s="369"/>
      <c r="C541" s="365"/>
      <c r="D541" s="365"/>
      <c r="E541" s="365"/>
      <c r="F541" s="365"/>
      <c r="G541" s="365"/>
      <c r="H541" s="365"/>
      <c r="I541" s="370"/>
      <c r="J541" s="365"/>
      <c r="K541" s="370"/>
      <c r="L541" s="370"/>
      <c r="M541" s="365"/>
      <c r="O541" s="371"/>
      <c r="R541" s="40"/>
    </row>
    <row r="542" spans="2:18" x14ac:dyDescent="0.25">
      <c r="B542" s="369"/>
      <c r="C542" s="365"/>
      <c r="D542" s="365"/>
      <c r="E542" s="365"/>
      <c r="F542" s="365"/>
      <c r="G542" s="365"/>
      <c r="H542" s="365"/>
      <c r="I542" s="370"/>
      <c r="J542" s="365"/>
      <c r="K542" s="370"/>
      <c r="L542" s="370"/>
      <c r="M542" s="365"/>
      <c r="O542" s="371"/>
      <c r="R542" s="40"/>
    </row>
    <row r="543" spans="2:18" x14ac:dyDescent="0.25">
      <c r="B543" s="369"/>
      <c r="C543" s="365"/>
      <c r="D543" s="365"/>
      <c r="E543" s="365"/>
      <c r="F543" s="365"/>
      <c r="G543" s="365"/>
      <c r="H543" s="365"/>
      <c r="I543" s="370"/>
      <c r="J543" s="365"/>
      <c r="K543" s="370"/>
      <c r="L543" s="370"/>
      <c r="M543" s="365"/>
      <c r="O543" s="371"/>
      <c r="R543" s="40"/>
    </row>
    <row r="544" spans="2:18" x14ac:dyDescent="0.25">
      <c r="B544" s="369"/>
      <c r="C544" s="365"/>
      <c r="D544" s="365"/>
      <c r="E544" s="365"/>
      <c r="F544" s="365"/>
      <c r="G544" s="365"/>
      <c r="H544" s="365"/>
      <c r="I544" s="370"/>
      <c r="J544" s="365"/>
      <c r="K544" s="370"/>
      <c r="L544" s="370"/>
      <c r="M544" s="365"/>
      <c r="O544" s="371"/>
      <c r="R544" s="40"/>
    </row>
    <row r="545" spans="2:18" x14ac:dyDescent="0.25">
      <c r="B545" s="369"/>
      <c r="C545" s="365"/>
      <c r="D545" s="365"/>
      <c r="E545" s="365"/>
      <c r="F545" s="365"/>
      <c r="G545" s="365"/>
      <c r="H545" s="365"/>
      <c r="I545" s="370"/>
      <c r="J545" s="365"/>
      <c r="K545" s="370"/>
      <c r="L545" s="370"/>
      <c r="M545" s="365"/>
      <c r="O545" s="371"/>
      <c r="R545" s="40"/>
    </row>
    <row r="546" spans="2:18" x14ac:dyDescent="0.25">
      <c r="B546" s="369"/>
      <c r="C546" s="365"/>
      <c r="D546" s="365"/>
      <c r="E546" s="365"/>
      <c r="F546" s="365"/>
      <c r="G546" s="365"/>
      <c r="H546" s="365"/>
      <c r="I546" s="370"/>
      <c r="J546" s="365"/>
      <c r="K546" s="370"/>
      <c r="L546" s="370"/>
      <c r="M546" s="365"/>
      <c r="O546" s="371"/>
      <c r="R546" s="40"/>
    </row>
    <row r="547" spans="2:18" x14ac:dyDescent="0.25">
      <c r="B547" s="369"/>
      <c r="C547" s="365"/>
      <c r="D547" s="365"/>
      <c r="E547" s="365"/>
      <c r="F547" s="365"/>
      <c r="G547" s="365"/>
      <c r="H547" s="365"/>
      <c r="I547" s="370"/>
      <c r="J547" s="365"/>
      <c r="K547" s="370"/>
      <c r="L547" s="370"/>
      <c r="M547" s="365"/>
      <c r="O547" s="371"/>
      <c r="R547" s="40"/>
    </row>
    <row r="548" spans="2:18" x14ac:dyDescent="0.25">
      <c r="B548" s="369"/>
      <c r="C548" s="365"/>
      <c r="D548" s="365"/>
      <c r="E548" s="365"/>
      <c r="F548" s="365"/>
      <c r="G548" s="365"/>
      <c r="H548" s="365"/>
      <c r="I548" s="370"/>
      <c r="J548" s="365"/>
      <c r="K548" s="370"/>
      <c r="L548" s="370"/>
      <c r="M548" s="365"/>
      <c r="O548" s="371"/>
      <c r="R548" s="40"/>
    </row>
    <row r="549" spans="2:18" x14ac:dyDescent="0.25">
      <c r="B549" s="369"/>
      <c r="C549" s="365"/>
      <c r="D549" s="365"/>
      <c r="E549" s="365"/>
      <c r="F549" s="365"/>
      <c r="G549" s="365"/>
      <c r="H549" s="365"/>
      <c r="I549" s="370"/>
      <c r="J549" s="365"/>
      <c r="K549" s="370"/>
      <c r="L549" s="370"/>
      <c r="M549" s="365"/>
      <c r="O549" s="371"/>
      <c r="R549" s="40"/>
    </row>
    <row r="550" spans="2:18" x14ac:dyDescent="0.25">
      <c r="B550" s="369"/>
      <c r="C550" s="365"/>
      <c r="D550" s="365"/>
      <c r="E550" s="365"/>
      <c r="F550" s="365"/>
      <c r="G550" s="365"/>
      <c r="H550" s="365"/>
      <c r="I550" s="370"/>
      <c r="J550" s="365"/>
      <c r="K550" s="370"/>
      <c r="L550" s="370"/>
      <c r="M550" s="365"/>
      <c r="O550" s="371"/>
      <c r="R550" s="40"/>
    </row>
    <row r="551" spans="2:18" x14ac:dyDescent="0.25">
      <c r="B551" s="369"/>
      <c r="C551" s="365"/>
      <c r="D551" s="365"/>
      <c r="E551" s="365"/>
      <c r="F551" s="365"/>
      <c r="G551" s="365"/>
      <c r="H551" s="365"/>
      <c r="I551" s="370"/>
      <c r="J551" s="365"/>
      <c r="K551" s="370"/>
      <c r="L551" s="370"/>
      <c r="M551" s="365"/>
      <c r="O551" s="371"/>
      <c r="R551" s="40"/>
    </row>
    <row r="552" spans="2:18" x14ac:dyDescent="0.25">
      <c r="B552" s="369"/>
      <c r="C552" s="365"/>
      <c r="D552" s="365"/>
      <c r="E552" s="365"/>
      <c r="F552" s="365"/>
      <c r="G552" s="365"/>
      <c r="H552" s="365"/>
      <c r="I552" s="370"/>
      <c r="J552" s="365"/>
      <c r="K552" s="370"/>
      <c r="L552" s="370"/>
      <c r="M552" s="365"/>
      <c r="O552" s="371"/>
      <c r="R552" s="40"/>
    </row>
    <row r="553" spans="2:18" x14ac:dyDescent="0.25">
      <c r="B553" s="369"/>
      <c r="C553" s="365"/>
      <c r="D553" s="365"/>
      <c r="E553" s="365"/>
      <c r="F553" s="365"/>
      <c r="G553" s="365"/>
      <c r="H553" s="365"/>
      <c r="I553" s="370"/>
      <c r="J553" s="365"/>
      <c r="K553" s="370"/>
      <c r="L553" s="370"/>
      <c r="M553" s="365"/>
      <c r="O553" s="371"/>
      <c r="R553" s="40"/>
    </row>
    <row r="554" spans="2:18" x14ac:dyDescent="0.25">
      <c r="B554" s="369"/>
      <c r="C554" s="365"/>
      <c r="D554" s="365"/>
      <c r="E554" s="365"/>
      <c r="F554" s="365"/>
      <c r="G554" s="365"/>
      <c r="H554" s="365"/>
      <c r="I554" s="370"/>
      <c r="J554" s="365"/>
      <c r="K554" s="370"/>
      <c r="L554" s="370"/>
      <c r="M554" s="365"/>
      <c r="O554" s="371"/>
      <c r="R554" s="40"/>
    </row>
    <row r="555" spans="2:18" x14ac:dyDescent="0.25">
      <c r="B555" s="369"/>
      <c r="C555" s="365"/>
      <c r="D555" s="365"/>
      <c r="E555" s="365"/>
      <c r="F555" s="365"/>
      <c r="G555" s="365"/>
      <c r="H555" s="365"/>
      <c r="I555" s="370"/>
      <c r="J555" s="365"/>
      <c r="K555" s="370"/>
      <c r="L555" s="370"/>
      <c r="M555" s="365"/>
      <c r="O555" s="371"/>
      <c r="R555" s="40"/>
    </row>
    <row r="556" spans="2:18" x14ac:dyDescent="0.25">
      <c r="B556" s="369"/>
      <c r="C556" s="365"/>
      <c r="D556" s="365"/>
      <c r="E556" s="365"/>
      <c r="F556" s="365"/>
      <c r="G556" s="365"/>
      <c r="H556" s="365"/>
      <c r="I556" s="370"/>
      <c r="J556" s="365"/>
      <c r="K556" s="370"/>
      <c r="L556" s="370"/>
      <c r="M556" s="365"/>
      <c r="O556" s="371"/>
      <c r="R556" s="40"/>
    </row>
    <row r="557" spans="2:18" x14ac:dyDescent="0.25">
      <c r="B557" s="369"/>
      <c r="C557" s="365"/>
      <c r="D557" s="365"/>
      <c r="E557" s="365"/>
      <c r="F557" s="365"/>
      <c r="G557" s="365"/>
      <c r="H557" s="365"/>
      <c r="I557" s="370"/>
      <c r="J557" s="365"/>
      <c r="K557" s="370"/>
      <c r="L557" s="370"/>
      <c r="M557" s="365"/>
      <c r="O557" s="371"/>
      <c r="R557" s="40"/>
    </row>
    <row r="558" spans="2:18" x14ac:dyDescent="0.25">
      <c r="B558" s="369"/>
      <c r="C558" s="365"/>
      <c r="D558" s="365"/>
      <c r="E558" s="365"/>
      <c r="F558" s="365"/>
      <c r="G558" s="365"/>
      <c r="H558" s="365"/>
      <c r="I558" s="370"/>
      <c r="J558" s="365"/>
      <c r="K558" s="370"/>
      <c r="L558" s="370"/>
      <c r="M558" s="365"/>
      <c r="O558" s="371"/>
      <c r="R558" s="40"/>
    </row>
    <row r="559" spans="2:18" x14ac:dyDescent="0.25">
      <c r="B559" s="369"/>
      <c r="C559" s="365"/>
      <c r="D559" s="365"/>
      <c r="E559" s="365"/>
      <c r="F559" s="365"/>
      <c r="G559" s="365"/>
      <c r="H559" s="365"/>
      <c r="I559" s="370"/>
      <c r="J559" s="365"/>
      <c r="K559" s="370"/>
      <c r="L559" s="370"/>
      <c r="M559" s="365"/>
      <c r="O559" s="371"/>
      <c r="R559" s="40"/>
    </row>
    <row r="560" spans="2:18" x14ac:dyDescent="0.25">
      <c r="B560" s="369"/>
      <c r="C560" s="365"/>
      <c r="D560" s="365"/>
      <c r="E560" s="365"/>
      <c r="F560" s="365"/>
      <c r="G560" s="365"/>
      <c r="H560" s="365"/>
      <c r="I560" s="370"/>
      <c r="J560" s="365"/>
      <c r="K560" s="370"/>
      <c r="L560" s="370"/>
      <c r="M560" s="365"/>
      <c r="O560" s="371"/>
      <c r="R560" s="40"/>
    </row>
    <row r="561" spans="2:18" x14ac:dyDescent="0.25">
      <c r="B561" s="369"/>
      <c r="C561" s="365"/>
      <c r="D561" s="365"/>
      <c r="E561" s="365"/>
      <c r="F561" s="365"/>
      <c r="G561" s="365"/>
      <c r="H561" s="365"/>
      <c r="I561" s="370"/>
      <c r="J561" s="365"/>
      <c r="K561" s="370"/>
      <c r="L561" s="370"/>
      <c r="M561" s="365"/>
      <c r="O561" s="371"/>
      <c r="R561" s="40"/>
    </row>
    <row r="562" spans="2:18" x14ac:dyDescent="0.25">
      <c r="B562" s="369"/>
      <c r="C562" s="365"/>
      <c r="D562" s="365"/>
      <c r="E562" s="365"/>
      <c r="F562" s="365"/>
      <c r="G562" s="365"/>
      <c r="H562" s="365"/>
      <c r="I562" s="370"/>
      <c r="J562" s="365"/>
      <c r="K562" s="370"/>
      <c r="L562" s="370"/>
      <c r="M562" s="365"/>
      <c r="O562" s="371"/>
      <c r="R562" s="40"/>
    </row>
    <row r="563" spans="2:18" x14ac:dyDescent="0.25">
      <c r="B563" s="369"/>
      <c r="C563" s="365"/>
      <c r="D563" s="365"/>
      <c r="E563" s="365"/>
      <c r="F563" s="365"/>
      <c r="G563" s="365"/>
      <c r="H563" s="365"/>
      <c r="I563" s="370"/>
      <c r="J563" s="365"/>
      <c r="K563" s="370"/>
      <c r="L563" s="370"/>
      <c r="M563" s="365"/>
      <c r="O563" s="371"/>
      <c r="R563" s="40"/>
    </row>
    <row r="564" spans="2:18" x14ac:dyDescent="0.25">
      <c r="B564" s="369"/>
      <c r="C564" s="365"/>
      <c r="D564" s="365"/>
      <c r="E564" s="365"/>
      <c r="F564" s="365"/>
      <c r="G564" s="365"/>
      <c r="H564" s="365"/>
      <c r="I564" s="370"/>
      <c r="J564" s="365"/>
      <c r="K564" s="370"/>
      <c r="L564" s="370"/>
      <c r="M564" s="365"/>
      <c r="O564" s="371"/>
      <c r="R564" s="40"/>
    </row>
    <row r="565" spans="2:18" x14ac:dyDescent="0.25">
      <c r="B565" s="369"/>
      <c r="C565" s="365"/>
      <c r="D565" s="365"/>
      <c r="E565" s="365"/>
      <c r="F565" s="365"/>
      <c r="G565" s="365"/>
      <c r="H565" s="365"/>
      <c r="I565" s="370"/>
      <c r="J565" s="365"/>
      <c r="K565" s="370"/>
      <c r="L565" s="370"/>
      <c r="M565" s="365"/>
      <c r="O565" s="371"/>
      <c r="R565" s="40"/>
    </row>
    <row r="566" spans="2:18" x14ac:dyDescent="0.25">
      <c r="B566" s="369"/>
      <c r="C566" s="365"/>
      <c r="D566" s="365"/>
      <c r="E566" s="365"/>
      <c r="F566" s="365"/>
      <c r="G566" s="365"/>
      <c r="H566" s="365"/>
      <c r="I566" s="370"/>
      <c r="J566" s="365"/>
      <c r="K566" s="370"/>
      <c r="L566" s="370"/>
      <c r="M566" s="365"/>
      <c r="O566" s="371"/>
      <c r="R566" s="40"/>
    </row>
    <row r="567" spans="2:18" x14ac:dyDescent="0.25">
      <c r="B567" s="369"/>
      <c r="C567" s="365"/>
      <c r="D567" s="365"/>
      <c r="E567" s="365"/>
      <c r="F567" s="365"/>
      <c r="G567" s="365"/>
      <c r="H567" s="365"/>
      <c r="I567" s="370"/>
      <c r="J567" s="365"/>
      <c r="K567" s="370"/>
      <c r="L567" s="370"/>
      <c r="M567" s="365"/>
      <c r="O567" s="371"/>
      <c r="R567" s="40"/>
    </row>
    <row r="568" spans="2:18" x14ac:dyDescent="0.25">
      <c r="B568" s="369"/>
      <c r="C568" s="365"/>
      <c r="D568" s="365"/>
      <c r="E568" s="365"/>
      <c r="F568" s="365"/>
      <c r="G568" s="365"/>
      <c r="H568" s="365"/>
      <c r="I568" s="370"/>
      <c r="J568" s="365"/>
      <c r="K568" s="370"/>
      <c r="L568" s="370"/>
      <c r="M568" s="365"/>
      <c r="O568" s="371"/>
      <c r="R568" s="40"/>
    </row>
    <row r="569" spans="2:18" x14ac:dyDescent="0.25">
      <c r="B569" s="369"/>
      <c r="C569" s="365"/>
      <c r="D569" s="365"/>
      <c r="E569" s="365"/>
      <c r="F569" s="365"/>
      <c r="G569" s="365"/>
      <c r="H569" s="365"/>
      <c r="I569" s="370"/>
      <c r="J569" s="365"/>
      <c r="K569" s="370"/>
      <c r="L569" s="370"/>
      <c r="M569" s="365"/>
      <c r="O569" s="371"/>
      <c r="R569" s="40"/>
    </row>
    <row r="570" spans="2:18" x14ac:dyDescent="0.25">
      <c r="B570" s="369"/>
      <c r="C570" s="365"/>
      <c r="D570" s="365"/>
      <c r="E570" s="365"/>
      <c r="F570" s="365"/>
      <c r="G570" s="365"/>
      <c r="H570" s="365"/>
      <c r="I570" s="370"/>
      <c r="J570" s="365"/>
      <c r="K570" s="370"/>
      <c r="L570" s="370"/>
      <c r="M570" s="365"/>
      <c r="O570" s="371"/>
      <c r="R570" s="40"/>
    </row>
    <row r="571" spans="2:18" x14ac:dyDescent="0.25">
      <c r="B571" s="369"/>
      <c r="C571" s="365"/>
      <c r="D571" s="365"/>
      <c r="E571" s="365"/>
      <c r="F571" s="365"/>
      <c r="G571" s="365"/>
      <c r="H571" s="365"/>
      <c r="I571" s="370"/>
      <c r="J571" s="365"/>
      <c r="K571" s="370"/>
      <c r="L571" s="370"/>
      <c r="M571" s="365"/>
      <c r="O571" s="371"/>
      <c r="R571" s="40"/>
    </row>
    <row r="572" spans="2:18" x14ac:dyDescent="0.25">
      <c r="B572" s="369"/>
      <c r="C572" s="365"/>
      <c r="D572" s="365"/>
      <c r="E572" s="365"/>
      <c r="F572" s="365"/>
      <c r="G572" s="365"/>
      <c r="H572" s="365"/>
      <c r="I572" s="370"/>
      <c r="J572" s="365"/>
      <c r="K572" s="370"/>
      <c r="L572" s="370"/>
      <c r="M572" s="365"/>
      <c r="O572" s="371"/>
      <c r="R572" s="40"/>
    </row>
    <row r="573" spans="2:18" x14ac:dyDescent="0.25">
      <c r="B573" s="369"/>
      <c r="C573" s="365"/>
      <c r="D573" s="365"/>
      <c r="E573" s="365"/>
      <c r="F573" s="365"/>
      <c r="G573" s="365"/>
      <c r="H573" s="365"/>
      <c r="I573" s="370"/>
      <c r="J573" s="365"/>
      <c r="K573" s="370"/>
      <c r="L573" s="370"/>
      <c r="M573" s="365"/>
      <c r="O573" s="371"/>
      <c r="R573" s="40"/>
    </row>
    <row r="574" spans="2:18" x14ac:dyDescent="0.25">
      <c r="B574" s="369"/>
      <c r="C574" s="365"/>
      <c r="D574" s="365"/>
      <c r="E574" s="365"/>
      <c r="F574" s="365"/>
      <c r="G574" s="365"/>
      <c r="H574" s="365"/>
      <c r="I574" s="370"/>
      <c r="J574" s="365"/>
      <c r="K574" s="370"/>
      <c r="L574" s="370"/>
      <c r="M574" s="365"/>
      <c r="O574" s="371"/>
      <c r="R574" s="40"/>
    </row>
    <row r="575" spans="2:18" x14ac:dyDescent="0.25">
      <c r="B575" s="369"/>
      <c r="C575" s="365"/>
      <c r="D575" s="365"/>
      <c r="E575" s="365"/>
      <c r="F575" s="365"/>
      <c r="G575" s="365"/>
      <c r="H575" s="365"/>
      <c r="I575" s="370"/>
      <c r="J575" s="365"/>
      <c r="K575" s="370"/>
      <c r="L575" s="370"/>
      <c r="M575" s="365"/>
      <c r="O575" s="371"/>
      <c r="R575" s="40"/>
    </row>
    <row r="576" spans="2:18" x14ac:dyDescent="0.25">
      <c r="B576" s="369"/>
      <c r="C576" s="365"/>
      <c r="D576" s="365"/>
      <c r="E576" s="365"/>
      <c r="F576" s="365"/>
      <c r="G576" s="365"/>
      <c r="H576" s="365"/>
      <c r="I576" s="370"/>
      <c r="J576" s="365"/>
      <c r="K576" s="370"/>
      <c r="L576" s="370"/>
      <c r="M576" s="365"/>
      <c r="O576" s="371"/>
      <c r="R576" s="40"/>
    </row>
    <row r="577" spans="2:18" x14ac:dyDescent="0.25">
      <c r="B577" s="369"/>
      <c r="C577" s="365"/>
      <c r="D577" s="365"/>
      <c r="E577" s="365"/>
      <c r="F577" s="365"/>
      <c r="G577" s="365"/>
      <c r="H577" s="365"/>
      <c r="I577" s="370"/>
      <c r="J577" s="365"/>
      <c r="K577" s="370"/>
      <c r="L577" s="370"/>
      <c r="M577" s="365"/>
      <c r="O577" s="371"/>
      <c r="R577" s="40"/>
    </row>
    <row r="578" spans="2:18" x14ac:dyDescent="0.25">
      <c r="B578" s="369"/>
      <c r="C578" s="365"/>
      <c r="D578" s="365"/>
      <c r="E578" s="365"/>
      <c r="F578" s="365"/>
      <c r="G578" s="365"/>
      <c r="H578" s="365"/>
      <c r="I578" s="370"/>
      <c r="J578" s="365"/>
      <c r="K578" s="370"/>
      <c r="L578" s="370"/>
      <c r="M578" s="365"/>
      <c r="O578" s="371"/>
      <c r="R578" s="40"/>
    </row>
    <row r="579" spans="2:18" x14ac:dyDescent="0.25">
      <c r="B579" s="369"/>
      <c r="C579" s="365"/>
      <c r="D579" s="365"/>
      <c r="E579" s="365"/>
      <c r="F579" s="365"/>
      <c r="G579" s="365"/>
      <c r="H579" s="365"/>
      <c r="I579" s="370"/>
      <c r="J579" s="365"/>
      <c r="K579" s="370"/>
      <c r="L579" s="370"/>
      <c r="M579" s="365"/>
      <c r="O579" s="371"/>
      <c r="R579" s="40"/>
    </row>
    <row r="580" spans="2:18" x14ac:dyDescent="0.25">
      <c r="B580" s="369"/>
      <c r="C580" s="365"/>
      <c r="D580" s="365"/>
      <c r="E580" s="365"/>
      <c r="F580" s="365"/>
      <c r="G580" s="365"/>
      <c r="H580" s="365"/>
      <c r="I580" s="370"/>
      <c r="J580" s="365"/>
      <c r="K580" s="370"/>
      <c r="L580" s="370"/>
      <c r="M580" s="365"/>
      <c r="O580" s="371"/>
      <c r="R580" s="40"/>
    </row>
    <row r="581" spans="2:18" x14ac:dyDescent="0.25">
      <c r="B581" s="369"/>
      <c r="C581" s="365"/>
      <c r="D581" s="365"/>
      <c r="E581" s="365"/>
      <c r="F581" s="365"/>
      <c r="G581" s="365"/>
      <c r="H581" s="365"/>
      <c r="I581" s="370"/>
      <c r="J581" s="365"/>
      <c r="K581" s="370"/>
      <c r="L581" s="370"/>
      <c r="M581" s="365"/>
      <c r="O581" s="371"/>
      <c r="R581" s="40"/>
    </row>
    <row r="582" spans="2:18" x14ac:dyDescent="0.25">
      <c r="B582" s="369"/>
      <c r="C582" s="365"/>
      <c r="D582" s="365"/>
      <c r="E582" s="365"/>
      <c r="F582" s="365"/>
      <c r="G582" s="365"/>
      <c r="H582" s="365"/>
      <c r="I582" s="370"/>
      <c r="J582" s="365"/>
      <c r="K582" s="370"/>
      <c r="L582" s="370"/>
      <c r="M582" s="365"/>
      <c r="O582" s="371"/>
      <c r="R582" s="40"/>
    </row>
    <row r="583" spans="2:18" x14ac:dyDescent="0.25">
      <c r="B583" s="369"/>
      <c r="C583" s="365"/>
      <c r="D583" s="365"/>
      <c r="E583" s="365"/>
      <c r="F583" s="365"/>
      <c r="G583" s="365"/>
      <c r="H583" s="365"/>
      <c r="I583" s="370"/>
      <c r="J583" s="365"/>
      <c r="K583" s="370"/>
      <c r="L583" s="370"/>
      <c r="M583" s="365"/>
      <c r="O583" s="371"/>
      <c r="R583" s="40"/>
    </row>
    <row r="584" spans="2:18" x14ac:dyDescent="0.25">
      <c r="B584" s="369"/>
      <c r="C584" s="365"/>
      <c r="D584" s="365"/>
      <c r="E584" s="365"/>
      <c r="F584" s="365"/>
      <c r="G584" s="365"/>
      <c r="H584" s="365"/>
      <c r="I584" s="370"/>
      <c r="J584" s="365"/>
      <c r="K584" s="370"/>
      <c r="L584" s="370"/>
      <c r="M584" s="365"/>
      <c r="O584" s="371"/>
      <c r="R584" s="40"/>
    </row>
    <row r="585" spans="2:18" x14ac:dyDescent="0.25">
      <c r="B585" s="369"/>
      <c r="C585" s="365"/>
      <c r="D585" s="365"/>
      <c r="E585" s="365"/>
      <c r="F585" s="365"/>
      <c r="G585" s="365"/>
      <c r="H585" s="365"/>
      <c r="I585" s="370"/>
      <c r="J585" s="365"/>
      <c r="K585" s="370"/>
      <c r="L585" s="370"/>
      <c r="M585" s="365"/>
      <c r="O585" s="371"/>
      <c r="R585" s="40"/>
    </row>
    <row r="586" spans="2:18" x14ac:dyDescent="0.25">
      <c r="B586" s="369"/>
      <c r="C586" s="365"/>
      <c r="D586" s="365"/>
      <c r="E586" s="365"/>
      <c r="F586" s="365"/>
      <c r="G586" s="365"/>
      <c r="H586" s="365"/>
      <c r="I586" s="370"/>
      <c r="J586" s="365"/>
      <c r="K586" s="370"/>
      <c r="L586" s="370"/>
      <c r="M586" s="365"/>
      <c r="O586" s="371"/>
      <c r="R586" s="40"/>
    </row>
    <row r="587" spans="2:18" x14ac:dyDescent="0.25">
      <c r="B587" s="369"/>
      <c r="C587" s="365"/>
      <c r="D587" s="365"/>
      <c r="E587" s="365"/>
      <c r="F587" s="365"/>
      <c r="G587" s="365"/>
      <c r="H587" s="365"/>
      <c r="I587" s="370"/>
      <c r="J587" s="365"/>
      <c r="K587" s="370"/>
      <c r="L587" s="370"/>
      <c r="M587" s="365"/>
      <c r="O587" s="371"/>
      <c r="R587" s="40"/>
    </row>
    <row r="588" spans="2:18" x14ac:dyDescent="0.25">
      <c r="B588" s="369"/>
      <c r="C588" s="365"/>
      <c r="D588" s="365"/>
      <c r="E588" s="365"/>
      <c r="F588" s="365"/>
      <c r="G588" s="365"/>
      <c r="H588" s="365"/>
      <c r="I588" s="370"/>
      <c r="J588" s="365"/>
      <c r="K588" s="370"/>
      <c r="L588" s="370"/>
      <c r="M588" s="365"/>
      <c r="O588" s="371"/>
      <c r="R588" s="40"/>
    </row>
    <row r="589" spans="2:18" x14ac:dyDescent="0.25">
      <c r="B589" s="369"/>
      <c r="C589" s="365"/>
      <c r="D589" s="365"/>
      <c r="E589" s="365"/>
      <c r="F589" s="365"/>
      <c r="G589" s="365"/>
      <c r="H589" s="365"/>
      <c r="I589" s="370"/>
      <c r="J589" s="365"/>
      <c r="K589" s="370"/>
      <c r="L589" s="370"/>
      <c r="M589" s="365"/>
      <c r="O589" s="371"/>
      <c r="R589" s="40"/>
    </row>
    <row r="590" spans="2:18" x14ac:dyDescent="0.25">
      <c r="B590" s="369"/>
      <c r="C590" s="365"/>
      <c r="D590" s="365"/>
      <c r="E590" s="365"/>
      <c r="F590" s="365"/>
      <c r="G590" s="365"/>
      <c r="H590" s="365"/>
      <c r="I590" s="370"/>
      <c r="J590" s="365"/>
      <c r="K590" s="370"/>
      <c r="L590" s="370"/>
      <c r="M590" s="365"/>
      <c r="O590" s="371"/>
      <c r="R590" s="40"/>
    </row>
    <row r="591" spans="2:18" x14ac:dyDescent="0.25">
      <c r="B591" s="369"/>
      <c r="C591" s="365"/>
      <c r="D591" s="365"/>
      <c r="E591" s="365"/>
      <c r="F591" s="365"/>
      <c r="G591" s="365"/>
      <c r="H591" s="365"/>
      <c r="I591" s="370"/>
      <c r="J591" s="365"/>
      <c r="K591" s="370"/>
      <c r="L591" s="370"/>
      <c r="M591" s="365"/>
      <c r="O591" s="371"/>
      <c r="R591" s="40"/>
    </row>
    <row r="592" spans="2:18" x14ac:dyDescent="0.25">
      <c r="B592" s="369"/>
      <c r="C592" s="365"/>
      <c r="D592" s="365"/>
      <c r="E592" s="365"/>
      <c r="F592" s="365"/>
      <c r="G592" s="365"/>
      <c r="H592" s="365"/>
      <c r="I592" s="370"/>
      <c r="J592" s="365"/>
      <c r="K592" s="370"/>
      <c r="L592" s="370"/>
      <c r="M592" s="365"/>
      <c r="O592" s="371"/>
      <c r="R592" s="40"/>
    </row>
    <row r="593" spans="2:18" x14ac:dyDescent="0.25">
      <c r="B593" s="369"/>
      <c r="C593" s="365"/>
      <c r="D593" s="365"/>
      <c r="E593" s="365"/>
      <c r="F593" s="365"/>
      <c r="G593" s="365"/>
      <c r="H593" s="365"/>
      <c r="I593" s="370"/>
      <c r="J593" s="365"/>
      <c r="K593" s="370"/>
      <c r="L593" s="370"/>
      <c r="M593" s="365"/>
      <c r="O593" s="371"/>
      <c r="R593" s="40"/>
    </row>
    <row r="594" spans="2:18" x14ac:dyDescent="0.25">
      <c r="B594" s="369"/>
      <c r="C594" s="365"/>
      <c r="D594" s="365"/>
      <c r="E594" s="365"/>
      <c r="F594" s="365"/>
      <c r="G594" s="365"/>
      <c r="H594" s="365"/>
      <c r="I594" s="370"/>
      <c r="J594" s="365"/>
      <c r="K594" s="370"/>
      <c r="L594" s="370"/>
      <c r="M594" s="365"/>
      <c r="O594" s="371"/>
      <c r="R594" s="40"/>
    </row>
    <row r="595" spans="2:18" x14ac:dyDescent="0.25">
      <c r="B595" s="369"/>
      <c r="C595" s="365"/>
      <c r="D595" s="365"/>
      <c r="E595" s="365"/>
      <c r="F595" s="365"/>
      <c r="G595" s="365"/>
      <c r="H595" s="365"/>
      <c r="I595" s="370"/>
      <c r="J595" s="365"/>
      <c r="K595" s="370"/>
      <c r="L595" s="370"/>
      <c r="M595" s="365"/>
      <c r="O595" s="371"/>
      <c r="R595" s="40"/>
    </row>
    <row r="596" spans="2:18" x14ac:dyDescent="0.25">
      <c r="B596" s="369"/>
      <c r="C596" s="365"/>
      <c r="D596" s="365"/>
      <c r="E596" s="365"/>
      <c r="F596" s="365"/>
      <c r="G596" s="365"/>
      <c r="H596" s="365"/>
      <c r="I596" s="370"/>
      <c r="J596" s="365"/>
      <c r="K596" s="370"/>
      <c r="L596" s="370"/>
      <c r="M596" s="365"/>
      <c r="O596" s="371"/>
      <c r="R596" s="40"/>
    </row>
    <row r="597" spans="2:18" x14ac:dyDescent="0.25">
      <c r="B597" s="369"/>
      <c r="C597" s="365"/>
      <c r="D597" s="365"/>
      <c r="E597" s="365"/>
      <c r="F597" s="365"/>
      <c r="G597" s="365"/>
      <c r="H597" s="365"/>
      <c r="I597" s="370"/>
      <c r="J597" s="365"/>
      <c r="K597" s="370"/>
      <c r="L597" s="370"/>
      <c r="M597" s="365"/>
      <c r="O597" s="371"/>
      <c r="R597" s="40"/>
    </row>
    <row r="598" spans="2:18" x14ac:dyDescent="0.25">
      <c r="B598" s="369"/>
      <c r="C598" s="365"/>
      <c r="D598" s="365"/>
      <c r="E598" s="365"/>
      <c r="F598" s="365"/>
      <c r="G598" s="365"/>
      <c r="H598" s="365"/>
      <c r="I598" s="370"/>
      <c r="J598" s="365"/>
      <c r="K598" s="370"/>
      <c r="L598" s="370"/>
      <c r="M598" s="365"/>
      <c r="O598" s="371"/>
      <c r="R598" s="40"/>
    </row>
    <row r="599" spans="2:18" x14ac:dyDescent="0.25">
      <c r="B599" s="369"/>
      <c r="C599" s="365"/>
      <c r="D599" s="365"/>
      <c r="E599" s="365"/>
      <c r="F599" s="365"/>
      <c r="G599" s="365"/>
      <c r="H599" s="365"/>
      <c r="I599" s="370"/>
      <c r="J599" s="365"/>
      <c r="K599" s="370"/>
      <c r="L599" s="370"/>
      <c r="M599" s="365"/>
      <c r="O599" s="371"/>
      <c r="R599" s="40"/>
    </row>
    <row r="600" spans="2:18" x14ac:dyDescent="0.25">
      <c r="B600" s="369"/>
      <c r="C600" s="365"/>
      <c r="D600" s="365"/>
      <c r="E600" s="365"/>
      <c r="F600" s="365"/>
      <c r="G600" s="365"/>
      <c r="H600" s="365"/>
      <c r="I600" s="370"/>
      <c r="J600" s="365"/>
      <c r="K600" s="370"/>
      <c r="L600" s="370"/>
      <c r="M600" s="365"/>
      <c r="O600" s="371"/>
      <c r="R600" s="40"/>
    </row>
    <row r="601" spans="2:18" x14ac:dyDescent="0.25">
      <c r="B601" s="369"/>
      <c r="C601" s="365"/>
      <c r="D601" s="365"/>
      <c r="E601" s="365"/>
      <c r="F601" s="365"/>
      <c r="G601" s="365"/>
      <c r="H601" s="365"/>
      <c r="I601" s="370"/>
      <c r="J601" s="365"/>
      <c r="K601" s="370"/>
      <c r="L601" s="370"/>
      <c r="M601" s="365"/>
      <c r="O601" s="371"/>
      <c r="R601" s="40"/>
    </row>
    <row r="602" spans="2:18" x14ac:dyDescent="0.25">
      <c r="B602" s="369"/>
      <c r="C602" s="365"/>
      <c r="D602" s="365"/>
      <c r="E602" s="365"/>
      <c r="F602" s="365"/>
      <c r="G602" s="365"/>
      <c r="H602" s="365"/>
      <c r="I602" s="370"/>
      <c r="J602" s="365"/>
      <c r="K602" s="370"/>
      <c r="L602" s="370"/>
      <c r="M602" s="365"/>
      <c r="O602" s="371"/>
      <c r="R602" s="40"/>
    </row>
    <row r="603" spans="2:18" x14ac:dyDescent="0.25">
      <c r="B603" s="369"/>
      <c r="C603" s="365"/>
      <c r="D603" s="365"/>
      <c r="E603" s="365"/>
      <c r="F603" s="365"/>
      <c r="G603" s="365"/>
      <c r="H603" s="365"/>
      <c r="I603" s="370"/>
      <c r="J603" s="365"/>
      <c r="K603" s="370"/>
      <c r="L603" s="370"/>
      <c r="M603" s="365"/>
      <c r="O603" s="371"/>
      <c r="R603" s="40"/>
    </row>
    <row r="604" spans="2:18" x14ac:dyDescent="0.25">
      <c r="B604" s="369"/>
      <c r="C604" s="365"/>
      <c r="D604" s="365"/>
      <c r="E604" s="365"/>
      <c r="F604" s="365"/>
      <c r="G604" s="365"/>
      <c r="H604" s="365"/>
      <c r="I604" s="370"/>
      <c r="J604" s="365"/>
      <c r="K604" s="370"/>
      <c r="L604" s="370"/>
      <c r="M604" s="365"/>
      <c r="O604" s="371"/>
      <c r="R604" s="40"/>
    </row>
    <row r="605" spans="2:18" x14ac:dyDescent="0.25">
      <c r="B605" s="369"/>
      <c r="C605" s="365"/>
      <c r="D605" s="365"/>
      <c r="E605" s="365"/>
      <c r="F605" s="365"/>
      <c r="G605" s="365"/>
      <c r="H605" s="365"/>
      <c r="I605" s="370"/>
      <c r="J605" s="365"/>
      <c r="K605" s="370"/>
      <c r="L605" s="370"/>
      <c r="M605" s="365"/>
      <c r="O605" s="371"/>
      <c r="R605" s="40"/>
    </row>
    <row r="606" spans="2:18" x14ac:dyDescent="0.25">
      <c r="B606" s="369"/>
      <c r="C606" s="365"/>
      <c r="D606" s="365"/>
      <c r="E606" s="365"/>
      <c r="F606" s="365"/>
      <c r="G606" s="365"/>
      <c r="H606" s="365"/>
      <c r="I606" s="370"/>
      <c r="J606" s="365"/>
      <c r="K606" s="370"/>
      <c r="L606" s="370"/>
      <c r="M606" s="365"/>
      <c r="O606" s="371"/>
      <c r="R606" s="40"/>
    </row>
    <row r="607" spans="2:18" x14ac:dyDescent="0.25">
      <c r="B607" s="369"/>
      <c r="C607" s="365"/>
      <c r="D607" s="365"/>
      <c r="E607" s="365"/>
      <c r="F607" s="365"/>
      <c r="G607" s="365"/>
      <c r="H607" s="365"/>
      <c r="I607" s="370"/>
      <c r="J607" s="365"/>
      <c r="K607" s="370"/>
      <c r="L607" s="370"/>
      <c r="M607" s="365"/>
      <c r="O607" s="371"/>
      <c r="R607" s="40"/>
    </row>
    <row r="608" spans="2:18" x14ac:dyDescent="0.25">
      <c r="B608" s="369"/>
      <c r="C608" s="365"/>
      <c r="D608" s="365"/>
      <c r="E608" s="365"/>
      <c r="F608" s="365"/>
      <c r="G608" s="365"/>
      <c r="H608" s="365"/>
      <c r="I608" s="370"/>
      <c r="J608" s="365"/>
      <c r="K608" s="370"/>
      <c r="L608" s="370"/>
      <c r="M608" s="365"/>
      <c r="O608" s="371"/>
      <c r="R608" s="40"/>
    </row>
    <row r="609" spans="2:18" x14ac:dyDescent="0.25">
      <c r="B609" s="369"/>
      <c r="C609" s="365"/>
      <c r="D609" s="365"/>
      <c r="E609" s="365"/>
      <c r="F609" s="365"/>
      <c r="G609" s="365"/>
      <c r="H609" s="365"/>
      <c r="I609" s="370"/>
      <c r="J609" s="365"/>
      <c r="K609" s="370"/>
      <c r="L609" s="370"/>
      <c r="M609" s="365"/>
      <c r="O609" s="371"/>
      <c r="R609" s="40"/>
    </row>
    <row r="610" spans="2:18" x14ac:dyDescent="0.25">
      <c r="B610" s="369"/>
      <c r="C610" s="365"/>
      <c r="D610" s="365"/>
      <c r="E610" s="365"/>
      <c r="F610" s="365"/>
      <c r="G610" s="365"/>
      <c r="H610" s="365"/>
      <c r="I610" s="370"/>
      <c r="J610" s="365"/>
      <c r="K610" s="370"/>
      <c r="L610" s="370"/>
      <c r="M610" s="365"/>
      <c r="O610" s="371"/>
      <c r="R610" s="40"/>
    </row>
    <row r="611" spans="2:18" x14ac:dyDescent="0.25">
      <c r="B611" s="369"/>
      <c r="C611" s="365"/>
      <c r="D611" s="365"/>
      <c r="E611" s="365"/>
      <c r="F611" s="365"/>
      <c r="G611" s="365"/>
      <c r="H611" s="365"/>
      <c r="I611" s="370"/>
      <c r="J611" s="365"/>
      <c r="K611" s="370"/>
      <c r="L611" s="370"/>
      <c r="M611" s="365"/>
      <c r="O611" s="371"/>
      <c r="R611" s="40"/>
    </row>
    <row r="612" spans="2:18" x14ac:dyDescent="0.25">
      <c r="B612" s="369"/>
      <c r="C612" s="365"/>
      <c r="D612" s="365"/>
      <c r="E612" s="365"/>
      <c r="F612" s="365"/>
      <c r="G612" s="365"/>
      <c r="H612" s="365"/>
      <c r="I612" s="370"/>
      <c r="J612" s="365"/>
      <c r="K612" s="370"/>
      <c r="L612" s="370"/>
      <c r="M612" s="365"/>
      <c r="O612" s="371"/>
      <c r="R612" s="40"/>
    </row>
    <row r="613" spans="2:18" x14ac:dyDescent="0.25">
      <c r="B613" s="369"/>
      <c r="C613" s="365"/>
      <c r="D613" s="365"/>
      <c r="E613" s="365"/>
      <c r="F613" s="365"/>
      <c r="G613" s="365"/>
      <c r="H613" s="365"/>
      <c r="I613" s="370"/>
      <c r="J613" s="365"/>
      <c r="K613" s="370"/>
      <c r="L613" s="370"/>
      <c r="M613" s="365"/>
      <c r="O613" s="371"/>
      <c r="R613" s="40"/>
    </row>
    <row r="614" spans="2:18" x14ac:dyDescent="0.25">
      <c r="B614" s="369"/>
      <c r="C614" s="365"/>
      <c r="D614" s="365"/>
      <c r="E614" s="365"/>
      <c r="F614" s="365"/>
      <c r="G614" s="365"/>
      <c r="H614" s="365"/>
      <c r="I614" s="370"/>
      <c r="J614" s="365"/>
      <c r="K614" s="370"/>
      <c r="L614" s="370"/>
      <c r="M614" s="365"/>
      <c r="O614" s="371"/>
      <c r="R614" s="40"/>
    </row>
    <row r="615" spans="2:18" x14ac:dyDescent="0.25">
      <c r="B615" s="369"/>
      <c r="C615" s="365"/>
      <c r="D615" s="365"/>
      <c r="E615" s="365"/>
      <c r="F615" s="365"/>
      <c r="G615" s="365"/>
      <c r="H615" s="365"/>
      <c r="I615" s="370"/>
      <c r="J615" s="365"/>
      <c r="K615" s="370"/>
      <c r="L615" s="370"/>
      <c r="M615" s="365"/>
      <c r="O615" s="371"/>
      <c r="R615" s="40"/>
    </row>
    <row r="616" spans="2:18" x14ac:dyDescent="0.25">
      <c r="B616" s="369"/>
      <c r="C616" s="365"/>
      <c r="D616" s="365"/>
      <c r="E616" s="365"/>
      <c r="F616" s="365"/>
      <c r="G616" s="365"/>
      <c r="H616" s="365"/>
      <c r="I616" s="370"/>
      <c r="J616" s="365"/>
      <c r="K616" s="370"/>
      <c r="L616" s="370"/>
      <c r="M616" s="365"/>
      <c r="O616" s="371"/>
      <c r="R616" s="40"/>
    </row>
    <row r="617" spans="2:18" x14ac:dyDescent="0.25">
      <c r="B617" s="369"/>
      <c r="C617" s="365"/>
      <c r="D617" s="365"/>
      <c r="E617" s="365"/>
      <c r="F617" s="365"/>
      <c r="G617" s="365"/>
      <c r="H617" s="365"/>
      <c r="I617" s="370"/>
      <c r="J617" s="365"/>
      <c r="K617" s="370"/>
      <c r="L617" s="370"/>
      <c r="M617" s="365"/>
      <c r="O617" s="371"/>
      <c r="R617" s="40"/>
    </row>
    <row r="618" spans="2:18" x14ac:dyDescent="0.25">
      <c r="B618" s="369"/>
      <c r="C618" s="365"/>
      <c r="D618" s="365"/>
      <c r="E618" s="365"/>
      <c r="F618" s="365"/>
      <c r="G618" s="365"/>
      <c r="H618" s="365"/>
      <c r="I618" s="370"/>
      <c r="J618" s="365"/>
      <c r="K618" s="370"/>
      <c r="L618" s="370"/>
      <c r="M618" s="365"/>
      <c r="O618" s="371"/>
      <c r="R618" s="40"/>
    </row>
    <row r="619" spans="2:18" x14ac:dyDescent="0.25">
      <c r="B619" s="369"/>
      <c r="C619" s="365"/>
      <c r="D619" s="365"/>
      <c r="E619" s="365"/>
      <c r="F619" s="365"/>
      <c r="G619" s="365"/>
      <c r="H619" s="365"/>
      <c r="I619" s="370"/>
      <c r="J619" s="365"/>
      <c r="K619" s="370"/>
      <c r="L619" s="370"/>
      <c r="M619" s="365"/>
      <c r="O619" s="371"/>
      <c r="R619" s="40"/>
    </row>
    <row r="620" spans="2:18" x14ac:dyDescent="0.25">
      <c r="B620" s="369"/>
      <c r="C620" s="365"/>
      <c r="D620" s="365"/>
      <c r="E620" s="365"/>
      <c r="F620" s="365"/>
      <c r="G620" s="365"/>
      <c r="H620" s="365"/>
      <c r="I620" s="370"/>
      <c r="J620" s="365"/>
      <c r="K620" s="370"/>
      <c r="L620" s="370"/>
      <c r="M620" s="365"/>
      <c r="O620" s="371"/>
      <c r="R620" s="40"/>
    </row>
    <row r="621" spans="2:18" x14ac:dyDescent="0.25">
      <c r="B621" s="369"/>
      <c r="C621" s="365"/>
      <c r="D621" s="365"/>
      <c r="E621" s="365"/>
      <c r="F621" s="365"/>
      <c r="G621" s="365"/>
      <c r="H621" s="365"/>
      <c r="I621" s="370"/>
      <c r="J621" s="365"/>
      <c r="K621" s="370"/>
      <c r="L621" s="370"/>
      <c r="M621" s="365"/>
      <c r="O621" s="371"/>
      <c r="R621" s="40"/>
    </row>
    <row r="622" spans="2:18" x14ac:dyDescent="0.25">
      <c r="B622" s="369"/>
      <c r="C622" s="365"/>
      <c r="D622" s="365"/>
      <c r="E622" s="365"/>
      <c r="F622" s="365"/>
      <c r="G622" s="365"/>
      <c r="H622" s="365"/>
      <c r="I622" s="370"/>
      <c r="J622" s="365"/>
      <c r="K622" s="370"/>
      <c r="L622" s="370"/>
      <c r="M622" s="365"/>
      <c r="O622" s="371"/>
      <c r="R622" s="40"/>
    </row>
    <row r="623" spans="2:18" x14ac:dyDescent="0.25">
      <c r="B623" s="369"/>
      <c r="C623" s="365"/>
      <c r="D623" s="365"/>
      <c r="E623" s="365"/>
      <c r="F623" s="365"/>
      <c r="G623" s="365"/>
      <c r="H623" s="365"/>
      <c r="I623" s="370"/>
      <c r="J623" s="365"/>
      <c r="K623" s="370"/>
      <c r="L623" s="370"/>
      <c r="M623" s="365"/>
      <c r="O623" s="371"/>
      <c r="R623" s="40"/>
    </row>
    <row r="624" spans="2:18" x14ac:dyDescent="0.25">
      <c r="B624" s="369"/>
      <c r="C624" s="365"/>
      <c r="D624" s="365"/>
      <c r="E624" s="365"/>
      <c r="F624" s="365"/>
      <c r="G624" s="365"/>
      <c r="H624" s="365"/>
      <c r="I624" s="370"/>
      <c r="J624" s="365"/>
      <c r="K624" s="370"/>
      <c r="L624" s="370"/>
      <c r="M624" s="365"/>
      <c r="O624" s="371"/>
      <c r="R624" s="40"/>
    </row>
    <row r="625" spans="2:18" x14ac:dyDescent="0.25">
      <c r="B625" s="369"/>
      <c r="C625" s="365"/>
      <c r="D625" s="365"/>
      <c r="E625" s="365"/>
      <c r="F625" s="365"/>
      <c r="G625" s="365"/>
      <c r="H625" s="365"/>
      <c r="I625" s="370"/>
      <c r="J625" s="365"/>
      <c r="K625" s="370"/>
      <c r="L625" s="370"/>
      <c r="M625" s="365"/>
      <c r="O625" s="371"/>
      <c r="R625" s="40"/>
    </row>
    <row r="626" spans="2:18" x14ac:dyDescent="0.25">
      <c r="B626" s="369"/>
      <c r="C626" s="365"/>
      <c r="D626" s="365"/>
      <c r="E626" s="365"/>
      <c r="F626" s="365"/>
      <c r="G626" s="365"/>
      <c r="H626" s="365"/>
      <c r="I626" s="370"/>
      <c r="J626" s="365"/>
      <c r="K626" s="370"/>
      <c r="L626" s="370"/>
      <c r="M626" s="365"/>
      <c r="O626" s="371"/>
      <c r="R626" s="40"/>
    </row>
    <row r="627" spans="2:18" x14ac:dyDescent="0.25">
      <c r="B627" s="369"/>
      <c r="C627" s="365"/>
      <c r="D627" s="365"/>
      <c r="E627" s="365"/>
      <c r="F627" s="365"/>
      <c r="G627" s="365"/>
      <c r="H627" s="365"/>
      <c r="I627" s="370"/>
      <c r="J627" s="365"/>
      <c r="K627" s="370"/>
      <c r="L627" s="370"/>
      <c r="M627" s="365"/>
      <c r="O627" s="371"/>
      <c r="R627" s="40"/>
    </row>
    <row r="628" spans="2:18" x14ac:dyDescent="0.25">
      <c r="B628" s="369"/>
      <c r="C628" s="365"/>
      <c r="D628" s="365"/>
      <c r="E628" s="365"/>
      <c r="F628" s="365"/>
      <c r="G628" s="365"/>
      <c r="H628" s="365"/>
      <c r="I628" s="370"/>
      <c r="J628" s="365"/>
      <c r="K628" s="370"/>
      <c r="L628" s="370"/>
      <c r="M628" s="365"/>
      <c r="O628" s="371"/>
      <c r="R628" s="40"/>
    </row>
    <row r="629" spans="2:18" x14ac:dyDescent="0.25">
      <c r="B629" s="369"/>
      <c r="C629" s="365"/>
      <c r="D629" s="365"/>
      <c r="E629" s="365"/>
      <c r="F629" s="365"/>
      <c r="G629" s="365"/>
      <c r="H629" s="365"/>
      <c r="I629" s="370"/>
      <c r="J629" s="365"/>
      <c r="K629" s="370"/>
      <c r="L629" s="370"/>
      <c r="M629" s="365"/>
      <c r="O629" s="371"/>
      <c r="R629" s="40"/>
    </row>
    <row r="630" spans="2:18" x14ac:dyDescent="0.25">
      <c r="B630" s="369"/>
      <c r="C630" s="365"/>
      <c r="D630" s="365"/>
      <c r="E630" s="365"/>
      <c r="F630" s="365"/>
      <c r="G630" s="365"/>
      <c r="H630" s="365"/>
      <c r="I630" s="370"/>
      <c r="J630" s="365"/>
      <c r="K630" s="370"/>
      <c r="L630" s="370"/>
      <c r="M630" s="365"/>
      <c r="O630" s="371"/>
      <c r="R630" s="40"/>
    </row>
    <row r="631" spans="2:18" x14ac:dyDescent="0.25">
      <c r="B631" s="369"/>
      <c r="C631" s="365"/>
      <c r="D631" s="365"/>
      <c r="E631" s="365"/>
      <c r="F631" s="365"/>
      <c r="G631" s="365"/>
      <c r="H631" s="365"/>
      <c r="I631" s="370"/>
      <c r="J631" s="365"/>
      <c r="K631" s="370"/>
      <c r="L631" s="370"/>
      <c r="M631" s="365"/>
      <c r="O631" s="371"/>
      <c r="R631" s="40"/>
    </row>
    <row r="632" spans="2:18" x14ac:dyDescent="0.25">
      <c r="B632" s="369"/>
      <c r="C632" s="365"/>
      <c r="D632" s="365"/>
      <c r="E632" s="365"/>
      <c r="F632" s="365"/>
      <c r="G632" s="365"/>
      <c r="H632" s="365"/>
      <c r="I632" s="370"/>
      <c r="J632" s="365"/>
      <c r="K632" s="370"/>
      <c r="L632" s="370"/>
      <c r="M632" s="365"/>
      <c r="O632" s="371"/>
      <c r="R632" s="40"/>
    </row>
    <row r="633" spans="2:18" x14ac:dyDescent="0.25">
      <c r="B633" s="369"/>
      <c r="C633" s="365"/>
      <c r="D633" s="365"/>
      <c r="E633" s="365"/>
      <c r="F633" s="365"/>
      <c r="G633" s="365"/>
      <c r="H633" s="365"/>
      <c r="I633" s="370"/>
      <c r="J633" s="365"/>
      <c r="K633" s="370"/>
      <c r="L633" s="370"/>
      <c r="M633" s="365"/>
      <c r="O633" s="371"/>
      <c r="R633" s="40"/>
    </row>
    <row r="634" spans="2:18" x14ac:dyDescent="0.25">
      <c r="B634" s="369"/>
      <c r="C634" s="365"/>
      <c r="D634" s="365"/>
      <c r="E634" s="365"/>
      <c r="F634" s="365"/>
      <c r="G634" s="365"/>
      <c r="H634" s="365"/>
      <c r="I634" s="370"/>
      <c r="J634" s="365"/>
      <c r="K634" s="370"/>
      <c r="L634" s="370"/>
      <c r="M634" s="365"/>
      <c r="O634" s="371"/>
      <c r="R634" s="40"/>
    </row>
    <row r="635" spans="2:18" x14ac:dyDescent="0.25">
      <c r="B635" s="369"/>
      <c r="C635" s="365"/>
      <c r="D635" s="365"/>
      <c r="E635" s="365"/>
      <c r="F635" s="365"/>
      <c r="G635" s="365"/>
      <c r="H635" s="365"/>
      <c r="I635" s="370"/>
      <c r="J635" s="365"/>
      <c r="K635" s="370"/>
      <c r="L635" s="370"/>
      <c r="M635" s="365"/>
      <c r="O635" s="371"/>
      <c r="R635" s="40"/>
    </row>
    <row r="636" spans="2:18" x14ac:dyDescent="0.25">
      <c r="B636" s="369"/>
      <c r="C636" s="365"/>
      <c r="D636" s="365"/>
      <c r="E636" s="365"/>
      <c r="F636" s="365"/>
      <c r="G636" s="365"/>
      <c r="H636" s="365"/>
      <c r="I636" s="370"/>
      <c r="J636" s="365"/>
      <c r="K636" s="370"/>
      <c r="L636" s="370"/>
      <c r="M636" s="365"/>
      <c r="O636" s="371"/>
      <c r="R636" s="40"/>
    </row>
    <row r="637" spans="2:18" x14ac:dyDescent="0.25">
      <c r="B637" s="369"/>
      <c r="C637" s="365"/>
      <c r="D637" s="365"/>
      <c r="E637" s="365"/>
      <c r="F637" s="365"/>
      <c r="G637" s="365"/>
      <c r="H637" s="365"/>
      <c r="I637" s="370"/>
      <c r="J637" s="365"/>
      <c r="K637" s="370"/>
      <c r="L637" s="370"/>
      <c r="M637" s="365"/>
      <c r="O637" s="371"/>
      <c r="R637" s="40"/>
    </row>
    <row r="638" spans="2:18" x14ac:dyDescent="0.25">
      <c r="B638" s="369"/>
      <c r="C638" s="365"/>
      <c r="D638" s="365"/>
      <c r="E638" s="365"/>
      <c r="F638" s="365"/>
      <c r="G638" s="365"/>
      <c r="H638" s="365"/>
      <c r="I638" s="370"/>
      <c r="J638" s="365"/>
      <c r="K638" s="370"/>
      <c r="L638" s="370"/>
      <c r="M638" s="365"/>
      <c r="O638" s="371"/>
      <c r="R638" s="40"/>
    </row>
    <row r="639" spans="2:18" x14ac:dyDescent="0.25">
      <c r="B639" s="369"/>
      <c r="C639" s="365"/>
      <c r="D639" s="365"/>
      <c r="E639" s="365"/>
      <c r="F639" s="365"/>
      <c r="G639" s="365"/>
      <c r="H639" s="365"/>
      <c r="I639" s="370"/>
      <c r="J639" s="365"/>
      <c r="K639" s="370"/>
      <c r="L639" s="370"/>
      <c r="M639" s="365"/>
      <c r="O639" s="371"/>
      <c r="R639" s="40"/>
    </row>
    <row r="640" spans="2:18" x14ac:dyDescent="0.25">
      <c r="B640" s="369"/>
      <c r="C640" s="365"/>
      <c r="D640" s="365"/>
      <c r="E640" s="365"/>
      <c r="F640" s="365"/>
      <c r="G640" s="365"/>
      <c r="H640" s="365"/>
      <c r="I640" s="370"/>
      <c r="J640" s="365"/>
      <c r="K640" s="370"/>
      <c r="L640" s="370"/>
      <c r="M640" s="365"/>
      <c r="O640" s="371"/>
      <c r="R640" s="40"/>
    </row>
    <row r="641" spans="2:18" x14ac:dyDescent="0.25">
      <c r="B641" s="369"/>
      <c r="C641" s="365"/>
      <c r="D641" s="365"/>
      <c r="E641" s="365"/>
      <c r="F641" s="365"/>
      <c r="G641" s="365"/>
      <c r="H641" s="365"/>
      <c r="I641" s="370"/>
      <c r="J641" s="365"/>
      <c r="K641" s="370"/>
      <c r="L641" s="370"/>
      <c r="M641" s="365"/>
      <c r="O641" s="371"/>
      <c r="R641" s="40"/>
    </row>
    <row r="642" spans="2:18" x14ac:dyDescent="0.25">
      <c r="B642" s="369"/>
      <c r="C642" s="365"/>
      <c r="D642" s="365"/>
      <c r="E642" s="365"/>
      <c r="F642" s="365"/>
      <c r="G642" s="365"/>
      <c r="H642" s="365"/>
      <c r="I642" s="370"/>
      <c r="J642" s="365"/>
      <c r="K642" s="370"/>
      <c r="L642" s="370"/>
      <c r="M642" s="365"/>
      <c r="O642" s="371"/>
      <c r="R642" s="40"/>
    </row>
    <row r="643" spans="2:18" x14ac:dyDescent="0.25">
      <c r="B643" s="369"/>
      <c r="C643" s="365"/>
      <c r="D643" s="365"/>
      <c r="E643" s="365"/>
      <c r="F643" s="365"/>
      <c r="G643" s="365"/>
      <c r="H643" s="365"/>
      <c r="I643" s="370"/>
      <c r="J643" s="365"/>
      <c r="K643" s="370"/>
      <c r="L643" s="370"/>
      <c r="M643" s="365"/>
      <c r="O643" s="371"/>
      <c r="R643" s="40"/>
    </row>
    <row r="644" spans="2:18" x14ac:dyDescent="0.25">
      <c r="B644" s="369"/>
      <c r="C644" s="365"/>
      <c r="D644" s="365"/>
      <c r="E644" s="365"/>
      <c r="F644" s="365"/>
      <c r="G644" s="365"/>
      <c r="H644" s="365"/>
      <c r="I644" s="370"/>
      <c r="J644" s="365"/>
      <c r="K644" s="370"/>
      <c r="L644" s="370"/>
      <c r="M644" s="365"/>
      <c r="O644" s="371"/>
      <c r="R644" s="40"/>
    </row>
    <row r="645" spans="2:18" x14ac:dyDescent="0.25">
      <c r="B645" s="369"/>
      <c r="C645" s="365"/>
      <c r="D645" s="365"/>
      <c r="E645" s="365"/>
      <c r="F645" s="365"/>
      <c r="G645" s="365"/>
      <c r="H645" s="365"/>
      <c r="I645" s="370"/>
      <c r="J645" s="365"/>
      <c r="K645" s="370"/>
      <c r="L645" s="370"/>
      <c r="M645" s="365"/>
      <c r="O645" s="371"/>
      <c r="R645" s="40"/>
    </row>
    <row r="646" spans="2:18" x14ac:dyDescent="0.25">
      <c r="B646" s="369"/>
      <c r="C646" s="365"/>
      <c r="D646" s="365"/>
      <c r="E646" s="365"/>
      <c r="F646" s="365"/>
      <c r="G646" s="365"/>
      <c r="H646" s="365"/>
      <c r="I646" s="370"/>
      <c r="J646" s="365"/>
      <c r="K646" s="370"/>
      <c r="L646" s="370"/>
      <c r="M646" s="365"/>
      <c r="O646" s="371"/>
      <c r="R646" s="40"/>
    </row>
    <row r="647" spans="2:18" x14ac:dyDescent="0.25">
      <c r="B647" s="369"/>
      <c r="C647" s="365"/>
      <c r="D647" s="365"/>
      <c r="E647" s="365"/>
      <c r="F647" s="365"/>
      <c r="G647" s="365"/>
      <c r="H647" s="365"/>
      <c r="I647" s="370"/>
      <c r="J647" s="365"/>
      <c r="K647" s="370"/>
      <c r="L647" s="370"/>
      <c r="M647" s="365"/>
      <c r="O647" s="371"/>
      <c r="R647" s="40"/>
    </row>
    <row r="648" spans="2:18" x14ac:dyDescent="0.25">
      <c r="B648" s="369"/>
      <c r="C648" s="365"/>
      <c r="D648" s="365"/>
      <c r="E648" s="365"/>
      <c r="F648" s="365"/>
      <c r="G648" s="365"/>
      <c r="H648" s="365"/>
      <c r="I648" s="370"/>
      <c r="J648" s="365"/>
      <c r="K648" s="370"/>
      <c r="L648" s="370"/>
      <c r="M648" s="365"/>
      <c r="O648" s="371"/>
      <c r="R648" s="40"/>
    </row>
    <row r="649" spans="2:18" x14ac:dyDescent="0.25">
      <c r="B649" s="369"/>
      <c r="C649" s="365"/>
      <c r="D649" s="365"/>
      <c r="E649" s="365"/>
      <c r="F649" s="365"/>
      <c r="G649" s="365"/>
      <c r="H649" s="365"/>
      <c r="I649" s="370"/>
      <c r="J649" s="365"/>
      <c r="K649" s="370"/>
      <c r="L649" s="370"/>
      <c r="M649" s="365"/>
      <c r="O649" s="371"/>
      <c r="R649" s="40"/>
    </row>
    <row r="650" spans="2:18" x14ac:dyDescent="0.25">
      <c r="B650" s="369"/>
      <c r="C650" s="365"/>
      <c r="D650" s="365"/>
      <c r="E650" s="365"/>
      <c r="F650" s="365"/>
      <c r="G650" s="365"/>
      <c r="H650" s="365"/>
      <c r="I650" s="370"/>
      <c r="J650" s="365"/>
      <c r="K650" s="370"/>
      <c r="L650" s="370"/>
      <c r="M650" s="365"/>
      <c r="O650" s="371"/>
      <c r="R650" s="40"/>
    </row>
    <row r="651" spans="2:18" x14ac:dyDescent="0.25">
      <c r="B651" s="369"/>
      <c r="C651" s="365"/>
      <c r="D651" s="365"/>
      <c r="E651" s="365"/>
      <c r="F651" s="365"/>
      <c r="G651" s="365"/>
      <c r="H651" s="365"/>
      <c r="I651" s="370"/>
      <c r="J651" s="365"/>
      <c r="K651" s="370"/>
      <c r="L651" s="370"/>
      <c r="M651" s="365"/>
      <c r="O651" s="371"/>
      <c r="R651" s="40"/>
    </row>
    <row r="652" spans="2:18" x14ac:dyDescent="0.25">
      <c r="B652" s="369"/>
      <c r="C652" s="365"/>
      <c r="D652" s="365"/>
      <c r="E652" s="365"/>
      <c r="F652" s="365"/>
      <c r="G652" s="365"/>
      <c r="H652" s="365"/>
      <c r="I652" s="370"/>
      <c r="J652" s="365"/>
      <c r="K652" s="370"/>
      <c r="L652" s="370"/>
      <c r="M652" s="365"/>
      <c r="O652" s="371"/>
      <c r="R652" s="40"/>
    </row>
    <row r="653" spans="2:18" x14ac:dyDescent="0.25">
      <c r="B653" s="369"/>
      <c r="C653" s="365"/>
      <c r="D653" s="365"/>
      <c r="E653" s="365"/>
      <c r="F653" s="365"/>
      <c r="G653" s="365"/>
      <c r="H653" s="365"/>
      <c r="I653" s="370"/>
      <c r="J653" s="365"/>
      <c r="K653" s="370"/>
      <c r="L653" s="370"/>
      <c r="M653" s="365"/>
      <c r="O653" s="371"/>
      <c r="R653" s="40"/>
    </row>
    <row r="654" spans="2:18" x14ac:dyDescent="0.25">
      <c r="B654" s="369"/>
      <c r="C654" s="365"/>
      <c r="D654" s="365"/>
      <c r="E654" s="365"/>
      <c r="F654" s="365"/>
      <c r="G654" s="365"/>
      <c r="H654" s="365"/>
      <c r="I654" s="370"/>
      <c r="J654" s="365"/>
      <c r="K654" s="370"/>
      <c r="L654" s="370"/>
      <c r="M654" s="365"/>
      <c r="O654" s="371"/>
      <c r="R654" s="40"/>
    </row>
    <row r="655" spans="2:18" x14ac:dyDescent="0.25">
      <c r="B655" s="369"/>
      <c r="C655" s="365"/>
      <c r="D655" s="365"/>
      <c r="E655" s="365"/>
      <c r="F655" s="365"/>
      <c r="G655" s="365"/>
      <c r="H655" s="365"/>
      <c r="I655" s="370"/>
      <c r="J655" s="365"/>
      <c r="K655" s="370"/>
      <c r="L655" s="370"/>
      <c r="M655" s="365"/>
      <c r="O655" s="371"/>
      <c r="R655" s="40"/>
    </row>
    <row r="656" spans="2:18" x14ac:dyDescent="0.25">
      <c r="B656" s="369"/>
      <c r="C656" s="365"/>
      <c r="D656" s="365"/>
      <c r="E656" s="365"/>
      <c r="F656" s="365"/>
      <c r="G656" s="365"/>
      <c r="H656" s="365"/>
      <c r="I656" s="370"/>
      <c r="J656" s="365"/>
      <c r="K656" s="370"/>
      <c r="L656" s="370"/>
      <c r="M656" s="365"/>
      <c r="O656" s="371"/>
      <c r="R656" s="40"/>
    </row>
    <row r="657" spans="2:18" x14ac:dyDescent="0.25">
      <c r="B657" s="369"/>
      <c r="C657" s="365"/>
      <c r="D657" s="365"/>
      <c r="E657" s="365"/>
      <c r="F657" s="365"/>
      <c r="G657" s="365"/>
      <c r="H657" s="365"/>
      <c r="I657" s="370"/>
      <c r="J657" s="365"/>
      <c r="K657" s="370"/>
      <c r="L657" s="370"/>
      <c r="M657" s="365"/>
      <c r="O657" s="371"/>
      <c r="R657" s="40"/>
    </row>
    <row r="658" spans="2:18" x14ac:dyDescent="0.25">
      <c r="B658" s="369"/>
      <c r="C658" s="365"/>
      <c r="D658" s="365"/>
      <c r="E658" s="365"/>
      <c r="F658" s="365"/>
      <c r="G658" s="365"/>
      <c r="H658" s="365"/>
      <c r="I658" s="370"/>
      <c r="J658" s="365"/>
      <c r="K658" s="370"/>
      <c r="L658" s="370"/>
      <c r="M658" s="365"/>
      <c r="O658" s="371"/>
      <c r="R658" s="40"/>
    </row>
    <row r="659" spans="2:18" x14ac:dyDescent="0.25">
      <c r="B659" s="369"/>
      <c r="C659" s="365"/>
      <c r="D659" s="365"/>
      <c r="E659" s="365"/>
      <c r="F659" s="365"/>
      <c r="G659" s="365"/>
      <c r="H659" s="365"/>
      <c r="I659" s="370"/>
      <c r="J659" s="365"/>
      <c r="K659" s="370"/>
      <c r="L659" s="370"/>
      <c r="M659" s="365"/>
      <c r="O659" s="371"/>
      <c r="R659" s="40"/>
    </row>
    <row r="660" spans="2:18" x14ac:dyDescent="0.25">
      <c r="B660" s="369"/>
      <c r="C660" s="365"/>
      <c r="D660" s="365"/>
      <c r="E660" s="365"/>
      <c r="F660" s="365"/>
      <c r="G660" s="365"/>
      <c r="H660" s="365"/>
      <c r="I660" s="370"/>
      <c r="J660" s="365"/>
      <c r="K660" s="370"/>
      <c r="L660" s="370"/>
      <c r="M660" s="365"/>
      <c r="O660" s="371"/>
      <c r="R660" s="40"/>
    </row>
    <row r="661" spans="2:18" x14ac:dyDescent="0.25">
      <c r="B661" s="369"/>
      <c r="C661" s="365"/>
      <c r="D661" s="365"/>
      <c r="E661" s="365"/>
      <c r="F661" s="365"/>
      <c r="G661" s="365"/>
      <c r="H661" s="365"/>
      <c r="I661" s="370"/>
      <c r="J661" s="365"/>
      <c r="K661" s="370"/>
      <c r="L661" s="370"/>
      <c r="M661" s="365"/>
      <c r="O661" s="371"/>
      <c r="R661" s="40"/>
    </row>
    <row r="662" spans="2:18" x14ac:dyDescent="0.25">
      <c r="B662" s="369"/>
      <c r="C662" s="365"/>
      <c r="D662" s="365"/>
      <c r="E662" s="365"/>
      <c r="F662" s="365"/>
      <c r="G662" s="365"/>
      <c r="H662" s="365"/>
      <c r="I662" s="370"/>
      <c r="J662" s="365"/>
      <c r="K662" s="370"/>
      <c r="L662" s="370"/>
      <c r="M662" s="365"/>
      <c r="O662" s="371"/>
      <c r="R662" s="40"/>
    </row>
    <row r="663" spans="2:18" x14ac:dyDescent="0.25">
      <c r="B663" s="369"/>
      <c r="C663" s="365"/>
      <c r="D663" s="365"/>
      <c r="E663" s="365"/>
      <c r="F663" s="365"/>
      <c r="G663" s="365"/>
      <c r="H663" s="365"/>
      <c r="I663" s="370"/>
      <c r="J663" s="365"/>
      <c r="K663" s="370"/>
      <c r="L663" s="370"/>
      <c r="M663" s="365"/>
      <c r="O663" s="371"/>
      <c r="R663" s="40"/>
    </row>
    <row r="664" spans="2:18" x14ac:dyDescent="0.25">
      <c r="B664" s="369"/>
      <c r="C664" s="365"/>
      <c r="D664" s="365"/>
      <c r="E664" s="365"/>
      <c r="F664" s="365"/>
      <c r="G664" s="365"/>
      <c r="H664" s="365"/>
      <c r="I664" s="370"/>
      <c r="J664" s="365"/>
      <c r="K664" s="370"/>
      <c r="L664" s="370"/>
      <c r="M664" s="365"/>
      <c r="O664" s="371"/>
      <c r="R664" s="40"/>
    </row>
    <row r="665" spans="2:18" x14ac:dyDescent="0.25">
      <c r="B665" s="369"/>
      <c r="C665" s="365"/>
      <c r="D665" s="365"/>
      <c r="E665" s="365"/>
      <c r="F665" s="365"/>
      <c r="G665" s="365"/>
      <c r="H665" s="365"/>
      <c r="I665" s="370"/>
      <c r="J665" s="365"/>
      <c r="K665" s="370"/>
      <c r="L665" s="370"/>
      <c r="M665" s="365"/>
      <c r="O665" s="371"/>
      <c r="R665" s="40"/>
    </row>
    <row r="666" spans="2:18" x14ac:dyDescent="0.25">
      <c r="B666" s="369"/>
      <c r="C666" s="365"/>
      <c r="D666" s="365"/>
      <c r="E666" s="365"/>
      <c r="F666" s="365"/>
      <c r="G666" s="365"/>
      <c r="H666" s="365"/>
      <c r="I666" s="370"/>
      <c r="J666" s="365"/>
      <c r="K666" s="370"/>
      <c r="L666" s="370"/>
      <c r="M666" s="365"/>
      <c r="O666" s="371"/>
      <c r="R666" s="40"/>
    </row>
    <row r="667" spans="2:18" x14ac:dyDescent="0.25">
      <c r="B667" s="369"/>
      <c r="C667" s="365"/>
      <c r="D667" s="365"/>
      <c r="E667" s="365"/>
      <c r="F667" s="365"/>
      <c r="G667" s="365"/>
      <c r="H667" s="365"/>
      <c r="I667" s="370"/>
      <c r="J667" s="365"/>
      <c r="K667" s="370"/>
      <c r="L667" s="370"/>
      <c r="M667" s="365"/>
      <c r="O667" s="371"/>
      <c r="R667" s="40"/>
    </row>
    <row r="668" spans="2:18" x14ac:dyDescent="0.25">
      <c r="B668" s="369"/>
      <c r="C668" s="365"/>
      <c r="D668" s="365"/>
      <c r="E668" s="365"/>
      <c r="F668" s="365"/>
      <c r="G668" s="365"/>
      <c r="H668" s="365"/>
      <c r="I668" s="370"/>
      <c r="J668" s="365"/>
      <c r="K668" s="370"/>
      <c r="L668" s="370"/>
      <c r="M668" s="365"/>
      <c r="O668" s="371"/>
      <c r="R668" s="40"/>
    </row>
    <row r="669" spans="2:18" x14ac:dyDescent="0.25">
      <c r="B669" s="369"/>
      <c r="C669" s="365"/>
      <c r="D669" s="365"/>
      <c r="E669" s="365"/>
      <c r="F669" s="365"/>
      <c r="G669" s="365"/>
      <c r="H669" s="365"/>
      <c r="I669" s="370"/>
      <c r="J669" s="365"/>
      <c r="K669" s="370"/>
      <c r="L669" s="370"/>
      <c r="M669" s="365"/>
      <c r="O669" s="371"/>
      <c r="R669" s="40"/>
    </row>
    <row r="670" spans="2:18" x14ac:dyDescent="0.25">
      <c r="B670" s="369"/>
      <c r="C670" s="365"/>
      <c r="D670" s="365"/>
      <c r="E670" s="365"/>
      <c r="F670" s="365"/>
      <c r="G670" s="365"/>
      <c r="H670" s="365"/>
      <c r="I670" s="370"/>
      <c r="J670" s="365"/>
      <c r="K670" s="370"/>
      <c r="L670" s="370"/>
      <c r="M670" s="365"/>
      <c r="O670" s="371"/>
      <c r="R670" s="40"/>
    </row>
    <row r="671" spans="2:18" x14ac:dyDescent="0.25">
      <c r="B671" s="369"/>
      <c r="C671" s="365"/>
      <c r="D671" s="365"/>
      <c r="E671" s="365"/>
      <c r="F671" s="365"/>
      <c r="G671" s="365"/>
      <c r="H671" s="365"/>
      <c r="I671" s="370"/>
      <c r="J671" s="365"/>
      <c r="K671" s="370"/>
      <c r="L671" s="370"/>
      <c r="M671" s="365"/>
      <c r="O671" s="371"/>
      <c r="R671" s="40"/>
    </row>
    <row r="672" spans="2:18" x14ac:dyDescent="0.25">
      <c r="B672" s="369"/>
      <c r="C672" s="365"/>
      <c r="D672" s="365"/>
      <c r="E672" s="365"/>
      <c r="F672" s="365"/>
      <c r="G672" s="365"/>
      <c r="H672" s="365"/>
      <c r="I672" s="370"/>
      <c r="J672" s="365"/>
      <c r="K672" s="370"/>
      <c r="L672" s="370"/>
      <c r="M672" s="365"/>
      <c r="O672" s="371"/>
      <c r="R672" s="40"/>
    </row>
    <row r="673" spans="2:18" x14ac:dyDescent="0.25">
      <c r="B673" s="369"/>
      <c r="C673" s="365"/>
      <c r="D673" s="365"/>
      <c r="E673" s="365"/>
      <c r="F673" s="365"/>
      <c r="G673" s="365"/>
      <c r="H673" s="365"/>
      <c r="I673" s="370"/>
      <c r="J673" s="365"/>
      <c r="K673" s="370"/>
      <c r="L673" s="370"/>
      <c r="M673" s="365"/>
      <c r="O673" s="371"/>
      <c r="R673" s="40"/>
    </row>
    <row r="674" spans="2:18" x14ac:dyDescent="0.25">
      <c r="B674" s="369"/>
      <c r="C674" s="365"/>
      <c r="D674" s="365"/>
      <c r="E674" s="365"/>
      <c r="F674" s="365"/>
      <c r="G674" s="365"/>
      <c r="H674" s="365"/>
      <c r="I674" s="370"/>
      <c r="J674" s="365"/>
      <c r="K674" s="370"/>
      <c r="L674" s="370"/>
      <c r="M674" s="365"/>
      <c r="O674" s="371"/>
      <c r="R674" s="40"/>
    </row>
    <row r="675" spans="2:18" x14ac:dyDescent="0.25">
      <c r="B675" s="369"/>
      <c r="C675" s="365"/>
      <c r="D675" s="365"/>
      <c r="E675" s="365"/>
      <c r="F675" s="365"/>
      <c r="G675" s="365"/>
      <c r="H675" s="365"/>
      <c r="I675" s="370"/>
      <c r="J675" s="365"/>
      <c r="K675" s="370"/>
      <c r="L675" s="370"/>
      <c r="M675" s="365"/>
      <c r="O675" s="371"/>
      <c r="R675" s="40"/>
    </row>
    <row r="676" spans="2:18" x14ac:dyDescent="0.25">
      <c r="B676" s="369"/>
      <c r="C676" s="365"/>
      <c r="D676" s="365"/>
      <c r="E676" s="365"/>
      <c r="F676" s="365"/>
      <c r="G676" s="365"/>
      <c r="H676" s="365"/>
      <c r="I676" s="370"/>
      <c r="J676" s="365"/>
      <c r="K676" s="370"/>
      <c r="L676" s="370"/>
      <c r="M676" s="365"/>
      <c r="O676" s="371"/>
      <c r="R676" s="40"/>
    </row>
    <row r="677" spans="2:18" x14ac:dyDescent="0.25">
      <c r="B677" s="369"/>
      <c r="C677" s="365"/>
      <c r="D677" s="365"/>
      <c r="E677" s="365"/>
      <c r="F677" s="365"/>
      <c r="G677" s="365"/>
      <c r="H677" s="365"/>
      <c r="I677" s="370"/>
      <c r="J677" s="365"/>
      <c r="K677" s="370"/>
      <c r="L677" s="370"/>
      <c r="M677" s="365"/>
      <c r="O677" s="371"/>
      <c r="R677" s="40"/>
    </row>
    <row r="678" spans="2:18" x14ac:dyDescent="0.25">
      <c r="B678" s="369"/>
      <c r="C678" s="365"/>
      <c r="D678" s="365"/>
      <c r="E678" s="365"/>
      <c r="F678" s="365"/>
      <c r="G678" s="365"/>
      <c r="H678" s="365"/>
      <c r="I678" s="370"/>
      <c r="J678" s="365"/>
      <c r="K678" s="370"/>
      <c r="L678" s="370"/>
      <c r="M678" s="365"/>
      <c r="O678" s="371"/>
      <c r="R678" s="40"/>
    </row>
    <row r="679" spans="2:18" x14ac:dyDescent="0.25">
      <c r="B679" s="369"/>
      <c r="C679" s="365"/>
      <c r="D679" s="365"/>
      <c r="E679" s="365"/>
      <c r="F679" s="365"/>
      <c r="G679" s="365"/>
      <c r="H679" s="365"/>
      <c r="I679" s="370"/>
      <c r="J679" s="365"/>
      <c r="K679" s="370"/>
      <c r="L679" s="370"/>
      <c r="M679" s="365"/>
      <c r="O679" s="371"/>
      <c r="R679" s="40"/>
    </row>
    <row r="680" spans="2:18" x14ac:dyDescent="0.25">
      <c r="B680" s="369"/>
      <c r="C680" s="365"/>
      <c r="D680" s="365"/>
      <c r="E680" s="365"/>
      <c r="F680" s="365"/>
      <c r="G680" s="365"/>
      <c r="H680" s="365"/>
      <c r="I680" s="370"/>
      <c r="J680" s="365"/>
      <c r="K680" s="370"/>
      <c r="L680" s="370"/>
      <c r="M680" s="365"/>
      <c r="O680" s="371"/>
      <c r="R680" s="40"/>
    </row>
    <row r="681" spans="2:18" x14ac:dyDescent="0.25">
      <c r="B681" s="369"/>
      <c r="C681" s="365"/>
      <c r="D681" s="365"/>
      <c r="E681" s="365"/>
      <c r="F681" s="365"/>
      <c r="G681" s="365"/>
      <c r="H681" s="365"/>
      <c r="I681" s="370"/>
      <c r="J681" s="365"/>
      <c r="K681" s="370"/>
      <c r="L681" s="370"/>
      <c r="M681" s="365"/>
      <c r="O681" s="371"/>
      <c r="R681" s="40"/>
    </row>
    <row r="682" spans="2:18" x14ac:dyDescent="0.25">
      <c r="B682" s="369"/>
      <c r="C682" s="365"/>
      <c r="D682" s="365"/>
      <c r="E682" s="365"/>
      <c r="F682" s="365"/>
      <c r="G682" s="365"/>
      <c r="H682" s="365"/>
      <c r="I682" s="370"/>
      <c r="J682" s="365"/>
      <c r="K682" s="370"/>
      <c r="L682" s="370"/>
      <c r="M682" s="365"/>
      <c r="O682" s="371"/>
      <c r="R682" s="40"/>
    </row>
    <row r="683" spans="2:18" x14ac:dyDescent="0.25">
      <c r="B683" s="369"/>
      <c r="C683" s="365"/>
      <c r="D683" s="365"/>
      <c r="E683" s="365"/>
      <c r="F683" s="365"/>
      <c r="G683" s="365"/>
      <c r="H683" s="365"/>
      <c r="I683" s="370"/>
      <c r="J683" s="365"/>
      <c r="K683" s="370"/>
      <c r="L683" s="370"/>
      <c r="M683" s="365"/>
      <c r="O683" s="371"/>
      <c r="R683" s="40"/>
    </row>
    <row r="684" spans="2:18" x14ac:dyDescent="0.25">
      <c r="B684" s="369"/>
      <c r="C684" s="365"/>
      <c r="D684" s="365"/>
      <c r="E684" s="365"/>
      <c r="F684" s="365"/>
      <c r="G684" s="365"/>
      <c r="H684" s="365"/>
      <c r="I684" s="370"/>
      <c r="J684" s="365"/>
      <c r="K684" s="370"/>
      <c r="L684" s="370"/>
      <c r="M684" s="365"/>
      <c r="O684" s="371"/>
      <c r="R684" s="40"/>
    </row>
    <row r="685" spans="2:18" x14ac:dyDescent="0.25">
      <c r="B685" s="369"/>
      <c r="C685" s="365"/>
      <c r="D685" s="365"/>
      <c r="E685" s="365"/>
      <c r="F685" s="365"/>
      <c r="G685" s="365"/>
      <c r="H685" s="365"/>
      <c r="I685" s="370"/>
      <c r="J685" s="365"/>
      <c r="K685" s="370"/>
      <c r="L685" s="370"/>
      <c r="M685" s="365"/>
      <c r="O685" s="371"/>
      <c r="R685" s="40"/>
    </row>
    <row r="686" spans="2:18" x14ac:dyDescent="0.25">
      <c r="B686" s="369"/>
      <c r="C686" s="365"/>
      <c r="D686" s="365"/>
      <c r="E686" s="365"/>
      <c r="F686" s="365"/>
      <c r="G686" s="365"/>
      <c r="H686" s="365"/>
      <c r="I686" s="370"/>
      <c r="J686" s="365"/>
      <c r="K686" s="370"/>
      <c r="L686" s="370"/>
      <c r="M686" s="365"/>
      <c r="O686" s="371"/>
      <c r="R686" s="40"/>
    </row>
    <row r="687" spans="2:18" x14ac:dyDescent="0.25">
      <c r="B687" s="369"/>
      <c r="C687" s="365"/>
      <c r="D687" s="365"/>
      <c r="E687" s="365"/>
      <c r="F687" s="365"/>
      <c r="G687" s="365"/>
      <c r="H687" s="365"/>
      <c r="I687" s="370"/>
      <c r="J687" s="365"/>
      <c r="K687" s="370"/>
      <c r="L687" s="370"/>
      <c r="M687" s="365"/>
      <c r="O687" s="371"/>
      <c r="R687" s="40"/>
    </row>
    <row r="688" spans="2:18" x14ac:dyDescent="0.25">
      <c r="B688" s="369"/>
      <c r="C688" s="365"/>
      <c r="D688" s="365"/>
      <c r="E688" s="365"/>
      <c r="F688" s="365"/>
      <c r="G688" s="365"/>
      <c r="H688" s="365"/>
      <c r="I688" s="370"/>
      <c r="J688" s="365"/>
      <c r="K688" s="370"/>
      <c r="L688" s="370"/>
      <c r="M688" s="365"/>
      <c r="O688" s="371"/>
      <c r="R688" s="40"/>
    </row>
    <row r="689" spans="2:18" x14ac:dyDescent="0.25">
      <c r="B689" s="369"/>
      <c r="C689" s="365"/>
      <c r="D689" s="365"/>
      <c r="E689" s="365"/>
      <c r="F689" s="365"/>
      <c r="G689" s="365"/>
      <c r="H689" s="365"/>
      <c r="I689" s="370"/>
      <c r="J689" s="365"/>
      <c r="K689" s="370"/>
      <c r="L689" s="370"/>
      <c r="M689" s="365"/>
      <c r="O689" s="371"/>
      <c r="R689" s="40"/>
    </row>
    <row r="690" spans="2:18" x14ac:dyDescent="0.25">
      <c r="B690" s="369"/>
      <c r="C690" s="365"/>
      <c r="D690" s="365"/>
      <c r="E690" s="365"/>
      <c r="F690" s="365"/>
      <c r="G690" s="365"/>
      <c r="H690" s="365"/>
      <c r="I690" s="370"/>
      <c r="J690" s="365"/>
      <c r="K690" s="370"/>
      <c r="L690" s="370"/>
      <c r="M690" s="365"/>
      <c r="O690" s="371"/>
      <c r="R690" s="40"/>
    </row>
    <row r="691" spans="2:18" x14ac:dyDescent="0.25">
      <c r="B691" s="369"/>
      <c r="C691" s="365"/>
      <c r="D691" s="365"/>
      <c r="E691" s="365"/>
      <c r="F691" s="365"/>
      <c r="G691" s="365"/>
      <c r="H691" s="365"/>
      <c r="I691" s="370"/>
      <c r="J691" s="365"/>
      <c r="K691" s="370"/>
      <c r="L691" s="370"/>
      <c r="M691" s="365"/>
      <c r="O691" s="371"/>
      <c r="R691" s="40"/>
    </row>
    <row r="692" spans="2:18" x14ac:dyDescent="0.25">
      <c r="B692" s="369"/>
      <c r="C692" s="365"/>
      <c r="D692" s="365"/>
      <c r="E692" s="365"/>
      <c r="F692" s="365"/>
      <c r="G692" s="365"/>
      <c r="H692" s="365"/>
      <c r="I692" s="370"/>
      <c r="J692" s="365"/>
      <c r="K692" s="370"/>
      <c r="L692" s="370"/>
      <c r="M692" s="365"/>
      <c r="O692" s="371"/>
      <c r="R692" s="40"/>
    </row>
    <row r="693" spans="2:18" x14ac:dyDescent="0.25">
      <c r="B693" s="369"/>
      <c r="C693" s="365"/>
      <c r="D693" s="365"/>
      <c r="E693" s="365"/>
      <c r="F693" s="365"/>
      <c r="G693" s="365"/>
      <c r="H693" s="365"/>
      <c r="I693" s="370"/>
      <c r="J693" s="365"/>
      <c r="K693" s="370"/>
      <c r="L693" s="370"/>
      <c r="M693" s="365"/>
      <c r="O693" s="371"/>
      <c r="R693" s="40"/>
    </row>
    <row r="694" spans="2:18" x14ac:dyDescent="0.25">
      <c r="B694" s="369"/>
      <c r="C694" s="365"/>
      <c r="D694" s="365"/>
      <c r="E694" s="365"/>
      <c r="F694" s="365"/>
      <c r="G694" s="365"/>
      <c r="H694" s="365"/>
      <c r="I694" s="370"/>
      <c r="J694" s="365"/>
      <c r="K694" s="370"/>
      <c r="L694" s="370"/>
      <c r="M694" s="365"/>
      <c r="O694" s="371"/>
      <c r="R694" s="40"/>
    </row>
    <row r="695" spans="2:18" x14ac:dyDescent="0.25">
      <c r="B695" s="369"/>
      <c r="C695" s="365"/>
      <c r="D695" s="365"/>
      <c r="E695" s="365"/>
      <c r="F695" s="365"/>
      <c r="G695" s="365"/>
      <c r="H695" s="365"/>
      <c r="I695" s="370"/>
      <c r="J695" s="365"/>
      <c r="K695" s="370"/>
      <c r="L695" s="370"/>
      <c r="M695" s="365"/>
      <c r="O695" s="371"/>
      <c r="R695" s="40"/>
    </row>
    <row r="696" spans="2:18" x14ac:dyDescent="0.25">
      <c r="B696" s="369"/>
      <c r="C696" s="365"/>
      <c r="D696" s="365"/>
      <c r="E696" s="365"/>
      <c r="F696" s="365"/>
      <c r="G696" s="365"/>
      <c r="H696" s="365"/>
      <c r="I696" s="370"/>
      <c r="J696" s="365"/>
      <c r="K696" s="370"/>
      <c r="L696" s="370"/>
      <c r="M696" s="365"/>
      <c r="O696" s="371"/>
      <c r="R696" s="40"/>
    </row>
    <row r="697" spans="2:18" x14ac:dyDescent="0.25">
      <c r="B697" s="369"/>
      <c r="C697" s="365"/>
      <c r="D697" s="365"/>
      <c r="E697" s="365"/>
      <c r="F697" s="365"/>
      <c r="G697" s="365"/>
      <c r="H697" s="365"/>
      <c r="I697" s="370"/>
      <c r="J697" s="365"/>
      <c r="K697" s="370"/>
      <c r="L697" s="370"/>
      <c r="M697" s="365"/>
      <c r="O697" s="371"/>
      <c r="R697" s="40"/>
    </row>
    <row r="698" spans="2:18" x14ac:dyDescent="0.25">
      <c r="B698" s="369"/>
      <c r="C698" s="365"/>
      <c r="D698" s="365"/>
      <c r="E698" s="365"/>
      <c r="F698" s="365"/>
      <c r="G698" s="365"/>
      <c r="H698" s="365"/>
      <c r="I698" s="370"/>
      <c r="J698" s="365"/>
      <c r="K698" s="370"/>
      <c r="L698" s="370"/>
      <c r="M698" s="365"/>
      <c r="O698" s="371"/>
      <c r="R698" s="40"/>
    </row>
    <row r="699" spans="2:18" x14ac:dyDescent="0.25">
      <c r="B699" s="369"/>
      <c r="C699" s="365"/>
      <c r="D699" s="365"/>
      <c r="E699" s="365"/>
      <c r="F699" s="365"/>
      <c r="G699" s="365"/>
      <c r="H699" s="365"/>
      <c r="I699" s="370"/>
      <c r="J699" s="365"/>
      <c r="K699" s="370"/>
      <c r="L699" s="370"/>
      <c r="M699" s="365"/>
      <c r="O699" s="371"/>
      <c r="R699" s="40"/>
    </row>
    <row r="700" spans="2:18" x14ac:dyDescent="0.25">
      <c r="B700" s="369"/>
      <c r="C700" s="365"/>
      <c r="D700" s="365"/>
      <c r="E700" s="365"/>
      <c r="F700" s="365"/>
      <c r="G700" s="365"/>
      <c r="H700" s="365"/>
      <c r="I700" s="370"/>
      <c r="J700" s="365"/>
      <c r="K700" s="370"/>
      <c r="L700" s="370"/>
      <c r="M700" s="365"/>
      <c r="O700" s="371"/>
      <c r="R700" s="40"/>
    </row>
    <row r="701" spans="2:18" x14ac:dyDescent="0.25">
      <c r="B701" s="369"/>
      <c r="C701" s="365"/>
      <c r="D701" s="365"/>
      <c r="E701" s="365"/>
      <c r="F701" s="365"/>
      <c r="G701" s="365"/>
      <c r="H701" s="365"/>
      <c r="I701" s="370"/>
      <c r="J701" s="365"/>
      <c r="K701" s="370"/>
      <c r="L701" s="370"/>
      <c r="M701" s="365"/>
      <c r="O701" s="371"/>
      <c r="R701" s="40"/>
    </row>
    <row r="702" spans="2:18" x14ac:dyDescent="0.25">
      <c r="B702" s="369"/>
      <c r="C702" s="365"/>
      <c r="D702" s="365"/>
      <c r="E702" s="365"/>
      <c r="F702" s="365"/>
      <c r="G702" s="365"/>
      <c r="H702" s="365"/>
      <c r="I702" s="370"/>
      <c r="J702" s="365"/>
      <c r="K702" s="370"/>
      <c r="L702" s="370"/>
      <c r="M702" s="365"/>
      <c r="O702" s="371"/>
      <c r="R702" s="40"/>
    </row>
    <row r="703" spans="2:18" x14ac:dyDescent="0.25">
      <c r="B703" s="369"/>
      <c r="C703" s="365"/>
      <c r="D703" s="365"/>
      <c r="E703" s="365"/>
      <c r="F703" s="365"/>
      <c r="G703" s="365"/>
      <c r="H703" s="365"/>
      <c r="I703" s="370"/>
      <c r="J703" s="365"/>
      <c r="K703" s="370"/>
      <c r="L703" s="370"/>
      <c r="M703" s="365"/>
      <c r="O703" s="371"/>
      <c r="R703" s="40"/>
    </row>
    <row r="704" spans="2:18" x14ac:dyDescent="0.25">
      <c r="B704" s="369"/>
      <c r="C704" s="365"/>
      <c r="D704" s="365"/>
      <c r="E704" s="365"/>
      <c r="F704" s="365"/>
      <c r="G704" s="365"/>
      <c r="H704" s="365"/>
      <c r="I704" s="370"/>
      <c r="J704" s="365"/>
      <c r="K704" s="370"/>
      <c r="L704" s="370"/>
      <c r="M704" s="365"/>
      <c r="O704" s="371"/>
      <c r="R704" s="40"/>
    </row>
    <row r="705" spans="2:18" x14ac:dyDescent="0.25">
      <c r="B705" s="369"/>
      <c r="C705" s="365"/>
      <c r="D705" s="365"/>
      <c r="E705" s="365"/>
      <c r="F705" s="365"/>
      <c r="G705" s="365"/>
      <c r="H705" s="365"/>
      <c r="I705" s="370"/>
      <c r="J705" s="365"/>
      <c r="K705" s="370"/>
      <c r="L705" s="370"/>
      <c r="M705" s="365"/>
      <c r="O705" s="371"/>
      <c r="R705" s="40"/>
    </row>
    <row r="706" spans="2:18" x14ac:dyDescent="0.25">
      <c r="B706" s="369"/>
      <c r="C706" s="365"/>
      <c r="D706" s="365"/>
      <c r="E706" s="365"/>
      <c r="F706" s="365"/>
      <c r="G706" s="365"/>
      <c r="H706" s="365"/>
      <c r="I706" s="370"/>
      <c r="J706" s="365"/>
      <c r="K706" s="370"/>
      <c r="L706" s="370"/>
      <c r="M706" s="365"/>
      <c r="O706" s="371"/>
      <c r="R706" s="40"/>
    </row>
    <row r="707" spans="2:18" x14ac:dyDescent="0.25">
      <c r="B707" s="369"/>
      <c r="C707" s="365"/>
      <c r="D707" s="365"/>
      <c r="E707" s="365"/>
      <c r="F707" s="365"/>
      <c r="G707" s="365"/>
      <c r="H707" s="365"/>
      <c r="I707" s="370"/>
      <c r="J707" s="365"/>
      <c r="K707" s="370"/>
      <c r="L707" s="370"/>
      <c r="M707" s="365"/>
      <c r="O707" s="371"/>
      <c r="R707" s="40"/>
    </row>
    <row r="708" spans="2:18" x14ac:dyDescent="0.25">
      <c r="B708" s="369"/>
      <c r="C708" s="365"/>
      <c r="D708" s="365"/>
      <c r="E708" s="365"/>
      <c r="F708" s="365"/>
      <c r="G708" s="365"/>
      <c r="H708" s="365"/>
      <c r="I708" s="370"/>
      <c r="J708" s="365"/>
      <c r="K708" s="370"/>
      <c r="L708" s="370"/>
      <c r="M708" s="365"/>
      <c r="O708" s="371"/>
      <c r="R708" s="40"/>
    </row>
    <row r="709" spans="2:18" x14ac:dyDescent="0.25">
      <c r="B709" s="369"/>
      <c r="C709" s="365"/>
      <c r="D709" s="365"/>
      <c r="E709" s="365"/>
      <c r="F709" s="365"/>
      <c r="G709" s="365"/>
      <c r="H709" s="365"/>
      <c r="I709" s="370"/>
      <c r="J709" s="365"/>
      <c r="K709" s="370"/>
      <c r="L709" s="370"/>
      <c r="M709" s="365"/>
      <c r="O709" s="371"/>
      <c r="R709" s="40"/>
    </row>
    <row r="710" spans="2:18" x14ac:dyDescent="0.25">
      <c r="B710" s="369"/>
      <c r="C710" s="365"/>
      <c r="D710" s="365"/>
      <c r="E710" s="365"/>
      <c r="F710" s="365"/>
      <c r="G710" s="365"/>
      <c r="H710" s="365"/>
      <c r="I710" s="370"/>
      <c r="J710" s="365"/>
      <c r="K710" s="370"/>
      <c r="L710" s="370"/>
      <c r="M710" s="365"/>
      <c r="O710" s="371"/>
      <c r="R710" s="40"/>
    </row>
    <row r="711" spans="2:18" x14ac:dyDescent="0.25">
      <c r="B711" s="369"/>
      <c r="C711" s="365"/>
      <c r="D711" s="365"/>
      <c r="E711" s="365"/>
      <c r="F711" s="365"/>
      <c r="G711" s="365"/>
      <c r="H711" s="365"/>
      <c r="I711" s="370"/>
      <c r="J711" s="365"/>
      <c r="K711" s="370"/>
      <c r="L711" s="370"/>
      <c r="M711" s="365"/>
      <c r="O711" s="371"/>
      <c r="R711" s="40"/>
    </row>
    <row r="712" spans="2:18" x14ac:dyDescent="0.25">
      <c r="B712" s="369"/>
      <c r="C712" s="365"/>
      <c r="D712" s="365"/>
      <c r="E712" s="365"/>
      <c r="F712" s="365"/>
      <c r="G712" s="365"/>
      <c r="H712" s="365"/>
      <c r="I712" s="370"/>
      <c r="J712" s="365"/>
      <c r="K712" s="370"/>
      <c r="L712" s="370"/>
      <c r="M712" s="365"/>
      <c r="O712" s="371"/>
      <c r="R712" s="40"/>
    </row>
    <row r="713" spans="2:18" x14ac:dyDescent="0.25">
      <c r="B713" s="369"/>
      <c r="C713" s="365"/>
      <c r="D713" s="365"/>
      <c r="E713" s="365"/>
      <c r="F713" s="365"/>
      <c r="G713" s="365"/>
      <c r="H713" s="365"/>
      <c r="I713" s="370"/>
      <c r="J713" s="365"/>
      <c r="K713" s="370"/>
      <c r="L713" s="370"/>
      <c r="M713" s="365"/>
      <c r="O713" s="371"/>
      <c r="R713" s="40"/>
    </row>
    <row r="714" spans="2:18" x14ac:dyDescent="0.25">
      <c r="B714" s="369"/>
      <c r="C714" s="365"/>
      <c r="D714" s="365"/>
      <c r="E714" s="365"/>
      <c r="F714" s="365"/>
      <c r="G714" s="365"/>
      <c r="H714" s="365"/>
      <c r="I714" s="370"/>
      <c r="J714" s="365"/>
      <c r="K714" s="370"/>
      <c r="L714" s="370"/>
      <c r="M714" s="365"/>
      <c r="O714" s="371"/>
      <c r="R714" s="40"/>
    </row>
    <row r="715" spans="2:18" x14ac:dyDescent="0.25">
      <c r="B715" s="369"/>
      <c r="C715" s="365"/>
      <c r="D715" s="365"/>
      <c r="E715" s="365"/>
      <c r="F715" s="365"/>
      <c r="G715" s="365"/>
      <c r="H715" s="365"/>
      <c r="I715" s="370"/>
      <c r="J715" s="365"/>
      <c r="K715" s="370"/>
      <c r="L715" s="370"/>
      <c r="M715" s="365"/>
      <c r="O715" s="371"/>
      <c r="R715" s="40"/>
    </row>
    <row r="716" spans="2:18" x14ac:dyDescent="0.25">
      <c r="B716" s="369"/>
      <c r="C716" s="365"/>
      <c r="D716" s="365"/>
      <c r="E716" s="365"/>
      <c r="F716" s="365"/>
      <c r="G716" s="365"/>
      <c r="H716" s="365"/>
      <c r="I716" s="370"/>
      <c r="J716" s="365"/>
      <c r="K716" s="370"/>
      <c r="L716" s="370"/>
      <c r="M716" s="365"/>
      <c r="O716" s="371"/>
      <c r="R716" s="40"/>
    </row>
    <row r="717" spans="2:18" x14ac:dyDescent="0.25">
      <c r="B717" s="369"/>
      <c r="C717" s="365"/>
      <c r="D717" s="365"/>
      <c r="E717" s="365"/>
      <c r="F717" s="365"/>
      <c r="G717" s="365"/>
      <c r="H717" s="365"/>
      <c r="I717" s="370"/>
      <c r="J717" s="365"/>
      <c r="K717" s="370"/>
      <c r="L717" s="370"/>
      <c r="M717" s="365"/>
      <c r="O717" s="371"/>
      <c r="R717" s="40"/>
    </row>
    <row r="718" spans="2:18" x14ac:dyDescent="0.25">
      <c r="B718" s="369"/>
      <c r="C718" s="365"/>
      <c r="D718" s="365"/>
      <c r="E718" s="365"/>
      <c r="F718" s="365"/>
      <c r="G718" s="365"/>
      <c r="H718" s="365"/>
      <c r="I718" s="370"/>
      <c r="J718" s="365"/>
      <c r="K718" s="370"/>
      <c r="L718" s="370"/>
      <c r="M718" s="365"/>
      <c r="O718" s="371"/>
      <c r="R718" s="40"/>
    </row>
    <row r="719" spans="2:18" x14ac:dyDescent="0.25">
      <c r="B719" s="369"/>
      <c r="C719" s="365"/>
      <c r="D719" s="365"/>
      <c r="E719" s="365"/>
      <c r="F719" s="365"/>
      <c r="G719" s="365"/>
      <c r="H719" s="365"/>
      <c r="I719" s="370"/>
      <c r="J719" s="365"/>
      <c r="K719" s="370"/>
      <c r="L719" s="370"/>
      <c r="M719" s="365"/>
      <c r="O719" s="371"/>
      <c r="R719" s="40"/>
    </row>
    <row r="720" spans="2:18" x14ac:dyDescent="0.25">
      <c r="B720" s="369"/>
      <c r="C720" s="365"/>
      <c r="D720" s="365"/>
      <c r="E720" s="365"/>
      <c r="F720" s="365"/>
      <c r="G720" s="365"/>
      <c r="H720" s="365"/>
      <c r="I720" s="370"/>
      <c r="J720" s="365"/>
      <c r="K720" s="370"/>
      <c r="L720" s="370"/>
      <c r="M720" s="365"/>
      <c r="O720" s="371"/>
      <c r="R720" s="40"/>
    </row>
    <row r="721" spans="2:18" x14ac:dyDescent="0.25">
      <c r="B721" s="369"/>
      <c r="C721" s="365"/>
      <c r="D721" s="365"/>
      <c r="E721" s="365"/>
      <c r="F721" s="365"/>
      <c r="G721" s="365"/>
      <c r="H721" s="365"/>
      <c r="I721" s="370"/>
      <c r="J721" s="365"/>
      <c r="K721" s="370"/>
      <c r="L721" s="370"/>
      <c r="M721" s="365"/>
      <c r="O721" s="371"/>
      <c r="R721" s="40"/>
    </row>
    <row r="722" spans="2:18" x14ac:dyDescent="0.25">
      <c r="B722" s="369"/>
      <c r="C722" s="365"/>
      <c r="D722" s="365"/>
      <c r="E722" s="365"/>
      <c r="F722" s="365"/>
      <c r="G722" s="365"/>
      <c r="H722" s="365"/>
      <c r="I722" s="370"/>
      <c r="J722" s="365"/>
      <c r="K722" s="370"/>
      <c r="L722" s="370"/>
      <c r="M722" s="365"/>
      <c r="O722" s="371"/>
      <c r="R722" s="40"/>
    </row>
    <row r="723" spans="2:18" x14ac:dyDescent="0.25">
      <c r="B723" s="369"/>
      <c r="C723" s="365"/>
      <c r="D723" s="365"/>
      <c r="E723" s="365"/>
      <c r="F723" s="365"/>
      <c r="G723" s="365"/>
      <c r="H723" s="365"/>
      <c r="I723" s="370"/>
      <c r="J723" s="365"/>
      <c r="K723" s="370"/>
      <c r="L723" s="370"/>
      <c r="M723" s="365"/>
      <c r="O723" s="371"/>
      <c r="R723" s="40"/>
    </row>
    <row r="724" spans="2:18" x14ac:dyDescent="0.25">
      <c r="B724" s="369"/>
      <c r="C724" s="365"/>
      <c r="D724" s="365"/>
      <c r="E724" s="365"/>
      <c r="F724" s="365"/>
      <c r="G724" s="365"/>
      <c r="H724" s="365"/>
      <c r="I724" s="370"/>
      <c r="J724" s="365"/>
      <c r="K724" s="370"/>
      <c r="L724" s="370"/>
      <c r="M724" s="365"/>
      <c r="O724" s="371"/>
      <c r="R724" s="40"/>
    </row>
    <row r="725" spans="2:18" x14ac:dyDescent="0.25">
      <c r="B725" s="369"/>
      <c r="C725" s="365"/>
      <c r="D725" s="365"/>
      <c r="E725" s="365"/>
      <c r="F725" s="365"/>
      <c r="G725" s="365"/>
      <c r="H725" s="365"/>
      <c r="I725" s="370"/>
      <c r="J725" s="365"/>
      <c r="K725" s="370"/>
      <c r="L725" s="370"/>
      <c r="M725" s="365"/>
      <c r="O725" s="371"/>
      <c r="R725" s="40"/>
    </row>
    <row r="726" spans="2:18" x14ac:dyDescent="0.25">
      <c r="B726" s="369"/>
      <c r="C726" s="365"/>
      <c r="D726" s="365"/>
      <c r="E726" s="365"/>
      <c r="F726" s="365"/>
      <c r="G726" s="365"/>
      <c r="H726" s="365"/>
      <c r="I726" s="370"/>
      <c r="J726" s="365"/>
      <c r="K726" s="370"/>
      <c r="L726" s="370"/>
      <c r="M726" s="365"/>
      <c r="O726" s="371"/>
      <c r="R726" s="40"/>
    </row>
    <row r="727" spans="2:18" x14ac:dyDescent="0.25">
      <c r="B727" s="369"/>
      <c r="C727" s="365"/>
      <c r="D727" s="365"/>
      <c r="E727" s="365"/>
      <c r="F727" s="365"/>
      <c r="G727" s="365"/>
      <c r="H727" s="365"/>
      <c r="I727" s="370"/>
      <c r="J727" s="365"/>
      <c r="K727" s="370"/>
      <c r="L727" s="370"/>
      <c r="M727" s="365"/>
      <c r="O727" s="371"/>
      <c r="R727" s="40"/>
    </row>
    <row r="728" spans="2:18" x14ac:dyDescent="0.25">
      <c r="B728" s="369"/>
      <c r="C728" s="365"/>
      <c r="D728" s="365"/>
      <c r="E728" s="365"/>
      <c r="F728" s="365"/>
      <c r="G728" s="365"/>
      <c r="H728" s="365"/>
      <c r="I728" s="370"/>
      <c r="J728" s="365"/>
      <c r="K728" s="370"/>
      <c r="L728" s="370"/>
      <c r="M728" s="365"/>
      <c r="O728" s="371"/>
      <c r="R728" s="40"/>
    </row>
    <row r="729" spans="2:18" x14ac:dyDescent="0.25">
      <c r="B729" s="369"/>
      <c r="C729" s="365"/>
      <c r="D729" s="365"/>
      <c r="E729" s="365"/>
      <c r="F729" s="365"/>
      <c r="G729" s="365"/>
      <c r="H729" s="365"/>
      <c r="I729" s="370"/>
      <c r="J729" s="365"/>
      <c r="K729" s="370"/>
      <c r="L729" s="370"/>
      <c r="M729" s="365"/>
      <c r="O729" s="371"/>
      <c r="R729" s="40"/>
    </row>
    <row r="730" spans="2:18" x14ac:dyDescent="0.25">
      <c r="B730" s="369"/>
      <c r="C730" s="365"/>
      <c r="D730" s="365"/>
      <c r="E730" s="365"/>
      <c r="F730" s="365"/>
      <c r="G730" s="365"/>
      <c r="H730" s="365"/>
      <c r="I730" s="370"/>
      <c r="J730" s="365"/>
      <c r="K730" s="370"/>
      <c r="L730" s="370"/>
      <c r="M730" s="365"/>
      <c r="O730" s="371"/>
      <c r="R730" s="40"/>
    </row>
    <row r="731" spans="2:18" x14ac:dyDescent="0.25">
      <c r="B731" s="369"/>
      <c r="C731" s="365"/>
      <c r="D731" s="365"/>
      <c r="E731" s="365"/>
      <c r="F731" s="365"/>
      <c r="G731" s="365"/>
      <c r="H731" s="365"/>
      <c r="I731" s="370"/>
      <c r="J731" s="365"/>
      <c r="K731" s="370"/>
      <c r="L731" s="370"/>
      <c r="M731" s="365"/>
      <c r="O731" s="371"/>
      <c r="R731" s="40"/>
    </row>
    <row r="732" spans="2:18" x14ac:dyDescent="0.25">
      <c r="B732" s="369"/>
      <c r="C732" s="365"/>
      <c r="D732" s="365"/>
      <c r="E732" s="365"/>
      <c r="F732" s="365"/>
      <c r="G732" s="365"/>
      <c r="H732" s="365"/>
      <c r="I732" s="370"/>
      <c r="J732" s="365"/>
      <c r="K732" s="370"/>
      <c r="L732" s="370"/>
      <c r="M732" s="365"/>
      <c r="O732" s="371"/>
      <c r="R732" s="40"/>
    </row>
    <row r="733" spans="2:18" x14ac:dyDescent="0.25">
      <c r="B733" s="369"/>
      <c r="C733" s="365"/>
      <c r="D733" s="365"/>
      <c r="E733" s="365"/>
      <c r="F733" s="365"/>
      <c r="G733" s="365"/>
      <c r="H733" s="365"/>
      <c r="I733" s="370"/>
      <c r="J733" s="365"/>
      <c r="K733" s="370"/>
      <c r="L733" s="370"/>
      <c r="M733" s="365"/>
      <c r="O733" s="371"/>
      <c r="R733" s="40"/>
    </row>
    <row r="734" spans="2:18" x14ac:dyDescent="0.25">
      <c r="B734" s="369"/>
      <c r="C734" s="365"/>
      <c r="D734" s="365"/>
      <c r="E734" s="365"/>
      <c r="F734" s="365"/>
      <c r="G734" s="365"/>
      <c r="H734" s="365"/>
      <c r="I734" s="370"/>
      <c r="J734" s="365"/>
      <c r="K734" s="370"/>
      <c r="L734" s="370"/>
      <c r="M734" s="365"/>
      <c r="O734" s="371"/>
      <c r="R734" s="40"/>
    </row>
    <row r="735" spans="2:18" x14ac:dyDescent="0.25">
      <c r="B735" s="369"/>
      <c r="C735" s="365"/>
      <c r="D735" s="365"/>
      <c r="E735" s="365"/>
      <c r="F735" s="365"/>
      <c r="G735" s="365"/>
      <c r="H735" s="365"/>
      <c r="I735" s="370"/>
      <c r="J735" s="365"/>
      <c r="K735" s="370"/>
      <c r="L735" s="370"/>
      <c r="M735" s="365"/>
      <c r="O735" s="371"/>
      <c r="R735" s="40"/>
    </row>
    <row r="736" spans="2:18" x14ac:dyDescent="0.25">
      <c r="B736" s="369"/>
      <c r="C736" s="365"/>
      <c r="D736" s="365"/>
      <c r="E736" s="365"/>
      <c r="F736" s="365"/>
      <c r="G736" s="365"/>
      <c r="H736" s="365"/>
      <c r="I736" s="370"/>
      <c r="J736" s="365"/>
      <c r="K736" s="370"/>
      <c r="L736" s="370"/>
      <c r="M736" s="365"/>
      <c r="O736" s="371"/>
      <c r="R736" s="40"/>
    </row>
    <row r="737" spans="2:18" x14ac:dyDescent="0.25">
      <c r="B737" s="369"/>
      <c r="C737" s="365"/>
      <c r="D737" s="365"/>
      <c r="E737" s="365"/>
      <c r="F737" s="365"/>
      <c r="G737" s="365"/>
      <c r="H737" s="365"/>
      <c r="I737" s="370"/>
      <c r="J737" s="365"/>
      <c r="K737" s="370"/>
      <c r="L737" s="370"/>
      <c r="M737" s="365"/>
      <c r="O737" s="371"/>
      <c r="R737" s="40"/>
    </row>
    <row r="738" spans="2:18" x14ac:dyDescent="0.25">
      <c r="B738" s="369"/>
      <c r="C738" s="365"/>
      <c r="D738" s="365"/>
      <c r="E738" s="365"/>
      <c r="F738" s="365"/>
      <c r="G738" s="365"/>
      <c r="H738" s="365"/>
      <c r="I738" s="370"/>
      <c r="J738" s="365"/>
      <c r="K738" s="370"/>
      <c r="L738" s="370"/>
      <c r="M738" s="365"/>
      <c r="O738" s="371"/>
      <c r="R738" s="40"/>
    </row>
    <row r="739" spans="2:18" x14ac:dyDescent="0.25">
      <c r="B739" s="369"/>
      <c r="C739" s="365"/>
      <c r="D739" s="365"/>
      <c r="E739" s="365"/>
      <c r="F739" s="365"/>
      <c r="G739" s="365"/>
      <c r="H739" s="365"/>
      <c r="I739" s="370"/>
      <c r="J739" s="365"/>
      <c r="K739" s="370"/>
      <c r="L739" s="370"/>
      <c r="M739" s="365"/>
      <c r="O739" s="371"/>
      <c r="R739" s="40"/>
    </row>
    <row r="740" spans="2:18" x14ac:dyDescent="0.25">
      <c r="B740" s="369"/>
      <c r="C740" s="365"/>
      <c r="D740" s="365"/>
      <c r="E740" s="365"/>
      <c r="F740" s="365"/>
      <c r="G740" s="365"/>
      <c r="H740" s="365"/>
      <c r="I740" s="370"/>
      <c r="J740" s="365"/>
      <c r="K740" s="370"/>
      <c r="L740" s="370"/>
      <c r="M740" s="365"/>
      <c r="O740" s="371"/>
      <c r="R740" s="40"/>
    </row>
    <row r="741" spans="2:18" x14ac:dyDescent="0.25">
      <c r="B741" s="369"/>
      <c r="C741" s="365"/>
      <c r="D741" s="365"/>
      <c r="E741" s="365"/>
      <c r="F741" s="365"/>
      <c r="G741" s="365"/>
      <c r="H741" s="365"/>
      <c r="I741" s="370"/>
      <c r="J741" s="365"/>
      <c r="K741" s="370"/>
      <c r="L741" s="370"/>
      <c r="M741" s="365"/>
      <c r="O741" s="371"/>
      <c r="R741" s="40"/>
    </row>
    <row r="742" spans="2:18" x14ac:dyDescent="0.25">
      <c r="B742" s="369"/>
      <c r="C742" s="365"/>
      <c r="D742" s="365"/>
      <c r="E742" s="365"/>
      <c r="F742" s="365"/>
      <c r="G742" s="365"/>
      <c r="H742" s="365"/>
      <c r="I742" s="370"/>
      <c r="J742" s="365"/>
      <c r="K742" s="370"/>
      <c r="L742" s="370"/>
      <c r="M742" s="365"/>
      <c r="O742" s="371"/>
      <c r="R742" s="40"/>
    </row>
    <row r="743" spans="2:18" x14ac:dyDescent="0.25">
      <c r="B743" s="369"/>
      <c r="C743" s="365"/>
      <c r="D743" s="365"/>
      <c r="E743" s="365"/>
      <c r="F743" s="365"/>
      <c r="G743" s="365"/>
      <c r="H743" s="365"/>
      <c r="I743" s="370"/>
      <c r="J743" s="365"/>
      <c r="K743" s="370"/>
      <c r="L743" s="370"/>
      <c r="M743" s="365"/>
      <c r="O743" s="371"/>
      <c r="R743" s="40"/>
    </row>
    <row r="744" spans="2:18" x14ac:dyDescent="0.25">
      <c r="B744" s="369"/>
      <c r="C744" s="365"/>
      <c r="D744" s="365"/>
      <c r="E744" s="365"/>
      <c r="F744" s="365"/>
      <c r="G744" s="365"/>
      <c r="H744" s="365"/>
      <c r="I744" s="370"/>
      <c r="J744" s="365"/>
      <c r="K744" s="370"/>
      <c r="L744" s="370"/>
      <c r="M744" s="365"/>
      <c r="O744" s="371"/>
      <c r="R744" s="40"/>
    </row>
    <row r="745" spans="2:18" x14ac:dyDescent="0.25">
      <c r="B745" s="369"/>
      <c r="C745" s="365"/>
      <c r="D745" s="365"/>
      <c r="E745" s="365"/>
      <c r="F745" s="365"/>
      <c r="G745" s="365"/>
      <c r="H745" s="365"/>
      <c r="I745" s="370"/>
      <c r="J745" s="365"/>
      <c r="K745" s="370"/>
      <c r="L745" s="370"/>
      <c r="M745" s="365"/>
      <c r="O745" s="371"/>
      <c r="R745" s="40"/>
    </row>
    <row r="746" spans="2:18" x14ac:dyDescent="0.25">
      <c r="B746" s="369"/>
      <c r="C746" s="365"/>
      <c r="D746" s="365"/>
      <c r="E746" s="365"/>
      <c r="F746" s="365"/>
      <c r="G746" s="365"/>
      <c r="H746" s="365"/>
      <c r="I746" s="370"/>
      <c r="J746" s="365"/>
      <c r="K746" s="370"/>
      <c r="L746" s="370"/>
      <c r="M746" s="365"/>
      <c r="O746" s="371"/>
      <c r="R746" s="40"/>
    </row>
    <row r="747" spans="2:18" x14ac:dyDescent="0.25">
      <c r="B747" s="369"/>
      <c r="C747" s="365"/>
      <c r="D747" s="365"/>
      <c r="E747" s="365"/>
      <c r="F747" s="365"/>
      <c r="G747" s="365"/>
      <c r="H747" s="365"/>
      <c r="I747" s="370"/>
      <c r="J747" s="365"/>
      <c r="K747" s="370"/>
      <c r="L747" s="370"/>
      <c r="M747" s="365"/>
      <c r="O747" s="371"/>
      <c r="R747" s="40"/>
    </row>
    <row r="748" spans="2:18" x14ac:dyDescent="0.25">
      <c r="B748" s="369"/>
      <c r="C748" s="365"/>
      <c r="D748" s="365"/>
      <c r="E748" s="365"/>
      <c r="F748" s="365"/>
      <c r="G748" s="365"/>
      <c r="H748" s="365"/>
      <c r="I748" s="370"/>
      <c r="J748" s="365"/>
      <c r="K748" s="370"/>
      <c r="L748" s="370"/>
      <c r="M748" s="365"/>
      <c r="O748" s="371"/>
      <c r="R748" s="40"/>
    </row>
    <row r="749" spans="2:18" x14ac:dyDescent="0.25">
      <c r="B749" s="369"/>
      <c r="C749" s="365"/>
      <c r="D749" s="365"/>
      <c r="E749" s="365"/>
      <c r="F749" s="365"/>
      <c r="G749" s="365"/>
      <c r="H749" s="365"/>
      <c r="I749" s="370"/>
      <c r="J749" s="365"/>
      <c r="K749" s="370"/>
      <c r="L749" s="370"/>
      <c r="M749" s="365"/>
      <c r="O749" s="371"/>
      <c r="R749" s="40"/>
    </row>
    <row r="750" spans="2:18" x14ac:dyDescent="0.25">
      <c r="B750" s="369"/>
      <c r="C750" s="365"/>
      <c r="D750" s="365"/>
      <c r="E750" s="365"/>
      <c r="F750" s="365"/>
      <c r="G750" s="365"/>
      <c r="H750" s="365"/>
      <c r="I750" s="370"/>
      <c r="J750" s="365"/>
      <c r="K750" s="370"/>
      <c r="L750" s="370"/>
      <c r="M750" s="365"/>
      <c r="O750" s="371"/>
      <c r="R750" s="40"/>
    </row>
    <row r="751" spans="2:18" x14ac:dyDescent="0.25">
      <c r="B751" s="369"/>
      <c r="C751" s="365"/>
      <c r="D751" s="365"/>
      <c r="E751" s="365"/>
      <c r="F751" s="365"/>
      <c r="G751" s="365"/>
      <c r="H751" s="365"/>
      <c r="I751" s="370"/>
      <c r="J751" s="365"/>
      <c r="K751" s="370"/>
      <c r="L751" s="370"/>
      <c r="M751" s="365"/>
      <c r="O751" s="371"/>
      <c r="R751" s="40"/>
    </row>
    <row r="752" spans="2:18" x14ac:dyDescent="0.25">
      <c r="B752" s="369"/>
      <c r="C752" s="365"/>
      <c r="D752" s="365"/>
      <c r="E752" s="365"/>
      <c r="F752" s="365"/>
      <c r="G752" s="365"/>
      <c r="H752" s="365"/>
      <c r="I752" s="370"/>
      <c r="J752" s="365"/>
      <c r="K752" s="370"/>
      <c r="L752" s="370"/>
      <c r="M752" s="365"/>
      <c r="O752" s="371"/>
      <c r="R752" s="40"/>
    </row>
    <row r="753" spans="2:18" x14ac:dyDescent="0.25">
      <c r="B753" s="369"/>
      <c r="C753" s="365"/>
      <c r="D753" s="365"/>
      <c r="E753" s="365"/>
      <c r="F753" s="365"/>
      <c r="G753" s="365"/>
      <c r="H753" s="365"/>
      <c r="I753" s="370"/>
      <c r="J753" s="365"/>
      <c r="K753" s="370"/>
      <c r="L753" s="370"/>
      <c r="M753" s="365"/>
      <c r="O753" s="371"/>
      <c r="R753" s="40"/>
    </row>
    <row r="754" spans="2:18" x14ac:dyDescent="0.25">
      <c r="B754" s="369"/>
      <c r="C754" s="365"/>
      <c r="D754" s="365"/>
      <c r="E754" s="365"/>
      <c r="F754" s="365"/>
      <c r="G754" s="365"/>
      <c r="H754" s="365"/>
      <c r="I754" s="370"/>
      <c r="J754" s="365"/>
      <c r="K754" s="370"/>
      <c r="L754" s="370"/>
      <c r="M754" s="365"/>
      <c r="O754" s="371"/>
      <c r="R754" s="40"/>
    </row>
    <row r="755" spans="2:18" x14ac:dyDescent="0.25">
      <c r="B755" s="369"/>
      <c r="C755" s="365"/>
      <c r="D755" s="365"/>
      <c r="E755" s="365"/>
      <c r="F755" s="365"/>
      <c r="G755" s="365"/>
      <c r="H755" s="365"/>
      <c r="I755" s="370"/>
      <c r="J755" s="365"/>
      <c r="K755" s="370"/>
      <c r="L755" s="370"/>
      <c r="M755" s="365"/>
      <c r="O755" s="371"/>
      <c r="R755" s="40"/>
    </row>
    <row r="756" spans="2:18" x14ac:dyDescent="0.25">
      <c r="B756" s="369"/>
      <c r="C756" s="365"/>
      <c r="D756" s="365"/>
      <c r="E756" s="365"/>
      <c r="F756" s="365"/>
      <c r="G756" s="365"/>
      <c r="H756" s="365"/>
      <c r="I756" s="370"/>
      <c r="J756" s="365"/>
      <c r="K756" s="370"/>
      <c r="L756" s="370"/>
      <c r="M756" s="365"/>
      <c r="O756" s="371"/>
      <c r="R756" s="40"/>
    </row>
    <row r="757" spans="2:18" x14ac:dyDescent="0.25">
      <c r="B757" s="369"/>
      <c r="C757" s="365"/>
      <c r="D757" s="365"/>
      <c r="E757" s="365"/>
      <c r="F757" s="365"/>
      <c r="G757" s="365"/>
      <c r="H757" s="365"/>
      <c r="I757" s="370"/>
      <c r="J757" s="365"/>
      <c r="K757" s="370"/>
      <c r="L757" s="370"/>
      <c r="M757" s="365"/>
      <c r="O757" s="371"/>
      <c r="R757" s="40"/>
    </row>
    <row r="758" spans="2:18" x14ac:dyDescent="0.25">
      <c r="B758" s="369"/>
      <c r="C758" s="365"/>
      <c r="D758" s="365"/>
      <c r="E758" s="365"/>
      <c r="F758" s="365"/>
      <c r="G758" s="365"/>
      <c r="H758" s="365"/>
      <c r="I758" s="370"/>
      <c r="J758" s="365"/>
      <c r="K758" s="370"/>
      <c r="L758" s="370"/>
      <c r="M758" s="365"/>
      <c r="O758" s="371"/>
      <c r="R758" s="40"/>
    </row>
    <row r="759" spans="2:18" x14ac:dyDescent="0.25">
      <c r="B759" s="369"/>
      <c r="C759" s="365"/>
      <c r="D759" s="365"/>
      <c r="E759" s="365"/>
      <c r="F759" s="365"/>
      <c r="G759" s="365"/>
      <c r="H759" s="365"/>
      <c r="I759" s="370"/>
      <c r="J759" s="365"/>
      <c r="K759" s="370"/>
      <c r="L759" s="370"/>
      <c r="M759" s="365"/>
      <c r="O759" s="371"/>
      <c r="R759" s="40"/>
    </row>
    <row r="760" spans="2:18" x14ac:dyDescent="0.25">
      <c r="B760" s="369"/>
      <c r="C760" s="365"/>
      <c r="D760" s="365"/>
      <c r="E760" s="365"/>
      <c r="F760" s="365"/>
      <c r="G760" s="365"/>
      <c r="H760" s="365"/>
      <c r="I760" s="370"/>
      <c r="J760" s="365"/>
      <c r="K760" s="370"/>
      <c r="L760" s="370"/>
      <c r="M760" s="365"/>
      <c r="O760" s="371"/>
      <c r="R760" s="40"/>
    </row>
    <row r="761" spans="2:18" x14ac:dyDescent="0.25">
      <c r="B761" s="369"/>
      <c r="C761" s="365"/>
      <c r="D761" s="365"/>
      <c r="E761" s="365"/>
      <c r="F761" s="365"/>
      <c r="G761" s="365"/>
      <c r="H761" s="365"/>
      <c r="I761" s="370"/>
      <c r="J761" s="365"/>
      <c r="K761" s="370"/>
      <c r="L761" s="370"/>
      <c r="M761" s="365"/>
      <c r="O761" s="371"/>
      <c r="R761" s="40"/>
    </row>
    <row r="762" spans="2:18" x14ac:dyDescent="0.25">
      <c r="B762" s="369"/>
      <c r="C762" s="365"/>
      <c r="D762" s="365"/>
      <c r="E762" s="365"/>
      <c r="F762" s="365"/>
      <c r="G762" s="365"/>
      <c r="H762" s="365"/>
      <c r="I762" s="370"/>
      <c r="J762" s="365"/>
      <c r="K762" s="370"/>
      <c r="L762" s="370"/>
      <c r="M762" s="365"/>
      <c r="O762" s="371"/>
      <c r="R762" s="40"/>
    </row>
    <row r="763" spans="2:18" x14ac:dyDescent="0.25">
      <c r="B763" s="369"/>
      <c r="C763" s="365"/>
      <c r="D763" s="365"/>
      <c r="E763" s="365"/>
      <c r="F763" s="365"/>
      <c r="G763" s="365"/>
      <c r="H763" s="365"/>
      <c r="I763" s="370"/>
      <c r="J763" s="365"/>
      <c r="K763" s="370"/>
      <c r="L763" s="370"/>
      <c r="M763" s="365"/>
      <c r="O763" s="371"/>
      <c r="R763" s="40"/>
    </row>
    <row r="764" spans="2:18" x14ac:dyDescent="0.25">
      <c r="B764" s="369"/>
      <c r="C764" s="365"/>
      <c r="D764" s="365"/>
      <c r="E764" s="365"/>
      <c r="F764" s="365"/>
      <c r="G764" s="365"/>
      <c r="H764" s="365"/>
      <c r="I764" s="370"/>
      <c r="J764" s="365"/>
      <c r="K764" s="370"/>
      <c r="L764" s="370"/>
      <c r="M764" s="365"/>
      <c r="O764" s="371"/>
      <c r="R764" s="40"/>
    </row>
    <row r="765" spans="2:18" x14ac:dyDescent="0.25">
      <c r="B765" s="369"/>
      <c r="C765" s="365"/>
      <c r="D765" s="365"/>
      <c r="E765" s="365"/>
      <c r="F765" s="365"/>
      <c r="G765" s="365"/>
      <c r="H765" s="365"/>
      <c r="I765" s="370"/>
      <c r="J765" s="365"/>
      <c r="K765" s="370"/>
      <c r="L765" s="370"/>
      <c r="M765" s="365"/>
      <c r="O765" s="371"/>
      <c r="R765" s="40"/>
    </row>
    <row r="766" spans="2:18" x14ac:dyDescent="0.25">
      <c r="B766" s="369"/>
      <c r="C766" s="365"/>
      <c r="D766" s="365"/>
      <c r="E766" s="365"/>
      <c r="F766" s="365"/>
      <c r="G766" s="365"/>
      <c r="H766" s="365"/>
      <c r="I766" s="370"/>
      <c r="J766" s="365"/>
      <c r="K766" s="370"/>
      <c r="L766" s="370"/>
      <c r="M766" s="365"/>
      <c r="O766" s="371"/>
      <c r="R766" s="40"/>
    </row>
    <row r="767" spans="2:18" x14ac:dyDescent="0.25">
      <c r="B767" s="369"/>
      <c r="C767" s="365"/>
      <c r="D767" s="365"/>
      <c r="E767" s="365"/>
      <c r="F767" s="365"/>
      <c r="G767" s="365"/>
      <c r="H767" s="365"/>
      <c r="I767" s="370"/>
      <c r="J767" s="365"/>
      <c r="K767" s="370"/>
      <c r="L767" s="370"/>
      <c r="M767" s="365"/>
      <c r="O767" s="371"/>
      <c r="R767" s="40"/>
    </row>
    <row r="768" spans="2:18" x14ac:dyDescent="0.25">
      <c r="B768" s="369"/>
      <c r="C768" s="365"/>
      <c r="D768" s="365"/>
      <c r="E768" s="365"/>
      <c r="F768" s="365"/>
      <c r="G768" s="365"/>
      <c r="H768" s="365"/>
      <c r="I768" s="370"/>
      <c r="J768" s="365"/>
      <c r="K768" s="370"/>
      <c r="L768" s="370"/>
      <c r="M768" s="365"/>
      <c r="O768" s="371"/>
      <c r="R768" s="40"/>
    </row>
    <row r="769" spans="2:18" x14ac:dyDescent="0.25">
      <c r="B769" s="369"/>
      <c r="C769" s="365"/>
      <c r="D769" s="365"/>
      <c r="E769" s="365"/>
      <c r="F769" s="365"/>
      <c r="G769" s="365"/>
      <c r="H769" s="365"/>
      <c r="I769" s="370"/>
      <c r="J769" s="365"/>
      <c r="K769" s="370"/>
      <c r="L769" s="370"/>
      <c r="M769" s="365"/>
      <c r="O769" s="371"/>
      <c r="R769" s="40"/>
    </row>
    <row r="770" spans="2:18" x14ac:dyDescent="0.25">
      <c r="B770" s="369"/>
      <c r="C770" s="365"/>
      <c r="D770" s="365"/>
      <c r="E770" s="365"/>
      <c r="F770" s="365"/>
      <c r="G770" s="365"/>
      <c r="H770" s="365"/>
      <c r="I770" s="370"/>
      <c r="J770" s="365"/>
      <c r="K770" s="370"/>
      <c r="L770" s="370"/>
      <c r="M770" s="365"/>
      <c r="O770" s="371"/>
      <c r="R770" s="40"/>
    </row>
    <row r="771" spans="2:18" x14ac:dyDescent="0.25">
      <c r="B771" s="369"/>
      <c r="C771" s="365"/>
      <c r="D771" s="365"/>
      <c r="E771" s="365"/>
      <c r="F771" s="365"/>
      <c r="G771" s="365"/>
      <c r="H771" s="365"/>
      <c r="I771" s="370"/>
      <c r="J771" s="365"/>
      <c r="K771" s="370"/>
      <c r="L771" s="370"/>
      <c r="M771" s="365"/>
      <c r="O771" s="371"/>
      <c r="R771" s="40"/>
    </row>
    <row r="772" spans="2:18" x14ac:dyDescent="0.25">
      <c r="B772" s="369"/>
      <c r="C772" s="365"/>
      <c r="D772" s="365"/>
      <c r="E772" s="365"/>
      <c r="F772" s="365"/>
      <c r="G772" s="365"/>
      <c r="H772" s="365"/>
      <c r="I772" s="370"/>
      <c r="J772" s="365"/>
      <c r="K772" s="370"/>
      <c r="L772" s="370"/>
      <c r="M772" s="365"/>
      <c r="O772" s="371"/>
      <c r="R772" s="40"/>
    </row>
    <row r="773" spans="2:18" x14ac:dyDescent="0.25">
      <c r="B773" s="369"/>
      <c r="C773" s="365"/>
      <c r="D773" s="365"/>
      <c r="E773" s="365"/>
      <c r="F773" s="365"/>
      <c r="G773" s="365"/>
      <c r="H773" s="365"/>
      <c r="I773" s="370"/>
      <c r="J773" s="365"/>
      <c r="K773" s="370"/>
      <c r="L773" s="370"/>
      <c r="M773" s="365"/>
      <c r="O773" s="371"/>
      <c r="R773" s="40"/>
    </row>
    <row r="774" spans="2:18" x14ac:dyDescent="0.25">
      <c r="B774" s="369"/>
      <c r="C774" s="365"/>
      <c r="D774" s="365"/>
      <c r="E774" s="365"/>
      <c r="F774" s="365"/>
      <c r="G774" s="365"/>
      <c r="H774" s="365"/>
      <c r="I774" s="370"/>
      <c r="J774" s="365"/>
      <c r="K774" s="370"/>
      <c r="L774" s="370"/>
      <c r="M774" s="365"/>
      <c r="O774" s="371"/>
      <c r="R774" s="40"/>
    </row>
    <row r="775" spans="2:18" x14ac:dyDescent="0.25">
      <c r="B775" s="369"/>
      <c r="C775" s="365"/>
      <c r="D775" s="365"/>
      <c r="E775" s="365"/>
      <c r="F775" s="365"/>
      <c r="G775" s="365"/>
      <c r="H775" s="365"/>
      <c r="I775" s="370"/>
      <c r="J775" s="365"/>
      <c r="K775" s="370"/>
      <c r="L775" s="370"/>
      <c r="M775" s="365"/>
      <c r="O775" s="371"/>
      <c r="R775" s="40"/>
    </row>
    <row r="776" spans="2:18" x14ac:dyDescent="0.25">
      <c r="B776" s="369"/>
      <c r="C776" s="365"/>
      <c r="D776" s="365"/>
      <c r="E776" s="365"/>
      <c r="F776" s="365"/>
      <c r="G776" s="365"/>
      <c r="H776" s="365"/>
      <c r="I776" s="370"/>
      <c r="J776" s="365"/>
      <c r="K776" s="370"/>
      <c r="L776" s="370"/>
      <c r="M776" s="365"/>
      <c r="O776" s="371"/>
      <c r="R776" s="40"/>
    </row>
    <row r="777" spans="2:18" x14ac:dyDescent="0.25">
      <c r="B777" s="369"/>
      <c r="C777" s="365"/>
      <c r="D777" s="365"/>
      <c r="E777" s="365"/>
      <c r="F777" s="365"/>
      <c r="G777" s="365"/>
      <c r="H777" s="365"/>
      <c r="I777" s="370"/>
      <c r="J777" s="365"/>
      <c r="K777" s="370"/>
      <c r="L777" s="370"/>
      <c r="M777" s="365"/>
      <c r="O777" s="371"/>
      <c r="R777" s="40"/>
    </row>
    <row r="778" spans="2:18" x14ac:dyDescent="0.25">
      <c r="B778" s="369"/>
      <c r="C778" s="365"/>
      <c r="D778" s="365"/>
      <c r="E778" s="365"/>
      <c r="F778" s="365"/>
      <c r="G778" s="365"/>
      <c r="H778" s="365"/>
      <c r="I778" s="370"/>
      <c r="J778" s="365"/>
      <c r="K778" s="370"/>
      <c r="L778" s="370"/>
      <c r="M778" s="365"/>
      <c r="O778" s="371"/>
      <c r="R778" s="40"/>
    </row>
    <row r="779" spans="2:18" x14ac:dyDescent="0.25">
      <c r="B779" s="369"/>
      <c r="C779" s="365"/>
      <c r="D779" s="365"/>
      <c r="E779" s="365"/>
      <c r="F779" s="365"/>
      <c r="G779" s="365"/>
      <c r="H779" s="365"/>
      <c r="I779" s="370"/>
      <c r="J779" s="365"/>
      <c r="K779" s="370"/>
      <c r="L779" s="370"/>
      <c r="M779" s="365"/>
      <c r="O779" s="371"/>
      <c r="R779" s="40"/>
    </row>
    <row r="780" spans="2:18" x14ac:dyDescent="0.25">
      <c r="B780" s="369"/>
      <c r="C780" s="365"/>
      <c r="D780" s="365"/>
      <c r="E780" s="365"/>
      <c r="F780" s="365"/>
      <c r="G780" s="365"/>
      <c r="H780" s="365"/>
      <c r="I780" s="370"/>
      <c r="J780" s="365"/>
      <c r="K780" s="370"/>
      <c r="L780" s="370"/>
      <c r="M780" s="365"/>
      <c r="O780" s="371"/>
      <c r="R780" s="40"/>
    </row>
    <row r="781" spans="2:18" x14ac:dyDescent="0.25">
      <c r="B781" s="369"/>
      <c r="C781" s="365"/>
      <c r="D781" s="365"/>
      <c r="E781" s="365"/>
      <c r="F781" s="365"/>
      <c r="G781" s="365"/>
      <c r="H781" s="365"/>
      <c r="I781" s="370"/>
      <c r="J781" s="365"/>
      <c r="K781" s="370"/>
      <c r="L781" s="370"/>
      <c r="M781" s="365"/>
      <c r="O781" s="371"/>
      <c r="R781" s="40"/>
    </row>
    <row r="782" spans="2:18" x14ac:dyDescent="0.25">
      <c r="B782" s="369"/>
      <c r="C782" s="365"/>
      <c r="D782" s="365"/>
      <c r="E782" s="365"/>
      <c r="F782" s="365"/>
      <c r="G782" s="365"/>
      <c r="H782" s="365"/>
      <c r="I782" s="370"/>
      <c r="J782" s="365"/>
      <c r="K782" s="370"/>
      <c r="L782" s="370"/>
      <c r="M782" s="365"/>
      <c r="O782" s="371"/>
      <c r="R782" s="40"/>
    </row>
    <row r="783" spans="2:18" x14ac:dyDescent="0.25">
      <c r="B783" s="369"/>
      <c r="C783" s="365"/>
      <c r="D783" s="365"/>
      <c r="E783" s="365"/>
      <c r="F783" s="365"/>
      <c r="G783" s="365"/>
      <c r="H783" s="365"/>
      <c r="I783" s="370"/>
      <c r="J783" s="365"/>
      <c r="K783" s="370"/>
      <c r="L783" s="370"/>
      <c r="M783" s="365"/>
      <c r="O783" s="371"/>
      <c r="R783" s="40"/>
    </row>
    <row r="784" spans="2:18" x14ac:dyDescent="0.25">
      <c r="B784" s="369"/>
      <c r="C784" s="365"/>
      <c r="D784" s="365"/>
      <c r="E784" s="365"/>
      <c r="F784" s="365"/>
      <c r="G784" s="365"/>
      <c r="H784" s="365"/>
      <c r="I784" s="370"/>
      <c r="J784" s="365"/>
      <c r="K784" s="370"/>
      <c r="L784" s="370"/>
      <c r="M784" s="365"/>
      <c r="O784" s="371"/>
      <c r="R784" s="40"/>
    </row>
    <row r="785" spans="2:18" x14ac:dyDescent="0.25">
      <c r="B785" s="369"/>
      <c r="C785" s="365"/>
      <c r="D785" s="365"/>
      <c r="E785" s="365"/>
      <c r="F785" s="365"/>
      <c r="G785" s="365"/>
      <c r="H785" s="365"/>
      <c r="I785" s="370"/>
      <c r="J785" s="365"/>
      <c r="K785" s="370"/>
      <c r="L785" s="370"/>
      <c r="M785" s="365"/>
      <c r="O785" s="371"/>
      <c r="R785" s="40"/>
    </row>
    <row r="786" spans="2:18" x14ac:dyDescent="0.25">
      <c r="B786" s="369"/>
      <c r="C786" s="365"/>
      <c r="D786" s="365"/>
      <c r="E786" s="365"/>
      <c r="F786" s="365"/>
      <c r="G786" s="365"/>
      <c r="H786" s="365"/>
      <c r="I786" s="370"/>
      <c r="J786" s="365"/>
      <c r="K786" s="370"/>
      <c r="L786" s="370"/>
      <c r="M786" s="365"/>
      <c r="O786" s="371"/>
      <c r="R786" s="40"/>
    </row>
    <row r="787" spans="2:18" x14ac:dyDescent="0.25">
      <c r="B787" s="369"/>
      <c r="C787" s="365"/>
      <c r="D787" s="365"/>
      <c r="E787" s="365"/>
      <c r="F787" s="365"/>
      <c r="G787" s="365"/>
      <c r="H787" s="365"/>
      <c r="I787" s="370"/>
      <c r="J787" s="365"/>
      <c r="K787" s="370"/>
      <c r="L787" s="370"/>
      <c r="M787" s="365"/>
      <c r="O787" s="371"/>
      <c r="R787" s="40"/>
    </row>
    <row r="788" spans="2:18" x14ac:dyDescent="0.25">
      <c r="B788" s="369"/>
      <c r="C788" s="365"/>
      <c r="D788" s="365"/>
      <c r="E788" s="365"/>
      <c r="F788" s="365"/>
      <c r="G788" s="365"/>
      <c r="H788" s="365"/>
      <c r="I788" s="370"/>
      <c r="J788" s="365"/>
      <c r="K788" s="370"/>
      <c r="L788" s="370"/>
      <c r="M788" s="365"/>
      <c r="O788" s="371"/>
      <c r="R788" s="40"/>
    </row>
    <row r="789" spans="2:18" x14ac:dyDescent="0.25">
      <c r="B789" s="369"/>
      <c r="C789" s="365"/>
      <c r="D789" s="365"/>
      <c r="E789" s="365"/>
      <c r="F789" s="365"/>
      <c r="G789" s="365"/>
      <c r="H789" s="365"/>
      <c r="I789" s="370"/>
      <c r="J789" s="365"/>
      <c r="K789" s="370"/>
      <c r="L789" s="370"/>
      <c r="M789" s="365"/>
      <c r="O789" s="371"/>
      <c r="R789" s="40"/>
    </row>
    <row r="790" spans="2:18" x14ac:dyDescent="0.25">
      <c r="B790" s="369"/>
      <c r="C790" s="365"/>
      <c r="D790" s="365"/>
      <c r="E790" s="365"/>
      <c r="F790" s="365"/>
      <c r="G790" s="365"/>
      <c r="H790" s="365"/>
      <c r="I790" s="370"/>
      <c r="J790" s="365"/>
      <c r="K790" s="370"/>
      <c r="L790" s="370"/>
      <c r="M790" s="365"/>
      <c r="O790" s="371"/>
      <c r="R790" s="40"/>
    </row>
    <row r="791" spans="2:18" x14ac:dyDescent="0.25">
      <c r="B791" s="369"/>
      <c r="C791" s="365"/>
      <c r="D791" s="365"/>
      <c r="E791" s="365"/>
      <c r="F791" s="365"/>
      <c r="G791" s="365"/>
      <c r="H791" s="365"/>
      <c r="I791" s="370"/>
      <c r="J791" s="365"/>
      <c r="K791" s="370"/>
      <c r="L791" s="370"/>
      <c r="M791" s="365"/>
      <c r="O791" s="371"/>
      <c r="R791" s="40"/>
    </row>
    <row r="792" spans="2:18" x14ac:dyDescent="0.25">
      <c r="B792" s="369"/>
      <c r="C792" s="365"/>
      <c r="D792" s="365"/>
      <c r="E792" s="365"/>
      <c r="F792" s="365"/>
      <c r="G792" s="365"/>
      <c r="H792" s="365"/>
      <c r="I792" s="370"/>
      <c r="J792" s="365"/>
      <c r="K792" s="370"/>
      <c r="L792" s="370"/>
      <c r="M792" s="365"/>
      <c r="O792" s="371"/>
      <c r="R792" s="40"/>
    </row>
    <row r="793" spans="2:18" x14ac:dyDescent="0.25">
      <c r="B793" s="369"/>
      <c r="C793" s="365"/>
      <c r="D793" s="365"/>
      <c r="E793" s="365"/>
      <c r="F793" s="365"/>
      <c r="G793" s="365"/>
      <c r="H793" s="365"/>
      <c r="I793" s="370"/>
      <c r="J793" s="365"/>
      <c r="K793" s="370"/>
      <c r="L793" s="370"/>
      <c r="M793" s="365"/>
      <c r="O793" s="371"/>
      <c r="R793" s="40"/>
    </row>
    <row r="794" spans="2:18" x14ac:dyDescent="0.25">
      <c r="B794" s="369"/>
      <c r="C794" s="365"/>
      <c r="D794" s="365"/>
      <c r="E794" s="365"/>
      <c r="F794" s="365"/>
      <c r="G794" s="365"/>
      <c r="H794" s="365"/>
      <c r="I794" s="370"/>
      <c r="J794" s="365"/>
      <c r="K794" s="370"/>
      <c r="L794" s="370"/>
      <c r="M794" s="365"/>
      <c r="O794" s="371"/>
      <c r="R794" s="40"/>
    </row>
    <row r="795" spans="2:18" x14ac:dyDescent="0.25">
      <c r="B795" s="369"/>
      <c r="C795" s="365"/>
      <c r="D795" s="365"/>
      <c r="E795" s="365"/>
      <c r="F795" s="365"/>
      <c r="G795" s="365"/>
      <c r="H795" s="365"/>
      <c r="I795" s="370"/>
      <c r="J795" s="365"/>
      <c r="K795" s="370"/>
      <c r="L795" s="370"/>
      <c r="M795" s="365"/>
      <c r="O795" s="371"/>
      <c r="R795" s="40"/>
    </row>
    <row r="796" spans="2:18" x14ac:dyDescent="0.25">
      <c r="B796" s="369"/>
      <c r="C796" s="365"/>
      <c r="D796" s="365"/>
      <c r="E796" s="365"/>
      <c r="F796" s="365"/>
      <c r="G796" s="365"/>
      <c r="H796" s="365"/>
      <c r="I796" s="370"/>
      <c r="J796" s="365"/>
      <c r="K796" s="370"/>
      <c r="L796" s="370"/>
      <c r="M796" s="365"/>
      <c r="O796" s="371"/>
      <c r="R796" s="40"/>
    </row>
    <row r="797" spans="2:18" x14ac:dyDescent="0.25">
      <c r="B797" s="369"/>
      <c r="C797" s="365"/>
      <c r="D797" s="365"/>
      <c r="E797" s="365"/>
      <c r="F797" s="365"/>
      <c r="G797" s="365"/>
      <c r="H797" s="365"/>
      <c r="I797" s="370"/>
      <c r="J797" s="365"/>
      <c r="K797" s="370"/>
      <c r="L797" s="370"/>
      <c r="M797" s="365"/>
      <c r="O797" s="371"/>
      <c r="R797" s="40"/>
    </row>
    <row r="798" spans="2:18" x14ac:dyDescent="0.25">
      <c r="B798" s="369"/>
      <c r="C798" s="365"/>
      <c r="D798" s="365"/>
      <c r="E798" s="365"/>
      <c r="F798" s="365"/>
      <c r="G798" s="365"/>
      <c r="H798" s="365"/>
      <c r="I798" s="370"/>
      <c r="J798" s="365"/>
      <c r="K798" s="370"/>
      <c r="L798" s="370"/>
      <c r="M798" s="365"/>
      <c r="O798" s="371"/>
      <c r="R798" s="40"/>
    </row>
    <row r="799" spans="2:18" x14ac:dyDescent="0.25">
      <c r="B799" s="369"/>
      <c r="C799" s="365"/>
      <c r="D799" s="365"/>
      <c r="E799" s="365"/>
      <c r="F799" s="365"/>
      <c r="G799" s="365"/>
      <c r="H799" s="365"/>
      <c r="I799" s="370"/>
      <c r="J799" s="365"/>
      <c r="K799" s="370"/>
      <c r="L799" s="370"/>
      <c r="M799" s="365"/>
      <c r="O799" s="371"/>
      <c r="R799" s="40"/>
    </row>
    <row r="800" spans="2:18" x14ac:dyDescent="0.25">
      <c r="B800" s="369"/>
      <c r="C800" s="365"/>
      <c r="D800" s="365"/>
      <c r="E800" s="365"/>
      <c r="F800" s="365"/>
      <c r="G800" s="365"/>
      <c r="H800" s="365"/>
      <c r="I800" s="370"/>
      <c r="J800" s="365"/>
      <c r="K800" s="370"/>
      <c r="L800" s="370"/>
      <c r="M800" s="365"/>
      <c r="O800" s="371"/>
      <c r="R800" s="40"/>
    </row>
    <row r="801" spans="2:18" x14ac:dyDescent="0.25">
      <c r="B801" s="369"/>
      <c r="C801" s="365"/>
      <c r="D801" s="365"/>
      <c r="E801" s="365"/>
      <c r="F801" s="365"/>
      <c r="G801" s="365"/>
      <c r="H801" s="365"/>
      <c r="I801" s="370"/>
      <c r="J801" s="365"/>
      <c r="K801" s="370"/>
      <c r="L801" s="370"/>
      <c r="M801" s="365"/>
      <c r="O801" s="371"/>
      <c r="R801" s="40"/>
    </row>
    <row r="802" spans="2:18" x14ac:dyDescent="0.25">
      <c r="B802" s="369"/>
      <c r="C802" s="365"/>
      <c r="D802" s="365"/>
      <c r="E802" s="365"/>
      <c r="F802" s="365"/>
      <c r="G802" s="365"/>
      <c r="H802" s="365"/>
      <c r="I802" s="370"/>
      <c r="J802" s="365"/>
      <c r="K802" s="370"/>
      <c r="L802" s="370"/>
      <c r="M802" s="365"/>
      <c r="O802" s="371"/>
      <c r="R802" s="40"/>
    </row>
    <row r="803" spans="2:18" x14ac:dyDescent="0.25">
      <c r="B803" s="369"/>
      <c r="C803" s="365"/>
      <c r="D803" s="365"/>
      <c r="E803" s="365"/>
      <c r="F803" s="365"/>
      <c r="G803" s="365"/>
      <c r="H803" s="365"/>
      <c r="I803" s="370"/>
      <c r="J803" s="365"/>
      <c r="K803" s="370"/>
      <c r="L803" s="370"/>
      <c r="M803" s="365"/>
      <c r="O803" s="371"/>
      <c r="R803" s="40"/>
    </row>
    <row r="804" spans="2:18" x14ac:dyDescent="0.25">
      <c r="B804" s="369"/>
      <c r="C804" s="365"/>
      <c r="D804" s="365"/>
      <c r="E804" s="365"/>
      <c r="F804" s="365"/>
      <c r="G804" s="365"/>
      <c r="H804" s="365"/>
      <c r="I804" s="370"/>
      <c r="J804" s="365"/>
      <c r="K804" s="370"/>
      <c r="L804" s="370"/>
      <c r="M804" s="365"/>
      <c r="O804" s="371"/>
      <c r="R804" s="40"/>
    </row>
    <row r="805" spans="2:18" x14ac:dyDescent="0.25">
      <c r="B805" s="369"/>
      <c r="C805" s="365"/>
      <c r="D805" s="365"/>
      <c r="E805" s="365"/>
      <c r="F805" s="365"/>
      <c r="G805" s="365"/>
      <c r="H805" s="365"/>
      <c r="I805" s="370"/>
      <c r="J805" s="365"/>
      <c r="K805" s="370"/>
      <c r="L805" s="370"/>
      <c r="M805" s="365"/>
      <c r="O805" s="371"/>
      <c r="R805" s="40"/>
    </row>
    <row r="806" spans="2:18" x14ac:dyDescent="0.25">
      <c r="B806" s="369"/>
      <c r="C806" s="365"/>
      <c r="D806" s="365"/>
      <c r="E806" s="365"/>
      <c r="F806" s="365"/>
      <c r="G806" s="365"/>
      <c r="H806" s="365"/>
      <c r="I806" s="370"/>
      <c r="J806" s="365"/>
      <c r="K806" s="370"/>
      <c r="L806" s="370"/>
      <c r="M806" s="365"/>
      <c r="O806" s="371"/>
      <c r="R806" s="40"/>
    </row>
    <row r="807" spans="2:18" x14ac:dyDescent="0.25">
      <c r="B807" s="369"/>
      <c r="C807" s="365"/>
      <c r="D807" s="365"/>
      <c r="E807" s="365"/>
      <c r="F807" s="365"/>
      <c r="G807" s="365"/>
      <c r="H807" s="365"/>
      <c r="I807" s="370"/>
      <c r="J807" s="365"/>
      <c r="K807" s="370"/>
      <c r="L807" s="370"/>
      <c r="M807" s="365"/>
      <c r="O807" s="371"/>
      <c r="R807" s="40"/>
    </row>
    <row r="808" spans="2:18" x14ac:dyDescent="0.25">
      <c r="B808" s="369"/>
      <c r="C808" s="365"/>
      <c r="D808" s="365"/>
      <c r="E808" s="365"/>
      <c r="F808" s="365"/>
      <c r="G808" s="365"/>
      <c r="H808" s="365"/>
      <c r="I808" s="370"/>
      <c r="J808" s="365"/>
      <c r="K808" s="370"/>
      <c r="L808" s="370"/>
      <c r="M808" s="365"/>
      <c r="O808" s="371"/>
      <c r="R808" s="40"/>
    </row>
    <row r="809" spans="2:18" x14ac:dyDescent="0.25">
      <c r="B809" s="369"/>
      <c r="C809" s="365"/>
      <c r="D809" s="365"/>
      <c r="E809" s="365"/>
      <c r="F809" s="365"/>
      <c r="G809" s="365"/>
      <c r="H809" s="365"/>
      <c r="I809" s="370"/>
      <c r="J809" s="365"/>
      <c r="K809" s="370"/>
      <c r="L809" s="370"/>
      <c r="M809" s="365"/>
      <c r="O809" s="371"/>
      <c r="R809" s="40"/>
    </row>
    <row r="810" spans="2:18" x14ac:dyDescent="0.25">
      <c r="B810" s="369"/>
      <c r="C810" s="365"/>
      <c r="D810" s="365"/>
      <c r="E810" s="365"/>
      <c r="F810" s="365"/>
      <c r="G810" s="365"/>
      <c r="H810" s="365"/>
      <c r="I810" s="370"/>
      <c r="J810" s="365"/>
      <c r="K810" s="370"/>
      <c r="L810" s="370"/>
      <c r="M810" s="365"/>
      <c r="O810" s="371"/>
      <c r="R810" s="40"/>
    </row>
    <row r="811" spans="2:18" x14ac:dyDescent="0.25">
      <c r="B811" s="369"/>
      <c r="C811" s="365"/>
      <c r="D811" s="365"/>
      <c r="E811" s="365"/>
      <c r="F811" s="365"/>
      <c r="G811" s="365"/>
      <c r="H811" s="365"/>
      <c r="I811" s="370"/>
      <c r="J811" s="365"/>
      <c r="K811" s="370"/>
      <c r="L811" s="370"/>
      <c r="M811" s="365"/>
      <c r="O811" s="371"/>
      <c r="R811" s="40"/>
    </row>
    <row r="812" spans="2:18" x14ac:dyDescent="0.25">
      <c r="B812" s="369"/>
      <c r="C812" s="365"/>
      <c r="D812" s="365"/>
      <c r="E812" s="365"/>
      <c r="F812" s="365"/>
      <c r="G812" s="365"/>
      <c r="H812" s="365"/>
      <c r="I812" s="370"/>
      <c r="J812" s="365"/>
      <c r="K812" s="370"/>
      <c r="L812" s="370"/>
      <c r="M812" s="365"/>
      <c r="O812" s="371"/>
      <c r="R812" s="40"/>
    </row>
    <row r="813" spans="2:18" x14ac:dyDescent="0.25">
      <c r="B813" s="369"/>
      <c r="C813" s="365"/>
      <c r="D813" s="365"/>
      <c r="E813" s="365"/>
      <c r="F813" s="365"/>
      <c r="G813" s="365"/>
      <c r="H813" s="365"/>
      <c r="I813" s="370"/>
      <c r="J813" s="365"/>
      <c r="K813" s="370"/>
      <c r="L813" s="370"/>
      <c r="M813" s="365"/>
      <c r="O813" s="371"/>
      <c r="R813" s="40"/>
    </row>
    <row r="814" spans="2:18" x14ac:dyDescent="0.25">
      <c r="B814" s="369"/>
      <c r="C814" s="365"/>
      <c r="D814" s="365"/>
      <c r="E814" s="365"/>
      <c r="F814" s="365"/>
      <c r="G814" s="365"/>
      <c r="H814" s="365"/>
      <c r="I814" s="370"/>
      <c r="J814" s="365"/>
      <c r="K814" s="370"/>
      <c r="L814" s="370"/>
      <c r="M814" s="365"/>
      <c r="O814" s="371"/>
      <c r="R814" s="40"/>
    </row>
    <row r="815" spans="2:18" x14ac:dyDescent="0.25">
      <c r="B815" s="369"/>
      <c r="C815" s="365"/>
      <c r="D815" s="365"/>
      <c r="E815" s="365"/>
      <c r="F815" s="365"/>
      <c r="G815" s="365"/>
      <c r="H815" s="365"/>
      <c r="I815" s="370"/>
      <c r="J815" s="365"/>
      <c r="K815" s="370"/>
      <c r="L815" s="370"/>
      <c r="M815" s="365"/>
      <c r="O815" s="371"/>
      <c r="R815" s="40"/>
    </row>
    <row r="816" spans="2:18" x14ac:dyDescent="0.25">
      <c r="B816" s="369"/>
      <c r="C816" s="365"/>
      <c r="D816" s="365"/>
      <c r="E816" s="365"/>
      <c r="F816" s="365"/>
      <c r="G816" s="365"/>
      <c r="H816" s="365"/>
      <c r="I816" s="370"/>
      <c r="J816" s="365"/>
      <c r="K816" s="370"/>
      <c r="L816" s="370"/>
      <c r="M816" s="365"/>
      <c r="O816" s="371"/>
      <c r="R816" s="40"/>
    </row>
    <row r="817" spans="2:18" x14ac:dyDescent="0.25">
      <c r="B817" s="369"/>
      <c r="C817" s="365"/>
      <c r="D817" s="365"/>
      <c r="E817" s="365"/>
      <c r="F817" s="365"/>
      <c r="G817" s="365"/>
      <c r="H817" s="365"/>
      <c r="I817" s="370"/>
      <c r="J817" s="365"/>
      <c r="K817" s="370"/>
      <c r="L817" s="370"/>
      <c r="M817" s="365"/>
      <c r="O817" s="371"/>
      <c r="R817" s="40"/>
    </row>
    <row r="818" spans="2:18" x14ac:dyDescent="0.25">
      <c r="B818" s="369"/>
      <c r="C818" s="365"/>
      <c r="D818" s="365"/>
      <c r="E818" s="365"/>
      <c r="F818" s="365"/>
      <c r="G818" s="365"/>
      <c r="H818" s="365"/>
      <c r="I818" s="370"/>
      <c r="J818" s="365"/>
      <c r="K818" s="370"/>
      <c r="L818" s="370"/>
      <c r="M818" s="365"/>
      <c r="O818" s="371"/>
      <c r="R818" s="40"/>
    </row>
    <row r="819" spans="2:18" x14ac:dyDescent="0.25">
      <c r="B819" s="369"/>
      <c r="C819" s="365"/>
      <c r="D819" s="365"/>
      <c r="E819" s="365"/>
      <c r="F819" s="365"/>
      <c r="G819" s="365"/>
      <c r="H819" s="365"/>
      <c r="I819" s="370"/>
      <c r="J819" s="365"/>
      <c r="K819" s="370"/>
      <c r="L819" s="370"/>
      <c r="M819" s="365"/>
      <c r="O819" s="371"/>
      <c r="R819" s="40"/>
    </row>
    <row r="820" spans="2:18" x14ac:dyDescent="0.25">
      <c r="B820" s="369"/>
      <c r="C820" s="365"/>
      <c r="D820" s="365"/>
      <c r="E820" s="365"/>
      <c r="F820" s="365"/>
      <c r="G820" s="365"/>
      <c r="H820" s="365"/>
      <c r="I820" s="370"/>
      <c r="J820" s="365"/>
      <c r="K820" s="370"/>
      <c r="L820" s="370"/>
      <c r="M820" s="365"/>
      <c r="O820" s="371"/>
      <c r="R820" s="40"/>
    </row>
    <row r="821" spans="2:18" x14ac:dyDescent="0.25">
      <c r="B821" s="369"/>
      <c r="C821" s="365"/>
      <c r="D821" s="365"/>
      <c r="E821" s="365"/>
      <c r="F821" s="365"/>
      <c r="G821" s="365"/>
      <c r="H821" s="365"/>
      <c r="I821" s="370"/>
      <c r="J821" s="365"/>
      <c r="K821" s="370"/>
      <c r="L821" s="370"/>
      <c r="M821" s="365"/>
      <c r="O821" s="371"/>
      <c r="R821" s="40"/>
    </row>
    <row r="822" spans="2:18" x14ac:dyDescent="0.25">
      <c r="B822" s="369"/>
      <c r="C822" s="365"/>
      <c r="D822" s="365"/>
      <c r="E822" s="365"/>
      <c r="F822" s="365"/>
      <c r="G822" s="365"/>
      <c r="H822" s="365"/>
      <c r="I822" s="370"/>
      <c r="J822" s="365"/>
      <c r="K822" s="370"/>
      <c r="L822" s="370"/>
      <c r="M822" s="365"/>
      <c r="O822" s="371"/>
      <c r="R822" s="40"/>
    </row>
    <row r="823" spans="2:18" x14ac:dyDescent="0.25">
      <c r="B823" s="369"/>
      <c r="C823" s="365"/>
      <c r="D823" s="365"/>
      <c r="E823" s="365"/>
      <c r="F823" s="365"/>
      <c r="G823" s="365"/>
      <c r="H823" s="365"/>
      <c r="I823" s="370"/>
      <c r="J823" s="365"/>
      <c r="K823" s="370"/>
      <c r="L823" s="370"/>
      <c r="M823" s="365"/>
      <c r="O823" s="371"/>
      <c r="R823" s="40"/>
    </row>
    <row r="824" spans="2:18" x14ac:dyDescent="0.25">
      <c r="B824" s="369"/>
      <c r="C824" s="365"/>
      <c r="D824" s="365"/>
      <c r="E824" s="365"/>
      <c r="F824" s="365"/>
      <c r="G824" s="365"/>
      <c r="H824" s="365"/>
      <c r="I824" s="370"/>
      <c r="J824" s="365"/>
      <c r="K824" s="370"/>
      <c r="L824" s="370"/>
      <c r="M824" s="365"/>
      <c r="O824" s="371"/>
      <c r="R824" s="40"/>
    </row>
    <row r="825" spans="2:18" x14ac:dyDescent="0.25">
      <c r="B825" s="369"/>
      <c r="C825" s="365"/>
      <c r="D825" s="365"/>
      <c r="E825" s="365"/>
      <c r="F825" s="365"/>
      <c r="G825" s="365"/>
      <c r="H825" s="365"/>
      <c r="I825" s="370"/>
      <c r="J825" s="365"/>
      <c r="K825" s="370"/>
      <c r="L825" s="370"/>
      <c r="M825" s="365"/>
      <c r="O825" s="371"/>
      <c r="R825" s="40"/>
    </row>
    <row r="826" spans="2:18" x14ac:dyDescent="0.25">
      <c r="B826" s="369"/>
      <c r="C826" s="365"/>
      <c r="D826" s="365"/>
      <c r="E826" s="365"/>
      <c r="F826" s="365"/>
      <c r="G826" s="365"/>
      <c r="H826" s="365"/>
      <c r="I826" s="370"/>
      <c r="J826" s="365"/>
      <c r="K826" s="370"/>
      <c r="L826" s="370"/>
      <c r="M826" s="365"/>
      <c r="O826" s="371"/>
      <c r="R826" s="40"/>
    </row>
    <row r="827" spans="2:18" x14ac:dyDescent="0.25">
      <c r="B827" s="369"/>
      <c r="C827" s="365"/>
      <c r="D827" s="365"/>
      <c r="E827" s="365"/>
      <c r="F827" s="365"/>
      <c r="G827" s="365"/>
      <c r="H827" s="365"/>
      <c r="I827" s="370"/>
      <c r="J827" s="365"/>
      <c r="K827" s="370"/>
      <c r="L827" s="370"/>
      <c r="M827" s="365"/>
      <c r="O827" s="371"/>
      <c r="R827" s="40"/>
    </row>
    <row r="828" spans="2:18" x14ac:dyDescent="0.25">
      <c r="B828" s="369"/>
      <c r="C828" s="365"/>
      <c r="D828" s="365"/>
      <c r="E828" s="365"/>
      <c r="F828" s="365"/>
      <c r="G828" s="365"/>
      <c r="H828" s="365"/>
      <c r="I828" s="370"/>
      <c r="J828" s="365"/>
      <c r="K828" s="370"/>
      <c r="L828" s="370"/>
      <c r="M828" s="365"/>
      <c r="O828" s="371"/>
      <c r="R828" s="40"/>
    </row>
    <row r="829" spans="2:18" x14ac:dyDescent="0.25">
      <c r="B829" s="369"/>
      <c r="C829" s="365"/>
      <c r="D829" s="365"/>
      <c r="E829" s="365"/>
      <c r="F829" s="365"/>
      <c r="G829" s="365"/>
      <c r="H829" s="365"/>
      <c r="I829" s="370"/>
      <c r="J829" s="365"/>
      <c r="K829" s="370"/>
      <c r="L829" s="370"/>
      <c r="M829" s="365"/>
      <c r="O829" s="371"/>
      <c r="R829" s="40"/>
    </row>
    <row r="830" spans="2:18" x14ac:dyDescent="0.25">
      <c r="B830" s="369"/>
      <c r="C830" s="365"/>
      <c r="D830" s="365"/>
      <c r="E830" s="365"/>
      <c r="F830" s="365"/>
      <c r="G830" s="365"/>
      <c r="H830" s="365"/>
      <c r="I830" s="370"/>
      <c r="J830" s="365"/>
      <c r="K830" s="370"/>
      <c r="L830" s="370"/>
      <c r="M830" s="365"/>
      <c r="O830" s="371"/>
      <c r="R830" s="40"/>
    </row>
    <row r="831" spans="2:18" x14ac:dyDescent="0.25">
      <c r="B831" s="369"/>
      <c r="C831" s="365"/>
      <c r="D831" s="365"/>
      <c r="E831" s="365"/>
      <c r="F831" s="365"/>
      <c r="G831" s="365"/>
      <c r="H831" s="365"/>
      <c r="I831" s="370"/>
      <c r="J831" s="365"/>
      <c r="K831" s="370"/>
      <c r="L831" s="370"/>
      <c r="M831" s="365"/>
      <c r="O831" s="371"/>
      <c r="R831" s="40"/>
    </row>
    <row r="832" spans="2:18" x14ac:dyDescent="0.25">
      <c r="B832" s="369"/>
      <c r="C832" s="365"/>
      <c r="D832" s="365"/>
      <c r="E832" s="365"/>
      <c r="F832" s="365"/>
      <c r="G832" s="365"/>
      <c r="H832" s="365"/>
      <c r="I832" s="370"/>
      <c r="J832" s="365"/>
      <c r="K832" s="370"/>
      <c r="L832" s="370"/>
      <c r="M832" s="365"/>
      <c r="O832" s="371"/>
      <c r="R832" s="40"/>
    </row>
    <row r="833" spans="2:18" x14ac:dyDescent="0.25">
      <c r="B833" s="369"/>
      <c r="C833" s="365"/>
      <c r="D833" s="365"/>
      <c r="E833" s="365"/>
      <c r="F833" s="365"/>
      <c r="G833" s="365"/>
      <c r="H833" s="365"/>
      <c r="I833" s="370"/>
      <c r="J833" s="365"/>
      <c r="K833" s="370"/>
      <c r="L833" s="370"/>
      <c r="M833" s="365"/>
      <c r="O833" s="371"/>
      <c r="R833" s="40"/>
    </row>
    <row r="834" spans="2:18" x14ac:dyDescent="0.25">
      <c r="B834" s="369"/>
      <c r="C834" s="365"/>
      <c r="D834" s="365"/>
      <c r="E834" s="365"/>
      <c r="F834" s="365"/>
      <c r="G834" s="365"/>
      <c r="H834" s="365"/>
      <c r="I834" s="370"/>
      <c r="J834" s="365"/>
      <c r="K834" s="370"/>
      <c r="L834" s="370"/>
      <c r="M834" s="365"/>
      <c r="O834" s="371"/>
      <c r="R834" s="40"/>
    </row>
    <row r="835" spans="2:18" x14ac:dyDescent="0.25">
      <c r="B835" s="369"/>
      <c r="C835" s="365"/>
      <c r="D835" s="365"/>
      <c r="E835" s="365"/>
      <c r="F835" s="365"/>
      <c r="G835" s="365"/>
      <c r="H835" s="365"/>
      <c r="I835" s="370"/>
      <c r="J835" s="365"/>
      <c r="K835" s="370"/>
      <c r="L835" s="370"/>
      <c r="M835" s="365"/>
      <c r="O835" s="371"/>
      <c r="R835" s="40"/>
    </row>
    <row r="836" spans="2:18" x14ac:dyDescent="0.25">
      <c r="B836" s="369"/>
      <c r="C836" s="365"/>
      <c r="D836" s="365"/>
      <c r="E836" s="365"/>
      <c r="F836" s="365"/>
      <c r="G836" s="365"/>
      <c r="H836" s="365"/>
      <c r="I836" s="370"/>
      <c r="J836" s="365"/>
      <c r="K836" s="370"/>
      <c r="L836" s="370"/>
      <c r="M836" s="365"/>
      <c r="O836" s="371"/>
      <c r="R836" s="40"/>
    </row>
    <row r="837" spans="2:18" x14ac:dyDescent="0.25">
      <c r="B837" s="369"/>
      <c r="C837" s="365"/>
      <c r="D837" s="365"/>
      <c r="E837" s="365"/>
      <c r="F837" s="365"/>
      <c r="G837" s="365"/>
      <c r="H837" s="365"/>
      <c r="I837" s="370"/>
      <c r="J837" s="365"/>
      <c r="K837" s="370"/>
      <c r="L837" s="370"/>
      <c r="M837" s="365"/>
      <c r="O837" s="371"/>
      <c r="R837" s="40"/>
    </row>
    <row r="838" spans="2:18" x14ac:dyDescent="0.25">
      <c r="B838" s="369"/>
      <c r="C838" s="365"/>
      <c r="D838" s="365"/>
      <c r="E838" s="365"/>
      <c r="F838" s="365"/>
      <c r="G838" s="365"/>
      <c r="H838" s="365"/>
      <c r="I838" s="370"/>
      <c r="J838" s="365"/>
      <c r="K838" s="370"/>
      <c r="L838" s="370"/>
      <c r="M838" s="365"/>
      <c r="O838" s="371"/>
      <c r="R838" s="40"/>
    </row>
    <row r="839" spans="2:18" x14ac:dyDescent="0.25">
      <c r="B839" s="369"/>
      <c r="C839" s="365"/>
      <c r="D839" s="365"/>
      <c r="E839" s="365"/>
      <c r="F839" s="365"/>
      <c r="G839" s="365"/>
      <c r="H839" s="365"/>
      <c r="I839" s="370"/>
      <c r="J839" s="365"/>
      <c r="K839" s="370"/>
      <c r="L839" s="370"/>
      <c r="M839" s="365"/>
      <c r="O839" s="371"/>
      <c r="R839" s="40"/>
    </row>
    <row r="840" spans="2:18" x14ac:dyDescent="0.25">
      <c r="B840" s="369"/>
      <c r="C840" s="365"/>
      <c r="D840" s="365"/>
      <c r="E840" s="365"/>
      <c r="F840" s="365"/>
      <c r="G840" s="365"/>
      <c r="H840" s="365"/>
      <c r="I840" s="370"/>
      <c r="J840" s="365"/>
      <c r="K840" s="370"/>
      <c r="L840" s="370"/>
      <c r="M840" s="365"/>
      <c r="O840" s="371"/>
      <c r="R840" s="40"/>
    </row>
    <row r="841" spans="2:18" x14ac:dyDescent="0.25">
      <c r="B841" s="369"/>
      <c r="C841" s="365"/>
      <c r="D841" s="365"/>
      <c r="E841" s="365"/>
      <c r="F841" s="365"/>
      <c r="G841" s="365"/>
      <c r="H841" s="365"/>
      <c r="I841" s="370"/>
      <c r="J841" s="365"/>
      <c r="K841" s="370"/>
      <c r="L841" s="370"/>
      <c r="M841" s="365"/>
      <c r="O841" s="371"/>
      <c r="R841" s="40"/>
    </row>
    <row r="842" spans="2:18" x14ac:dyDescent="0.25">
      <c r="B842" s="369"/>
      <c r="C842" s="365"/>
      <c r="D842" s="365"/>
      <c r="E842" s="365"/>
      <c r="F842" s="365"/>
      <c r="G842" s="365"/>
      <c r="H842" s="365"/>
      <c r="I842" s="370"/>
      <c r="J842" s="365"/>
      <c r="K842" s="370"/>
      <c r="L842" s="370"/>
      <c r="M842" s="365"/>
      <c r="O842" s="371"/>
      <c r="R842" s="40"/>
    </row>
    <row r="843" spans="2:18" x14ac:dyDescent="0.25">
      <c r="B843" s="369"/>
      <c r="C843" s="365"/>
      <c r="D843" s="365"/>
      <c r="E843" s="365"/>
      <c r="F843" s="365"/>
      <c r="G843" s="365"/>
      <c r="H843" s="365"/>
      <c r="I843" s="370"/>
      <c r="J843" s="365"/>
      <c r="K843" s="370"/>
      <c r="L843" s="370"/>
      <c r="M843" s="365"/>
      <c r="O843" s="371"/>
      <c r="R843" s="40"/>
    </row>
    <row r="844" spans="2:18" x14ac:dyDescent="0.25">
      <c r="B844" s="369"/>
      <c r="C844" s="365"/>
      <c r="D844" s="365"/>
      <c r="E844" s="365"/>
      <c r="F844" s="365"/>
      <c r="G844" s="365"/>
      <c r="H844" s="365"/>
      <c r="I844" s="370"/>
      <c r="J844" s="365"/>
      <c r="K844" s="370"/>
      <c r="L844" s="370"/>
      <c r="M844" s="365"/>
      <c r="O844" s="371"/>
      <c r="R844" s="40"/>
    </row>
    <row r="845" spans="2:18" x14ac:dyDescent="0.25">
      <c r="B845" s="369"/>
      <c r="C845" s="365"/>
      <c r="D845" s="365"/>
      <c r="E845" s="365"/>
      <c r="F845" s="365"/>
      <c r="G845" s="365"/>
      <c r="H845" s="365"/>
      <c r="I845" s="370"/>
      <c r="J845" s="365"/>
      <c r="K845" s="370"/>
      <c r="L845" s="370"/>
      <c r="M845" s="365"/>
      <c r="O845" s="371"/>
      <c r="R845" s="40"/>
    </row>
    <row r="846" spans="2:18" x14ac:dyDescent="0.25">
      <c r="B846" s="369"/>
      <c r="C846" s="365"/>
      <c r="D846" s="365"/>
      <c r="E846" s="365"/>
      <c r="F846" s="365"/>
      <c r="G846" s="365"/>
      <c r="H846" s="365"/>
      <c r="I846" s="370"/>
      <c r="J846" s="365"/>
      <c r="K846" s="370"/>
      <c r="L846" s="370"/>
      <c r="M846" s="365"/>
      <c r="O846" s="371"/>
      <c r="R846" s="40"/>
    </row>
    <row r="847" spans="2:18" x14ac:dyDescent="0.25">
      <c r="B847" s="369"/>
      <c r="C847" s="365"/>
      <c r="D847" s="365"/>
      <c r="E847" s="365"/>
      <c r="F847" s="365"/>
      <c r="G847" s="365"/>
      <c r="H847" s="365"/>
      <c r="I847" s="370"/>
      <c r="J847" s="365"/>
      <c r="K847" s="370"/>
      <c r="L847" s="370"/>
      <c r="M847" s="365"/>
      <c r="O847" s="371"/>
      <c r="R847" s="40"/>
    </row>
    <row r="848" spans="2:18" x14ac:dyDescent="0.25">
      <c r="B848" s="369"/>
      <c r="C848" s="365"/>
      <c r="D848" s="365"/>
      <c r="E848" s="365"/>
      <c r="F848" s="365"/>
      <c r="G848" s="365"/>
      <c r="H848" s="365"/>
      <c r="I848" s="370"/>
      <c r="J848" s="365"/>
      <c r="K848" s="370"/>
      <c r="L848" s="370"/>
      <c r="M848" s="365"/>
      <c r="O848" s="371"/>
      <c r="R848" s="40"/>
    </row>
    <row r="849" spans="2:18" x14ac:dyDescent="0.25">
      <c r="B849" s="369"/>
      <c r="C849" s="365"/>
      <c r="D849" s="365"/>
      <c r="E849" s="365"/>
      <c r="F849" s="365"/>
      <c r="G849" s="365"/>
      <c r="H849" s="365"/>
      <c r="I849" s="370"/>
      <c r="J849" s="365"/>
      <c r="K849" s="370"/>
      <c r="L849" s="370"/>
      <c r="M849" s="365"/>
      <c r="O849" s="371"/>
      <c r="R849" s="40"/>
    </row>
    <row r="850" spans="2:18" x14ac:dyDescent="0.25">
      <c r="B850" s="369"/>
      <c r="C850" s="365"/>
      <c r="D850" s="365"/>
      <c r="E850" s="365"/>
      <c r="F850" s="365"/>
      <c r="G850" s="365"/>
      <c r="H850" s="365"/>
      <c r="I850" s="370"/>
      <c r="J850" s="365"/>
      <c r="K850" s="370"/>
      <c r="L850" s="370"/>
      <c r="M850" s="365"/>
      <c r="O850" s="371"/>
      <c r="R850" s="40"/>
    </row>
    <row r="851" spans="2:18" x14ac:dyDescent="0.25">
      <c r="B851" s="369"/>
      <c r="C851" s="365"/>
      <c r="D851" s="365"/>
      <c r="E851" s="365"/>
      <c r="F851" s="365"/>
      <c r="G851" s="365"/>
      <c r="H851" s="365"/>
      <c r="I851" s="370"/>
      <c r="J851" s="365"/>
      <c r="K851" s="370"/>
      <c r="L851" s="370"/>
      <c r="M851" s="365"/>
      <c r="O851" s="371"/>
      <c r="R851" s="40"/>
    </row>
    <row r="852" spans="2:18" x14ac:dyDescent="0.25">
      <c r="B852" s="369"/>
      <c r="C852" s="365"/>
      <c r="D852" s="365"/>
      <c r="E852" s="365"/>
      <c r="F852" s="365"/>
      <c r="G852" s="365"/>
      <c r="H852" s="365"/>
      <c r="I852" s="370"/>
      <c r="J852" s="365"/>
      <c r="K852" s="370"/>
      <c r="L852" s="370"/>
      <c r="M852" s="365"/>
      <c r="O852" s="371"/>
      <c r="R852" s="40"/>
    </row>
    <row r="853" spans="2:18" x14ac:dyDescent="0.25">
      <c r="B853" s="369"/>
      <c r="C853" s="365"/>
      <c r="D853" s="365"/>
      <c r="E853" s="365"/>
      <c r="F853" s="365"/>
      <c r="G853" s="365"/>
      <c r="H853" s="365"/>
      <c r="I853" s="370"/>
      <c r="J853" s="365"/>
      <c r="K853" s="370"/>
      <c r="L853" s="370"/>
      <c r="M853" s="365"/>
      <c r="O853" s="371"/>
      <c r="R853" s="40"/>
    </row>
    <row r="854" spans="2:18" x14ac:dyDescent="0.25">
      <c r="B854" s="369"/>
      <c r="C854" s="365"/>
      <c r="D854" s="365"/>
      <c r="E854" s="365"/>
      <c r="F854" s="365"/>
      <c r="G854" s="365"/>
      <c r="H854" s="365"/>
      <c r="I854" s="370"/>
      <c r="J854" s="365"/>
      <c r="K854" s="370"/>
      <c r="L854" s="370"/>
      <c r="M854" s="365"/>
      <c r="O854" s="371"/>
      <c r="R854" s="40"/>
    </row>
    <row r="855" spans="2:18" x14ac:dyDescent="0.25">
      <c r="B855" s="369"/>
      <c r="C855" s="365"/>
      <c r="D855" s="365"/>
      <c r="E855" s="365"/>
      <c r="F855" s="365"/>
      <c r="G855" s="365"/>
      <c r="H855" s="365"/>
      <c r="I855" s="370"/>
      <c r="J855" s="365"/>
      <c r="K855" s="370"/>
      <c r="L855" s="370"/>
      <c r="M855" s="365"/>
      <c r="O855" s="371"/>
      <c r="R855" s="40"/>
    </row>
    <row r="856" spans="2:18" x14ac:dyDescent="0.25">
      <c r="B856" s="369"/>
      <c r="C856" s="365"/>
      <c r="D856" s="365"/>
      <c r="E856" s="365"/>
      <c r="F856" s="365"/>
      <c r="G856" s="365"/>
      <c r="H856" s="365"/>
      <c r="I856" s="370"/>
      <c r="J856" s="365"/>
      <c r="K856" s="370"/>
      <c r="L856" s="370"/>
      <c r="M856" s="365"/>
      <c r="O856" s="371"/>
      <c r="R856" s="40"/>
    </row>
    <row r="857" spans="2:18" x14ac:dyDescent="0.25">
      <c r="B857" s="369"/>
      <c r="C857" s="365"/>
      <c r="D857" s="365"/>
      <c r="E857" s="365"/>
      <c r="F857" s="365"/>
      <c r="G857" s="365"/>
      <c r="H857" s="365"/>
      <c r="I857" s="370"/>
      <c r="J857" s="365"/>
      <c r="K857" s="370"/>
      <c r="L857" s="370"/>
      <c r="M857" s="365"/>
      <c r="O857" s="371"/>
      <c r="R857" s="40"/>
    </row>
    <row r="858" spans="2:18" x14ac:dyDescent="0.25">
      <c r="B858" s="369"/>
      <c r="C858" s="365"/>
      <c r="D858" s="365"/>
      <c r="E858" s="365"/>
      <c r="F858" s="365"/>
      <c r="G858" s="365"/>
      <c r="H858" s="365"/>
      <c r="I858" s="370"/>
      <c r="J858" s="365"/>
      <c r="K858" s="370"/>
      <c r="L858" s="370"/>
      <c r="M858" s="365"/>
      <c r="O858" s="371"/>
      <c r="R858" s="40"/>
    </row>
    <row r="859" spans="2:18" x14ac:dyDescent="0.25">
      <c r="B859" s="369"/>
      <c r="C859" s="365"/>
      <c r="D859" s="365"/>
      <c r="E859" s="365"/>
      <c r="F859" s="365"/>
      <c r="G859" s="365"/>
      <c r="H859" s="365"/>
      <c r="I859" s="370"/>
      <c r="J859" s="365"/>
      <c r="K859" s="370"/>
      <c r="L859" s="370"/>
      <c r="M859" s="365"/>
      <c r="O859" s="371"/>
      <c r="R859" s="40"/>
    </row>
    <row r="860" spans="2:18" x14ac:dyDescent="0.25">
      <c r="B860" s="369"/>
      <c r="C860" s="365"/>
      <c r="D860" s="365"/>
      <c r="E860" s="365"/>
      <c r="F860" s="365"/>
      <c r="G860" s="365"/>
      <c r="H860" s="365"/>
      <c r="I860" s="370"/>
      <c r="J860" s="365"/>
      <c r="K860" s="370"/>
      <c r="L860" s="370"/>
      <c r="M860" s="365"/>
      <c r="O860" s="371"/>
      <c r="R860" s="40"/>
    </row>
    <row r="861" spans="2:18" x14ac:dyDescent="0.25">
      <c r="B861" s="369"/>
      <c r="C861" s="365"/>
      <c r="D861" s="365"/>
      <c r="E861" s="365"/>
      <c r="F861" s="365"/>
      <c r="G861" s="365"/>
      <c r="H861" s="365"/>
      <c r="I861" s="370"/>
      <c r="J861" s="365"/>
      <c r="K861" s="370"/>
      <c r="L861" s="370"/>
      <c r="M861" s="365"/>
      <c r="O861" s="371"/>
      <c r="R861" s="40"/>
    </row>
    <row r="862" spans="2:18" x14ac:dyDescent="0.25">
      <c r="B862" s="369"/>
      <c r="C862" s="365"/>
      <c r="D862" s="365"/>
      <c r="E862" s="365"/>
      <c r="F862" s="365"/>
      <c r="G862" s="365"/>
      <c r="H862" s="365"/>
      <c r="I862" s="370"/>
      <c r="J862" s="365"/>
      <c r="K862" s="370"/>
      <c r="L862" s="370"/>
      <c r="M862" s="365"/>
      <c r="O862" s="371"/>
      <c r="R862" s="40"/>
    </row>
    <row r="863" spans="2:18" x14ac:dyDescent="0.25">
      <c r="B863" s="369"/>
      <c r="C863" s="365"/>
      <c r="D863" s="365"/>
      <c r="E863" s="365"/>
      <c r="F863" s="365"/>
      <c r="G863" s="365"/>
      <c r="H863" s="365"/>
      <c r="I863" s="370"/>
      <c r="J863" s="365"/>
      <c r="K863" s="370"/>
      <c r="L863" s="370"/>
      <c r="M863" s="365"/>
      <c r="O863" s="371"/>
      <c r="R863" s="40"/>
    </row>
    <row r="864" spans="2:18" x14ac:dyDescent="0.25">
      <c r="B864" s="369"/>
      <c r="C864" s="365"/>
      <c r="D864" s="365"/>
      <c r="E864" s="365"/>
      <c r="F864" s="365"/>
      <c r="G864" s="365"/>
      <c r="H864" s="365"/>
      <c r="I864" s="370"/>
      <c r="J864" s="365"/>
      <c r="K864" s="370"/>
      <c r="L864" s="370"/>
      <c r="M864" s="365"/>
      <c r="O864" s="371"/>
      <c r="R864" s="40"/>
    </row>
    <row r="865" spans="2:18" x14ac:dyDescent="0.25">
      <c r="B865" s="369"/>
      <c r="C865" s="365"/>
      <c r="D865" s="365"/>
      <c r="E865" s="365"/>
      <c r="F865" s="365"/>
      <c r="G865" s="365"/>
      <c r="H865" s="365"/>
      <c r="I865" s="370"/>
      <c r="J865" s="365"/>
      <c r="K865" s="370"/>
      <c r="L865" s="370"/>
      <c r="M865" s="365"/>
      <c r="O865" s="371"/>
      <c r="R865" s="40"/>
    </row>
    <row r="866" spans="2:18" x14ac:dyDescent="0.25">
      <c r="B866" s="369"/>
      <c r="C866" s="365"/>
      <c r="D866" s="365"/>
      <c r="E866" s="365"/>
      <c r="F866" s="365"/>
      <c r="G866" s="365"/>
      <c r="H866" s="365"/>
      <c r="I866" s="370"/>
      <c r="J866" s="365"/>
      <c r="K866" s="370"/>
      <c r="L866" s="370"/>
      <c r="M866" s="365"/>
      <c r="O866" s="371"/>
      <c r="R866" s="40"/>
    </row>
    <row r="867" spans="2:18" x14ac:dyDescent="0.25">
      <c r="B867" s="369"/>
      <c r="C867" s="365"/>
      <c r="D867" s="365"/>
      <c r="E867" s="365"/>
      <c r="F867" s="365"/>
      <c r="G867" s="365"/>
      <c r="H867" s="365"/>
      <c r="I867" s="370"/>
      <c r="J867" s="365"/>
      <c r="K867" s="370"/>
      <c r="L867" s="370"/>
      <c r="M867" s="365"/>
      <c r="O867" s="371"/>
      <c r="R867" s="40"/>
    </row>
    <row r="868" spans="2:18" x14ac:dyDescent="0.25">
      <c r="B868" s="369"/>
      <c r="C868" s="365"/>
      <c r="D868" s="365"/>
      <c r="E868" s="365"/>
      <c r="F868" s="365"/>
      <c r="G868" s="365"/>
      <c r="H868" s="365"/>
      <c r="I868" s="370"/>
      <c r="J868" s="365"/>
      <c r="K868" s="370"/>
      <c r="L868" s="370"/>
      <c r="M868" s="365"/>
      <c r="O868" s="371"/>
      <c r="R868" s="40"/>
    </row>
    <row r="869" spans="2:18" x14ac:dyDescent="0.25">
      <c r="B869" s="369"/>
      <c r="C869" s="365"/>
      <c r="D869" s="365"/>
      <c r="E869" s="365"/>
      <c r="F869" s="365"/>
      <c r="G869" s="365"/>
      <c r="H869" s="365"/>
      <c r="I869" s="370"/>
      <c r="J869" s="365"/>
      <c r="K869" s="370"/>
      <c r="L869" s="370"/>
      <c r="M869" s="365"/>
      <c r="O869" s="371"/>
      <c r="R869" s="40"/>
    </row>
    <row r="870" spans="2:18" x14ac:dyDescent="0.25">
      <c r="B870" s="369"/>
      <c r="C870" s="365"/>
      <c r="D870" s="365"/>
      <c r="E870" s="365"/>
      <c r="F870" s="365"/>
      <c r="G870" s="365"/>
      <c r="H870" s="365"/>
      <c r="I870" s="370"/>
      <c r="J870" s="365"/>
      <c r="K870" s="370"/>
      <c r="L870" s="370"/>
      <c r="M870" s="365"/>
      <c r="O870" s="371"/>
      <c r="R870" s="40"/>
    </row>
    <row r="871" spans="2:18" x14ac:dyDescent="0.25">
      <c r="B871" s="369"/>
      <c r="C871" s="365"/>
      <c r="D871" s="365"/>
      <c r="E871" s="365"/>
      <c r="F871" s="365"/>
      <c r="G871" s="365"/>
      <c r="H871" s="365"/>
      <c r="I871" s="370"/>
      <c r="J871" s="365"/>
      <c r="K871" s="370"/>
      <c r="L871" s="370"/>
      <c r="M871" s="365"/>
      <c r="O871" s="371"/>
      <c r="R871" s="40"/>
    </row>
    <row r="872" spans="2:18" x14ac:dyDescent="0.25">
      <c r="B872" s="369"/>
      <c r="C872" s="365"/>
      <c r="D872" s="365"/>
      <c r="E872" s="365"/>
      <c r="F872" s="365"/>
      <c r="G872" s="365"/>
      <c r="H872" s="365"/>
      <c r="I872" s="370"/>
      <c r="J872" s="365"/>
      <c r="K872" s="370"/>
      <c r="L872" s="370"/>
      <c r="M872" s="365"/>
      <c r="O872" s="371"/>
      <c r="R872" s="40"/>
    </row>
    <row r="873" spans="2:18" x14ac:dyDescent="0.25">
      <c r="B873" s="369"/>
      <c r="C873" s="365"/>
      <c r="D873" s="365"/>
      <c r="E873" s="365"/>
      <c r="F873" s="365"/>
      <c r="G873" s="365"/>
      <c r="H873" s="365"/>
      <c r="I873" s="370"/>
      <c r="J873" s="365"/>
      <c r="K873" s="370"/>
      <c r="L873" s="370"/>
      <c r="M873" s="365"/>
      <c r="O873" s="371"/>
      <c r="R873" s="40"/>
    </row>
    <row r="874" spans="2:18" x14ac:dyDescent="0.25">
      <c r="B874" s="369"/>
      <c r="C874" s="365"/>
      <c r="D874" s="365"/>
      <c r="E874" s="365"/>
      <c r="F874" s="365"/>
      <c r="G874" s="365"/>
      <c r="H874" s="365"/>
      <c r="I874" s="370"/>
      <c r="J874" s="365"/>
      <c r="K874" s="370"/>
      <c r="L874" s="370"/>
      <c r="M874" s="365"/>
      <c r="O874" s="371"/>
      <c r="R874" s="40"/>
    </row>
    <row r="875" spans="2:18" x14ac:dyDescent="0.25">
      <c r="B875" s="369"/>
      <c r="C875" s="365"/>
      <c r="D875" s="365"/>
      <c r="E875" s="365"/>
      <c r="F875" s="365"/>
      <c r="G875" s="365"/>
      <c r="H875" s="365"/>
      <c r="I875" s="370"/>
      <c r="J875" s="365"/>
      <c r="K875" s="370"/>
      <c r="L875" s="370"/>
      <c r="M875" s="365"/>
      <c r="O875" s="371"/>
      <c r="R875" s="40"/>
    </row>
    <row r="876" spans="2:18" x14ac:dyDescent="0.25">
      <c r="B876" s="369"/>
      <c r="C876" s="365"/>
      <c r="D876" s="365"/>
      <c r="E876" s="365"/>
      <c r="F876" s="365"/>
      <c r="G876" s="365"/>
      <c r="H876" s="365"/>
      <c r="I876" s="370"/>
      <c r="J876" s="365"/>
      <c r="K876" s="370"/>
      <c r="L876" s="370"/>
      <c r="M876" s="365"/>
      <c r="O876" s="371"/>
      <c r="R876" s="40"/>
    </row>
    <row r="877" spans="2:18" x14ac:dyDescent="0.25">
      <c r="B877" s="369"/>
      <c r="C877" s="365"/>
      <c r="D877" s="365"/>
      <c r="E877" s="365"/>
      <c r="F877" s="365"/>
      <c r="G877" s="365"/>
      <c r="H877" s="365"/>
      <c r="I877" s="370"/>
      <c r="J877" s="365"/>
      <c r="K877" s="370"/>
      <c r="L877" s="370"/>
      <c r="M877" s="365"/>
      <c r="O877" s="371"/>
      <c r="R877" s="40"/>
    </row>
    <row r="878" spans="2:18" x14ac:dyDescent="0.25">
      <c r="B878" s="369"/>
      <c r="C878" s="365"/>
      <c r="D878" s="365"/>
      <c r="E878" s="365"/>
      <c r="F878" s="365"/>
      <c r="G878" s="365"/>
      <c r="H878" s="365"/>
      <c r="I878" s="370"/>
      <c r="J878" s="365"/>
      <c r="K878" s="370"/>
      <c r="L878" s="370"/>
      <c r="M878" s="365"/>
      <c r="O878" s="371"/>
      <c r="R878" s="40"/>
    </row>
    <row r="879" spans="2:18" x14ac:dyDescent="0.25">
      <c r="B879" s="369"/>
      <c r="C879" s="365"/>
      <c r="D879" s="365"/>
      <c r="E879" s="365"/>
      <c r="F879" s="365"/>
      <c r="G879" s="365"/>
      <c r="H879" s="365"/>
      <c r="I879" s="370"/>
      <c r="J879" s="365"/>
      <c r="K879" s="370"/>
      <c r="L879" s="370"/>
      <c r="M879" s="365"/>
      <c r="O879" s="371"/>
      <c r="R879" s="40"/>
    </row>
    <row r="880" spans="2:18" x14ac:dyDescent="0.25">
      <c r="B880" s="369"/>
      <c r="C880" s="365"/>
      <c r="D880" s="365"/>
      <c r="E880" s="365"/>
      <c r="F880" s="365"/>
      <c r="G880" s="365"/>
      <c r="H880" s="365"/>
      <c r="I880" s="370"/>
      <c r="J880" s="365"/>
      <c r="K880" s="370"/>
      <c r="L880" s="370"/>
      <c r="M880" s="365"/>
      <c r="O880" s="371"/>
      <c r="R880" s="40"/>
    </row>
    <row r="881" spans="2:18" x14ac:dyDescent="0.25">
      <c r="B881" s="369"/>
      <c r="C881" s="365"/>
      <c r="D881" s="365"/>
      <c r="E881" s="365"/>
      <c r="F881" s="365"/>
      <c r="G881" s="365"/>
      <c r="H881" s="365"/>
      <c r="I881" s="370"/>
      <c r="J881" s="365"/>
      <c r="K881" s="370"/>
      <c r="L881" s="370"/>
      <c r="M881" s="365"/>
      <c r="O881" s="371"/>
      <c r="R881" s="40"/>
    </row>
    <row r="882" spans="2:18" x14ac:dyDescent="0.25">
      <c r="B882" s="369"/>
      <c r="C882" s="365"/>
      <c r="D882" s="365"/>
      <c r="E882" s="365"/>
      <c r="F882" s="365"/>
      <c r="G882" s="365"/>
      <c r="H882" s="365"/>
      <c r="I882" s="370"/>
      <c r="J882" s="365"/>
      <c r="K882" s="370"/>
      <c r="L882" s="370"/>
      <c r="M882" s="365"/>
      <c r="O882" s="371"/>
      <c r="R882" s="40"/>
    </row>
    <row r="883" spans="2:18" x14ac:dyDescent="0.25">
      <c r="B883" s="369"/>
      <c r="C883" s="365"/>
      <c r="D883" s="365"/>
      <c r="E883" s="365"/>
      <c r="F883" s="365"/>
      <c r="G883" s="365"/>
      <c r="H883" s="365"/>
      <c r="I883" s="370"/>
      <c r="J883" s="365"/>
      <c r="K883" s="370"/>
      <c r="L883" s="370"/>
      <c r="M883" s="365"/>
      <c r="O883" s="371"/>
      <c r="R883" s="40"/>
    </row>
    <row r="884" spans="2:18" x14ac:dyDescent="0.25">
      <c r="B884" s="369"/>
      <c r="C884" s="365"/>
      <c r="D884" s="365"/>
      <c r="E884" s="365"/>
      <c r="F884" s="365"/>
      <c r="G884" s="365"/>
      <c r="H884" s="365"/>
      <c r="I884" s="370"/>
      <c r="J884" s="365"/>
      <c r="K884" s="370"/>
      <c r="L884" s="370"/>
      <c r="M884" s="365"/>
      <c r="O884" s="371"/>
      <c r="R884" s="40"/>
    </row>
    <row r="885" spans="2:18" x14ac:dyDescent="0.25">
      <c r="B885" s="369"/>
      <c r="C885" s="365"/>
      <c r="D885" s="365"/>
      <c r="E885" s="365"/>
      <c r="F885" s="365"/>
      <c r="G885" s="365"/>
      <c r="H885" s="365"/>
      <c r="I885" s="370"/>
      <c r="J885" s="365"/>
      <c r="K885" s="370"/>
      <c r="L885" s="370"/>
      <c r="M885" s="365"/>
      <c r="O885" s="371"/>
      <c r="R885" s="40"/>
    </row>
    <row r="886" spans="2:18" x14ac:dyDescent="0.25">
      <c r="B886" s="369"/>
      <c r="C886" s="365"/>
      <c r="D886" s="365"/>
      <c r="E886" s="365"/>
      <c r="F886" s="365"/>
      <c r="G886" s="365"/>
      <c r="H886" s="365"/>
      <c r="I886" s="370"/>
      <c r="J886" s="365"/>
      <c r="K886" s="370"/>
      <c r="L886" s="370"/>
      <c r="M886" s="365"/>
      <c r="O886" s="371"/>
      <c r="R886" s="40"/>
    </row>
    <row r="887" spans="2:18" x14ac:dyDescent="0.25">
      <c r="B887" s="369"/>
      <c r="C887" s="365"/>
      <c r="D887" s="365"/>
      <c r="E887" s="365"/>
      <c r="F887" s="365"/>
      <c r="G887" s="365"/>
      <c r="H887" s="365"/>
      <c r="I887" s="370"/>
      <c r="J887" s="365"/>
      <c r="K887" s="370"/>
      <c r="L887" s="370"/>
      <c r="M887" s="365"/>
      <c r="O887" s="371"/>
      <c r="R887" s="40"/>
    </row>
    <row r="888" spans="2:18" x14ac:dyDescent="0.25">
      <c r="B888" s="369"/>
      <c r="C888" s="365"/>
      <c r="D888" s="365"/>
      <c r="E888" s="365"/>
      <c r="F888" s="365"/>
      <c r="G888" s="365"/>
      <c r="H888" s="365"/>
      <c r="I888" s="370"/>
      <c r="J888" s="365"/>
      <c r="K888" s="370"/>
      <c r="L888" s="370"/>
      <c r="M888" s="365"/>
      <c r="O888" s="371"/>
      <c r="R888" s="40"/>
    </row>
    <row r="889" spans="2:18" x14ac:dyDescent="0.25">
      <c r="B889" s="369"/>
      <c r="C889" s="365"/>
      <c r="D889" s="365"/>
      <c r="E889" s="365"/>
      <c r="F889" s="365"/>
      <c r="G889" s="365"/>
      <c r="H889" s="365"/>
      <c r="I889" s="370"/>
      <c r="J889" s="365"/>
      <c r="K889" s="370"/>
      <c r="L889" s="370"/>
      <c r="M889" s="365"/>
      <c r="O889" s="371"/>
      <c r="R889" s="40"/>
    </row>
    <row r="890" spans="2:18" x14ac:dyDescent="0.25">
      <c r="B890" s="369"/>
      <c r="C890" s="365"/>
      <c r="D890" s="365"/>
      <c r="E890" s="365"/>
      <c r="F890" s="365"/>
      <c r="G890" s="365"/>
      <c r="H890" s="365"/>
      <c r="I890" s="370"/>
      <c r="J890" s="365"/>
      <c r="K890" s="370"/>
      <c r="L890" s="370"/>
      <c r="M890" s="365"/>
      <c r="O890" s="371"/>
      <c r="R890" s="40"/>
    </row>
    <row r="891" spans="2:18" x14ac:dyDescent="0.25">
      <c r="B891" s="369"/>
      <c r="C891" s="365"/>
      <c r="D891" s="365"/>
      <c r="E891" s="365"/>
      <c r="F891" s="365"/>
      <c r="G891" s="365"/>
      <c r="H891" s="365"/>
      <c r="I891" s="370"/>
      <c r="J891" s="365"/>
      <c r="K891" s="370"/>
      <c r="L891" s="370"/>
      <c r="M891" s="365"/>
      <c r="O891" s="371"/>
      <c r="R891" s="40"/>
    </row>
    <row r="892" spans="2:18" x14ac:dyDescent="0.25">
      <c r="B892" s="369"/>
      <c r="C892" s="365"/>
      <c r="D892" s="365"/>
      <c r="E892" s="365"/>
      <c r="F892" s="365"/>
      <c r="G892" s="365"/>
      <c r="H892" s="365"/>
      <c r="I892" s="370"/>
      <c r="J892" s="365"/>
      <c r="K892" s="370"/>
      <c r="L892" s="370"/>
      <c r="M892" s="365"/>
      <c r="O892" s="371"/>
      <c r="R892" s="40"/>
    </row>
    <row r="893" spans="2:18" x14ac:dyDescent="0.25">
      <c r="B893" s="369"/>
      <c r="C893" s="365"/>
      <c r="D893" s="365"/>
      <c r="E893" s="365"/>
      <c r="F893" s="365"/>
      <c r="G893" s="365"/>
      <c r="H893" s="365"/>
      <c r="I893" s="370"/>
      <c r="J893" s="365"/>
      <c r="K893" s="370"/>
      <c r="L893" s="370"/>
      <c r="M893" s="365"/>
      <c r="O893" s="371"/>
      <c r="R893" s="40"/>
    </row>
    <row r="894" spans="2:18" x14ac:dyDescent="0.25">
      <c r="B894" s="369"/>
      <c r="C894" s="365"/>
      <c r="D894" s="365"/>
      <c r="E894" s="365"/>
      <c r="F894" s="365"/>
      <c r="G894" s="365"/>
      <c r="H894" s="365"/>
      <c r="I894" s="370"/>
      <c r="J894" s="365"/>
      <c r="K894" s="370"/>
      <c r="L894" s="370"/>
      <c r="M894" s="365"/>
      <c r="O894" s="371"/>
      <c r="R894" s="40"/>
    </row>
    <row r="895" spans="2:18" x14ac:dyDescent="0.25">
      <c r="B895" s="369"/>
      <c r="C895" s="365"/>
      <c r="D895" s="365"/>
      <c r="E895" s="365"/>
      <c r="F895" s="365"/>
      <c r="G895" s="365"/>
      <c r="H895" s="365"/>
      <c r="I895" s="370"/>
      <c r="J895" s="365"/>
      <c r="K895" s="370"/>
      <c r="L895" s="370"/>
      <c r="M895" s="365"/>
      <c r="O895" s="371"/>
      <c r="R895" s="40"/>
    </row>
    <row r="896" spans="2:18" x14ac:dyDescent="0.25">
      <c r="B896" s="369"/>
      <c r="C896" s="365"/>
      <c r="D896" s="365"/>
      <c r="E896" s="365"/>
      <c r="F896" s="365"/>
      <c r="G896" s="365"/>
      <c r="H896" s="365"/>
      <c r="I896" s="370"/>
      <c r="J896" s="365"/>
      <c r="K896" s="370"/>
      <c r="L896" s="370"/>
      <c r="M896" s="365"/>
      <c r="O896" s="371"/>
      <c r="R896" s="40"/>
    </row>
    <row r="897" spans="2:18" x14ac:dyDescent="0.25">
      <c r="B897" s="369"/>
      <c r="C897" s="365"/>
      <c r="D897" s="365"/>
      <c r="E897" s="365"/>
      <c r="F897" s="365"/>
      <c r="G897" s="365"/>
      <c r="H897" s="365"/>
      <c r="I897" s="370"/>
      <c r="J897" s="365"/>
      <c r="K897" s="370"/>
      <c r="L897" s="370"/>
      <c r="M897" s="365"/>
      <c r="O897" s="371"/>
      <c r="R897" s="40"/>
    </row>
    <row r="898" spans="2:18" x14ac:dyDescent="0.25">
      <c r="B898" s="369"/>
      <c r="C898" s="365"/>
      <c r="D898" s="365"/>
      <c r="E898" s="365"/>
      <c r="F898" s="365"/>
      <c r="G898" s="365"/>
      <c r="H898" s="365"/>
      <c r="I898" s="370"/>
      <c r="J898" s="365"/>
      <c r="K898" s="370"/>
      <c r="L898" s="370"/>
      <c r="M898" s="365"/>
      <c r="O898" s="371"/>
      <c r="R898" s="40"/>
    </row>
    <row r="899" spans="2:18" x14ac:dyDescent="0.25">
      <c r="B899" s="369"/>
      <c r="C899" s="365"/>
      <c r="D899" s="365"/>
      <c r="E899" s="365"/>
      <c r="F899" s="365"/>
      <c r="G899" s="365"/>
      <c r="H899" s="365"/>
      <c r="I899" s="370"/>
      <c r="J899" s="365"/>
      <c r="K899" s="370"/>
      <c r="L899" s="370"/>
      <c r="M899" s="365"/>
      <c r="O899" s="371"/>
      <c r="R899" s="40"/>
    </row>
    <row r="900" spans="2:18" x14ac:dyDescent="0.25">
      <c r="B900" s="369"/>
      <c r="C900" s="365"/>
      <c r="D900" s="365"/>
      <c r="E900" s="365"/>
      <c r="F900" s="365"/>
      <c r="G900" s="365"/>
      <c r="H900" s="365"/>
      <c r="I900" s="370"/>
      <c r="J900" s="365"/>
      <c r="K900" s="370"/>
      <c r="L900" s="370"/>
      <c r="M900" s="365"/>
      <c r="O900" s="371"/>
      <c r="R900" s="40"/>
    </row>
    <row r="901" spans="2:18" x14ac:dyDescent="0.25">
      <c r="B901" s="369"/>
      <c r="C901" s="365"/>
      <c r="D901" s="365"/>
      <c r="E901" s="365"/>
      <c r="F901" s="365"/>
      <c r="G901" s="365"/>
      <c r="H901" s="365"/>
      <c r="I901" s="370"/>
      <c r="J901" s="365"/>
      <c r="K901" s="370"/>
      <c r="L901" s="370"/>
      <c r="M901" s="365"/>
      <c r="O901" s="371"/>
      <c r="R901" s="40"/>
    </row>
    <row r="902" spans="2:18" x14ac:dyDescent="0.25">
      <c r="B902" s="369"/>
      <c r="C902" s="365"/>
      <c r="D902" s="365"/>
      <c r="E902" s="365"/>
      <c r="F902" s="365"/>
      <c r="G902" s="365"/>
      <c r="H902" s="365"/>
      <c r="I902" s="370"/>
      <c r="J902" s="365"/>
      <c r="K902" s="370"/>
      <c r="L902" s="370"/>
      <c r="M902" s="365"/>
      <c r="O902" s="371"/>
      <c r="R902" s="40"/>
    </row>
    <row r="903" spans="2:18" x14ac:dyDescent="0.25">
      <c r="B903" s="369"/>
      <c r="C903" s="365"/>
      <c r="D903" s="365"/>
      <c r="E903" s="365"/>
      <c r="F903" s="365"/>
      <c r="G903" s="365"/>
      <c r="H903" s="365"/>
      <c r="I903" s="370"/>
      <c r="J903" s="365"/>
      <c r="K903" s="370"/>
      <c r="L903" s="370"/>
      <c r="M903" s="365"/>
      <c r="O903" s="371"/>
      <c r="R903" s="40"/>
    </row>
    <row r="904" spans="2:18" x14ac:dyDescent="0.25">
      <c r="B904" s="369"/>
      <c r="C904" s="365"/>
      <c r="D904" s="365"/>
      <c r="E904" s="365"/>
      <c r="F904" s="365"/>
      <c r="G904" s="365"/>
      <c r="H904" s="365"/>
      <c r="I904" s="370"/>
      <c r="J904" s="365"/>
      <c r="K904" s="370"/>
      <c r="L904" s="370"/>
      <c r="M904" s="365"/>
      <c r="O904" s="371"/>
      <c r="R904" s="40"/>
    </row>
    <row r="905" spans="2:18" x14ac:dyDescent="0.25">
      <c r="B905" s="369"/>
      <c r="C905" s="365"/>
      <c r="D905" s="365"/>
      <c r="E905" s="365"/>
      <c r="F905" s="365"/>
      <c r="G905" s="365"/>
      <c r="H905" s="365"/>
      <c r="I905" s="370"/>
      <c r="J905" s="365"/>
      <c r="K905" s="370"/>
      <c r="L905" s="370"/>
      <c r="M905" s="365"/>
      <c r="O905" s="371"/>
      <c r="R905" s="40"/>
    </row>
    <row r="906" spans="2:18" x14ac:dyDescent="0.25">
      <c r="B906" s="369"/>
      <c r="C906" s="365"/>
      <c r="D906" s="365"/>
      <c r="E906" s="365"/>
      <c r="F906" s="365"/>
      <c r="G906" s="365"/>
      <c r="H906" s="365"/>
      <c r="I906" s="370"/>
      <c r="J906" s="365"/>
      <c r="K906" s="370"/>
      <c r="L906" s="370"/>
      <c r="M906" s="365"/>
      <c r="O906" s="371"/>
      <c r="R906" s="40"/>
    </row>
    <row r="907" spans="2:18" x14ac:dyDescent="0.25">
      <c r="B907" s="369"/>
      <c r="C907" s="365"/>
      <c r="D907" s="365"/>
      <c r="E907" s="365"/>
      <c r="F907" s="365"/>
      <c r="G907" s="365"/>
      <c r="H907" s="365"/>
      <c r="I907" s="370"/>
      <c r="J907" s="365"/>
      <c r="K907" s="370"/>
      <c r="L907" s="370"/>
      <c r="M907" s="365"/>
      <c r="O907" s="371"/>
      <c r="R907" s="40"/>
    </row>
    <row r="908" spans="2:18" x14ac:dyDescent="0.25">
      <c r="B908" s="369"/>
      <c r="C908" s="365"/>
      <c r="D908" s="365"/>
      <c r="E908" s="365"/>
      <c r="F908" s="365"/>
      <c r="G908" s="365"/>
      <c r="H908" s="365"/>
      <c r="I908" s="370"/>
      <c r="J908" s="365"/>
      <c r="K908" s="370"/>
      <c r="L908" s="370"/>
      <c r="M908" s="365"/>
      <c r="O908" s="371"/>
      <c r="R908" s="40"/>
    </row>
    <row r="909" spans="2:18" x14ac:dyDescent="0.25">
      <c r="B909" s="369"/>
      <c r="C909" s="365"/>
      <c r="D909" s="365"/>
      <c r="E909" s="365"/>
      <c r="F909" s="365"/>
      <c r="G909" s="365"/>
      <c r="H909" s="365"/>
      <c r="I909" s="370"/>
      <c r="J909" s="365"/>
      <c r="K909" s="370"/>
      <c r="L909" s="370"/>
      <c r="M909" s="365"/>
      <c r="O909" s="371"/>
      <c r="R909" s="40"/>
    </row>
    <row r="910" spans="2:18" x14ac:dyDescent="0.25">
      <c r="B910" s="369"/>
      <c r="C910" s="365"/>
      <c r="D910" s="365"/>
      <c r="E910" s="365"/>
      <c r="F910" s="365"/>
      <c r="G910" s="365"/>
      <c r="H910" s="365"/>
      <c r="I910" s="370"/>
      <c r="J910" s="365"/>
      <c r="K910" s="370"/>
      <c r="L910" s="370"/>
      <c r="M910" s="365"/>
      <c r="O910" s="371"/>
      <c r="R910" s="40"/>
    </row>
    <row r="911" spans="2:18" x14ac:dyDescent="0.25">
      <c r="B911" s="369"/>
      <c r="C911" s="365"/>
      <c r="D911" s="365"/>
      <c r="E911" s="365"/>
      <c r="F911" s="365"/>
      <c r="G911" s="365"/>
      <c r="H911" s="365"/>
      <c r="I911" s="370"/>
      <c r="J911" s="365"/>
      <c r="K911" s="370"/>
      <c r="L911" s="370"/>
      <c r="M911" s="365"/>
      <c r="O911" s="371"/>
      <c r="R911" s="40"/>
    </row>
    <row r="912" spans="2:18" x14ac:dyDescent="0.25">
      <c r="B912" s="369"/>
      <c r="C912" s="365"/>
      <c r="D912" s="365"/>
      <c r="E912" s="365"/>
      <c r="F912" s="365"/>
      <c r="G912" s="365"/>
      <c r="H912" s="365"/>
      <c r="I912" s="370"/>
      <c r="J912" s="365"/>
      <c r="K912" s="370"/>
      <c r="L912" s="370"/>
      <c r="M912" s="365"/>
      <c r="O912" s="371"/>
      <c r="R912" s="40"/>
    </row>
    <row r="913" spans="2:18" x14ac:dyDescent="0.25">
      <c r="B913" s="369"/>
      <c r="C913" s="365"/>
      <c r="D913" s="365"/>
      <c r="E913" s="365"/>
      <c r="F913" s="365"/>
      <c r="G913" s="365"/>
      <c r="H913" s="365"/>
      <c r="I913" s="370"/>
      <c r="J913" s="365"/>
      <c r="K913" s="370"/>
      <c r="L913" s="370"/>
      <c r="M913" s="365"/>
      <c r="O913" s="371"/>
      <c r="R913" s="40"/>
    </row>
    <row r="914" spans="2:18" x14ac:dyDescent="0.25">
      <c r="B914" s="369"/>
      <c r="C914" s="365"/>
      <c r="D914" s="365"/>
      <c r="E914" s="365"/>
      <c r="F914" s="365"/>
      <c r="G914" s="365"/>
      <c r="H914" s="365"/>
      <c r="I914" s="370"/>
      <c r="J914" s="365"/>
      <c r="K914" s="370"/>
      <c r="L914" s="370"/>
      <c r="M914" s="365"/>
      <c r="O914" s="371"/>
      <c r="R914" s="40"/>
    </row>
    <row r="915" spans="2:18" x14ac:dyDescent="0.25">
      <c r="B915" s="369"/>
      <c r="C915" s="365"/>
      <c r="D915" s="365"/>
      <c r="E915" s="365"/>
      <c r="F915" s="365"/>
      <c r="G915" s="365"/>
      <c r="H915" s="365"/>
      <c r="I915" s="370"/>
      <c r="J915" s="365"/>
      <c r="K915" s="370"/>
      <c r="L915" s="370"/>
      <c r="M915" s="365"/>
      <c r="O915" s="371"/>
      <c r="R915" s="40"/>
    </row>
    <row r="916" spans="2:18" x14ac:dyDescent="0.25">
      <c r="B916" s="369"/>
      <c r="C916" s="365"/>
      <c r="D916" s="365"/>
      <c r="E916" s="365"/>
      <c r="F916" s="365"/>
      <c r="G916" s="365"/>
      <c r="H916" s="365"/>
      <c r="I916" s="370"/>
      <c r="J916" s="365"/>
      <c r="K916" s="370"/>
      <c r="L916" s="370"/>
      <c r="M916" s="365"/>
      <c r="O916" s="371"/>
      <c r="R916" s="40"/>
    </row>
    <row r="917" spans="2:18" x14ac:dyDescent="0.25">
      <c r="B917" s="369"/>
      <c r="C917" s="365"/>
      <c r="D917" s="365"/>
      <c r="E917" s="365"/>
      <c r="F917" s="365"/>
      <c r="G917" s="365"/>
      <c r="H917" s="365"/>
      <c r="I917" s="370"/>
      <c r="J917" s="365"/>
      <c r="K917" s="370"/>
      <c r="L917" s="370"/>
      <c r="M917" s="365"/>
      <c r="O917" s="371"/>
      <c r="R917" s="40"/>
    </row>
    <row r="918" spans="2:18" x14ac:dyDescent="0.25">
      <c r="B918" s="369"/>
      <c r="C918" s="365"/>
      <c r="D918" s="365"/>
      <c r="E918" s="365"/>
      <c r="F918" s="365"/>
      <c r="G918" s="365"/>
      <c r="H918" s="365"/>
      <c r="I918" s="370"/>
      <c r="J918" s="365"/>
      <c r="K918" s="370"/>
      <c r="L918" s="370"/>
      <c r="M918" s="365"/>
      <c r="O918" s="371"/>
      <c r="R918" s="40"/>
    </row>
    <row r="919" spans="2:18" x14ac:dyDescent="0.25">
      <c r="B919" s="369"/>
      <c r="C919" s="365"/>
      <c r="D919" s="365"/>
      <c r="E919" s="365"/>
      <c r="F919" s="365"/>
      <c r="G919" s="365"/>
      <c r="H919" s="365"/>
      <c r="I919" s="370"/>
      <c r="J919" s="365"/>
      <c r="K919" s="370"/>
      <c r="L919" s="370"/>
      <c r="M919" s="365"/>
      <c r="O919" s="371"/>
      <c r="R919" s="40"/>
    </row>
    <row r="920" spans="2:18" x14ac:dyDescent="0.25">
      <c r="B920" s="369"/>
      <c r="C920" s="365"/>
      <c r="D920" s="365"/>
      <c r="E920" s="365"/>
      <c r="F920" s="365"/>
      <c r="G920" s="365"/>
      <c r="H920" s="365"/>
      <c r="I920" s="370"/>
      <c r="J920" s="365"/>
      <c r="K920" s="370"/>
      <c r="L920" s="370"/>
      <c r="M920" s="365"/>
      <c r="O920" s="371"/>
      <c r="R920" s="40"/>
    </row>
    <row r="921" spans="2:18" x14ac:dyDescent="0.25">
      <c r="B921" s="369"/>
      <c r="C921" s="365"/>
      <c r="D921" s="365"/>
      <c r="E921" s="365"/>
      <c r="F921" s="365"/>
      <c r="G921" s="365"/>
      <c r="H921" s="365"/>
      <c r="I921" s="370"/>
      <c r="J921" s="365"/>
      <c r="K921" s="370"/>
      <c r="L921" s="370"/>
      <c r="M921" s="365"/>
      <c r="O921" s="371"/>
      <c r="R921" s="40"/>
    </row>
    <row r="922" spans="2:18" x14ac:dyDescent="0.25">
      <c r="B922" s="369"/>
      <c r="C922" s="365"/>
      <c r="D922" s="365"/>
      <c r="E922" s="365"/>
      <c r="F922" s="365"/>
      <c r="G922" s="365"/>
      <c r="H922" s="365"/>
      <c r="I922" s="370"/>
      <c r="J922" s="365"/>
      <c r="K922" s="370"/>
      <c r="L922" s="370"/>
      <c r="M922" s="365"/>
      <c r="O922" s="371"/>
      <c r="R922" s="40"/>
    </row>
    <row r="923" spans="2:18" x14ac:dyDescent="0.25">
      <c r="B923" s="369"/>
      <c r="C923" s="365"/>
      <c r="D923" s="365"/>
      <c r="E923" s="365"/>
      <c r="F923" s="365"/>
      <c r="G923" s="365"/>
      <c r="H923" s="365"/>
      <c r="I923" s="370"/>
      <c r="J923" s="365"/>
      <c r="K923" s="370"/>
      <c r="L923" s="370"/>
      <c r="M923" s="365"/>
      <c r="O923" s="371"/>
      <c r="R923" s="40"/>
    </row>
    <row r="924" spans="2:18" x14ac:dyDescent="0.25">
      <c r="B924" s="369"/>
      <c r="C924" s="365"/>
      <c r="D924" s="365"/>
      <c r="E924" s="365"/>
      <c r="F924" s="365"/>
      <c r="G924" s="365"/>
      <c r="H924" s="365"/>
      <c r="I924" s="370"/>
      <c r="J924" s="365"/>
      <c r="K924" s="370"/>
      <c r="L924" s="370"/>
      <c r="M924" s="365"/>
      <c r="O924" s="371"/>
      <c r="R924" s="40"/>
    </row>
    <row r="925" spans="2:18" x14ac:dyDescent="0.25">
      <c r="B925" s="369"/>
      <c r="C925" s="365"/>
      <c r="D925" s="365"/>
      <c r="E925" s="365"/>
      <c r="F925" s="365"/>
      <c r="G925" s="365"/>
      <c r="H925" s="365"/>
      <c r="I925" s="370"/>
      <c r="J925" s="365"/>
      <c r="K925" s="370"/>
      <c r="L925" s="370"/>
      <c r="M925" s="365"/>
      <c r="O925" s="371"/>
      <c r="R925" s="40"/>
    </row>
    <row r="926" spans="2:18" x14ac:dyDescent="0.25">
      <c r="B926" s="369"/>
      <c r="C926" s="365"/>
      <c r="D926" s="365"/>
      <c r="E926" s="365"/>
      <c r="F926" s="365"/>
      <c r="G926" s="365"/>
      <c r="H926" s="365"/>
      <c r="I926" s="370"/>
      <c r="J926" s="365"/>
      <c r="K926" s="370"/>
      <c r="L926" s="370"/>
      <c r="M926" s="365"/>
      <c r="O926" s="371"/>
      <c r="R926" s="40"/>
    </row>
    <row r="927" spans="2:18" x14ac:dyDescent="0.25">
      <c r="B927" s="369"/>
      <c r="C927" s="365"/>
      <c r="D927" s="365"/>
      <c r="E927" s="365"/>
      <c r="F927" s="365"/>
      <c r="G927" s="365"/>
      <c r="H927" s="365"/>
      <c r="I927" s="370"/>
      <c r="J927" s="365"/>
      <c r="K927" s="370"/>
      <c r="L927" s="370"/>
      <c r="M927" s="365"/>
      <c r="O927" s="371"/>
      <c r="R927" s="40"/>
    </row>
    <row r="928" spans="2:18" x14ac:dyDescent="0.25">
      <c r="B928" s="369"/>
      <c r="C928" s="365"/>
      <c r="D928" s="365"/>
      <c r="E928" s="365"/>
      <c r="F928" s="365"/>
      <c r="G928" s="365"/>
      <c r="H928" s="365"/>
      <c r="I928" s="370"/>
      <c r="J928" s="365"/>
      <c r="K928" s="370"/>
      <c r="L928" s="370"/>
      <c r="M928" s="365"/>
      <c r="O928" s="371"/>
      <c r="R928" s="40"/>
    </row>
    <row r="929" spans="2:18" x14ac:dyDescent="0.25">
      <c r="B929" s="369"/>
      <c r="C929" s="365"/>
      <c r="D929" s="365"/>
      <c r="E929" s="365"/>
      <c r="F929" s="365"/>
      <c r="G929" s="365"/>
      <c r="H929" s="365"/>
      <c r="I929" s="370"/>
      <c r="J929" s="365"/>
      <c r="K929" s="370"/>
      <c r="L929" s="370"/>
      <c r="M929" s="365"/>
      <c r="O929" s="371"/>
      <c r="R929" s="40"/>
    </row>
    <row r="930" spans="2:18" x14ac:dyDescent="0.25">
      <c r="B930" s="369"/>
      <c r="C930" s="365"/>
      <c r="D930" s="365"/>
      <c r="E930" s="365"/>
      <c r="F930" s="365"/>
      <c r="G930" s="365"/>
      <c r="H930" s="365"/>
      <c r="I930" s="370"/>
      <c r="J930" s="365"/>
      <c r="K930" s="370"/>
      <c r="L930" s="370"/>
      <c r="M930" s="365"/>
      <c r="O930" s="371"/>
      <c r="R930" s="40"/>
    </row>
    <row r="931" spans="2:18" x14ac:dyDescent="0.25">
      <c r="B931" s="369"/>
      <c r="C931" s="365"/>
      <c r="D931" s="365"/>
      <c r="E931" s="365"/>
      <c r="F931" s="365"/>
      <c r="G931" s="365"/>
      <c r="H931" s="365"/>
      <c r="I931" s="370"/>
      <c r="J931" s="365"/>
      <c r="K931" s="370"/>
      <c r="L931" s="370"/>
      <c r="M931" s="365"/>
      <c r="O931" s="371"/>
      <c r="R931" s="40"/>
    </row>
    <row r="932" spans="2:18" x14ac:dyDescent="0.25">
      <c r="B932" s="369"/>
      <c r="C932" s="365"/>
      <c r="D932" s="365"/>
      <c r="E932" s="365"/>
      <c r="F932" s="365"/>
      <c r="G932" s="365"/>
      <c r="H932" s="365"/>
      <c r="I932" s="370"/>
      <c r="J932" s="365"/>
      <c r="K932" s="370"/>
      <c r="L932" s="370"/>
      <c r="M932" s="365"/>
      <c r="O932" s="371"/>
      <c r="R932" s="40"/>
    </row>
    <row r="933" spans="2:18" x14ac:dyDescent="0.25">
      <c r="B933" s="369"/>
      <c r="C933" s="365"/>
      <c r="D933" s="365"/>
      <c r="E933" s="365"/>
      <c r="F933" s="365"/>
      <c r="G933" s="365"/>
      <c r="H933" s="365"/>
      <c r="I933" s="370"/>
      <c r="J933" s="365"/>
      <c r="K933" s="370"/>
      <c r="L933" s="370"/>
      <c r="M933" s="365"/>
      <c r="O933" s="371"/>
      <c r="R933" s="40"/>
    </row>
    <row r="934" spans="2:18" x14ac:dyDescent="0.25">
      <c r="B934" s="369"/>
      <c r="C934" s="365"/>
      <c r="D934" s="365"/>
      <c r="E934" s="365"/>
      <c r="F934" s="365"/>
      <c r="G934" s="365"/>
      <c r="H934" s="365"/>
      <c r="I934" s="370"/>
      <c r="J934" s="365"/>
      <c r="K934" s="370"/>
      <c r="L934" s="370"/>
      <c r="M934" s="365"/>
      <c r="O934" s="371"/>
      <c r="R934" s="40"/>
    </row>
    <row r="935" spans="2:18" x14ac:dyDescent="0.25">
      <c r="B935" s="369"/>
      <c r="C935" s="365"/>
      <c r="D935" s="365"/>
      <c r="E935" s="365"/>
      <c r="F935" s="365"/>
      <c r="G935" s="365"/>
      <c r="H935" s="365"/>
      <c r="I935" s="370"/>
      <c r="J935" s="365"/>
      <c r="K935" s="370"/>
      <c r="L935" s="370"/>
      <c r="M935" s="365"/>
      <c r="O935" s="371"/>
      <c r="R935" s="40"/>
    </row>
    <row r="936" spans="2:18" x14ac:dyDescent="0.25">
      <c r="B936" s="369"/>
      <c r="C936" s="365"/>
      <c r="D936" s="365"/>
      <c r="E936" s="365"/>
      <c r="F936" s="365"/>
      <c r="G936" s="365"/>
      <c r="H936" s="365"/>
      <c r="I936" s="370"/>
      <c r="J936" s="365"/>
      <c r="K936" s="370"/>
      <c r="L936" s="370"/>
      <c r="M936" s="365"/>
      <c r="O936" s="371"/>
      <c r="R936" s="40"/>
    </row>
    <row r="937" spans="2:18" x14ac:dyDescent="0.25">
      <c r="B937" s="369"/>
      <c r="C937" s="365"/>
      <c r="D937" s="365"/>
      <c r="E937" s="365"/>
      <c r="F937" s="365"/>
      <c r="G937" s="365"/>
      <c r="H937" s="365"/>
      <c r="I937" s="370"/>
      <c r="J937" s="365"/>
      <c r="K937" s="370"/>
      <c r="L937" s="370"/>
      <c r="M937" s="365"/>
      <c r="O937" s="371"/>
      <c r="R937" s="40"/>
    </row>
    <row r="938" spans="2:18" x14ac:dyDescent="0.25">
      <c r="B938" s="369"/>
      <c r="C938" s="365"/>
      <c r="D938" s="365"/>
      <c r="E938" s="365"/>
      <c r="F938" s="365"/>
      <c r="G938" s="365"/>
      <c r="H938" s="365"/>
      <c r="I938" s="370"/>
      <c r="J938" s="365"/>
      <c r="K938" s="370"/>
      <c r="L938" s="370"/>
      <c r="M938" s="365"/>
      <c r="O938" s="371"/>
      <c r="R938" s="40"/>
    </row>
    <row r="939" spans="2:18" x14ac:dyDescent="0.25">
      <c r="B939" s="369"/>
      <c r="C939" s="365"/>
      <c r="D939" s="365"/>
      <c r="E939" s="365"/>
      <c r="F939" s="365"/>
      <c r="G939" s="365"/>
      <c r="H939" s="365"/>
      <c r="I939" s="370"/>
      <c r="J939" s="365"/>
      <c r="K939" s="370"/>
      <c r="L939" s="370"/>
      <c r="M939" s="365"/>
      <c r="O939" s="371"/>
      <c r="R939" s="40"/>
    </row>
    <row r="940" spans="2:18" x14ac:dyDescent="0.25">
      <c r="B940" s="369"/>
      <c r="C940" s="365"/>
      <c r="D940" s="365"/>
      <c r="E940" s="365"/>
      <c r="F940" s="365"/>
      <c r="G940" s="365"/>
      <c r="H940" s="365"/>
      <c r="I940" s="370"/>
      <c r="J940" s="365"/>
      <c r="K940" s="370"/>
      <c r="L940" s="370"/>
      <c r="M940" s="365"/>
      <c r="O940" s="371"/>
      <c r="R940" s="40"/>
    </row>
    <row r="941" spans="2:18" x14ac:dyDescent="0.25">
      <c r="B941" s="369"/>
      <c r="C941" s="365"/>
      <c r="D941" s="365"/>
      <c r="E941" s="365"/>
      <c r="F941" s="365"/>
      <c r="G941" s="365"/>
      <c r="H941" s="365"/>
      <c r="I941" s="370"/>
      <c r="J941" s="365"/>
      <c r="K941" s="370"/>
      <c r="L941" s="370"/>
      <c r="M941" s="365"/>
      <c r="O941" s="371"/>
      <c r="R941" s="40"/>
    </row>
    <row r="942" spans="2:18" x14ac:dyDescent="0.25">
      <c r="B942" s="369"/>
      <c r="C942" s="365"/>
      <c r="D942" s="365"/>
      <c r="E942" s="365"/>
      <c r="F942" s="365"/>
      <c r="G942" s="365"/>
      <c r="H942" s="365"/>
      <c r="I942" s="370"/>
      <c r="J942" s="365"/>
      <c r="K942" s="370"/>
      <c r="L942" s="370"/>
      <c r="M942" s="365"/>
      <c r="O942" s="371"/>
      <c r="R942" s="40"/>
    </row>
    <row r="943" spans="2:18" x14ac:dyDescent="0.25">
      <c r="B943" s="369"/>
      <c r="C943" s="365"/>
      <c r="D943" s="365"/>
      <c r="E943" s="365"/>
      <c r="F943" s="365"/>
      <c r="G943" s="365"/>
      <c r="H943" s="365"/>
      <c r="I943" s="370"/>
      <c r="J943" s="365"/>
      <c r="K943" s="370"/>
      <c r="L943" s="370"/>
      <c r="M943" s="365"/>
      <c r="O943" s="371"/>
      <c r="R943" s="40"/>
    </row>
    <row r="944" spans="2:18" x14ac:dyDescent="0.25">
      <c r="B944" s="369"/>
      <c r="C944" s="365"/>
      <c r="D944" s="365"/>
      <c r="E944" s="365"/>
      <c r="F944" s="365"/>
      <c r="G944" s="365"/>
      <c r="H944" s="365"/>
      <c r="I944" s="370"/>
      <c r="J944" s="365"/>
      <c r="K944" s="370"/>
      <c r="L944" s="370"/>
      <c r="M944" s="365"/>
      <c r="O944" s="371"/>
      <c r="R944" s="40"/>
    </row>
    <row r="945" spans="2:18" x14ac:dyDescent="0.25">
      <c r="B945" s="369"/>
      <c r="C945" s="365"/>
      <c r="D945" s="365"/>
      <c r="E945" s="365"/>
      <c r="F945" s="365"/>
      <c r="G945" s="365"/>
      <c r="H945" s="365"/>
      <c r="I945" s="370"/>
      <c r="J945" s="365"/>
      <c r="K945" s="370"/>
      <c r="L945" s="370"/>
      <c r="M945" s="365"/>
      <c r="O945" s="371"/>
      <c r="R945" s="40"/>
    </row>
    <row r="946" spans="2:18" x14ac:dyDescent="0.25">
      <c r="B946" s="369"/>
      <c r="C946" s="365"/>
      <c r="D946" s="365"/>
      <c r="E946" s="365"/>
      <c r="F946" s="365"/>
      <c r="G946" s="365"/>
      <c r="H946" s="365"/>
      <c r="I946" s="370"/>
      <c r="J946" s="365"/>
      <c r="K946" s="370"/>
      <c r="L946" s="370"/>
      <c r="M946" s="365"/>
      <c r="O946" s="371"/>
      <c r="R946" s="40"/>
    </row>
    <row r="947" spans="2:18" x14ac:dyDescent="0.25">
      <c r="B947" s="369"/>
      <c r="C947" s="365"/>
      <c r="D947" s="365"/>
      <c r="E947" s="365"/>
      <c r="F947" s="365"/>
      <c r="G947" s="365"/>
      <c r="H947" s="365"/>
      <c r="I947" s="370"/>
      <c r="J947" s="365"/>
      <c r="K947" s="370"/>
      <c r="L947" s="370"/>
      <c r="M947" s="365"/>
      <c r="O947" s="371"/>
      <c r="R947" s="40"/>
    </row>
    <row r="948" spans="2:18" x14ac:dyDescent="0.25">
      <c r="B948" s="369"/>
      <c r="C948" s="365"/>
      <c r="D948" s="365"/>
      <c r="E948" s="365"/>
      <c r="F948" s="365"/>
      <c r="G948" s="365"/>
      <c r="H948" s="365"/>
      <c r="I948" s="370"/>
      <c r="J948" s="365"/>
      <c r="K948" s="370"/>
      <c r="L948" s="370"/>
      <c r="M948" s="365"/>
      <c r="O948" s="371"/>
      <c r="R948" s="40"/>
    </row>
    <row r="949" spans="2:18" x14ac:dyDescent="0.25">
      <c r="B949" s="369"/>
      <c r="C949" s="365"/>
      <c r="D949" s="365"/>
      <c r="E949" s="365"/>
      <c r="F949" s="365"/>
      <c r="G949" s="365"/>
      <c r="H949" s="365"/>
      <c r="I949" s="370"/>
      <c r="J949" s="365"/>
      <c r="K949" s="370"/>
      <c r="L949" s="370"/>
      <c r="M949" s="365"/>
      <c r="O949" s="371"/>
      <c r="R949" s="40"/>
    </row>
    <row r="950" spans="2:18" x14ac:dyDescent="0.25">
      <c r="B950" s="369"/>
      <c r="C950" s="365"/>
      <c r="D950" s="365"/>
      <c r="E950" s="365"/>
      <c r="F950" s="365"/>
      <c r="G950" s="365"/>
      <c r="H950" s="365"/>
      <c r="I950" s="370"/>
      <c r="J950" s="365"/>
      <c r="K950" s="370"/>
      <c r="L950" s="370"/>
      <c r="M950" s="365"/>
      <c r="O950" s="371"/>
      <c r="R950" s="40"/>
    </row>
    <row r="951" spans="2:18" x14ac:dyDescent="0.25">
      <c r="B951" s="369"/>
      <c r="C951" s="365"/>
      <c r="D951" s="365"/>
      <c r="E951" s="365"/>
      <c r="F951" s="365"/>
      <c r="G951" s="365"/>
      <c r="H951" s="365"/>
      <c r="I951" s="370"/>
      <c r="J951" s="365"/>
      <c r="K951" s="370"/>
      <c r="L951" s="370"/>
      <c r="M951" s="365"/>
      <c r="O951" s="371"/>
      <c r="R951" s="40"/>
    </row>
    <row r="952" spans="2:18" x14ac:dyDescent="0.25">
      <c r="B952" s="369"/>
      <c r="C952" s="365"/>
      <c r="D952" s="365"/>
      <c r="E952" s="365"/>
      <c r="F952" s="365"/>
      <c r="G952" s="365"/>
      <c r="H952" s="365"/>
      <c r="I952" s="370"/>
      <c r="J952" s="365"/>
      <c r="K952" s="370"/>
      <c r="L952" s="370"/>
      <c r="M952" s="365"/>
      <c r="O952" s="371"/>
      <c r="R952" s="40"/>
    </row>
    <row r="953" spans="2:18" x14ac:dyDescent="0.25">
      <c r="B953" s="369"/>
      <c r="C953" s="365"/>
      <c r="D953" s="365"/>
      <c r="E953" s="365"/>
      <c r="F953" s="365"/>
      <c r="G953" s="365"/>
      <c r="H953" s="365"/>
      <c r="I953" s="370"/>
      <c r="J953" s="365"/>
      <c r="K953" s="370"/>
      <c r="L953" s="370"/>
      <c r="M953" s="365"/>
      <c r="O953" s="371"/>
      <c r="R953" s="40"/>
    </row>
    <row r="954" spans="2:18" x14ac:dyDescent="0.25">
      <c r="B954" s="369"/>
      <c r="C954" s="365"/>
      <c r="D954" s="365"/>
      <c r="E954" s="365"/>
      <c r="F954" s="365"/>
      <c r="G954" s="365"/>
      <c r="H954" s="365"/>
      <c r="I954" s="370"/>
      <c r="J954" s="365"/>
      <c r="K954" s="370"/>
      <c r="L954" s="370"/>
      <c r="M954" s="365"/>
      <c r="O954" s="371"/>
      <c r="R954" s="40"/>
    </row>
    <row r="955" spans="2:18" x14ac:dyDescent="0.25">
      <c r="B955" s="369"/>
      <c r="C955" s="365"/>
      <c r="D955" s="365"/>
      <c r="E955" s="365"/>
      <c r="F955" s="365"/>
      <c r="G955" s="365"/>
      <c r="H955" s="365"/>
      <c r="I955" s="370"/>
      <c r="J955" s="365"/>
      <c r="K955" s="370"/>
      <c r="L955" s="370"/>
      <c r="M955" s="365"/>
      <c r="O955" s="371"/>
      <c r="R955" s="40"/>
    </row>
    <row r="956" spans="2:18" x14ac:dyDescent="0.25">
      <c r="B956" s="369"/>
      <c r="C956" s="365"/>
      <c r="D956" s="365"/>
      <c r="E956" s="365"/>
      <c r="F956" s="365"/>
      <c r="G956" s="365"/>
      <c r="H956" s="365"/>
      <c r="I956" s="370"/>
      <c r="J956" s="365"/>
      <c r="K956" s="370"/>
      <c r="L956" s="370"/>
      <c r="M956" s="365"/>
      <c r="O956" s="371"/>
      <c r="R956" s="40"/>
    </row>
    <row r="957" spans="2:18" x14ac:dyDescent="0.25">
      <c r="B957" s="369"/>
      <c r="C957" s="365"/>
      <c r="D957" s="365"/>
      <c r="E957" s="365"/>
      <c r="F957" s="365"/>
      <c r="G957" s="365"/>
      <c r="H957" s="365"/>
      <c r="I957" s="370"/>
      <c r="J957" s="365"/>
      <c r="K957" s="370"/>
      <c r="L957" s="370"/>
      <c r="M957" s="365"/>
      <c r="O957" s="371"/>
      <c r="R957" s="40"/>
    </row>
    <row r="958" spans="2:18" x14ac:dyDescent="0.25">
      <c r="B958" s="369"/>
      <c r="C958" s="365"/>
      <c r="D958" s="365"/>
      <c r="E958" s="365"/>
      <c r="F958" s="365"/>
      <c r="G958" s="365"/>
      <c r="H958" s="365"/>
      <c r="I958" s="370"/>
      <c r="J958" s="365"/>
      <c r="K958" s="370"/>
      <c r="L958" s="370"/>
      <c r="M958" s="365"/>
      <c r="O958" s="371"/>
      <c r="R958" s="40"/>
    </row>
    <row r="959" spans="2:18" x14ac:dyDescent="0.25">
      <c r="B959" s="369"/>
      <c r="C959" s="365"/>
      <c r="D959" s="365"/>
      <c r="E959" s="365"/>
      <c r="F959" s="365"/>
      <c r="G959" s="365"/>
      <c r="H959" s="365"/>
      <c r="I959" s="370"/>
      <c r="J959" s="365"/>
      <c r="K959" s="370"/>
      <c r="L959" s="370"/>
      <c r="M959" s="365"/>
      <c r="O959" s="371"/>
      <c r="R959" s="40"/>
    </row>
    <row r="960" spans="2:18" x14ac:dyDescent="0.25">
      <c r="B960" s="369"/>
      <c r="C960" s="365"/>
      <c r="D960" s="365"/>
      <c r="E960" s="365"/>
      <c r="F960" s="365"/>
      <c r="G960" s="365"/>
      <c r="H960" s="365"/>
      <c r="I960" s="370"/>
      <c r="J960" s="365"/>
      <c r="K960" s="370"/>
      <c r="L960" s="370"/>
      <c r="M960" s="365"/>
      <c r="O960" s="371"/>
      <c r="R960" s="40"/>
    </row>
    <row r="961" spans="2:18" x14ac:dyDescent="0.25">
      <c r="B961" s="369"/>
      <c r="C961" s="365"/>
      <c r="D961" s="365"/>
      <c r="E961" s="365"/>
      <c r="F961" s="365"/>
      <c r="G961" s="365"/>
      <c r="H961" s="365"/>
      <c r="I961" s="370"/>
      <c r="J961" s="365"/>
      <c r="K961" s="370"/>
      <c r="L961" s="370"/>
      <c r="M961" s="365"/>
      <c r="O961" s="371"/>
      <c r="R961" s="40"/>
    </row>
    <row r="962" spans="2:18" x14ac:dyDescent="0.25">
      <c r="B962" s="369"/>
      <c r="C962" s="365"/>
      <c r="D962" s="365"/>
      <c r="E962" s="365"/>
      <c r="F962" s="365"/>
      <c r="G962" s="365"/>
      <c r="H962" s="365"/>
      <c r="I962" s="370"/>
      <c r="J962" s="365"/>
      <c r="K962" s="370"/>
      <c r="L962" s="370"/>
      <c r="M962" s="365"/>
      <c r="O962" s="371"/>
      <c r="R962" s="40"/>
    </row>
    <row r="963" spans="2:18" x14ac:dyDescent="0.25">
      <c r="B963" s="369"/>
      <c r="C963" s="365"/>
      <c r="D963" s="365"/>
      <c r="E963" s="365"/>
      <c r="F963" s="365"/>
      <c r="G963" s="365"/>
      <c r="H963" s="365"/>
      <c r="I963" s="370"/>
      <c r="J963" s="365"/>
      <c r="K963" s="370"/>
      <c r="L963" s="370"/>
      <c r="M963" s="365"/>
      <c r="O963" s="371"/>
      <c r="R963" s="40"/>
    </row>
    <row r="964" spans="2:18" x14ac:dyDescent="0.25">
      <c r="B964" s="369"/>
      <c r="C964" s="365"/>
      <c r="D964" s="365"/>
      <c r="E964" s="365"/>
      <c r="F964" s="365"/>
      <c r="G964" s="365"/>
      <c r="H964" s="365"/>
      <c r="I964" s="370"/>
      <c r="J964" s="365"/>
      <c r="K964" s="370"/>
      <c r="L964" s="370"/>
      <c r="M964" s="365"/>
      <c r="O964" s="371"/>
      <c r="R964" s="40"/>
    </row>
    <row r="965" spans="2:18" x14ac:dyDescent="0.25">
      <c r="B965" s="369"/>
      <c r="C965" s="365"/>
      <c r="D965" s="365"/>
      <c r="E965" s="365"/>
      <c r="F965" s="365"/>
      <c r="G965" s="365"/>
      <c r="H965" s="365"/>
      <c r="I965" s="370"/>
      <c r="J965" s="365"/>
      <c r="K965" s="370"/>
      <c r="L965" s="370"/>
      <c r="M965" s="365"/>
      <c r="O965" s="371"/>
      <c r="R965" s="40"/>
    </row>
    <row r="966" spans="2:18" x14ac:dyDescent="0.25">
      <c r="B966" s="369"/>
      <c r="C966" s="365"/>
      <c r="D966" s="365"/>
      <c r="E966" s="365"/>
      <c r="F966" s="365"/>
      <c r="G966" s="365"/>
      <c r="H966" s="365"/>
      <c r="I966" s="370"/>
      <c r="J966" s="365"/>
      <c r="K966" s="370"/>
      <c r="L966" s="370"/>
      <c r="M966" s="365"/>
      <c r="O966" s="371"/>
      <c r="R966" s="40"/>
    </row>
    <row r="967" spans="2:18" x14ac:dyDescent="0.25">
      <c r="B967" s="369"/>
      <c r="C967" s="365"/>
      <c r="D967" s="365"/>
      <c r="E967" s="365"/>
      <c r="F967" s="365"/>
      <c r="G967" s="365"/>
      <c r="H967" s="365"/>
      <c r="I967" s="370"/>
      <c r="J967" s="365"/>
      <c r="K967" s="370"/>
      <c r="L967" s="370"/>
      <c r="M967" s="365"/>
      <c r="O967" s="371"/>
      <c r="R967" s="40"/>
    </row>
    <row r="968" spans="2:18" x14ac:dyDescent="0.25">
      <c r="B968" s="369"/>
      <c r="C968" s="365"/>
      <c r="D968" s="365"/>
      <c r="E968" s="365"/>
      <c r="F968" s="365"/>
      <c r="G968" s="365"/>
      <c r="H968" s="365"/>
      <c r="I968" s="370"/>
      <c r="J968" s="365"/>
      <c r="K968" s="370"/>
      <c r="L968" s="370"/>
      <c r="M968" s="365"/>
      <c r="O968" s="371"/>
      <c r="R968" s="40"/>
    </row>
    <row r="969" spans="2:18" x14ac:dyDescent="0.25">
      <c r="B969" s="369"/>
      <c r="C969" s="365"/>
      <c r="D969" s="365"/>
      <c r="E969" s="365"/>
      <c r="F969" s="365"/>
      <c r="G969" s="365"/>
      <c r="H969" s="365"/>
      <c r="I969" s="370"/>
      <c r="J969" s="365"/>
      <c r="K969" s="370"/>
      <c r="L969" s="370"/>
      <c r="M969" s="365"/>
      <c r="O969" s="371"/>
      <c r="R969" s="40"/>
    </row>
    <row r="970" spans="2:18" x14ac:dyDescent="0.25">
      <c r="B970" s="369"/>
      <c r="C970" s="365"/>
      <c r="D970" s="365"/>
      <c r="E970" s="365"/>
      <c r="F970" s="365"/>
      <c r="G970" s="365"/>
      <c r="H970" s="365"/>
      <c r="I970" s="370"/>
      <c r="J970" s="365"/>
      <c r="K970" s="370"/>
      <c r="L970" s="370"/>
      <c r="M970" s="365"/>
      <c r="O970" s="371"/>
      <c r="R970" s="40"/>
    </row>
    <row r="971" spans="2:18" x14ac:dyDescent="0.25">
      <c r="B971" s="369"/>
      <c r="C971" s="365"/>
      <c r="D971" s="365"/>
      <c r="E971" s="365"/>
      <c r="F971" s="365"/>
      <c r="G971" s="365"/>
      <c r="H971" s="365"/>
      <c r="I971" s="370"/>
      <c r="J971" s="365"/>
      <c r="K971" s="370"/>
      <c r="L971" s="370"/>
      <c r="M971" s="365"/>
      <c r="O971" s="371"/>
      <c r="R971" s="40"/>
    </row>
    <row r="972" spans="2:18" x14ac:dyDescent="0.25">
      <c r="B972" s="369"/>
      <c r="C972" s="365"/>
      <c r="D972" s="365"/>
      <c r="E972" s="365"/>
      <c r="F972" s="365"/>
      <c r="G972" s="365"/>
      <c r="H972" s="365"/>
      <c r="I972" s="370"/>
      <c r="J972" s="365"/>
      <c r="K972" s="370"/>
      <c r="L972" s="370"/>
      <c r="M972" s="365"/>
      <c r="O972" s="371"/>
      <c r="R972" s="40"/>
    </row>
    <row r="973" spans="2:18" x14ac:dyDescent="0.25">
      <c r="B973" s="369"/>
      <c r="C973" s="365"/>
      <c r="D973" s="365"/>
      <c r="E973" s="365"/>
      <c r="F973" s="365"/>
      <c r="G973" s="365"/>
      <c r="H973" s="365"/>
      <c r="I973" s="370"/>
      <c r="J973" s="365"/>
      <c r="K973" s="370"/>
      <c r="L973" s="370"/>
      <c r="M973" s="365"/>
      <c r="O973" s="371"/>
      <c r="R973" s="40"/>
    </row>
    <row r="974" spans="2:18" x14ac:dyDescent="0.25">
      <c r="B974" s="369"/>
      <c r="C974" s="365"/>
      <c r="D974" s="365"/>
      <c r="E974" s="365"/>
      <c r="F974" s="365"/>
      <c r="G974" s="365"/>
      <c r="H974" s="365"/>
      <c r="I974" s="370"/>
      <c r="J974" s="365"/>
      <c r="K974" s="370"/>
      <c r="L974" s="370"/>
      <c r="M974" s="365"/>
      <c r="O974" s="371"/>
      <c r="R974" s="40"/>
    </row>
    <row r="975" spans="2:18" x14ac:dyDescent="0.25">
      <c r="B975" s="369"/>
      <c r="C975" s="365"/>
      <c r="D975" s="365"/>
      <c r="E975" s="365"/>
      <c r="F975" s="365"/>
      <c r="G975" s="365"/>
      <c r="H975" s="365"/>
      <c r="I975" s="370"/>
      <c r="J975" s="365"/>
      <c r="K975" s="370"/>
      <c r="L975" s="370"/>
      <c r="M975" s="365"/>
      <c r="O975" s="371"/>
      <c r="R975" s="40"/>
    </row>
    <row r="976" spans="2:18" x14ac:dyDescent="0.25">
      <c r="B976" s="369"/>
      <c r="C976" s="365"/>
      <c r="D976" s="365"/>
      <c r="E976" s="365"/>
      <c r="F976" s="365"/>
      <c r="G976" s="365"/>
      <c r="H976" s="365"/>
      <c r="I976" s="370"/>
      <c r="J976" s="365"/>
      <c r="K976" s="370"/>
      <c r="L976" s="370"/>
      <c r="M976" s="365"/>
      <c r="O976" s="371"/>
      <c r="R976" s="40"/>
    </row>
    <row r="977" spans="2:18" x14ac:dyDescent="0.25">
      <c r="B977" s="369"/>
      <c r="C977" s="365"/>
      <c r="D977" s="365"/>
      <c r="E977" s="365"/>
      <c r="F977" s="365"/>
      <c r="G977" s="365"/>
      <c r="H977" s="365"/>
      <c r="I977" s="370"/>
      <c r="J977" s="365"/>
      <c r="K977" s="370"/>
      <c r="L977" s="370"/>
      <c r="M977" s="365"/>
      <c r="O977" s="371"/>
      <c r="R977" s="40"/>
    </row>
    <row r="978" spans="2:18" x14ac:dyDescent="0.25">
      <c r="B978" s="369"/>
      <c r="C978" s="365"/>
      <c r="D978" s="365"/>
      <c r="E978" s="365"/>
      <c r="F978" s="365"/>
      <c r="G978" s="365"/>
      <c r="H978" s="365"/>
      <c r="I978" s="370"/>
      <c r="J978" s="365"/>
      <c r="K978" s="370"/>
      <c r="L978" s="370"/>
      <c r="M978" s="365"/>
      <c r="O978" s="371"/>
      <c r="R978" s="40"/>
    </row>
    <row r="979" spans="2:18" x14ac:dyDescent="0.25">
      <c r="B979" s="369"/>
      <c r="C979" s="365"/>
      <c r="D979" s="365"/>
      <c r="E979" s="365"/>
      <c r="F979" s="365"/>
      <c r="G979" s="365"/>
      <c r="H979" s="365"/>
      <c r="I979" s="370"/>
      <c r="J979" s="365"/>
      <c r="K979" s="370"/>
      <c r="L979" s="370"/>
      <c r="M979" s="365"/>
      <c r="O979" s="371"/>
      <c r="R979" s="40"/>
    </row>
    <row r="980" spans="2:18" x14ac:dyDescent="0.25">
      <c r="B980" s="369"/>
      <c r="C980" s="365"/>
      <c r="D980" s="365"/>
      <c r="E980" s="365"/>
      <c r="F980" s="365"/>
      <c r="G980" s="365"/>
      <c r="H980" s="365"/>
      <c r="I980" s="370"/>
      <c r="J980" s="365"/>
      <c r="K980" s="370"/>
      <c r="L980" s="370"/>
      <c r="M980" s="365"/>
      <c r="O980" s="371"/>
      <c r="R980" s="40"/>
    </row>
    <row r="981" spans="2:18" x14ac:dyDescent="0.25">
      <c r="B981" s="369"/>
      <c r="C981" s="365"/>
      <c r="D981" s="365"/>
      <c r="E981" s="365"/>
      <c r="F981" s="365"/>
      <c r="G981" s="365"/>
      <c r="H981" s="365"/>
      <c r="I981" s="370"/>
      <c r="J981" s="365"/>
      <c r="K981" s="370"/>
      <c r="L981" s="370"/>
      <c r="M981" s="365"/>
      <c r="O981" s="371"/>
      <c r="R981" s="40"/>
    </row>
    <row r="982" spans="2:18" x14ac:dyDescent="0.25">
      <c r="B982" s="369"/>
      <c r="C982" s="365"/>
      <c r="D982" s="365"/>
      <c r="E982" s="365"/>
      <c r="F982" s="365"/>
      <c r="G982" s="365"/>
      <c r="H982" s="365"/>
      <c r="I982" s="370"/>
      <c r="J982" s="365"/>
      <c r="K982" s="370"/>
      <c r="L982" s="370"/>
      <c r="M982" s="365"/>
      <c r="O982" s="371"/>
      <c r="R982" s="40"/>
    </row>
    <row r="983" spans="2:18" x14ac:dyDescent="0.25">
      <c r="B983" s="369"/>
      <c r="C983" s="365"/>
      <c r="D983" s="365"/>
      <c r="E983" s="365"/>
      <c r="F983" s="365"/>
      <c r="G983" s="365"/>
      <c r="H983" s="365"/>
      <c r="I983" s="370"/>
      <c r="J983" s="365"/>
      <c r="K983" s="370"/>
      <c r="L983" s="370"/>
      <c r="M983" s="365"/>
      <c r="O983" s="371"/>
      <c r="R983" s="40"/>
    </row>
    <row r="984" spans="2:18" x14ac:dyDescent="0.25">
      <c r="B984" s="369"/>
      <c r="C984" s="365"/>
      <c r="D984" s="365"/>
      <c r="E984" s="365"/>
      <c r="F984" s="365"/>
      <c r="G984" s="365"/>
      <c r="H984" s="365"/>
      <c r="I984" s="370"/>
      <c r="J984" s="365"/>
      <c r="K984" s="370"/>
      <c r="L984" s="370"/>
      <c r="M984" s="365"/>
      <c r="O984" s="371"/>
      <c r="R984" s="40"/>
    </row>
    <row r="985" spans="2:18" x14ac:dyDescent="0.25">
      <c r="B985" s="369"/>
      <c r="C985" s="365"/>
      <c r="D985" s="365"/>
      <c r="E985" s="365"/>
      <c r="F985" s="365"/>
      <c r="G985" s="365"/>
      <c r="H985" s="365"/>
      <c r="I985" s="370"/>
      <c r="J985" s="365"/>
      <c r="K985" s="370"/>
      <c r="L985" s="370"/>
      <c r="M985" s="365"/>
      <c r="O985" s="371"/>
      <c r="R985" s="40"/>
    </row>
    <row r="986" spans="2:18" x14ac:dyDescent="0.25">
      <c r="B986" s="369"/>
      <c r="C986" s="365"/>
      <c r="D986" s="365"/>
      <c r="E986" s="365"/>
      <c r="F986" s="365"/>
      <c r="G986" s="365"/>
      <c r="H986" s="365"/>
      <c r="I986" s="370"/>
      <c r="J986" s="365"/>
      <c r="K986" s="370"/>
      <c r="L986" s="370"/>
      <c r="M986" s="365"/>
      <c r="O986" s="371"/>
      <c r="R986" s="40"/>
    </row>
    <row r="987" spans="2:18" x14ac:dyDescent="0.25">
      <c r="B987" s="369"/>
      <c r="C987" s="365"/>
      <c r="D987" s="365"/>
      <c r="E987" s="365"/>
      <c r="F987" s="365"/>
      <c r="G987" s="365"/>
      <c r="H987" s="365"/>
      <c r="I987" s="370"/>
      <c r="J987" s="365"/>
      <c r="K987" s="370"/>
      <c r="L987" s="370"/>
      <c r="M987" s="365"/>
      <c r="O987" s="371"/>
      <c r="R987" s="40"/>
    </row>
    <row r="988" spans="2:18" x14ac:dyDescent="0.25">
      <c r="B988" s="369"/>
      <c r="C988" s="365"/>
      <c r="D988" s="365"/>
      <c r="E988" s="365"/>
      <c r="F988" s="365"/>
      <c r="G988" s="365"/>
      <c r="H988" s="365"/>
      <c r="I988" s="370"/>
      <c r="J988" s="365"/>
      <c r="K988" s="370"/>
      <c r="L988" s="370"/>
      <c r="M988" s="365"/>
      <c r="O988" s="371"/>
      <c r="R988" s="40"/>
    </row>
    <row r="989" spans="2:18" x14ac:dyDescent="0.25">
      <c r="B989" s="369"/>
      <c r="C989" s="365"/>
      <c r="D989" s="365"/>
      <c r="E989" s="365"/>
      <c r="F989" s="365"/>
      <c r="G989" s="365"/>
      <c r="H989" s="365"/>
      <c r="I989" s="370"/>
      <c r="J989" s="365"/>
      <c r="K989" s="370"/>
      <c r="L989" s="370"/>
      <c r="M989" s="365"/>
      <c r="O989" s="371"/>
      <c r="R989" s="40"/>
    </row>
    <row r="990" spans="2:18" x14ac:dyDescent="0.25">
      <c r="B990" s="369"/>
      <c r="C990" s="365"/>
      <c r="D990" s="365"/>
      <c r="E990" s="365"/>
      <c r="F990" s="365"/>
      <c r="G990" s="365"/>
      <c r="H990" s="365"/>
      <c r="I990" s="370"/>
      <c r="J990" s="365"/>
      <c r="K990" s="370"/>
      <c r="L990" s="370"/>
      <c r="M990" s="365"/>
      <c r="O990" s="371"/>
      <c r="R990" s="40"/>
    </row>
    <row r="991" spans="2:18" x14ac:dyDescent="0.25">
      <c r="B991" s="369"/>
      <c r="C991" s="365"/>
      <c r="D991" s="365"/>
      <c r="E991" s="365"/>
      <c r="F991" s="365"/>
      <c r="G991" s="365"/>
      <c r="H991" s="365"/>
      <c r="I991" s="370"/>
      <c r="J991" s="365"/>
      <c r="K991" s="370"/>
      <c r="L991" s="370"/>
      <c r="M991" s="365"/>
      <c r="O991" s="371"/>
      <c r="R991" s="40"/>
    </row>
    <row r="992" spans="2:18" x14ac:dyDescent="0.25">
      <c r="B992" s="369"/>
      <c r="C992" s="365"/>
      <c r="D992" s="365"/>
      <c r="E992" s="365"/>
      <c r="F992" s="365"/>
      <c r="G992" s="365"/>
      <c r="H992" s="365"/>
      <c r="I992" s="370"/>
      <c r="J992" s="365"/>
      <c r="K992" s="370"/>
      <c r="L992" s="370"/>
      <c r="M992" s="365"/>
      <c r="O992" s="371"/>
      <c r="R992" s="40"/>
    </row>
    <row r="993" spans="2:18" x14ac:dyDescent="0.25">
      <c r="B993" s="369"/>
      <c r="C993" s="365"/>
      <c r="D993" s="365"/>
      <c r="E993" s="365"/>
      <c r="F993" s="365"/>
      <c r="G993" s="365"/>
      <c r="H993" s="365"/>
      <c r="I993" s="370"/>
      <c r="J993" s="365"/>
      <c r="K993" s="370"/>
      <c r="L993" s="370"/>
      <c r="M993" s="365"/>
      <c r="O993" s="371"/>
      <c r="R993" s="40"/>
    </row>
    <row r="994" spans="2:18" x14ac:dyDescent="0.25">
      <c r="B994" s="369"/>
      <c r="C994" s="365"/>
      <c r="D994" s="365"/>
      <c r="E994" s="365"/>
      <c r="F994" s="365"/>
      <c r="G994" s="365"/>
      <c r="H994" s="365"/>
      <c r="I994" s="370"/>
      <c r="J994" s="365"/>
      <c r="K994" s="370"/>
      <c r="L994" s="370"/>
      <c r="M994" s="365"/>
      <c r="O994" s="371"/>
      <c r="R994" s="40"/>
    </row>
    <row r="995" spans="2:18" x14ac:dyDescent="0.25">
      <c r="B995" s="369"/>
      <c r="C995" s="365"/>
      <c r="D995" s="365"/>
      <c r="E995" s="365"/>
      <c r="F995" s="365"/>
      <c r="G995" s="365"/>
      <c r="H995" s="365"/>
      <c r="I995" s="370"/>
      <c r="J995" s="365"/>
      <c r="K995" s="370"/>
      <c r="L995" s="370"/>
      <c r="M995" s="365"/>
      <c r="O995" s="371"/>
      <c r="R995" s="40"/>
    </row>
    <row r="996" spans="2:18" x14ac:dyDescent="0.25">
      <c r="B996" s="369"/>
      <c r="C996" s="365"/>
      <c r="D996" s="365"/>
      <c r="E996" s="365"/>
      <c r="F996" s="365"/>
      <c r="G996" s="365"/>
      <c r="H996" s="365"/>
      <c r="I996" s="370"/>
      <c r="J996" s="365"/>
      <c r="K996" s="370"/>
      <c r="L996" s="370"/>
      <c r="M996" s="365"/>
      <c r="O996" s="371"/>
      <c r="R996" s="40"/>
    </row>
    <row r="997" spans="2:18" x14ac:dyDescent="0.25">
      <c r="B997" s="369"/>
      <c r="C997" s="365"/>
      <c r="D997" s="365"/>
      <c r="E997" s="365"/>
      <c r="F997" s="365"/>
      <c r="G997" s="365"/>
      <c r="H997" s="365"/>
      <c r="I997" s="370"/>
      <c r="J997" s="365"/>
      <c r="K997" s="370"/>
      <c r="L997" s="370"/>
      <c r="M997" s="365"/>
      <c r="O997" s="371"/>
      <c r="R997" s="40"/>
    </row>
    <row r="998" spans="2:18" x14ac:dyDescent="0.25">
      <c r="B998" s="369"/>
      <c r="C998" s="365"/>
      <c r="D998" s="365"/>
      <c r="E998" s="365"/>
      <c r="F998" s="365"/>
      <c r="G998" s="365"/>
      <c r="H998" s="365"/>
      <c r="I998" s="370"/>
      <c r="J998" s="365"/>
      <c r="K998" s="370"/>
      <c r="L998" s="370"/>
      <c r="M998" s="365"/>
      <c r="O998" s="371"/>
      <c r="R998" s="40"/>
    </row>
    <row r="999" spans="2:18" x14ac:dyDescent="0.25">
      <c r="B999" s="369"/>
      <c r="C999" s="365"/>
      <c r="D999" s="365"/>
      <c r="E999" s="365"/>
      <c r="F999" s="365"/>
      <c r="G999" s="365"/>
      <c r="H999" s="365"/>
      <c r="I999" s="370"/>
      <c r="J999" s="365"/>
      <c r="K999" s="370"/>
      <c r="L999" s="370"/>
      <c r="M999" s="365"/>
      <c r="O999" s="371"/>
      <c r="R999" s="40"/>
    </row>
    <row r="1000" spans="2:18" x14ac:dyDescent="0.25">
      <c r="B1000" s="369"/>
      <c r="C1000" s="365"/>
      <c r="D1000" s="365"/>
      <c r="E1000" s="365"/>
      <c r="F1000" s="365"/>
      <c r="G1000" s="365"/>
      <c r="H1000" s="365"/>
      <c r="I1000" s="370"/>
      <c r="J1000" s="365"/>
      <c r="K1000" s="370"/>
      <c r="L1000" s="370"/>
      <c r="M1000" s="365"/>
      <c r="O1000" s="371"/>
      <c r="R1000" s="40"/>
    </row>
    <row r="1001" spans="2:18" x14ac:dyDescent="0.25">
      <c r="B1001" s="369"/>
      <c r="C1001" s="365"/>
      <c r="D1001" s="365"/>
      <c r="E1001" s="365"/>
      <c r="F1001" s="365"/>
      <c r="G1001" s="365"/>
      <c r="H1001" s="365"/>
      <c r="I1001" s="370"/>
      <c r="J1001" s="365"/>
      <c r="K1001" s="370"/>
      <c r="L1001" s="370"/>
      <c r="M1001" s="365"/>
      <c r="O1001" s="371"/>
      <c r="R1001" s="40"/>
    </row>
    <row r="1002" spans="2:18" x14ac:dyDescent="0.25">
      <c r="B1002" s="369"/>
      <c r="C1002" s="365"/>
      <c r="D1002" s="365"/>
      <c r="E1002" s="365"/>
      <c r="F1002" s="365"/>
      <c r="G1002" s="365"/>
      <c r="H1002" s="365"/>
      <c r="I1002" s="370"/>
      <c r="J1002" s="365"/>
      <c r="K1002" s="370"/>
      <c r="L1002" s="370"/>
      <c r="M1002" s="365"/>
      <c r="O1002" s="371"/>
      <c r="R1002" s="40"/>
    </row>
    <row r="1003" spans="2:18" x14ac:dyDescent="0.25">
      <c r="B1003" s="369"/>
      <c r="C1003" s="365"/>
      <c r="D1003" s="365"/>
      <c r="E1003" s="365"/>
      <c r="F1003" s="365"/>
      <c r="G1003" s="365"/>
      <c r="H1003" s="365"/>
      <c r="I1003" s="370"/>
      <c r="J1003" s="365"/>
      <c r="K1003" s="370"/>
      <c r="L1003" s="370"/>
      <c r="M1003" s="365"/>
      <c r="O1003" s="371"/>
      <c r="R1003" s="40"/>
    </row>
    <row r="1004" spans="2:18" x14ac:dyDescent="0.25">
      <c r="B1004" s="369"/>
      <c r="C1004" s="365"/>
      <c r="D1004" s="365"/>
      <c r="E1004" s="365"/>
      <c r="F1004" s="365"/>
      <c r="G1004" s="365"/>
      <c r="H1004" s="365"/>
      <c r="I1004" s="370"/>
      <c r="J1004" s="365"/>
      <c r="K1004" s="370"/>
      <c r="L1004" s="370"/>
      <c r="M1004" s="365"/>
      <c r="O1004" s="371"/>
      <c r="R1004" s="40"/>
    </row>
    <row r="1005" spans="2:18" x14ac:dyDescent="0.25">
      <c r="B1005" s="369"/>
      <c r="C1005" s="365"/>
      <c r="D1005" s="365"/>
      <c r="E1005" s="365"/>
      <c r="F1005" s="365"/>
      <c r="G1005" s="365"/>
      <c r="H1005" s="365"/>
      <c r="I1005" s="370"/>
      <c r="J1005" s="365"/>
      <c r="K1005" s="370"/>
      <c r="L1005" s="370"/>
      <c r="M1005" s="365"/>
      <c r="O1005" s="371"/>
      <c r="R1005" s="40"/>
    </row>
    <row r="1006" spans="2:18" x14ac:dyDescent="0.25">
      <c r="R1006" s="40"/>
    </row>
  </sheetData>
  <sheetProtection algorithmName="SHA-512" hashValue="Q0a751+vh7q7pxOl91bgdPvaEWOjB/69HX8J626RjX6lSTHz2pctoyvAooH+tZ/AN0kZ7rr7T7UYv3DXIoWyKQ==" saltValue="/NTnW6Eb+5RD/Mp8tyIS/g==" spinCount="100000" sheet="1" objects="1" scenarios="1"/>
  <phoneticPr fontId="18" type="noConversion"/>
  <dataValidations count="1">
    <dataValidation type="list" allowBlank="1" showInputMessage="1" showErrorMessage="1" sqref="I6:I55" xr:uid="{F9B86718-F6F4-4B7C-AB4D-73858A18D630}">
      <formula1>"Yes,No"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71"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BFEFB081-65C4-48F2-946B-CB9D75E90C16}">
          <x14:formula1>
            <xm:f>OFFSET(Calculation!$DG$33,0,0,Calculation!$DG$30-1,1)</xm:f>
          </x14:formula1>
          <xm:sqref>D6:D55</xm:sqref>
        </x14:dataValidation>
        <x14:dataValidation type="list" allowBlank="1" showInputMessage="1" showErrorMessage="1" xr:uid="{DF6E4E27-5041-4EA7-8896-2760AF99031E}">
          <x14:formula1>
            <xm:f>OFFSET(Calculation!$DH$33,0,0,Calculation!$DH$30-1,1)</xm:f>
          </x14:formula1>
          <xm:sqref>H6:I55</xm:sqref>
        </x14:dataValidation>
        <x14:dataValidation type="list" allowBlank="1" showInputMessage="1" showErrorMessage="1" xr:uid="{85662D1A-9BAD-4695-96C8-B4EB617E21D3}">
          <x14:formula1>
            <xm:f>Calculation!$DH$45:$DH$74</xm:f>
          </x14:formula1>
          <xm:sqref>C6:C55</xm:sqref>
        </x14:dataValidation>
        <x14:dataValidation type="list" allowBlank="1" showInputMessage="1" showErrorMessage="1" xr:uid="{BC0AB568-2BC9-494F-90CB-05BEC947E704}">
          <x14:formula1>
            <xm:f>OFFSET(Calculation!$DF$33,0,0,Calculation!$DF$30,1)</xm:f>
          </x14:formula1>
          <xm:sqref>I6:I55 F6:F55</xm:sqref>
        </x14:dataValidation>
        <x14:dataValidation type="list" allowBlank="1" showInputMessage="1" showErrorMessage="1" xr:uid="{B60FD5FA-C340-4855-BBF9-187DB4E047BA}">
          <x14:formula1>
            <xm:f>OFFSET(Calculation!$DI$32,0,0,Calculation!$DI$30,1)</xm:f>
          </x14:formula1>
          <xm:sqref>J6:J55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E1797-8818-4748-ABFD-1CABBAD76049}">
  <sheetPr codeName="Sheet2">
    <pageSetUpPr fitToPage="1"/>
  </sheetPr>
  <dimension ref="A1:AP71"/>
  <sheetViews>
    <sheetView showGridLines="0" showRowColHeaders="0" zoomScaleNormal="100" workbookViewId="0">
      <pane ySplit="9" topLeftCell="A10" activePane="bottomLeft" state="frozen"/>
      <selection pane="bottomLeft" activeCell="A10" sqref="A10"/>
    </sheetView>
  </sheetViews>
  <sheetFormatPr defaultRowHeight="15" outlineLevelCol="1" x14ac:dyDescent="0.25"/>
  <cols>
    <col min="1" max="1" width="3.7109375" style="44" customWidth="1"/>
    <col min="2" max="2" width="3" style="44" hidden="1" customWidth="1"/>
    <col min="3" max="3" width="2.28515625" style="44" customWidth="1"/>
    <col min="4" max="4" width="22.7109375" style="44" customWidth="1"/>
    <col min="5" max="5" width="0.85546875" style="44" customWidth="1"/>
    <col min="6" max="6" width="2.28515625" style="44" customWidth="1"/>
    <col min="7" max="7" width="22.7109375" style="44" customWidth="1"/>
    <col min="8" max="8" width="0.85546875" style="44" customWidth="1"/>
    <col min="9" max="9" width="2.28515625" style="44" customWidth="1"/>
    <col min="10" max="10" width="22.7109375" style="44" customWidth="1"/>
    <col min="11" max="11" width="0.85546875" style="44" customWidth="1"/>
    <col min="12" max="12" width="2.28515625" style="44" customWidth="1"/>
    <col min="13" max="13" width="22.7109375" style="44" customWidth="1"/>
    <col min="14" max="14" width="0.85546875" style="44" customWidth="1"/>
    <col min="15" max="15" width="2.28515625" style="44" customWidth="1"/>
    <col min="16" max="16" width="22.7109375" style="44" customWidth="1"/>
    <col min="17" max="17" width="0.85546875" style="44" customWidth="1"/>
    <col min="18" max="18" width="2.28515625" style="44" customWidth="1"/>
    <col min="19" max="19" width="22.7109375" style="44" customWidth="1"/>
    <col min="20" max="20" width="0.85546875" style="44" customWidth="1"/>
    <col min="21" max="21" width="2.28515625" style="44" hidden="1" customWidth="1" outlineLevel="1"/>
    <col min="22" max="22" width="22.7109375" style="44" hidden="1" customWidth="1" outlineLevel="1"/>
    <col min="23" max="23" width="0.85546875" style="44" hidden="1" customWidth="1" outlineLevel="1"/>
    <col min="24" max="24" width="2.28515625" style="44" hidden="1" customWidth="1" outlineLevel="1"/>
    <col min="25" max="25" width="22.7109375" style="44" hidden="1" customWidth="1" outlineLevel="1"/>
    <col min="26" max="26" width="0.85546875" style="44" hidden="1" customWidth="1" outlineLevel="1"/>
    <col min="27" max="27" width="2.28515625" style="44" hidden="1" customWidth="1" outlineLevel="1"/>
    <col min="28" max="28" width="22.7109375" style="44" hidden="1" customWidth="1" outlineLevel="1"/>
    <col min="29" max="29" width="0.85546875" style="44" hidden="1" customWidth="1" outlineLevel="1"/>
    <col min="30" max="30" width="2.28515625" style="44" hidden="1" customWidth="1" outlineLevel="1"/>
    <col min="31" max="31" width="22.7109375" style="44" hidden="1" customWidth="1" outlineLevel="1"/>
    <col min="32" max="32" width="0.85546875" style="44" hidden="1" customWidth="1" outlineLevel="1"/>
    <col min="33" max="33" width="2.28515625" style="44" hidden="1" customWidth="1" outlineLevel="1"/>
    <col min="34" max="34" width="22.7109375" style="44" hidden="1" customWidth="1" outlineLevel="1"/>
    <col min="35" max="35" width="0.85546875" style="44" hidden="1" customWidth="1" outlineLevel="1"/>
    <col min="36" max="36" width="2.7109375" style="44" customWidth="1" collapsed="1"/>
    <col min="37" max="16384" width="9.140625" style="44"/>
  </cols>
  <sheetData>
    <row r="1" spans="1:42" s="16" customFormat="1" ht="6.75" customHeight="1" x14ac:dyDescent="0.25">
      <c r="B1" s="17"/>
      <c r="D1" s="27"/>
      <c r="E1" s="27"/>
      <c r="F1" s="27"/>
    </row>
    <row r="2" spans="1:42" s="18" customFormat="1" ht="20.100000000000001" customHeight="1" x14ac:dyDescent="0.25">
      <c r="B2" s="28"/>
      <c r="C2" s="29"/>
      <c r="D2" s="354" t="s">
        <v>277</v>
      </c>
      <c r="E2" s="30"/>
      <c r="F2" s="30"/>
      <c r="G2" s="30"/>
      <c r="H2" s="30"/>
      <c r="I2" s="30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</row>
    <row r="3" spans="1:42" s="22" customFormat="1" ht="24" customHeight="1" x14ac:dyDescent="0.25">
      <c r="B3" s="32"/>
      <c r="C3" s="34"/>
      <c r="D3" s="356" t="s">
        <v>78</v>
      </c>
      <c r="E3" s="34"/>
      <c r="F3" s="34"/>
      <c r="G3" s="34"/>
      <c r="H3" s="34"/>
      <c r="I3" s="3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</row>
    <row r="4" spans="1:42" s="26" customFormat="1" ht="6.95" customHeight="1" thickBot="1" x14ac:dyDescent="0.3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42" ht="18" customHeight="1" thickBot="1" x14ac:dyDescent="0.35">
      <c r="C5" s="288"/>
      <c r="D5" s="289" t="s">
        <v>136</v>
      </c>
      <c r="G5" s="289" t="s">
        <v>8</v>
      </c>
      <c r="J5" s="289" t="s">
        <v>5</v>
      </c>
      <c r="M5" s="289" t="s">
        <v>3</v>
      </c>
    </row>
    <row r="6" spans="1:42" ht="18" customHeight="1" thickBot="1" x14ac:dyDescent="0.35">
      <c r="C6" s="288"/>
      <c r="D6" s="231">
        <v>4</v>
      </c>
      <c r="G6" s="231" t="s">
        <v>63</v>
      </c>
      <c r="J6" s="231" t="s">
        <v>63</v>
      </c>
      <c r="M6" s="231" t="s">
        <v>63</v>
      </c>
    </row>
    <row r="7" spans="1:42" ht="6.95" customHeight="1" x14ac:dyDescent="0.25"/>
    <row r="8" spans="1:42" s="290" customFormat="1" ht="23.1" customHeight="1" x14ac:dyDescent="0.25">
      <c r="C8" s="291"/>
      <c r="D8" s="292" t="s">
        <v>91</v>
      </c>
      <c r="F8" s="293"/>
      <c r="G8" s="255" t="str">
        <f>Calculation!DI32</f>
        <v>In Progress</v>
      </c>
      <c r="I8" s="294"/>
      <c r="J8" s="255" t="str">
        <f>Calculation!DI33</f>
        <v>Open</v>
      </c>
      <c r="L8" s="294"/>
      <c r="M8" s="255" t="str">
        <f>Calculation!DI34</f>
        <v>Testing</v>
      </c>
      <c r="O8" s="293"/>
      <c r="P8" s="255" t="str">
        <f>Calculation!DI35</f>
        <v>Deployment</v>
      </c>
      <c r="R8" s="293"/>
      <c r="S8" s="255" t="str">
        <f>Calculation!DI36</f>
        <v>Completed</v>
      </c>
      <c r="U8" s="293"/>
      <c r="V8" s="255" t="str">
        <f>Calculation!DI37</f>
        <v/>
      </c>
      <c r="X8" s="293"/>
      <c r="Y8" s="255" t="str">
        <f>Calculation!DI38</f>
        <v/>
      </c>
      <c r="AA8" s="293"/>
      <c r="AB8" s="255" t="str">
        <f>Calculation!DI39</f>
        <v/>
      </c>
      <c r="AD8" s="293"/>
      <c r="AE8" s="255" t="str">
        <f>Calculation!DI40</f>
        <v/>
      </c>
      <c r="AG8" s="293"/>
      <c r="AH8" s="255" t="str">
        <f>Calculation!DI41</f>
        <v/>
      </c>
      <c r="AI8" s="295"/>
      <c r="AJ8" s="296"/>
      <c r="AL8" s="297"/>
      <c r="AM8" s="297"/>
    </row>
    <row r="9" spans="1:42" s="298" customFormat="1" hidden="1" x14ac:dyDescent="0.25">
      <c r="B9" s="299"/>
      <c r="C9" s="45">
        <f t="shared" ref="C9:AH9" si="0">COLUMN(C9)</f>
        <v>3</v>
      </c>
      <c r="D9" s="45">
        <f t="shared" si="0"/>
        <v>4</v>
      </c>
      <c r="E9" s="299"/>
      <c r="F9" s="45">
        <f t="shared" si="0"/>
        <v>6</v>
      </c>
      <c r="G9" s="45">
        <f t="shared" si="0"/>
        <v>7</v>
      </c>
      <c r="H9" s="299"/>
      <c r="I9" s="45">
        <f t="shared" si="0"/>
        <v>9</v>
      </c>
      <c r="J9" s="45">
        <f t="shared" si="0"/>
        <v>10</v>
      </c>
      <c r="K9" s="299"/>
      <c r="L9" s="45">
        <f t="shared" si="0"/>
        <v>12</v>
      </c>
      <c r="M9" s="45">
        <f t="shared" si="0"/>
        <v>13</v>
      </c>
      <c r="N9" s="299"/>
      <c r="O9" s="45">
        <f t="shared" si="0"/>
        <v>15</v>
      </c>
      <c r="P9" s="45">
        <f t="shared" si="0"/>
        <v>16</v>
      </c>
      <c r="Q9" s="299"/>
      <c r="R9" s="45">
        <f t="shared" si="0"/>
        <v>18</v>
      </c>
      <c r="S9" s="45">
        <f t="shared" si="0"/>
        <v>19</v>
      </c>
      <c r="T9" s="299"/>
      <c r="U9" s="45">
        <f t="shared" si="0"/>
        <v>21</v>
      </c>
      <c r="V9" s="45">
        <f t="shared" si="0"/>
        <v>22</v>
      </c>
      <c r="W9" s="299"/>
      <c r="X9" s="45">
        <f t="shared" si="0"/>
        <v>24</v>
      </c>
      <c r="Y9" s="45">
        <f t="shared" si="0"/>
        <v>25</v>
      </c>
      <c r="Z9" s="299"/>
      <c r="AA9" s="45">
        <f t="shared" si="0"/>
        <v>27</v>
      </c>
      <c r="AB9" s="45">
        <f t="shared" si="0"/>
        <v>28</v>
      </c>
      <c r="AC9" s="299"/>
      <c r="AD9" s="45">
        <f t="shared" si="0"/>
        <v>30</v>
      </c>
      <c r="AE9" s="45">
        <f t="shared" si="0"/>
        <v>31</v>
      </c>
      <c r="AF9" s="299"/>
      <c r="AG9" s="45">
        <f t="shared" si="0"/>
        <v>33</v>
      </c>
      <c r="AH9" s="45">
        <f t="shared" si="0"/>
        <v>34</v>
      </c>
      <c r="AI9" s="300"/>
      <c r="AJ9" s="301"/>
      <c r="AL9" s="302"/>
      <c r="AM9" s="302"/>
    </row>
    <row r="10" spans="1:42" s="298" customFormat="1" ht="5.0999999999999996" customHeight="1" thickBot="1" x14ac:dyDescent="0.3">
      <c r="B10" s="299"/>
      <c r="C10" s="182"/>
      <c r="D10" s="182"/>
      <c r="F10" s="182"/>
      <c r="G10" s="182"/>
      <c r="I10" s="182"/>
      <c r="J10" s="182"/>
      <c r="L10" s="182"/>
      <c r="M10" s="182"/>
      <c r="O10" s="182"/>
      <c r="P10" s="182"/>
      <c r="R10" s="182"/>
      <c r="S10" s="182"/>
      <c r="U10" s="182"/>
      <c r="V10" s="182"/>
      <c r="X10" s="182"/>
      <c r="Y10" s="182"/>
      <c r="AA10" s="182"/>
      <c r="AB10" s="182"/>
      <c r="AD10" s="182"/>
      <c r="AE10" s="182"/>
      <c r="AG10" s="182"/>
      <c r="AH10" s="182"/>
      <c r="AI10" s="300"/>
      <c r="AJ10" s="301"/>
      <c r="AL10" s="302"/>
      <c r="AM10" s="302"/>
    </row>
    <row r="11" spans="1:42" s="302" customFormat="1" ht="18" customHeight="1" thickTop="1" x14ac:dyDescent="0.25">
      <c r="B11" s="232">
        <f t="shared" ref="B11:B42" si="1">IF(ISODD(ROW(startrow)),IF(ISODD(ROW(B11)),ROW(B11)-2,ROW(B11)-1),IF(ISODD(ROW(B11)),ROW(B11)-1,ROW(B11)-2))</f>
        <v>10</v>
      </c>
      <c r="C11" s="362" t="str">
        <f ca="1">IFERROR(IF($B11&lt;&gt;$B9, HYPERLINK("#Backlog!B"&amp;MATCH(D11,KanbanContentR1,0)+ROW(BacklogStart),"➤"),""),"")</f>
        <v/>
      </c>
      <c r="D11" s="234" t="str">
        <f ca="1">IFERROR(INDEX(KanbanContentAll,MATCH(D$9&amp;"-"&amp;$B11,KanbanIndexList,0),IF($B11=$B9,2,1)),"")</f>
        <v/>
      </c>
      <c r="E11" s="303"/>
      <c r="F11" s="233" t="str">
        <f ca="1">IFERROR(IF($B11&lt;&gt;$B9, HYPERLINK("#Backlog!B"&amp;MATCH(G11,KanbanContentR1,0)+ROW(BacklogStart),"➤"),""),"")</f>
        <v>➤</v>
      </c>
      <c r="G11" s="234" t="str">
        <f ca="1">IFERROR(INDEX(KanbanContentAll,MATCH(G$9&amp;"-"&amp;$B11,KanbanIndexList,0),IF($B11=$B9,2,1)),"")</f>
        <v>#31 - Feature 2.1</v>
      </c>
      <c r="H11" s="303"/>
      <c r="I11" s="233" t="str">
        <f ca="1">IFERROR(IF($B11&lt;&gt;$B9, HYPERLINK("#Backlog!B"&amp;MATCH(J11,KanbanContentR1,0)+ROW(BacklogStart),"➤"),""),"")</f>
        <v>➤</v>
      </c>
      <c r="J11" s="234" t="str">
        <f ca="1">IFERROR(INDEX(KanbanContentAll,MATCH(J$9&amp;"-"&amp;$B11,KanbanIndexList,0),IF($B11=$B9,2,1)),"")</f>
        <v>#32 - Bug 2.2</v>
      </c>
      <c r="K11" s="303"/>
      <c r="L11" s="233" t="str">
        <f ca="1">IFERROR(IF($B11&lt;&gt;$B9, HYPERLINK("#Backlog!B"&amp;MATCH(M11,KanbanContentR1,0)+ROW(BacklogStart),"➤"),""),"")</f>
        <v>➤</v>
      </c>
      <c r="M11" s="234" t="str">
        <f ca="1">IFERROR(INDEX(KanbanContentAll,MATCH(M$9&amp;"-"&amp;$B11,KanbanIndexList,0),IF($B11=$B9,2,1)),"")</f>
        <v>#39 - Feature 3.2</v>
      </c>
      <c r="N11" s="303"/>
      <c r="O11" s="233" t="str">
        <f ca="1">IFERROR(IF($B11&lt;&gt;$B9, HYPERLINK("#Backlog!B"&amp;MATCH(P11,KanbanContentR1,0)+ROW(BacklogStart),"➤"),""),"")</f>
        <v>➤</v>
      </c>
      <c r="P11" s="234" t="str">
        <f ca="1">IFERROR(INDEX(KanbanContentAll,MATCH(P$9&amp;"-"&amp;$B11,KanbanIndexList,0),IF($B11=$B9,2,1)),"")</f>
        <v>#34 - Task 2.4</v>
      </c>
      <c r="Q11" s="303"/>
      <c r="R11" s="233" t="str">
        <f ca="1">IFERROR(IF($B11&lt;&gt;$B9, HYPERLINK("#Backlog!B"&amp;MATCH(S11,KanbanContentR1,0)+ROW(BacklogStart),"➤"),""),"")</f>
        <v>➤</v>
      </c>
      <c r="S11" s="234" t="str">
        <f ca="1">IFERROR(INDEX(KanbanContentAll,MATCH(S$9&amp;"-"&amp;$B11,KanbanIndexList,0),IF($B11=$B9,2,1)),"")</f>
        <v>#33 - User Story 2.3</v>
      </c>
      <c r="T11" s="303"/>
      <c r="U11" s="233" t="str">
        <f ca="1">IFERROR(IF($B11&lt;&gt;$B9, HYPERLINK("#Backlog!B"&amp;MATCH(V11,KanbanContentR1,0)+ROW(BacklogStart),"➤"),""),"")</f>
        <v/>
      </c>
      <c r="V11" s="234" t="str">
        <f ca="1">IFERROR(INDEX(KanbanContentAll,MATCH(V$9&amp;"-"&amp;$B11,KanbanIndexList,0),IF($B11=$B9,2,1)),"")</f>
        <v/>
      </c>
      <c r="W11" s="303"/>
      <c r="X11" s="233" t="str">
        <f ca="1">IFERROR(IF($B11&lt;&gt;$B9, HYPERLINK("#Backlog!B"&amp;MATCH(Y11,KanbanContentR1,0)+ROW(BacklogStart),"➤"),""),"")</f>
        <v/>
      </c>
      <c r="Y11" s="234" t="str">
        <f ca="1">IFERROR(INDEX(KanbanContentAll,MATCH(Y$9&amp;"-"&amp;$B11,KanbanIndexList,0),IF($B11=$B9,2,1)),"")</f>
        <v/>
      </c>
      <c r="Z11" s="303"/>
      <c r="AA11" s="233" t="str">
        <f ca="1">IFERROR(IF($B11&lt;&gt;$B9, HYPERLINK("#Backlog!B"&amp;MATCH(AB11,KanbanContentR1,0)+ROW(BacklogStart),"➤"),""),"")</f>
        <v/>
      </c>
      <c r="AB11" s="234" t="str">
        <f ca="1">IFERROR(INDEX(KanbanContentAll,MATCH(AB$9&amp;"-"&amp;$B11,KanbanIndexList,0),IF($B11=$B9,2,1)),"")</f>
        <v/>
      </c>
      <c r="AC11" s="303"/>
      <c r="AD11" s="233" t="str">
        <f ca="1">IFERROR(IF($B11&lt;&gt;$B9, HYPERLINK("#Backlog!B"&amp;MATCH(AE11,KanbanContentR1,0)+ROW(BacklogStart),"➤"),""),"")</f>
        <v/>
      </c>
      <c r="AE11" s="234" t="str">
        <f ca="1">IFERROR(INDEX(KanbanContentAll,MATCH(AE$9&amp;"-"&amp;$B11,KanbanIndexList,0),IF($B11=$B9,2,1)),"")</f>
        <v/>
      </c>
      <c r="AF11" s="303"/>
      <c r="AG11" s="233" t="str">
        <f ca="1">IFERROR(IF($B11&lt;&gt;$B9, HYPERLINK("#Backlog!B"&amp;MATCH(AH11,KanbanContentR1,0)+ROW(BacklogStart),"➤"),""),"")</f>
        <v/>
      </c>
      <c r="AH11" s="234" t="str">
        <f ca="1">IFERROR(INDEX(KanbanContentAll,MATCH(AH$9&amp;"-"&amp;$B11,KanbanIndexList,0),IF($B11=$B9,2,1)),"")</f>
        <v/>
      </c>
      <c r="AI11" s="304"/>
      <c r="AJ11" s="305"/>
      <c r="AP11" s="306"/>
    </row>
    <row r="12" spans="1:42" s="302" customFormat="1" ht="18" customHeight="1" thickBot="1" x14ac:dyDescent="0.3">
      <c r="B12" s="232">
        <f t="shared" si="1"/>
        <v>10</v>
      </c>
      <c r="C12" s="235" t="str">
        <f>IFERROR(IF($B12&lt;&gt;$B11, HYPERLINK("#Backlog!B"&amp;MATCH(D12,KanbanContentR1,0)+ROW(BacklogStart),"➤"),""),"")</f>
        <v/>
      </c>
      <c r="D12" s="236" t="str">
        <f t="shared" ref="D12:D43" ca="1" si="2">IFERROR(INDEX(KanbanContentAll,MATCH(D$9&amp;"-"&amp;$B12,KanbanIndexList,0),IF($B12=$B11,2,1)),"")</f>
        <v/>
      </c>
      <c r="F12" s="235" t="str">
        <f>IFERROR(IF($B12&lt;&gt;$B11, HYPERLINK("#Backlog!B"&amp;MATCH(G12,KanbanContentR1,0)+ROW(BacklogStart),"➤"),""),"")</f>
        <v/>
      </c>
      <c r="G12" s="236" t="str">
        <f t="shared" ref="G12:G43" ca="1" si="3">IFERROR(INDEX(KanbanContentAll,MATCH(G$9&amp;"-"&amp;$B12,KanbanIndexList,0),IF($B12=$B11,2,1)),"")</f>
        <v>Feature 2.1</v>
      </c>
      <c r="I12" s="235" t="str">
        <f>IFERROR(IF($B12&lt;&gt;$B11, HYPERLINK("#Backlog!B"&amp;MATCH(J12,KanbanContentR1,0)+ROW(BacklogStart),"➤"),""),"")</f>
        <v/>
      </c>
      <c r="J12" s="236" t="str">
        <f t="shared" ref="J12:J43" ca="1" si="4">IFERROR(INDEX(KanbanContentAll,MATCH(J$9&amp;"-"&amp;$B12,KanbanIndexList,0),IF($B12=$B11,2,1)),"")</f>
        <v>Bug 2.2</v>
      </c>
      <c r="L12" s="235" t="str">
        <f>IFERROR(IF($B12&lt;&gt;$B11, HYPERLINK("#Backlog!B"&amp;MATCH(M12,KanbanContentR1,0)+ROW(BacklogStart),"➤"),""),"")</f>
        <v/>
      </c>
      <c r="M12" s="236" t="str">
        <f t="shared" ref="M12:M43" ca="1" si="5">IFERROR(INDEX(KanbanContentAll,MATCH(M$9&amp;"-"&amp;$B12,KanbanIndexList,0),IF($B12=$B11,2,1)),"")</f>
        <v>Feature 3.2</v>
      </c>
      <c r="O12" s="235" t="str">
        <f>IFERROR(IF($B12&lt;&gt;$B11, HYPERLINK("#Backlog!B"&amp;MATCH(P12,KanbanContentR1,0)+ROW(BacklogStart),"➤"),""),"")</f>
        <v/>
      </c>
      <c r="P12" s="236" t="str">
        <f t="shared" ref="P12:P43" ca="1" si="6">IFERROR(INDEX(KanbanContentAll,MATCH(P$9&amp;"-"&amp;$B12,KanbanIndexList,0),IF($B12=$B11,2,1)),"")</f>
        <v>Task 2.4</v>
      </c>
      <c r="R12" s="235" t="str">
        <f>IFERROR(IF($B12&lt;&gt;$B11, HYPERLINK("#Backlog!B"&amp;MATCH(S12,KanbanContentR1,0)+ROW(BacklogStart),"➤"),""),"")</f>
        <v/>
      </c>
      <c r="S12" s="236" t="str">
        <f t="shared" ref="S12:S43" ca="1" si="7">IFERROR(INDEX(KanbanContentAll,MATCH(S$9&amp;"-"&amp;$B12,KanbanIndexList,0),IF($B12=$B11,2,1)),"")</f>
        <v>User Story 2.3</v>
      </c>
      <c r="U12" s="235" t="str">
        <f>IFERROR(IF($B12&lt;&gt;$B11, HYPERLINK("#Backlog!B"&amp;MATCH(V12,KanbanContentR1,0)+ROW(BacklogStart),"➤"),""),"")</f>
        <v/>
      </c>
      <c r="V12" s="236" t="str">
        <f t="shared" ref="V12:V43" ca="1" si="8">IFERROR(INDEX(KanbanContentAll,MATCH(V$9&amp;"-"&amp;$B12,KanbanIndexList,0),IF($B12=$B11,2,1)),"")</f>
        <v/>
      </c>
      <c r="X12" s="235" t="str">
        <f>IFERROR(IF($B12&lt;&gt;$B11, HYPERLINK("#Backlog!B"&amp;MATCH(Y12,KanbanContentR1,0)+ROW(BacklogStart),"➤"),""),"")</f>
        <v/>
      </c>
      <c r="Y12" s="236" t="str">
        <f t="shared" ref="Y12:Y43" ca="1" si="9">IFERROR(INDEX(KanbanContentAll,MATCH(Y$9&amp;"-"&amp;$B12,KanbanIndexList,0),IF($B12=$B11,2,1)),"")</f>
        <v/>
      </c>
      <c r="AA12" s="235" t="str">
        <f>IFERROR(IF($B12&lt;&gt;$B11, HYPERLINK("#Backlog!B"&amp;MATCH(AB12,KanbanContentR1,0)+ROW(BacklogStart),"➤"),""),"")</f>
        <v/>
      </c>
      <c r="AB12" s="236" t="str">
        <f t="shared" ref="AB12:AB43" ca="1" si="10">IFERROR(INDEX(KanbanContentAll,MATCH(AB$9&amp;"-"&amp;$B12,KanbanIndexList,0),IF($B12=$B11,2,1)),"")</f>
        <v/>
      </c>
      <c r="AD12" s="235" t="str">
        <f>IFERROR(IF($B12&lt;&gt;$B11, HYPERLINK("#Backlog!B"&amp;MATCH(AE12,KanbanContentR1,0)+ROW(BacklogStart),"➤"),""),"")</f>
        <v/>
      </c>
      <c r="AE12" s="236" t="str">
        <f t="shared" ref="AE12:AE43" ca="1" si="11">IFERROR(INDEX(KanbanContentAll,MATCH(AE$9&amp;"-"&amp;$B12,KanbanIndexList,0),IF($B12=$B11,2,1)),"")</f>
        <v/>
      </c>
      <c r="AG12" s="235" t="str">
        <f>IFERROR(IF($B12&lt;&gt;$B11, HYPERLINK("#Backlog!B"&amp;MATCH(AH12,KanbanContentR1,0)+ROW(BacklogStart),"➤"),""),"")</f>
        <v/>
      </c>
      <c r="AH12" s="236" t="str">
        <f t="shared" ref="AH12:AH43" ca="1" si="12">IFERROR(INDEX(KanbanContentAll,MATCH(AH$9&amp;"-"&amp;$B12,KanbanIndexList,0),IF($B12=$B11,2,1)),"")</f>
        <v/>
      </c>
      <c r="AI12" s="304"/>
      <c r="AJ12" s="305"/>
    </row>
    <row r="13" spans="1:42" s="302" customFormat="1" ht="18" customHeight="1" thickTop="1" x14ac:dyDescent="0.2">
      <c r="B13" s="232">
        <f t="shared" si="1"/>
        <v>12</v>
      </c>
      <c r="C13" s="233" t="str">
        <f ca="1">IFERROR(IF($B13&lt;&gt;$B12, HYPERLINK("#Backlog!B"&amp;MATCH(D13,KanbanContentR1,0)+ROW(BacklogStart),"➤"),""),"")</f>
        <v/>
      </c>
      <c r="D13" s="234" t="str">
        <f t="shared" ca="1" si="2"/>
        <v/>
      </c>
      <c r="E13" s="303"/>
      <c r="F13" s="233" t="str">
        <f ca="1">IFERROR(IF($B13&lt;&gt;$B12, HYPERLINK("#Backlog!B"&amp;MATCH(G13,KanbanContentR1,0)+ROW(BacklogStart),"➤"),""),"")</f>
        <v>➤</v>
      </c>
      <c r="G13" s="234" t="str">
        <f t="shared" ca="1" si="3"/>
        <v>#37 - Task 3.2</v>
      </c>
      <c r="H13" s="303"/>
      <c r="I13" s="233" t="str">
        <f ca="1">IFERROR(IF($B13&lt;&gt;$B12, HYPERLINK("#Backlog!B"&amp;MATCH(J13,KanbanContentR1,0)+ROW(BacklogStart),"➤"),""),"")</f>
        <v/>
      </c>
      <c r="J13" s="234" t="str">
        <f t="shared" ca="1" si="4"/>
        <v/>
      </c>
      <c r="K13" s="303"/>
      <c r="L13" s="233" t="str">
        <f ca="1">IFERROR(IF($B13&lt;&gt;$B12, HYPERLINK("#Backlog!B"&amp;MATCH(M13,KanbanContentR1,0)+ROW(BacklogStart),"➤"),""),"")</f>
        <v/>
      </c>
      <c r="M13" s="234" t="str">
        <f t="shared" ca="1" si="5"/>
        <v/>
      </c>
      <c r="N13" s="303"/>
      <c r="O13" s="233" t="str">
        <f ca="1">IFERROR(IF($B13&lt;&gt;$B12, HYPERLINK("#Backlog!B"&amp;MATCH(P13,KanbanContentR1,0)+ROW(BacklogStart),"➤"),""),"")</f>
        <v>➤</v>
      </c>
      <c r="P13" s="234" t="str">
        <f t="shared" ca="1" si="6"/>
        <v>#35 - User Story 2.4</v>
      </c>
      <c r="Q13" s="303"/>
      <c r="R13" s="233" t="str">
        <f ca="1">IFERROR(IF($B13&lt;&gt;$B12, HYPERLINK("#Backlog!B"&amp;MATCH(S13,KanbanContentR1,0)+ROW(BacklogStart),"➤"),""),"")</f>
        <v>➤</v>
      </c>
      <c r="S13" s="234" t="str">
        <f t="shared" ca="1" si="7"/>
        <v>#36 - Task 3.1</v>
      </c>
      <c r="T13" s="303"/>
      <c r="U13" s="233" t="str">
        <f ca="1">IFERROR(IF($B13&lt;&gt;$B12, HYPERLINK("#Backlog!B"&amp;MATCH(V13,KanbanContentR1,0)+ROW(BacklogStart),"➤"),""),"")</f>
        <v/>
      </c>
      <c r="V13" s="234" t="str">
        <f t="shared" ca="1" si="8"/>
        <v/>
      </c>
      <c r="W13" s="303"/>
      <c r="X13" s="233" t="str">
        <f ca="1">IFERROR(IF($B13&lt;&gt;$B12, HYPERLINK("#Backlog!B"&amp;MATCH(Y13,KanbanContentR1,0)+ROW(BacklogStart),"➤"),""),"")</f>
        <v/>
      </c>
      <c r="Y13" s="234" t="str">
        <f t="shared" ca="1" si="9"/>
        <v/>
      </c>
      <c r="Z13" s="303"/>
      <c r="AA13" s="233" t="str">
        <f ca="1">IFERROR(IF($B13&lt;&gt;$B12, HYPERLINK("#Backlog!B"&amp;MATCH(AB13,KanbanContentR1,0)+ROW(BacklogStart),"➤"),""),"")</f>
        <v/>
      </c>
      <c r="AB13" s="234" t="str">
        <f t="shared" ca="1" si="10"/>
        <v/>
      </c>
      <c r="AC13" s="303"/>
      <c r="AD13" s="233" t="str">
        <f ca="1">IFERROR(IF($B13&lt;&gt;$B12, HYPERLINK("#Backlog!B"&amp;MATCH(AE13,KanbanContentR1,0)+ROW(BacklogStart),"➤"),""),"")</f>
        <v/>
      </c>
      <c r="AE13" s="234" t="str">
        <f t="shared" ca="1" si="11"/>
        <v/>
      </c>
      <c r="AF13" s="303"/>
      <c r="AG13" s="233" t="str">
        <f ca="1">IFERROR(IF($B13&lt;&gt;$B12, HYPERLINK("#Backlog!B"&amp;MATCH(AH13,KanbanContentR1,0)+ROW(BacklogStart),"➤"),""),"")</f>
        <v/>
      </c>
      <c r="AH13" s="234" t="str">
        <f t="shared" ca="1" si="12"/>
        <v/>
      </c>
      <c r="AI13" s="304"/>
      <c r="AJ13" s="305"/>
      <c r="AO13" s="307"/>
      <c r="AP13" s="306"/>
    </row>
    <row r="14" spans="1:42" s="302" customFormat="1" ht="18" customHeight="1" thickBot="1" x14ac:dyDescent="0.3">
      <c r="B14" s="232">
        <f t="shared" si="1"/>
        <v>12</v>
      </c>
      <c r="C14" s="237" t="str">
        <f t="shared" ref="C14:C24" si="13">IFERROR(IF($B14&lt;&gt;$B13, HYPERLINK("#Backlog!B"&amp;MATCH(D14,KanbanContentR1,0)+ROW(BacklogStart),"➤"),""),"")</f>
        <v/>
      </c>
      <c r="D14" s="238" t="str">
        <f t="shared" ca="1" si="2"/>
        <v/>
      </c>
      <c r="E14" s="308"/>
      <c r="F14" s="237" t="str">
        <f t="shared" ref="F14:F24" si="14">IFERROR(IF($B14&lt;&gt;$B13, HYPERLINK("#Backlog!B"&amp;MATCH(G14,KanbanContentR1,0)+ROW(BacklogStart),"➤"),""),"")</f>
        <v/>
      </c>
      <c r="G14" s="238" t="str">
        <f t="shared" ca="1" si="3"/>
        <v>Task 3.2</v>
      </c>
      <c r="H14" s="308"/>
      <c r="I14" s="237" t="str">
        <f t="shared" ref="I14:I24" si="15">IFERROR(IF($B14&lt;&gt;$B13, HYPERLINK("#Backlog!B"&amp;MATCH(J14,KanbanContentR1,0)+ROW(BacklogStart),"➤"),""),"")</f>
        <v/>
      </c>
      <c r="J14" s="238" t="str">
        <f t="shared" ca="1" si="4"/>
        <v/>
      </c>
      <c r="K14" s="308"/>
      <c r="L14" s="237" t="str">
        <f t="shared" ref="L14:L24" si="16">IFERROR(IF($B14&lt;&gt;$B13, HYPERLINK("#Backlog!B"&amp;MATCH(M14,KanbanContentR1,0)+ROW(BacklogStart),"➤"),""),"")</f>
        <v/>
      </c>
      <c r="M14" s="238" t="str">
        <f t="shared" ca="1" si="5"/>
        <v/>
      </c>
      <c r="N14" s="308"/>
      <c r="O14" s="237" t="str">
        <f t="shared" ref="O14:O24" si="17">IFERROR(IF($B14&lt;&gt;$B13, HYPERLINK("#Backlog!B"&amp;MATCH(P14,KanbanContentR1,0)+ROW(BacklogStart),"➤"),""),"")</f>
        <v/>
      </c>
      <c r="P14" s="238" t="str">
        <f t="shared" ca="1" si="6"/>
        <v>User Story 2.4</v>
      </c>
      <c r="Q14" s="308"/>
      <c r="R14" s="237" t="str">
        <f t="shared" ref="R14:R24" si="18">IFERROR(IF($B14&lt;&gt;$B13, HYPERLINK("#Backlog!B"&amp;MATCH(S14,KanbanContentR1,0)+ROW(BacklogStart),"➤"),""),"")</f>
        <v/>
      </c>
      <c r="S14" s="238" t="str">
        <f t="shared" ca="1" si="7"/>
        <v>Task 3.1</v>
      </c>
      <c r="T14" s="308"/>
      <c r="U14" s="237" t="str">
        <f t="shared" ref="U14:U24" si="19">IFERROR(IF($B14&lt;&gt;$B13, HYPERLINK("#Backlog!B"&amp;MATCH(V14,KanbanContentR1,0)+ROW(BacklogStart),"➤"),""),"")</f>
        <v/>
      </c>
      <c r="V14" s="238" t="str">
        <f t="shared" ca="1" si="8"/>
        <v/>
      </c>
      <c r="W14" s="308"/>
      <c r="X14" s="237" t="str">
        <f t="shared" ref="X14:X24" si="20">IFERROR(IF($B14&lt;&gt;$B13, HYPERLINK("#Backlog!B"&amp;MATCH(Y14,KanbanContentR1,0)+ROW(BacklogStart),"➤"),""),"")</f>
        <v/>
      </c>
      <c r="Y14" s="238" t="str">
        <f t="shared" ca="1" si="9"/>
        <v/>
      </c>
      <c r="Z14" s="308"/>
      <c r="AA14" s="237" t="str">
        <f t="shared" ref="AA14:AA24" si="21">IFERROR(IF($B14&lt;&gt;$B13, HYPERLINK("#Backlog!B"&amp;MATCH(AB14,KanbanContentR1,0)+ROW(BacklogStart),"➤"),""),"")</f>
        <v/>
      </c>
      <c r="AB14" s="238" t="str">
        <f t="shared" ca="1" si="10"/>
        <v/>
      </c>
      <c r="AC14" s="308"/>
      <c r="AD14" s="237" t="str">
        <f t="shared" ref="AD14:AD24" si="22">IFERROR(IF($B14&lt;&gt;$B13, HYPERLINK("#Backlog!B"&amp;MATCH(AE14,KanbanContentR1,0)+ROW(BacklogStart),"➤"),""),"")</f>
        <v/>
      </c>
      <c r="AE14" s="238" t="str">
        <f t="shared" ca="1" si="11"/>
        <v/>
      </c>
      <c r="AF14" s="308"/>
      <c r="AG14" s="237" t="str">
        <f t="shared" ref="AG14:AG24" si="23">IFERROR(IF($B14&lt;&gt;$B13, HYPERLINK("#Backlog!B"&amp;MATCH(AH14,KanbanContentR1,0)+ROW(BacklogStart),"➤"),""),"")</f>
        <v/>
      </c>
      <c r="AH14" s="238" t="str">
        <f t="shared" ca="1" si="12"/>
        <v/>
      </c>
      <c r="AI14" s="304"/>
      <c r="AJ14" s="305"/>
      <c r="AO14" s="306"/>
      <c r="AP14" s="306"/>
    </row>
    <row r="15" spans="1:42" s="302" customFormat="1" ht="18" customHeight="1" thickTop="1" x14ac:dyDescent="0.25">
      <c r="B15" s="232">
        <f t="shared" si="1"/>
        <v>14</v>
      </c>
      <c r="C15" s="233" t="str">
        <f ca="1">IFERROR(IF($B15&lt;&gt;$B14, HYPERLINK("#Backlog!B"&amp;MATCH(D15,KanbanContentR1,0)+ROW(BacklogStart),"➤"),""),"")</f>
        <v/>
      </c>
      <c r="D15" s="234" t="str">
        <f t="shared" ca="1" si="2"/>
        <v/>
      </c>
      <c r="E15" s="303"/>
      <c r="F15" s="233" t="str">
        <f ca="1">IFERROR(IF($B15&lt;&gt;$B14, HYPERLINK("#Backlog!B"&amp;MATCH(G15,KanbanContentR1,0)+ROW(BacklogStart),"➤"),""),"")</f>
        <v/>
      </c>
      <c r="G15" s="234" t="str">
        <f t="shared" ca="1" si="3"/>
        <v/>
      </c>
      <c r="H15" s="303"/>
      <c r="I15" s="233" t="str">
        <f ca="1">IFERROR(IF($B15&lt;&gt;$B14, HYPERLINK("#Backlog!B"&amp;MATCH(J15,KanbanContentR1,0)+ROW(BacklogStart),"➤"),""),"")</f>
        <v/>
      </c>
      <c r="J15" s="234" t="str">
        <f t="shared" ca="1" si="4"/>
        <v/>
      </c>
      <c r="K15" s="303"/>
      <c r="L15" s="233" t="str">
        <f ca="1">IFERROR(IF($B15&lt;&gt;$B14, HYPERLINK("#Backlog!B"&amp;MATCH(M15,KanbanContentR1,0)+ROW(BacklogStart),"➤"),""),"")</f>
        <v/>
      </c>
      <c r="M15" s="234" t="str">
        <f t="shared" ca="1" si="5"/>
        <v/>
      </c>
      <c r="N15" s="303"/>
      <c r="O15" s="233" t="str">
        <f ca="1">IFERROR(IF($B15&lt;&gt;$B14, HYPERLINK("#Backlog!B"&amp;MATCH(P15,KanbanContentR1,0)+ROW(BacklogStart),"➤"),""),"")</f>
        <v>➤</v>
      </c>
      <c r="P15" s="234" t="str">
        <f t="shared" ca="1" si="6"/>
        <v>#40 - Feature 3.3</v>
      </c>
      <c r="Q15" s="303"/>
      <c r="R15" s="233" t="str">
        <f ca="1">IFERROR(IF($B15&lt;&gt;$B14, HYPERLINK("#Backlog!B"&amp;MATCH(S15,KanbanContentR1,0)+ROW(BacklogStart),"➤"),""),"")</f>
        <v>➤</v>
      </c>
      <c r="S15" s="234" t="str">
        <f t="shared" ca="1" si="7"/>
        <v>#38 - Feature 3.1</v>
      </c>
      <c r="T15" s="303"/>
      <c r="U15" s="233" t="str">
        <f ca="1">IFERROR(IF($B15&lt;&gt;$B14, HYPERLINK("#Backlog!B"&amp;MATCH(V15,KanbanContentR1,0)+ROW(BacklogStart),"➤"),""),"")</f>
        <v/>
      </c>
      <c r="V15" s="234" t="str">
        <f t="shared" ca="1" si="8"/>
        <v/>
      </c>
      <c r="W15" s="303"/>
      <c r="X15" s="233" t="str">
        <f ca="1">IFERROR(IF($B15&lt;&gt;$B14, HYPERLINK("#Backlog!B"&amp;MATCH(Y15,KanbanContentR1,0)+ROW(BacklogStart),"➤"),""),"")</f>
        <v/>
      </c>
      <c r="Y15" s="234" t="str">
        <f t="shared" ca="1" si="9"/>
        <v/>
      </c>
      <c r="Z15" s="303"/>
      <c r="AA15" s="233" t="str">
        <f ca="1">IFERROR(IF($B15&lt;&gt;$B14, HYPERLINK("#Backlog!B"&amp;MATCH(AB15,KanbanContentR1,0)+ROW(BacklogStart),"➤"),""),"")</f>
        <v/>
      </c>
      <c r="AB15" s="234" t="str">
        <f t="shared" ca="1" si="10"/>
        <v/>
      </c>
      <c r="AC15" s="303"/>
      <c r="AD15" s="233" t="str">
        <f ca="1">IFERROR(IF($B15&lt;&gt;$B14, HYPERLINK("#Backlog!B"&amp;MATCH(AE15,KanbanContentR1,0)+ROW(BacklogStart),"➤"),""),"")</f>
        <v/>
      </c>
      <c r="AE15" s="234" t="str">
        <f t="shared" ca="1" si="11"/>
        <v/>
      </c>
      <c r="AF15" s="303"/>
      <c r="AG15" s="233" t="str">
        <f ca="1">IFERROR(IF($B15&lt;&gt;$B14, HYPERLINK("#Backlog!B"&amp;MATCH(AH15,KanbanContentR1,0)+ROW(BacklogStart),"➤"),""),"")</f>
        <v/>
      </c>
      <c r="AH15" s="234" t="str">
        <f t="shared" ca="1" si="12"/>
        <v/>
      </c>
      <c r="AI15" s="304"/>
      <c r="AJ15" s="305"/>
    </row>
    <row r="16" spans="1:42" s="302" customFormat="1" ht="18" customHeight="1" thickBot="1" x14ac:dyDescent="0.3">
      <c r="B16" s="232">
        <f t="shared" si="1"/>
        <v>14</v>
      </c>
      <c r="C16" s="237" t="str">
        <f t="shared" si="13"/>
        <v/>
      </c>
      <c r="D16" s="238" t="str">
        <f t="shared" ca="1" si="2"/>
        <v/>
      </c>
      <c r="E16" s="308"/>
      <c r="F16" s="237" t="str">
        <f t="shared" si="14"/>
        <v/>
      </c>
      <c r="G16" s="238" t="str">
        <f t="shared" ca="1" si="3"/>
        <v/>
      </c>
      <c r="H16" s="308"/>
      <c r="I16" s="237" t="str">
        <f t="shared" si="15"/>
        <v/>
      </c>
      <c r="J16" s="238" t="str">
        <f t="shared" ca="1" si="4"/>
        <v/>
      </c>
      <c r="K16" s="308"/>
      <c r="L16" s="237" t="str">
        <f t="shared" si="16"/>
        <v/>
      </c>
      <c r="M16" s="238" t="str">
        <f t="shared" ca="1" si="5"/>
        <v/>
      </c>
      <c r="N16" s="308"/>
      <c r="O16" s="237" t="str">
        <f t="shared" si="17"/>
        <v/>
      </c>
      <c r="P16" s="238" t="str">
        <f t="shared" ca="1" si="6"/>
        <v>Feature 3.3</v>
      </c>
      <c r="Q16" s="308"/>
      <c r="R16" s="237" t="str">
        <f t="shared" si="18"/>
        <v/>
      </c>
      <c r="S16" s="238" t="str">
        <f t="shared" ca="1" si="7"/>
        <v>Feature 3.1</v>
      </c>
      <c r="T16" s="308"/>
      <c r="U16" s="237" t="str">
        <f t="shared" si="19"/>
        <v/>
      </c>
      <c r="V16" s="238" t="str">
        <f t="shared" ca="1" si="8"/>
        <v/>
      </c>
      <c r="W16" s="308"/>
      <c r="X16" s="237" t="str">
        <f t="shared" si="20"/>
        <v/>
      </c>
      <c r="Y16" s="238" t="str">
        <f t="shared" ca="1" si="9"/>
        <v/>
      </c>
      <c r="Z16" s="308"/>
      <c r="AA16" s="237" t="str">
        <f t="shared" si="21"/>
        <v/>
      </c>
      <c r="AB16" s="238" t="str">
        <f t="shared" ca="1" si="10"/>
        <v/>
      </c>
      <c r="AC16" s="308"/>
      <c r="AD16" s="237" t="str">
        <f t="shared" si="22"/>
        <v/>
      </c>
      <c r="AE16" s="238" t="str">
        <f t="shared" ca="1" si="11"/>
        <v/>
      </c>
      <c r="AF16" s="308"/>
      <c r="AG16" s="237" t="str">
        <f t="shared" si="23"/>
        <v/>
      </c>
      <c r="AH16" s="238" t="str">
        <f t="shared" ca="1" si="12"/>
        <v/>
      </c>
      <c r="AI16" s="304"/>
      <c r="AJ16" s="305"/>
    </row>
    <row r="17" spans="2:36" s="302" customFormat="1" ht="18" customHeight="1" thickTop="1" x14ac:dyDescent="0.25">
      <c r="B17" s="232">
        <f t="shared" si="1"/>
        <v>16</v>
      </c>
      <c r="C17" s="233" t="str">
        <f ca="1">IFERROR(IF($B17&lt;&gt;$B16, HYPERLINK("#Backlog!B"&amp;MATCH(D17,KanbanContentR1,0)+ROW(BacklogStart),"➤"),""),"")</f>
        <v/>
      </c>
      <c r="D17" s="234" t="str">
        <f t="shared" ca="1" si="2"/>
        <v/>
      </c>
      <c r="E17" s="303"/>
      <c r="F17" s="233" t="str">
        <f ca="1">IFERROR(IF($B17&lt;&gt;$B16, HYPERLINK("#Backlog!B"&amp;MATCH(G17,KanbanContentR1,0)+ROW(BacklogStart),"➤"),""),"")</f>
        <v/>
      </c>
      <c r="G17" s="234" t="str">
        <f t="shared" ca="1" si="3"/>
        <v/>
      </c>
      <c r="H17" s="303"/>
      <c r="I17" s="233" t="str">
        <f ca="1">IFERROR(IF($B17&lt;&gt;$B16, HYPERLINK("#Backlog!B"&amp;MATCH(J17,KanbanContentR1,0)+ROW(BacklogStart),"➤"),""),"")</f>
        <v/>
      </c>
      <c r="J17" s="234" t="str">
        <f t="shared" ca="1" si="4"/>
        <v/>
      </c>
      <c r="K17" s="303"/>
      <c r="L17" s="233" t="str">
        <f ca="1">IFERROR(IF($B17&lt;&gt;$B16, HYPERLINK("#Backlog!B"&amp;MATCH(M17,KanbanContentR1,0)+ROW(BacklogStart),"➤"),""),"")</f>
        <v/>
      </c>
      <c r="M17" s="234" t="str">
        <f t="shared" ca="1" si="5"/>
        <v/>
      </c>
      <c r="N17" s="303"/>
      <c r="O17" s="233" t="str">
        <f ca="1">IFERROR(IF($B17&lt;&gt;$B16, HYPERLINK("#Backlog!B"&amp;MATCH(P17,KanbanContentR1,0)+ROW(BacklogStart),"➤"),""),"")</f>
        <v/>
      </c>
      <c r="P17" s="234" t="str">
        <f t="shared" ca="1" si="6"/>
        <v/>
      </c>
      <c r="Q17" s="303"/>
      <c r="R17" s="233" t="str">
        <f ca="1">IFERROR(IF($B17&lt;&gt;$B16, HYPERLINK("#Backlog!B"&amp;MATCH(S17,KanbanContentR1,0)+ROW(BacklogStart),"➤"),""),"")</f>
        <v/>
      </c>
      <c r="S17" s="234" t="str">
        <f t="shared" ca="1" si="7"/>
        <v/>
      </c>
      <c r="T17" s="303"/>
      <c r="U17" s="233" t="str">
        <f ca="1">IFERROR(IF($B17&lt;&gt;$B16, HYPERLINK("#Backlog!B"&amp;MATCH(V17,KanbanContentR1,0)+ROW(BacklogStart),"➤"),""),"")</f>
        <v/>
      </c>
      <c r="V17" s="234" t="str">
        <f t="shared" ca="1" si="8"/>
        <v/>
      </c>
      <c r="W17" s="303"/>
      <c r="X17" s="233" t="str">
        <f ca="1">IFERROR(IF($B17&lt;&gt;$B16, HYPERLINK("#Backlog!B"&amp;MATCH(Y17,KanbanContentR1,0)+ROW(BacklogStart),"➤"),""),"")</f>
        <v/>
      </c>
      <c r="Y17" s="234" t="str">
        <f t="shared" ca="1" si="9"/>
        <v/>
      </c>
      <c r="Z17" s="303"/>
      <c r="AA17" s="233" t="str">
        <f ca="1">IFERROR(IF($B17&lt;&gt;$B16, HYPERLINK("#Backlog!B"&amp;MATCH(AB17,KanbanContentR1,0)+ROW(BacklogStart),"➤"),""),"")</f>
        <v/>
      </c>
      <c r="AB17" s="234" t="str">
        <f t="shared" ca="1" si="10"/>
        <v/>
      </c>
      <c r="AC17" s="303"/>
      <c r="AD17" s="233" t="str">
        <f ca="1">IFERROR(IF($B17&lt;&gt;$B16, HYPERLINK("#Backlog!B"&amp;MATCH(AE17,KanbanContentR1,0)+ROW(BacklogStart),"➤"),""),"")</f>
        <v/>
      </c>
      <c r="AE17" s="234" t="str">
        <f t="shared" ca="1" si="11"/>
        <v/>
      </c>
      <c r="AF17" s="303"/>
      <c r="AG17" s="233" t="str">
        <f ca="1">IFERROR(IF($B17&lt;&gt;$B16, HYPERLINK("#Backlog!B"&amp;MATCH(AH17,KanbanContentR1,0)+ROW(BacklogStart),"➤"),""),"")</f>
        <v/>
      </c>
      <c r="AH17" s="234" t="str">
        <f t="shared" ca="1" si="12"/>
        <v/>
      </c>
      <c r="AI17" s="304"/>
      <c r="AJ17" s="305"/>
    </row>
    <row r="18" spans="2:36" s="302" customFormat="1" ht="18" customHeight="1" thickBot="1" x14ac:dyDescent="0.3">
      <c r="B18" s="232">
        <f t="shared" si="1"/>
        <v>16</v>
      </c>
      <c r="C18" s="237" t="str">
        <f t="shared" si="13"/>
        <v/>
      </c>
      <c r="D18" s="238" t="str">
        <f t="shared" ca="1" si="2"/>
        <v/>
      </c>
      <c r="E18" s="308"/>
      <c r="F18" s="237" t="str">
        <f t="shared" si="14"/>
        <v/>
      </c>
      <c r="G18" s="238" t="str">
        <f t="shared" ca="1" si="3"/>
        <v/>
      </c>
      <c r="H18" s="308"/>
      <c r="I18" s="237" t="str">
        <f t="shared" si="15"/>
        <v/>
      </c>
      <c r="J18" s="238" t="str">
        <f t="shared" ca="1" si="4"/>
        <v/>
      </c>
      <c r="K18" s="308"/>
      <c r="L18" s="237" t="str">
        <f t="shared" si="16"/>
        <v/>
      </c>
      <c r="M18" s="238" t="str">
        <f t="shared" ca="1" si="5"/>
        <v/>
      </c>
      <c r="N18" s="308"/>
      <c r="O18" s="237" t="str">
        <f t="shared" si="17"/>
        <v/>
      </c>
      <c r="P18" s="238" t="str">
        <f t="shared" ca="1" si="6"/>
        <v/>
      </c>
      <c r="Q18" s="308"/>
      <c r="R18" s="237" t="str">
        <f t="shared" si="18"/>
        <v/>
      </c>
      <c r="S18" s="238" t="str">
        <f t="shared" ca="1" si="7"/>
        <v/>
      </c>
      <c r="T18" s="308"/>
      <c r="U18" s="237" t="str">
        <f t="shared" si="19"/>
        <v/>
      </c>
      <c r="V18" s="238" t="str">
        <f t="shared" ca="1" si="8"/>
        <v/>
      </c>
      <c r="W18" s="308"/>
      <c r="X18" s="237" t="str">
        <f t="shared" si="20"/>
        <v/>
      </c>
      <c r="Y18" s="238" t="str">
        <f t="shared" ca="1" si="9"/>
        <v/>
      </c>
      <c r="Z18" s="308"/>
      <c r="AA18" s="237" t="str">
        <f t="shared" si="21"/>
        <v/>
      </c>
      <c r="AB18" s="238" t="str">
        <f t="shared" ca="1" si="10"/>
        <v/>
      </c>
      <c r="AC18" s="308"/>
      <c r="AD18" s="237" t="str">
        <f t="shared" si="22"/>
        <v/>
      </c>
      <c r="AE18" s="238" t="str">
        <f t="shared" ca="1" si="11"/>
        <v/>
      </c>
      <c r="AF18" s="308"/>
      <c r="AG18" s="237" t="str">
        <f t="shared" si="23"/>
        <v/>
      </c>
      <c r="AH18" s="238" t="str">
        <f t="shared" ca="1" si="12"/>
        <v/>
      </c>
      <c r="AI18" s="304"/>
      <c r="AJ18" s="305"/>
    </row>
    <row r="19" spans="2:36" s="302" customFormat="1" ht="18" customHeight="1" thickTop="1" x14ac:dyDescent="0.25">
      <c r="B19" s="232">
        <f t="shared" si="1"/>
        <v>18</v>
      </c>
      <c r="C19" s="235" t="str">
        <f ca="1">IFERROR(IF($B19&lt;&gt;$B18, HYPERLINK("#Backlog!B"&amp;MATCH(D19,KanbanContentR1,0)+ROW(BacklogStart),"➤"),""),"")</f>
        <v/>
      </c>
      <c r="D19" s="236" t="str">
        <f t="shared" ca="1" si="2"/>
        <v/>
      </c>
      <c r="F19" s="235" t="str">
        <f ca="1">IFERROR(IF($B19&lt;&gt;$B18, HYPERLINK("#Backlog!B"&amp;MATCH(G19,KanbanContentR1,0)+ROW(BacklogStart),"➤"),""),"")</f>
        <v/>
      </c>
      <c r="G19" s="236" t="str">
        <f t="shared" ca="1" si="3"/>
        <v/>
      </c>
      <c r="I19" s="235" t="str">
        <f ca="1">IFERROR(IF($B19&lt;&gt;$B18, HYPERLINK("#Backlog!B"&amp;MATCH(J19,KanbanContentR1,0)+ROW(BacklogStart),"➤"),""),"")</f>
        <v/>
      </c>
      <c r="J19" s="236" t="str">
        <f t="shared" ca="1" si="4"/>
        <v/>
      </c>
      <c r="L19" s="235" t="str">
        <f ca="1">IFERROR(IF($B19&lt;&gt;$B18, HYPERLINK("#Backlog!B"&amp;MATCH(M19,KanbanContentR1,0)+ROW(BacklogStart),"➤"),""),"")</f>
        <v/>
      </c>
      <c r="M19" s="236" t="str">
        <f t="shared" ca="1" si="5"/>
        <v/>
      </c>
      <c r="O19" s="235" t="str">
        <f ca="1">IFERROR(IF($B19&lt;&gt;$B18, HYPERLINK("#Backlog!B"&amp;MATCH(P19,KanbanContentR1,0)+ROW(BacklogStart),"➤"),""),"")</f>
        <v/>
      </c>
      <c r="P19" s="236" t="str">
        <f t="shared" ca="1" si="6"/>
        <v/>
      </c>
      <c r="R19" s="235" t="str">
        <f ca="1">IFERROR(IF($B19&lt;&gt;$B18, HYPERLINK("#Backlog!B"&amp;MATCH(S19,KanbanContentR1,0)+ROW(BacklogStart),"➤"),""),"")</f>
        <v/>
      </c>
      <c r="S19" s="236" t="str">
        <f t="shared" ca="1" si="7"/>
        <v/>
      </c>
      <c r="U19" s="235" t="str">
        <f ca="1">IFERROR(IF($B19&lt;&gt;$B18, HYPERLINK("#Backlog!B"&amp;MATCH(V19,KanbanContentR1,0)+ROW(BacklogStart),"➤"),""),"")</f>
        <v/>
      </c>
      <c r="V19" s="236" t="str">
        <f t="shared" ca="1" si="8"/>
        <v/>
      </c>
      <c r="X19" s="235" t="str">
        <f ca="1">IFERROR(IF($B19&lt;&gt;$B18, HYPERLINK("#Backlog!B"&amp;MATCH(Y19,KanbanContentR1,0)+ROW(BacklogStart),"➤"),""),"")</f>
        <v/>
      </c>
      <c r="Y19" s="236" t="str">
        <f t="shared" ca="1" si="9"/>
        <v/>
      </c>
      <c r="AA19" s="235" t="str">
        <f ca="1">IFERROR(IF($B19&lt;&gt;$B18, HYPERLINK("#Backlog!B"&amp;MATCH(AB19,KanbanContentR1,0)+ROW(BacklogStart),"➤"),""),"")</f>
        <v/>
      </c>
      <c r="AB19" s="236" t="str">
        <f t="shared" ca="1" si="10"/>
        <v/>
      </c>
      <c r="AD19" s="235" t="str">
        <f ca="1">IFERROR(IF($B19&lt;&gt;$B18, HYPERLINK("#Backlog!B"&amp;MATCH(AE19,KanbanContentR1,0)+ROW(BacklogStart),"➤"),""),"")</f>
        <v/>
      </c>
      <c r="AE19" s="236" t="str">
        <f t="shared" ca="1" si="11"/>
        <v/>
      </c>
      <c r="AG19" s="235" t="str">
        <f ca="1">IFERROR(IF($B19&lt;&gt;$B18, HYPERLINK("#Backlog!B"&amp;MATCH(AH19,KanbanContentR1,0)+ROW(BacklogStart),"➤"),""),"")</f>
        <v/>
      </c>
      <c r="AH19" s="236" t="str">
        <f t="shared" ca="1" si="12"/>
        <v/>
      </c>
      <c r="AI19" s="304"/>
      <c r="AJ19" s="305"/>
    </row>
    <row r="20" spans="2:36" s="302" customFormat="1" ht="18" customHeight="1" thickBot="1" x14ac:dyDescent="0.3">
      <c r="B20" s="232">
        <f t="shared" si="1"/>
        <v>18</v>
      </c>
      <c r="C20" s="235" t="str">
        <f t="shared" si="13"/>
        <v/>
      </c>
      <c r="D20" s="236" t="str">
        <f t="shared" ca="1" si="2"/>
        <v/>
      </c>
      <c r="F20" s="235" t="str">
        <f t="shared" si="14"/>
        <v/>
      </c>
      <c r="G20" s="236" t="str">
        <f t="shared" ca="1" si="3"/>
        <v/>
      </c>
      <c r="I20" s="235" t="str">
        <f t="shared" si="15"/>
        <v/>
      </c>
      <c r="J20" s="236" t="str">
        <f t="shared" ca="1" si="4"/>
        <v/>
      </c>
      <c r="L20" s="235" t="str">
        <f t="shared" si="16"/>
        <v/>
      </c>
      <c r="M20" s="236" t="str">
        <f t="shared" ca="1" si="5"/>
        <v/>
      </c>
      <c r="O20" s="235" t="str">
        <f t="shared" si="17"/>
        <v/>
      </c>
      <c r="P20" s="236" t="str">
        <f t="shared" ca="1" si="6"/>
        <v/>
      </c>
      <c r="R20" s="235" t="str">
        <f t="shared" si="18"/>
        <v/>
      </c>
      <c r="S20" s="236" t="str">
        <f t="shared" ca="1" si="7"/>
        <v/>
      </c>
      <c r="U20" s="235" t="str">
        <f t="shared" si="19"/>
        <v/>
      </c>
      <c r="V20" s="236" t="str">
        <f t="shared" ca="1" si="8"/>
        <v/>
      </c>
      <c r="X20" s="235" t="str">
        <f t="shared" si="20"/>
        <v/>
      </c>
      <c r="Y20" s="236" t="str">
        <f t="shared" ca="1" si="9"/>
        <v/>
      </c>
      <c r="AA20" s="235" t="str">
        <f t="shared" si="21"/>
        <v/>
      </c>
      <c r="AB20" s="236" t="str">
        <f t="shared" ca="1" si="10"/>
        <v/>
      </c>
      <c r="AD20" s="235" t="str">
        <f t="shared" si="22"/>
        <v/>
      </c>
      <c r="AE20" s="236" t="str">
        <f t="shared" ca="1" si="11"/>
        <v/>
      </c>
      <c r="AG20" s="235" t="str">
        <f t="shared" si="23"/>
        <v/>
      </c>
      <c r="AH20" s="236" t="str">
        <f t="shared" ca="1" si="12"/>
        <v/>
      </c>
      <c r="AI20" s="304"/>
      <c r="AJ20" s="305"/>
    </row>
    <row r="21" spans="2:36" s="302" customFormat="1" ht="18" customHeight="1" thickTop="1" x14ac:dyDescent="0.25">
      <c r="B21" s="232">
        <f t="shared" si="1"/>
        <v>20</v>
      </c>
      <c r="C21" s="233" t="str">
        <f ca="1">IFERROR(IF($B21&lt;&gt;$B20, HYPERLINK("#Backlog!B"&amp;MATCH(D21,KanbanContentR1,0)+ROW(BacklogStart),"➤"),""),"")</f>
        <v/>
      </c>
      <c r="D21" s="234" t="str">
        <f t="shared" ca="1" si="2"/>
        <v/>
      </c>
      <c r="E21" s="303"/>
      <c r="F21" s="233" t="str">
        <f ca="1">IFERROR(IF($B21&lt;&gt;$B20, HYPERLINK("#Backlog!B"&amp;MATCH(G21,KanbanContentR1,0)+ROW(BacklogStart),"➤"),""),"")</f>
        <v/>
      </c>
      <c r="G21" s="234" t="str">
        <f t="shared" ca="1" si="3"/>
        <v/>
      </c>
      <c r="H21" s="303"/>
      <c r="I21" s="233" t="str">
        <f ca="1">IFERROR(IF($B21&lt;&gt;$B20, HYPERLINK("#Backlog!B"&amp;MATCH(J21,KanbanContentR1,0)+ROW(BacklogStart),"➤"),""),"")</f>
        <v/>
      </c>
      <c r="J21" s="234" t="str">
        <f t="shared" ca="1" si="4"/>
        <v/>
      </c>
      <c r="K21" s="303"/>
      <c r="L21" s="233" t="str">
        <f ca="1">IFERROR(IF($B21&lt;&gt;$B20, HYPERLINK("#Backlog!B"&amp;MATCH(M21,KanbanContentR1,0)+ROW(BacklogStart),"➤"),""),"")</f>
        <v/>
      </c>
      <c r="M21" s="234" t="str">
        <f t="shared" ca="1" si="5"/>
        <v/>
      </c>
      <c r="N21" s="303"/>
      <c r="O21" s="233" t="str">
        <f ca="1">IFERROR(IF($B21&lt;&gt;$B20, HYPERLINK("#Backlog!B"&amp;MATCH(P21,KanbanContentR1,0)+ROW(BacklogStart),"➤"),""),"")</f>
        <v/>
      </c>
      <c r="P21" s="234" t="str">
        <f t="shared" ca="1" si="6"/>
        <v/>
      </c>
      <c r="Q21" s="303"/>
      <c r="R21" s="233" t="str">
        <f ca="1">IFERROR(IF($B21&lt;&gt;$B20, HYPERLINK("#Backlog!B"&amp;MATCH(S21,KanbanContentR1,0)+ROW(BacklogStart),"➤"),""),"")</f>
        <v/>
      </c>
      <c r="S21" s="234" t="str">
        <f t="shared" ca="1" si="7"/>
        <v/>
      </c>
      <c r="T21" s="303"/>
      <c r="U21" s="233" t="str">
        <f ca="1">IFERROR(IF($B21&lt;&gt;$B20, HYPERLINK("#Backlog!B"&amp;MATCH(V21,KanbanContentR1,0)+ROW(BacklogStart),"➤"),""),"")</f>
        <v/>
      </c>
      <c r="V21" s="234" t="str">
        <f t="shared" ca="1" si="8"/>
        <v/>
      </c>
      <c r="W21" s="303"/>
      <c r="X21" s="233" t="str">
        <f ca="1">IFERROR(IF($B21&lt;&gt;$B20, HYPERLINK("#Backlog!B"&amp;MATCH(Y21,KanbanContentR1,0)+ROW(BacklogStart),"➤"),""),"")</f>
        <v/>
      </c>
      <c r="Y21" s="234" t="str">
        <f t="shared" ca="1" si="9"/>
        <v/>
      </c>
      <c r="Z21" s="303"/>
      <c r="AA21" s="233" t="str">
        <f ca="1">IFERROR(IF($B21&lt;&gt;$B20, HYPERLINK("#Backlog!B"&amp;MATCH(AB21,KanbanContentR1,0)+ROW(BacklogStart),"➤"),""),"")</f>
        <v/>
      </c>
      <c r="AB21" s="234" t="str">
        <f t="shared" ca="1" si="10"/>
        <v/>
      </c>
      <c r="AC21" s="303"/>
      <c r="AD21" s="233" t="str">
        <f ca="1">IFERROR(IF($B21&lt;&gt;$B20, HYPERLINK("#Backlog!B"&amp;MATCH(AE21,KanbanContentR1,0)+ROW(BacklogStart),"➤"),""),"")</f>
        <v/>
      </c>
      <c r="AE21" s="234" t="str">
        <f t="shared" ca="1" si="11"/>
        <v/>
      </c>
      <c r="AF21" s="303"/>
      <c r="AG21" s="233" t="str">
        <f ca="1">IFERROR(IF($B21&lt;&gt;$B20, HYPERLINK("#Backlog!B"&amp;MATCH(AH21,KanbanContentR1,0)+ROW(BacklogStart),"➤"),""),"")</f>
        <v/>
      </c>
      <c r="AH21" s="234" t="str">
        <f t="shared" ca="1" si="12"/>
        <v/>
      </c>
      <c r="AI21" s="304"/>
      <c r="AJ21" s="305"/>
    </row>
    <row r="22" spans="2:36" s="302" customFormat="1" ht="18" customHeight="1" thickBot="1" x14ac:dyDescent="0.3">
      <c r="B22" s="232">
        <f t="shared" si="1"/>
        <v>20</v>
      </c>
      <c r="C22" s="235" t="str">
        <f t="shared" si="13"/>
        <v/>
      </c>
      <c r="D22" s="236" t="str">
        <f t="shared" ca="1" si="2"/>
        <v/>
      </c>
      <c r="F22" s="235" t="str">
        <f t="shared" si="14"/>
        <v/>
      </c>
      <c r="G22" s="236" t="str">
        <f t="shared" ca="1" si="3"/>
        <v/>
      </c>
      <c r="I22" s="235" t="str">
        <f t="shared" si="15"/>
        <v/>
      </c>
      <c r="J22" s="236" t="str">
        <f t="shared" ca="1" si="4"/>
        <v/>
      </c>
      <c r="L22" s="235" t="str">
        <f t="shared" si="16"/>
        <v/>
      </c>
      <c r="M22" s="236" t="str">
        <f t="shared" ca="1" si="5"/>
        <v/>
      </c>
      <c r="O22" s="235" t="str">
        <f t="shared" si="17"/>
        <v/>
      </c>
      <c r="P22" s="236" t="str">
        <f t="shared" ca="1" si="6"/>
        <v/>
      </c>
      <c r="R22" s="235" t="str">
        <f t="shared" si="18"/>
        <v/>
      </c>
      <c r="S22" s="236" t="str">
        <f t="shared" ca="1" si="7"/>
        <v/>
      </c>
      <c r="U22" s="235" t="str">
        <f t="shared" si="19"/>
        <v/>
      </c>
      <c r="V22" s="236" t="str">
        <f t="shared" ca="1" si="8"/>
        <v/>
      </c>
      <c r="X22" s="235" t="str">
        <f t="shared" si="20"/>
        <v/>
      </c>
      <c r="Y22" s="236" t="str">
        <f t="shared" ca="1" si="9"/>
        <v/>
      </c>
      <c r="AA22" s="235" t="str">
        <f t="shared" si="21"/>
        <v/>
      </c>
      <c r="AB22" s="236" t="str">
        <f t="shared" ca="1" si="10"/>
        <v/>
      </c>
      <c r="AD22" s="235" t="str">
        <f t="shared" si="22"/>
        <v/>
      </c>
      <c r="AE22" s="236" t="str">
        <f t="shared" ca="1" si="11"/>
        <v/>
      </c>
      <c r="AG22" s="235" t="str">
        <f t="shared" si="23"/>
        <v/>
      </c>
      <c r="AH22" s="236" t="str">
        <f t="shared" ca="1" si="12"/>
        <v/>
      </c>
      <c r="AI22" s="304"/>
      <c r="AJ22" s="305"/>
    </row>
    <row r="23" spans="2:36" s="307" customFormat="1" ht="18" customHeight="1" thickTop="1" x14ac:dyDescent="0.2">
      <c r="B23" s="232">
        <f t="shared" si="1"/>
        <v>22</v>
      </c>
      <c r="C23" s="233" t="str">
        <f ca="1">IFERROR(IF($B23&lt;&gt;$B22, HYPERLINK("#Backlog!B"&amp;MATCH(D23,KanbanContentR1,0)+ROW(BacklogStart),"➤"),""),"")</f>
        <v/>
      </c>
      <c r="D23" s="234" t="str">
        <f t="shared" ca="1" si="2"/>
        <v/>
      </c>
      <c r="E23" s="303"/>
      <c r="F23" s="233" t="str">
        <f ca="1">IFERROR(IF($B23&lt;&gt;$B22, HYPERLINK("#Backlog!B"&amp;MATCH(G23,KanbanContentR1,0)+ROW(BacklogStart),"➤"),""),"")</f>
        <v/>
      </c>
      <c r="G23" s="234" t="str">
        <f t="shared" ca="1" si="3"/>
        <v/>
      </c>
      <c r="H23" s="303"/>
      <c r="I23" s="233" t="str">
        <f ca="1">IFERROR(IF($B23&lt;&gt;$B22, HYPERLINK("#Backlog!B"&amp;MATCH(J23,KanbanContentR1,0)+ROW(BacklogStart),"➤"),""),"")</f>
        <v/>
      </c>
      <c r="J23" s="234" t="str">
        <f t="shared" ca="1" si="4"/>
        <v/>
      </c>
      <c r="K23" s="303"/>
      <c r="L23" s="233" t="str">
        <f ca="1">IFERROR(IF($B23&lt;&gt;$B22, HYPERLINK("#Backlog!B"&amp;MATCH(M23,KanbanContentR1,0)+ROW(BacklogStart),"➤"),""),"")</f>
        <v/>
      </c>
      <c r="M23" s="234" t="str">
        <f t="shared" ca="1" si="5"/>
        <v/>
      </c>
      <c r="N23" s="303"/>
      <c r="O23" s="233" t="str">
        <f ca="1">IFERROR(IF($B23&lt;&gt;$B22, HYPERLINK("#Backlog!B"&amp;MATCH(P23,KanbanContentR1,0)+ROW(BacklogStart),"➤"),""),"")</f>
        <v/>
      </c>
      <c r="P23" s="234" t="str">
        <f t="shared" ca="1" si="6"/>
        <v/>
      </c>
      <c r="Q23" s="303"/>
      <c r="R23" s="233" t="str">
        <f ca="1">IFERROR(IF($B23&lt;&gt;$B22, HYPERLINK("#Backlog!B"&amp;MATCH(S23,KanbanContentR1,0)+ROW(BacklogStart),"➤"),""),"")</f>
        <v/>
      </c>
      <c r="S23" s="234" t="str">
        <f t="shared" ca="1" si="7"/>
        <v/>
      </c>
      <c r="T23" s="303"/>
      <c r="U23" s="233" t="str">
        <f ca="1">IFERROR(IF($B23&lt;&gt;$B22, HYPERLINK("#Backlog!B"&amp;MATCH(V23,KanbanContentR1,0)+ROW(BacklogStart),"➤"),""),"")</f>
        <v/>
      </c>
      <c r="V23" s="234" t="str">
        <f t="shared" ca="1" si="8"/>
        <v/>
      </c>
      <c r="W23" s="303"/>
      <c r="X23" s="233" t="str">
        <f ca="1">IFERROR(IF($B23&lt;&gt;$B22, HYPERLINK("#Backlog!B"&amp;MATCH(Y23,KanbanContentR1,0)+ROW(BacklogStart),"➤"),""),"")</f>
        <v/>
      </c>
      <c r="Y23" s="234" t="str">
        <f t="shared" ca="1" si="9"/>
        <v/>
      </c>
      <c r="Z23" s="303"/>
      <c r="AA23" s="233" t="str">
        <f ca="1">IFERROR(IF($B23&lt;&gt;$B22, HYPERLINK("#Backlog!B"&amp;MATCH(AB23,KanbanContentR1,0)+ROW(BacklogStart),"➤"),""),"")</f>
        <v/>
      </c>
      <c r="AB23" s="234" t="str">
        <f t="shared" ca="1" si="10"/>
        <v/>
      </c>
      <c r="AC23" s="303"/>
      <c r="AD23" s="233" t="str">
        <f ca="1">IFERROR(IF($B23&lt;&gt;$B22, HYPERLINK("#Backlog!B"&amp;MATCH(AE23,KanbanContentR1,0)+ROW(BacklogStart),"➤"),""),"")</f>
        <v/>
      </c>
      <c r="AE23" s="234" t="str">
        <f t="shared" ca="1" si="11"/>
        <v/>
      </c>
      <c r="AF23" s="303"/>
      <c r="AG23" s="233" t="str">
        <f ca="1">IFERROR(IF($B23&lt;&gt;$B22, HYPERLINK("#Backlog!B"&amp;MATCH(AH23,KanbanContentR1,0)+ROW(BacklogStart),"➤"),""),"")</f>
        <v/>
      </c>
      <c r="AH23" s="234" t="str">
        <f t="shared" ca="1" si="12"/>
        <v/>
      </c>
      <c r="AI23" s="304"/>
      <c r="AJ23" s="309"/>
    </row>
    <row r="24" spans="2:36" s="307" customFormat="1" ht="18" customHeight="1" thickBot="1" x14ac:dyDescent="0.25">
      <c r="B24" s="232">
        <f t="shared" si="1"/>
        <v>22</v>
      </c>
      <c r="C24" s="237" t="str">
        <f t="shared" si="13"/>
        <v/>
      </c>
      <c r="D24" s="238" t="str">
        <f t="shared" ca="1" si="2"/>
        <v/>
      </c>
      <c r="E24" s="308"/>
      <c r="F24" s="237" t="str">
        <f t="shared" si="14"/>
        <v/>
      </c>
      <c r="G24" s="238" t="str">
        <f t="shared" ca="1" si="3"/>
        <v/>
      </c>
      <c r="H24" s="308"/>
      <c r="I24" s="237" t="str">
        <f t="shared" si="15"/>
        <v/>
      </c>
      <c r="J24" s="238" t="str">
        <f t="shared" ca="1" si="4"/>
        <v/>
      </c>
      <c r="K24" s="308"/>
      <c r="L24" s="237" t="str">
        <f t="shared" si="16"/>
        <v/>
      </c>
      <c r="M24" s="238" t="str">
        <f t="shared" ca="1" si="5"/>
        <v/>
      </c>
      <c r="N24" s="308"/>
      <c r="O24" s="237" t="str">
        <f t="shared" si="17"/>
        <v/>
      </c>
      <c r="P24" s="238" t="str">
        <f t="shared" ca="1" si="6"/>
        <v/>
      </c>
      <c r="Q24" s="308"/>
      <c r="R24" s="237" t="str">
        <f t="shared" si="18"/>
        <v/>
      </c>
      <c r="S24" s="238" t="str">
        <f t="shared" ca="1" si="7"/>
        <v/>
      </c>
      <c r="T24" s="308"/>
      <c r="U24" s="237" t="str">
        <f t="shared" si="19"/>
        <v/>
      </c>
      <c r="V24" s="238" t="str">
        <f t="shared" ca="1" si="8"/>
        <v/>
      </c>
      <c r="W24" s="308"/>
      <c r="X24" s="237" t="str">
        <f t="shared" si="20"/>
        <v/>
      </c>
      <c r="Y24" s="238" t="str">
        <f t="shared" ca="1" si="9"/>
        <v/>
      </c>
      <c r="Z24" s="308"/>
      <c r="AA24" s="237" t="str">
        <f t="shared" si="21"/>
        <v/>
      </c>
      <c r="AB24" s="238" t="str">
        <f t="shared" ca="1" si="10"/>
        <v/>
      </c>
      <c r="AC24" s="308"/>
      <c r="AD24" s="237" t="str">
        <f t="shared" si="22"/>
        <v/>
      </c>
      <c r="AE24" s="238" t="str">
        <f t="shared" ca="1" si="11"/>
        <v/>
      </c>
      <c r="AF24" s="308"/>
      <c r="AG24" s="237" t="str">
        <f t="shared" si="23"/>
        <v/>
      </c>
      <c r="AH24" s="238" t="str">
        <f t="shared" ca="1" si="12"/>
        <v/>
      </c>
      <c r="AI24" s="304"/>
      <c r="AJ24" s="309"/>
    </row>
    <row r="25" spans="2:36" s="307" customFormat="1" ht="18" customHeight="1" thickTop="1" x14ac:dyDescent="0.2">
      <c r="B25" s="232">
        <f t="shared" si="1"/>
        <v>24</v>
      </c>
      <c r="C25" s="233" t="str">
        <f ca="1">IFERROR(IF($B25&lt;&gt;$B24, HYPERLINK("#Backlog!B"&amp;MATCH(D25,KanbanContentR1,0)+ROW(BacklogStart),"➤"),""),"")</f>
        <v/>
      </c>
      <c r="D25" s="234" t="str">
        <f t="shared" ca="1" si="2"/>
        <v/>
      </c>
      <c r="E25" s="303"/>
      <c r="F25" s="233" t="str">
        <f ca="1">IFERROR(IF($B25&lt;&gt;$B24, HYPERLINK("#Backlog!B"&amp;MATCH(G25,KanbanContentR1,0)+ROW(BacklogStart),"➤"),""),"")</f>
        <v/>
      </c>
      <c r="G25" s="234" t="str">
        <f t="shared" ca="1" si="3"/>
        <v/>
      </c>
      <c r="H25" s="303"/>
      <c r="I25" s="233" t="str">
        <f ca="1">IFERROR(IF($B25&lt;&gt;$B24, HYPERLINK("#Backlog!B"&amp;MATCH(J25,KanbanContentR1,0)+ROW(BacklogStart),"➤"),""),"")</f>
        <v/>
      </c>
      <c r="J25" s="234" t="str">
        <f t="shared" ca="1" si="4"/>
        <v/>
      </c>
      <c r="K25" s="303"/>
      <c r="L25" s="233" t="str">
        <f ca="1">IFERROR(IF($B25&lt;&gt;$B24, HYPERLINK("#Backlog!B"&amp;MATCH(M25,KanbanContentR1,0)+ROW(BacklogStart),"➤"),""),"")</f>
        <v/>
      </c>
      <c r="M25" s="234" t="str">
        <f t="shared" ca="1" si="5"/>
        <v/>
      </c>
      <c r="N25" s="303"/>
      <c r="O25" s="233" t="str">
        <f ca="1">IFERROR(IF($B25&lt;&gt;$B24, HYPERLINK("#Backlog!B"&amp;MATCH(P25,KanbanContentR1,0)+ROW(BacklogStart),"➤"),""),"")</f>
        <v/>
      </c>
      <c r="P25" s="234" t="str">
        <f t="shared" ca="1" si="6"/>
        <v/>
      </c>
      <c r="Q25" s="303"/>
      <c r="R25" s="233" t="str">
        <f ca="1">IFERROR(IF($B25&lt;&gt;$B24, HYPERLINK("#Backlog!B"&amp;MATCH(S25,KanbanContentR1,0)+ROW(BacklogStart),"➤"),""),"")</f>
        <v/>
      </c>
      <c r="S25" s="234" t="str">
        <f t="shared" ca="1" si="7"/>
        <v/>
      </c>
      <c r="T25" s="303"/>
      <c r="U25" s="233" t="str">
        <f ca="1">IFERROR(IF($B25&lt;&gt;$B24, HYPERLINK("#Backlog!B"&amp;MATCH(V25,KanbanContentR1,0)+ROW(BacklogStart),"➤"),""),"")</f>
        <v/>
      </c>
      <c r="V25" s="234" t="str">
        <f t="shared" ca="1" si="8"/>
        <v/>
      </c>
      <c r="W25" s="303"/>
      <c r="X25" s="233" t="str">
        <f ca="1">IFERROR(IF($B25&lt;&gt;$B24, HYPERLINK("#Backlog!B"&amp;MATCH(Y25,KanbanContentR1,0)+ROW(BacklogStart),"➤"),""),"")</f>
        <v/>
      </c>
      <c r="Y25" s="234" t="str">
        <f t="shared" ca="1" si="9"/>
        <v/>
      </c>
      <c r="Z25" s="303"/>
      <c r="AA25" s="233" t="str">
        <f ca="1">IFERROR(IF($B25&lt;&gt;$B24, HYPERLINK("#Backlog!B"&amp;MATCH(AB25,KanbanContentR1,0)+ROW(BacklogStart),"➤"),""),"")</f>
        <v/>
      </c>
      <c r="AB25" s="234" t="str">
        <f t="shared" ca="1" si="10"/>
        <v/>
      </c>
      <c r="AC25" s="303"/>
      <c r="AD25" s="233" t="str">
        <f ca="1">IFERROR(IF($B25&lt;&gt;$B24, HYPERLINK("#Backlog!B"&amp;MATCH(AE25,KanbanContentR1,0)+ROW(BacklogStart),"➤"),""),"")</f>
        <v/>
      </c>
      <c r="AE25" s="234" t="str">
        <f t="shared" ca="1" si="11"/>
        <v/>
      </c>
      <c r="AF25" s="303"/>
      <c r="AG25" s="233" t="str">
        <f ca="1">IFERROR(IF($B25&lt;&gt;$B24, HYPERLINK("#Backlog!B"&amp;MATCH(AH25,KanbanContentR1,0)+ROW(BacklogStart),"➤"),""),"")</f>
        <v/>
      </c>
      <c r="AH25" s="234" t="str">
        <f t="shared" ca="1" si="12"/>
        <v/>
      </c>
      <c r="AI25" s="304"/>
      <c r="AJ25" s="309"/>
    </row>
    <row r="26" spans="2:36" s="307" customFormat="1" ht="18" customHeight="1" thickBot="1" x14ac:dyDescent="0.25">
      <c r="B26" s="232">
        <f t="shared" si="1"/>
        <v>24</v>
      </c>
      <c r="C26" s="237" t="str">
        <f t="shared" ref="C26:C70" si="24">IFERROR(IF($B26&lt;&gt;$B25, HYPERLINK("#Backlog!B"&amp;MATCH(D26,KanbanContentR1,0)+ROW(BacklogStart),"➤"),""),"")</f>
        <v/>
      </c>
      <c r="D26" s="238" t="str">
        <f t="shared" ca="1" si="2"/>
        <v/>
      </c>
      <c r="E26" s="308"/>
      <c r="F26" s="237" t="str">
        <f t="shared" ref="F26:F70" si="25">IFERROR(IF($B26&lt;&gt;$B25, HYPERLINK("#Backlog!B"&amp;MATCH(G26,KanbanContentR1,0)+ROW(BacklogStart),"➤"),""),"")</f>
        <v/>
      </c>
      <c r="G26" s="238" t="str">
        <f t="shared" ca="1" si="3"/>
        <v/>
      </c>
      <c r="H26" s="308"/>
      <c r="I26" s="237" t="str">
        <f t="shared" ref="I26:I70" si="26">IFERROR(IF($B26&lt;&gt;$B25, HYPERLINK("#Backlog!B"&amp;MATCH(J26,KanbanContentR1,0)+ROW(BacklogStart),"➤"),""),"")</f>
        <v/>
      </c>
      <c r="J26" s="238" t="str">
        <f t="shared" ca="1" si="4"/>
        <v/>
      </c>
      <c r="K26" s="308"/>
      <c r="L26" s="237" t="str">
        <f t="shared" ref="L26:L70" si="27">IFERROR(IF($B26&lt;&gt;$B25, HYPERLINK("#Backlog!B"&amp;MATCH(M26,KanbanContentR1,0)+ROW(BacklogStart),"➤"),""),"")</f>
        <v/>
      </c>
      <c r="M26" s="238" t="str">
        <f t="shared" ca="1" si="5"/>
        <v/>
      </c>
      <c r="N26" s="308"/>
      <c r="O26" s="237" t="str">
        <f t="shared" ref="O26:O70" si="28">IFERROR(IF($B26&lt;&gt;$B25, HYPERLINK("#Backlog!B"&amp;MATCH(P26,KanbanContentR1,0)+ROW(BacklogStart),"➤"),""),"")</f>
        <v/>
      </c>
      <c r="P26" s="238" t="str">
        <f t="shared" ca="1" si="6"/>
        <v/>
      </c>
      <c r="Q26" s="308"/>
      <c r="R26" s="237" t="str">
        <f t="shared" ref="R26:R70" si="29">IFERROR(IF($B26&lt;&gt;$B25, HYPERLINK("#Backlog!B"&amp;MATCH(S26,KanbanContentR1,0)+ROW(BacklogStart),"➤"),""),"")</f>
        <v/>
      </c>
      <c r="S26" s="238" t="str">
        <f t="shared" ca="1" si="7"/>
        <v/>
      </c>
      <c r="T26" s="308"/>
      <c r="U26" s="237" t="str">
        <f t="shared" ref="U26:U70" si="30">IFERROR(IF($B26&lt;&gt;$B25, HYPERLINK("#Backlog!B"&amp;MATCH(V26,KanbanContentR1,0)+ROW(BacklogStart),"➤"),""),"")</f>
        <v/>
      </c>
      <c r="V26" s="238" t="str">
        <f t="shared" ca="1" si="8"/>
        <v/>
      </c>
      <c r="W26" s="308"/>
      <c r="X26" s="237" t="str">
        <f t="shared" ref="X26:X70" si="31">IFERROR(IF($B26&lt;&gt;$B25, HYPERLINK("#Backlog!B"&amp;MATCH(Y26,KanbanContentR1,0)+ROW(BacklogStart),"➤"),""),"")</f>
        <v/>
      </c>
      <c r="Y26" s="238" t="str">
        <f t="shared" ca="1" si="9"/>
        <v/>
      </c>
      <c r="Z26" s="308"/>
      <c r="AA26" s="237" t="str">
        <f t="shared" ref="AA26:AA70" si="32">IFERROR(IF($B26&lt;&gt;$B25, HYPERLINK("#Backlog!B"&amp;MATCH(AB26,KanbanContentR1,0)+ROW(BacklogStart),"➤"),""),"")</f>
        <v/>
      </c>
      <c r="AB26" s="238" t="str">
        <f t="shared" ca="1" si="10"/>
        <v/>
      </c>
      <c r="AC26" s="308"/>
      <c r="AD26" s="237" t="str">
        <f t="shared" ref="AD26:AD70" si="33">IFERROR(IF($B26&lt;&gt;$B25, HYPERLINK("#Backlog!B"&amp;MATCH(AE26,KanbanContentR1,0)+ROW(BacklogStart),"➤"),""),"")</f>
        <v/>
      </c>
      <c r="AE26" s="238" t="str">
        <f t="shared" ca="1" si="11"/>
        <v/>
      </c>
      <c r="AF26" s="308"/>
      <c r="AG26" s="237" t="str">
        <f t="shared" ref="AG26:AG70" si="34">IFERROR(IF($B26&lt;&gt;$B25, HYPERLINK("#Backlog!B"&amp;MATCH(AH26,KanbanContentR1,0)+ROW(BacklogStart),"➤"),""),"")</f>
        <v/>
      </c>
      <c r="AH26" s="238" t="str">
        <f t="shared" ca="1" si="12"/>
        <v/>
      </c>
      <c r="AI26" s="304"/>
      <c r="AJ26" s="309"/>
    </row>
    <row r="27" spans="2:36" s="307" customFormat="1" ht="18" customHeight="1" thickTop="1" x14ac:dyDescent="0.2">
      <c r="B27" s="232">
        <f t="shared" si="1"/>
        <v>26</v>
      </c>
      <c r="C27" s="233" t="str">
        <f ca="1">IFERROR(IF($B27&lt;&gt;$B26, HYPERLINK("#Backlog!B"&amp;MATCH(D27,KanbanContentR1,0)+ROW(BacklogStart),"➤"),""),"")</f>
        <v/>
      </c>
      <c r="D27" s="234" t="str">
        <f t="shared" ca="1" si="2"/>
        <v/>
      </c>
      <c r="E27" s="303"/>
      <c r="F27" s="233" t="str">
        <f ca="1">IFERROR(IF($B27&lt;&gt;$B26, HYPERLINK("#Backlog!B"&amp;MATCH(G27,KanbanContentR1,0)+ROW(BacklogStart),"➤"),""),"")</f>
        <v/>
      </c>
      <c r="G27" s="234" t="str">
        <f t="shared" ca="1" si="3"/>
        <v/>
      </c>
      <c r="H27" s="303"/>
      <c r="I27" s="233" t="str">
        <f ca="1">IFERROR(IF($B27&lt;&gt;$B26, HYPERLINK("#Backlog!B"&amp;MATCH(J27,KanbanContentR1,0)+ROW(BacklogStart),"➤"),""),"")</f>
        <v/>
      </c>
      <c r="J27" s="234" t="str">
        <f t="shared" ca="1" si="4"/>
        <v/>
      </c>
      <c r="K27" s="303"/>
      <c r="L27" s="233" t="str">
        <f ca="1">IFERROR(IF($B27&lt;&gt;$B26, HYPERLINK("#Backlog!B"&amp;MATCH(M27,KanbanContentR1,0)+ROW(BacklogStart),"➤"),""),"")</f>
        <v/>
      </c>
      <c r="M27" s="234" t="str">
        <f t="shared" ca="1" si="5"/>
        <v/>
      </c>
      <c r="N27" s="303"/>
      <c r="O27" s="233" t="str">
        <f ca="1">IFERROR(IF($B27&lt;&gt;$B26, HYPERLINK("#Backlog!B"&amp;MATCH(P27,KanbanContentR1,0)+ROW(BacklogStart),"➤"),""),"")</f>
        <v/>
      </c>
      <c r="P27" s="234" t="str">
        <f t="shared" ca="1" si="6"/>
        <v/>
      </c>
      <c r="Q27" s="303"/>
      <c r="R27" s="233" t="str">
        <f ca="1">IFERROR(IF($B27&lt;&gt;$B26, HYPERLINK("#Backlog!B"&amp;MATCH(S27,KanbanContentR1,0)+ROW(BacklogStart),"➤"),""),"")</f>
        <v/>
      </c>
      <c r="S27" s="234" t="str">
        <f t="shared" ca="1" si="7"/>
        <v/>
      </c>
      <c r="T27" s="303"/>
      <c r="U27" s="233" t="str">
        <f ca="1">IFERROR(IF($B27&lt;&gt;$B26, HYPERLINK("#Backlog!B"&amp;MATCH(V27,KanbanContentR1,0)+ROW(BacklogStart),"➤"),""),"")</f>
        <v/>
      </c>
      <c r="V27" s="234" t="str">
        <f t="shared" ca="1" si="8"/>
        <v/>
      </c>
      <c r="W27" s="303"/>
      <c r="X27" s="233" t="str">
        <f ca="1">IFERROR(IF($B27&lt;&gt;$B26, HYPERLINK("#Backlog!B"&amp;MATCH(Y27,KanbanContentR1,0)+ROW(BacklogStart),"➤"),""),"")</f>
        <v/>
      </c>
      <c r="Y27" s="234" t="str">
        <f t="shared" ca="1" si="9"/>
        <v/>
      </c>
      <c r="Z27" s="303"/>
      <c r="AA27" s="233" t="str">
        <f ca="1">IFERROR(IF($B27&lt;&gt;$B26, HYPERLINK("#Backlog!B"&amp;MATCH(AB27,KanbanContentR1,0)+ROW(BacklogStart),"➤"),""),"")</f>
        <v/>
      </c>
      <c r="AB27" s="234" t="str">
        <f t="shared" ca="1" si="10"/>
        <v/>
      </c>
      <c r="AC27" s="303"/>
      <c r="AD27" s="233" t="str">
        <f ca="1">IFERROR(IF($B27&lt;&gt;$B26, HYPERLINK("#Backlog!B"&amp;MATCH(AE27,KanbanContentR1,0)+ROW(BacklogStart),"➤"),""),"")</f>
        <v/>
      </c>
      <c r="AE27" s="234" t="str">
        <f t="shared" ca="1" si="11"/>
        <v/>
      </c>
      <c r="AF27" s="303"/>
      <c r="AG27" s="233" t="str">
        <f ca="1">IFERROR(IF($B27&lt;&gt;$B26, HYPERLINK("#Backlog!B"&amp;MATCH(AH27,KanbanContentR1,0)+ROW(BacklogStart),"➤"),""),"")</f>
        <v/>
      </c>
      <c r="AH27" s="234" t="str">
        <f t="shared" ca="1" si="12"/>
        <v/>
      </c>
      <c r="AI27" s="304"/>
      <c r="AJ27" s="309"/>
    </row>
    <row r="28" spans="2:36" s="307" customFormat="1" ht="18" customHeight="1" thickBot="1" x14ac:dyDescent="0.25">
      <c r="B28" s="232">
        <f t="shared" si="1"/>
        <v>26</v>
      </c>
      <c r="C28" s="237" t="str">
        <f t="shared" si="24"/>
        <v/>
      </c>
      <c r="D28" s="238" t="str">
        <f t="shared" ca="1" si="2"/>
        <v/>
      </c>
      <c r="E28" s="308"/>
      <c r="F28" s="237" t="str">
        <f t="shared" si="25"/>
        <v/>
      </c>
      <c r="G28" s="238" t="str">
        <f t="shared" ca="1" si="3"/>
        <v/>
      </c>
      <c r="H28" s="308"/>
      <c r="I28" s="237" t="str">
        <f t="shared" si="26"/>
        <v/>
      </c>
      <c r="J28" s="238" t="str">
        <f t="shared" ca="1" si="4"/>
        <v/>
      </c>
      <c r="K28" s="308"/>
      <c r="L28" s="237" t="str">
        <f t="shared" si="27"/>
        <v/>
      </c>
      <c r="M28" s="238" t="str">
        <f t="shared" ca="1" si="5"/>
        <v/>
      </c>
      <c r="N28" s="308"/>
      <c r="O28" s="237" t="str">
        <f t="shared" si="28"/>
        <v/>
      </c>
      <c r="P28" s="238" t="str">
        <f t="shared" ca="1" si="6"/>
        <v/>
      </c>
      <c r="Q28" s="308"/>
      <c r="R28" s="237" t="str">
        <f t="shared" si="29"/>
        <v/>
      </c>
      <c r="S28" s="238" t="str">
        <f t="shared" ca="1" si="7"/>
        <v/>
      </c>
      <c r="T28" s="308"/>
      <c r="U28" s="237" t="str">
        <f t="shared" si="30"/>
        <v/>
      </c>
      <c r="V28" s="238" t="str">
        <f t="shared" ca="1" si="8"/>
        <v/>
      </c>
      <c r="W28" s="308"/>
      <c r="X28" s="237" t="str">
        <f t="shared" si="31"/>
        <v/>
      </c>
      <c r="Y28" s="238" t="str">
        <f t="shared" ca="1" si="9"/>
        <v/>
      </c>
      <c r="Z28" s="308"/>
      <c r="AA28" s="237" t="str">
        <f t="shared" si="32"/>
        <v/>
      </c>
      <c r="AB28" s="238" t="str">
        <f t="shared" ca="1" si="10"/>
        <v/>
      </c>
      <c r="AC28" s="308"/>
      <c r="AD28" s="237" t="str">
        <f t="shared" si="33"/>
        <v/>
      </c>
      <c r="AE28" s="238" t="str">
        <f t="shared" ca="1" si="11"/>
        <v/>
      </c>
      <c r="AF28" s="308"/>
      <c r="AG28" s="237" t="str">
        <f t="shared" si="34"/>
        <v/>
      </c>
      <c r="AH28" s="238" t="str">
        <f t="shared" ca="1" si="12"/>
        <v/>
      </c>
      <c r="AI28" s="304"/>
      <c r="AJ28" s="309"/>
    </row>
    <row r="29" spans="2:36" s="307" customFormat="1" ht="18" customHeight="1" thickTop="1" x14ac:dyDescent="0.2">
      <c r="B29" s="232">
        <f t="shared" si="1"/>
        <v>28</v>
      </c>
      <c r="C29" s="233" t="str">
        <f ca="1">IFERROR(IF($B29&lt;&gt;$B28, HYPERLINK("#Backlog!B"&amp;MATCH(D29,KanbanContentR1,0)+ROW(BacklogStart),"➤"),""),"")</f>
        <v/>
      </c>
      <c r="D29" s="234" t="str">
        <f t="shared" ca="1" si="2"/>
        <v/>
      </c>
      <c r="E29" s="303"/>
      <c r="F29" s="233" t="str">
        <f ca="1">IFERROR(IF($B29&lt;&gt;$B28, HYPERLINK("#Backlog!B"&amp;MATCH(G29,KanbanContentR1,0)+ROW(BacklogStart),"➤"),""),"")</f>
        <v/>
      </c>
      <c r="G29" s="234" t="str">
        <f t="shared" ca="1" si="3"/>
        <v/>
      </c>
      <c r="H29" s="303"/>
      <c r="I29" s="233" t="str">
        <f ca="1">IFERROR(IF($B29&lt;&gt;$B28, HYPERLINK("#Backlog!B"&amp;MATCH(J29,KanbanContentR1,0)+ROW(BacklogStart),"➤"),""),"")</f>
        <v/>
      </c>
      <c r="J29" s="234" t="str">
        <f t="shared" ca="1" si="4"/>
        <v/>
      </c>
      <c r="K29" s="303"/>
      <c r="L29" s="233" t="str">
        <f ca="1">IFERROR(IF($B29&lt;&gt;$B28, HYPERLINK("#Backlog!B"&amp;MATCH(M29,KanbanContentR1,0)+ROW(BacklogStart),"➤"),""),"")</f>
        <v/>
      </c>
      <c r="M29" s="234" t="str">
        <f t="shared" ca="1" si="5"/>
        <v/>
      </c>
      <c r="N29" s="303"/>
      <c r="O29" s="233" t="str">
        <f ca="1">IFERROR(IF($B29&lt;&gt;$B28, HYPERLINK("#Backlog!B"&amp;MATCH(P29,KanbanContentR1,0)+ROW(BacklogStart),"➤"),""),"")</f>
        <v/>
      </c>
      <c r="P29" s="234" t="str">
        <f t="shared" ca="1" si="6"/>
        <v/>
      </c>
      <c r="Q29" s="303"/>
      <c r="R29" s="233" t="str">
        <f ca="1">IFERROR(IF($B29&lt;&gt;$B28, HYPERLINK("#Backlog!B"&amp;MATCH(S29,KanbanContentR1,0)+ROW(BacklogStart),"➤"),""),"")</f>
        <v/>
      </c>
      <c r="S29" s="234" t="str">
        <f t="shared" ca="1" si="7"/>
        <v/>
      </c>
      <c r="T29" s="303"/>
      <c r="U29" s="233" t="str">
        <f ca="1">IFERROR(IF($B29&lt;&gt;$B28, HYPERLINK("#Backlog!B"&amp;MATCH(V29,KanbanContentR1,0)+ROW(BacklogStart),"➤"),""),"")</f>
        <v/>
      </c>
      <c r="V29" s="234" t="str">
        <f t="shared" ca="1" si="8"/>
        <v/>
      </c>
      <c r="W29" s="303"/>
      <c r="X29" s="233" t="str">
        <f ca="1">IFERROR(IF($B29&lt;&gt;$B28, HYPERLINK("#Backlog!B"&amp;MATCH(Y29,KanbanContentR1,0)+ROW(BacklogStart),"➤"),""),"")</f>
        <v/>
      </c>
      <c r="Y29" s="234" t="str">
        <f t="shared" ca="1" si="9"/>
        <v/>
      </c>
      <c r="Z29" s="303"/>
      <c r="AA29" s="233" t="str">
        <f ca="1">IFERROR(IF($B29&lt;&gt;$B28, HYPERLINK("#Backlog!B"&amp;MATCH(AB29,KanbanContentR1,0)+ROW(BacklogStart),"➤"),""),"")</f>
        <v/>
      </c>
      <c r="AB29" s="234" t="str">
        <f t="shared" ca="1" si="10"/>
        <v/>
      </c>
      <c r="AC29" s="303"/>
      <c r="AD29" s="233" t="str">
        <f ca="1">IFERROR(IF($B29&lt;&gt;$B28, HYPERLINK("#Backlog!B"&amp;MATCH(AE29,KanbanContentR1,0)+ROW(BacklogStart),"➤"),""),"")</f>
        <v/>
      </c>
      <c r="AE29" s="234" t="str">
        <f t="shared" ca="1" si="11"/>
        <v/>
      </c>
      <c r="AF29" s="303"/>
      <c r="AG29" s="233" t="str">
        <f ca="1">IFERROR(IF($B29&lt;&gt;$B28, HYPERLINK("#Backlog!B"&amp;MATCH(AH29,KanbanContentR1,0)+ROW(BacklogStart),"➤"),""),"")</f>
        <v/>
      </c>
      <c r="AH29" s="234" t="str">
        <f t="shared" ca="1" si="12"/>
        <v/>
      </c>
      <c r="AI29" s="304"/>
      <c r="AJ29" s="309"/>
    </row>
    <row r="30" spans="2:36" s="307" customFormat="1" ht="18" customHeight="1" thickBot="1" x14ac:dyDescent="0.25">
      <c r="B30" s="232">
        <f t="shared" si="1"/>
        <v>28</v>
      </c>
      <c r="C30" s="237" t="str">
        <f t="shared" si="24"/>
        <v/>
      </c>
      <c r="D30" s="238" t="str">
        <f t="shared" ca="1" si="2"/>
        <v/>
      </c>
      <c r="E30" s="308"/>
      <c r="F30" s="237" t="str">
        <f t="shared" si="25"/>
        <v/>
      </c>
      <c r="G30" s="238" t="str">
        <f t="shared" ca="1" si="3"/>
        <v/>
      </c>
      <c r="H30" s="308"/>
      <c r="I30" s="237" t="str">
        <f t="shared" si="26"/>
        <v/>
      </c>
      <c r="J30" s="238" t="str">
        <f t="shared" ca="1" si="4"/>
        <v/>
      </c>
      <c r="K30" s="308"/>
      <c r="L30" s="237" t="str">
        <f t="shared" si="27"/>
        <v/>
      </c>
      <c r="M30" s="238" t="str">
        <f t="shared" ca="1" si="5"/>
        <v/>
      </c>
      <c r="N30" s="308"/>
      <c r="O30" s="237" t="str">
        <f t="shared" si="28"/>
        <v/>
      </c>
      <c r="P30" s="238" t="str">
        <f t="shared" ca="1" si="6"/>
        <v/>
      </c>
      <c r="Q30" s="308"/>
      <c r="R30" s="237" t="str">
        <f t="shared" si="29"/>
        <v/>
      </c>
      <c r="S30" s="238" t="str">
        <f t="shared" ca="1" si="7"/>
        <v/>
      </c>
      <c r="T30" s="308"/>
      <c r="U30" s="237" t="str">
        <f t="shared" si="30"/>
        <v/>
      </c>
      <c r="V30" s="238" t="str">
        <f t="shared" ca="1" si="8"/>
        <v/>
      </c>
      <c r="W30" s="308"/>
      <c r="X30" s="237" t="str">
        <f t="shared" si="31"/>
        <v/>
      </c>
      <c r="Y30" s="238" t="str">
        <f t="shared" ca="1" si="9"/>
        <v/>
      </c>
      <c r="Z30" s="308"/>
      <c r="AA30" s="237" t="str">
        <f t="shared" si="32"/>
        <v/>
      </c>
      <c r="AB30" s="238" t="str">
        <f t="shared" ca="1" si="10"/>
        <v/>
      </c>
      <c r="AC30" s="308"/>
      <c r="AD30" s="237" t="str">
        <f t="shared" si="33"/>
        <v/>
      </c>
      <c r="AE30" s="238" t="str">
        <f t="shared" ca="1" si="11"/>
        <v/>
      </c>
      <c r="AF30" s="308"/>
      <c r="AG30" s="237" t="str">
        <f t="shared" si="34"/>
        <v/>
      </c>
      <c r="AH30" s="238" t="str">
        <f t="shared" ca="1" si="12"/>
        <v/>
      </c>
      <c r="AI30" s="304"/>
      <c r="AJ30" s="309"/>
    </row>
    <row r="31" spans="2:36" s="307" customFormat="1" ht="18" customHeight="1" thickTop="1" x14ac:dyDescent="0.2">
      <c r="B31" s="232">
        <f t="shared" si="1"/>
        <v>30</v>
      </c>
      <c r="C31" s="233" t="str">
        <f ca="1">IFERROR(IF($B31&lt;&gt;$B30, HYPERLINK("#Backlog!B"&amp;MATCH(D31,KanbanContentR1,0)+ROW(BacklogStart),"➤"),""),"")</f>
        <v/>
      </c>
      <c r="D31" s="234" t="str">
        <f t="shared" ca="1" si="2"/>
        <v/>
      </c>
      <c r="E31" s="303"/>
      <c r="F31" s="233" t="str">
        <f ca="1">IFERROR(IF($B31&lt;&gt;$B30, HYPERLINK("#Backlog!B"&amp;MATCH(G31,KanbanContentR1,0)+ROW(BacklogStart),"➤"),""),"")</f>
        <v/>
      </c>
      <c r="G31" s="234" t="str">
        <f t="shared" ca="1" si="3"/>
        <v/>
      </c>
      <c r="H31" s="303"/>
      <c r="I31" s="233" t="str">
        <f ca="1">IFERROR(IF($B31&lt;&gt;$B30, HYPERLINK("#Backlog!B"&amp;MATCH(J31,KanbanContentR1,0)+ROW(BacklogStart),"➤"),""),"")</f>
        <v/>
      </c>
      <c r="J31" s="234" t="str">
        <f t="shared" ca="1" si="4"/>
        <v/>
      </c>
      <c r="K31" s="303"/>
      <c r="L31" s="233" t="str">
        <f ca="1">IFERROR(IF($B31&lt;&gt;$B30, HYPERLINK("#Backlog!B"&amp;MATCH(M31,KanbanContentR1,0)+ROW(BacklogStart),"➤"),""),"")</f>
        <v/>
      </c>
      <c r="M31" s="234" t="str">
        <f t="shared" ca="1" si="5"/>
        <v/>
      </c>
      <c r="N31" s="303"/>
      <c r="O31" s="233" t="str">
        <f ca="1">IFERROR(IF($B31&lt;&gt;$B30, HYPERLINK("#Backlog!B"&amp;MATCH(P31,KanbanContentR1,0)+ROW(BacklogStart),"➤"),""),"")</f>
        <v/>
      </c>
      <c r="P31" s="234" t="str">
        <f t="shared" ca="1" si="6"/>
        <v/>
      </c>
      <c r="Q31" s="303"/>
      <c r="R31" s="233" t="str">
        <f ca="1">IFERROR(IF($B31&lt;&gt;$B30, HYPERLINK("#Backlog!B"&amp;MATCH(S31,KanbanContentR1,0)+ROW(BacklogStart),"➤"),""),"")</f>
        <v/>
      </c>
      <c r="S31" s="234" t="str">
        <f t="shared" ca="1" si="7"/>
        <v/>
      </c>
      <c r="T31" s="303"/>
      <c r="U31" s="233" t="str">
        <f ca="1">IFERROR(IF($B31&lt;&gt;$B30, HYPERLINK("#Backlog!B"&amp;MATCH(V31,KanbanContentR1,0)+ROW(BacklogStart),"➤"),""),"")</f>
        <v/>
      </c>
      <c r="V31" s="234" t="str">
        <f t="shared" ca="1" si="8"/>
        <v/>
      </c>
      <c r="W31" s="303"/>
      <c r="X31" s="233" t="str">
        <f ca="1">IFERROR(IF($B31&lt;&gt;$B30, HYPERLINK("#Backlog!B"&amp;MATCH(Y31,KanbanContentR1,0)+ROW(BacklogStart),"➤"),""),"")</f>
        <v/>
      </c>
      <c r="Y31" s="234" t="str">
        <f t="shared" ca="1" si="9"/>
        <v/>
      </c>
      <c r="Z31" s="303"/>
      <c r="AA31" s="233" t="str">
        <f ca="1">IFERROR(IF($B31&lt;&gt;$B30, HYPERLINK("#Backlog!B"&amp;MATCH(AB31,KanbanContentR1,0)+ROW(BacklogStart),"➤"),""),"")</f>
        <v/>
      </c>
      <c r="AB31" s="234" t="str">
        <f t="shared" ca="1" si="10"/>
        <v/>
      </c>
      <c r="AC31" s="303"/>
      <c r="AD31" s="233" t="str">
        <f ca="1">IFERROR(IF($B31&lt;&gt;$B30, HYPERLINK("#Backlog!B"&amp;MATCH(AE31,KanbanContentR1,0)+ROW(BacklogStart),"➤"),""),"")</f>
        <v/>
      </c>
      <c r="AE31" s="234" t="str">
        <f t="shared" ca="1" si="11"/>
        <v/>
      </c>
      <c r="AF31" s="303"/>
      <c r="AG31" s="233" t="str">
        <f ca="1">IFERROR(IF($B31&lt;&gt;$B30, HYPERLINK("#Backlog!B"&amp;MATCH(AH31,KanbanContentR1,0)+ROW(BacklogStart),"➤"),""),"")</f>
        <v/>
      </c>
      <c r="AH31" s="234" t="str">
        <f t="shared" ca="1" si="12"/>
        <v/>
      </c>
      <c r="AI31" s="304"/>
      <c r="AJ31" s="309"/>
    </row>
    <row r="32" spans="2:36" s="307" customFormat="1" ht="18" customHeight="1" thickBot="1" x14ac:dyDescent="0.25">
      <c r="B32" s="232">
        <f t="shared" si="1"/>
        <v>30</v>
      </c>
      <c r="C32" s="235" t="str">
        <f t="shared" si="24"/>
        <v/>
      </c>
      <c r="D32" s="236" t="str">
        <f t="shared" ca="1" si="2"/>
        <v/>
      </c>
      <c r="E32" s="302"/>
      <c r="F32" s="235" t="str">
        <f t="shared" si="25"/>
        <v/>
      </c>
      <c r="G32" s="236" t="str">
        <f t="shared" ca="1" si="3"/>
        <v/>
      </c>
      <c r="H32" s="302"/>
      <c r="I32" s="235" t="str">
        <f t="shared" si="26"/>
        <v/>
      </c>
      <c r="J32" s="236" t="str">
        <f t="shared" ca="1" si="4"/>
        <v/>
      </c>
      <c r="K32" s="302"/>
      <c r="L32" s="235" t="str">
        <f t="shared" si="27"/>
        <v/>
      </c>
      <c r="M32" s="236" t="str">
        <f t="shared" ca="1" si="5"/>
        <v/>
      </c>
      <c r="N32" s="302"/>
      <c r="O32" s="235" t="str">
        <f t="shared" si="28"/>
        <v/>
      </c>
      <c r="P32" s="236" t="str">
        <f t="shared" ca="1" si="6"/>
        <v/>
      </c>
      <c r="Q32" s="302"/>
      <c r="R32" s="235" t="str">
        <f t="shared" si="29"/>
        <v/>
      </c>
      <c r="S32" s="236" t="str">
        <f t="shared" ca="1" si="7"/>
        <v/>
      </c>
      <c r="T32" s="302"/>
      <c r="U32" s="235" t="str">
        <f t="shared" si="30"/>
        <v/>
      </c>
      <c r="V32" s="236" t="str">
        <f t="shared" ca="1" si="8"/>
        <v/>
      </c>
      <c r="W32" s="302"/>
      <c r="X32" s="235" t="str">
        <f t="shared" si="31"/>
        <v/>
      </c>
      <c r="Y32" s="236" t="str">
        <f t="shared" ca="1" si="9"/>
        <v/>
      </c>
      <c r="Z32" s="302"/>
      <c r="AA32" s="235" t="str">
        <f t="shared" si="32"/>
        <v/>
      </c>
      <c r="AB32" s="236" t="str">
        <f t="shared" ca="1" si="10"/>
        <v/>
      </c>
      <c r="AC32" s="302"/>
      <c r="AD32" s="235" t="str">
        <f t="shared" si="33"/>
        <v/>
      </c>
      <c r="AE32" s="236" t="str">
        <f t="shared" ca="1" si="11"/>
        <v/>
      </c>
      <c r="AF32" s="302"/>
      <c r="AG32" s="235" t="str">
        <f t="shared" si="34"/>
        <v/>
      </c>
      <c r="AH32" s="236" t="str">
        <f t="shared" ca="1" si="12"/>
        <v/>
      </c>
      <c r="AI32" s="304"/>
      <c r="AJ32" s="309"/>
    </row>
    <row r="33" spans="2:36" s="307" customFormat="1" ht="18" customHeight="1" thickTop="1" x14ac:dyDescent="0.2">
      <c r="B33" s="232">
        <f t="shared" si="1"/>
        <v>32</v>
      </c>
      <c r="C33" s="233" t="str">
        <f ca="1">IFERROR(IF($B33&lt;&gt;$B32, HYPERLINK("#Backlog!B"&amp;MATCH(D33,KanbanContentR1,0)+ROW(BacklogStart),"➤"),""),"")</f>
        <v/>
      </c>
      <c r="D33" s="234" t="str">
        <f t="shared" ca="1" si="2"/>
        <v/>
      </c>
      <c r="E33" s="303"/>
      <c r="F33" s="233" t="str">
        <f ca="1">IFERROR(IF($B33&lt;&gt;$B32, HYPERLINK("#Backlog!B"&amp;MATCH(G33,KanbanContentR1,0)+ROW(BacklogStart),"➤"),""),"")</f>
        <v/>
      </c>
      <c r="G33" s="234" t="str">
        <f t="shared" ca="1" si="3"/>
        <v/>
      </c>
      <c r="H33" s="303"/>
      <c r="I33" s="233" t="str">
        <f ca="1">IFERROR(IF($B33&lt;&gt;$B32, HYPERLINK("#Backlog!B"&amp;MATCH(J33,KanbanContentR1,0)+ROW(BacklogStart),"➤"),""),"")</f>
        <v/>
      </c>
      <c r="J33" s="234" t="str">
        <f t="shared" ca="1" si="4"/>
        <v/>
      </c>
      <c r="K33" s="303"/>
      <c r="L33" s="233" t="str">
        <f ca="1">IFERROR(IF($B33&lt;&gt;$B32, HYPERLINK("#Backlog!B"&amp;MATCH(M33,KanbanContentR1,0)+ROW(BacklogStart),"➤"),""),"")</f>
        <v/>
      </c>
      <c r="M33" s="234" t="str">
        <f t="shared" ca="1" si="5"/>
        <v/>
      </c>
      <c r="N33" s="303"/>
      <c r="O33" s="233" t="str">
        <f ca="1">IFERROR(IF($B33&lt;&gt;$B32, HYPERLINK("#Backlog!B"&amp;MATCH(P33,KanbanContentR1,0)+ROW(BacklogStart),"➤"),""),"")</f>
        <v/>
      </c>
      <c r="P33" s="234" t="str">
        <f t="shared" ca="1" si="6"/>
        <v/>
      </c>
      <c r="Q33" s="303"/>
      <c r="R33" s="233" t="str">
        <f ca="1">IFERROR(IF($B33&lt;&gt;$B32, HYPERLINK("#Backlog!B"&amp;MATCH(S33,KanbanContentR1,0)+ROW(BacklogStart),"➤"),""),"")</f>
        <v/>
      </c>
      <c r="S33" s="234" t="str">
        <f t="shared" ca="1" si="7"/>
        <v/>
      </c>
      <c r="T33" s="303"/>
      <c r="U33" s="233" t="str">
        <f ca="1">IFERROR(IF($B33&lt;&gt;$B32, HYPERLINK("#Backlog!B"&amp;MATCH(V33,KanbanContentR1,0)+ROW(BacklogStart),"➤"),""),"")</f>
        <v/>
      </c>
      <c r="V33" s="234" t="str">
        <f t="shared" ca="1" si="8"/>
        <v/>
      </c>
      <c r="W33" s="303"/>
      <c r="X33" s="233" t="str">
        <f ca="1">IFERROR(IF($B33&lt;&gt;$B32, HYPERLINK("#Backlog!B"&amp;MATCH(Y33,KanbanContentR1,0)+ROW(BacklogStart),"➤"),""),"")</f>
        <v/>
      </c>
      <c r="Y33" s="234" t="str">
        <f t="shared" ca="1" si="9"/>
        <v/>
      </c>
      <c r="Z33" s="303"/>
      <c r="AA33" s="233" t="str">
        <f ca="1">IFERROR(IF($B33&lt;&gt;$B32, HYPERLINK("#Backlog!B"&amp;MATCH(AB33,KanbanContentR1,0)+ROW(BacklogStart),"➤"),""),"")</f>
        <v/>
      </c>
      <c r="AB33" s="234" t="str">
        <f t="shared" ca="1" si="10"/>
        <v/>
      </c>
      <c r="AC33" s="303"/>
      <c r="AD33" s="233" t="str">
        <f ca="1">IFERROR(IF($B33&lt;&gt;$B32, HYPERLINK("#Backlog!B"&amp;MATCH(AE33,KanbanContentR1,0)+ROW(BacklogStart),"➤"),""),"")</f>
        <v/>
      </c>
      <c r="AE33" s="234" t="str">
        <f t="shared" ca="1" si="11"/>
        <v/>
      </c>
      <c r="AF33" s="303"/>
      <c r="AG33" s="233" t="str">
        <f ca="1">IFERROR(IF($B33&lt;&gt;$B32, HYPERLINK("#Backlog!B"&amp;MATCH(AH33,KanbanContentR1,0)+ROW(BacklogStart),"➤"),""),"")</f>
        <v/>
      </c>
      <c r="AH33" s="234" t="str">
        <f t="shared" ca="1" si="12"/>
        <v/>
      </c>
      <c r="AI33" s="304"/>
      <c r="AJ33" s="309"/>
    </row>
    <row r="34" spans="2:36" s="307" customFormat="1" ht="18" customHeight="1" thickBot="1" x14ac:dyDescent="0.25">
      <c r="B34" s="232">
        <f t="shared" si="1"/>
        <v>32</v>
      </c>
      <c r="C34" s="237" t="str">
        <f t="shared" si="24"/>
        <v/>
      </c>
      <c r="D34" s="238" t="str">
        <f t="shared" ca="1" si="2"/>
        <v/>
      </c>
      <c r="E34" s="308"/>
      <c r="F34" s="237" t="str">
        <f t="shared" si="25"/>
        <v/>
      </c>
      <c r="G34" s="238" t="str">
        <f t="shared" ca="1" si="3"/>
        <v/>
      </c>
      <c r="H34" s="308"/>
      <c r="I34" s="237" t="str">
        <f t="shared" si="26"/>
        <v/>
      </c>
      <c r="J34" s="238" t="str">
        <f t="shared" ca="1" si="4"/>
        <v/>
      </c>
      <c r="K34" s="308"/>
      <c r="L34" s="237" t="str">
        <f t="shared" si="27"/>
        <v/>
      </c>
      <c r="M34" s="238" t="str">
        <f t="shared" ca="1" si="5"/>
        <v/>
      </c>
      <c r="N34" s="308"/>
      <c r="O34" s="237" t="str">
        <f t="shared" si="28"/>
        <v/>
      </c>
      <c r="P34" s="238" t="str">
        <f t="shared" ca="1" si="6"/>
        <v/>
      </c>
      <c r="Q34" s="308"/>
      <c r="R34" s="237" t="str">
        <f t="shared" si="29"/>
        <v/>
      </c>
      <c r="S34" s="238" t="str">
        <f t="shared" ca="1" si="7"/>
        <v/>
      </c>
      <c r="T34" s="308"/>
      <c r="U34" s="237" t="str">
        <f t="shared" si="30"/>
        <v/>
      </c>
      <c r="V34" s="238" t="str">
        <f t="shared" ca="1" si="8"/>
        <v/>
      </c>
      <c r="W34" s="308"/>
      <c r="X34" s="237" t="str">
        <f t="shared" si="31"/>
        <v/>
      </c>
      <c r="Y34" s="238" t="str">
        <f t="shared" ca="1" si="9"/>
        <v/>
      </c>
      <c r="Z34" s="308"/>
      <c r="AA34" s="237" t="str">
        <f t="shared" si="32"/>
        <v/>
      </c>
      <c r="AB34" s="238" t="str">
        <f t="shared" ca="1" si="10"/>
        <v/>
      </c>
      <c r="AC34" s="308"/>
      <c r="AD34" s="237" t="str">
        <f t="shared" si="33"/>
        <v/>
      </c>
      <c r="AE34" s="238" t="str">
        <f t="shared" ca="1" si="11"/>
        <v/>
      </c>
      <c r="AF34" s="308"/>
      <c r="AG34" s="237" t="str">
        <f t="shared" si="34"/>
        <v/>
      </c>
      <c r="AH34" s="238" t="str">
        <f t="shared" ca="1" si="12"/>
        <v/>
      </c>
      <c r="AI34" s="304"/>
      <c r="AJ34" s="309"/>
    </row>
    <row r="35" spans="2:36" s="307" customFormat="1" ht="18" customHeight="1" thickTop="1" x14ac:dyDescent="0.2">
      <c r="B35" s="232">
        <f t="shared" si="1"/>
        <v>34</v>
      </c>
      <c r="C35" s="233" t="str">
        <f ca="1">IFERROR(IF($B35&lt;&gt;$B34, HYPERLINK("#Backlog!B"&amp;MATCH(D35,KanbanContentR1,0)+ROW(BacklogStart),"➤"),""),"")</f>
        <v/>
      </c>
      <c r="D35" s="234" t="str">
        <f t="shared" ca="1" si="2"/>
        <v/>
      </c>
      <c r="E35" s="303"/>
      <c r="F35" s="233" t="str">
        <f ca="1">IFERROR(IF($B35&lt;&gt;$B34, HYPERLINK("#Backlog!B"&amp;MATCH(G35,KanbanContentR1,0)+ROW(BacklogStart),"➤"),""),"")</f>
        <v/>
      </c>
      <c r="G35" s="234" t="str">
        <f t="shared" ca="1" si="3"/>
        <v/>
      </c>
      <c r="H35" s="303"/>
      <c r="I35" s="233" t="str">
        <f ca="1">IFERROR(IF($B35&lt;&gt;$B34, HYPERLINK("#Backlog!B"&amp;MATCH(J35,KanbanContentR1,0)+ROW(BacklogStart),"➤"),""),"")</f>
        <v/>
      </c>
      <c r="J35" s="234" t="str">
        <f t="shared" ca="1" si="4"/>
        <v/>
      </c>
      <c r="K35" s="303"/>
      <c r="L35" s="233" t="str">
        <f ca="1">IFERROR(IF($B35&lt;&gt;$B34, HYPERLINK("#Backlog!B"&amp;MATCH(M35,KanbanContentR1,0)+ROW(BacklogStart),"➤"),""),"")</f>
        <v/>
      </c>
      <c r="M35" s="234" t="str">
        <f t="shared" ca="1" si="5"/>
        <v/>
      </c>
      <c r="N35" s="303"/>
      <c r="O35" s="233" t="str">
        <f ca="1">IFERROR(IF($B35&lt;&gt;$B34, HYPERLINK("#Backlog!B"&amp;MATCH(P35,KanbanContentR1,0)+ROW(BacklogStart),"➤"),""),"")</f>
        <v/>
      </c>
      <c r="P35" s="234" t="str">
        <f t="shared" ca="1" si="6"/>
        <v/>
      </c>
      <c r="Q35" s="303"/>
      <c r="R35" s="233" t="str">
        <f ca="1">IFERROR(IF($B35&lt;&gt;$B34, HYPERLINK("#Backlog!B"&amp;MATCH(S35,KanbanContentR1,0)+ROW(BacklogStart),"➤"),""),"")</f>
        <v/>
      </c>
      <c r="S35" s="234" t="str">
        <f t="shared" ca="1" si="7"/>
        <v/>
      </c>
      <c r="T35" s="303"/>
      <c r="U35" s="233" t="str">
        <f ca="1">IFERROR(IF($B35&lt;&gt;$B34, HYPERLINK("#Backlog!B"&amp;MATCH(V35,KanbanContentR1,0)+ROW(BacklogStart),"➤"),""),"")</f>
        <v/>
      </c>
      <c r="V35" s="234" t="str">
        <f t="shared" ca="1" si="8"/>
        <v/>
      </c>
      <c r="W35" s="303"/>
      <c r="X35" s="233" t="str">
        <f ca="1">IFERROR(IF($B35&lt;&gt;$B34, HYPERLINK("#Backlog!B"&amp;MATCH(Y35,KanbanContentR1,0)+ROW(BacklogStart),"➤"),""),"")</f>
        <v/>
      </c>
      <c r="Y35" s="234" t="str">
        <f t="shared" ca="1" si="9"/>
        <v/>
      </c>
      <c r="Z35" s="303"/>
      <c r="AA35" s="233" t="str">
        <f ca="1">IFERROR(IF($B35&lt;&gt;$B34, HYPERLINK("#Backlog!B"&amp;MATCH(AB35,KanbanContentR1,0)+ROW(BacklogStart),"➤"),""),"")</f>
        <v/>
      </c>
      <c r="AB35" s="234" t="str">
        <f t="shared" ca="1" si="10"/>
        <v/>
      </c>
      <c r="AC35" s="303"/>
      <c r="AD35" s="233" t="str">
        <f ca="1">IFERROR(IF($B35&lt;&gt;$B34, HYPERLINK("#Backlog!B"&amp;MATCH(AE35,KanbanContentR1,0)+ROW(BacklogStart),"➤"),""),"")</f>
        <v/>
      </c>
      <c r="AE35" s="234" t="str">
        <f t="shared" ca="1" si="11"/>
        <v/>
      </c>
      <c r="AF35" s="303"/>
      <c r="AG35" s="233" t="str">
        <f ca="1">IFERROR(IF($B35&lt;&gt;$B34, HYPERLINK("#Backlog!B"&amp;MATCH(AH35,KanbanContentR1,0)+ROW(BacklogStart),"➤"),""),"")</f>
        <v/>
      </c>
      <c r="AH35" s="234" t="str">
        <f t="shared" ca="1" si="12"/>
        <v/>
      </c>
      <c r="AI35" s="304"/>
      <c r="AJ35" s="309"/>
    </row>
    <row r="36" spans="2:36" s="307" customFormat="1" ht="18" customHeight="1" thickBot="1" x14ac:dyDescent="0.25">
      <c r="B36" s="232">
        <f t="shared" si="1"/>
        <v>34</v>
      </c>
      <c r="C36" s="237" t="str">
        <f t="shared" si="24"/>
        <v/>
      </c>
      <c r="D36" s="238" t="str">
        <f t="shared" ca="1" si="2"/>
        <v/>
      </c>
      <c r="E36" s="308"/>
      <c r="F36" s="237" t="str">
        <f t="shared" si="25"/>
        <v/>
      </c>
      <c r="G36" s="238" t="str">
        <f t="shared" ca="1" si="3"/>
        <v/>
      </c>
      <c r="H36" s="308"/>
      <c r="I36" s="237" t="str">
        <f t="shared" si="26"/>
        <v/>
      </c>
      <c r="J36" s="238" t="str">
        <f t="shared" ca="1" si="4"/>
        <v/>
      </c>
      <c r="K36" s="308"/>
      <c r="L36" s="237" t="str">
        <f t="shared" si="27"/>
        <v/>
      </c>
      <c r="M36" s="238" t="str">
        <f t="shared" ca="1" si="5"/>
        <v/>
      </c>
      <c r="N36" s="308"/>
      <c r="O36" s="237" t="str">
        <f t="shared" si="28"/>
        <v/>
      </c>
      <c r="P36" s="238" t="str">
        <f t="shared" ca="1" si="6"/>
        <v/>
      </c>
      <c r="Q36" s="308"/>
      <c r="R36" s="237" t="str">
        <f t="shared" si="29"/>
        <v/>
      </c>
      <c r="S36" s="238" t="str">
        <f t="shared" ca="1" si="7"/>
        <v/>
      </c>
      <c r="T36" s="308"/>
      <c r="U36" s="237" t="str">
        <f t="shared" si="30"/>
        <v/>
      </c>
      <c r="V36" s="238" t="str">
        <f t="shared" ca="1" si="8"/>
        <v/>
      </c>
      <c r="W36" s="308"/>
      <c r="X36" s="237" t="str">
        <f t="shared" si="31"/>
        <v/>
      </c>
      <c r="Y36" s="238" t="str">
        <f t="shared" ca="1" si="9"/>
        <v/>
      </c>
      <c r="Z36" s="308"/>
      <c r="AA36" s="237" t="str">
        <f t="shared" si="32"/>
        <v/>
      </c>
      <c r="AB36" s="238" t="str">
        <f t="shared" ca="1" si="10"/>
        <v/>
      </c>
      <c r="AC36" s="308"/>
      <c r="AD36" s="237" t="str">
        <f t="shared" si="33"/>
        <v/>
      </c>
      <c r="AE36" s="238" t="str">
        <f t="shared" ca="1" si="11"/>
        <v/>
      </c>
      <c r="AF36" s="308"/>
      <c r="AG36" s="237" t="str">
        <f t="shared" si="34"/>
        <v/>
      </c>
      <c r="AH36" s="238" t="str">
        <f t="shared" ca="1" si="12"/>
        <v/>
      </c>
      <c r="AI36" s="304"/>
      <c r="AJ36" s="309"/>
    </row>
    <row r="37" spans="2:36" s="307" customFormat="1" ht="18" customHeight="1" thickTop="1" x14ac:dyDescent="0.2">
      <c r="B37" s="232">
        <f t="shared" si="1"/>
        <v>36</v>
      </c>
      <c r="C37" s="233" t="str">
        <f ca="1">IFERROR(IF($B37&lt;&gt;$B36, HYPERLINK("#Backlog!B"&amp;MATCH(D37,KanbanContentR1,0)+ROW(BacklogStart),"➤"),""),"")</f>
        <v/>
      </c>
      <c r="D37" s="234" t="str">
        <f t="shared" ca="1" si="2"/>
        <v/>
      </c>
      <c r="E37" s="303"/>
      <c r="F37" s="233" t="str">
        <f ca="1">IFERROR(IF($B37&lt;&gt;$B36, HYPERLINK("#Backlog!B"&amp;MATCH(G37,KanbanContentR1,0)+ROW(BacklogStart),"➤"),""),"")</f>
        <v/>
      </c>
      <c r="G37" s="234" t="str">
        <f t="shared" ca="1" si="3"/>
        <v/>
      </c>
      <c r="H37" s="303"/>
      <c r="I37" s="233" t="str">
        <f ca="1">IFERROR(IF($B37&lt;&gt;$B36, HYPERLINK("#Backlog!B"&amp;MATCH(J37,KanbanContentR1,0)+ROW(BacklogStart),"➤"),""),"")</f>
        <v/>
      </c>
      <c r="J37" s="234" t="str">
        <f t="shared" ca="1" si="4"/>
        <v/>
      </c>
      <c r="K37" s="303"/>
      <c r="L37" s="233" t="str">
        <f ca="1">IFERROR(IF($B37&lt;&gt;$B36, HYPERLINK("#Backlog!B"&amp;MATCH(M37,KanbanContentR1,0)+ROW(BacklogStart),"➤"),""),"")</f>
        <v/>
      </c>
      <c r="M37" s="234" t="str">
        <f t="shared" ca="1" si="5"/>
        <v/>
      </c>
      <c r="N37" s="303"/>
      <c r="O37" s="233" t="str">
        <f ca="1">IFERROR(IF($B37&lt;&gt;$B36, HYPERLINK("#Backlog!B"&amp;MATCH(P37,KanbanContentR1,0)+ROW(BacklogStart),"➤"),""),"")</f>
        <v/>
      </c>
      <c r="P37" s="234" t="str">
        <f t="shared" ca="1" si="6"/>
        <v/>
      </c>
      <c r="Q37" s="303"/>
      <c r="R37" s="233" t="str">
        <f ca="1">IFERROR(IF($B37&lt;&gt;$B36, HYPERLINK("#Backlog!B"&amp;MATCH(S37,KanbanContentR1,0)+ROW(BacklogStart),"➤"),""),"")</f>
        <v/>
      </c>
      <c r="S37" s="234" t="str">
        <f t="shared" ca="1" si="7"/>
        <v/>
      </c>
      <c r="T37" s="303"/>
      <c r="U37" s="233" t="str">
        <f ca="1">IFERROR(IF($B37&lt;&gt;$B36, HYPERLINK("#Backlog!B"&amp;MATCH(V37,KanbanContentR1,0)+ROW(BacklogStart),"➤"),""),"")</f>
        <v/>
      </c>
      <c r="V37" s="234" t="str">
        <f t="shared" ca="1" si="8"/>
        <v/>
      </c>
      <c r="W37" s="303"/>
      <c r="X37" s="233" t="str">
        <f ca="1">IFERROR(IF($B37&lt;&gt;$B36, HYPERLINK("#Backlog!B"&amp;MATCH(Y37,KanbanContentR1,0)+ROW(BacklogStart),"➤"),""),"")</f>
        <v/>
      </c>
      <c r="Y37" s="234" t="str">
        <f t="shared" ca="1" si="9"/>
        <v/>
      </c>
      <c r="Z37" s="303"/>
      <c r="AA37" s="233" t="str">
        <f ca="1">IFERROR(IF($B37&lt;&gt;$B36, HYPERLINK("#Backlog!B"&amp;MATCH(AB37,KanbanContentR1,0)+ROW(BacklogStart),"➤"),""),"")</f>
        <v/>
      </c>
      <c r="AB37" s="234" t="str">
        <f t="shared" ca="1" si="10"/>
        <v/>
      </c>
      <c r="AC37" s="303"/>
      <c r="AD37" s="233" t="str">
        <f ca="1">IFERROR(IF($B37&lt;&gt;$B36, HYPERLINK("#Backlog!B"&amp;MATCH(AE37,KanbanContentR1,0)+ROW(BacklogStart),"➤"),""),"")</f>
        <v/>
      </c>
      <c r="AE37" s="234" t="str">
        <f t="shared" ca="1" si="11"/>
        <v/>
      </c>
      <c r="AF37" s="303"/>
      <c r="AG37" s="233" t="str">
        <f ca="1">IFERROR(IF($B37&lt;&gt;$B36, HYPERLINK("#Backlog!B"&amp;MATCH(AH37,KanbanContentR1,0)+ROW(BacklogStart),"➤"),""),"")</f>
        <v/>
      </c>
      <c r="AH37" s="234" t="str">
        <f t="shared" ca="1" si="12"/>
        <v/>
      </c>
      <c r="AI37" s="304"/>
      <c r="AJ37" s="309"/>
    </row>
    <row r="38" spans="2:36" s="307" customFormat="1" ht="18" customHeight="1" thickBot="1" x14ac:dyDescent="0.25">
      <c r="B38" s="232">
        <f t="shared" si="1"/>
        <v>36</v>
      </c>
      <c r="C38" s="237" t="str">
        <f t="shared" si="24"/>
        <v/>
      </c>
      <c r="D38" s="238" t="str">
        <f t="shared" ca="1" si="2"/>
        <v/>
      </c>
      <c r="E38" s="308"/>
      <c r="F38" s="237" t="str">
        <f t="shared" si="25"/>
        <v/>
      </c>
      <c r="G38" s="238" t="str">
        <f t="shared" ca="1" si="3"/>
        <v/>
      </c>
      <c r="H38" s="308"/>
      <c r="I38" s="237" t="str">
        <f t="shared" si="26"/>
        <v/>
      </c>
      <c r="J38" s="238" t="str">
        <f t="shared" ca="1" si="4"/>
        <v/>
      </c>
      <c r="K38" s="308"/>
      <c r="L38" s="237" t="str">
        <f t="shared" si="27"/>
        <v/>
      </c>
      <c r="M38" s="238" t="str">
        <f t="shared" ca="1" si="5"/>
        <v/>
      </c>
      <c r="N38" s="308"/>
      <c r="O38" s="237" t="str">
        <f t="shared" si="28"/>
        <v/>
      </c>
      <c r="P38" s="238" t="str">
        <f t="shared" ca="1" si="6"/>
        <v/>
      </c>
      <c r="Q38" s="308"/>
      <c r="R38" s="237" t="str">
        <f t="shared" si="29"/>
        <v/>
      </c>
      <c r="S38" s="238" t="str">
        <f t="shared" ca="1" si="7"/>
        <v/>
      </c>
      <c r="T38" s="308"/>
      <c r="U38" s="237" t="str">
        <f t="shared" si="30"/>
        <v/>
      </c>
      <c r="V38" s="238" t="str">
        <f t="shared" ca="1" si="8"/>
        <v/>
      </c>
      <c r="W38" s="308"/>
      <c r="X38" s="237" t="str">
        <f t="shared" si="31"/>
        <v/>
      </c>
      <c r="Y38" s="238" t="str">
        <f t="shared" ca="1" si="9"/>
        <v/>
      </c>
      <c r="Z38" s="308"/>
      <c r="AA38" s="237" t="str">
        <f t="shared" si="32"/>
        <v/>
      </c>
      <c r="AB38" s="238" t="str">
        <f t="shared" ca="1" si="10"/>
        <v/>
      </c>
      <c r="AC38" s="308"/>
      <c r="AD38" s="237" t="str">
        <f t="shared" si="33"/>
        <v/>
      </c>
      <c r="AE38" s="238" t="str">
        <f t="shared" ca="1" si="11"/>
        <v/>
      </c>
      <c r="AF38" s="308"/>
      <c r="AG38" s="237" t="str">
        <f t="shared" si="34"/>
        <v/>
      </c>
      <c r="AH38" s="238" t="str">
        <f t="shared" ca="1" si="12"/>
        <v/>
      </c>
      <c r="AI38" s="304"/>
      <c r="AJ38" s="309"/>
    </row>
    <row r="39" spans="2:36" s="307" customFormat="1" ht="18" customHeight="1" thickTop="1" x14ac:dyDescent="0.2">
      <c r="B39" s="232">
        <f t="shared" si="1"/>
        <v>38</v>
      </c>
      <c r="C39" s="233" t="str">
        <f ca="1">IFERROR(IF($B39&lt;&gt;$B38, HYPERLINK("#Backlog!B"&amp;MATCH(D39,KanbanContentR1,0)+ROW(BacklogStart),"➤"),""),"")</f>
        <v/>
      </c>
      <c r="D39" s="234" t="str">
        <f t="shared" ca="1" si="2"/>
        <v/>
      </c>
      <c r="E39" s="303"/>
      <c r="F39" s="233" t="str">
        <f ca="1">IFERROR(IF($B39&lt;&gt;$B38, HYPERLINK("#Backlog!B"&amp;MATCH(G39,KanbanContentR1,0)+ROW(BacklogStart),"➤"),""),"")</f>
        <v/>
      </c>
      <c r="G39" s="234" t="str">
        <f t="shared" ca="1" si="3"/>
        <v/>
      </c>
      <c r="H39" s="303"/>
      <c r="I39" s="233" t="str">
        <f ca="1">IFERROR(IF($B39&lt;&gt;$B38, HYPERLINK("#Backlog!B"&amp;MATCH(J39,KanbanContentR1,0)+ROW(BacklogStart),"➤"),""),"")</f>
        <v/>
      </c>
      <c r="J39" s="234" t="str">
        <f t="shared" ca="1" si="4"/>
        <v/>
      </c>
      <c r="K39" s="303"/>
      <c r="L39" s="233" t="str">
        <f ca="1">IFERROR(IF($B39&lt;&gt;$B38, HYPERLINK("#Backlog!B"&amp;MATCH(M39,KanbanContentR1,0)+ROW(BacklogStart),"➤"),""),"")</f>
        <v/>
      </c>
      <c r="M39" s="234" t="str">
        <f t="shared" ca="1" si="5"/>
        <v/>
      </c>
      <c r="N39" s="303"/>
      <c r="O39" s="233" t="str">
        <f ca="1">IFERROR(IF($B39&lt;&gt;$B38, HYPERLINK("#Backlog!B"&amp;MATCH(P39,KanbanContentR1,0)+ROW(BacklogStart),"➤"),""),"")</f>
        <v/>
      </c>
      <c r="P39" s="234" t="str">
        <f t="shared" ca="1" si="6"/>
        <v/>
      </c>
      <c r="Q39" s="303"/>
      <c r="R39" s="233" t="str">
        <f ca="1">IFERROR(IF($B39&lt;&gt;$B38, HYPERLINK("#Backlog!B"&amp;MATCH(S39,KanbanContentR1,0)+ROW(BacklogStart),"➤"),""),"")</f>
        <v/>
      </c>
      <c r="S39" s="234" t="str">
        <f t="shared" ca="1" si="7"/>
        <v/>
      </c>
      <c r="T39" s="303"/>
      <c r="U39" s="233" t="str">
        <f ca="1">IFERROR(IF($B39&lt;&gt;$B38, HYPERLINK("#Backlog!B"&amp;MATCH(V39,KanbanContentR1,0)+ROW(BacklogStart),"➤"),""),"")</f>
        <v/>
      </c>
      <c r="V39" s="234" t="str">
        <f t="shared" ca="1" si="8"/>
        <v/>
      </c>
      <c r="W39" s="303"/>
      <c r="X39" s="233" t="str">
        <f ca="1">IFERROR(IF($B39&lt;&gt;$B38, HYPERLINK("#Backlog!B"&amp;MATCH(Y39,KanbanContentR1,0)+ROW(BacklogStart),"➤"),""),"")</f>
        <v/>
      </c>
      <c r="Y39" s="234" t="str">
        <f t="shared" ca="1" si="9"/>
        <v/>
      </c>
      <c r="Z39" s="303"/>
      <c r="AA39" s="233" t="str">
        <f ca="1">IFERROR(IF($B39&lt;&gt;$B38, HYPERLINK("#Backlog!B"&amp;MATCH(AB39,KanbanContentR1,0)+ROW(BacklogStart),"➤"),""),"")</f>
        <v/>
      </c>
      <c r="AB39" s="234" t="str">
        <f t="shared" ca="1" si="10"/>
        <v/>
      </c>
      <c r="AC39" s="303"/>
      <c r="AD39" s="233" t="str">
        <f ca="1">IFERROR(IF($B39&lt;&gt;$B38, HYPERLINK("#Backlog!B"&amp;MATCH(AE39,KanbanContentR1,0)+ROW(BacklogStart),"➤"),""),"")</f>
        <v/>
      </c>
      <c r="AE39" s="234" t="str">
        <f t="shared" ca="1" si="11"/>
        <v/>
      </c>
      <c r="AF39" s="303"/>
      <c r="AG39" s="233" t="str">
        <f ca="1">IFERROR(IF($B39&lt;&gt;$B38, HYPERLINK("#Backlog!B"&amp;MATCH(AH39,KanbanContentR1,0)+ROW(BacklogStart),"➤"),""),"")</f>
        <v/>
      </c>
      <c r="AH39" s="234" t="str">
        <f t="shared" ca="1" si="12"/>
        <v/>
      </c>
      <c r="AI39" s="304"/>
      <c r="AJ39" s="309"/>
    </row>
    <row r="40" spans="2:36" s="307" customFormat="1" ht="18" customHeight="1" thickBot="1" x14ac:dyDescent="0.25">
      <c r="B40" s="232">
        <f t="shared" si="1"/>
        <v>38</v>
      </c>
      <c r="C40" s="237" t="str">
        <f t="shared" si="24"/>
        <v/>
      </c>
      <c r="D40" s="238" t="str">
        <f t="shared" ca="1" si="2"/>
        <v/>
      </c>
      <c r="E40" s="308"/>
      <c r="F40" s="237" t="str">
        <f t="shared" si="25"/>
        <v/>
      </c>
      <c r="G40" s="238" t="str">
        <f t="shared" ca="1" si="3"/>
        <v/>
      </c>
      <c r="H40" s="308"/>
      <c r="I40" s="237" t="str">
        <f t="shared" si="26"/>
        <v/>
      </c>
      <c r="J40" s="238" t="str">
        <f t="shared" ca="1" si="4"/>
        <v/>
      </c>
      <c r="K40" s="308"/>
      <c r="L40" s="237" t="str">
        <f t="shared" si="27"/>
        <v/>
      </c>
      <c r="M40" s="238" t="str">
        <f t="shared" ca="1" si="5"/>
        <v/>
      </c>
      <c r="N40" s="308"/>
      <c r="O40" s="237" t="str">
        <f t="shared" si="28"/>
        <v/>
      </c>
      <c r="P40" s="238" t="str">
        <f t="shared" ca="1" si="6"/>
        <v/>
      </c>
      <c r="Q40" s="308"/>
      <c r="R40" s="237" t="str">
        <f t="shared" si="29"/>
        <v/>
      </c>
      <c r="S40" s="238" t="str">
        <f t="shared" ca="1" si="7"/>
        <v/>
      </c>
      <c r="T40" s="308"/>
      <c r="U40" s="237" t="str">
        <f t="shared" si="30"/>
        <v/>
      </c>
      <c r="V40" s="238" t="str">
        <f t="shared" ca="1" si="8"/>
        <v/>
      </c>
      <c r="W40" s="308"/>
      <c r="X40" s="237" t="str">
        <f t="shared" si="31"/>
        <v/>
      </c>
      <c r="Y40" s="238" t="str">
        <f t="shared" ca="1" si="9"/>
        <v/>
      </c>
      <c r="Z40" s="308"/>
      <c r="AA40" s="237" t="str">
        <f t="shared" si="32"/>
        <v/>
      </c>
      <c r="AB40" s="238" t="str">
        <f t="shared" ca="1" si="10"/>
        <v/>
      </c>
      <c r="AC40" s="308"/>
      <c r="AD40" s="237" t="str">
        <f t="shared" si="33"/>
        <v/>
      </c>
      <c r="AE40" s="238" t="str">
        <f t="shared" ca="1" si="11"/>
        <v/>
      </c>
      <c r="AF40" s="308"/>
      <c r="AG40" s="237" t="str">
        <f t="shared" si="34"/>
        <v/>
      </c>
      <c r="AH40" s="238" t="str">
        <f t="shared" ca="1" si="12"/>
        <v/>
      </c>
      <c r="AI40" s="304"/>
      <c r="AJ40" s="309"/>
    </row>
    <row r="41" spans="2:36" s="307" customFormat="1" ht="18" customHeight="1" thickTop="1" x14ac:dyDescent="0.2">
      <c r="B41" s="232">
        <f t="shared" si="1"/>
        <v>40</v>
      </c>
      <c r="C41" s="233" t="str">
        <f ca="1">IFERROR(IF($B41&lt;&gt;$B40, HYPERLINK("#Backlog!B"&amp;MATCH(D41,KanbanContentR1,0)+ROW(BacklogStart),"➤"),""),"")</f>
        <v/>
      </c>
      <c r="D41" s="234" t="str">
        <f t="shared" ca="1" si="2"/>
        <v/>
      </c>
      <c r="E41" s="303"/>
      <c r="F41" s="233" t="str">
        <f ca="1">IFERROR(IF($B41&lt;&gt;$B40, HYPERLINK("#Backlog!B"&amp;MATCH(G41,KanbanContentR1,0)+ROW(BacklogStart),"➤"),""),"")</f>
        <v/>
      </c>
      <c r="G41" s="234" t="str">
        <f t="shared" ca="1" si="3"/>
        <v/>
      </c>
      <c r="H41" s="303"/>
      <c r="I41" s="233" t="str">
        <f ca="1">IFERROR(IF($B41&lt;&gt;$B40, HYPERLINK("#Backlog!B"&amp;MATCH(J41,KanbanContentR1,0)+ROW(BacklogStart),"➤"),""),"")</f>
        <v/>
      </c>
      <c r="J41" s="234" t="str">
        <f t="shared" ca="1" si="4"/>
        <v/>
      </c>
      <c r="K41" s="303"/>
      <c r="L41" s="233" t="str">
        <f ca="1">IFERROR(IF($B41&lt;&gt;$B40, HYPERLINK("#Backlog!B"&amp;MATCH(M41,KanbanContentR1,0)+ROW(BacklogStart),"➤"),""),"")</f>
        <v/>
      </c>
      <c r="M41" s="234" t="str">
        <f t="shared" ca="1" si="5"/>
        <v/>
      </c>
      <c r="N41" s="303"/>
      <c r="O41" s="233" t="str">
        <f ca="1">IFERROR(IF($B41&lt;&gt;$B40, HYPERLINK("#Backlog!B"&amp;MATCH(P41,KanbanContentR1,0)+ROW(BacklogStart),"➤"),""),"")</f>
        <v/>
      </c>
      <c r="P41" s="234" t="str">
        <f t="shared" ca="1" si="6"/>
        <v/>
      </c>
      <c r="Q41" s="303"/>
      <c r="R41" s="233" t="str">
        <f ca="1">IFERROR(IF($B41&lt;&gt;$B40, HYPERLINK("#Backlog!B"&amp;MATCH(S41,KanbanContentR1,0)+ROW(BacklogStart),"➤"),""),"")</f>
        <v/>
      </c>
      <c r="S41" s="234" t="str">
        <f t="shared" ca="1" si="7"/>
        <v/>
      </c>
      <c r="T41" s="303"/>
      <c r="U41" s="233" t="str">
        <f ca="1">IFERROR(IF($B41&lt;&gt;$B40, HYPERLINK("#Backlog!B"&amp;MATCH(V41,KanbanContentR1,0)+ROW(BacklogStart),"➤"),""),"")</f>
        <v/>
      </c>
      <c r="V41" s="234" t="str">
        <f t="shared" ca="1" si="8"/>
        <v/>
      </c>
      <c r="W41" s="303"/>
      <c r="X41" s="233" t="str">
        <f ca="1">IFERROR(IF($B41&lt;&gt;$B40, HYPERLINK("#Backlog!B"&amp;MATCH(Y41,KanbanContentR1,0)+ROW(BacklogStart),"➤"),""),"")</f>
        <v/>
      </c>
      <c r="Y41" s="234" t="str">
        <f t="shared" ca="1" si="9"/>
        <v/>
      </c>
      <c r="Z41" s="303"/>
      <c r="AA41" s="233" t="str">
        <f ca="1">IFERROR(IF($B41&lt;&gt;$B40, HYPERLINK("#Backlog!B"&amp;MATCH(AB41,KanbanContentR1,0)+ROW(BacklogStart),"➤"),""),"")</f>
        <v/>
      </c>
      <c r="AB41" s="234" t="str">
        <f t="shared" ca="1" si="10"/>
        <v/>
      </c>
      <c r="AC41" s="303"/>
      <c r="AD41" s="233" t="str">
        <f ca="1">IFERROR(IF($B41&lt;&gt;$B40, HYPERLINK("#Backlog!B"&amp;MATCH(AE41,KanbanContentR1,0)+ROW(BacklogStart),"➤"),""),"")</f>
        <v/>
      </c>
      <c r="AE41" s="234" t="str">
        <f t="shared" ca="1" si="11"/>
        <v/>
      </c>
      <c r="AF41" s="303"/>
      <c r="AG41" s="233" t="str">
        <f ca="1">IFERROR(IF($B41&lt;&gt;$B40, HYPERLINK("#Backlog!B"&amp;MATCH(AH41,KanbanContentR1,0)+ROW(BacklogStart),"➤"),""),"")</f>
        <v/>
      </c>
      <c r="AH41" s="234" t="str">
        <f t="shared" ca="1" si="12"/>
        <v/>
      </c>
      <c r="AI41" s="304"/>
      <c r="AJ41" s="309"/>
    </row>
    <row r="42" spans="2:36" s="307" customFormat="1" ht="18" customHeight="1" thickBot="1" x14ac:dyDescent="0.25">
      <c r="B42" s="232">
        <f t="shared" si="1"/>
        <v>40</v>
      </c>
      <c r="C42" s="237" t="str">
        <f t="shared" si="24"/>
        <v/>
      </c>
      <c r="D42" s="238" t="str">
        <f t="shared" ca="1" si="2"/>
        <v/>
      </c>
      <c r="E42" s="308"/>
      <c r="F42" s="237" t="str">
        <f t="shared" si="25"/>
        <v/>
      </c>
      <c r="G42" s="238" t="str">
        <f t="shared" ca="1" si="3"/>
        <v/>
      </c>
      <c r="H42" s="308"/>
      <c r="I42" s="237" t="str">
        <f t="shared" si="26"/>
        <v/>
      </c>
      <c r="J42" s="238" t="str">
        <f t="shared" ca="1" si="4"/>
        <v/>
      </c>
      <c r="K42" s="308"/>
      <c r="L42" s="237" t="str">
        <f t="shared" si="27"/>
        <v/>
      </c>
      <c r="M42" s="238" t="str">
        <f t="shared" ca="1" si="5"/>
        <v/>
      </c>
      <c r="N42" s="308"/>
      <c r="O42" s="237" t="str">
        <f t="shared" si="28"/>
        <v/>
      </c>
      <c r="P42" s="238" t="str">
        <f t="shared" ca="1" si="6"/>
        <v/>
      </c>
      <c r="Q42" s="308"/>
      <c r="R42" s="237" t="str">
        <f t="shared" si="29"/>
        <v/>
      </c>
      <c r="S42" s="238" t="str">
        <f t="shared" ca="1" si="7"/>
        <v/>
      </c>
      <c r="T42" s="308"/>
      <c r="U42" s="237" t="str">
        <f t="shared" si="30"/>
        <v/>
      </c>
      <c r="V42" s="238" t="str">
        <f t="shared" ca="1" si="8"/>
        <v/>
      </c>
      <c r="W42" s="308"/>
      <c r="X42" s="237" t="str">
        <f t="shared" si="31"/>
        <v/>
      </c>
      <c r="Y42" s="238" t="str">
        <f t="shared" ca="1" si="9"/>
        <v/>
      </c>
      <c r="Z42" s="308"/>
      <c r="AA42" s="237" t="str">
        <f t="shared" si="32"/>
        <v/>
      </c>
      <c r="AB42" s="238" t="str">
        <f t="shared" ca="1" si="10"/>
        <v/>
      </c>
      <c r="AC42" s="308"/>
      <c r="AD42" s="237" t="str">
        <f t="shared" si="33"/>
        <v/>
      </c>
      <c r="AE42" s="238" t="str">
        <f t="shared" ca="1" si="11"/>
        <v/>
      </c>
      <c r="AF42" s="308"/>
      <c r="AG42" s="237" t="str">
        <f t="shared" si="34"/>
        <v/>
      </c>
      <c r="AH42" s="238" t="str">
        <f t="shared" ca="1" si="12"/>
        <v/>
      </c>
      <c r="AI42" s="304"/>
      <c r="AJ42" s="309"/>
    </row>
    <row r="43" spans="2:36" s="307" customFormat="1" ht="18" customHeight="1" thickTop="1" x14ac:dyDescent="0.2">
      <c r="B43" s="232">
        <f t="shared" ref="B43:B70" si="35">IF(ISODD(ROW(startrow)),IF(ISODD(ROW(B43)),ROW(B43)-2,ROW(B43)-1),IF(ISODD(ROW(B43)),ROW(B43)-1,ROW(B43)-2))</f>
        <v>42</v>
      </c>
      <c r="C43" s="233" t="str">
        <f ca="1">IFERROR(IF($B43&lt;&gt;$B42, HYPERLINK("#Backlog!B"&amp;MATCH(D43,KanbanContentR1,0)+ROW(BacklogStart),"➤"),""),"")</f>
        <v/>
      </c>
      <c r="D43" s="234" t="str">
        <f t="shared" ca="1" si="2"/>
        <v/>
      </c>
      <c r="E43" s="303"/>
      <c r="F43" s="233" t="str">
        <f ca="1">IFERROR(IF($B43&lt;&gt;$B42, HYPERLINK("#Backlog!B"&amp;MATCH(G43,KanbanContentR1,0)+ROW(BacklogStart),"➤"),""),"")</f>
        <v/>
      </c>
      <c r="G43" s="234" t="str">
        <f t="shared" ca="1" si="3"/>
        <v/>
      </c>
      <c r="H43" s="303"/>
      <c r="I43" s="233" t="str">
        <f ca="1">IFERROR(IF($B43&lt;&gt;$B42, HYPERLINK("#Backlog!B"&amp;MATCH(J43,KanbanContentR1,0)+ROW(BacklogStart),"➤"),""),"")</f>
        <v/>
      </c>
      <c r="J43" s="234" t="str">
        <f t="shared" ca="1" si="4"/>
        <v/>
      </c>
      <c r="K43" s="303"/>
      <c r="L43" s="233" t="str">
        <f ca="1">IFERROR(IF($B43&lt;&gt;$B42, HYPERLINK("#Backlog!B"&amp;MATCH(M43,KanbanContentR1,0)+ROW(BacklogStart),"➤"),""),"")</f>
        <v/>
      </c>
      <c r="M43" s="234" t="str">
        <f t="shared" ca="1" si="5"/>
        <v/>
      </c>
      <c r="N43" s="303"/>
      <c r="O43" s="233" t="str">
        <f ca="1">IFERROR(IF($B43&lt;&gt;$B42, HYPERLINK("#Backlog!B"&amp;MATCH(P43,KanbanContentR1,0)+ROW(BacklogStart),"➤"),""),"")</f>
        <v/>
      </c>
      <c r="P43" s="234" t="str">
        <f t="shared" ca="1" si="6"/>
        <v/>
      </c>
      <c r="Q43" s="303"/>
      <c r="R43" s="233" t="str">
        <f ca="1">IFERROR(IF($B43&lt;&gt;$B42, HYPERLINK("#Backlog!B"&amp;MATCH(S43,KanbanContentR1,0)+ROW(BacklogStart),"➤"),""),"")</f>
        <v/>
      </c>
      <c r="S43" s="234" t="str">
        <f t="shared" ca="1" si="7"/>
        <v/>
      </c>
      <c r="T43" s="303"/>
      <c r="U43" s="233" t="str">
        <f ca="1">IFERROR(IF($B43&lt;&gt;$B42, HYPERLINK("#Backlog!B"&amp;MATCH(V43,KanbanContentR1,0)+ROW(BacklogStart),"➤"),""),"")</f>
        <v/>
      </c>
      <c r="V43" s="234" t="str">
        <f t="shared" ca="1" si="8"/>
        <v/>
      </c>
      <c r="W43" s="303"/>
      <c r="X43" s="233" t="str">
        <f ca="1">IFERROR(IF($B43&lt;&gt;$B42, HYPERLINK("#Backlog!B"&amp;MATCH(Y43,KanbanContentR1,0)+ROW(BacklogStart),"➤"),""),"")</f>
        <v/>
      </c>
      <c r="Y43" s="234" t="str">
        <f t="shared" ca="1" si="9"/>
        <v/>
      </c>
      <c r="Z43" s="303"/>
      <c r="AA43" s="233" t="str">
        <f ca="1">IFERROR(IF($B43&lt;&gt;$B42, HYPERLINK("#Backlog!B"&amp;MATCH(AB43,KanbanContentR1,0)+ROW(BacklogStart),"➤"),""),"")</f>
        <v/>
      </c>
      <c r="AB43" s="234" t="str">
        <f t="shared" ca="1" si="10"/>
        <v/>
      </c>
      <c r="AC43" s="303"/>
      <c r="AD43" s="233" t="str">
        <f ca="1">IFERROR(IF($B43&lt;&gt;$B42, HYPERLINK("#Backlog!B"&amp;MATCH(AE43,KanbanContentR1,0)+ROW(BacklogStart),"➤"),""),"")</f>
        <v/>
      </c>
      <c r="AE43" s="234" t="str">
        <f t="shared" ca="1" si="11"/>
        <v/>
      </c>
      <c r="AF43" s="303"/>
      <c r="AG43" s="233" t="str">
        <f ca="1">IFERROR(IF($B43&lt;&gt;$B42, HYPERLINK("#Backlog!B"&amp;MATCH(AH43,KanbanContentR1,0)+ROW(BacklogStart),"➤"),""),"")</f>
        <v/>
      </c>
      <c r="AH43" s="234" t="str">
        <f t="shared" ca="1" si="12"/>
        <v/>
      </c>
      <c r="AI43" s="304"/>
      <c r="AJ43" s="309"/>
    </row>
    <row r="44" spans="2:36" s="307" customFormat="1" ht="18" customHeight="1" thickBot="1" x14ac:dyDescent="0.25">
      <c r="B44" s="232">
        <f t="shared" si="35"/>
        <v>42</v>
      </c>
      <c r="C44" s="237" t="str">
        <f t="shared" si="24"/>
        <v/>
      </c>
      <c r="D44" s="238" t="str">
        <f t="shared" ref="D44:D70" ca="1" si="36">IFERROR(INDEX(KanbanContentAll,MATCH(D$9&amp;"-"&amp;$B44,KanbanIndexList,0),IF($B44=$B43,2,1)),"")</f>
        <v/>
      </c>
      <c r="E44" s="308"/>
      <c r="F44" s="237" t="str">
        <f t="shared" si="25"/>
        <v/>
      </c>
      <c r="G44" s="238" t="str">
        <f t="shared" ref="G44:G70" ca="1" si="37">IFERROR(INDEX(KanbanContentAll,MATCH(G$9&amp;"-"&amp;$B44,KanbanIndexList,0),IF($B44=$B43,2,1)),"")</f>
        <v/>
      </c>
      <c r="H44" s="308"/>
      <c r="I44" s="237" t="str">
        <f t="shared" si="26"/>
        <v/>
      </c>
      <c r="J44" s="238" t="str">
        <f t="shared" ref="J44:J70" ca="1" si="38">IFERROR(INDEX(KanbanContentAll,MATCH(J$9&amp;"-"&amp;$B44,KanbanIndexList,0),IF($B44=$B43,2,1)),"")</f>
        <v/>
      </c>
      <c r="K44" s="308"/>
      <c r="L44" s="237" t="str">
        <f t="shared" si="27"/>
        <v/>
      </c>
      <c r="M44" s="238" t="str">
        <f t="shared" ref="M44:M70" ca="1" si="39">IFERROR(INDEX(KanbanContentAll,MATCH(M$9&amp;"-"&amp;$B44,KanbanIndexList,0),IF($B44=$B43,2,1)),"")</f>
        <v/>
      </c>
      <c r="N44" s="308"/>
      <c r="O44" s="237" t="str">
        <f t="shared" si="28"/>
        <v/>
      </c>
      <c r="P44" s="238" t="str">
        <f t="shared" ref="P44:P70" ca="1" si="40">IFERROR(INDEX(KanbanContentAll,MATCH(P$9&amp;"-"&amp;$B44,KanbanIndexList,0),IF($B44=$B43,2,1)),"")</f>
        <v/>
      </c>
      <c r="Q44" s="308"/>
      <c r="R44" s="237" t="str">
        <f t="shared" si="29"/>
        <v/>
      </c>
      <c r="S44" s="238" t="str">
        <f t="shared" ref="S44:S70" ca="1" si="41">IFERROR(INDEX(KanbanContentAll,MATCH(S$9&amp;"-"&amp;$B44,KanbanIndexList,0),IF($B44=$B43,2,1)),"")</f>
        <v/>
      </c>
      <c r="T44" s="308"/>
      <c r="U44" s="237" t="str">
        <f t="shared" si="30"/>
        <v/>
      </c>
      <c r="V44" s="238" t="str">
        <f t="shared" ref="V44:V70" ca="1" si="42">IFERROR(INDEX(KanbanContentAll,MATCH(V$9&amp;"-"&amp;$B44,KanbanIndexList,0),IF($B44=$B43,2,1)),"")</f>
        <v/>
      </c>
      <c r="W44" s="308"/>
      <c r="X44" s="237" t="str">
        <f t="shared" si="31"/>
        <v/>
      </c>
      <c r="Y44" s="238" t="str">
        <f t="shared" ref="Y44:Y70" ca="1" si="43">IFERROR(INDEX(KanbanContentAll,MATCH(Y$9&amp;"-"&amp;$B44,KanbanIndexList,0),IF($B44=$B43,2,1)),"")</f>
        <v/>
      </c>
      <c r="Z44" s="308"/>
      <c r="AA44" s="237" t="str">
        <f t="shared" si="32"/>
        <v/>
      </c>
      <c r="AB44" s="238" t="str">
        <f t="shared" ref="AB44:AB70" ca="1" si="44">IFERROR(INDEX(KanbanContentAll,MATCH(AB$9&amp;"-"&amp;$B44,KanbanIndexList,0),IF($B44=$B43,2,1)),"")</f>
        <v/>
      </c>
      <c r="AC44" s="308"/>
      <c r="AD44" s="237" t="str">
        <f t="shared" si="33"/>
        <v/>
      </c>
      <c r="AE44" s="238" t="str">
        <f t="shared" ref="AE44:AE70" ca="1" si="45">IFERROR(INDEX(KanbanContentAll,MATCH(AE$9&amp;"-"&amp;$B44,KanbanIndexList,0),IF($B44=$B43,2,1)),"")</f>
        <v/>
      </c>
      <c r="AF44" s="308"/>
      <c r="AG44" s="237" t="str">
        <f t="shared" si="34"/>
        <v/>
      </c>
      <c r="AH44" s="238" t="str">
        <f t="shared" ref="AH44:AH70" ca="1" si="46">IFERROR(INDEX(KanbanContentAll,MATCH(AH$9&amp;"-"&amp;$B44,KanbanIndexList,0),IF($B44=$B43,2,1)),"")</f>
        <v/>
      </c>
      <c r="AI44" s="304"/>
      <c r="AJ44" s="309"/>
    </row>
    <row r="45" spans="2:36" s="307" customFormat="1" ht="18" customHeight="1" thickTop="1" x14ac:dyDescent="0.2">
      <c r="B45" s="232">
        <f t="shared" si="35"/>
        <v>44</v>
      </c>
      <c r="C45" s="233" t="str">
        <f ca="1">IFERROR(IF($B45&lt;&gt;$B44, HYPERLINK("#Backlog!B"&amp;MATCH(D45,KanbanContentR1,0)+ROW(BacklogStart),"➤"),""),"")</f>
        <v/>
      </c>
      <c r="D45" s="234" t="str">
        <f t="shared" ca="1" si="36"/>
        <v/>
      </c>
      <c r="E45" s="303"/>
      <c r="F45" s="233" t="str">
        <f ca="1">IFERROR(IF($B45&lt;&gt;$B44, HYPERLINK("#Backlog!B"&amp;MATCH(G45,KanbanContentR1,0)+ROW(BacklogStart),"➤"),""),"")</f>
        <v/>
      </c>
      <c r="G45" s="234" t="str">
        <f t="shared" ca="1" si="37"/>
        <v/>
      </c>
      <c r="H45" s="303"/>
      <c r="I45" s="233" t="str">
        <f ca="1">IFERROR(IF($B45&lt;&gt;$B44, HYPERLINK("#Backlog!B"&amp;MATCH(J45,KanbanContentR1,0)+ROW(BacklogStart),"➤"),""),"")</f>
        <v/>
      </c>
      <c r="J45" s="234" t="str">
        <f t="shared" ca="1" si="38"/>
        <v/>
      </c>
      <c r="K45" s="303"/>
      <c r="L45" s="233" t="str">
        <f ca="1">IFERROR(IF($B45&lt;&gt;$B44, HYPERLINK("#Backlog!B"&amp;MATCH(M45,KanbanContentR1,0)+ROW(BacklogStart),"➤"),""),"")</f>
        <v/>
      </c>
      <c r="M45" s="234" t="str">
        <f t="shared" ca="1" si="39"/>
        <v/>
      </c>
      <c r="N45" s="303"/>
      <c r="O45" s="233" t="str">
        <f ca="1">IFERROR(IF($B45&lt;&gt;$B44, HYPERLINK("#Backlog!B"&amp;MATCH(P45,KanbanContentR1,0)+ROW(BacklogStart),"➤"),""),"")</f>
        <v/>
      </c>
      <c r="P45" s="234" t="str">
        <f t="shared" ca="1" si="40"/>
        <v/>
      </c>
      <c r="Q45" s="303"/>
      <c r="R45" s="233" t="str">
        <f ca="1">IFERROR(IF($B45&lt;&gt;$B44, HYPERLINK("#Backlog!B"&amp;MATCH(S45,KanbanContentR1,0)+ROW(BacklogStart),"➤"),""),"")</f>
        <v/>
      </c>
      <c r="S45" s="234" t="str">
        <f t="shared" ca="1" si="41"/>
        <v/>
      </c>
      <c r="T45" s="303"/>
      <c r="U45" s="233" t="str">
        <f ca="1">IFERROR(IF($B45&lt;&gt;$B44, HYPERLINK("#Backlog!B"&amp;MATCH(V45,KanbanContentR1,0)+ROW(BacklogStart),"➤"),""),"")</f>
        <v/>
      </c>
      <c r="V45" s="234" t="str">
        <f t="shared" ca="1" si="42"/>
        <v/>
      </c>
      <c r="W45" s="303"/>
      <c r="X45" s="233" t="str">
        <f ca="1">IFERROR(IF($B45&lt;&gt;$B44, HYPERLINK("#Backlog!B"&amp;MATCH(Y45,KanbanContentR1,0)+ROW(BacklogStart),"➤"),""),"")</f>
        <v/>
      </c>
      <c r="Y45" s="234" t="str">
        <f t="shared" ca="1" si="43"/>
        <v/>
      </c>
      <c r="Z45" s="303"/>
      <c r="AA45" s="233" t="str">
        <f ca="1">IFERROR(IF($B45&lt;&gt;$B44, HYPERLINK("#Backlog!B"&amp;MATCH(AB45,KanbanContentR1,0)+ROW(BacklogStart),"➤"),""),"")</f>
        <v/>
      </c>
      <c r="AB45" s="234" t="str">
        <f t="shared" ca="1" si="44"/>
        <v/>
      </c>
      <c r="AC45" s="303"/>
      <c r="AD45" s="233" t="str">
        <f ca="1">IFERROR(IF($B45&lt;&gt;$B44, HYPERLINK("#Backlog!B"&amp;MATCH(AE45,KanbanContentR1,0)+ROW(BacklogStart),"➤"),""),"")</f>
        <v/>
      </c>
      <c r="AE45" s="234" t="str">
        <f t="shared" ca="1" si="45"/>
        <v/>
      </c>
      <c r="AF45" s="303"/>
      <c r="AG45" s="233" t="str">
        <f ca="1">IFERROR(IF($B45&lt;&gt;$B44, HYPERLINK("#Backlog!B"&amp;MATCH(AH45,KanbanContentR1,0)+ROW(BacklogStart),"➤"),""),"")</f>
        <v/>
      </c>
      <c r="AH45" s="234" t="str">
        <f t="shared" ca="1" si="46"/>
        <v/>
      </c>
      <c r="AI45" s="304"/>
      <c r="AJ45" s="309"/>
    </row>
    <row r="46" spans="2:36" s="307" customFormat="1" ht="18" customHeight="1" thickBot="1" x14ac:dyDescent="0.25">
      <c r="B46" s="232">
        <f t="shared" si="35"/>
        <v>44</v>
      </c>
      <c r="C46" s="235" t="str">
        <f t="shared" si="24"/>
        <v/>
      </c>
      <c r="D46" s="236" t="str">
        <f t="shared" ca="1" si="36"/>
        <v/>
      </c>
      <c r="E46" s="302"/>
      <c r="F46" s="235" t="str">
        <f t="shared" si="25"/>
        <v/>
      </c>
      <c r="G46" s="236" t="str">
        <f t="shared" ca="1" si="37"/>
        <v/>
      </c>
      <c r="H46" s="302"/>
      <c r="I46" s="235" t="str">
        <f t="shared" si="26"/>
        <v/>
      </c>
      <c r="J46" s="236" t="str">
        <f t="shared" ca="1" si="38"/>
        <v/>
      </c>
      <c r="K46" s="302"/>
      <c r="L46" s="235" t="str">
        <f t="shared" si="27"/>
        <v/>
      </c>
      <c r="M46" s="236" t="str">
        <f t="shared" ca="1" si="39"/>
        <v/>
      </c>
      <c r="N46" s="302"/>
      <c r="O46" s="235" t="str">
        <f t="shared" si="28"/>
        <v/>
      </c>
      <c r="P46" s="236" t="str">
        <f t="shared" ca="1" si="40"/>
        <v/>
      </c>
      <c r="Q46" s="302"/>
      <c r="R46" s="235" t="str">
        <f t="shared" si="29"/>
        <v/>
      </c>
      <c r="S46" s="236" t="str">
        <f t="shared" ca="1" si="41"/>
        <v/>
      </c>
      <c r="T46" s="302"/>
      <c r="U46" s="235" t="str">
        <f t="shared" si="30"/>
        <v/>
      </c>
      <c r="V46" s="236" t="str">
        <f t="shared" ca="1" si="42"/>
        <v/>
      </c>
      <c r="W46" s="302"/>
      <c r="X46" s="235" t="str">
        <f t="shared" si="31"/>
        <v/>
      </c>
      <c r="Y46" s="236" t="str">
        <f t="shared" ca="1" si="43"/>
        <v/>
      </c>
      <c r="Z46" s="302"/>
      <c r="AA46" s="235" t="str">
        <f t="shared" si="32"/>
        <v/>
      </c>
      <c r="AB46" s="236" t="str">
        <f t="shared" ca="1" si="44"/>
        <v/>
      </c>
      <c r="AC46" s="302"/>
      <c r="AD46" s="235" t="str">
        <f t="shared" si="33"/>
        <v/>
      </c>
      <c r="AE46" s="236" t="str">
        <f t="shared" ca="1" si="45"/>
        <v/>
      </c>
      <c r="AF46" s="302"/>
      <c r="AG46" s="235" t="str">
        <f t="shared" si="34"/>
        <v/>
      </c>
      <c r="AH46" s="236" t="str">
        <f t="shared" ca="1" si="46"/>
        <v/>
      </c>
      <c r="AI46" s="304"/>
      <c r="AJ46" s="309"/>
    </row>
    <row r="47" spans="2:36" s="307" customFormat="1" ht="18" customHeight="1" thickTop="1" x14ac:dyDescent="0.2">
      <c r="B47" s="232">
        <f t="shared" si="35"/>
        <v>46</v>
      </c>
      <c r="C47" s="233" t="str">
        <f ca="1">IFERROR(IF($B47&lt;&gt;$B46, HYPERLINK("#Backlog!B"&amp;MATCH(D47,KanbanContentR1,0)+ROW(BacklogStart),"➤"),""),"")</f>
        <v/>
      </c>
      <c r="D47" s="234" t="str">
        <f t="shared" ca="1" si="36"/>
        <v/>
      </c>
      <c r="E47" s="303"/>
      <c r="F47" s="233" t="str">
        <f ca="1">IFERROR(IF($B47&lt;&gt;$B46, HYPERLINK("#Backlog!B"&amp;MATCH(G47,KanbanContentR1,0)+ROW(BacklogStart),"➤"),""),"")</f>
        <v/>
      </c>
      <c r="G47" s="234" t="str">
        <f t="shared" ca="1" si="37"/>
        <v/>
      </c>
      <c r="H47" s="303"/>
      <c r="I47" s="233" t="str">
        <f ca="1">IFERROR(IF($B47&lt;&gt;$B46, HYPERLINK("#Backlog!B"&amp;MATCH(J47,KanbanContentR1,0)+ROW(BacklogStart),"➤"),""),"")</f>
        <v/>
      </c>
      <c r="J47" s="234" t="str">
        <f t="shared" ca="1" si="38"/>
        <v/>
      </c>
      <c r="K47" s="303"/>
      <c r="L47" s="233" t="str">
        <f ca="1">IFERROR(IF($B47&lt;&gt;$B46, HYPERLINK("#Backlog!B"&amp;MATCH(M47,KanbanContentR1,0)+ROW(BacklogStart),"➤"),""),"")</f>
        <v/>
      </c>
      <c r="M47" s="234" t="str">
        <f t="shared" ca="1" si="39"/>
        <v/>
      </c>
      <c r="N47" s="303"/>
      <c r="O47" s="233" t="str">
        <f ca="1">IFERROR(IF($B47&lt;&gt;$B46, HYPERLINK("#Backlog!B"&amp;MATCH(P47,KanbanContentR1,0)+ROW(BacklogStart),"➤"),""),"")</f>
        <v/>
      </c>
      <c r="P47" s="234" t="str">
        <f t="shared" ca="1" si="40"/>
        <v/>
      </c>
      <c r="Q47" s="303"/>
      <c r="R47" s="233" t="str">
        <f ca="1">IFERROR(IF($B47&lt;&gt;$B46, HYPERLINK("#Backlog!B"&amp;MATCH(S47,KanbanContentR1,0)+ROW(BacklogStart),"➤"),""),"")</f>
        <v/>
      </c>
      <c r="S47" s="234" t="str">
        <f t="shared" ca="1" si="41"/>
        <v/>
      </c>
      <c r="T47" s="303"/>
      <c r="U47" s="233" t="str">
        <f ca="1">IFERROR(IF($B47&lt;&gt;$B46, HYPERLINK("#Backlog!B"&amp;MATCH(V47,KanbanContentR1,0)+ROW(BacklogStart),"➤"),""),"")</f>
        <v/>
      </c>
      <c r="V47" s="234" t="str">
        <f t="shared" ca="1" si="42"/>
        <v/>
      </c>
      <c r="W47" s="303"/>
      <c r="X47" s="233" t="str">
        <f ca="1">IFERROR(IF($B47&lt;&gt;$B46, HYPERLINK("#Backlog!B"&amp;MATCH(Y47,KanbanContentR1,0)+ROW(BacklogStart),"➤"),""),"")</f>
        <v/>
      </c>
      <c r="Y47" s="234" t="str">
        <f t="shared" ca="1" si="43"/>
        <v/>
      </c>
      <c r="Z47" s="303"/>
      <c r="AA47" s="233" t="str">
        <f ca="1">IFERROR(IF($B47&lt;&gt;$B46, HYPERLINK("#Backlog!B"&amp;MATCH(AB47,KanbanContentR1,0)+ROW(BacklogStart),"➤"),""),"")</f>
        <v/>
      </c>
      <c r="AB47" s="234" t="str">
        <f t="shared" ca="1" si="44"/>
        <v/>
      </c>
      <c r="AC47" s="303"/>
      <c r="AD47" s="233" t="str">
        <f ca="1">IFERROR(IF($B47&lt;&gt;$B46, HYPERLINK("#Backlog!B"&amp;MATCH(AE47,KanbanContentR1,0)+ROW(BacklogStart),"➤"),""),"")</f>
        <v/>
      </c>
      <c r="AE47" s="234" t="str">
        <f t="shared" ca="1" si="45"/>
        <v/>
      </c>
      <c r="AF47" s="303"/>
      <c r="AG47" s="233" t="str">
        <f ca="1">IFERROR(IF($B47&lt;&gt;$B46, HYPERLINK("#Backlog!B"&amp;MATCH(AH47,KanbanContentR1,0)+ROW(BacklogStart),"➤"),""),"")</f>
        <v/>
      </c>
      <c r="AH47" s="234" t="str">
        <f t="shared" ca="1" si="46"/>
        <v/>
      </c>
      <c r="AI47" s="304"/>
      <c r="AJ47" s="309"/>
    </row>
    <row r="48" spans="2:36" s="307" customFormat="1" ht="18" customHeight="1" thickBot="1" x14ac:dyDescent="0.25">
      <c r="B48" s="232">
        <f t="shared" si="35"/>
        <v>46</v>
      </c>
      <c r="C48" s="237" t="str">
        <f t="shared" si="24"/>
        <v/>
      </c>
      <c r="D48" s="238" t="str">
        <f t="shared" ca="1" si="36"/>
        <v/>
      </c>
      <c r="E48" s="308"/>
      <c r="F48" s="237" t="str">
        <f t="shared" si="25"/>
        <v/>
      </c>
      <c r="G48" s="238" t="str">
        <f t="shared" ca="1" si="37"/>
        <v/>
      </c>
      <c r="H48" s="308"/>
      <c r="I48" s="237" t="str">
        <f t="shared" si="26"/>
        <v/>
      </c>
      <c r="J48" s="238" t="str">
        <f t="shared" ca="1" si="38"/>
        <v/>
      </c>
      <c r="K48" s="308"/>
      <c r="L48" s="237" t="str">
        <f t="shared" si="27"/>
        <v/>
      </c>
      <c r="M48" s="238" t="str">
        <f t="shared" ca="1" si="39"/>
        <v/>
      </c>
      <c r="N48" s="308"/>
      <c r="O48" s="237" t="str">
        <f t="shared" si="28"/>
        <v/>
      </c>
      <c r="P48" s="238" t="str">
        <f t="shared" ca="1" si="40"/>
        <v/>
      </c>
      <c r="Q48" s="308"/>
      <c r="R48" s="237" t="str">
        <f t="shared" si="29"/>
        <v/>
      </c>
      <c r="S48" s="238" t="str">
        <f t="shared" ca="1" si="41"/>
        <v/>
      </c>
      <c r="T48" s="308"/>
      <c r="U48" s="237" t="str">
        <f t="shared" si="30"/>
        <v/>
      </c>
      <c r="V48" s="238" t="str">
        <f t="shared" ca="1" si="42"/>
        <v/>
      </c>
      <c r="W48" s="308"/>
      <c r="X48" s="237" t="str">
        <f t="shared" si="31"/>
        <v/>
      </c>
      <c r="Y48" s="238" t="str">
        <f t="shared" ca="1" si="43"/>
        <v/>
      </c>
      <c r="Z48" s="308"/>
      <c r="AA48" s="237" t="str">
        <f t="shared" si="32"/>
        <v/>
      </c>
      <c r="AB48" s="238" t="str">
        <f t="shared" ca="1" si="44"/>
        <v/>
      </c>
      <c r="AC48" s="308"/>
      <c r="AD48" s="237" t="str">
        <f t="shared" si="33"/>
        <v/>
      </c>
      <c r="AE48" s="238" t="str">
        <f t="shared" ca="1" si="45"/>
        <v/>
      </c>
      <c r="AF48" s="308"/>
      <c r="AG48" s="237" t="str">
        <f t="shared" si="34"/>
        <v/>
      </c>
      <c r="AH48" s="238" t="str">
        <f t="shared" ca="1" si="46"/>
        <v/>
      </c>
      <c r="AI48" s="304"/>
      <c r="AJ48" s="309"/>
    </row>
    <row r="49" spans="2:36" s="307" customFormat="1" ht="18" customHeight="1" thickTop="1" x14ac:dyDescent="0.2">
      <c r="B49" s="232">
        <f t="shared" si="35"/>
        <v>48</v>
      </c>
      <c r="C49" s="233" t="str">
        <f ca="1">IFERROR(IF($B49&lt;&gt;$B48, HYPERLINK("#Backlog!B"&amp;MATCH(D49,KanbanContentR1,0)+ROW(BacklogStart),"➤"),""),"")</f>
        <v/>
      </c>
      <c r="D49" s="234" t="str">
        <f t="shared" ca="1" si="36"/>
        <v/>
      </c>
      <c r="E49" s="303"/>
      <c r="F49" s="233" t="str">
        <f ca="1">IFERROR(IF($B49&lt;&gt;$B48, HYPERLINK("#Backlog!B"&amp;MATCH(G49,KanbanContentR1,0)+ROW(BacklogStart),"➤"),""),"")</f>
        <v/>
      </c>
      <c r="G49" s="234" t="str">
        <f t="shared" ca="1" si="37"/>
        <v/>
      </c>
      <c r="H49" s="303"/>
      <c r="I49" s="233" t="str">
        <f ca="1">IFERROR(IF($B49&lt;&gt;$B48, HYPERLINK("#Backlog!B"&amp;MATCH(J49,KanbanContentR1,0)+ROW(BacklogStart),"➤"),""),"")</f>
        <v/>
      </c>
      <c r="J49" s="234" t="str">
        <f t="shared" ca="1" si="38"/>
        <v/>
      </c>
      <c r="K49" s="303"/>
      <c r="L49" s="233" t="str">
        <f ca="1">IFERROR(IF($B49&lt;&gt;$B48, HYPERLINK("#Backlog!B"&amp;MATCH(M49,KanbanContentR1,0)+ROW(BacklogStart),"➤"),""),"")</f>
        <v/>
      </c>
      <c r="M49" s="234" t="str">
        <f t="shared" ca="1" si="39"/>
        <v/>
      </c>
      <c r="N49" s="303"/>
      <c r="O49" s="233" t="str">
        <f ca="1">IFERROR(IF($B49&lt;&gt;$B48, HYPERLINK("#Backlog!B"&amp;MATCH(P49,KanbanContentR1,0)+ROW(BacklogStart),"➤"),""),"")</f>
        <v/>
      </c>
      <c r="P49" s="234" t="str">
        <f t="shared" ca="1" si="40"/>
        <v/>
      </c>
      <c r="Q49" s="303"/>
      <c r="R49" s="233" t="str">
        <f ca="1">IFERROR(IF($B49&lt;&gt;$B48, HYPERLINK("#Backlog!B"&amp;MATCH(S49,KanbanContentR1,0)+ROW(BacklogStart),"➤"),""),"")</f>
        <v/>
      </c>
      <c r="S49" s="234" t="str">
        <f t="shared" ca="1" si="41"/>
        <v/>
      </c>
      <c r="T49" s="303"/>
      <c r="U49" s="233" t="str">
        <f ca="1">IFERROR(IF($B49&lt;&gt;$B48, HYPERLINK("#Backlog!B"&amp;MATCH(V49,KanbanContentR1,0)+ROW(BacklogStart),"➤"),""),"")</f>
        <v/>
      </c>
      <c r="V49" s="234" t="str">
        <f t="shared" ca="1" si="42"/>
        <v/>
      </c>
      <c r="W49" s="303"/>
      <c r="X49" s="233" t="str">
        <f ca="1">IFERROR(IF($B49&lt;&gt;$B48, HYPERLINK("#Backlog!B"&amp;MATCH(Y49,KanbanContentR1,0)+ROW(BacklogStart),"➤"),""),"")</f>
        <v/>
      </c>
      <c r="Y49" s="234" t="str">
        <f t="shared" ca="1" si="43"/>
        <v/>
      </c>
      <c r="Z49" s="303"/>
      <c r="AA49" s="233" t="str">
        <f ca="1">IFERROR(IF($B49&lt;&gt;$B48, HYPERLINK("#Backlog!B"&amp;MATCH(AB49,KanbanContentR1,0)+ROW(BacklogStart),"➤"),""),"")</f>
        <v/>
      </c>
      <c r="AB49" s="234" t="str">
        <f t="shared" ca="1" si="44"/>
        <v/>
      </c>
      <c r="AC49" s="303"/>
      <c r="AD49" s="233" t="str">
        <f ca="1">IFERROR(IF($B49&lt;&gt;$B48, HYPERLINK("#Backlog!B"&amp;MATCH(AE49,KanbanContentR1,0)+ROW(BacklogStart),"➤"),""),"")</f>
        <v/>
      </c>
      <c r="AE49" s="234" t="str">
        <f t="shared" ca="1" si="45"/>
        <v/>
      </c>
      <c r="AF49" s="303"/>
      <c r="AG49" s="233" t="str">
        <f ca="1">IFERROR(IF($B49&lt;&gt;$B48, HYPERLINK("#Backlog!B"&amp;MATCH(AH49,KanbanContentR1,0)+ROW(BacklogStart),"➤"),""),"")</f>
        <v/>
      </c>
      <c r="AH49" s="234" t="str">
        <f t="shared" ca="1" si="46"/>
        <v/>
      </c>
      <c r="AI49" s="304"/>
      <c r="AJ49" s="309"/>
    </row>
    <row r="50" spans="2:36" s="307" customFormat="1" ht="18" customHeight="1" thickBot="1" x14ac:dyDescent="0.25">
      <c r="B50" s="232">
        <f t="shared" si="35"/>
        <v>48</v>
      </c>
      <c r="C50" s="237" t="str">
        <f t="shared" si="24"/>
        <v/>
      </c>
      <c r="D50" s="238" t="str">
        <f t="shared" ca="1" si="36"/>
        <v/>
      </c>
      <c r="E50" s="308"/>
      <c r="F50" s="237" t="str">
        <f t="shared" si="25"/>
        <v/>
      </c>
      <c r="G50" s="238" t="str">
        <f t="shared" ca="1" si="37"/>
        <v/>
      </c>
      <c r="H50" s="308"/>
      <c r="I50" s="237" t="str">
        <f t="shared" si="26"/>
        <v/>
      </c>
      <c r="J50" s="238" t="str">
        <f t="shared" ca="1" si="38"/>
        <v/>
      </c>
      <c r="K50" s="308"/>
      <c r="L50" s="237" t="str">
        <f t="shared" si="27"/>
        <v/>
      </c>
      <c r="M50" s="238" t="str">
        <f t="shared" ca="1" si="39"/>
        <v/>
      </c>
      <c r="N50" s="308"/>
      <c r="O50" s="237" t="str">
        <f t="shared" si="28"/>
        <v/>
      </c>
      <c r="P50" s="238" t="str">
        <f t="shared" ca="1" si="40"/>
        <v/>
      </c>
      <c r="Q50" s="308"/>
      <c r="R50" s="237" t="str">
        <f t="shared" si="29"/>
        <v/>
      </c>
      <c r="S50" s="238" t="str">
        <f t="shared" ca="1" si="41"/>
        <v/>
      </c>
      <c r="T50" s="308"/>
      <c r="U50" s="237" t="str">
        <f t="shared" si="30"/>
        <v/>
      </c>
      <c r="V50" s="238" t="str">
        <f t="shared" ca="1" si="42"/>
        <v/>
      </c>
      <c r="W50" s="308"/>
      <c r="X50" s="237" t="str">
        <f t="shared" si="31"/>
        <v/>
      </c>
      <c r="Y50" s="238" t="str">
        <f t="shared" ca="1" si="43"/>
        <v/>
      </c>
      <c r="Z50" s="308"/>
      <c r="AA50" s="237" t="str">
        <f t="shared" si="32"/>
        <v/>
      </c>
      <c r="AB50" s="238" t="str">
        <f t="shared" ca="1" si="44"/>
        <v/>
      </c>
      <c r="AC50" s="308"/>
      <c r="AD50" s="237" t="str">
        <f t="shared" si="33"/>
        <v/>
      </c>
      <c r="AE50" s="238" t="str">
        <f t="shared" ca="1" si="45"/>
        <v/>
      </c>
      <c r="AF50" s="308"/>
      <c r="AG50" s="237" t="str">
        <f t="shared" si="34"/>
        <v/>
      </c>
      <c r="AH50" s="238" t="str">
        <f t="shared" ca="1" si="46"/>
        <v/>
      </c>
      <c r="AI50" s="304"/>
      <c r="AJ50" s="309"/>
    </row>
    <row r="51" spans="2:36" s="307" customFormat="1" ht="18" customHeight="1" thickTop="1" x14ac:dyDescent="0.2">
      <c r="B51" s="232">
        <f t="shared" si="35"/>
        <v>50</v>
      </c>
      <c r="C51" s="233" t="str">
        <f ca="1">IFERROR(IF($B51&lt;&gt;$B50, HYPERLINK("#Backlog!B"&amp;MATCH(D51,KanbanContentR1,0)+ROW(BacklogStart),"➤"),""),"")</f>
        <v/>
      </c>
      <c r="D51" s="234" t="str">
        <f t="shared" ca="1" si="36"/>
        <v/>
      </c>
      <c r="E51" s="303"/>
      <c r="F51" s="233" t="str">
        <f ca="1">IFERROR(IF($B51&lt;&gt;$B50, HYPERLINK("#Backlog!B"&amp;MATCH(G51,KanbanContentR1,0)+ROW(BacklogStart),"➤"),""),"")</f>
        <v/>
      </c>
      <c r="G51" s="234" t="str">
        <f t="shared" ca="1" si="37"/>
        <v/>
      </c>
      <c r="H51" s="303"/>
      <c r="I51" s="233" t="str">
        <f ca="1">IFERROR(IF($B51&lt;&gt;$B50, HYPERLINK("#Backlog!B"&amp;MATCH(J51,KanbanContentR1,0)+ROW(BacklogStart),"➤"),""),"")</f>
        <v/>
      </c>
      <c r="J51" s="234" t="str">
        <f t="shared" ca="1" si="38"/>
        <v/>
      </c>
      <c r="K51" s="303"/>
      <c r="L51" s="233" t="str">
        <f ca="1">IFERROR(IF($B51&lt;&gt;$B50, HYPERLINK("#Backlog!B"&amp;MATCH(M51,KanbanContentR1,0)+ROW(BacklogStart),"➤"),""),"")</f>
        <v/>
      </c>
      <c r="M51" s="234" t="str">
        <f t="shared" ca="1" si="39"/>
        <v/>
      </c>
      <c r="N51" s="303"/>
      <c r="O51" s="233" t="str">
        <f ca="1">IFERROR(IF($B51&lt;&gt;$B50, HYPERLINK("#Backlog!B"&amp;MATCH(P51,KanbanContentR1,0)+ROW(BacklogStart),"➤"),""),"")</f>
        <v/>
      </c>
      <c r="P51" s="234" t="str">
        <f t="shared" ca="1" si="40"/>
        <v/>
      </c>
      <c r="Q51" s="303"/>
      <c r="R51" s="233" t="str">
        <f ca="1">IFERROR(IF($B51&lt;&gt;$B50, HYPERLINK("#Backlog!B"&amp;MATCH(S51,KanbanContentR1,0)+ROW(BacklogStart),"➤"),""),"")</f>
        <v/>
      </c>
      <c r="S51" s="234" t="str">
        <f t="shared" ca="1" si="41"/>
        <v/>
      </c>
      <c r="T51" s="303"/>
      <c r="U51" s="233" t="str">
        <f ca="1">IFERROR(IF($B51&lt;&gt;$B50, HYPERLINK("#Backlog!B"&amp;MATCH(V51,KanbanContentR1,0)+ROW(BacklogStart),"➤"),""),"")</f>
        <v/>
      </c>
      <c r="V51" s="234" t="str">
        <f t="shared" ca="1" si="42"/>
        <v/>
      </c>
      <c r="W51" s="303"/>
      <c r="X51" s="233" t="str">
        <f ca="1">IFERROR(IF($B51&lt;&gt;$B50, HYPERLINK("#Backlog!B"&amp;MATCH(Y51,KanbanContentR1,0)+ROW(BacklogStart),"➤"),""),"")</f>
        <v/>
      </c>
      <c r="Y51" s="234" t="str">
        <f t="shared" ca="1" si="43"/>
        <v/>
      </c>
      <c r="Z51" s="303"/>
      <c r="AA51" s="233" t="str">
        <f ca="1">IFERROR(IF($B51&lt;&gt;$B50, HYPERLINK("#Backlog!B"&amp;MATCH(AB51,KanbanContentR1,0)+ROW(BacklogStart),"➤"),""),"")</f>
        <v/>
      </c>
      <c r="AB51" s="234" t="str">
        <f t="shared" ca="1" si="44"/>
        <v/>
      </c>
      <c r="AC51" s="303"/>
      <c r="AD51" s="233" t="str">
        <f ca="1">IFERROR(IF($B51&lt;&gt;$B50, HYPERLINK("#Backlog!B"&amp;MATCH(AE51,KanbanContentR1,0)+ROW(BacklogStart),"➤"),""),"")</f>
        <v/>
      </c>
      <c r="AE51" s="234" t="str">
        <f t="shared" ca="1" si="45"/>
        <v/>
      </c>
      <c r="AF51" s="303"/>
      <c r="AG51" s="233" t="str">
        <f ca="1">IFERROR(IF($B51&lt;&gt;$B50, HYPERLINK("#Backlog!B"&amp;MATCH(AH51,KanbanContentR1,0)+ROW(BacklogStart),"➤"),""),"")</f>
        <v/>
      </c>
      <c r="AH51" s="234" t="str">
        <f t="shared" ca="1" si="46"/>
        <v/>
      </c>
      <c r="AI51" s="304"/>
      <c r="AJ51" s="309"/>
    </row>
    <row r="52" spans="2:36" s="307" customFormat="1" ht="18" customHeight="1" thickBot="1" x14ac:dyDescent="0.25">
      <c r="B52" s="232">
        <f t="shared" si="35"/>
        <v>50</v>
      </c>
      <c r="C52" s="237" t="str">
        <f t="shared" si="24"/>
        <v/>
      </c>
      <c r="D52" s="238" t="str">
        <f t="shared" ca="1" si="36"/>
        <v/>
      </c>
      <c r="E52" s="308"/>
      <c r="F52" s="237" t="str">
        <f t="shared" si="25"/>
        <v/>
      </c>
      <c r="G52" s="238" t="str">
        <f t="shared" ca="1" si="37"/>
        <v/>
      </c>
      <c r="H52" s="308"/>
      <c r="I52" s="237" t="str">
        <f t="shared" si="26"/>
        <v/>
      </c>
      <c r="J52" s="238" t="str">
        <f t="shared" ca="1" si="38"/>
        <v/>
      </c>
      <c r="K52" s="308"/>
      <c r="L52" s="237" t="str">
        <f t="shared" si="27"/>
        <v/>
      </c>
      <c r="M52" s="238" t="str">
        <f t="shared" ca="1" si="39"/>
        <v/>
      </c>
      <c r="N52" s="308"/>
      <c r="O52" s="237" t="str">
        <f t="shared" si="28"/>
        <v/>
      </c>
      <c r="P52" s="238" t="str">
        <f t="shared" ca="1" si="40"/>
        <v/>
      </c>
      <c r="Q52" s="308"/>
      <c r="R52" s="237" t="str">
        <f t="shared" si="29"/>
        <v/>
      </c>
      <c r="S52" s="238" t="str">
        <f t="shared" ca="1" si="41"/>
        <v/>
      </c>
      <c r="T52" s="308"/>
      <c r="U52" s="237" t="str">
        <f t="shared" si="30"/>
        <v/>
      </c>
      <c r="V52" s="238" t="str">
        <f t="shared" ca="1" si="42"/>
        <v/>
      </c>
      <c r="W52" s="308"/>
      <c r="X52" s="237" t="str">
        <f t="shared" si="31"/>
        <v/>
      </c>
      <c r="Y52" s="238" t="str">
        <f t="shared" ca="1" si="43"/>
        <v/>
      </c>
      <c r="Z52" s="308"/>
      <c r="AA52" s="237" t="str">
        <f t="shared" si="32"/>
        <v/>
      </c>
      <c r="AB52" s="238" t="str">
        <f t="shared" ca="1" si="44"/>
        <v/>
      </c>
      <c r="AC52" s="308"/>
      <c r="AD52" s="237" t="str">
        <f t="shared" si="33"/>
        <v/>
      </c>
      <c r="AE52" s="238" t="str">
        <f t="shared" ca="1" si="45"/>
        <v/>
      </c>
      <c r="AF52" s="308"/>
      <c r="AG52" s="237" t="str">
        <f t="shared" si="34"/>
        <v/>
      </c>
      <c r="AH52" s="238" t="str">
        <f t="shared" ca="1" si="46"/>
        <v/>
      </c>
      <c r="AI52" s="304"/>
      <c r="AJ52" s="309"/>
    </row>
    <row r="53" spans="2:36" s="307" customFormat="1" ht="18" customHeight="1" thickTop="1" x14ac:dyDescent="0.2">
      <c r="B53" s="232">
        <f t="shared" si="35"/>
        <v>52</v>
      </c>
      <c r="C53" s="233" t="str">
        <f ca="1">IFERROR(IF($B53&lt;&gt;$B52, HYPERLINK("#Backlog!B"&amp;MATCH(D53,KanbanContentR1,0)+ROW(BacklogStart),"➤"),""),"")</f>
        <v/>
      </c>
      <c r="D53" s="234" t="str">
        <f t="shared" ca="1" si="36"/>
        <v/>
      </c>
      <c r="E53" s="303"/>
      <c r="F53" s="233" t="str">
        <f ca="1">IFERROR(IF($B53&lt;&gt;$B52, HYPERLINK("#Backlog!B"&amp;MATCH(G53,KanbanContentR1,0)+ROW(BacklogStart),"➤"),""),"")</f>
        <v/>
      </c>
      <c r="G53" s="234" t="str">
        <f t="shared" ca="1" si="37"/>
        <v/>
      </c>
      <c r="H53" s="303"/>
      <c r="I53" s="233" t="str">
        <f ca="1">IFERROR(IF($B53&lt;&gt;$B52, HYPERLINK("#Backlog!B"&amp;MATCH(J53,KanbanContentR1,0)+ROW(BacklogStart),"➤"),""),"")</f>
        <v/>
      </c>
      <c r="J53" s="234" t="str">
        <f t="shared" ca="1" si="38"/>
        <v/>
      </c>
      <c r="K53" s="303"/>
      <c r="L53" s="233" t="str">
        <f ca="1">IFERROR(IF($B53&lt;&gt;$B52, HYPERLINK("#Backlog!B"&amp;MATCH(M53,KanbanContentR1,0)+ROW(BacklogStart),"➤"),""),"")</f>
        <v/>
      </c>
      <c r="M53" s="234" t="str">
        <f t="shared" ca="1" si="39"/>
        <v/>
      </c>
      <c r="N53" s="303"/>
      <c r="O53" s="233" t="str">
        <f ca="1">IFERROR(IF($B53&lt;&gt;$B52, HYPERLINK("#Backlog!B"&amp;MATCH(P53,KanbanContentR1,0)+ROW(BacklogStart),"➤"),""),"")</f>
        <v/>
      </c>
      <c r="P53" s="234" t="str">
        <f t="shared" ca="1" si="40"/>
        <v/>
      </c>
      <c r="Q53" s="303"/>
      <c r="R53" s="233" t="str">
        <f ca="1">IFERROR(IF($B53&lt;&gt;$B52, HYPERLINK("#Backlog!B"&amp;MATCH(S53,KanbanContentR1,0)+ROW(BacklogStart),"➤"),""),"")</f>
        <v/>
      </c>
      <c r="S53" s="234" t="str">
        <f t="shared" ca="1" si="41"/>
        <v/>
      </c>
      <c r="T53" s="303"/>
      <c r="U53" s="233" t="str">
        <f ca="1">IFERROR(IF($B53&lt;&gt;$B52, HYPERLINK("#Backlog!B"&amp;MATCH(V53,KanbanContentR1,0)+ROW(BacklogStart),"➤"),""),"")</f>
        <v/>
      </c>
      <c r="V53" s="234" t="str">
        <f t="shared" ca="1" si="42"/>
        <v/>
      </c>
      <c r="W53" s="303"/>
      <c r="X53" s="233" t="str">
        <f ca="1">IFERROR(IF($B53&lt;&gt;$B52, HYPERLINK("#Backlog!B"&amp;MATCH(Y53,KanbanContentR1,0)+ROW(BacklogStart),"➤"),""),"")</f>
        <v/>
      </c>
      <c r="Y53" s="234" t="str">
        <f t="shared" ca="1" si="43"/>
        <v/>
      </c>
      <c r="Z53" s="303"/>
      <c r="AA53" s="233" t="str">
        <f ca="1">IFERROR(IF($B53&lt;&gt;$B52, HYPERLINK("#Backlog!B"&amp;MATCH(AB53,KanbanContentR1,0)+ROW(BacklogStart),"➤"),""),"")</f>
        <v/>
      </c>
      <c r="AB53" s="234" t="str">
        <f t="shared" ca="1" si="44"/>
        <v/>
      </c>
      <c r="AC53" s="303"/>
      <c r="AD53" s="233" t="str">
        <f ca="1">IFERROR(IF($B53&lt;&gt;$B52, HYPERLINK("#Backlog!B"&amp;MATCH(AE53,KanbanContentR1,0)+ROW(BacklogStart),"➤"),""),"")</f>
        <v/>
      </c>
      <c r="AE53" s="234" t="str">
        <f t="shared" ca="1" si="45"/>
        <v/>
      </c>
      <c r="AF53" s="303"/>
      <c r="AG53" s="233" t="str">
        <f ca="1">IFERROR(IF($B53&lt;&gt;$B52, HYPERLINK("#Backlog!B"&amp;MATCH(AH53,KanbanContentR1,0)+ROW(BacklogStart),"➤"),""),"")</f>
        <v/>
      </c>
      <c r="AH53" s="234" t="str">
        <f t="shared" ca="1" si="46"/>
        <v/>
      </c>
      <c r="AI53" s="304"/>
      <c r="AJ53" s="309"/>
    </row>
    <row r="54" spans="2:36" s="307" customFormat="1" ht="18" customHeight="1" thickBot="1" x14ac:dyDescent="0.25">
      <c r="B54" s="232">
        <f t="shared" si="35"/>
        <v>52</v>
      </c>
      <c r="C54" s="237" t="str">
        <f t="shared" si="24"/>
        <v/>
      </c>
      <c r="D54" s="238" t="str">
        <f t="shared" ca="1" si="36"/>
        <v/>
      </c>
      <c r="E54" s="308"/>
      <c r="F54" s="237" t="str">
        <f t="shared" si="25"/>
        <v/>
      </c>
      <c r="G54" s="238" t="str">
        <f t="shared" ca="1" si="37"/>
        <v/>
      </c>
      <c r="H54" s="308"/>
      <c r="I54" s="237" t="str">
        <f t="shared" si="26"/>
        <v/>
      </c>
      <c r="J54" s="238" t="str">
        <f t="shared" ca="1" si="38"/>
        <v/>
      </c>
      <c r="K54" s="308"/>
      <c r="L54" s="237" t="str">
        <f t="shared" si="27"/>
        <v/>
      </c>
      <c r="M54" s="238" t="str">
        <f t="shared" ca="1" si="39"/>
        <v/>
      </c>
      <c r="N54" s="308"/>
      <c r="O54" s="237" t="str">
        <f t="shared" si="28"/>
        <v/>
      </c>
      <c r="P54" s="238" t="str">
        <f t="shared" ca="1" si="40"/>
        <v/>
      </c>
      <c r="Q54" s="308"/>
      <c r="R54" s="237" t="str">
        <f t="shared" si="29"/>
        <v/>
      </c>
      <c r="S54" s="238" t="str">
        <f t="shared" ca="1" si="41"/>
        <v/>
      </c>
      <c r="T54" s="308"/>
      <c r="U54" s="237" t="str">
        <f t="shared" si="30"/>
        <v/>
      </c>
      <c r="V54" s="238" t="str">
        <f t="shared" ca="1" si="42"/>
        <v/>
      </c>
      <c r="W54" s="308"/>
      <c r="X54" s="237" t="str">
        <f t="shared" si="31"/>
        <v/>
      </c>
      <c r="Y54" s="238" t="str">
        <f t="shared" ca="1" si="43"/>
        <v/>
      </c>
      <c r="Z54" s="308"/>
      <c r="AA54" s="237" t="str">
        <f t="shared" si="32"/>
        <v/>
      </c>
      <c r="AB54" s="238" t="str">
        <f t="shared" ca="1" si="44"/>
        <v/>
      </c>
      <c r="AC54" s="308"/>
      <c r="AD54" s="237" t="str">
        <f t="shared" si="33"/>
        <v/>
      </c>
      <c r="AE54" s="238" t="str">
        <f t="shared" ca="1" si="45"/>
        <v/>
      </c>
      <c r="AF54" s="308"/>
      <c r="AG54" s="237" t="str">
        <f t="shared" si="34"/>
        <v/>
      </c>
      <c r="AH54" s="238" t="str">
        <f t="shared" ca="1" si="46"/>
        <v/>
      </c>
      <c r="AI54" s="304"/>
      <c r="AJ54" s="309"/>
    </row>
    <row r="55" spans="2:36" s="307" customFormat="1" ht="18" customHeight="1" thickTop="1" x14ac:dyDescent="0.2">
      <c r="B55" s="232">
        <f t="shared" si="35"/>
        <v>54</v>
      </c>
      <c r="C55" s="233" t="str">
        <f ca="1">IFERROR(IF($B55&lt;&gt;$B54, HYPERLINK("#Backlog!B"&amp;MATCH(D55,KanbanContentR1,0)+ROW(BacklogStart),"➤"),""),"")</f>
        <v/>
      </c>
      <c r="D55" s="234" t="str">
        <f t="shared" ca="1" si="36"/>
        <v/>
      </c>
      <c r="E55" s="303"/>
      <c r="F55" s="233" t="str">
        <f ca="1">IFERROR(IF($B55&lt;&gt;$B54, HYPERLINK("#Backlog!B"&amp;MATCH(G55,KanbanContentR1,0)+ROW(BacklogStart),"➤"),""),"")</f>
        <v/>
      </c>
      <c r="G55" s="234" t="str">
        <f t="shared" ca="1" si="37"/>
        <v/>
      </c>
      <c r="H55" s="303"/>
      <c r="I55" s="233" t="str">
        <f ca="1">IFERROR(IF($B55&lt;&gt;$B54, HYPERLINK("#Backlog!B"&amp;MATCH(J55,KanbanContentR1,0)+ROW(BacklogStart),"➤"),""),"")</f>
        <v/>
      </c>
      <c r="J55" s="234" t="str">
        <f t="shared" ca="1" si="38"/>
        <v/>
      </c>
      <c r="K55" s="303"/>
      <c r="L55" s="233" t="str">
        <f ca="1">IFERROR(IF($B55&lt;&gt;$B54, HYPERLINK("#Backlog!B"&amp;MATCH(M55,KanbanContentR1,0)+ROW(BacklogStart),"➤"),""),"")</f>
        <v/>
      </c>
      <c r="M55" s="234" t="str">
        <f t="shared" ca="1" si="39"/>
        <v/>
      </c>
      <c r="N55" s="303"/>
      <c r="O55" s="233" t="str">
        <f ca="1">IFERROR(IF($B55&lt;&gt;$B54, HYPERLINK("#Backlog!B"&amp;MATCH(P55,KanbanContentR1,0)+ROW(BacklogStart),"➤"),""),"")</f>
        <v/>
      </c>
      <c r="P55" s="234" t="str">
        <f t="shared" ca="1" si="40"/>
        <v/>
      </c>
      <c r="Q55" s="303"/>
      <c r="R55" s="233" t="str">
        <f ca="1">IFERROR(IF($B55&lt;&gt;$B54, HYPERLINK("#Backlog!B"&amp;MATCH(S55,KanbanContentR1,0)+ROW(BacklogStart),"➤"),""),"")</f>
        <v/>
      </c>
      <c r="S55" s="234" t="str">
        <f t="shared" ca="1" si="41"/>
        <v/>
      </c>
      <c r="T55" s="303"/>
      <c r="U55" s="233" t="str">
        <f ca="1">IFERROR(IF($B55&lt;&gt;$B54, HYPERLINK("#Backlog!B"&amp;MATCH(V55,KanbanContentR1,0)+ROW(BacklogStart),"➤"),""),"")</f>
        <v/>
      </c>
      <c r="V55" s="234" t="str">
        <f t="shared" ca="1" si="42"/>
        <v/>
      </c>
      <c r="W55" s="303"/>
      <c r="X55" s="233" t="str">
        <f ca="1">IFERROR(IF($B55&lt;&gt;$B54, HYPERLINK("#Backlog!B"&amp;MATCH(Y55,KanbanContentR1,0)+ROW(BacklogStart),"➤"),""),"")</f>
        <v/>
      </c>
      <c r="Y55" s="234" t="str">
        <f t="shared" ca="1" si="43"/>
        <v/>
      </c>
      <c r="Z55" s="303"/>
      <c r="AA55" s="233" t="str">
        <f ca="1">IFERROR(IF($B55&lt;&gt;$B54, HYPERLINK("#Backlog!B"&amp;MATCH(AB55,KanbanContentR1,0)+ROW(BacklogStart),"➤"),""),"")</f>
        <v/>
      </c>
      <c r="AB55" s="234" t="str">
        <f t="shared" ca="1" si="44"/>
        <v/>
      </c>
      <c r="AC55" s="303"/>
      <c r="AD55" s="233" t="str">
        <f ca="1">IFERROR(IF($B55&lt;&gt;$B54, HYPERLINK("#Backlog!B"&amp;MATCH(AE55,KanbanContentR1,0)+ROW(BacklogStart),"➤"),""),"")</f>
        <v/>
      </c>
      <c r="AE55" s="234" t="str">
        <f t="shared" ca="1" si="45"/>
        <v/>
      </c>
      <c r="AF55" s="303"/>
      <c r="AG55" s="233" t="str">
        <f ca="1">IFERROR(IF($B55&lt;&gt;$B54, HYPERLINK("#Backlog!B"&amp;MATCH(AH55,KanbanContentR1,0)+ROW(BacklogStart),"➤"),""),"")</f>
        <v/>
      </c>
      <c r="AH55" s="234" t="str">
        <f t="shared" ca="1" si="46"/>
        <v/>
      </c>
      <c r="AI55" s="304"/>
      <c r="AJ55" s="309"/>
    </row>
    <row r="56" spans="2:36" s="307" customFormat="1" ht="18" customHeight="1" thickBot="1" x14ac:dyDescent="0.25">
      <c r="B56" s="232">
        <f t="shared" si="35"/>
        <v>54</v>
      </c>
      <c r="C56" s="237" t="str">
        <f t="shared" si="24"/>
        <v/>
      </c>
      <c r="D56" s="238" t="str">
        <f t="shared" ca="1" si="36"/>
        <v/>
      </c>
      <c r="E56" s="308"/>
      <c r="F56" s="237" t="str">
        <f t="shared" si="25"/>
        <v/>
      </c>
      <c r="G56" s="238" t="str">
        <f t="shared" ca="1" si="37"/>
        <v/>
      </c>
      <c r="H56" s="308"/>
      <c r="I56" s="237" t="str">
        <f t="shared" si="26"/>
        <v/>
      </c>
      <c r="J56" s="238" t="str">
        <f t="shared" ca="1" si="38"/>
        <v/>
      </c>
      <c r="K56" s="308"/>
      <c r="L56" s="237" t="str">
        <f t="shared" si="27"/>
        <v/>
      </c>
      <c r="M56" s="238" t="str">
        <f t="shared" ca="1" si="39"/>
        <v/>
      </c>
      <c r="N56" s="308"/>
      <c r="O56" s="237" t="str">
        <f t="shared" si="28"/>
        <v/>
      </c>
      <c r="P56" s="238" t="str">
        <f t="shared" ca="1" si="40"/>
        <v/>
      </c>
      <c r="Q56" s="308"/>
      <c r="R56" s="237" t="str">
        <f t="shared" si="29"/>
        <v/>
      </c>
      <c r="S56" s="238" t="str">
        <f t="shared" ca="1" si="41"/>
        <v/>
      </c>
      <c r="T56" s="308"/>
      <c r="U56" s="237" t="str">
        <f t="shared" si="30"/>
        <v/>
      </c>
      <c r="V56" s="238" t="str">
        <f t="shared" ca="1" si="42"/>
        <v/>
      </c>
      <c r="W56" s="308"/>
      <c r="X56" s="237" t="str">
        <f t="shared" si="31"/>
        <v/>
      </c>
      <c r="Y56" s="238" t="str">
        <f t="shared" ca="1" si="43"/>
        <v/>
      </c>
      <c r="Z56" s="308"/>
      <c r="AA56" s="237" t="str">
        <f t="shared" si="32"/>
        <v/>
      </c>
      <c r="AB56" s="238" t="str">
        <f t="shared" ca="1" si="44"/>
        <v/>
      </c>
      <c r="AC56" s="308"/>
      <c r="AD56" s="237" t="str">
        <f t="shared" si="33"/>
        <v/>
      </c>
      <c r="AE56" s="238" t="str">
        <f t="shared" ca="1" si="45"/>
        <v/>
      </c>
      <c r="AF56" s="308"/>
      <c r="AG56" s="237" t="str">
        <f t="shared" si="34"/>
        <v/>
      </c>
      <c r="AH56" s="238" t="str">
        <f t="shared" ca="1" si="46"/>
        <v/>
      </c>
      <c r="AI56" s="304"/>
      <c r="AJ56" s="309"/>
    </row>
    <row r="57" spans="2:36" s="307" customFormat="1" ht="18" customHeight="1" thickTop="1" x14ac:dyDescent="0.2">
      <c r="B57" s="232">
        <f t="shared" si="35"/>
        <v>56</v>
      </c>
      <c r="C57" s="233" t="str">
        <f ca="1">IFERROR(IF($B57&lt;&gt;$B56, HYPERLINK("#Backlog!B"&amp;MATCH(D57,KanbanContentR1,0)+ROW(BacklogStart),"➤"),""),"")</f>
        <v/>
      </c>
      <c r="D57" s="234" t="str">
        <f t="shared" ca="1" si="36"/>
        <v/>
      </c>
      <c r="E57" s="303"/>
      <c r="F57" s="233" t="str">
        <f ca="1">IFERROR(IF($B57&lt;&gt;$B56, HYPERLINK("#Backlog!B"&amp;MATCH(G57,KanbanContentR1,0)+ROW(BacklogStart),"➤"),""),"")</f>
        <v/>
      </c>
      <c r="G57" s="234" t="str">
        <f t="shared" ca="1" si="37"/>
        <v/>
      </c>
      <c r="H57" s="303"/>
      <c r="I57" s="233" t="str">
        <f ca="1">IFERROR(IF($B57&lt;&gt;$B56, HYPERLINK("#Backlog!B"&amp;MATCH(J57,KanbanContentR1,0)+ROW(BacklogStart),"➤"),""),"")</f>
        <v/>
      </c>
      <c r="J57" s="234" t="str">
        <f t="shared" ca="1" si="38"/>
        <v/>
      </c>
      <c r="K57" s="303"/>
      <c r="L57" s="233" t="str">
        <f ca="1">IFERROR(IF($B57&lt;&gt;$B56, HYPERLINK("#Backlog!B"&amp;MATCH(M57,KanbanContentR1,0)+ROW(BacklogStart),"➤"),""),"")</f>
        <v/>
      </c>
      <c r="M57" s="234" t="str">
        <f t="shared" ca="1" si="39"/>
        <v/>
      </c>
      <c r="N57" s="303"/>
      <c r="O57" s="233" t="str">
        <f ca="1">IFERROR(IF($B57&lt;&gt;$B56, HYPERLINK("#Backlog!B"&amp;MATCH(P57,KanbanContentR1,0)+ROW(BacklogStart),"➤"),""),"")</f>
        <v/>
      </c>
      <c r="P57" s="234" t="str">
        <f t="shared" ca="1" si="40"/>
        <v/>
      </c>
      <c r="Q57" s="303"/>
      <c r="R57" s="233" t="str">
        <f ca="1">IFERROR(IF($B57&lt;&gt;$B56, HYPERLINK("#Backlog!B"&amp;MATCH(S57,KanbanContentR1,0)+ROW(BacklogStart),"➤"),""),"")</f>
        <v/>
      </c>
      <c r="S57" s="234" t="str">
        <f t="shared" ca="1" si="41"/>
        <v/>
      </c>
      <c r="T57" s="303"/>
      <c r="U57" s="233" t="str">
        <f ca="1">IFERROR(IF($B57&lt;&gt;$B56, HYPERLINK("#Backlog!B"&amp;MATCH(V57,KanbanContentR1,0)+ROW(BacklogStart),"➤"),""),"")</f>
        <v/>
      </c>
      <c r="V57" s="234" t="str">
        <f t="shared" ca="1" si="42"/>
        <v/>
      </c>
      <c r="W57" s="303"/>
      <c r="X57" s="233" t="str">
        <f ca="1">IFERROR(IF($B57&lt;&gt;$B56, HYPERLINK("#Backlog!B"&amp;MATCH(Y57,KanbanContentR1,0)+ROW(BacklogStart),"➤"),""),"")</f>
        <v/>
      </c>
      <c r="Y57" s="234" t="str">
        <f t="shared" ca="1" si="43"/>
        <v/>
      </c>
      <c r="Z57" s="303"/>
      <c r="AA57" s="233" t="str">
        <f ca="1">IFERROR(IF($B57&lt;&gt;$B56, HYPERLINK("#Backlog!B"&amp;MATCH(AB57,KanbanContentR1,0)+ROW(BacklogStart),"➤"),""),"")</f>
        <v/>
      </c>
      <c r="AB57" s="234" t="str">
        <f t="shared" ca="1" si="44"/>
        <v/>
      </c>
      <c r="AC57" s="303"/>
      <c r="AD57" s="233" t="str">
        <f ca="1">IFERROR(IF($B57&lt;&gt;$B56, HYPERLINK("#Backlog!B"&amp;MATCH(AE57,KanbanContentR1,0)+ROW(BacklogStart),"➤"),""),"")</f>
        <v/>
      </c>
      <c r="AE57" s="234" t="str">
        <f t="shared" ca="1" si="45"/>
        <v/>
      </c>
      <c r="AF57" s="303"/>
      <c r="AG57" s="233" t="str">
        <f ca="1">IFERROR(IF($B57&lt;&gt;$B56, HYPERLINK("#Backlog!B"&amp;MATCH(AH57,KanbanContentR1,0)+ROW(BacklogStart),"➤"),""),"")</f>
        <v/>
      </c>
      <c r="AH57" s="234" t="str">
        <f t="shared" ca="1" si="46"/>
        <v/>
      </c>
      <c r="AI57" s="304"/>
      <c r="AJ57" s="309"/>
    </row>
    <row r="58" spans="2:36" s="307" customFormat="1" ht="18" customHeight="1" thickBot="1" x14ac:dyDescent="0.25">
      <c r="B58" s="232">
        <f t="shared" si="35"/>
        <v>56</v>
      </c>
      <c r="C58" s="237" t="str">
        <f t="shared" si="24"/>
        <v/>
      </c>
      <c r="D58" s="238" t="str">
        <f t="shared" ca="1" si="36"/>
        <v/>
      </c>
      <c r="E58" s="308"/>
      <c r="F58" s="237" t="str">
        <f t="shared" si="25"/>
        <v/>
      </c>
      <c r="G58" s="238" t="str">
        <f t="shared" ca="1" si="37"/>
        <v/>
      </c>
      <c r="H58" s="308"/>
      <c r="I58" s="237" t="str">
        <f t="shared" si="26"/>
        <v/>
      </c>
      <c r="J58" s="238" t="str">
        <f t="shared" ca="1" si="38"/>
        <v/>
      </c>
      <c r="K58" s="308"/>
      <c r="L58" s="237" t="str">
        <f t="shared" si="27"/>
        <v/>
      </c>
      <c r="M58" s="238" t="str">
        <f t="shared" ca="1" si="39"/>
        <v/>
      </c>
      <c r="N58" s="308"/>
      <c r="O58" s="237" t="str">
        <f t="shared" si="28"/>
        <v/>
      </c>
      <c r="P58" s="238" t="str">
        <f t="shared" ca="1" si="40"/>
        <v/>
      </c>
      <c r="Q58" s="308"/>
      <c r="R58" s="237" t="str">
        <f t="shared" si="29"/>
        <v/>
      </c>
      <c r="S58" s="238" t="str">
        <f t="shared" ca="1" si="41"/>
        <v/>
      </c>
      <c r="T58" s="308"/>
      <c r="U58" s="237" t="str">
        <f t="shared" si="30"/>
        <v/>
      </c>
      <c r="V58" s="238" t="str">
        <f t="shared" ca="1" si="42"/>
        <v/>
      </c>
      <c r="W58" s="308"/>
      <c r="X58" s="237" t="str">
        <f t="shared" si="31"/>
        <v/>
      </c>
      <c r="Y58" s="238" t="str">
        <f t="shared" ca="1" si="43"/>
        <v/>
      </c>
      <c r="Z58" s="308"/>
      <c r="AA58" s="237" t="str">
        <f t="shared" si="32"/>
        <v/>
      </c>
      <c r="AB58" s="238" t="str">
        <f t="shared" ca="1" si="44"/>
        <v/>
      </c>
      <c r="AC58" s="308"/>
      <c r="AD58" s="237" t="str">
        <f t="shared" si="33"/>
        <v/>
      </c>
      <c r="AE58" s="238" t="str">
        <f t="shared" ca="1" si="45"/>
        <v/>
      </c>
      <c r="AF58" s="308"/>
      <c r="AG58" s="237" t="str">
        <f t="shared" si="34"/>
        <v/>
      </c>
      <c r="AH58" s="238" t="str">
        <f t="shared" ca="1" si="46"/>
        <v/>
      </c>
      <c r="AI58" s="304"/>
      <c r="AJ58" s="309"/>
    </row>
    <row r="59" spans="2:36" s="307" customFormat="1" ht="18" customHeight="1" thickTop="1" x14ac:dyDescent="0.2">
      <c r="B59" s="232">
        <f t="shared" si="35"/>
        <v>58</v>
      </c>
      <c r="C59" s="233" t="str">
        <f ca="1">IFERROR(IF($B59&lt;&gt;$B58, HYPERLINK("#Backlog!B"&amp;MATCH(D59,KanbanContentR1,0)+ROW(BacklogStart),"➤"),""),"")</f>
        <v/>
      </c>
      <c r="D59" s="234" t="str">
        <f t="shared" ca="1" si="36"/>
        <v/>
      </c>
      <c r="E59" s="303"/>
      <c r="F59" s="233" t="str">
        <f ca="1">IFERROR(IF($B59&lt;&gt;$B58, HYPERLINK("#Backlog!B"&amp;MATCH(G59,KanbanContentR1,0)+ROW(BacklogStart),"➤"),""),"")</f>
        <v/>
      </c>
      <c r="G59" s="234" t="str">
        <f t="shared" ca="1" si="37"/>
        <v/>
      </c>
      <c r="H59" s="303"/>
      <c r="I59" s="233" t="str">
        <f ca="1">IFERROR(IF($B59&lt;&gt;$B58, HYPERLINK("#Backlog!B"&amp;MATCH(J59,KanbanContentR1,0)+ROW(BacklogStart),"➤"),""),"")</f>
        <v/>
      </c>
      <c r="J59" s="234" t="str">
        <f t="shared" ca="1" si="38"/>
        <v/>
      </c>
      <c r="K59" s="303"/>
      <c r="L59" s="233" t="str">
        <f ca="1">IFERROR(IF($B59&lt;&gt;$B58, HYPERLINK("#Backlog!B"&amp;MATCH(M59,KanbanContentR1,0)+ROW(BacklogStart),"➤"),""),"")</f>
        <v/>
      </c>
      <c r="M59" s="234" t="str">
        <f t="shared" ca="1" si="39"/>
        <v/>
      </c>
      <c r="N59" s="303"/>
      <c r="O59" s="233" t="str">
        <f ca="1">IFERROR(IF($B59&lt;&gt;$B58, HYPERLINK("#Backlog!B"&amp;MATCH(P59,KanbanContentR1,0)+ROW(BacklogStart),"➤"),""),"")</f>
        <v/>
      </c>
      <c r="P59" s="234" t="str">
        <f t="shared" ca="1" si="40"/>
        <v/>
      </c>
      <c r="Q59" s="303"/>
      <c r="R59" s="233" t="str">
        <f ca="1">IFERROR(IF($B59&lt;&gt;$B58, HYPERLINK("#Backlog!B"&amp;MATCH(S59,KanbanContentR1,0)+ROW(BacklogStart),"➤"),""),"")</f>
        <v/>
      </c>
      <c r="S59" s="234" t="str">
        <f t="shared" ca="1" si="41"/>
        <v/>
      </c>
      <c r="T59" s="303"/>
      <c r="U59" s="233" t="str">
        <f ca="1">IFERROR(IF($B59&lt;&gt;$B58, HYPERLINK("#Backlog!B"&amp;MATCH(V59,KanbanContentR1,0)+ROW(BacklogStart),"➤"),""),"")</f>
        <v/>
      </c>
      <c r="V59" s="234" t="str">
        <f t="shared" ca="1" si="42"/>
        <v/>
      </c>
      <c r="W59" s="303"/>
      <c r="X59" s="233" t="str">
        <f ca="1">IFERROR(IF($B59&lt;&gt;$B58, HYPERLINK("#Backlog!B"&amp;MATCH(Y59,KanbanContentR1,0)+ROW(BacklogStart),"➤"),""),"")</f>
        <v/>
      </c>
      <c r="Y59" s="234" t="str">
        <f t="shared" ca="1" si="43"/>
        <v/>
      </c>
      <c r="Z59" s="303"/>
      <c r="AA59" s="233" t="str">
        <f ca="1">IFERROR(IF($B59&lt;&gt;$B58, HYPERLINK("#Backlog!B"&amp;MATCH(AB59,KanbanContentR1,0)+ROW(BacklogStart),"➤"),""),"")</f>
        <v/>
      </c>
      <c r="AB59" s="234" t="str">
        <f t="shared" ca="1" si="44"/>
        <v/>
      </c>
      <c r="AC59" s="303"/>
      <c r="AD59" s="233" t="str">
        <f ca="1">IFERROR(IF($B59&lt;&gt;$B58, HYPERLINK("#Backlog!B"&amp;MATCH(AE59,KanbanContentR1,0)+ROW(BacklogStart),"➤"),""),"")</f>
        <v/>
      </c>
      <c r="AE59" s="234" t="str">
        <f t="shared" ca="1" si="45"/>
        <v/>
      </c>
      <c r="AF59" s="303"/>
      <c r="AG59" s="233" t="str">
        <f ca="1">IFERROR(IF($B59&lt;&gt;$B58, HYPERLINK("#Backlog!B"&amp;MATCH(AH59,KanbanContentR1,0)+ROW(BacklogStart),"➤"),""),"")</f>
        <v/>
      </c>
      <c r="AH59" s="234" t="str">
        <f t="shared" ca="1" si="46"/>
        <v/>
      </c>
      <c r="AI59" s="304"/>
      <c r="AJ59" s="309"/>
    </row>
    <row r="60" spans="2:36" s="307" customFormat="1" ht="18" customHeight="1" thickBot="1" x14ac:dyDescent="0.25">
      <c r="B60" s="232">
        <f t="shared" si="35"/>
        <v>58</v>
      </c>
      <c r="C60" s="237" t="str">
        <f t="shared" si="24"/>
        <v/>
      </c>
      <c r="D60" s="238" t="str">
        <f t="shared" ca="1" si="36"/>
        <v/>
      </c>
      <c r="E60" s="308"/>
      <c r="F60" s="237" t="str">
        <f t="shared" si="25"/>
        <v/>
      </c>
      <c r="G60" s="238" t="str">
        <f t="shared" ca="1" si="37"/>
        <v/>
      </c>
      <c r="H60" s="308"/>
      <c r="I60" s="237" t="str">
        <f t="shared" si="26"/>
        <v/>
      </c>
      <c r="J60" s="238" t="str">
        <f t="shared" ca="1" si="38"/>
        <v/>
      </c>
      <c r="K60" s="308"/>
      <c r="L60" s="237" t="str">
        <f t="shared" si="27"/>
        <v/>
      </c>
      <c r="M60" s="238" t="str">
        <f t="shared" ca="1" si="39"/>
        <v/>
      </c>
      <c r="N60" s="308"/>
      <c r="O60" s="237" t="str">
        <f t="shared" si="28"/>
        <v/>
      </c>
      <c r="P60" s="238" t="str">
        <f t="shared" ca="1" si="40"/>
        <v/>
      </c>
      <c r="Q60" s="308"/>
      <c r="R60" s="237" t="str">
        <f t="shared" si="29"/>
        <v/>
      </c>
      <c r="S60" s="238" t="str">
        <f t="shared" ca="1" si="41"/>
        <v/>
      </c>
      <c r="T60" s="308"/>
      <c r="U60" s="237" t="str">
        <f t="shared" si="30"/>
        <v/>
      </c>
      <c r="V60" s="238" t="str">
        <f t="shared" ca="1" si="42"/>
        <v/>
      </c>
      <c r="W60" s="308"/>
      <c r="X60" s="237" t="str">
        <f t="shared" si="31"/>
        <v/>
      </c>
      <c r="Y60" s="238" t="str">
        <f t="shared" ca="1" si="43"/>
        <v/>
      </c>
      <c r="Z60" s="308"/>
      <c r="AA60" s="237" t="str">
        <f t="shared" si="32"/>
        <v/>
      </c>
      <c r="AB60" s="238" t="str">
        <f t="shared" ca="1" si="44"/>
        <v/>
      </c>
      <c r="AC60" s="308"/>
      <c r="AD60" s="237" t="str">
        <f t="shared" si="33"/>
        <v/>
      </c>
      <c r="AE60" s="238" t="str">
        <f t="shared" ca="1" si="45"/>
        <v/>
      </c>
      <c r="AF60" s="308"/>
      <c r="AG60" s="237" t="str">
        <f t="shared" si="34"/>
        <v/>
      </c>
      <c r="AH60" s="238" t="str">
        <f t="shared" ca="1" si="46"/>
        <v/>
      </c>
      <c r="AI60" s="304"/>
      <c r="AJ60" s="309"/>
    </row>
    <row r="61" spans="2:36" s="307" customFormat="1" ht="18" customHeight="1" thickTop="1" x14ac:dyDescent="0.2">
      <c r="B61" s="232">
        <f t="shared" si="35"/>
        <v>60</v>
      </c>
      <c r="C61" s="233" t="str">
        <f ca="1">IFERROR(IF($B61&lt;&gt;$B60, HYPERLINK("#Backlog!B"&amp;MATCH(D61,KanbanContentR1,0)+ROW(BacklogStart),"➤"),""),"")</f>
        <v/>
      </c>
      <c r="D61" s="234" t="str">
        <f t="shared" ca="1" si="36"/>
        <v/>
      </c>
      <c r="E61" s="303"/>
      <c r="F61" s="233" t="str">
        <f ca="1">IFERROR(IF($B61&lt;&gt;$B60, HYPERLINK("#Backlog!B"&amp;MATCH(G61,KanbanContentR1,0)+ROW(BacklogStart),"➤"),""),"")</f>
        <v/>
      </c>
      <c r="G61" s="234" t="str">
        <f t="shared" ca="1" si="37"/>
        <v/>
      </c>
      <c r="H61" s="303"/>
      <c r="I61" s="233" t="str">
        <f ca="1">IFERROR(IF($B61&lt;&gt;$B60, HYPERLINK("#Backlog!B"&amp;MATCH(J61,KanbanContentR1,0)+ROW(BacklogStart),"➤"),""),"")</f>
        <v/>
      </c>
      <c r="J61" s="234" t="str">
        <f t="shared" ca="1" si="38"/>
        <v/>
      </c>
      <c r="K61" s="303"/>
      <c r="L61" s="233" t="str">
        <f ca="1">IFERROR(IF($B61&lt;&gt;$B60, HYPERLINK("#Backlog!B"&amp;MATCH(M61,KanbanContentR1,0)+ROW(BacklogStart),"➤"),""),"")</f>
        <v/>
      </c>
      <c r="M61" s="234" t="str">
        <f t="shared" ca="1" si="39"/>
        <v/>
      </c>
      <c r="N61" s="303"/>
      <c r="O61" s="233" t="str">
        <f ca="1">IFERROR(IF($B61&lt;&gt;$B60, HYPERLINK("#Backlog!B"&amp;MATCH(P61,KanbanContentR1,0)+ROW(BacklogStart),"➤"),""),"")</f>
        <v/>
      </c>
      <c r="P61" s="234" t="str">
        <f t="shared" ca="1" si="40"/>
        <v/>
      </c>
      <c r="Q61" s="303"/>
      <c r="R61" s="233" t="str">
        <f ca="1">IFERROR(IF($B61&lt;&gt;$B60, HYPERLINK("#Backlog!B"&amp;MATCH(S61,KanbanContentR1,0)+ROW(BacklogStart),"➤"),""),"")</f>
        <v/>
      </c>
      <c r="S61" s="234" t="str">
        <f t="shared" ca="1" si="41"/>
        <v/>
      </c>
      <c r="T61" s="303"/>
      <c r="U61" s="233" t="str">
        <f ca="1">IFERROR(IF($B61&lt;&gt;$B60, HYPERLINK("#Backlog!B"&amp;MATCH(V61,KanbanContentR1,0)+ROW(BacklogStart),"➤"),""),"")</f>
        <v/>
      </c>
      <c r="V61" s="234" t="str">
        <f t="shared" ca="1" si="42"/>
        <v/>
      </c>
      <c r="W61" s="303"/>
      <c r="X61" s="233" t="str">
        <f ca="1">IFERROR(IF($B61&lt;&gt;$B60, HYPERLINK("#Backlog!B"&amp;MATCH(Y61,KanbanContentR1,0)+ROW(BacklogStart),"➤"),""),"")</f>
        <v/>
      </c>
      <c r="Y61" s="234" t="str">
        <f t="shared" ca="1" si="43"/>
        <v/>
      </c>
      <c r="Z61" s="303"/>
      <c r="AA61" s="233" t="str">
        <f ca="1">IFERROR(IF($B61&lt;&gt;$B60, HYPERLINK("#Backlog!B"&amp;MATCH(AB61,KanbanContentR1,0)+ROW(BacklogStart),"➤"),""),"")</f>
        <v/>
      </c>
      <c r="AB61" s="234" t="str">
        <f t="shared" ca="1" si="44"/>
        <v/>
      </c>
      <c r="AC61" s="303"/>
      <c r="AD61" s="233" t="str">
        <f ca="1">IFERROR(IF($B61&lt;&gt;$B60, HYPERLINK("#Backlog!B"&amp;MATCH(AE61,KanbanContentR1,0)+ROW(BacklogStart),"➤"),""),"")</f>
        <v/>
      </c>
      <c r="AE61" s="234" t="str">
        <f t="shared" ca="1" si="45"/>
        <v/>
      </c>
      <c r="AF61" s="303"/>
      <c r="AG61" s="233" t="str">
        <f ca="1">IFERROR(IF($B61&lt;&gt;$B60, HYPERLINK("#Backlog!B"&amp;MATCH(AH61,KanbanContentR1,0)+ROW(BacklogStart),"➤"),""),"")</f>
        <v/>
      </c>
      <c r="AH61" s="234" t="str">
        <f t="shared" ca="1" si="46"/>
        <v/>
      </c>
      <c r="AI61" s="304"/>
      <c r="AJ61" s="309"/>
    </row>
    <row r="62" spans="2:36" s="307" customFormat="1" ht="18" customHeight="1" thickBot="1" x14ac:dyDescent="0.25">
      <c r="B62" s="232">
        <f t="shared" si="35"/>
        <v>60</v>
      </c>
      <c r="C62" s="237" t="str">
        <f t="shared" si="24"/>
        <v/>
      </c>
      <c r="D62" s="238" t="str">
        <f t="shared" ca="1" si="36"/>
        <v/>
      </c>
      <c r="E62" s="308"/>
      <c r="F62" s="237" t="str">
        <f t="shared" si="25"/>
        <v/>
      </c>
      <c r="G62" s="238" t="str">
        <f t="shared" ca="1" si="37"/>
        <v/>
      </c>
      <c r="H62" s="308"/>
      <c r="I62" s="237" t="str">
        <f t="shared" si="26"/>
        <v/>
      </c>
      <c r="J62" s="238" t="str">
        <f t="shared" ca="1" si="38"/>
        <v/>
      </c>
      <c r="K62" s="308"/>
      <c r="L62" s="237" t="str">
        <f t="shared" si="27"/>
        <v/>
      </c>
      <c r="M62" s="238" t="str">
        <f t="shared" ca="1" si="39"/>
        <v/>
      </c>
      <c r="N62" s="308"/>
      <c r="O62" s="237" t="str">
        <f t="shared" si="28"/>
        <v/>
      </c>
      <c r="P62" s="238" t="str">
        <f t="shared" ca="1" si="40"/>
        <v/>
      </c>
      <c r="Q62" s="308"/>
      <c r="R62" s="237" t="str">
        <f t="shared" si="29"/>
        <v/>
      </c>
      <c r="S62" s="238" t="str">
        <f t="shared" ca="1" si="41"/>
        <v/>
      </c>
      <c r="T62" s="308"/>
      <c r="U62" s="237" t="str">
        <f t="shared" si="30"/>
        <v/>
      </c>
      <c r="V62" s="238" t="str">
        <f t="shared" ca="1" si="42"/>
        <v/>
      </c>
      <c r="W62" s="308"/>
      <c r="X62" s="237" t="str">
        <f t="shared" si="31"/>
        <v/>
      </c>
      <c r="Y62" s="238" t="str">
        <f t="shared" ca="1" si="43"/>
        <v/>
      </c>
      <c r="Z62" s="308"/>
      <c r="AA62" s="237" t="str">
        <f t="shared" si="32"/>
        <v/>
      </c>
      <c r="AB62" s="238" t="str">
        <f t="shared" ca="1" si="44"/>
        <v/>
      </c>
      <c r="AC62" s="308"/>
      <c r="AD62" s="237" t="str">
        <f t="shared" si="33"/>
        <v/>
      </c>
      <c r="AE62" s="238" t="str">
        <f t="shared" ca="1" si="45"/>
        <v/>
      </c>
      <c r="AF62" s="308"/>
      <c r="AG62" s="237" t="str">
        <f t="shared" si="34"/>
        <v/>
      </c>
      <c r="AH62" s="238" t="str">
        <f t="shared" ca="1" si="46"/>
        <v/>
      </c>
      <c r="AI62" s="304"/>
      <c r="AJ62" s="309"/>
    </row>
    <row r="63" spans="2:36" s="307" customFormat="1" ht="18" customHeight="1" thickTop="1" x14ac:dyDescent="0.2">
      <c r="B63" s="232">
        <f t="shared" si="35"/>
        <v>62</v>
      </c>
      <c r="C63" s="233" t="str">
        <f ca="1">IFERROR(IF($B63&lt;&gt;$B62, HYPERLINK("#Backlog!B"&amp;MATCH(D63,KanbanContentR1,0)+ROW(BacklogStart),"➤"),""),"")</f>
        <v/>
      </c>
      <c r="D63" s="234" t="str">
        <f t="shared" ca="1" si="36"/>
        <v/>
      </c>
      <c r="E63" s="303"/>
      <c r="F63" s="233" t="str">
        <f ca="1">IFERROR(IF($B63&lt;&gt;$B62, HYPERLINK("#Backlog!B"&amp;MATCH(G63,KanbanContentR1,0)+ROW(BacklogStart),"➤"),""),"")</f>
        <v/>
      </c>
      <c r="G63" s="234" t="str">
        <f t="shared" ca="1" si="37"/>
        <v/>
      </c>
      <c r="H63" s="303"/>
      <c r="I63" s="233" t="str">
        <f ca="1">IFERROR(IF($B63&lt;&gt;$B62, HYPERLINK("#Backlog!B"&amp;MATCH(J63,KanbanContentR1,0)+ROW(BacklogStart),"➤"),""),"")</f>
        <v/>
      </c>
      <c r="J63" s="234" t="str">
        <f t="shared" ca="1" si="38"/>
        <v/>
      </c>
      <c r="K63" s="303"/>
      <c r="L63" s="233" t="str">
        <f ca="1">IFERROR(IF($B63&lt;&gt;$B62, HYPERLINK("#Backlog!B"&amp;MATCH(M63,KanbanContentR1,0)+ROW(BacklogStart),"➤"),""),"")</f>
        <v/>
      </c>
      <c r="M63" s="234" t="str">
        <f t="shared" ca="1" si="39"/>
        <v/>
      </c>
      <c r="N63" s="303"/>
      <c r="O63" s="233" t="str">
        <f ca="1">IFERROR(IF($B63&lt;&gt;$B62, HYPERLINK("#Backlog!B"&amp;MATCH(P63,KanbanContentR1,0)+ROW(BacklogStart),"➤"),""),"")</f>
        <v/>
      </c>
      <c r="P63" s="234" t="str">
        <f t="shared" ca="1" si="40"/>
        <v/>
      </c>
      <c r="Q63" s="303"/>
      <c r="R63" s="233" t="str">
        <f ca="1">IFERROR(IF($B63&lt;&gt;$B62, HYPERLINK("#Backlog!B"&amp;MATCH(S63,KanbanContentR1,0)+ROW(BacklogStart),"➤"),""),"")</f>
        <v/>
      </c>
      <c r="S63" s="234" t="str">
        <f t="shared" ca="1" si="41"/>
        <v/>
      </c>
      <c r="T63" s="303"/>
      <c r="U63" s="233" t="str">
        <f ca="1">IFERROR(IF($B63&lt;&gt;$B62, HYPERLINK("#Backlog!B"&amp;MATCH(V63,KanbanContentR1,0)+ROW(BacklogStart),"➤"),""),"")</f>
        <v/>
      </c>
      <c r="V63" s="234" t="str">
        <f t="shared" ca="1" si="42"/>
        <v/>
      </c>
      <c r="W63" s="303"/>
      <c r="X63" s="233" t="str">
        <f ca="1">IFERROR(IF($B63&lt;&gt;$B62, HYPERLINK("#Backlog!B"&amp;MATCH(Y63,KanbanContentR1,0)+ROW(BacklogStart),"➤"),""),"")</f>
        <v/>
      </c>
      <c r="Y63" s="234" t="str">
        <f t="shared" ca="1" si="43"/>
        <v/>
      </c>
      <c r="Z63" s="303"/>
      <c r="AA63" s="233" t="str">
        <f ca="1">IFERROR(IF($B63&lt;&gt;$B62, HYPERLINK("#Backlog!B"&amp;MATCH(AB63,KanbanContentR1,0)+ROW(BacklogStart),"➤"),""),"")</f>
        <v/>
      </c>
      <c r="AB63" s="234" t="str">
        <f t="shared" ca="1" si="44"/>
        <v/>
      </c>
      <c r="AC63" s="303"/>
      <c r="AD63" s="233" t="str">
        <f ca="1">IFERROR(IF($B63&lt;&gt;$B62, HYPERLINK("#Backlog!B"&amp;MATCH(AE63,KanbanContentR1,0)+ROW(BacklogStart),"➤"),""),"")</f>
        <v/>
      </c>
      <c r="AE63" s="234" t="str">
        <f t="shared" ca="1" si="45"/>
        <v/>
      </c>
      <c r="AF63" s="303"/>
      <c r="AG63" s="233" t="str">
        <f ca="1">IFERROR(IF($B63&lt;&gt;$B62, HYPERLINK("#Backlog!B"&amp;MATCH(AH63,KanbanContentR1,0)+ROW(BacklogStart),"➤"),""),"")</f>
        <v/>
      </c>
      <c r="AH63" s="234" t="str">
        <f t="shared" ca="1" si="46"/>
        <v/>
      </c>
      <c r="AI63" s="304"/>
      <c r="AJ63" s="309"/>
    </row>
    <row r="64" spans="2:36" s="307" customFormat="1" ht="18" customHeight="1" thickBot="1" x14ac:dyDescent="0.25">
      <c r="B64" s="232">
        <f t="shared" si="35"/>
        <v>62</v>
      </c>
      <c r="C64" s="237" t="str">
        <f t="shared" si="24"/>
        <v/>
      </c>
      <c r="D64" s="238" t="str">
        <f t="shared" ca="1" si="36"/>
        <v/>
      </c>
      <c r="E64" s="308"/>
      <c r="F64" s="237" t="str">
        <f t="shared" si="25"/>
        <v/>
      </c>
      <c r="G64" s="238" t="str">
        <f t="shared" ca="1" si="37"/>
        <v/>
      </c>
      <c r="H64" s="308"/>
      <c r="I64" s="237" t="str">
        <f t="shared" si="26"/>
        <v/>
      </c>
      <c r="J64" s="238" t="str">
        <f t="shared" ca="1" si="38"/>
        <v/>
      </c>
      <c r="K64" s="308"/>
      <c r="L64" s="237" t="str">
        <f t="shared" si="27"/>
        <v/>
      </c>
      <c r="M64" s="238" t="str">
        <f t="shared" ca="1" si="39"/>
        <v/>
      </c>
      <c r="N64" s="308"/>
      <c r="O64" s="237" t="str">
        <f t="shared" si="28"/>
        <v/>
      </c>
      <c r="P64" s="238" t="str">
        <f t="shared" ca="1" si="40"/>
        <v/>
      </c>
      <c r="Q64" s="308"/>
      <c r="R64" s="237" t="str">
        <f t="shared" si="29"/>
        <v/>
      </c>
      <c r="S64" s="238" t="str">
        <f t="shared" ca="1" si="41"/>
        <v/>
      </c>
      <c r="T64" s="308"/>
      <c r="U64" s="237" t="str">
        <f t="shared" si="30"/>
        <v/>
      </c>
      <c r="V64" s="238" t="str">
        <f t="shared" ca="1" si="42"/>
        <v/>
      </c>
      <c r="W64" s="308"/>
      <c r="X64" s="237" t="str">
        <f t="shared" si="31"/>
        <v/>
      </c>
      <c r="Y64" s="238" t="str">
        <f t="shared" ca="1" si="43"/>
        <v/>
      </c>
      <c r="Z64" s="308"/>
      <c r="AA64" s="237" t="str">
        <f t="shared" si="32"/>
        <v/>
      </c>
      <c r="AB64" s="238" t="str">
        <f t="shared" ca="1" si="44"/>
        <v/>
      </c>
      <c r="AC64" s="308"/>
      <c r="AD64" s="237" t="str">
        <f t="shared" si="33"/>
        <v/>
      </c>
      <c r="AE64" s="238" t="str">
        <f t="shared" ca="1" si="45"/>
        <v/>
      </c>
      <c r="AF64" s="308"/>
      <c r="AG64" s="237" t="str">
        <f t="shared" si="34"/>
        <v/>
      </c>
      <c r="AH64" s="238" t="str">
        <f t="shared" ca="1" si="46"/>
        <v/>
      </c>
      <c r="AI64" s="304"/>
      <c r="AJ64" s="309"/>
    </row>
    <row r="65" spans="2:36" s="307" customFormat="1" ht="18" customHeight="1" thickTop="1" x14ac:dyDescent="0.2">
      <c r="B65" s="232">
        <f t="shared" si="35"/>
        <v>64</v>
      </c>
      <c r="C65" s="233" t="str">
        <f ca="1">IFERROR(IF($B65&lt;&gt;$B64, HYPERLINK("#Backlog!B"&amp;MATCH(D65,KanbanContentR1,0)+ROW(BacklogStart),"➤"),""),"")</f>
        <v/>
      </c>
      <c r="D65" s="234" t="str">
        <f t="shared" ca="1" si="36"/>
        <v/>
      </c>
      <c r="E65" s="303"/>
      <c r="F65" s="233" t="str">
        <f ca="1">IFERROR(IF($B65&lt;&gt;$B64, HYPERLINK("#Backlog!B"&amp;MATCH(G65,KanbanContentR1,0)+ROW(BacklogStart),"➤"),""),"")</f>
        <v/>
      </c>
      <c r="G65" s="234" t="str">
        <f t="shared" ca="1" si="37"/>
        <v/>
      </c>
      <c r="H65" s="303"/>
      <c r="I65" s="233" t="str">
        <f ca="1">IFERROR(IF($B65&lt;&gt;$B64, HYPERLINK("#Backlog!B"&amp;MATCH(J65,KanbanContentR1,0)+ROW(BacklogStart),"➤"),""),"")</f>
        <v/>
      </c>
      <c r="J65" s="234" t="str">
        <f t="shared" ca="1" si="38"/>
        <v/>
      </c>
      <c r="K65" s="303"/>
      <c r="L65" s="233" t="str">
        <f ca="1">IFERROR(IF($B65&lt;&gt;$B64, HYPERLINK("#Backlog!B"&amp;MATCH(M65,KanbanContentR1,0)+ROW(BacklogStart),"➤"),""),"")</f>
        <v/>
      </c>
      <c r="M65" s="234" t="str">
        <f t="shared" ca="1" si="39"/>
        <v/>
      </c>
      <c r="N65" s="303"/>
      <c r="O65" s="233" t="str">
        <f ca="1">IFERROR(IF($B65&lt;&gt;$B64, HYPERLINK("#Backlog!B"&amp;MATCH(P65,KanbanContentR1,0)+ROW(BacklogStart),"➤"),""),"")</f>
        <v/>
      </c>
      <c r="P65" s="234" t="str">
        <f t="shared" ca="1" si="40"/>
        <v/>
      </c>
      <c r="Q65" s="303"/>
      <c r="R65" s="233" t="str">
        <f ca="1">IFERROR(IF($B65&lt;&gt;$B64, HYPERLINK("#Backlog!B"&amp;MATCH(S65,KanbanContentR1,0)+ROW(BacklogStart),"➤"),""),"")</f>
        <v/>
      </c>
      <c r="S65" s="234" t="str">
        <f t="shared" ca="1" si="41"/>
        <v/>
      </c>
      <c r="T65" s="303"/>
      <c r="U65" s="233" t="str">
        <f ca="1">IFERROR(IF($B65&lt;&gt;$B64, HYPERLINK("#Backlog!B"&amp;MATCH(V65,KanbanContentR1,0)+ROW(BacklogStart),"➤"),""),"")</f>
        <v/>
      </c>
      <c r="V65" s="234" t="str">
        <f t="shared" ca="1" si="42"/>
        <v/>
      </c>
      <c r="W65" s="303"/>
      <c r="X65" s="233" t="str">
        <f ca="1">IFERROR(IF($B65&lt;&gt;$B64, HYPERLINK("#Backlog!B"&amp;MATCH(Y65,KanbanContentR1,0)+ROW(BacklogStart),"➤"),""),"")</f>
        <v/>
      </c>
      <c r="Y65" s="234" t="str">
        <f t="shared" ca="1" si="43"/>
        <v/>
      </c>
      <c r="Z65" s="303"/>
      <c r="AA65" s="233" t="str">
        <f ca="1">IFERROR(IF($B65&lt;&gt;$B64, HYPERLINK("#Backlog!B"&amp;MATCH(AB65,KanbanContentR1,0)+ROW(BacklogStart),"➤"),""),"")</f>
        <v/>
      </c>
      <c r="AB65" s="234" t="str">
        <f t="shared" ca="1" si="44"/>
        <v/>
      </c>
      <c r="AC65" s="303"/>
      <c r="AD65" s="233" t="str">
        <f ca="1">IFERROR(IF($B65&lt;&gt;$B64, HYPERLINK("#Backlog!B"&amp;MATCH(AE65,KanbanContentR1,0)+ROW(BacklogStart),"➤"),""),"")</f>
        <v/>
      </c>
      <c r="AE65" s="234" t="str">
        <f t="shared" ca="1" si="45"/>
        <v/>
      </c>
      <c r="AF65" s="303"/>
      <c r="AG65" s="233" t="str">
        <f ca="1">IFERROR(IF($B65&lt;&gt;$B64, HYPERLINK("#Backlog!B"&amp;MATCH(AH65,KanbanContentR1,0)+ROW(BacklogStart),"➤"),""),"")</f>
        <v/>
      </c>
      <c r="AH65" s="234" t="str">
        <f t="shared" ca="1" si="46"/>
        <v/>
      </c>
      <c r="AI65" s="304"/>
      <c r="AJ65" s="309"/>
    </row>
    <row r="66" spans="2:36" s="307" customFormat="1" ht="18" customHeight="1" thickBot="1" x14ac:dyDescent="0.25">
      <c r="B66" s="232">
        <f t="shared" si="35"/>
        <v>64</v>
      </c>
      <c r="C66" s="237" t="str">
        <f t="shared" si="24"/>
        <v/>
      </c>
      <c r="D66" s="238" t="str">
        <f t="shared" ca="1" si="36"/>
        <v/>
      </c>
      <c r="E66" s="308"/>
      <c r="F66" s="237" t="str">
        <f t="shared" si="25"/>
        <v/>
      </c>
      <c r="G66" s="238" t="str">
        <f t="shared" ca="1" si="37"/>
        <v/>
      </c>
      <c r="H66" s="308"/>
      <c r="I66" s="237" t="str">
        <f t="shared" si="26"/>
        <v/>
      </c>
      <c r="J66" s="238" t="str">
        <f t="shared" ca="1" si="38"/>
        <v/>
      </c>
      <c r="K66" s="308"/>
      <c r="L66" s="237" t="str">
        <f t="shared" si="27"/>
        <v/>
      </c>
      <c r="M66" s="238" t="str">
        <f t="shared" ca="1" si="39"/>
        <v/>
      </c>
      <c r="N66" s="308"/>
      <c r="O66" s="237" t="str">
        <f t="shared" si="28"/>
        <v/>
      </c>
      <c r="P66" s="238" t="str">
        <f t="shared" ca="1" si="40"/>
        <v/>
      </c>
      <c r="Q66" s="308"/>
      <c r="R66" s="237" t="str">
        <f t="shared" si="29"/>
        <v/>
      </c>
      <c r="S66" s="238" t="str">
        <f t="shared" ca="1" si="41"/>
        <v/>
      </c>
      <c r="T66" s="308"/>
      <c r="U66" s="237" t="str">
        <f t="shared" si="30"/>
        <v/>
      </c>
      <c r="V66" s="238" t="str">
        <f t="shared" ca="1" si="42"/>
        <v/>
      </c>
      <c r="W66" s="308"/>
      <c r="X66" s="237" t="str">
        <f t="shared" si="31"/>
        <v/>
      </c>
      <c r="Y66" s="238" t="str">
        <f t="shared" ca="1" si="43"/>
        <v/>
      </c>
      <c r="Z66" s="308"/>
      <c r="AA66" s="237" t="str">
        <f t="shared" si="32"/>
        <v/>
      </c>
      <c r="AB66" s="238" t="str">
        <f t="shared" ca="1" si="44"/>
        <v/>
      </c>
      <c r="AC66" s="308"/>
      <c r="AD66" s="237" t="str">
        <f t="shared" si="33"/>
        <v/>
      </c>
      <c r="AE66" s="238" t="str">
        <f t="shared" ca="1" si="45"/>
        <v/>
      </c>
      <c r="AF66" s="308"/>
      <c r="AG66" s="237" t="str">
        <f t="shared" si="34"/>
        <v/>
      </c>
      <c r="AH66" s="238" t="str">
        <f t="shared" ca="1" si="46"/>
        <v/>
      </c>
      <c r="AI66" s="304"/>
      <c r="AJ66" s="309"/>
    </row>
    <row r="67" spans="2:36" s="307" customFormat="1" ht="18" customHeight="1" thickTop="1" x14ac:dyDescent="0.2">
      <c r="B67" s="232">
        <f t="shared" si="35"/>
        <v>66</v>
      </c>
      <c r="C67" s="233" t="str">
        <f ca="1">IFERROR(IF($B67&lt;&gt;$B66, HYPERLINK("#Backlog!B"&amp;MATCH(D67,KanbanContentR1,0)+ROW(BacklogStart),"➤"),""),"")</f>
        <v/>
      </c>
      <c r="D67" s="234" t="str">
        <f t="shared" ca="1" si="36"/>
        <v/>
      </c>
      <c r="E67" s="303"/>
      <c r="F67" s="233" t="str">
        <f ca="1">IFERROR(IF($B67&lt;&gt;$B66, HYPERLINK("#Backlog!B"&amp;MATCH(G67,KanbanContentR1,0)+ROW(BacklogStart),"➤"),""),"")</f>
        <v/>
      </c>
      <c r="G67" s="234" t="str">
        <f t="shared" ca="1" si="37"/>
        <v/>
      </c>
      <c r="H67" s="303"/>
      <c r="I67" s="233" t="str">
        <f ca="1">IFERROR(IF($B67&lt;&gt;$B66, HYPERLINK("#Backlog!B"&amp;MATCH(J67,KanbanContentR1,0)+ROW(BacklogStart),"➤"),""),"")</f>
        <v/>
      </c>
      <c r="J67" s="234" t="str">
        <f t="shared" ca="1" si="38"/>
        <v/>
      </c>
      <c r="K67" s="303"/>
      <c r="L67" s="233" t="str">
        <f ca="1">IFERROR(IF($B67&lt;&gt;$B66, HYPERLINK("#Backlog!B"&amp;MATCH(M67,KanbanContentR1,0)+ROW(BacklogStart),"➤"),""),"")</f>
        <v/>
      </c>
      <c r="M67" s="234" t="str">
        <f t="shared" ca="1" si="39"/>
        <v/>
      </c>
      <c r="N67" s="303"/>
      <c r="O67" s="233" t="str">
        <f ca="1">IFERROR(IF($B67&lt;&gt;$B66, HYPERLINK("#Backlog!B"&amp;MATCH(P67,KanbanContentR1,0)+ROW(BacklogStart),"➤"),""),"")</f>
        <v/>
      </c>
      <c r="P67" s="234" t="str">
        <f t="shared" ca="1" si="40"/>
        <v/>
      </c>
      <c r="Q67" s="303"/>
      <c r="R67" s="233" t="str">
        <f ca="1">IFERROR(IF($B67&lt;&gt;$B66, HYPERLINK("#Backlog!B"&amp;MATCH(S67,KanbanContentR1,0)+ROW(BacklogStart),"➤"),""),"")</f>
        <v/>
      </c>
      <c r="S67" s="234" t="str">
        <f t="shared" ca="1" si="41"/>
        <v/>
      </c>
      <c r="T67" s="303"/>
      <c r="U67" s="233" t="str">
        <f ca="1">IFERROR(IF($B67&lt;&gt;$B66, HYPERLINK("#Backlog!B"&amp;MATCH(V67,KanbanContentR1,0)+ROW(BacklogStart),"➤"),""),"")</f>
        <v/>
      </c>
      <c r="V67" s="234" t="str">
        <f t="shared" ca="1" si="42"/>
        <v/>
      </c>
      <c r="W67" s="303"/>
      <c r="X67" s="233" t="str">
        <f ca="1">IFERROR(IF($B67&lt;&gt;$B66, HYPERLINK("#Backlog!B"&amp;MATCH(Y67,KanbanContentR1,0)+ROW(BacklogStart),"➤"),""),"")</f>
        <v/>
      </c>
      <c r="Y67" s="234" t="str">
        <f t="shared" ca="1" si="43"/>
        <v/>
      </c>
      <c r="Z67" s="303"/>
      <c r="AA67" s="233" t="str">
        <f ca="1">IFERROR(IF($B67&lt;&gt;$B66, HYPERLINK("#Backlog!B"&amp;MATCH(AB67,KanbanContentR1,0)+ROW(BacklogStart),"➤"),""),"")</f>
        <v/>
      </c>
      <c r="AB67" s="234" t="str">
        <f t="shared" ca="1" si="44"/>
        <v/>
      </c>
      <c r="AC67" s="303"/>
      <c r="AD67" s="233" t="str">
        <f ca="1">IFERROR(IF($B67&lt;&gt;$B66, HYPERLINK("#Backlog!B"&amp;MATCH(AE67,KanbanContentR1,0)+ROW(BacklogStart),"➤"),""),"")</f>
        <v/>
      </c>
      <c r="AE67" s="234" t="str">
        <f t="shared" ca="1" si="45"/>
        <v/>
      </c>
      <c r="AF67" s="303"/>
      <c r="AG67" s="233" t="str">
        <f ca="1">IFERROR(IF($B67&lt;&gt;$B66, HYPERLINK("#Backlog!B"&amp;MATCH(AH67,KanbanContentR1,0)+ROW(BacklogStart),"➤"),""),"")</f>
        <v/>
      </c>
      <c r="AH67" s="234" t="str">
        <f t="shared" ca="1" si="46"/>
        <v/>
      </c>
      <c r="AI67" s="304"/>
      <c r="AJ67" s="309"/>
    </row>
    <row r="68" spans="2:36" s="307" customFormat="1" ht="18" customHeight="1" thickBot="1" x14ac:dyDescent="0.25">
      <c r="B68" s="232">
        <f t="shared" si="35"/>
        <v>66</v>
      </c>
      <c r="C68" s="237" t="str">
        <f t="shared" si="24"/>
        <v/>
      </c>
      <c r="D68" s="238" t="str">
        <f t="shared" ca="1" si="36"/>
        <v/>
      </c>
      <c r="E68" s="308"/>
      <c r="F68" s="237" t="str">
        <f t="shared" si="25"/>
        <v/>
      </c>
      <c r="G68" s="238" t="str">
        <f t="shared" ca="1" si="37"/>
        <v/>
      </c>
      <c r="H68" s="308"/>
      <c r="I68" s="237" t="str">
        <f t="shared" si="26"/>
        <v/>
      </c>
      <c r="J68" s="238" t="str">
        <f t="shared" ca="1" si="38"/>
        <v/>
      </c>
      <c r="K68" s="308"/>
      <c r="L68" s="237" t="str">
        <f t="shared" si="27"/>
        <v/>
      </c>
      <c r="M68" s="238" t="str">
        <f t="shared" ca="1" si="39"/>
        <v/>
      </c>
      <c r="N68" s="308"/>
      <c r="O68" s="237" t="str">
        <f t="shared" si="28"/>
        <v/>
      </c>
      <c r="P68" s="238" t="str">
        <f t="shared" ca="1" si="40"/>
        <v/>
      </c>
      <c r="Q68" s="308"/>
      <c r="R68" s="237" t="str">
        <f t="shared" si="29"/>
        <v/>
      </c>
      <c r="S68" s="238" t="str">
        <f t="shared" ca="1" si="41"/>
        <v/>
      </c>
      <c r="T68" s="308"/>
      <c r="U68" s="237" t="str">
        <f t="shared" si="30"/>
        <v/>
      </c>
      <c r="V68" s="238" t="str">
        <f t="shared" ca="1" si="42"/>
        <v/>
      </c>
      <c r="W68" s="308"/>
      <c r="X68" s="237" t="str">
        <f t="shared" si="31"/>
        <v/>
      </c>
      <c r="Y68" s="238" t="str">
        <f t="shared" ca="1" si="43"/>
        <v/>
      </c>
      <c r="Z68" s="308"/>
      <c r="AA68" s="237" t="str">
        <f t="shared" si="32"/>
        <v/>
      </c>
      <c r="AB68" s="238" t="str">
        <f t="shared" ca="1" si="44"/>
        <v/>
      </c>
      <c r="AC68" s="308"/>
      <c r="AD68" s="237" t="str">
        <f t="shared" si="33"/>
        <v/>
      </c>
      <c r="AE68" s="238" t="str">
        <f t="shared" ca="1" si="45"/>
        <v/>
      </c>
      <c r="AF68" s="308"/>
      <c r="AG68" s="237" t="str">
        <f t="shared" si="34"/>
        <v/>
      </c>
      <c r="AH68" s="238" t="str">
        <f t="shared" ca="1" si="46"/>
        <v/>
      </c>
      <c r="AI68" s="304"/>
      <c r="AJ68" s="309"/>
    </row>
    <row r="69" spans="2:36" s="307" customFormat="1" ht="18" customHeight="1" thickTop="1" x14ac:dyDescent="0.2">
      <c r="B69" s="232">
        <f t="shared" si="35"/>
        <v>68</v>
      </c>
      <c r="C69" s="235" t="str">
        <f ca="1">IFERROR(IF($B69&lt;&gt;$B68, HYPERLINK("#Backlog!B"&amp;MATCH(D69,KanbanContentR1,0)+ROW(BacklogStart),"➤"),""),"")</f>
        <v/>
      </c>
      <c r="D69" s="236" t="str">
        <f t="shared" ca="1" si="36"/>
        <v/>
      </c>
      <c r="E69" s="302"/>
      <c r="F69" s="235" t="str">
        <f ca="1">IFERROR(IF($B69&lt;&gt;$B68, HYPERLINK("#Backlog!B"&amp;MATCH(G69,KanbanContentR1,0)+ROW(BacklogStart),"➤"),""),"")</f>
        <v/>
      </c>
      <c r="G69" s="236" t="str">
        <f t="shared" ca="1" si="37"/>
        <v/>
      </c>
      <c r="H69" s="302"/>
      <c r="I69" s="235" t="str">
        <f ca="1">IFERROR(IF($B69&lt;&gt;$B68, HYPERLINK("#Backlog!B"&amp;MATCH(J69,KanbanContentR1,0)+ROW(BacklogStart),"➤"),""),"")</f>
        <v/>
      </c>
      <c r="J69" s="236" t="str">
        <f t="shared" ca="1" si="38"/>
        <v/>
      </c>
      <c r="K69" s="302"/>
      <c r="L69" s="235" t="str">
        <f ca="1">IFERROR(IF($B69&lt;&gt;$B68, HYPERLINK("#Backlog!B"&amp;MATCH(M69,KanbanContentR1,0)+ROW(BacklogStart),"➤"),""),"")</f>
        <v/>
      </c>
      <c r="M69" s="236" t="str">
        <f t="shared" ca="1" si="39"/>
        <v/>
      </c>
      <c r="N69" s="302"/>
      <c r="O69" s="235" t="str">
        <f ca="1">IFERROR(IF($B69&lt;&gt;$B68, HYPERLINK("#Backlog!B"&amp;MATCH(P69,KanbanContentR1,0)+ROW(BacklogStart),"➤"),""),"")</f>
        <v/>
      </c>
      <c r="P69" s="236" t="str">
        <f t="shared" ca="1" si="40"/>
        <v/>
      </c>
      <c r="Q69" s="302"/>
      <c r="R69" s="235" t="str">
        <f ca="1">IFERROR(IF($B69&lt;&gt;$B68, HYPERLINK("#Backlog!B"&amp;MATCH(S69,KanbanContentR1,0)+ROW(BacklogStart),"➤"),""),"")</f>
        <v/>
      </c>
      <c r="S69" s="236" t="str">
        <f t="shared" ca="1" si="41"/>
        <v/>
      </c>
      <c r="T69" s="302"/>
      <c r="U69" s="235" t="str">
        <f ca="1">IFERROR(IF($B69&lt;&gt;$B68, HYPERLINK("#Backlog!B"&amp;MATCH(V69,KanbanContentR1,0)+ROW(BacklogStart),"➤"),""),"")</f>
        <v/>
      </c>
      <c r="V69" s="236" t="str">
        <f t="shared" ca="1" si="42"/>
        <v/>
      </c>
      <c r="W69" s="302"/>
      <c r="X69" s="235" t="str">
        <f ca="1">IFERROR(IF($B69&lt;&gt;$B68, HYPERLINK("#Backlog!B"&amp;MATCH(Y69,KanbanContentR1,0)+ROW(BacklogStart),"➤"),""),"")</f>
        <v/>
      </c>
      <c r="Y69" s="236" t="str">
        <f t="shared" ca="1" si="43"/>
        <v/>
      </c>
      <c r="Z69" s="302"/>
      <c r="AA69" s="235" t="str">
        <f ca="1">IFERROR(IF($B69&lt;&gt;$B68, HYPERLINK("#Backlog!B"&amp;MATCH(AB69,KanbanContentR1,0)+ROW(BacklogStart),"➤"),""),"")</f>
        <v/>
      </c>
      <c r="AB69" s="236" t="str">
        <f t="shared" ca="1" si="44"/>
        <v/>
      </c>
      <c r="AC69" s="302"/>
      <c r="AD69" s="235" t="str">
        <f ca="1">IFERROR(IF($B69&lt;&gt;$B68, HYPERLINK("#Backlog!B"&amp;MATCH(AE69,KanbanContentR1,0)+ROW(BacklogStart),"➤"),""),"")</f>
        <v/>
      </c>
      <c r="AE69" s="236" t="str">
        <f t="shared" ca="1" si="45"/>
        <v/>
      </c>
      <c r="AF69" s="302"/>
      <c r="AG69" s="235" t="str">
        <f ca="1">IFERROR(IF($B69&lt;&gt;$B68, HYPERLINK("#Backlog!B"&amp;MATCH(AH69,KanbanContentR1,0)+ROW(BacklogStart),"➤"),""),"")</f>
        <v/>
      </c>
      <c r="AH69" s="236" t="str">
        <f t="shared" ca="1" si="46"/>
        <v/>
      </c>
      <c r="AI69" s="304"/>
      <c r="AJ69" s="309"/>
    </row>
    <row r="70" spans="2:36" s="307" customFormat="1" ht="18" customHeight="1" thickBot="1" x14ac:dyDescent="0.25">
      <c r="B70" s="232">
        <f t="shared" si="35"/>
        <v>68</v>
      </c>
      <c r="C70" s="237" t="str">
        <f t="shared" si="24"/>
        <v/>
      </c>
      <c r="D70" s="238" t="str">
        <f t="shared" ca="1" si="36"/>
        <v/>
      </c>
      <c r="E70" s="308"/>
      <c r="F70" s="237" t="str">
        <f t="shared" si="25"/>
        <v/>
      </c>
      <c r="G70" s="238" t="str">
        <f t="shared" ca="1" si="37"/>
        <v/>
      </c>
      <c r="H70" s="308"/>
      <c r="I70" s="237" t="str">
        <f t="shared" si="26"/>
        <v/>
      </c>
      <c r="J70" s="238" t="str">
        <f t="shared" ca="1" si="38"/>
        <v/>
      </c>
      <c r="K70" s="308"/>
      <c r="L70" s="237" t="str">
        <f t="shared" si="27"/>
        <v/>
      </c>
      <c r="M70" s="238" t="str">
        <f t="shared" ca="1" si="39"/>
        <v/>
      </c>
      <c r="N70" s="308"/>
      <c r="O70" s="237" t="str">
        <f t="shared" si="28"/>
        <v/>
      </c>
      <c r="P70" s="238" t="str">
        <f t="shared" ca="1" si="40"/>
        <v/>
      </c>
      <c r="Q70" s="308"/>
      <c r="R70" s="237" t="str">
        <f t="shared" si="29"/>
        <v/>
      </c>
      <c r="S70" s="238" t="str">
        <f t="shared" ca="1" si="41"/>
        <v/>
      </c>
      <c r="T70" s="308"/>
      <c r="U70" s="237" t="str">
        <f t="shared" si="30"/>
        <v/>
      </c>
      <c r="V70" s="238" t="str">
        <f t="shared" ca="1" si="42"/>
        <v/>
      </c>
      <c r="W70" s="308"/>
      <c r="X70" s="237" t="str">
        <f t="shared" si="31"/>
        <v/>
      </c>
      <c r="Y70" s="238" t="str">
        <f t="shared" ca="1" si="43"/>
        <v/>
      </c>
      <c r="Z70" s="308"/>
      <c r="AA70" s="237" t="str">
        <f t="shared" si="32"/>
        <v/>
      </c>
      <c r="AB70" s="238" t="str">
        <f t="shared" ca="1" si="44"/>
        <v/>
      </c>
      <c r="AC70" s="308"/>
      <c r="AD70" s="237" t="str">
        <f t="shared" si="33"/>
        <v/>
      </c>
      <c r="AE70" s="238" t="str">
        <f t="shared" ca="1" si="45"/>
        <v/>
      </c>
      <c r="AF70" s="308"/>
      <c r="AG70" s="237" t="str">
        <f t="shared" si="34"/>
        <v/>
      </c>
      <c r="AH70" s="238" t="str">
        <f t="shared" ca="1" si="46"/>
        <v/>
      </c>
      <c r="AI70" s="310"/>
      <c r="AJ70" s="309"/>
    </row>
    <row r="71" spans="2:36" ht="15.75" thickTop="1" x14ac:dyDescent="0.25"/>
  </sheetData>
  <sheetProtection algorithmName="SHA-512" hashValue="fwzjul1SQCouh8m2eJFaCq6oLEsvtAJimokKoIayUniefI5loAfZC9d9/eYZf+qrKdi08iEYkWRdyMOcqFWsUw==" saltValue="ITOKv4f4FcCylhVzfFAF9A==" spinCount="100000" sheet="1" objects="1" scenarios="1"/>
  <conditionalFormatting sqref="D11:D70 G11:G70 J11:J70 M11:M70 P11:P70 S11:S70 V11:V70 Y11:Y70 AB11:AB70 AE11:AE70 AH11:AH70">
    <cfRule type="expression" dxfId="53" priority="23">
      <formula>LEN(D11)&gt;0</formula>
    </cfRule>
  </conditionalFormatting>
  <conditionalFormatting sqref="C11:C70 F11:F70 I11:I70 L11:L70 O11:O70 R11:R70 U11:U70 X11:X70 AA11:AA70 AD11:AD70 AG11:AG70">
    <cfRule type="expression" dxfId="52" priority="24">
      <formula>LEN(D11)=0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scale="85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9" id="{C0207BAA-C028-421F-BAD3-782279555DD6}">
            <xm:f>OR(IFERROR(INDEX(KanbanPriorityColor,MATCH(D11,KanbanContentR1,0),1)=Settings!$L$18,FALSE),IFERROR(INDEX(KanbanPriorityColor,MATCH(D10,KanbanContentR1,0),1)=Settings!$L$18,FALSE))</xm:f>
            <x14:dxf>
              <fill>
                <patternFill>
                  <bgColor rgb="FF87A8D9"/>
                </patternFill>
              </fill>
            </x14:dxf>
          </x14:cfRule>
          <x14:cfRule type="expression" priority="80" id="{CB38A29A-C3A6-45C3-8DEB-67D2BBEAA551}">
            <xm:f>OR(IFERROR(INDEX(KanbanPriorityColor,MATCH(D11,KanbanContentR1,0),1)=Settings!$L$19,FALSE),IFERROR(INDEX(KanbanPriorityColor,MATCH(D10,KanbanContentR1,0),1)=Settings!$L$19,FALSE))</xm:f>
            <x14:dxf>
              <fill>
                <patternFill>
                  <bgColor rgb="FFB59CA6"/>
                </patternFill>
              </fill>
            </x14:dxf>
          </x14:cfRule>
          <x14:cfRule type="expression" priority="81" id="{F45173E0-4C3B-4D20-A4EC-CED85070D152}">
            <xm:f>OR(IFERROR(INDEX(KanbanPriorityColor,MATCH(D11,KanbanContentR1,0),1)=Settings!$L$20,FALSE),IFERROR(INDEX(KanbanPriorityColor,MATCH(D10,KanbanContentR1,0),1)=Settings!$L$20,FALSE))</xm:f>
            <x14:dxf>
              <fill>
                <patternFill>
                  <bgColor rgb="FF6263B7"/>
                </patternFill>
              </fill>
            </x14:dxf>
          </x14:cfRule>
          <x14:cfRule type="expression" priority="82" id="{2774B4EB-2AE6-4411-8B64-E1E2B15983F6}">
            <xm:f>OR(IFERROR(INDEX(KanbanPriorityColor,MATCH(D11,KanbanContentR1,0),1)=Settings!$L$21,FALSE),IFERROR(INDEX(KanbanPriorityColor,MATCH(D10,KanbanContentR1,0),1)=Settings!$L$21,FALSE))</xm:f>
            <x14:dxf>
              <fill>
                <patternFill>
                  <bgColor rgb="FF8B6776"/>
                </patternFill>
              </fill>
            </x14:dxf>
          </x14:cfRule>
          <x14:cfRule type="expression" priority="83" id="{98BB92DB-6EC0-48A5-81D1-7D3DEEBFF0DE}">
            <xm:f>OR(IFERROR(INDEX(KanbanPriorityColor,MATCH(D11,KanbanContentR1,0),1)=Settings!$L$22,FALSE),IFERROR(INDEX(KanbanPriorityColor,MATCH(D10,KanbanContentR1,0),1)=Settings!$L$22,FALSE))</xm:f>
            <x14:dxf>
              <fill>
                <patternFill>
                  <bgColor rgb="FFF8BA30"/>
                </patternFill>
              </fill>
            </x14:dxf>
          </x14:cfRule>
          <x14:cfRule type="expression" priority="84" id="{9AB019F3-7232-4E97-BB3C-2A86357845B8}">
            <xm:f>OR(IFERROR(INDEX(KanbanPriorityColor,MATCH(D11,KanbanContentR1,0),1)=Settings!$L$23,FALSE),IFERROR(INDEX(KanbanPriorityColor,MATCH(D10,KanbanContentR1,0),1)=Settings!$L$23,FALSE))</xm:f>
            <x14:dxf>
              <font>
                <color auto="1"/>
              </font>
              <fill>
                <patternFill>
                  <bgColor rgb="FFE6D096"/>
                </patternFill>
              </fill>
            </x14:dxf>
          </x14:cfRule>
          <xm:sqref>C11:C70 F11:F70 I11:I70 L11:L70 O11:O70 R11:R70 U11:U70 X11:X70 AA11:AA70 AD11:AD70 AG11:AG70</xm:sqref>
        </x14:conditionalFormatting>
        <x14:conditionalFormatting xmlns:xm="http://schemas.microsoft.com/office/excel/2006/main">
          <x14:cfRule type="expression" priority="5" id="{CDFEBB90-21D1-4A12-B00C-6062E45FC94C}">
            <xm:f>COLUMN(F8)&gt;Calculation!$AF$6</xm:f>
            <x14:dxf>
              <font>
                <color theme="0" tint="-4.9989318521683403E-2"/>
              </font>
              <fill>
                <patternFill>
                  <bgColor theme="0" tint="-4.9989318521683403E-2"/>
                </patternFill>
              </fill>
            </x14:dxf>
          </x14:cfRule>
          <xm:sqref>F8:AI70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InputMessage="1" showErrorMessage="1" xr:uid="{722DE3B0-4B3D-444D-8D85-678D9738D57E}">
          <x14:formula1>
            <xm:f>OFFSET(Calculation!$DF$32,0,0,Calculation!$DF$30,1)</xm:f>
          </x14:formula1>
          <xm:sqref>G6</xm:sqref>
        </x14:dataValidation>
        <x14:dataValidation type="list" allowBlank="1" showInputMessage="1" showErrorMessage="1" xr:uid="{E5D5F482-83D2-4C2D-89FF-88C14CC8C155}">
          <x14:formula1>
            <xm:f>OFFSET(Calculation!$DG$32,0,0,Calculation!$DG$30,1)</xm:f>
          </x14:formula1>
          <xm:sqref>J6</xm:sqref>
        </x14:dataValidation>
        <x14:dataValidation type="list" allowBlank="1" showInputMessage="1" showErrorMessage="1" xr:uid="{A0162E16-DAC3-4B41-B473-8D0995E85935}">
          <x14:formula1>
            <xm:f>OFFSET(Calculation!$DH$32,0,0,Calculation!$DH$30,1)</xm:f>
          </x14:formula1>
          <xm:sqref>M6</xm:sqref>
        </x14:dataValidation>
        <x14:dataValidation type="list" allowBlank="1" showInputMessage="1" showErrorMessage="1" xr:uid="{0BC8FF51-B629-4533-BAB5-9C6D11BD76E8}">
          <x14:formula1>
            <xm:f>Calculation!$DH$45:$DH$74</xm:f>
          </x14:formula1>
          <xm:sqref>D6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257A8-EA49-4A82-B50D-148286728F8C}">
  <sheetPr codeName="Sheet3">
    <pageSetUpPr fitToPage="1"/>
  </sheetPr>
  <dimension ref="B1:U46"/>
  <sheetViews>
    <sheetView showGridLines="0" showRowColHeaders="0" zoomScaleNormal="100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3.7109375" style="40" customWidth="1"/>
    <col min="2" max="2" width="1.7109375" style="40" customWidth="1"/>
    <col min="3" max="4" width="13.28515625" style="40" customWidth="1"/>
    <col min="5" max="5" width="2.7109375" style="40" customWidth="1"/>
    <col min="6" max="7" width="13.28515625" style="40" customWidth="1"/>
    <col min="8" max="8" width="2.7109375" style="40" customWidth="1"/>
    <col min="9" max="10" width="13.28515625" style="40" customWidth="1"/>
    <col min="11" max="15" width="8.7109375" style="40" customWidth="1"/>
    <col min="16" max="17" width="12.7109375" style="40" customWidth="1"/>
    <col min="18" max="18" width="1.7109375" style="40" customWidth="1"/>
    <col min="19" max="19" width="2.7109375" style="40" customWidth="1"/>
    <col min="20" max="16384" width="9.140625" style="40"/>
  </cols>
  <sheetData>
    <row r="1" spans="2:21" s="16" customFormat="1" ht="6.75" customHeight="1" x14ac:dyDescent="0.25">
      <c r="B1" s="17"/>
      <c r="E1" s="27"/>
      <c r="F1" s="27"/>
    </row>
    <row r="2" spans="2:21" s="18" customFormat="1" ht="20.100000000000001" customHeight="1" x14ac:dyDescent="0.25">
      <c r="B2" s="28"/>
      <c r="C2" s="354" t="s">
        <v>277</v>
      </c>
      <c r="D2" s="30"/>
      <c r="E2" s="30"/>
      <c r="F2" s="30"/>
      <c r="G2" s="30"/>
      <c r="H2" s="30"/>
      <c r="I2" s="30"/>
      <c r="J2" s="30"/>
      <c r="K2" s="31"/>
      <c r="L2" s="31"/>
      <c r="M2" s="30"/>
      <c r="N2" s="30"/>
      <c r="O2" s="30"/>
      <c r="P2" s="30"/>
      <c r="Q2" s="30"/>
      <c r="R2" s="30"/>
    </row>
    <row r="3" spans="2:21" s="314" customFormat="1" ht="24" customHeight="1" x14ac:dyDescent="0.35">
      <c r="B3" s="311"/>
      <c r="C3" s="355" t="s">
        <v>132</v>
      </c>
      <c r="D3" s="312"/>
      <c r="E3" s="312"/>
      <c r="F3" s="312"/>
      <c r="G3" s="312"/>
      <c r="H3" s="312"/>
      <c r="I3" s="312"/>
      <c r="J3" s="312"/>
      <c r="K3" s="313"/>
      <c r="L3" s="313"/>
      <c r="M3" s="312"/>
      <c r="N3" s="312"/>
      <c r="O3" s="312"/>
      <c r="P3" s="312"/>
      <c r="Q3" s="312"/>
      <c r="R3" s="312"/>
      <c r="U3" s="315"/>
    </row>
    <row r="4" spans="2:21" ht="6.95" customHeight="1" thickBot="1" x14ac:dyDescent="0.3"/>
    <row r="5" spans="2:21" s="54" customFormat="1" ht="21.95" customHeight="1" thickBot="1" x14ac:dyDescent="0.3">
      <c r="C5" s="316" t="s">
        <v>227</v>
      </c>
      <c r="D5" s="231">
        <v>1</v>
      </c>
      <c r="E5" s="317"/>
      <c r="F5" s="316" t="s">
        <v>226</v>
      </c>
      <c r="G5" s="231" t="s">
        <v>63</v>
      </c>
      <c r="H5" s="317"/>
      <c r="I5" s="316" t="s">
        <v>233</v>
      </c>
      <c r="J5" s="231" t="s">
        <v>63</v>
      </c>
      <c r="K5" s="317"/>
      <c r="L5" s="317"/>
      <c r="P5" s="318" t="s">
        <v>234</v>
      </c>
      <c r="Q5" s="326" t="s">
        <v>185</v>
      </c>
    </row>
    <row r="6" spans="2:21" s="54" customFormat="1" ht="5.0999999999999996" customHeight="1" x14ac:dyDescent="0.25"/>
    <row r="7" spans="2:21" s="54" customFormat="1" ht="5.0999999999999996" customHeight="1" x14ac:dyDescent="0.25"/>
    <row r="8" spans="2:21" ht="9.9499999999999993" customHeight="1" x14ac:dyDescent="0.25">
      <c r="I8" s="319"/>
      <c r="J8" s="319"/>
      <c r="K8" s="319"/>
      <c r="L8" s="319"/>
      <c r="M8" s="319"/>
    </row>
    <row r="9" spans="2:21" x14ac:dyDescent="0.25">
      <c r="I9" s="319"/>
      <c r="J9" s="319"/>
      <c r="K9" s="319"/>
      <c r="L9" s="319"/>
      <c r="M9" s="319"/>
    </row>
    <row r="10" spans="2:21" x14ac:dyDescent="0.25">
      <c r="I10" s="319"/>
      <c r="J10" s="319"/>
      <c r="K10" s="319"/>
      <c r="L10" s="319"/>
      <c r="M10" s="319"/>
    </row>
    <row r="11" spans="2:21" ht="16.5" x14ac:dyDescent="0.3">
      <c r="C11" s="320"/>
      <c r="D11" s="321"/>
      <c r="E11" s="322"/>
      <c r="I11" s="319"/>
      <c r="J11" s="319"/>
      <c r="K11" s="319"/>
      <c r="L11" s="319"/>
      <c r="M11" s="319"/>
    </row>
    <row r="13" spans="2:21" x14ac:dyDescent="0.25">
      <c r="I13" s="323"/>
      <c r="J13" s="324"/>
    </row>
    <row r="15" spans="2:21" x14ac:dyDescent="0.25">
      <c r="I15" s="323"/>
    </row>
    <row r="17" spans="9:20" x14ac:dyDescent="0.25">
      <c r="I17" s="323"/>
    </row>
    <row r="19" spans="9:20" x14ac:dyDescent="0.25">
      <c r="I19" s="324"/>
    </row>
    <row r="22" spans="9:20" x14ac:dyDescent="0.25">
      <c r="T22" s="26"/>
    </row>
    <row r="23" spans="9:20" x14ac:dyDescent="0.25">
      <c r="T23" s="26"/>
    </row>
    <row r="24" spans="9:20" x14ac:dyDescent="0.25">
      <c r="T24" s="26"/>
    </row>
    <row r="25" spans="9:20" x14ac:dyDescent="0.25">
      <c r="T25" s="26"/>
    </row>
    <row r="26" spans="9:20" x14ac:dyDescent="0.25">
      <c r="T26" s="43"/>
    </row>
    <row r="27" spans="9:20" x14ac:dyDescent="0.25">
      <c r="T27" s="325"/>
    </row>
    <row r="28" spans="9:20" x14ac:dyDescent="0.25">
      <c r="T28" s="26"/>
    </row>
    <row r="29" spans="9:20" x14ac:dyDescent="0.25">
      <c r="T29" s="26"/>
    </row>
    <row r="30" spans="9:20" x14ac:dyDescent="0.25">
      <c r="T30" s="26"/>
    </row>
    <row r="31" spans="9:20" x14ac:dyDescent="0.25">
      <c r="T31" s="26"/>
    </row>
    <row r="45" spans="2:18" ht="9.9499999999999993" customHeight="1" x14ac:dyDescent="0.25"/>
    <row r="46" spans="2:18" s="16" customFormat="1" ht="22.9" customHeight="1" x14ac:dyDescent="0.25">
      <c r="B46" s="37"/>
      <c r="C46" s="37"/>
      <c r="D46" s="38"/>
      <c r="E46" s="39"/>
      <c r="F46" s="39"/>
      <c r="G46" s="39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</row>
  </sheetData>
  <sheetProtection algorithmName="SHA-512" hashValue="RIado4b5oeu0N1PCZ4Hk92QNAV5d7OB7hSv8K8s3PEMwhnA5TbwL8dV1Us8reM+FVIIQNRwvEuiNCud/Snwn2w==" saltValue="FzeTvMlXnfmbUqZjMeLUWQ==" spinCount="100000" sheet="1" objects="1" scenarios="1"/>
  <dataValidations count="2">
    <dataValidation type="list" allowBlank="1" showInputMessage="1" showErrorMessage="1" sqref="Q5" xr:uid="{3AE394F3-2518-41CF-BD34-C95D49E0527E}">
      <formula1>"Date,Sprint Day #"</formula1>
    </dataValidation>
    <dataValidation type="list" allowBlank="1" showInputMessage="1" showErrorMessage="1" sqref="J5" xr:uid="{C6B8DA64-0BB8-406B-80CB-BA8C75BFA79F}">
      <formula1>"All,Planned,Not planned"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83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AEE1DA1-D1C2-43E9-9F5F-8A23FAEDDDFC}">
          <x14:formula1>
            <xm:f>OFFSET(Calculation!$DG$32,0,0,Calculation!$DG$30,1)</xm:f>
          </x14:formula1>
          <xm:sqref>G5</xm:sqref>
        </x14:dataValidation>
        <x14:dataValidation type="list" allowBlank="1" showInputMessage="1" showErrorMessage="1" xr:uid="{A2B974B8-EDE3-48A9-93B9-78CF5D21FF27}">
          <x14:formula1>
            <xm:f>Calculation!$DH$45:$DH$74</xm:f>
          </x14:formula1>
          <xm:sqref>D5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7401C-63E9-4204-B453-959C7A1D972B}">
  <sheetPr codeName="Sheet4">
    <pageSetUpPr fitToPage="1"/>
  </sheetPr>
  <dimension ref="A1:Y52"/>
  <sheetViews>
    <sheetView showGridLines="0" showRowColHeaders="0" zoomScaleNormal="100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3.7109375" style="40" customWidth="1"/>
    <col min="2" max="2" width="1.7109375" style="40" customWidth="1"/>
    <col min="3" max="4" width="13.140625" style="40" customWidth="1"/>
    <col min="5" max="5" width="2.7109375" style="40" customWidth="1"/>
    <col min="6" max="7" width="13.140625" style="40" customWidth="1"/>
    <col min="8" max="8" width="2.7109375" style="40" customWidth="1"/>
    <col min="9" max="10" width="13.140625" style="40" customWidth="1"/>
    <col min="11" max="11" width="9" style="40" customWidth="1"/>
    <col min="12" max="18" width="8.7109375" style="40" customWidth="1"/>
    <col min="19" max="19" width="1.7109375" style="40" customWidth="1"/>
    <col min="20" max="20" width="2.7109375" style="40" customWidth="1"/>
    <col min="21" max="16384" width="9.140625" style="40"/>
  </cols>
  <sheetData>
    <row r="1" spans="1:25" s="16" customFormat="1" ht="6.75" customHeight="1" x14ac:dyDescent="0.25">
      <c r="B1" s="17"/>
      <c r="C1" s="17"/>
      <c r="F1" s="27"/>
      <c r="G1" s="27"/>
      <c r="H1" s="27"/>
    </row>
    <row r="2" spans="1:25" s="18" customFormat="1" ht="20.100000000000001" customHeight="1" x14ac:dyDescent="0.25">
      <c r="B2" s="28"/>
      <c r="C2" s="347" t="s">
        <v>277</v>
      </c>
      <c r="D2" s="29"/>
      <c r="E2" s="30"/>
      <c r="F2" s="30"/>
      <c r="G2" s="30"/>
      <c r="H2" s="30"/>
      <c r="I2" s="30"/>
      <c r="J2" s="30"/>
      <c r="K2" s="30"/>
      <c r="L2" s="31"/>
      <c r="M2" s="31"/>
      <c r="N2" s="31"/>
      <c r="O2" s="31"/>
      <c r="P2" s="31"/>
      <c r="Q2" s="31"/>
      <c r="R2" s="31"/>
      <c r="S2" s="31"/>
    </row>
    <row r="3" spans="1:25" s="22" customFormat="1" ht="24" customHeight="1" x14ac:dyDescent="0.25">
      <c r="B3" s="32"/>
      <c r="C3" s="346" t="s">
        <v>131</v>
      </c>
      <c r="D3" s="33"/>
      <c r="E3" s="34"/>
      <c r="F3" s="34"/>
      <c r="G3" s="34"/>
      <c r="H3" s="34"/>
      <c r="I3" s="34"/>
      <c r="J3" s="34"/>
      <c r="K3" s="34"/>
      <c r="L3" s="35"/>
      <c r="M3" s="35"/>
      <c r="N3" s="35"/>
      <c r="O3" s="35"/>
      <c r="P3" s="35"/>
      <c r="Q3" s="35"/>
      <c r="R3" s="35"/>
      <c r="S3" s="35"/>
    </row>
    <row r="4" spans="1:25" s="26" customFormat="1" ht="6.95" customHeight="1" thickBot="1" x14ac:dyDescent="0.3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Y4" s="22"/>
    </row>
    <row r="5" spans="1:25" ht="21.95" customHeight="1" thickBot="1" x14ac:dyDescent="0.3">
      <c r="C5" s="316" t="s">
        <v>3</v>
      </c>
      <c r="D5" s="231" t="s">
        <v>63</v>
      </c>
      <c r="E5" s="327"/>
      <c r="F5" s="316" t="s">
        <v>115</v>
      </c>
      <c r="G5" s="231" t="s">
        <v>63</v>
      </c>
      <c r="H5" s="327"/>
      <c r="I5" s="316" t="s">
        <v>4</v>
      </c>
      <c r="J5" s="231" t="s">
        <v>63</v>
      </c>
      <c r="Y5" s="22"/>
    </row>
    <row r="6" spans="1:25" ht="5.0999999999999996" customHeight="1" x14ac:dyDescent="0.25">
      <c r="Y6" s="22"/>
    </row>
    <row r="7" spans="1:25" ht="5.0999999999999996" customHeight="1" x14ac:dyDescent="0.25"/>
    <row r="16" spans="1:25" ht="16.5" x14ac:dyDescent="0.3">
      <c r="N16" s="328"/>
      <c r="O16" s="329"/>
      <c r="P16" s="329"/>
    </row>
    <row r="51" spans="2:19" s="26" customFormat="1" ht="9.9499999999999993" customHeight="1" x14ac:dyDescent="0.25"/>
    <row r="52" spans="2:19" s="16" customFormat="1" ht="22.9" customHeight="1" x14ac:dyDescent="0.25">
      <c r="B52" s="37"/>
      <c r="C52" s="37"/>
      <c r="D52" s="38"/>
      <c r="E52" s="39"/>
      <c r="F52" s="39"/>
      <c r="G52" s="39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</sheetData>
  <sheetProtection algorithmName="SHA-512" hashValue="7cvryEXueipNcZthMiAzgaxYmlYJFnmaik+HuP2GbkO8uPnlfVkZzGoCOJ1vueuqyOwbtrf8e841H4JYYxrCQA==" saltValue="4YM2ZfWFynTzJTdrjoAEYQ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scale="7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F071BBC-F2E8-42BA-9E6C-67DD4C680F83}">
          <x14:formula1>
            <xm:f>OFFSET(Calculation!$DG$32,0,0,Calculation!$DG$30,1)</xm:f>
          </x14:formula1>
          <xm:sqref>G5</xm:sqref>
        </x14:dataValidation>
        <x14:dataValidation type="list" allowBlank="1" showInputMessage="1" showErrorMessage="1" xr:uid="{38E00646-86A7-4857-B24A-4B640ADBD3F5}">
          <x14:formula1>
            <xm:f>OFFSET(Calculation!$DH$32,0,0,Calculation!$DH$30,1)</xm:f>
          </x14:formula1>
          <xm:sqref>D5</xm:sqref>
        </x14:dataValidation>
        <x14:dataValidation type="list" allowBlank="1" showInputMessage="1" showErrorMessage="1" xr:uid="{F8E10C6F-D313-4758-9E65-F4DA462D5670}">
          <x14:formula1>
            <xm:f>OFFSET(Calculation!$AW$15,0,0,Calculation!$AW$14+2,1)</xm:f>
          </x14:formula1>
          <xm:sqref>J5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03604-1E93-4CA6-82E4-3124709BF6BD}">
  <sheetPr codeName="Sheet9"/>
  <dimension ref="B1:DQ1006"/>
  <sheetViews>
    <sheetView showGridLines="0" showRowColHeaders="0" zoomScaleNormal="100" workbookViewId="0">
      <pane ySplit="4" topLeftCell="A5" activePane="bottomLeft" state="frozen"/>
      <selection activeCell="S1" sqref="S1"/>
      <selection pane="bottomLeft" activeCell="A5" sqref="A5"/>
    </sheetView>
  </sheetViews>
  <sheetFormatPr defaultRowHeight="15" x14ac:dyDescent="0.25"/>
  <cols>
    <col min="1" max="1" width="3.7109375" style="1" customWidth="1"/>
    <col min="2" max="2" width="8.140625" style="1" bestFit="1" customWidth="1"/>
    <col min="3" max="3" width="13.42578125" style="1" bestFit="1" customWidth="1"/>
    <col min="4" max="4" width="13.85546875" style="1" bestFit="1" customWidth="1"/>
    <col min="5" max="5" width="18.85546875" style="1" bestFit="1" customWidth="1"/>
    <col min="6" max="6" width="35.42578125" style="1" bestFit="1" customWidth="1"/>
    <col min="7" max="7" width="16.42578125" style="1" bestFit="1" customWidth="1"/>
    <col min="8" max="8" width="16.140625" style="1" bestFit="1" customWidth="1"/>
    <col min="9" max="9" width="18" style="1" bestFit="1" customWidth="1"/>
    <col min="10" max="10" width="20.5703125" style="1" customWidth="1"/>
    <col min="11" max="11" width="11" style="1" bestFit="1" customWidth="1"/>
    <col min="12" max="13" width="16.42578125" style="1" customWidth="1"/>
    <col min="14" max="14" width="20.5703125" style="1" bestFit="1" customWidth="1"/>
    <col min="15" max="15" width="20.5703125" style="1" customWidth="1"/>
    <col min="16" max="16" width="18.85546875" style="1" customWidth="1"/>
    <col min="17" max="18" width="9.140625" style="1"/>
    <col min="19" max="19" width="3.7109375" style="1" customWidth="1"/>
    <col min="20" max="20" width="11.42578125" style="1" customWidth="1"/>
    <col min="21" max="21" width="14" style="1" customWidth="1"/>
    <col min="22" max="22" width="12.85546875" style="1" customWidth="1"/>
    <col min="23" max="23" width="9.7109375" style="1" customWidth="1"/>
    <col min="24" max="24" width="11.42578125" style="1" bestFit="1" customWidth="1"/>
    <col min="25" max="26" width="26.28515625" style="7" customWidth="1"/>
    <col min="27" max="27" width="10" style="1" customWidth="1"/>
    <col min="28" max="29" width="9.42578125" style="1" customWidth="1"/>
    <col min="30" max="30" width="3.7109375" style="1" customWidth="1"/>
    <col min="31" max="31" width="18" style="1" bestFit="1" customWidth="1"/>
    <col min="32" max="32" width="9.140625" style="1"/>
    <col min="33" max="33" width="3.7109375" style="1" customWidth="1"/>
    <col min="34" max="34" width="14.28515625" style="1" bestFit="1" customWidth="1"/>
    <col min="35" max="35" width="15.42578125" style="1" bestFit="1" customWidth="1"/>
    <col min="36" max="36" width="3.7109375" style="1" customWidth="1"/>
    <col min="37" max="37" width="18.42578125" style="1" customWidth="1"/>
    <col min="38" max="38" width="12.140625" style="1" customWidth="1"/>
    <col min="39" max="40" width="9.140625" style="1"/>
    <col min="41" max="41" width="19.28515625" style="1" bestFit="1" customWidth="1"/>
    <col min="42" max="42" width="11.42578125" style="1" bestFit="1" customWidth="1"/>
    <col min="43" max="44" width="9.140625" style="1"/>
    <col min="45" max="45" width="24.28515625" style="1" bestFit="1" customWidth="1"/>
    <col min="46" max="46" width="12" style="1" bestFit="1" customWidth="1"/>
    <col min="47" max="47" width="33.28515625" style="1" bestFit="1" customWidth="1"/>
    <col min="48" max="48" width="9.140625" style="1"/>
    <col min="49" max="56" width="13.28515625" style="1" customWidth="1"/>
    <col min="57" max="57" width="9.140625" style="1"/>
    <col min="58" max="58" width="23" style="1" customWidth="1"/>
    <col min="59" max="59" width="11.5703125" style="1" bestFit="1" customWidth="1"/>
    <col min="60" max="60" width="16.42578125" style="1" customWidth="1"/>
    <col min="61" max="61" width="15.85546875" style="1" customWidth="1"/>
    <col min="62" max="62" width="15.42578125" style="1" customWidth="1"/>
    <col min="63" max="63" width="18" style="1" bestFit="1" customWidth="1"/>
    <col min="64" max="64" width="11.5703125" style="1" bestFit="1" customWidth="1"/>
    <col min="65" max="65" width="15" style="1" customWidth="1"/>
    <col min="66" max="67" width="9.140625" style="1"/>
    <col min="68" max="68" width="23" style="1" bestFit="1" customWidth="1"/>
    <col min="69" max="69" width="9.140625" style="1"/>
    <col min="70" max="71" width="5.5703125" style="1" customWidth="1"/>
    <col min="72" max="72" width="9.7109375" style="1" bestFit="1" customWidth="1"/>
    <col min="73" max="73" width="11.85546875" style="1" bestFit="1" customWidth="1"/>
    <col min="74" max="74" width="13.5703125" style="1" bestFit="1" customWidth="1"/>
    <col min="75" max="75" width="17.7109375" style="1" bestFit="1" customWidth="1"/>
    <col min="76" max="76" width="11.7109375" style="1" bestFit="1" customWidth="1"/>
    <col min="77" max="77" width="9.28515625" style="1" bestFit="1" customWidth="1"/>
    <col min="78" max="78" width="9.28515625" style="1" customWidth="1"/>
    <col min="79" max="79" width="14.5703125" style="1" bestFit="1" customWidth="1"/>
    <col min="80" max="80" width="14.5703125" style="1" customWidth="1"/>
    <col min="81" max="81" width="10.85546875" style="1" bestFit="1" customWidth="1"/>
    <col min="82" max="83" width="10.85546875" style="1" customWidth="1"/>
    <col min="84" max="85" width="4" style="1" customWidth="1"/>
    <col min="86" max="96" width="9.140625" style="1"/>
    <col min="97" max="97" width="3.7109375" style="1" customWidth="1"/>
    <col min="98" max="103" width="9.140625" style="1"/>
    <col min="104" max="104" width="3.7109375" style="1" customWidth="1"/>
    <col min="105" max="105" width="8.42578125" style="1" customWidth="1"/>
    <col min="106" max="109" width="9.140625" style="1"/>
    <col min="110" max="110" width="13.85546875" style="1" bestFit="1" customWidth="1"/>
    <col min="111" max="111" width="13.42578125" style="1" bestFit="1" customWidth="1"/>
    <col min="112" max="112" width="16" style="1" bestFit="1" customWidth="1"/>
    <col min="113" max="113" width="16" style="1" customWidth="1"/>
    <col min="114" max="16384" width="9.140625" style="1"/>
  </cols>
  <sheetData>
    <row r="1" spans="2:121" customFormat="1" x14ac:dyDescent="0.25">
      <c r="B1" s="1"/>
      <c r="C1" s="1"/>
      <c r="D1" s="1"/>
      <c r="E1" s="1"/>
      <c r="F1" s="1"/>
      <c r="P1" s="1"/>
      <c r="T1" s="1"/>
      <c r="U1" s="1"/>
      <c r="V1" s="1"/>
      <c r="W1" s="1"/>
      <c r="Y1" s="7"/>
      <c r="Z1" s="7"/>
      <c r="AA1" s="1"/>
      <c r="AB1" s="1"/>
      <c r="AC1" s="1"/>
      <c r="AD1" s="1"/>
      <c r="AK1" s="1"/>
      <c r="AL1" s="1"/>
      <c r="AM1" s="1"/>
      <c r="AS1" s="50"/>
      <c r="AT1" s="50"/>
      <c r="AU1" s="50"/>
      <c r="BH1" s="50"/>
      <c r="BI1" s="50"/>
      <c r="BJ1" s="50"/>
      <c r="CF1" s="1"/>
      <c r="CG1" s="1"/>
      <c r="CH1" s="1"/>
      <c r="CT1" s="1"/>
      <c r="CU1" s="1"/>
      <c r="CV1" s="1"/>
      <c r="CW1" s="1"/>
      <c r="CX1" s="1"/>
      <c r="CY1" s="1"/>
      <c r="DA1" s="1"/>
    </row>
    <row r="2" spans="2:121" customFormat="1" x14ac:dyDescent="0.25">
      <c r="B2" s="3" t="s">
        <v>73</v>
      </c>
      <c r="C2" s="90"/>
      <c r="D2" s="90"/>
      <c r="E2" s="90"/>
      <c r="F2" s="90"/>
      <c r="G2" s="91"/>
      <c r="H2" s="91"/>
      <c r="I2" s="91"/>
      <c r="J2" s="91"/>
      <c r="K2" s="91"/>
      <c r="L2" s="91"/>
      <c r="M2" s="91"/>
      <c r="N2" s="91"/>
      <c r="O2" s="91"/>
      <c r="P2" s="90"/>
      <c r="Q2" s="5"/>
      <c r="R2" s="6"/>
      <c r="T2" s="8" t="s">
        <v>78</v>
      </c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6"/>
      <c r="AH2" s="8" t="s">
        <v>58</v>
      </c>
      <c r="AI2" s="5"/>
      <c r="AJ2" s="5"/>
      <c r="AK2" s="5"/>
      <c r="AL2" s="5"/>
      <c r="AM2" s="6"/>
      <c r="AN2" s="50"/>
      <c r="AO2" s="8" t="s">
        <v>135</v>
      </c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6"/>
      <c r="BP2" s="8" t="s">
        <v>139</v>
      </c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4"/>
      <c r="CG2" s="4"/>
      <c r="CH2" s="4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4"/>
      <c r="CU2" s="4"/>
      <c r="CV2" s="4"/>
      <c r="CW2" s="4"/>
      <c r="CX2" s="4"/>
      <c r="CY2" s="4"/>
      <c r="CZ2" s="5"/>
      <c r="DA2" s="4"/>
      <c r="DB2" s="4"/>
      <c r="DC2" s="4"/>
      <c r="DD2" s="78"/>
      <c r="DF2" s="8" t="s">
        <v>64</v>
      </c>
      <c r="DG2" s="5"/>
      <c r="DH2" s="6"/>
      <c r="DK2" s="8" t="s">
        <v>276</v>
      </c>
      <c r="DL2" s="5"/>
      <c r="DM2" s="5"/>
      <c r="DN2" s="5"/>
      <c r="DO2" s="5"/>
      <c r="DP2" s="5"/>
      <c r="DQ2" s="6"/>
    </row>
    <row r="3" spans="2:121" customFormat="1" x14ac:dyDescent="0.25">
      <c r="B3" s="1"/>
      <c r="C3" s="84" t="str">
        <f>Backlog!B5</f>
        <v>TICKET ID</v>
      </c>
      <c r="D3" s="84" t="str">
        <f>Backlog!C5</f>
        <v>SPRINT NO</v>
      </c>
      <c r="E3" s="84" t="str">
        <f>Backlog!D5</f>
        <v>TICKET TYPE</v>
      </c>
      <c r="F3" s="84" t="str">
        <f>Backlog!E5</f>
        <v>TITLE</v>
      </c>
      <c r="G3" s="84" t="str">
        <f>Backlog!F5</f>
        <v>RESPONSIBLE</v>
      </c>
      <c r="H3" s="84" t="str">
        <f>Backlog!G5</f>
        <v>STORY POINTS</v>
      </c>
      <c r="I3" s="84" t="str">
        <f>Backlog!H5</f>
        <v>PRIORITY</v>
      </c>
      <c r="J3" s="84" t="str">
        <f>Backlog!I5</f>
        <v>PLANNED</v>
      </c>
      <c r="K3" s="84" t="str">
        <f>Backlog!J5</f>
        <v>STATUS</v>
      </c>
      <c r="L3" s="348"/>
      <c r="M3" s="84" t="str">
        <f>Backlog!K5</f>
        <v>CREATION DATE</v>
      </c>
      <c r="N3" s="348"/>
      <c r="O3" s="84" t="str">
        <f>Backlog!L5</f>
        <v>COMPLETION DATE</v>
      </c>
      <c r="P3" s="84" t="str">
        <f>Backlog!M5</f>
        <v>NOTES…</v>
      </c>
      <c r="Q3" s="1"/>
      <c r="T3" s="10" t="s">
        <v>79</v>
      </c>
      <c r="U3" s="11"/>
      <c r="V3" s="11"/>
      <c r="W3" s="11"/>
      <c r="X3" s="12"/>
      <c r="Y3" s="7"/>
      <c r="Z3" s="7"/>
      <c r="AA3" s="1"/>
      <c r="AB3" s="1"/>
      <c r="AC3" s="1"/>
      <c r="AD3" s="1"/>
      <c r="AK3" s="1"/>
      <c r="AL3" s="1"/>
      <c r="AM3" s="1"/>
      <c r="AR3" s="50"/>
      <c r="AS3" s="50"/>
      <c r="AT3" s="50"/>
      <c r="AU3" s="50"/>
      <c r="AW3" s="1"/>
      <c r="AX3" s="1"/>
      <c r="AY3" s="1"/>
      <c r="AZ3" s="1"/>
      <c r="BA3" s="1"/>
      <c r="BB3" s="1"/>
      <c r="BC3" s="1"/>
      <c r="BD3" s="1"/>
      <c r="BF3" s="1"/>
      <c r="BG3" s="1"/>
      <c r="BH3" s="76" t="s">
        <v>167</v>
      </c>
      <c r="BI3" s="76" t="s">
        <v>148</v>
      </c>
      <c r="BJ3" s="72" t="s">
        <v>156</v>
      </c>
      <c r="BK3" s="94" t="s">
        <v>157</v>
      </c>
      <c r="BL3" s="72" t="s">
        <v>140</v>
      </c>
      <c r="BM3" s="77" t="s">
        <v>144</v>
      </c>
      <c r="CF3" s="1"/>
      <c r="CG3" s="1"/>
      <c r="CH3" s="75"/>
      <c r="CT3" s="96" t="s">
        <v>146</v>
      </c>
      <c r="CU3" s="96"/>
      <c r="CV3" s="96"/>
      <c r="CW3" s="96"/>
      <c r="CX3" s="96"/>
      <c r="CY3" s="96"/>
      <c r="CZ3" s="97"/>
      <c r="DA3" s="96"/>
      <c r="DB3" s="97"/>
      <c r="DC3" s="97"/>
      <c r="DD3" s="97"/>
    </row>
    <row r="4" spans="2:121" s="71" customFormat="1" ht="30" x14ac:dyDescent="0.25">
      <c r="B4" s="64" t="s">
        <v>225</v>
      </c>
      <c r="C4" s="65" t="s">
        <v>1</v>
      </c>
      <c r="D4" s="65" t="s">
        <v>7</v>
      </c>
      <c r="E4" s="13" t="s">
        <v>115</v>
      </c>
      <c r="F4" s="65" t="s">
        <v>0</v>
      </c>
      <c r="G4" s="13" t="s">
        <v>8</v>
      </c>
      <c r="H4" s="13" t="s">
        <v>6</v>
      </c>
      <c r="I4" s="13" t="s">
        <v>3</v>
      </c>
      <c r="J4" s="13" t="s">
        <v>153</v>
      </c>
      <c r="K4" s="13" t="s">
        <v>4</v>
      </c>
      <c r="L4" s="13" t="s">
        <v>141</v>
      </c>
      <c r="M4" s="13" t="s">
        <v>261</v>
      </c>
      <c r="N4" s="13" t="s">
        <v>39</v>
      </c>
      <c r="O4" s="13" t="s">
        <v>262</v>
      </c>
      <c r="P4" s="13" t="s">
        <v>2</v>
      </c>
      <c r="Q4" s="66" t="s">
        <v>36</v>
      </c>
      <c r="R4" s="66" t="s">
        <v>67</v>
      </c>
      <c r="T4" s="64" t="s">
        <v>7</v>
      </c>
      <c r="U4" s="65" t="s">
        <v>8</v>
      </c>
      <c r="V4" s="65" t="s">
        <v>5</v>
      </c>
      <c r="W4" s="65" t="s">
        <v>3</v>
      </c>
      <c r="X4" s="65" t="s">
        <v>90</v>
      </c>
      <c r="Y4" s="67" t="s">
        <v>82</v>
      </c>
      <c r="Z4" s="67" t="s">
        <v>83</v>
      </c>
      <c r="AA4" s="65" t="s">
        <v>80</v>
      </c>
      <c r="AB4" s="65" t="s">
        <v>81</v>
      </c>
      <c r="AC4" s="66" t="s">
        <v>85</v>
      </c>
      <c r="AE4" s="69" t="s">
        <v>86</v>
      </c>
      <c r="AF4" s="79">
        <f t="array" ref="AF4">MAX(MAX(IF(R5:R1004=1,ROW(R5:R1004),0))-4,1)</f>
        <v>42</v>
      </c>
      <c r="AH4" s="69" t="s">
        <v>124</v>
      </c>
      <c r="AI4" s="239">
        <v>4</v>
      </c>
      <c r="AK4" s="67" t="s">
        <v>125</v>
      </c>
      <c r="AL4" s="68" t="s">
        <v>94</v>
      </c>
      <c r="AM4" s="69" t="s">
        <v>127</v>
      </c>
      <c r="AO4" s="69" t="s">
        <v>79</v>
      </c>
      <c r="AS4" s="92" t="str">
        <f>AO9&amp;" Share"</f>
        <v>Bug Share</v>
      </c>
      <c r="AT4" s="93"/>
      <c r="AU4" s="93"/>
      <c r="AW4" s="108" t="s">
        <v>3</v>
      </c>
      <c r="AX4" s="108" t="s">
        <v>159</v>
      </c>
      <c r="AY4" s="128">
        <f>MAX(AX5:AX10)*1.05</f>
        <v>13.65</v>
      </c>
      <c r="AZ4" s="7"/>
      <c r="BF4" s="70" t="s">
        <v>166</v>
      </c>
      <c r="BG4" s="70" t="s">
        <v>142</v>
      </c>
      <c r="BH4" s="81">
        <f t="array" ref="BH4">IF(MIN(IF($D$5:$D$1004=AP6,$L$5:$L$1004,""))&gt;0,MIN(IF($D$5:$D$1004=AP6,$L$5:$L$1004,""))-1,"")</f>
        <v>44599</v>
      </c>
      <c r="BI4" s="72">
        <v>0</v>
      </c>
      <c r="BJ4" s="72">
        <v>0</v>
      </c>
      <c r="BK4" s="72">
        <v>0</v>
      </c>
      <c r="BL4" s="72">
        <v>0</v>
      </c>
      <c r="BM4" s="82">
        <f>AT10</f>
        <v>10</v>
      </c>
      <c r="BN4" s="72" t="s">
        <v>150</v>
      </c>
      <c r="BP4" s="69" t="s">
        <v>79</v>
      </c>
      <c r="BU4" s="83" t="str">
        <f>BT5 &amp; " % by Sprint"</f>
        <v>Bug % by Sprint</v>
      </c>
      <c r="BV4" s="73"/>
      <c r="BW4" s="73"/>
      <c r="BX4" s="73"/>
      <c r="BY4" s="74"/>
      <c r="BZ4" s="62" t="s">
        <v>145</v>
      </c>
      <c r="CA4" s="245" t="s">
        <v>236</v>
      </c>
      <c r="CB4" s="246" t="s">
        <v>235</v>
      </c>
      <c r="CC4" s="246" t="s">
        <v>235</v>
      </c>
      <c r="CS4" s="95"/>
      <c r="DA4" s="71" t="s">
        <v>150</v>
      </c>
      <c r="DF4" s="63" t="s">
        <v>114</v>
      </c>
      <c r="DG4" s="63" t="s">
        <v>66</v>
      </c>
      <c r="DH4" s="63" t="s">
        <v>65</v>
      </c>
      <c r="DK4" s="63" t="s">
        <v>173</v>
      </c>
      <c r="DL4" s="63" t="s">
        <v>175</v>
      </c>
      <c r="DM4" s="79" t="str">
        <f>Settings!E5</f>
        <v>Daily Scrum</v>
      </c>
      <c r="DN4" s="79" t="str">
        <f>Settings!F5</f>
        <v>Sprint Plan</v>
      </c>
      <c r="DO4" s="79" t="str">
        <f>Settings!G5</f>
        <v>Retrospective</v>
      </c>
      <c r="DP4" s="63" t="s">
        <v>63</v>
      </c>
      <c r="DQ4" s="63" t="s">
        <v>174</v>
      </c>
    </row>
    <row r="5" spans="2:121" s="7" customFormat="1" ht="15" customHeight="1" x14ac:dyDescent="0.25">
      <c r="B5" s="104">
        <v>1</v>
      </c>
      <c r="C5" s="86">
        <f>IFERROR(INDEX(Backlog!B$6:B$1005,Calculation!$B5,1),"")</f>
        <v>1</v>
      </c>
      <c r="D5" s="86">
        <f>IFERROR(IF(INDEX(Backlog!C$6:C$1005,Calculation!$B5,1)="","",INDEX(Backlog!C$6:C$1005,Calculation!$B5,1)),"")</f>
        <v>1</v>
      </c>
      <c r="E5" s="86" t="str">
        <f>IFERROR(""&amp;INDEX(Backlog!D$6:D$1005,Calculation!$B5,1),"")</f>
        <v>Feature</v>
      </c>
      <c r="F5" s="86" t="str">
        <f>IFERROR(""&amp;INDEX(Backlog!E$6:E$1005,Calculation!$B5,1),"")</f>
        <v>Feature 1.1</v>
      </c>
      <c r="G5" s="86" t="str">
        <f>IFERROR(""&amp;INDEX(Backlog!F$6:F$1005,Calculation!$B5,1),"")</f>
        <v>John</v>
      </c>
      <c r="H5" s="86">
        <f>IFERROR(IF(INDEX(Backlog!G$6:G$1005,Calculation!$B5,1)="","",INDEX(Backlog!G$6:G$1005,Calculation!$B5,1)),"")</f>
        <v>10</v>
      </c>
      <c r="I5" s="86" t="str">
        <f>IFERROR(IF(INDEX(Backlog!H$6:H$1005,Calculation!$B5,1)="","Not set",INDEX(Backlog!H$6:H$1005,Calculation!$B5,1)),"")</f>
        <v>Medium</v>
      </c>
      <c r="J5" s="86" t="str">
        <f>IFERROR(""&amp;INDEX(Backlog!I$6:I$1005,Calculation!$B5,1),"")</f>
        <v>Yes</v>
      </c>
      <c r="K5" s="86" t="str">
        <f>IFERROR(IF(LEN(INDEX(Backlog!J$6:J$1005,Calculation!$B5,1))=0,"Not set",INDEX(Backlog!J$6:J$1005,Calculation!$B5,1)),"")</f>
        <v>Completed</v>
      </c>
      <c r="L5" s="105">
        <f>IFERROR(IF(INDEX(Backlog!K$6:K$1005,Calculation!$B5,1)="","",INDEX(Backlog!K$6:K$1005,Calculation!$B5,1)),"")</f>
        <v>44600</v>
      </c>
      <c r="M5" s="105" t="str">
        <f t="shared" ref="M5:M68" si="0">IFERROR(INDEX($DF$12:$DF$23,MONTH(L5),1)&amp;" "&amp;DAY(L5)&amp;", "&amp;YEAR(L5),"")</f>
        <v>Feb 8, 2022</v>
      </c>
      <c r="N5" s="105">
        <f>IFERROR(IF(INDEX(Backlog!L$6:L$1005,Calculation!$B5,1)="","",INDEX(Backlog!L$6:L$1005,Calculation!$B5,1)),"")</f>
        <v>44609</v>
      </c>
      <c r="O5" s="105" t="str">
        <f t="shared" ref="O5:O68" si="1">IFERROR(INDEX($DF$12:$DF$23,MONTH(N5),1)&amp;" "&amp;DAY(N5)&amp;", "&amp;YEAR(N5),"")</f>
        <v>Feb 17, 2022</v>
      </c>
      <c r="P5" s="86" t="str">
        <f>IFERROR(""&amp;INDEX(Backlog!M$6:M$1005,Calculation!$B5,1),"")</f>
        <v/>
      </c>
      <c r="Q5" s="106">
        <f t="shared" ref="Q5:Q68" si="2">IF(AND(ISNUMBER(L5),ISNUMBER(N5)),N5-L5,"")</f>
        <v>9</v>
      </c>
      <c r="R5" s="106">
        <f t="shared" ref="R5:R68" si="3">IF(AND(LEN(C5)&gt;0,LEN(F5)&gt;0),1,0)</f>
        <v>1</v>
      </c>
      <c r="T5" s="107">
        <f t="shared" ref="T5:T68" si="4">IF(OR(KanbanSprintFilter="",KanbanSprintFilter="All"),1,IF(""&amp;KanbanSprintFilter=""&amp;D5,1,0))</f>
        <v>0</v>
      </c>
      <c r="U5" s="86">
        <f t="shared" ref="U5:U68" si="5">IF(OR(KanbanResponsibleFilter="",KanbanResponsibleFilter="All"),1,IF(""&amp;KanbanResponsibleFilter=""&amp;G5,1,0))</f>
        <v>1</v>
      </c>
      <c r="V5" s="86">
        <f t="shared" ref="V5:V68" si="6">IF(OR(ttFilter="",ttFilter="All"),1,IF(""&amp;ttFilter=""&amp;E5,1,0))</f>
        <v>1</v>
      </c>
      <c r="W5" s="86">
        <f t="shared" ref="W5:W68" si="7">IF(OR(KanbanPriorityFilter="",KanbanPriorityFilter="All"),1,IF(""&amp;KanbanPriorityFilter=""&amp;I5,1,0))</f>
        <v>1</v>
      </c>
      <c r="X5" s="86">
        <f>R5*T5*U5*V5*W5</f>
        <v>0</v>
      </c>
      <c r="Y5" s="86" t="str">
        <f t="shared" ref="Y5:Y68" si="8">IF(KanbanRow1=$DG$12,"#" &amp; C5 &amp;" - "&amp; F5, IF(KanbanRow1=$DG$13,F5,C5))</f>
        <v>#1 - Feature 1.1</v>
      </c>
      <c r="Z5" s="86" t="str">
        <f t="shared" ref="Z5:Z68" si="9">IFERROR(IF(LEN(INDEX(C5:P5,1,MATCH(KanbanRow2,$C$3:$P$3,0)))=0,"-",INDEX(C5:P5,1,MATCH(KanbanRow2,$C$3:$P$3,0))),"-")</f>
        <v>Feature 1.1</v>
      </c>
      <c r="AA5" s="86" t="str">
        <f>IF(X5=0,"",IF(LEN(K5)=0,COLUMN(Kanban!$D$8),IFERROR(MATCH(K5,Kanban!$A$8:$AI$8,0),COLUMN(Kanban!$D$8))))</f>
        <v/>
      </c>
      <c r="AB5" s="86" t="str">
        <f>IF(X5=0,"",2*COUNTIF($AA$5:AA5,AA5)+$AF$5)</f>
        <v/>
      </c>
      <c r="AC5" s="106" t="str">
        <f>AA5&amp;"-"&amp;AB5</f>
        <v>-</v>
      </c>
      <c r="AE5" s="69" t="s">
        <v>87</v>
      </c>
      <c r="AF5" s="109">
        <f>ROW(startrow)</f>
        <v>8</v>
      </c>
      <c r="AH5" s="108" t="s">
        <v>124</v>
      </c>
      <c r="AI5" s="109" t="str">
        <f>INDEX(AI7:AI10,AI4,1)</f>
        <v>Title - Comment</v>
      </c>
      <c r="AK5" s="107" t="str">
        <f>INDEX(Retrospective!$B$8:$D$207,B5,IF(OR($AI$4=2,$AI$4=4),2,1))&amp;IF($AI$4=2,""," - "&amp;INDEX(Retrospective!$B$8:$D$207,B5,IF($AI$4=1,2,3)))</f>
        <v>Feature 1.1 - bug</v>
      </c>
      <c r="AL5" s="106">
        <f>IFERROR(MATCH(INDEX(Retrospective!$E$8:$E$27,B5,1),$AI$13:$AI$16,0),"")</f>
        <v>2</v>
      </c>
      <c r="AM5" s="86" t="str">
        <f>IF(AL5="","", AL5&amp;"."&amp;COUNTIF($AL$5:AL5,AL5))</f>
        <v>2.1</v>
      </c>
      <c r="AS5" s="109" t="str">
        <f>AO9</f>
        <v>Bug</v>
      </c>
      <c r="AT5" s="108" t="s">
        <v>152</v>
      </c>
      <c r="AU5" s="109" t="str">
        <f>AO9 &amp;" %"</f>
        <v>Bug %</v>
      </c>
      <c r="AW5" s="109" t="str">
        <f t="shared" ref="AW5:AW10" si="10">DH33</f>
        <v>Low</v>
      </c>
      <c r="AX5" s="129">
        <f>IF(AW5="","", IFERROR(AVERAGEIFS($Q$5:$Q$1004,$D$5:$D$1004,$AP$6,$E$5:$E$1004,$AP$13,$J$5:$J$1004,$AP$15,$I$5:$I$1004,AW5),0))</f>
        <v>4.5</v>
      </c>
      <c r="AY5" s="129">
        <f t="shared" ref="AY5:AY10" si="11">IFERROR(($AY$4-AX5)/2,"")</f>
        <v>4.5750000000000002</v>
      </c>
      <c r="BF5" s="111">
        <f t="array" ref="BF5">IFERROR(SMALL(IF($D$5:$D$1004=$AP$6,$N$5:$N$1004,""),B5),"")</f>
        <v>44604</v>
      </c>
      <c r="BG5" s="112">
        <f>IF(IFERROR(MATCH(BF5,$BF$4:BF4,0),0)=0,MAX($BG$4:BG4)+1,"")</f>
        <v>1</v>
      </c>
      <c r="BH5" s="113">
        <f t="shared" ref="BH5:BH68" si="12">IFERROR(INDEX($BF$5:$BF$1004,MATCH(B5,$BG$5:$BG$1004,0),1),"")</f>
        <v>44604</v>
      </c>
      <c r="BI5" s="112">
        <f t="shared" ref="BI5:BI68" si="13">IFERROR(BH5-sprintStartDate,"")</f>
        <v>5</v>
      </c>
      <c r="BJ5" s="86">
        <f t="shared" ref="BJ5:BJ68" si="14">IF(BH5="","",COUNTIFS($N$5:$N$1004,BH5,$D$5:$D$1004,$AP$6,$E$5:$E$1004,$AP$13,$J$5:$J$1004,$AP$15))</f>
        <v>1</v>
      </c>
      <c r="BK5" s="86">
        <f>IFERROR(BJ5+IF(ISNUMBER(BK4),BK4,0),"")</f>
        <v>1</v>
      </c>
      <c r="BL5" s="86">
        <f t="shared" ref="BL5:BL68" si="15">IF(BH5="","",SUMIFS($H$5:$H$1004,$N$5:$N$1004,BH5,$D$5:$D$1004,$AP$6,$E$5:$E$1004,$AP$13,$J$5:$J$1004,$AP$15))</f>
        <v>4</v>
      </c>
      <c r="BM5" s="86">
        <f>IFERROR($BM$4-BK5,"")</f>
        <v>9</v>
      </c>
      <c r="BN5" s="114">
        <f>MAX(COUNT(BH5:BH1004),1)</f>
        <v>6</v>
      </c>
      <c r="BP5" s="69" t="s">
        <v>115</v>
      </c>
      <c r="BQ5" s="109" t="str">
        <f>IF(OR(SprintsComparison!G5="All",SprintsComparison!G5=""),"*",SprintsComparison!G5)</f>
        <v>*</v>
      </c>
      <c r="BT5" s="247" t="str">
        <f>IF(BQ5="*","Bug",BQ5)</f>
        <v>Bug</v>
      </c>
      <c r="BU5" s="247" t="str">
        <f>BT5 &amp; " #"</f>
        <v>Bug #</v>
      </c>
      <c r="BV5" s="248" t="s">
        <v>162</v>
      </c>
      <c r="BW5" s="248" t="s">
        <v>163</v>
      </c>
      <c r="BX5" s="247" t="str">
        <f>BT5 &amp;" %"</f>
        <v>Bug %</v>
      </c>
      <c r="BY5" s="248" t="s">
        <v>7</v>
      </c>
      <c r="BZ5" s="248" t="s">
        <v>161</v>
      </c>
      <c r="CA5" s="248" t="s">
        <v>134</v>
      </c>
      <c r="CB5" s="248" t="s">
        <v>153</v>
      </c>
      <c r="CC5" s="248" t="s">
        <v>143</v>
      </c>
      <c r="CD5" s="248" t="s">
        <v>158</v>
      </c>
      <c r="CE5" s="249">
        <f>MAX(CD6:CD35)*1.05</f>
        <v>9.15</v>
      </c>
      <c r="CF5" s="116"/>
      <c r="CG5" s="116"/>
      <c r="CH5" s="9" t="s">
        <v>133</v>
      </c>
      <c r="CI5" s="84" t="str">
        <f>""&amp;Settings!I6</f>
        <v>In Progress</v>
      </c>
      <c r="CJ5" s="84" t="str">
        <f>""&amp;Settings!I7</f>
        <v>Open</v>
      </c>
      <c r="CK5" s="84" t="str">
        <f>""&amp;Settings!I8</f>
        <v>Testing</v>
      </c>
      <c r="CL5" s="84" t="str">
        <f>""&amp;Settings!I9</f>
        <v>Deployment</v>
      </c>
      <c r="CM5" s="84" t="str">
        <f>""&amp;Settings!I10</f>
        <v>Completed</v>
      </c>
      <c r="CN5" s="84" t="str">
        <f>""&amp;Settings!I11</f>
        <v/>
      </c>
      <c r="CO5" s="84" t="str">
        <f>""&amp;Settings!I12</f>
        <v/>
      </c>
      <c r="CP5" s="84" t="str">
        <f>""&amp;Settings!I13</f>
        <v/>
      </c>
      <c r="CQ5" s="84" t="str">
        <f>""&amp;Settings!I14</f>
        <v/>
      </c>
      <c r="CR5" s="84" t="str">
        <f>""&amp;Settings!I15</f>
        <v/>
      </c>
      <c r="CS5" s="117"/>
      <c r="CT5" s="115" t="str">
        <f t="shared" ref="CT5:CY5" si="16">AX15</f>
        <v>Low</v>
      </c>
      <c r="CU5" s="115" t="str">
        <f t="shared" si="16"/>
        <v>Medium</v>
      </c>
      <c r="CV5" s="115" t="str">
        <f t="shared" si="16"/>
        <v>High</v>
      </c>
      <c r="CW5" s="115" t="str">
        <f t="shared" si="16"/>
        <v>Not set</v>
      </c>
      <c r="CX5" s="115" t="str">
        <f t="shared" si="16"/>
        <v/>
      </c>
      <c r="CY5" s="115" t="str">
        <f t="shared" si="16"/>
        <v/>
      </c>
      <c r="CZ5" s="116"/>
      <c r="DC5" s="118">
        <f>BQ11*BD15</f>
        <v>20</v>
      </c>
      <c r="DF5" s="109" t="str">
        <f>Retrospective!H5</f>
        <v>OK</v>
      </c>
      <c r="DG5" s="108" t="s">
        <v>63</v>
      </c>
      <c r="DH5" s="108"/>
      <c r="DK5" s="109" t="str">
        <f>""&amp;INDEX(Settings!$B$6:$B$15,ROW(DK1),1)</f>
        <v>John</v>
      </c>
      <c r="DL5" s="109" t="str">
        <f>""&amp;INDEX(Settings!$C$6:$C$15,ROW(DL1),1)</f>
        <v>Scrum Master</v>
      </c>
      <c r="DM5" s="121">
        <f>IF(LEN(INDEX(Settings!E$6:E$55,ROW(DM1),1))&gt;0,MAX($DM$4:DM4)+1,"")</f>
        <v>1</v>
      </c>
      <c r="DN5" s="121">
        <f>IF(LEN(INDEX(Settings!F$6:F$55,ROW(DN1),1))&gt;0,MAX($DN$4:DN4)+1,"")</f>
        <v>1</v>
      </c>
      <c r="DO5" s="121" t="str">
        <f>IF(LEN(INDEX(Settings!G$6:G$15,ROW(DO1),1))&gt;0,MAX($DO$4:DO4)+1,"")</f>
        <v/>
      </c>
      <c r="DP5" s="109">
        <f>IF(LEN(DK5)&gt;0,MAX($DP$4:DP4)+1,"")</f>
        <v>1</v>
      </c>
      <c r="DQ5" s="109">
        <f>INDEX(DM5:DP5,1,MATCH(SprintPlan!$E$15,Calculation!$DM$4:$DP$4,0))</f>
        <v>1</v>
      </c>
    </row>
    <row r="6" spans="2:121" s="7" customFormat="1" ht="15" customHeight="1" x14ac:dyDescent="0.25">
      <c r="B6" s="104">
        <v>2</v>
      </c>
      <c r="C6" s="86">
        <f>IFERROR(INDEX(Backlog!B$6:B$1005,Calculation!$B6,1),"")</f>
        <v>2</v>
      </c>
      <c r="D6" s="86">
        <f>IFERROR(IF(INDEX(Backlog!C$6:C$1005,Calculation!$B6,1)="","",INDEX(Backlog!C$6:C$1005,Calculation!$B6,1)),"")</f>
        <v>1</v>
      </c>
      <c r="E6" s="86" t="str">
        <f>IFERROR(""&amp;INDEX(Backlog!D$6:D$1005,Calculation!$B6,1),"")</f>
        <v>Task</v>
      </c>
      <c r="F6" s="86" t="str">
        <f>IFERROR(""&amp;INDEX(Backlog!E$6:E$1005,Calculation!$B6,1),"")</f>
        <v>Task 1.1</v>
      </c>
      <c r="G6" s="86" t="str">
        <f>IFERROR(""&amp;INDEX(Backlog!F$6:F$1005,Calculation!$B6,1),"")</f>
        <v>Kyle</v>
      </c>
      <c r="H6" s="86">
        <f>IFERROR(IF(INDEX(Backlog!G$6:G$1005,Calculation!$B6,1)="","",INDEX(Backlog!G$6:G$1005,Calculation!$B6,1)),"")</f>
        <v>8</v>
      </c>
      <c r="I6" s="86" t="str">
        <f>IFERROR(IF(INDEX(Backlog!H$6:H$1005,Calculation!$B6,1)="","Not set",INDEX(Backlog!H$6:H$1005,Calculation!$B6,1)),"")</f>
        <v>Medium</v>
      </c>
      <c r="J6" s="86" t="str">
        <f>IFERROR(""&amp;INDEX(Backlog!I$6:I$1005,Calculation!$B6,1),"")</f>
        <v>Yes</v>
      </c>
      <c r="K6" s="86" t="str">
        <f>IFERROR(IF(LEN(INDEX(Backlog!J$6:J$1005,Calculation!$B6,1))=0,"Not set",INDEX(Backlog!J$6:J$1005,Calculation!$B6,1)),"")</f>
        <v>Completed</v>
      </c>
      <c r="L6" s="105">
        <f>IFERROR(IF(INDEX(Backlog!K$6:K$1005,Calculation!$B6,1)="","",INDEX(Backlog!K$6:K$1005,Calculation!$B6,1)),"")</f>
        <v>44600</v>
      </c>
      <c r="M6" s="105" t="str">
        <f t="shared" si="0"/>
        <v>Feb 8, 2022</v>
      </c>
      <c r="N6" s="105">
        <f>IFERROR(IF(INDEX(Backlog!L$6:L$1005,Calculation!$B6,1)="","",INDEX(Backlog!L$6:L$1005,Calculation!$B6,1)),"")</f>
        <v>44610</v>
      </c>
      <c r="O6" s="105" t="str">
        <f t="shared" si="1"/>
        <v>Feb 18, 2022</v>
      </c>
      <c r="P6" s="86" t="str">
        <f>IFERROR(""&amp;INDEX(Backlog!M$6:M$1005,Calculation!$B6,1),"")</f>
        <v/>
      </c>
      <c r="Q6" s="106">
        <f t="shared" si="2"/>
        <v>10</v>
      </c>
      <c r="R6" s="106">
        <f t="shared" si="3"/>
        <v>1</v>
      </c>
      <c r="T6" s="107">
        <f t="shared" si="4"/>
        <v>0</v>
      </c>
      <c r="U6" s="86">
        <f t="shared" si="5"/>
        <v>1</v>
      </c>
      <c r="V6" s="86">
        <f t="shared" si="6"/>
        <v>1</v>
      </c>
      <c r="W6" s="86">
        <f t="shared" si="7"/>
        <v>1</v>
      </c>
      <c r="X6" s="86">
        <f t="shared" ref="X6:X69" si="17">R6*T6*U6*V6*W6</f>
        <v>0</v>
      </c>
      <c r="Y6" s="86" t="str">
        <f t="shared" si="8"/>
        <v>#2 - Task 1.1</v>
      </c>
      <c r="Z6" s="86" t="str">
        <f t="shared" si="9"/>
        <v>Task 1.1</v>
      </c>
      <c r="AA6" s="86" t="str">
        <f>IF(X6=0,"",IF(LEN(K6)=0,COLUMN(Kanban!$D$8),IFERROR(MATCH(K6,Kanban!$A$8:$AI$8,0),COLUMN(Kanban!$D$8))))</f>
        <v/>
      </c>
      <c r="AB6" s="86" t="str">
        <f>IF(X6=0,"",2*COUNTIF($AA$5:AA6,AA6)+$AF$5)</f>
        <v/>
      </c>
      <c r="AC6" s="106" t="str">
        <f t="shared" ref="AC6:AC69" si="18">AA6&amp;"-"&amp;AB6</f>
        <v>-</v>
      </c>
      <c r="AE6" s="69" t="s">
        <v>92</v>
      </c>
      <c r="AF6" s="109">
        <f>MATCH(completed,Kanban!A8:AH8,0)</f>
        <v>19</v>
      </c>
      <c r="AK6" s="107" t="str">
        <f>INDEX(Retrospective!$B$8:$D$207,B6,IF(OR($AI$4=2,$AI$4=4),2,1))&amp;IF($AI$4=2,""," - "&amp;INDEX(Retrospective!$B$8:$D$207,B6,IF($AI$4=1,2,3)))</f>
        <v xml:space="preserve">Task 1.2 - </v>
      </c>
      <c r="AL6" s="106">
        <f>IFERROR(MATCH(INDEX(Retrospective!$E$8:$E$207,B6,1),$AI$13:$AI$16,0),"")</f>
        <v>3</v>
      </c>
      <c r="AM6" s="86" t="str">
        <f>IF(AL6="","", AL6&amp;"."&amp;COUNTIF($AL$5:AL6,AL6))</f>
        <v>3.1</v>
      </c>
      <c r="AO6" s="69" t="s">
        <v>136</v>
      </c>
      <c r="AP6" s="115">
        <f>SprintDashboard!D5</f>
        <v>1</v>
      </c>
      <c r="AS6" s="109">
        <f>INDEX(AT11:AT20,AP9,1)</f>
        <v>1</v>
      </c>
      <c r="AT6" s="109">
        <f>AT10</f>
        <v>10</v>
      </c>
      <c r="AU6" s="119">
        <f>IFERROR(AS6/AT6,0)</f>
        <v>0.1</v>
      </c>
      <c r="AW6" s="109" t="str">
        <f t="shared" si="10"/>
        <v>Medium</v>
      </c>
      <c r="AX6" s="129">
        <f t="shared" ref="AX6:AX10" si="19">IF(AW6="","", IFERROR(AVERAGEIFS($Q$5:$Q$1004,$D$5:$D$1004,$AP$6,$E$5:$E$1004,$AP$13,$J$5:$J$1004,$AP$15,$I$5:$I$1004,AW6),0))</f>
        <v>9.5</v>
      </c>
      <c r="AY6" s="129">
        <f t="shared" si="11"/>
        <v>2.0750000000000002</v>
      </c>
      <c r="BF6" s="111">
        <f t="array" ref="BF6">IFERROR(SMALL(IF($D$5:$D$1004=$AP$6,$N$5:$N$1004,""),B6),"")</f>
        <v>44607</v>
      </c>
      <c r="BG6" s="112">
        <f>IF(IFERROR(MATCH(BF6,$BF$4:BF5,0),0)=0,MAX($BG$4:BG5)+1,"")</f>
        <v>2</v>
      </c>
      <c r="BH6" s="113">
        <f t="shared" si="12"/>
        <v>44607</v>
      </c>
      <c r="BI6" s="112">
        <f t="shared" si="13"/>
        <v>8</v>
      </c>
      <c r="BJ6" s="86">
        <f t="shared" si="14"/>
        <v>1</v>
      </c>
      <c r="BK6" s="86">
        <f t="shared" ref="BK6:BK69" si="20">IFERROR(BJ6+IF(ISNUMBER(BK5),BK5,0),"")</f>
        <v>2</v>
      </c>
      <c r="BL6" s="86">
        <f t="shared" si="15"/>
        <v>2</v>
      </c>
      <c r="BM6" s="86">
        <f t="shared" ref="BM6:BM69" si="21">IFERROR($BM$4-BK6,"")</f>
        <v>8</v>
      </c>
      <c r="BT6" s="120">
        <v>1</v>
      </c>
      <c r="BU6" s="121">
        <f t="shared" ref="BU6:BU35" si="22">IF(BY6="","",COUNTIFS($D$5:$D$1004,BY6,$E$5:$E$1004,$BT$5))</f>
        <v>1</v>
      </c>
      <c r="BV6" s="121">
        <f t="shared" ref="BV6:BV35" si="23">IF(BY6="","",COUNTIF($D$5:$D$1004,BY6))</f>
        <v>10</v>
      </c>
      <c r="BW6" s="121">
        <f t="shared" ref="BW6:BW35" si="24">IF(BY6="","",BV6-COUNTIFS($D$5:$D$1004,BY6,$N$5:$N$1004,""))</f>
        <v>7</v>
      </c>
      <c r="BX6" s="122">
        <f>IFERROR(BU6/BV6,"")</f>
        <v>0.1</v>
      </c>
      <c r="BY6" s="121">
        <f t="array" ref="BY6">IFERROR(INDEX($D$5:$D$1004, MATCH(0,COUNTIF($BY$5:BY5,$D$5:$D$1004),0),1),"")</f>
        <v>1</v>
      </c>
      <c r="BZ6" s="121" t="str">
        <f>"Sprint # " &amp;BY6</f>
        <v>Sprint # 1</v>
      </c>
      <c r="CA6" s="121">
        <f>SUMIF($D$5:$D$1004,BY6,$H$5:$H$1004)</f>
        <v>68</v>
      </c>
      <c r="CB6" s="121">
        <f t="shared" ref="CB6:CB35" si="25">SUMIFS($H$5:$H$1004,$D$5:$D$1004,BY6,$J$5:$J$1004,"Yes")</f>
        <v>56</v>
      </c>
      <c r="CC6" s="121">
        <f t="shared" ref="CC6:CC35" si="26">SUMIFS($H$5:$H$1004,$D$5:$D$1004,BY6,$N$5:$N$1004,"&gt;1")</f>
        <v>62</v>
      </c>
      <c r="CD6" s="123">
        <f t="shared" ref="CD6:CD35" si="27">IFERROR(AVERAGEIFS($Q$5:$Q$1004,$D$5:$D$1004,BY6,$E$5:$E$1004,$BQ$5,$I$5:$I$1004,$BQ$7),"")</f>
        <v>8.7142857142857135</v>
      </c>
      <c r="CE6" s="123">
        <f>IFERROR(($CE$5-CD6)/2,"")</f>
        <v>0.21785714285714342</v>
      </c>
      <c r="CF6" s="116"/>
      <c r="CG6" s="115">
        <f>SUM(CH6:CR6)</f>
        <v>10</v>
      </c>
      <c r="CH6" s="109">
        <f t="shared" ref="CH6:CR15" si="28">IF(OR($BY6="", CH$5=""),"",COUNTIFS($D$5:$D$1004,$BY6,$K$5:$K$1004,CH$5,$E$5:$E$1004,$BQ$5,$I$5:$I$1004,$BQ$7))</f>
        <v>1</v>
      </c>
      <c r="CI6" s="109">
        <f t="shared" si="28"/>
        <v>0</v>
      </c>
      <c r="CJ6" s="109">
        <f t="shared" si="28"/>
        <v>1</v>
      </c>
      <c r="CK6" s="109">
        <f t="shared" si="28"/>
        <v>1</v>
      </c>
      <c r="CL6" s="109">
        <f t="shared" si="28"/>
        <v>0</v>
      </c>
      <c r="CM6" s="109">
        <f t="shared" si="28"/>
        <v>7</v>
      </c>
      <c r="CN6" s="109" t="str">
        <f t="shared" si="28"/>
        <v/>
      </c>
      <c r="CO6" s="109" t="str">
        <f t="shared" si="28"/>
        <v/>
      </c>
      <c r="CP6" s="109" t="str">
        <f t="shared" si="28"/>
        <v/>
      </c>
      <c r="CQ6" s="109" t="str">
        <f t="shared" si="28"/>
        <v/>
      </c>
      <c r="CR6" s="109" t="str">
        <f t="shared" si="28"/>
        <v/>
      </c>
      <c r="CS6" s="124"/>
      <c r="CT6" s="109">
        <f t="shared" ref="CT6:CT35" si="29">IF(BY6="","",COUNTIFS($D$5:$D$1004,BY6,$I$5:$I$1004,CT$5,$E$5:$E$1004,$BQ$5,$K$5:$K$1004,$BQ$9))</f>
        <v>4</v>
      </c>
      <c r="CU6" s="109">
        <f t="shared" ref="CU6:CU35" si="30">IF(BY6="","",COUNTIFS($D$5:$D$1004,BY6,$I$5:$I$1004,CU$5,$E$5:$E$1004,$BQ$5,$K$5:$K$1004,$BQ$9))</f>
        <v>3</v>
      </c>
      <c r="CV6" s="109">
        <f t="shared" ref="CV6:CV35" si="31">IF(BY6="","",COUNTIFS($D$5:$D$1004,BY6,$I$5:$I$1004,CV$5,$E$5:$E$1004,$BQ$5,$K$5:$K$1004,$BQ$9))</f>
        <v>1</v>
      </c>
      <c r="CW6" s="109">
        <f t="shared" ref="CW6:CW35" si="32">IF(BY6="","",COUNTIFS($D$5:$D$1004,BY6,$I$5:$I$1004,CW$5,$E$5:$E$1004,$BQ$5,$K$5:$K$1004,$BQ$9))</f>
        <v>2</v>
      </c>
      <c r="CX6" s="109">
        <f t="shared" ref="CX6:CX35" si="33">IF(BY6="","",COUNTIFS($D$5:$D$1004,BY6,$I$5:$I$1004,CX$5,$E$5:$E$1004,$BQ$5,$K$5:$K$1004,$BQ$9))</f>
        <v>0</v>
      </c>
      <c r="CY6" s="109">
        <f t="shared" ref="CY6:CY35" si="34">IF(BY6="","",COUNTIFS($D$5:$D$1004,BY6,$I$5:$I$1004,CY$5,$E$5:$E$1004,$BQ$5,$K$5:$K$1004,$BQ$9))</f>
        <v>0</v>
      </c>
      <c r="DA6" s="109">
        <f>IF(COUNTIF($DA$5:DA5,DA5)=$BD$15,MAX(DA5)+1,DA5)</f>
        <v>0</v>
      </c>
      <c r="DB6" s="109" t="str">
        <f>IF(DA6+1&gt;$BQ$11,"", "Sprint # " &amp; DA6+1)</f>
        <v>Sprint # 1</v>
      </c>
      <c r="DC6" s="109" t="str">
        <f>IF(DB6="","",INDEX($CT$5:$CY$5,1,COUNTIF($DB$6:DB6,DB6)))</f>
        <v>Low</v>
      </c>
      <c r="DD6" s="109">
        <f>IF(DB6="","",MAX(INDEX($CT$6:$CY$35,DA6+1,COUNTIF($DB$6:DB6,DB6)),0))</f>
        <v>4</v>
      </c>
      <c r="DF6" s="109" t="str">
        <f>Retrospective!L5</f>
        <v>NOK</v>
      </c>
      <c r="DG6" s="108" t="s">
        <v>59</v>
      </c>
      <c r="DH6" s="108" t="s">
        <v>57</v>
      </c>
      <c r="DK6" s="109" t="str">
        <f>""&amp;INDEX(Settings!$B$6:$B$55,ROW(DK2),1)</f>
        <v>Carolyne</v>
      </c>
      <c r="DL6" s="109" t="str">
        <f>""&amp;INDEX(Settings!$C$6:$C$15,ROW(DL2),1)</f>
        <v>Product owner</v>
      </c>
      <c r="DM6" s="121">
        <f>IF(LEN(INDEX(Settings!E$6:E$55,ROW(DM2),1))&gt;0,MAX($DM$4:DM5)+1,"")</f>
        <v>2</v>
      </c>
      <c r="DN6" s="121" t="str">
        <f>IF(LEN(INDEX(Settings!F$6:F$15,ROW(DN2),1))&gt;0,MAX($DN$4:DN5)+1,"")</f>
        <v/>
      </c>
      <c r="DO6" s="121" t="str">
        <f>IF(LEN(INDEX(Settings!G$6:G$15,ROW(DO2),1))&gt;0,MAX($DO$4:DO5)+1,"")</f>
        <v/>
      </c>
      <c r="DP6" s="109">
        <f>IF(LEN(DK6)&gt;0,MAX($DP$4:DP5)+1,"")</f>
        <v>2</v>
      </c>
      <c r="DQ6" s="109">
        <f>INDEX(DM6:DP6,1,MATCH(SprintPlan!$E$15,Calculation!$DM$4:$DP$4,0))</f>
        <v>2</v>
      </c>
    </row>
    <row r="7" spans="2:121" s="7" customFormat="1" ht="15" customHeight="1" x14ac:dyDescent="0.25">
      <c r="B7" s="104">
        <v>3</v>
      </c>
      <c r="C7" s="86">
        <f>IFERROR(INDEX(Backlog!B$6:B$1005,Calculation!$B7,1),"")</f>
        <v>3</v>
      </c>
      <c r="D7" s="86">
        <f>IFERROR(IF(INDEX(Backlog!C$6:C$1005,Calculation!$B7,1)="","",INDEX(Backlog!C$6:C$1005,Calculation!$B7,1)),"")</f>
        <v>1</v>
      </c>
      <c r="E7" s="86" t="str">
        <f>IFERROR(""&amp;INDEX(Backlog!D$6:D$1005,Calculation!$B7,1),"")</f>
        <v>Task</v>
      </c>
      <c r="F7" s="86" t="str">
        <f>IFERROR(""&amp;INDEX(Backlog!E$6:E$1005,Calculation!$B7,1),"")</f>
        <v>Task 1.2</v>
      </c>
      <c r="G7" s="86" t="str">
        <f>IFERROR(""&amp;INDEX(Backlog!F$6:F$1005,Calculation!$B7,1),"")</f>
        <v>Carolyne</v>
      </c>
      <c r="H7" s="86">
        <f>IFERROR(IF(INDEX(Backlog!G$6:G$1005,Calculation!$B7,1)="","",INDEX(Backlog!G$6:G$1005,Calculation!$B7,1)),"")</f>
        <v>15</v>
      </c>
      <c r="I7" s="86" t="str">
        <f>IFERROR(IF(INDEX(Backlog!H$6:H$1005,Calculation!$B7,1)="","Not set",INDEX(Backlog!H$6:H$1005,Calculation!$B7,1)),"")</f>
        <v>High</v>
      </c>
      <c r="J7" s="86" t="str">
        <f>IFERROR(""&amp;INDEX(Backlog!I$6:I$1005,Calculation!$B7,1),"")</f>
        <v>Yes</v>
      </c>
      <c r="K7" s="86" t="str">
        <f>IFERROR(IF(LEN(INDEX(Backlog!J$6:J$1005,Calculation!$B7,1))=0,"Not set",INDEX(Backlog!J$6:J$1005,Calculation!$B7,1)),"")</f>
        <v>Completed</v>
      </c>
      <c r="L7" s="105">
        <f>IFERROR(IF(INDEX(Backlog!K$6:K$1005,Calculation!$B7,1)="","",INDEX(Backlog!K$6:K$1005,Calculation!$B7,1)),"")</f>
        <v>44600</v>
      </c>
      <c r="M7" s="105" t="str">
        <f t="shared" si="0"/>
        <v>Feb 8, 2022</v>
      </c>
      <c r="N7" s="105">
        <f>IFERROR(IF(INDEX(Backlog!L$6:L$1005,Calculation!$B7,1)="","",INDEX(Backlog!L$6:L$1005,Calculation!$B7,1)),"")</f>
        <v>44613</v>
      </c>
      <c r="O7" s="105" t="str">
        <f t="shared" si="1"/>
        <v>Feb 21, 2022</v>
      </c>
      <c r="P7" s="86" t="str">
        <f>IFERROR(""&amp;INDEX(Backlog!M$6:M$1005,Calculation!$B7,1),"")</f>
        <v/>
      </c>
      <c r="Q7" s="106">
        <f t="shared" si="2"/>
        <v>13</v>
      </c>
      <c r="R7" s="106">
        <f t="shared" si="3"/>
        <v>1</v>
      </c>
      <c r="T7" s="107">
        <f t="shared" si="4"/>
        <v>0</v>
      </c>
      <c r="U7" s="86">
        <f t="shared" si="5"/>
        <v>1</v>
      </c>
      <c r="V7" s="86">
        <f t="shared" si="6"/>
        <v>1</v>
      </c>
      <c r="W7" s="86">
        <f t="shared" si="7"/>
        <v>1</v>
      </c>
      <c r="X7" s="86">
        <f t="shared" si="17"/>
        <v>0</v>
      </c>
      <c r="Y7" s="86" t="str">
        <f t="shared" si="8"/>
        <v>#3 - Task 1.2</v>
      </c>
      <c r="Z7" s="86" t="str">
        <f t="shared" si="9"/>
        <v>Task 1.2</v>
      </c>
      <c r="AA7" s="86" t="str">
        <f>IF(X7=0,"",IF(LEN(K7)=0,COLUMN(Kanban!$D$8),IFERROR(MATCH(K7,Kanban!$A$8:$AI$8,0),COLUMN(Kanban!$D$8))))</f>
        <v/>
      </c>
      <c r="AB7" s="86" t="str">
        <f>IF(X7=0,"",2*COUNTIF($AA$5:AA7,AA7)+$AF$5)</f>
        <v/>
      </c>
      <c r="AC7" s="106" t="str">
        <f t="shared" si="18"/>
        <v>-</v>
      </c>
      <c r="AI7" s="108" t="s">
        <v>123</v>
      </c>
      <c r="AK7" s="107" t="str">
        <f>INDEX(Retrospective!$B$8:$D$207,B7,IF(OR($AI$4=2,$AI$4=4),2,1))&amp;IF($AI$4=2,""," - "&amp;INDEX(Retrospective!$B$8:$D$207,B7,IF($AI$4=1,2,3)))</f>
        <v xml:space="preserve">Bug 1.1 - </v>
      </c>
      <c r="AL7" s="106">
        <f>IFERROR(MATCH(INDEX(Retrospective!$E$8:$E$27,B7,1),$AI$13:$AI$16,0),"")</f>
        <v>4</v>
      </c>
      <c r="AM7" s="86" t="str">
        <f>IF(AL7="","", AL7&amp;"."&amp;COUNTIF($AL$5:AL7,AL7))</f>
        <v>4.1</v>
      </c>
      <c r="AW7" s="109" t="str">
        <f t="shared" si="10"/>
        <v>High</v>
      </c>
      <c r="AX7" s="129">
        <f t="shared" si="19"/>
        <v>13</v>
      </c>
      <c r="AY7" s="129">
        <f t="shared" si="11"/>
        <v>0.32500000000000018</v>
      </c>
      <c r="BF7" s="111">
        <f t="array" ref="BF7">IFERROR(SMALL(IF($D$5:$D$1004=$AP$6,$N$5:$N$1004,""),B7),"")</f>
        <v>44609</v>
      </c>
      <c r="BG7" s="112">
        <f>IF(IFERROR(MATCH(BF7,$BF$4:BF6,0),0)=0,MAX($BG$4:BG6)+1,"")</f>
        <v>3</v>
      </c>
      <c r="BH7" s="113">
        <f t="shared" si="12"/>
        <v>44609</v>
      </c>
      <c r="BI7" s="112">
        <f t="shared" si="13"/>
        <v>10</v>
      </c>
      <c r="BJ7" s="86">
        <f t="shared" si="14"/>
        <v>1</v>
      </c>
      <c r="BK7" s="86">
        <f t="shared" si="20"/>
        <v>3</v>
      </c>
      <c r="BL7" s="86">
        <f t="shared" si="15"/>
        <v>10</v>
      </c>
      <c r="BM7" s="86">
        <f t="shared" si="21"/>
        <v>7</v>
      </c>
      <c r="BP7" s="69" t="s">
        <v>3</v>
      </c>
      <c r="BQ7" s="109" t="str">
        <f>IF(OR(SprintsComparison!D5="All",SprintsComparison!D5=""),"*",SprintsComparison!D5)</f>
        <v>*</v>
      </c>
      <c r="BT7" s="125">
        <v>1</v>
      </c>
      <c r="BU7" s="109">
        <f t="shared" si="22"/>
        <v>1</v>
      </c>
      <c r="BV7" s="109">
        <f t="shared" si="23"/>
        <v>10</v>
      </c>
      <c r="BW7" s="109">
        <f t="shared" si="24"/>
        <v>5</v>
      </c>
      <c r="BX7" s="119">
        <f>IFERROR(BU7/BV7,"")</f>
        <v>0.1</v>
      </c>
      <c r="BY7" s="109">
        <f t="array" ref="BY7">IFERROR(INDEX($D$5:$D$1004, MATCH(0,COUNTIF($BY$5:BY6,$D$5:$D$1004),0),1),"")</f>
        <v>2</v>
      </c>
      <c r="BZ7" s="121" t="str">
        <f t="shared" ref="BZ7:BZ35" si="35">"Sprint # " &amp;BY7</f>
        <v>Sprint # 2</v>
      </c>
      <c r="CA7" s="109">
        <f t="shared" ref="CA7:CA35" si="36">SUMIF($D$5:$D$1004,BY7,$H$5:$H$1004)</f>
        <v>68</v>
      </c>
      <c r="CB7" s="121">
        <f t="shared" si="25"/>
        <v>40</v>
      </c>
      <c r="CC7" s="121">
        <f t="shared" si="26"/>
        <v>37</v>
      </c>
      <c r="CD7" s="123">
        <f t="shared" si="27"/>
        <v>1.8</v>
      </c>
      <c r="CE7" s="123">
        <f t="shared" ref="CE7:CE35" si="37">IFERROR(($CE$5-CD7)/2,"")</f>
        <v>3.6750000000000003</v>
      </c>
      <c r="CF7" s="116"/>
      <c r="CG7" s="115">
        <f t="shared" ref="CG7:CG35" si="38">SUM(CH7:CR7)</f>
        <v>10</v>
      </c>
      <c r="CH7" s="109">
        <f t="shared" si="28"/>
        <v>2</v>
      </c>
      <c r="CI7" s="109">
        <f t="shared" si="28"/>
        <v>0</v>
      </c>
      <c r="CJ7" s="109">
        <f t="shared" si="28"/>
        <v>0</v>
      </c>
      <c r="CK7" s="109">
        <f t="shared" si="28"/>
        <v>1</v>
      </c>
      <c r="CL7" s="109">
        <f t="shared" si="28"/>
        <v>2</v>
      </c>
      <c r="CM7" s="109">
        <f t="shared" si="28"/>
        <v>5</v>
      </c>
      <c r="CN7" s="109" t="str">
        <f t="shared" si="28"/>
        <v/>
      </c>
      <c r="CO7" s="109" t="str">
        <f t="shared" si="28"/>
        <v/>
      </c>
      <c r="CP7" s="109" t="str">
        <f t="shared" si="28"/>
        <v/>
      </c>
      <c r="CQ7" s="109" t="str">
        <f t="shared" si="28"/>
        <v/>
      </c>
      <c r="CR7" s="109" t="str">
        <f t="shared" si="28"/>
        <v/>
      </c>
      <c r="CS7" s="124"/>
      <c r="CT7" s="109">
        <f t="shared" si="29"/>
        <v>5</v>
      </c>
      <c r="CU7" s="109">
        <f t="shared" si="30"/>
        <v>0</v>
      </c>
      <c r="CV7" s="109">
        <f t="shared" si="31"/>
        <v>3</v>
      </c>
      <c r="CW7" s="109">
        <f t="shared" si="32"/>
        <v>2</v>
      </c>
      <c r="CX7" s="109">
        <f t="shared" si="33"/>
        <v>0</v>
      </c>
      <c r="CY7" s="109">
        <f t="shared" si="34"/>
        <v>0</v>
      </c>
      <c r="DA7" s="109">
        <f>IF(COUNTIF($DA$5:DA6,DA6)=$BD$15,MAX(DA6)+1,DA6)</f>
        <v>0</v>
      </c>
      <c r="DB7" s="109" t="str">
        <f t="shared" ref="DB7:DB185" si="39">IF(DA7+1&gt;$BQ$11,"", "Sprint # " &amp; DA7+1)</f>
        <v>Sprint # 1</v>
      </c>
      <c r="DC7" s="109" t="str">
        <f>IF(DB7="","",INDEX($CT$5:$CY$5,1,COUNTIF($DB$6:DB7,DB7)))</f>
        <v>Medium</v>
      </c>
      <c r="DD7" s="109">
        <f>IF(DB7="","",MAX(INDEX($CT$6:$CY$35,DA7+1,COUNTIF($DB$6:DB7,DB7)),0))</f>
        <v>3</v>
      </c>
      <c r="DF7" s="109" t="str">
        <f>Retrospective!P5</f>
        <v>New Goals</v>
      </c>
      <c r="DG7" s="108" t="s">
        <v>32</v>
      </c>
      <c r="DK7" s="109" t="str">
        <f>""&amp;INDEX(Settings!$B$6:$B$55,ROW(DK3),1)</f>
        <v>Kyle</v>
      </c>
      <c r="DL7" s="109" t="str">
        <f>""&amp;INDEX(Settings!$C$6:$C$15,ROW(DL3),1)</f>
        <v>Developer</v>
      </c>
      <c r="DM7" s="121">
        <f>IF(LEN(INDEX(Settings!E$6:E$55,ROW(DM3),1))&gt;0,MAX($DM$4:DM6)+1,"")</f>
        <v>3</v>
      </c>
      <c r="DN7" s="121">
        <f>IF(LEN(INDEX(Settings!F$6:F$55,ROW(DN3),1))&gt;0,MAX($DN$4:DN6)+1,"")</f>
        <v>2</v>
      </c>
      <c r="DO7" s="121" t="str">
        <f>IF(LEN(INDEX(Settings!G$6:G$15,ROW(DO3),1))&gt;0,MAX($DO$4:DO6)+1,"")</f>
        <v/>
      </c>
      <c r="DP7" s="109">
        <f>IF(LEN(DK7)&gt;0,MAX($DP$4:DP6)+1,"")</f>
        <v>3</v>
      </c>
      <c r="DQ7" s="109">
        <f>INDEX(DM7:DP7,1,MATCH(SprintPlan!$E$15,Calculation!$DM$4:$DP$4,0))</f>
        <v>3</v>
      </c>
    </row>
    <row r="8" spans="2:121" s="7" customFormat="1" ht="15" customHeight="1" x14ac:dyDescent="0.25">
      <c r="B8" s="104">
        <v>4</v>
      </c>
      <c r="C8" s="86">
        <f>IFERROR(INDEX(Backlog!B$6:B$1005,Calculation!$B8,1),"")</f>
        <v>4</v>
      </c>
      <c r="D8" s="86">
        <f>IFERROR(IF(INDEX(Backlog!C$6:C$1005,Calculation!$B8,1)="","",INDEX(Backlog!C$6:C$1005,Calculation!$B8,1)),"")</f>
        <v>1</v>
      </c>
      <c r="E8" s="86" t="str">
        <f>IFERROR(""&amp;INDEX(Backlog!D$6:D$1005,Calculation!$B8,1),"")</f>
        <v>User Story</v>
      </c>
      <c r="F8" s="86" t="str">
        <f>IFERROR(""&amp;INDEX(Backlog!E$6:E$1005,Calculation!$B8,1),"")</f>
        <v>User Story 1.1</v>
      </c>
      <c r="G8" s="86" t="str">
        <f>IFERROR(""&amp;INDEX(Backlog!F$6:F$1005,Calculation!$B8,1),"")</f>
        <v>Kate</v>
      </c>
      <c r="H8" s="86">
        <f>IFERROR(IF(INDEX(Backlog!G$6:G$1005,Calculation!$B8,1)="","",INDEX(Backlog!G$6:G$1005,Calculation!$B8,1)),"")</f>
        <v>2</v>
      </c>
      <c r="I8" s="86" t="str">
        <f>IFERROR(IF(INDEX(Backlog!H$6:H$1005,Calculation!$B8,1)="","Not set",INDEX(Backlog!H$6:H$1005,Calculation!$B8,1)),"")</f>
        <v>Low</v>
      </c>
      <c r="J8" s="86" t="str">
        <f>IFERROR(""&amp;INDEX(Backlog!I$6:I$1005,Calculation!$B8,1),"")</f>
        <v>No</v>
      </c>
      <c r="K8" s="86" t="str">
        <f>IFERROR(IF(LEN(INDEX(Backlog!J$6:J$1005,Calculation!$B8,1))=0,"Not set",INDEX(Backlog!J$6:J$1005,Calculation!$B8,1)),"")</f>
        <v>Completed</v>
      </c>
      <c r="L8" s="105">
        <f>IFERROR(IF(INDEX(Backlog!K$6:K$1005,Calculation!$B8,1)="","",INDEX(Backlog!K$6:K$1005,Calculation!$B8,1)),"")</f>
        <v>44602</v>
      </c>
      <c r="M8" s="105" t="str">
        <f t="shared" si="0"/>
        <v>Feb 10, 2022</v>
      </c>
      <c r="N8" s="105">
        <f>IFERROR(IF(INDEX(Backlog!L$6:L$1005,Calculation!$B8,1)="","",INDEX(Backlog!L$6:L$1005,Calculation!$B8,1)),"")</f>
        <v>44607</v>
      </c>
      <c r="O8" s="105" t="str">
        <f t="shared" si="1"/>
        <v>Feb 15, 2022</v>
      </c>
      <c r="P8" s="86" t="str">
        <f>IFERROR(""&amp;INDEX(Backlog!M$6:M$1005,Calculation!$B8,1),"")</f>
        <v/>
      </c>
      <c r="Q8" s="106">
        <f t="shared" si="2"/>
        <v>5</v>
      </c>
      <c r="R8" s="106">
        <f t="shared" si="3"/>
        <v>1</v>
      </c>
      <c r="T8" s="107">
        <f t="shared" si="4"/>
        <v>0</v>
      </c>
      <c r="U8" s="86">
        <f t="shared" si="5"/>
        <v>1</v>
      </c>
      <c r="V8" s="86">
        <f t="shared" si="6"/>
        <v>1</v>
      </c>
      <c r="W8" s="86">
        <f t="shared" si="7"/>
        <v>1</v>
      </c>
      <c r="X8" s="86">
        <f t="shared" si="17"/>
        <v>0</v>
      </c>
      <c r="Y8" s="86" t="str">
        <f t="shared" si="8"/>
        <v>#4 - User Story 1.1</v>
      </c>
      <c r="Z8" s="86" t="str">
        <f t="shared" si="9"/>
        <v>User Story 1.1</v>
      </c>
      <c r="AA8" s="86" t="str">
        <f>IF(X8=0,"",IF(LEN(K8)=0,COLUMN(Kanban!$D$8),IFERROR(MATCH(K8,Kanban!$A$8:$AI$8,0),COLUMN(Kanban!$D$8))))</f>
        <v/>
      </c>
      <c r="AB8" s="86" t="str">
        <f>IF(X8=0,"",2*COUNTIF($AA$5:AA8,AA8)+$AF$5)</f>
        <v/>
      </c>
      <c r="AC8" s="106" t="str">
        <f t="shared" si="18"/>
        <v>-</v>
      </c>
      <c r="AE8" s="69" t="s">
        <v>168</v>
      </c>
      <c r="AF8" s="109">
        <f>MAX(AB5:AB1004)-1</f>
        <v>13</v>
      </c>
      <c r="AI8" s="108" t="s">
        <v>35</v>
      </c>
      <c r="AK8" s="107" t="str">
        <f>INDEX(Retrospective!$B$8:$D$207,B8,IF(OR($AI$4=2,$AI$4=4),2,1))&amp;IF($AI$4=2,""," - "&amp;INDEX(Retrospective!$B$8:$D$207,B8,IF($AI$4=1,2,3)))</f>
        <v>Bug 1.1 - important step closed</v>
      </c>
      <c r="AL8" s="106">
        <f>IFERROR(MATCH(INDEX(Retrospective!$E$8:$E$207,B8,1),$AI$13:$AI$16,0),"")</f>
        <v>1</v>
      </c>
      <c r="AM8" s="86" t="str">
        <f>IF(AL8="","", AL8&amp;"."&amp;COUNTIF($AL$5:AL8,AL8))</f>
        <v>1.1</v>
      </c>
      <c r="AO8" s="69" t="s">
        <v>149</v>
      </c>
      <c r="AP8" s="69" t="s">
        <v>137</v>
      </c>
      <c r="AS8" s="240" t="s">
        <v>151</v>
      </c>
      <c r="AT8" s="241"/>
      <c r="AU8" s="250" t="s">
        <v>241</v>
      </c>
      <c r="AW8" s="109" t="str">
        <f t="shared" si="10"/>
        <v>Not set</v>
      </c>
      <c r="AX8" s="129">
        <f t="shared" si="19"/>
        <v>10</v>
      </c>
      <c r="AY8" s="129">
        <f t="shared" si="11"/>
        <v>1.8250000000000002</v>
      </c>
      <c r="BF8" s="111">
        <f t="array" ref="BF8">IFERROR(SMALL(IF($D$5:$D$1004=$AP$6,$N$5:$N$1004,""),B8),"")</f>
        <v>44610</v>
      </c>
      <c r="BG8" s="112">
        <f>IF(IFERROR(MATCH(BF8,$BF$4:BF7,0),0)=0,MAX($BG$4:BG7)+1,"")</f>
        <v>4</v>
      </c>
      <c r="BH8" s="113">
        <f t="shared" si="12"/>
        <v>44610</v>
      </c>
      <c r="BI8" s="112">
        <f t="shared" si="13"/>
        <v>11</v>
      </c>
      <c r="BJ8" s="86">
        <f t="shared" si="14"/>
        <v>1</v>
      </c>
      <c r="BK8" s="86">
        <f t="shared" si="20"/>
        <v>4</v>
      </c>
      <c r="BL8" s="86">
        <f t="shared" si="15"/>
        <v>8</v>
      </c>
      <c r="BM8" s="86">
        <f t="shared" si="21"/>
        <v>6</v>
      </c>
      <c r="BT8" s="125">
        <v>1</v>
      </c>
      <c r="BU8" s="109">
        <f t="shared" si="22"/>
        <v>2</v>
      </c>
      <c r="BV8" s="109">
        <f t="shared" si="23"/>
        <v>10</v>
      </c>
      <c r="BW8" s="109">
        <f t="shared" si="24"/>
        <v>6</v>
      </c>
      <c r="BX8" s="119">
        <f t="shared" ref="BX8:BX35" si="40">IFERROR(BU8/BV8,"")</f>
        <v>0.2</v>
      </c>
      <c r="BY8" s="109">
        <f t="array" ref="BY8">IFERROR(INDEX($D$5:$D$1004, MATCH(0,COUNTIF($BY$5:BY7,$D$5:$D$1004),0),1),"")</f>
        <v>3</v>
      </c>
      <c r="BZ8" s="121" t="str">
        <f t="shared" si="35"/>
        <v>Sprint # 3</v>
      </c>
      <c r="CA8" s="109">
        <f t="shared" si="36"/>
        <v>68</v>
      </c>
      <c r="CB8" s="121">
        <f t="shared" si="25"/>
        <v>54</v>
      </c>
      <c r="CC8" s="121">
        <f t="shared" si="26"/>
        <v>38</v>
      </c>
      <c r="CD8" s="123">
        <f t="shared" si="27"/>
        <v>5</v>
      </c>
      <c r="CE8" s="123">
        <f t="shared" si="37"/>
        <v>2.0750000000000002</v>
      </c>
      <c r="CF8" s="116"/>
      <c r="CG8" s="115">
        <f t="shared" si="38"/>
        <v>10</v>
      </c>
      <c r="CH8" s="109">
        <f t="shared" si="28"/>
        <v>2</v>
      </c>
      <c r="CI8" s="109">
        <f t="shared" si="28"/>
        <v>0</v>
      </c>
      <c r="CJ8" s="109">
        <f t="shared" si="28"/>
        <v>0</v>
      </c>
      <c r="CK8" s="109">
        <f t="shared" si="28"/>
        <v>1</v>
      </c>
      <c r="CL8" s="109">
        <f t="shared" si="28"/>
        <v>1</v>
      </c>
      <c r="CM8" s="109">
        <f t="shared" si="28"/>
        <v>6</v>
      </c>
      <c r="CN8" s="109" t="str">
        <f t="shared" si="28"/>
        <v/>
      </c>
      <c r="CO8" s="109" t="str">
        <f t="shared" si="28"/>
        <v/>
      </c>
      <c r="CP8" s="109" t="str">
        <f t="shared" si="28"/>
        <v/>
      </c>
      <c r="CQ8" s="109" t="str">
        <f t="shared" si="28"/>
        <v/>
      </c>
      <c r="CR8" s="109" t="str">
        <f t="shared" si="28"/>
        <v/>
      </c>
      <c r="CS8" s="124"/>
      <c r="CT8" s="109">
        <f t="shared" si="29"/>
        <v>6</v>
      </c>
      <c r="CU8" s="109">
        <f t="shared" si="30"/>
        <v>2</v>
      </c>
      <c r="CV8" s="109">
        <f t="shared" si="31"/>
        <v>2</v>
      </c>
      <c r="CW8" s="109">
        <f t="shared" si="32"/>
        <v>0</v>
      </c>
      <c r="CX8" s="109">
        <f t="shared" si="33"/>
        <v>0</v>
      </c>
      <c r="CY8" s="109">
        <f t="shared" si="34"/>
        <v>0</v>
      </c>
      <c r="DA8" s="109">
        <f>IF(COUNTIF($DA$5:DA7,DA7)=$BD$15,MAX(DA7)+1,DA7)</f>
        <v>0</v>
      </c>
      <c r="DB8" s="109" t="str">
        <f t="shared" si="39"/>
        <v>Sprint # 1</v>
      </c>
      <c r="DC8" s="109" t="str">
        <f>IF(DB8="","",INDEX($CT$5:$CY$5,1,COUNTIF($DB$6:DB8,DB8)))</f>
        <v>High</v>
      </c>
      <c r="DD8" s="109">
        <f>IF(DB8="","",MAX(INDEX($CT$6:$CY$35,DA8+1,COUNTIF($DB$6:DB8,DB8)),0))</f>
        <v>1</v>
      </c>
      <c r="DF8" s="109" t="str">
        <f>Retrospective!T5</f>
        <v>Stop</v>
      </c>
      <c r="DG8" s="108" t="s">
        <v>58</v>
      </c>
      <c r="DK8" s="109" t="str">
        <f>""&amp;INDEX(Settings!$B$6:$B$55,ROW(DK4),1)</f>
        <v>Kate</v>
      </c>
      <c r="DL8" s="109" t="str">
        <f>""&amp;INDEX(Settings!$C$6:$C$15,ROW(DL4),1)</f>
        <v>Designer</v>
      </c>
      <c r="DM8" s="121" t="str">
        <f>IF(LEN(INDEX(Settings!E$6:E$15,ROW(DM4),1))&gt;0,MAX($DM$4:DM7)+1,"")</f>
        <v/>
      </c>
      <c r="DN8" s="121" t="str">
        <f>IF(LEN(INDEX(Settings!F$6:F$15,ROW(DN4),1))&gt;0,MAX($DN$4:DN7)+1,"")</f>
        <v/>
      </c>
      <c r="DO8" s="121">
        <f>IF(LEN(INDEX(Settings!G$6:G$55,ROW(DO4),1))&gt;0,MAX($DO$4:DO7)+1,"")</f>
        <v>1</v>
      </c>
      <c r="DP8" s="109">
        <f>IF(LEN(DK8)&gt;0,MAX($DP$4:DP7)+1,"")</f>
        <v>4</v>
      </c>
      <c r="DQ8" s="109">
        <f>INDEX(DM8:DP8,1,MATCH(SprintPlan!$E$15,Calculation!$DM$4:$DP$4,0))</f>
        <v>4</v>
      </c>
    </row>
    <row r="9" spans="2:121" s="7" customFormat="1" ht="15" customHeight="1" x14ac:dyDescent="0.25">
      <c r="B9" s="104">
        <v>5</v>
      </c>
      <c r="C9" s="86">
        <f>IFERROR(INDEX(Backlog!B$6:B$1005,Calculation!$B9,1),"")</f>
        <v>5</v>
      </c>
      <c r="D9" s="86">
        <f>IFERROR(IF(INDEX(Backlog!C$6:C$1005,Calculation!$B9,1)="","",INDEX(Backlog!C$6:C$1005,Calculation!$B9,1)),"")</f>
        <v>1</v>
      </c>
      <c r="E9" s="86" t="str">
        <f>IFERROR(""&amp;INDEX(Backlog!D$6:D$1005,Calculation!$B9,1),"")</f>
        <v>Feature</v>
      </c>
      <c r="F9" s="86" t="str">
        <f>IFERROR(""&amp;INDEX(Backlog!E$6:E$1005,Calculation!$B9,1),"")</f>
        <v>Feature 1.2</v>
      </c>
      <c r="G9" s="86" t="str">
        <f>IFERROR(""&amp;INDEX(Backlog!F$6:F$1005,Calculation!$B9,1),"")</f>
        <v>John</v>
      </c>
      <c r="H9" s="86">
        <f>IFERROR(IF(INDEX(Backlog!G$6:G$1005,Calculation!$B9,1)="","",INDEX(Backlog!G$6:G$1005,Calculation!$B9,1)),"")</f>
        <v>4</v>
      </c>
      <c r="I9" s="86" t="str">
        <f>IFERROR(IF(INDEX(Backlog!H$6:H$1005,Calculation!$B9,1)="","Not set",INDEX(Backlog!H$6:H$1005,Calculation!$B9,1)),"")</f>
        <v>Low</v>
      </c>
      <c r="J9" s="86" t="str">
        <f>IFERROR(""&amp;INDEX(Backlog!I$6:I$1005,Calculation!$B9,1),"")</f>
        <v>Yes</v>
      </c>
      <c r="K9" s="86" t="str">
        <f>IFERROR(IF(LEN(INDEX(Backlog!J$6:J$1005,Calculation!$B9,1))=0,"Not set",INDEX(Backlog!J$6:J$1005,Calculation!$B9,1)),"")</f>
        <v>Completed</v>
      </c>
      <c r="L9" s="105">
        <f>IFERROR(IF(INDEX(Backlog!K$6:K$1005,Calculation!$B9,1)="","",INDEX(Backlog!K$6:K$1005,Calculation!$B9,1)),"")</f>
        <v>44600</v>
      </c>
      <c r="M9" s="105" t="str">
        <f t="shared" si="0"/>
        <v>Feb 8, 2022</v>
      </c>
      <c r="N9" s="105">
        <f>IFERROR(IF(INDEX(Backlog!L$6:L$1005,Calculation!$B9,1)="","",INDEX(Backlog!L$6:L$1005,Calculation!$B9,1)),"")</f>
        <v>44604</v>
      </c>
      <c r="O9" s="105" t="str">
        <f t="shared" si="1"/>
        <v>Feb 12, 2022</v>
      </c>
      <c r="P9" s="86" t="str">
        <f>IFERROR(""&amp;INDEX(Backlog!M$6:M$1005,Calculation!$B9,1),"")</f>
        <v/>
      </c>
      <c r="Q9" s="106">
        <f t="shared" si="2"/>
        <v>4</v>
      </c>
      <c r="R9" s="106">
        <f t="shared" si="3"/>
        <v>1</v>
      </c>
      <c r="T9" s="107">
        <f t="shared" si="4"/>
        <v>0</v>
      </c>
      <c r="U9" s="86">
        <f t="shared" si="5"/>
        <v>1</v>
      </c>
      <c r="V9" s="86">
        <f t="shared" si="6"/>
        <v>1</v>
      </c>
      <c r="W9" s="86">
        <f t="shared" si="7"/>
        <v>1</v>
      </c>
      <c r="X9" s="86">
        <f t="shared" si="17"/>
        <v>0</v>
      </c>
      <c r="Y9" s="86" t="str">
        <f t="shared" si="8"/>
        <v>#5 - Feature 1.2</v>
      </c>
      <c r="Z9" s="86" t="str">
        <f t="shared" si="9"/>
        <v>Feature 1.2</v>
      </c>
      <c r="AA9" s="86" t="str">
        <f>IF(X9=0,"",IF(LEN(K9)=0,COLUMN(Kanban!$D$8),IFERROR(MATCH(K9,Kanban!$A$8:$AI$8,0),COLUMN(Kanban!$D$8))))</f>
        <v/>
      </c>
      <c r="AB9" s="86" t="str">
        <f>IF(X9=0,"",2*COUNTIF($AA$5:AA9,AA9)+$AF$5)</f>
        <v/>
      </c>
      <c r="AC9" s="106" t="str">
        <f t="shared" si="18"/>
        <v>-</v>
      </c>
      <c r="AI9" s="108" t="s">
        <v>121</v>
      </c>
      <c r="AK9" s="107" t="str">
        <f>INDEX(Retrospective!$B$8:$D$207,B9,IF(OR($AI$4=2,$AI$4=4),2,1))&amp;IF($AI$4=2,""," - "&amp;INDEX(Retrospective!$B$8:$D$207,B9,IF($AI$4=1,2,3)))</f>
        <v xml:space="preserve">User Story 1.2 - </v>
      </c>
      <c r="AL9" s="106">
        <f>IFERROR(MATCH(INDEX(Retrospective!$E$8:$E$27,B9,1),$AI$13:$AI$16,0),"")</f>
        <v>1</v>
      </c>
      <c r="AM9" s="86" t="str">
        <f>IF(AL9="","", AL9&amp;"."&amp;COUNTIF($AL$5:AL9,AL9))</f>
        <v>1.2</v>
      </c>
      <c r="AO9" s="109" t="str">
        <f>IF(AP13="*","Bug",AP13)</f>
        <v>Bug</v>
      </c>
      <c r="AP9" s="109">
        <f>MATCH(AO9,$AS$11:$AS$20,0)</f>
        <v>1</v>
      </c>
      <c r="AS9" s="126" t="s">
        <v>138</v>
      </c>
      <c r="AT9" s="126" t="s">
        <v>127</v>
      </c>
      <c r="AU9" s="126" t="s">
        <v>127</v>
      </c>
      <c r="AW9" s="109" t="str">
        <f t="shared" si="10"/>
        <v/>
      </c>
      <c r="AX9" s="129" t="str">
        <f t="shared" si="19"/>
        <v/>
      </c>
      <c r="AY9" s="129" t="str">
        <f t="shared" si="11"/>
        <v/>
      </c>
      <c r="BF9" s="111">
        <f t="array" ref="BF9">IFERROR(SMALL(IF($D$5:$D$1004=$AP$6,$N$5:$N$1004,""),B9),"")</f>
        <v>44611</v>
      </c>
      <c r="BG9" s="112">
        <f>IF(IFERROR(MATCH(BF9,$BF$4:BF8,0),0)=0,MAX($BG$4:BG8)+1,"")</f>
        <v>5</v>
      </c>
      <c r="BH9" s="113">
        <f t="shared" si="12"/>
        <v>44611</v>
      </c>
      <c r="BI9" s="112">
        <f t="shared" si="13"/>
        <v>12</v>
      </c>
      <c r="BJ9" s="86">
        <f t="shared" si="14"/>
        <v>2</v>
      </c>
      <c r="BK9" s="86">
        <f t="shared" si="20"/>
        <v>6</v>
      </c>
      <c r="BL9" s="86">
        <f t="shared" si="15"/>
        <v>23</v>
      </c>
      <c r="BM9" s="86">
        <f t="shared" si="21"/>
        <v>4</v>
      </c>
      <c r="BP9" s="69" t="s">
        <v>4</v>
      </c>
      <c r="BQ9" s="109" t="str">
        <f>IF(OR(SprintsComparison!J5="All",SprintsComparison!J5=""),"*",SprintsComparison!J5)</f>
        <v>*</v>
      </c>
      <c r="BT9" s="125">
        <v>1</v>
      </c>
      <c r="BU9" s="109">
        <f t="shared" si="22"/>
        <v>1</v>
      </c>
      <c r="BV9" s="109">
        <f t="shared" si="23"/>
        <v>10</v>
      </c>
      <c r="BW9" s="109">
        <f t="shared" si="24"/>
        <v>3</v>
      </c>
      <c r="BX9" s="119">
        <f t="shared" si="40"/>
        <v>0.1</v>
      </c>
      <c r="BY9" s="109">
        <f t="array" ref="BY9">IFERROR(INDEX($D$5:$D$1004, MATCH(0,COUNTIF($BY$5:BY8,$D$5:$D$1004),0),1),"")</f>
        <v>4</v>
      </c>
      <c r="BZ9" s="121" t="str">
        <f t="shared" si="35"/>
        <v>Sprint # 4</v>
      </c>
      <c r="CA9" s="109">
        <f t="shared" si="36"/>
        <v>59</v>
      </c>
      <c r="CB9" s="121">
        <f t="shared" si="25"/>
        <v>48</v>
      </c>
      <c r="CC9" s="121">
        <f t="shared" si="26"/>
        <v>18</v>
      </c>
      <c r="CD9" s="123">
        <f t="shared" si="27"/>
        <v>6.333333333333333</v>
      </c>
      <c r="CE9" s="123">
        <f t="shared" si="37"/>
        <v>1.4083333333333337</v>
      </c>
      <c r="CF9" s="116"/>
      <c r="CG9" s="115">
        <f t="shared" si="38"/>
        <v>10</v>
      </c>
      <c r="CH9" s="109">
        <f t="shared" si="28"/>
        <v>0</v>
      </c>
      <c r="CI9" s="109">
        <f t="shared" si="28"/>
        <v>2</v>
      </c>
      <c r="CJ9" s="109">
        <f t="shared" si="28"/>
        <v>1</v>
      </c>
      <c r="CK9" s="109">
        <f t="shared" si="28"/>
        <v>1</v>
      </c>
      <c r="CL9" s="109">
        <f t="shared" si="28"/>
        <v>3</v>
      </c>
      <c r="CM9" s="109">
        <f t="shared" si="28"/>
        <v>3</v>
      </c>
      <c r="CN9" s="109" t="str">
        <f t="shared" si="28"/>
        <v/>
      </c>
      <c r="CO9" s="109" t="str">
        <f t="shared" si="28"/>
        <v/>
      </c>
      <c r="CP9" s="109" t="str">
        <f t="shared" si="28"/>
        <v/>
      </c>
      <c r="CQ9" s="109" t="str">
        <f t="shared" si="28"/>
        <v/>
      </c>
      <c r="CR9" s="109" t="str">
        <f t="shared" si="28"/>
        <v/>
      </c>
      <c r="CS9" s="124"/>
      <c r="CT9" s="109">
        <f t="shared" si="29"/>
        <v>5</v>
      </c>
      <c r="CU9" s="109">
        <f t="shared" si="30"/>
        <v>1</v>
      </c>
      <c r="CV9" s="109">
        <f t="shared" si="31"/>
        <v>1</v>
      </c>
      <c r="CW9" s="109">
        <f t="shared" si="32"/>
        <v>3</v>
      </c>
      <c r="CX9" s="109">
        <f t="shared" si="33"/>
        <v>0</v>
      </c>
      <c r="CY9" s="109">
        <f t="shared" si="34"/>
        <v>0</v>
      </c>
      <c r="DA9" s="109">
        <f>IF(COUNTIF($DA$5:DA8,DA8)=$BD$15,MAX(DA8)+1,DA8)</f>
        <v>0</v>
      </c>
      <c r="DB9" s="109" t="str">
        <f t="shared" si="39"/>
        <v>Sprint # 1</v>
      </c>
      <c r="DC9" s="109" t="str">
        <f>IF(DB9="","",INDEX($CT$5:$CY$5,1,COUNTIF($DB$6:DB9,DB9)))</f>
        <v>Not set</v>
      </c>
      <c r="DD9" s="109">
        <f>IF(DB9="","",MAX(INDEX($CT$6:$CY$35,DA9+1,COUNTIF($DB$6:DB9,DB9)),0))</f>
        <v>2</v>
      </c>
      <c r="DK9" s="109" t="str">
        <f>""&amp;INDEX(Settings!$B$6:$B$55,ROW(DK5),1)</f>
        <v>Mike</v>
      </c>
      <c r="DL9" s="109" t="str">
        <f>""&amp;INDEX(Settings!$C$6:$C$15,ROW(DL5),1)</f>
        <v>QA</v>
      </c>
      <c r="DM9" s="121">
        <f>IF(LEN(INDEX(Settings!E$6:E$55,ROW(DM5),1))&gt;0,MAX($DM$4:DM8)+1,"")</f>
        <v>4</v>
      </c>
      <c r="DN9" s="121">
        <f>IF(LEN(INDEX(Settings!F$6:F$55,ROW(DN5),1))&gt;0,MAX($DN$4:DN8)+1,"")</f>
        <v>3</v>
      </c>
      <c r="DO9" s="121" t="str">
        <f>IF(LEN(INDEX(Settings!G$6:G$15,ROW(DO5),1))&gt;0,MAX($DO$4:DO8)+1,"")</f>
        <v/>
      </c>
      <c r="DP9" s="109">
        <f>IF(LEN(DK9)&gt;0,MAX($DP$4:DP8)+1,"")</f>
        <v>5</v>
      </c>
      <c r="DQ9" s="109">
        <f>INDEX(DM9:DP9,1,MATCH(SprintPlan!$E$15,Calculation!$DM$4:$DP$4,0))</f>
        <v>5</v>
      </c>
    </row>
    <row r="10" spans="2:121" s="7" customFormat="1" ht="15" customHeight="1" x14ac:dyDescent="0.25">
      <c r="B10" s="104">
        <v>6</v>
      </c>
      <c r="C10" s="86">
        <f>IFERROR(INDEX(Backlog!B$6:B$1005,Calculation!$B10,1),"")</f>
        <v>6</v>
      </c>
      <c r="D10" s="86">
        <f>IFERROR(IF(INDEX(Backlog!C$6:C$1005,Calculation!$B10,1)="","",INDEX(Backlog!C$6:C$1005,Calculation!$B10,1)),"")</f>
        <v>1</v>
      </c>
      <c r="E10" s="86" t="str">
        <f>IFERROR(""&amp;INDEX(Backlog!D$6:D$1005,Calculation!$B10,1),"")</f>
        <v>Bug</v>
      </c>
      <c r="F10" s="86" t="str">
        <f>IFERROR(""&amp;INDEX(Backlog!E$6:E$1005,Calculation!$B10,1),"")</f>
        <v>Bug 1.1</v>
      </c>
      <c r="G10" s="86" t="str">
        <f>IFERROR(""&amp;INDEX(Backlog!F$6:F$1005,Calculation!$B10,1),"")</f>
        <v>Kate</v>
      </c>
      <c r="H10" s="86">
        <f>IFERROR(IF(INDEX(Backlog!G$6:G$1005,Calculation!$B10,1)="","",INDEX(Backlog!G$6:G$1005,Calculation!$B10,1)),"")</f>
        <v>10</v>
      </c>
      <c r="I10" s="86" t="str">
        <f>IFERROR(IF(INDEX(Backlog!H$6:H$1005,Calculation!$B10,1)="","Not set",INDEX(Backlog!H$6:H$1005,Calculation!$B10,1)),"")</f>
        <v>Not set</v>
      </c>
      <c r="J10" s="86" t="str">
        <f>IFERROR(""&amp;INDEX(Backlog!I$6:I$1005,Calculation!$B10,1),"")</f>
        <v>No</v>
      </c>
      <c r="K10" s="86" t="str">
        <f>IFERROR(IF(LEN(INDEX(Backlog!J$6:J$1005,Calculation!$B10,1))=0,"Not set",INDEX(Backlog!J$6:J$1005,Calculation!$B10,1)),"")</f>
        <v>Completed</v>
      </c>
      <c r="L10" s="105">
        <f>IFERROR(IF(INDEX(Backlog!K$6:K$1005,Calculation!$B10,1)="","",INDEX(Backlog!K$6:K$1005,Calculation!$B10,1)),"")</f>
        <v>44602</v>
      </c>
      <c r="M10" s="105" t="str">
        <f t="shared" si="0"/>
        <v>Feb 10, 2022</v>
      </c>
      <c r="N10" s="105">
        <f>IFERROR(IF(INDEX(Backlog!L$6:L$1005,Calculation!$B10,1)="","",INDEX(Backlog!L$6:L$1005,Calculation!$B10,1)),"")</f>
        <v>44611</v>
      </c>
      <c r="O10" s="105" t="str">
        <f t="shared" si="1"/>
        <v>Feb 19, 2022</v>
      </c>
      <c r="P10" s="86" t="str">
        <f>IFERROR(""&amp;INDEX(Backlog!M$6:M$1005,Calculation!$B10,1),"")</f>
        <v/>
      </c>
      <c r="Q10" s="106">
        <f t="shared" si="2"/>
        <v>9</v>
      </c>
      <c r="R10" s="106">
        <f t="shared" si="3"/>
        <v>1</v>
      </c>
      <c r="T10" s="107">
        <f t="shared" si="4"/>
        <v>0</v>
      </c>
      <c r="U10" s="86">
        <f t="shared" si="5"/>
        <v>1</v>
      </c>
      <c r="V10" s="86">
        <f t="shared" si="6"/>
        <v>1</v>
      </c>
      <c r="W10" s="86">
        <f t="shared" si="7"/>
        <v>1</v>
      </c>
      <c r="X10" s="86">
        <f t="shared" si="17"/>
        <v>0</v>
      </c>
      <c r="Y10" s="86" t="str">
        <f t="shared" si="8"/>
        <v>#6 - Bug 1.1</v>
      </c>
      <c r="Z10" s="86" t="str">
        <f t="shared" si="9"/>
        <v>Bug 1.1</v>
      </c>
      <c r="AA10" s="86" t="str">
        <f>IF(X10=0,"",IF(LEN(K10)=0,COLUMN(Kanban!$D$8),IFERROR(MATCH(K10,Kanban!$A$8:$AI$8,0),COLUMN(Kanban!$D$8))))</f>
        <v/>
      </c>
      <c r="AB10" s="86" t="str">
        <f>IF(X10=0,"",2*COUNTIF($AA$5:AA10,AA10)+$AF$5)</f>
        <v/>
      </c>
      <c r="AC10" s="106" t="str">
        <f t="shared" si="18"/>
        <v>-</v>
      </c>
      <c r="AI10" s="108" t="s">
        <v>122</v>
      </c>
      <c r="AK10" s="107" t="str">
        <f>INDEX(Retrospective!$B$8:$D$207,B10,IF(OR($AI$4=2,$AI$4=4),2,1))&amp;IF($AI$4=2,""," - "&amp;INDEX(Retrospective!$B$8:$D$207,B10,IF($AI$4=1,2,3)))</f>
        <v xml:space="preserve">Task 1.3 - </v>
      </c>
      <c r="AL10" s="106">
        <f>IFERROR(MATCH(INDEX(Retrospective!$E$8:$E$27,B10,1),$AI$13:$AI$16,0),"")</f>
        <v>1</v>
      </c>
      <c r="AM10" s="86" t="str">
        <f>IF(AL10="","", AL10&amp;"."&amp;COUNTIF($AL$5:AL10,AL10))</f>
        <v>1.3</v>
      </c>
      <c r="AS10" s="108" t="s">
        <v>134</v>
      </c>
      <c r="AT10" s="109">
        <f>COUNTIFS($D$5:$D$1004,AP6,$J$5:$J$1004,$AP$15)</f>
        <v>10</v>
      </c>
      <c r="AU10" s="109">
        <f>COUNTIF($D$5:$D$1004,AP6)</f>
        <v>10</v>
      </c>
      <c r="AW10" s="109" t="str">
        <f t="shared" si="10"/>
        <v/>
      </c>
      <c r="AX10" s="129" t="str">
        <f t="shared" si="19"/>
        <v/>
      </c>
      <c r="AY10" s="129" t="str">
        <f t="shared" si="11"/>
        <v/>
      </c>
      <c r="BF10" s="111">
        <f t="array" ref="BF10">IFERROR(SMALL(IF($D$5:$D$1004=$AP$6,$N$5:$N$1004,""),B10),"")</f>
        <v>44611</v>
      </c>
      <c r="BG10" s="112" t="str">
        <f>IF(IFERROR(MATCH(BF10,$BF$4:BF9,0),0)=0,MAX($BG$4:BG9)+1,"")</f>
        <v/>
      </c>
      <c r="BH10" s="113">
        <f t="shared" si="12"/>
        <v>44613</v>
      </c>
      <c r="BI10" s="112">
        <f t="shared" si="13"/>
        <v>14</v>
      </c>
      <c r="BJ10" s="86">
        <f t="shared" si="14"/>
        <v>1</v>
      </c>
      <c r="BK10" s="86">
        <f t="shared" si="20"/>
        <v>7</v>
      </c>
      <c r="BL10" s="86">
        <f t="shared" si="15"/>
        <v>15</v>
      </c>
      <c r="BM10" s="86">
        <f t="shared" si="21"/>
        <v>3</v>
      </c>
      <c r="BT10" s="125">
        <v>1</v>
      </c>
      <c r="BU10" s="109">
        <f t="shared" si="22"/>
        <v>1</v>
      </c>
      <c r="BV10" s="109">
        <f t="shared" si="23"/>
        <v>2</v>
      </c>
      <c r="BW10" s="109">
        <f t="shared" si="24"/>
        <v>1</v>
      </c>
      <c r="BX10" s="119">
        <f t="shared" si="40"/>
        <v>0.5</v>
      </c>
      <c r="BY10" s="109">
        <f t="array" ref="BY10">IFERROR(INDEX($D$5:$D$1004, MATCH(0,COUNTIF($BY$5:BY9,$D$5:$D$1004),0),1),"")</f>
        <v>5</v>
      </c>
      <c r="BZ10" s="121" t="str">
        <f t="shared" si="35"/>
        <v>Sprint # 5</v>
      </c>
      <c r="CA10" s="109">
        <f t="shared" si="36"/>
        <v>11</v>
      </c>
      <c r="CB10" s="121">
        <f t="shared" si="25"/>
        <v>2</v>
      </c>
      <c r="CC10" s="121">
        <f t="shared" si="26"/>
        <v>9</v>
      </c>
      <c r="CD10" s="123">
        <f t="shared" si="27"/>
        <v>7</v>
      </c>
      <c r="CE10" s="123">
        <f t="shared" si="37"/>
        <v>1.0750000000000002</v>
      </c>
      <c r="CF10" s="116"/>
      <c r="CG10" s="115">
        <f t="shared" si="38"/>
        <v>2</v>
      </c>
      <c r="CH10" s="109">
        <f t="shared" si="28"/>
        <v>1</v>
      </c>
      <c r="CI10" s="109">
        <f t="shared" si="28"/>
        <v>0</v>
      </c>
      <c r="CJ10" s="109">
        <f t="shared" si="28"/>
        <v>0</v>
      </c>
      <c r="CK10" s="109">
        <f t="shared" si="28"/>
        <v>0</v>
      </c>
      <c r="CL10" s="109">
        <f t="shared" si="28"/>
        <v>0</v>
      </c>
      <c r="CM10" s="109">
        <f t="shared" si="28"/>
        <v>1</v>
      </c>
      <c r="CN10" s="109" t="str">
        <f t="shared" si="28"/>
        <v/>
      </c>
      <c r="CO10" s="109" t="str">
        <f t="shared" si="28"/>
        <v/>
      </c>
      <c r="CP10" s="109" t="str">
        <f t="shared" si="28"/>
        <v/>
      </c>
      <c r="CQ10" s="109" t="str">
        <f t="shared" si="28"/>
        <v/>
      </c>
      <c r="CR10" s="109" t="str">
        <f t="shared" si="28"/>
        <v/>
      </c>
      <c r="CS10" s="124"/>
      <c r="CT10" s="109">
        <f t="shared" si="29"/>
        <v>2</v>
      </c>
      <c r="CU10" s="109">
        <f t="shared" si="30"/>
        <v>0</v>
      </c>
      <c r="CV10" s="109">
        <f t="shared" si="31"/>
        <v>0</v>
      </c>
      <c r="CW10" s="109">
        <f t="shared" si="32"/>
        <v>0</v>
      </c>
      <c r="CX10" s="109">
        <f t="shared" si="33"/>
        <v>0</v>
      </c>
      <c r="CY10" s="109">
        <f t="shared" si="34"/>
        <v>0</v>
      </c>
      <c r="DA10" s="109">
        <f>IF(COUNTIF($DA$5:DA9,DA9)=$BD$15,MAX(DA9)+1,DA9)</f>
        <v>1</v>
      </c>
      <c r="DB10" s="109" t="str">
        <f t="shared" si="39"/>
        <v>Sprint # 2</v>
      </c>
      <c r="DC10" s="109" t="str">
        <f>IF(DB10="","",INDEX($CT$5:$CY$5,1,COUNTIF($DB$6:DB10,DB10)))</f>
        <v>Low</v>
      </c>
      <c r="DD10" s="109">
        <f>IF(DB10="","",MAX(INDEX($CT$6:$CY$35,DA10+1,COUNTIF($DB$6:DB10,DB10)),0))</f>
        <v>5</v>
      </c>
      <c r="DK10" s="109" t="str">
        <f>""&amp;INDEX(Settings!$B$6:$B$55,ROW(DK6),1)</f>
        <v/>
      </c>
      <c r="DL10" s="109" t="str">
        <f>""&amp;INDEX(Settings!$C$6:$C$15,ROW(DL6),1)</f>
        <v/>
      </c>
      <c r="DM10" s="121" t="str">
        <f>IF(LEN(INDEX(Settings!E$6:E$15,ROW(DM6),1))&gt;0,MAX($DM$4:DM9)+1,"")</f>
        <v/>
      </c>
      <c r="DN10" s="121" t="str">
        <f>IF(LEN(INDEX(Settings!F$6:F$15,ROW(DN6),1))&gt;0,MAX($DN$4:DN9)+1,"")</f>
        <v/>
      </c>
      <c r="DO10" s="121" t="str">
        <f>IF(LEN(INDEX(Settings!G$6:G$15,ROW(DO6),1))&gt;0,MAX($DO$4:DO9)+1,"")</f>
        <v/>
      </c>
      <c r="DP10" s="109" t="str">
        <f>IF(LEN(DK10)&gt;0,MAX($DP$4:DP9)+1,"")</f>
        <v/>
      </c>
      <c r="DQ10" s="109" t="str">
        <f>INDEX(DM10:DP10,1,MATCH(SprintPlan!$E$15,Calculation!$DM$4:$DP$4,0))</f>
        <v/>
      </c>
    </row>
    <row r="11" spans="2:121" s="7" customFormat="1" ht="15" customHeight="1" x14ac:dyDescent="0.25">
      <c r="B11" s="104">
        <v>7</v>
      </c>
      <c r="C11" s="86">
        <f>IFERROR(INDEX(Backlog!B$6:B$1005,Calculation!$B11,1),"")</f>
        <v>7</v>
      </c>
      <c r="D11" s="86">
        <f>IFERROR(IF(INDEX(Backlog!C$6:C$1005,Calculation!$B11,1)="","",INDEX(Backlog!C$6:C$1005,Calculation!$B11,1)),"")</f>
        <v>1</v>
      </c>
      <c r="E11" s="86" t="str">
        <f>IFERROR(""&amp;INDEX(Backlog!D$6:D$1005,Calculation!$B11,1),"")</f>
        <v>User Story</v>
      </c>
      <c r="F11" s="86" t="str">
        <f>IFERROR(""&amp;INDEX(Backlog!E$6:E$1005,Calculation!$B11,1),"")</f>
        <v>User Story 1.2</v>
      </c>
      <c r="G11" s="86" t="str">
        <f>IFERROR(""&amp;INDEX(Backlog!F$6:F$1005,Calculation!$B11,1),"")</f>
        <v>John</v>
      </c>
      <c r="H11" s="86">
        <f>IFERROR(IF(INDEX(Backlog!G$6:G$1005,Calculation!$B11,1)="","",INDEX(Backlog!G$6:G$1005,Calculation!$B11,1)),"")</f>
        <v>5</v>
      </c>
      <c r="I11" s="86" t="str">
        <f>IFERROR(IF(INDEX(Backlog!H$6:H$1005,Calculation!$B11,1)="","Not set",INDEX(Backlog!H$6:H$1005,Calculation!$B11,1)),"")</f>
        <v>Low</v>
      </c>
      <c r="J11" s="86" t="str">
        <f>IFERROR(""&amp;INDEX(Backlog!I$6:I$1005,Calculation!$B11,1),"")</f>
        <v>Yes</v>
      </c>
      <c r="K11" s="86" t="str">
        <f>IFERROR(IF(LEN(INDEX(Backlog!J$6:J$1005,Calculation!$B11,1))=0,"Not set",INDEX(Backlog!J$6:J$1005,Calculation!$B11,1)),"")</f>
        <v>Not set</v>
      </c>
      <c r="L11" s="105">
        <f>IFERROR(IF(INDEX(Backlog!K$6:K$1005,Calculation!$B11,1)="","",INDEX(Backlog!K$6:K$1005,Calculation!$B11,1)),"")</f>
        <v>44600</v>
      </c>
      <c r="M11" s="105" t="str">
        <f t="shared" si="0"/>
        <v>Feb 8, 2022</v>
      </c>
      <c r="N11" s="105" t="str">
        <f>IFERROR(IF(INDEX(Backlog!L$6:L$1005,Calculation!$B11,1)="","",INDEX(Backlog!L$6:L$1005,Calculation!$B11,1)),"")</f>
        <v/>
      </c>
      <c r="O11" s="105" t="str">
        <f t="shared" si="1"/>
        <v/>
      </c>
      <c r="P11" s="86" t="str">
        <f>IFERROR(""&amp;INDEX(Backlog!M$6:M$1005,Calculation!$B11,1),"")</f>
        <v/>
      </c>
      <c r="Q11" s="106" t="str">
        <f t="shared" si="2"/>
        <v/>
      </c>
      <c r="R11" s="106">
        <f t="shared" si="3"/>
        <v>1</v>
      </c>
      <c r="T11" s="107">
        <f t="shared" si="4"/>
        <v>0</v>
      </c>
      <c r="U11" s="86">
        <f t="shared" si="5"/>
        <v>1</v>
      </c>
      <c r="V11" s="86">
        <f t="shared" si="6"/>
        <v>1</v>
      </c>
      <c r="W11" s="86">
        <f t="shared" si="7"/>
        <v>1</v>
      </c>
      <c r="X11" s="86">
        <f t="shared" si="17"/>
        <v>0</v>
      </c>
      <c r="Y11" s="86" t="str">
        <f t="shared" si="8"/>
        <v>#7 - User Story 1.2</v>
      </c>
      <c r="Z11" s="86" t="str">
        <f t="shared" si="9"/>
        <v>User Story 1.2</v>
      </c>
      <c r="AA11" s="86" t="str">
        <f>IF(X11=0,"",IF(LEN(K11)=0,COLUMN(Kanban!$D$8),IFERROR(MATCH(K11,Kanban!$A$8:$AI$8,0),COLUMN(Kanban!$D$8))))</f>
        <v/>
      </c>
      <c r="AB11" s="86" t="str">
        <f>IF(X11=0,"",2*COUNTIF($AA$5:AA11,AA11)+$AF$5)</f>
        <v/>
      </c>
      <c r="AC11" s="106" t="str">
        <f t="shared" si="18"/>
        <v>-</v>
      </c>
      <c r="AK11" s="107" t="str">
        <f>INDEX(Retrospective!$B$8:$D$207,B11,IF(OR($AI$4=2,$AI$4=4),2,1))&amp;IF($AI$4=2,""," - "&amp;INDEX(Retrospective!$B$8:$D$207,B11,IF($AI$4=1,2,3)))</f>
        <v xml:space="preserve">User Story 1.3 - </v>
      </c>
      <c r="AL11" s="106">
        <f>IFERROR(MATCH(INDEX(Retrospective!$E$8:$E$207,B11,1),$AI$13:$AI$16,0),"")</f>
        <v>4</v>
      </c>
      <c r="AM11" s="86" t="str">
        <f>IF(AL11="","", AL11&amp;"."&amp;COUNTIF($AL$5:AL11,AL11))</f>
        <v>4.2</v>
      </c>
      <c r="AO11" s="69" t="s">
        <v>147</v>
      </c>
      <c r="AP11" s="109">
        <f>IF(SprintDashboard!Q5="Date",0,1)</f>
        <v>1</v>
      </c>
      <c r="AS11" s="109" t="str">
        <f>""&amp;Settings!L6</f>
        <v>Bug</v>
      </c>
      <c r="AT11" s="109">
        <f t="shared" ref="AT11:AT13" si="41">IF(AS11="","",COUNTIFS($D$5:$D$1004,$AP$6,$E$5:$E$1004,AS11,$J$5:$J$1004,$AP$15))</f>
        <v>1</v>
      </c>
      <c r="AU11" s="109">
        <f t="shared" ref="AU11:AU18" si="42">IF(AS11="","",COUNTIFS($D$5:$D$1004,$AP$6,$E$5:$E$1004,AS11))</f>
        <v>1</v>
      </c>
      <c r="BF11" s="111">
        <f t="array" ref="BF11">IFERROR(SMALL(IF($D$5:$D$1004=$AP$6,$N$5:$N$1004,""),B11),"")</f>
        <v>44613</v>
      </c>
      <c r="BG11" s="112">
        <f>IF(IFERROR(MATCH(BF11,$BF$4:BF10,0),0)=0,MAX($BG$4:BG10)+1,"")</f>
        <v>6</v>
      </c>
      <c r="BH11" s="113" t="str">
        <f t="shared" si="12"/>
        <v/>
      </c>
      <c r="BI11" s="112" t="str">
        <f t="shared" si="13"/>
        <v/>
      </c>
      <c r="BJ11" s="86" t="str">
        <f t="shared" si="14"/>
        <v/>
      </c>
      <c r="BK11" s="86" t="str">
        <f t="shared" si="20"/>
        <v/>
      </c>
      <c r="BL11" s="86" t="str">
        <f t="shared" si="15"/>
        <v/>
      </c>
      <c r="BM11" s="86" t="str">
        <f t="shared" si="21"/>
        <v/>
      </c>
      <c r="BP11" s="69" t="s">
        <v>160</v>
      </c>
      <c r="BQ11" s="115">
        <f>MAX(COUNTA(BY6:BY35)-COUNTIF(BY6:BY35,""),1)</f>
        <v>5</v>
      </c>
      <c r="BT11" s="125">
        <v>1</v>
      </c>
      <c r="BU11" s="109" t="str">
        <f t="shared" si="22"/>
        <v/>
      </c>
      <c r="BV11" s="109" t="str">
        <f t="shared" si="23"/>
        <v/>
      </c>
      <c r="BW11" s="109" t="str">
        <f t="shared" si="24"/>
        <v/>
      </c>
      <c r="BX11" s="119" t="str">
        <f t="shared" si="40"/>
        <v/>
      </c>
      <c r="BY11" s="109" t="str">
        <f t="array" ref="BY11">IFERROR(INDEX($D$5:$D$1004, MATCH(0,COUNTIF($BY$5:BY10,$D$5:$D$1004),0),1),"")</f>
        <v/>
      </c>
      <c r="BZ11" s="121" t="str">
        <f t="shared" si="35"/>
        <v xml:space="preserve">Sprint # </v>
      </c>
      <c r="CA11" s="109">
        <f t="shared" si="36"/>
        <v>0</v>
      </c>
      <c r="CB11" s="121">
        <f t="shared" si="25"/>
        <v>0</v>
      </c>
      <c r="CC11" s="121">
        <f t="shared" si="26"/>
        <v>0</v>
      </c>
      <c r="CD11" s="123" t="str">
        <f t="shared" si="27"/>
        <v/>
      </c>
      <c r="CE11" s="123" t="str">
        <f t="shared" si="37"/>
        <v/>
      </c>
      <c r="CF11" s="116"/>
      <c r="CG11" s="115">
        <f t="shared" si="38"/>
        <v>0</v>
      </c>
      <c r="CH11" s="109" t="str">
        <f t="shared" si="28"/>
        <v/>
      </c>
      <c r="CI11" s="109" t="str">
        <f t="shared" si="28"/>
        <v/>
      </c>
      <c r="CJ11" s="109" t="str">
        <f t="shared" si="28"/>
        <v/>
      </c>
      <c r="CK11" s="109" t="str">
        <f t="shared" si="28"/>
        <v/>
      </c>
      <c r="CL11" s="109" t="str">
        <f t="shared" si="28"/>
        <v/>
      </c>
      <c r="CM11" s="109" t="str">
        <f t="shared" si="28"/>
        <v/>
      </c>
      <c r="CN11" s="109" t="str">
        <f t="shared" si="28"/>
        <v/>
      </c>
      <c r="CO11" s="109" t="str">
        <f t="shared" si="28"/>
        <v/>
      </c>
      <c r="CP11" s="109" t="str">
        <f t="shared" si="28"/>
        <v/>
      </c>
      <c r="CQ11" s="109" t="str">
        <f t="shared" si="28"/>
        <v/>
      </c>
      <c r="CR11" s="109" t="str">
        <f t="shared" si="28"/>
        <v/>
      </c>
      <c r="CS11" s="124"/>
      <c r="CT11" s="109" t="str">
        <f t="shared" si="29"/>
        <v/>
      </c>
      <c r="CU11" s="109" t="str">
        <f t="shared" si="30"/>
        <v/>
      </c>
      <c r="CV11" s="109" t="str">
        <f t="shared" si="31"/>
        <v/>
      </c>
      <c r="CW11" s="109" t="str">
        <f t="shared" si="32"/>
        <v/>
      </c>
      <c r="CX11" s="109" t="str">
        <f t="shared" si="33"/>
        <v/>
      </c>
      <c r="CY11" s="109" t="str">
        <f t="shared" si="34"/>
        <v/>
      </c>
      <c r="DA11" s="109">
        <f>IF(COUNTIF($DA$5:DA10,DA10)=$BD$15,MAX(DA10)+1,DA10)</f>
        <v>1</v>
      </c>
      <c r="DB11" s="109" t="str">
        <f t="shared" si="39"/>
        <v>Sprint # 2</v>
      </c>
      <c r="DC11" s="109" t="str">
        <f>IF(DB11="","",INDEX($CT$5:$CY$5,1,COUNTIF($DB$6:DB11,DB11)))</f>
        <v>Medium</v>
      </c>
      <c r="DD11" s="109">
        <f>IF(DB11="","",MAX(INDEX($CT$6:$CY$35,DA11+1,COUNTIF($DB$6:DB11,DB11)),0))</f>
        <v>0</v>
      </c>
      <c r="DF11" s="108" t="s">
        <v>263</v>
      </c>
      <c r="DG11" s="349" t="s">
        <v>76</v>
      </c>
      <c r="DH11" s="223"/>
      <c r="DI11" s="251"/>
      <c r="DK11" s="109" t="str">
        <f>""&amp;INDEX(Settings!$B$6:$B$55,ROW(DK7),1)</f>
        <v/>
      </c>
      <c r="DL11" s="109" t="str">
        <f>""&amp;INDEX(Settings!$C$6:$C$15,ROW(DL7),1)</f>
        <v/>
      </c>
      <c r="DM11" s="121" t="str">
        <f>IF(LEN(INDEX(Settings!E$6:E$15,ROW(DM7),1))&gt;0,MAX($DM$4:DM10)+1,"")</f>
        <v/>
      </c>
      <c r="DN11" s="121" t="str">
        <f>IF(LEN(INDEX(Settings!F$6:F$15,ROW(DN7),1))&gt;0,MAX($DN$4:DN10)+1,"")</f>
        <v/>
      </c>
      <c r="DO11" s="121" t="str">
        <f>IF(LEN(INDEX(Settings!G$6:G$15,ROW(DO7),1))&gt;0,MAX($DO$4:DO10)+1,"")</f>
        <v/>
      </c>
      <c r="DP11" s="109" t="str">
        <f>IF(LEN(DK11)&gt;0,MAX($DP$4:DP10)+1,"")</f>
        <v/>
      </c>
      <c r="DQ11" s="109" t="str">
        <f>INDEX(DM11:DP11,1,MATCH(SprintPlan!$E$15,Calculation!$DM$4:$DP$4,0))</f>
        <v/>
      </c>
    </row>
    <row r="12" spans="2:121" s="7" customFormat="1" ht="15" customHeight="1" x14ac:dyDescent="0.25">
      <c r="B12" s="104">
        <v>8</v>
      </c>
      <c r="C12" s="86">
        <f>IFERROR(INDEX(Backlog!B$6:B$1005,Calculation!$B12,1),"")</f>
        <v>8</v>
      </c>
      <c r="D12" s="86">
        <f>IFERROR(IF(INDEX(Backlog!C$6:C$1005,Calculation!$B12,1)="","",INDEX(Backlog!C$6:C$1005,Calculation!$B12,1)),"")</f>
        <v>1</v>
      </c>
      <c r="E12" s="86" t="str">
        <f>IFERROR(""&amp;INDEX(Backlog!D$6:D$1005,Calculation!$B12,1),"")</f>
        <v>Task</v>
      </c>
      <c r="F12" s="86" t="str">
        <f>IFERROR(""&amp;INDEX(Backlog!E$6:E$1005,Calculation!$B12,1),"")</f>
        <v>Task 1.3</v>
      </c>
      <c r="G12" s="86" t="str">
        <f>IFERROR(""&amp;INDEX(Backlog!F$6:F$1005,Calculation!$B12,1),"")</f>
        <v>Kyle</v>
      </c>
      <c r="H12" s="86">
        <f>IFERROR(IF(INDEX(Backlog!G$6:G$1005,Calculation!$B12,1)="","",INDEX(Backlog!G$6:G$1005,Calculation!$B12,1)),"")</f>
        <v>1</v>
      </c>
      <c r="I12" s="86" t="str">
        <f>IFERROR(IF(INDEX(Backlog!H$6:H$1005,Calculation!$B12,1)="","Not set",INDEX(Backlog!H$6:H$1005,Calculation!$B12,1)),"")</f>
        <v>Low</v>
      </c>
      <c r="J12" s="86" t="str">
        <f>IFERROR(""&amp;INDEX(Backlog!I$6:I$1005,Calculation!$B12,1),"")</f>
        <v>Yes</v>
      </c>
      <c r="K12" s="86" t="str">
        <f>IFERROR(IF(LEN(INDEX(Backlog!J$6:J$1005,Calculation!$B12,1))=0,"Not set",INDEX(Backlog!J$6:J$1005,Calculation!$B12,1)),"")</f>
        <v>Open</v>
      </c>
      <c r="L12" s="105">
        <f>IFERROR(IF(INDEX(Backlog!K$6:K$1005,Calculation!$B12,1)="","",INDEX(Backlog!K$6:K$1005,Calculation!$B12,1)),"")</f>
        <v>44600</v>
      </c>
      <c r="M12" s="105" t="str">
        <f t="shared" si="0"/>
        <v>Feb 8, 2022</v>
      </c>
      <c r="N12" s="105" t="str">
        <f>IFERROR(IF(INDEX(Backlog!L$6:L$1005,Calculation!$B12,1)="","",INDEX(Backlog!L$6:L$1005,Calculation!$B12,1)),"")</f>
        <v/>
      </c>
      <c r="O12" s="105" t="str">
        <f t="shared" si="1"/>
        <v/>
      </c>
      <c r="P12" s="86" t="str">
        <f>IFERROR(""&amp;INDEX(Backlog!M$6:M$1005,Calculation!$B12,1),"")</f>
        <v/>
      </c>
      <c r="Q12" s="106" t="str">
        <f t="shared" si="2"/>
        <v/>
      </c>
      <c r="R12" s="106">
        <f t="shared" si="3"/>
        <v>1</v>
      </c>
      <c r="T12" s="107">
        <f t="shared" si="4"/>
        <v>0</v>
      </c>
      <c r="U12" s="86">
        <f t="shared" si="5"/>
        <v>1</v>
      </c>
      <c r="V12" s="86">
        <f t="shared" si="6"/>
        <v>1</v>
      </c>
      <c r="W12" s="86">
        <f t="shared" si="7"/>
        <v>1</v>
      </c>
      <c r="X12" s="86">
        <f t="shared" si="17"/>
        <v>0</v>
      </c>
      <c r="Y12" s="86" t="str">
        <f t="shared" si="8"/>
        <v>#8 - Task 1.3</v>
      </c>
      <c r="Z12" s="86" t="str">
        <f t="shared" si="9"/>
        <v>Task 1.3</v>
      </c>
      <c r="AA12" s="86" t="str">
        <f>IF(X12=0,"",IF(LEN(K12)=0,COLUMN(Kanban!$D$8),IFERROR(MATCH(K12,Kanban!$A$8:$AI$8,0),COLUMN(Kanban!$D$8))))</f>
        <v/>
      </c>
      <c r="AB12" s="86" t="str">
        <f>IF(X12=0,"",2*COUNTIF($AA$5:AA12,AA12)+$AF$5)</f>
        <v/>
      </c>
      <c r="AC12" s="106" t="str">
        <f t="shared" si="18"/>
        <v>-</v>
      </c>
      <c r="AI12" s="239" t="s">
        <v>126</v>
      </c>
      <c r="AK12" s="107" t="str">
        <f>INDEX(Retrospective!$B$8:$D$207,B12,IF(OR($AI$4=2,$AI$4=4),2,1))&amp;IF($AI$4=2,""," - "&amp;INDEX(Retrospective!$B$8:$D$207,B12,IF($AI$4=1,2,3)))</f>
        <v xml:space="preserve"> - New</v>
      </c>
      <c r="AL12" s="106">
        <f>IFERROR(MATCH(INDEX(Retrospective!$E$8:$E$207,B12,1),$AI$13:$AI$16,0),"")</f>
        <v>3</v>
      </c>
      <c r="AM12" s="86" t="str">
        <f>IF(AL12="","", AL12&amp;"."&amp;COUNTIF($AL$5:AL12,AL12))</f>
        <v>3.2</v>
      </c>
      <c r="AS12" s="109" t="str">
        <f>""&amp;Settings!L7</f>
        <v>Feature</v>
      </c>
      <c r="AT12" s="109">
        <f t="shared" si="41"/>
        <v>2</v>
      </c>
      <c r="AU12" s="109">
        <f t="shared" si="42"/>
        <v>2</v>
      </c>
      <c r="BF12" s="111" t="str">
        <f t="array" ref="BF12">IFERROR(SMALL(IF($D$5:$D$1004=$AP$6,$N$5:$N$1004,""),B12),"")</f>
        <v/>
      </c>
      <c r="BG12" s="112">
        <f>IF(IFERROR(MATCH(BF12,$BF$4:BF11,0),0)=0,MAX($BG$4:BG11)+1,"")</f>
        <v>7</v>
      </c>
      <c r="BH12" s="113" t="str">
        <f t="shared" si="12"/>
        <v/>
      </c>
      <c r="BI12" s="112" t="str">
        <f t="shared" si="13"/>
        <v/>
      </c>
      <c r="BJ12" s="86" t="str">
        <f t="shared" si="14"/>
        <v/>
      </c>
      <c r="BK12" s="86" t="str">
        <f t="shared" si="20"/>
        <v/>
      </c>
      <c r="BL12" s="86" t="str">
        <f t="shared" si="15"/>
        <v/>
      </c>
      <c r="BM12" s="86" t="str">
        <f t="shared" si="21"/>
        <v/>
      </c>
      <c r="BT12" s="125">
        <v>1</v>
      </c>
      <c r="BU12" s="109" t="str">
        <f t="shared" si="22"/>
        <v/>
      </c>
      <c r="BV12" s="109" t="str">
        <f t="shared" si="23"/>
        <v/>
      </c>
      <c r="BW12" s="109" t="str">
        <f t="shared" si="24"/>
        <v/>
      </c>
      <c r="BX12" s="119" t="str">
        <f t="shared" si="40"/>
        <v/>
      </c>
      <c r="BY12" s="109" t="str">
        <f t="array" ref="BY12">IFERROR(INDEX($D$5:$D$1004, MATCH(0,COUNTIF($BY$5:BY11,$D$5:$D$1004),0),1),"")</f>
        <v/>
      </c>
      <c r="BZ12" s="121" t="str">
        <f t="shared" si="35"/>
        <v xml:space="preserve">Sprint # </v>
      </c>
      <c r="CA12" s="109">
        <f t="shared" si="36"/>
        <v>0</v>
      </c>
      <c r="CB12" s="121">
        <f t="shared" si="25"/>
        <v>0</v>
      </c>
      <c r="CC12" s="121">
        <f t="shared" si="26"/>
        <v>0</v>
      </c>
      <c r="CD12" s="123" t="str">
        <f t="shared" si="27"/>
        <v/>
      </c>
      <c r="CE12" s="123" t="str">
        <f t="shared" si="37"/>
        <v/>
      </c>
      <c r="CF12" s="116"/>
      <c r="CG12" s="115">
        <f t="shared" si="38"/>
        <v>0</v>
      </c>
      <c r="CH12" s="109" t="str">
        <f t="shared" si="28"/>
        <v/>
      </c>
      <c r="CI12" s="109" t="str">
        <f t="shared" si="28"/>
        <v/>
      </c>
      <c r="CJ12" s="109" t="str">
        <f t="shared" si="28"/>
        <v/>
      </c>
      <c r="CK12" s="109" t="str">
        <f t="shared" si="28"/>
        <v/>
      </c>
      <c r="CL12" s="109" t="str">
        <f t="shared" si="28"/>
        <v/>
      </c>
      <c r="CM12" s="109" t="str">
        <f t="shared" si="28"/>
        <v/>
      </c>
      <c r="CN12" s="109" t="str">
        <f t="shared" si="28"/>
        <v/>
      </c>
      <c r="CO12" s="109" t="str">
        <f t="shared" si="28"/>
        <v/>
      </c>
      <c r="CP12" s="109" t="str">
        <f t="shared" si="28"/>
        <v/>
      </c>
      <c r="CQ12" s="109" t="str">
        <f t="shared" si="28"/>
        <v/>
      </c>
      <c r="CR12" s="109" t="str">
        <f t="shared" si="28"/>
        <v/>
      </c>
      <c r="CS12" s="124"/>
      <c r="CT12" s="109" t="str">
        <f t="shared" si="29"/>
        <v/>
      </c>
      <c r="CU12" s="109" t="str">
        <f t="shared" si="30"/>
        <v/>
      </c>
      <c r="CV12" s="109" t="str">
        <f t="shared" si="31"/>
        <v/>
      </c>
      <c r="CW12" s="109" t="str">
        <f t="shared" si="32"/>
        <v/>
      </c>
      <c r="CX12" s="109" t="str">
        <f t="shared" si="33"/>
        <v/>
      </c>
      <c r="CY12" s="109" t="str">
        <f t="shared" si="34"/>
        <v/>
      </c>
      <c r="DA12" s="109">
        <f>IF(COUNTIF($DA$5:DA11,DA11)=$BD$15,MAX(DA11)+1,DA11)</f>
        <v>1</v>
      </c>
      <c r="DB12" s="109" t="str">
        <f t="shared" si="39"/>
        <v>Sprint # 2</v>
      </c>
      <c r="DC12" s="109" t="str">
        <f>IF(DB12="","",INDEX($CT$5:$CY$5,1,COUNTIF($DB$6:DB12,DB12)))</f>
        <v>High</v>
      </c>
      <c r="DD12" s="109">
        <f>IF(DB12="","",MAX(INDEX($CT$6:$CY$35,DA12+1,COUNTIF($DB$6:DB12,DB12)),0))</f>
        <v>3</v>
      </c>
      <c r="DF12" s="108" t="s">
        <v>264</v>
      </c>
      <c r="DG12" s="350" t="s">
        <v>232</v>
      </c>
      <c r="DH12" s="224" t="str">
        <f>C3</f>
        <v>TICKET ID</v>
      </c>
      <c r="DI12" s="252"/>
      <c r="DK12" s="109" t="str">
        <f>""&amp;INDEX(Settings!$B$6:$B$55,ROW(DK8),1)</f>
        <v/>
      </c>
      <c r="DL12" s="109" t="str">
        <f>""&amp;INDEX(Settings!$C$6:$C$15,ROW(DL8),1)</f>
        <v/>
      </c>
      <c r="DM12" s="121" t="str">
        <f>IF(LEN(INDEX(Settings!E$6:E$15,ROW(DM8),1))&gt;0,MAX($DM$4:DM11)+1,"")</f>
        <v/>
      </c>
      <c r="DN12" s="121" t="str">
        <f>IF(LEN(INDEX(Settings!F$6:F$15,ROW(DN8),1))&gt;0,MAX($DN$4:DN11)+1,"")</f>
        <v/>
      </c>
      <c r="DO12" s="121" t="str">
        <f>IF(LEN(INDEX(Settings!G$6:G$15,ROW(DO8),1))&gt;0,MAX($DO$4:DO11)+1,"")</f>
        <v/>
      </c>
      <c r="DP12" s="109" t="str">
        <f>IF(LEN(DK12)&gt;0,MAX($DP$4:DP11)+1,"")</f>
        <v/>
      </c>
      <c r="DQ12" s="109" t="str">
        <f>INDEX(DM12:DP12,1,MATCH(SprintPlan!$E$15,Calculation!$DM$4:$DP$4,0))</f>
        <v/>
      </c>
    </row>
    <row r="13" spans="2:121" s="7" customFormat="1" ht="15" customHeight="1" x14ac:dyDescent="0.25">
      <c r="B13" s="104">
        <v>9</v>
      </c>
      <c r="C13" s="86">
        <f>IFERROR(INDEX(Backlog!B$6:B$1005,Calculation!$B13,1),"")</f>
        <v>9</v>
      </c>
      <c r="D13" s="86">
        <f>IFERROR(IF(INDEX(Backlog!C$6:C$1005,Calculation!$B13,1)="","",INDEX(Backlog!C$6:C$1005,Calculation!$B13,1)),"")</f>
        <v>1</v>
      </c>
      <c r="E13" s="86" t="str">
        <f>IFERROR(""&amp;INDEX(Backlog!D$6:D$1005,Calculation!$B13,1),"")</f>
        <v>User Story</v>
      </c>
      <c r="F13" s="86" t="str">
        <f>IFERROR(""&amp;INDEX(Backlog!E$6:E$1005,Calculation!$B13,1),"")</f>
        <v>User Story 1.3</v>
      </c>
      <c r="G13" s="86" t="str">
        <f>IFERROR(""&amp;INDEX(Backlog!F$6:F$1005,Calculation!$B13,1),"")</f>
        <v>Mike</v>
      </c>
      <c r="H13" s="86">
        <f>IFERROR(IF(INDEX(Backlog!G$6:G$1005,Calculation!$B13,1)="","",INDEX(Backlog!G$6:G$1005,Calculation!$B13,1)),"")</f>
        <v>0</v>
      </c>
      <c r="I13" s="86" t="str">
        <f>IFERROR(IF(INDEX(Backlog!H$6:H$1005,Calculation!$B13,1)="","Not set",INDEX(Backlog!H$6:H$1005,Calculation!$B13,1)),"")</f>
        <v>Medium</v>
      </c>
      <c r="J13" s="86" t="str">
        <f>IFERROR(""&amp;INDEX(Backlog!I$6:I$1005,Calculation!$B13,1),"")</f>
        <v>Yes</v>
      </c>
      <c r="K13" s="86" t="str">
        <f>IFERROR(IF(LEN(INDEX(Backlog!J$6:J$1005,Calculation!$B13,1))=0,"Not set",INDEX(Backlog!J$6:J$1005,Calculation!$B13,1)),"")</f>
        <v>Testing</v>
      </c>
      <c r="L13" s="105">
        <f>IFERROR(IF(INDEX(Backlog!K$6:K$1005,Calculation!$B13,1)="","",INDEX(Backlog!K$6:K$1005,Calculation!$B13,1)),"")</f>
        <v>44600</v>
      </c>
      <c r="M13" s="105" t="str">
        <f t="shared" si="0"/>
        <v>Feb 8, 2022</v>
      </c>
      <c r="N13" s="105" t="str">
        <f>IFERROR(IF(INDEX(Backlog!L$6:L$1005,Calculation!$B13,1)="","",INDEX(Backlog!L$6:L$1005,Calculation!$B13,1)),"")</f>
        <v/>
      </c>
      <c r="O13" s="105" t="str">
        <f t="shared" si="1"/>
        <v/>
      </c>
      <c r="P13" s="86" t="str">
        <f>IFERROR(""&amp;INDEX(Backlog!M$6:M$1005,Calculation!$B13,1),"")</f>
        <v/>
      </c>
      <c r="Q13" s="106" t="str">
        <f t="shared" si="2"/>
        <v/>
      </c>
      <c r="R13" s="106">
        <f t="shared" si="3"/>
        <v>1</v>
      </c>
      <c r="T13" s="107">
        <f t="shared" si="4"/>
        <v>0</v>
      </c>
      <c r="U13" s="86">
        <f t="shared" si="5"/>
        <v>1</v>
      </c>
      <c r="V13" s="86">
        <f t="shared" si="6"/>
        <v>1</v>
      </c>
      <c r="W13" s="86">
        <f t="shared" si="7"/>
        <v>1</v>
      </c>
      <c r="X13" s="86">
        <f t="shared" si="17"/>
        <v>0</v>
      </c>
      <c r="Y13" s="86" t="str">
        <f t="shared" si="8"/>
        <v>#9 - User Story 1.3</v>
      </c>
      <c r="Z13" s="86" t="str">
        <f t="shared" si="9"/>
        <v>User Story 1.3</v>
      </c>
      <c r="AA13" s="86" t="str">
        <f>IF(X13=0,"",IF(LEN(K13)=0,COLUMN(Kanban!$D$8),IFERROR(MATCH(K13,Kanban!$A$8:$AI$8,0),COLUMN(Kanban!$D$8))))</f>
        <v/>
      </c>
      <c r="AB13" s="86" t="str">
        <f>IF(X13=0,"",2*COUNTIF($AA$5:AA13,AA13)+$AF$5)</f>
        <v/>
      </c>
      <c r="AC13" s="106" t="str">
        <f t="shared" si="18"/>
        <v>-</v>
      </c>
      <c r="AI13" s="109" t="str">
        <f>Retrospective!H5</f>
        <v>OK</v>
      </c>
      <c r="AK13" s="107" t="str">
        <f>INDEX(Retrospective!$B$8:$D$207,B13,IF(OR($AI$4=2,$AI$4=4),2,1))&amp;IF($AI$4=2,""," - "&amp;INDEX(Retrospective!$B$8:$D$207,B13,IF($AI$4=1,2,3)))</f>
        <v xml:space="preserve"> - </v>
      </c>
      <c r="AL13" s="106" t="str">
        <f>IFERROR(MATCH(INDEX(Retrospective!$E$8:$E$207,B13,1),$AI$13:$AI$16,0),"")</f>
        <v/>
      </c>
      <c r="AM13" s="86" t="str">
        <f>IF(AL13="","", AL13&amp;"."&amp;COUNTIF($AL$5:AL13,AL13))</f>
        <v/>
      </c>
      <c r="AO13" s="69" t="s">
        <v>164</v>
      </c>
      <c r="AP13" s="109" t="str">
        <f>IF(OR(SprintDashboard!G5="All",SprintDashboard!G5=""),"*",SprintDashboard!G5)</f>
        <v>*</v>
      </c>
      <c r="AS13" s="109" t="str">
        <f>""&amp;Settings!L8</f>
        <v>User Story</v>
      </c>
      <c r="AT13" s="109">
        <f t="shared" si="41"/>
        <v>3</v>
      </c>
      <c r="AU13" s="109">
        <f t="shared" si="42"/>
        <v>3</v>
      </c>
      <c r="BF13" s="111" t="str">
        <f t="array" ref="BF13">IFERROR(SMALL(IF($D$5:$D$1004=$AP$6,$N$5:$N$1004,""),B13),"")</f>
        <v/>
      </c>
      <c r="BG13" s="112" t="str">
        <f>IF(IFERROR(MATCH(BF13,$BF$4:BF12,0),0)=0,MAX($BG$4:BG12)+1,"")</f>
        <v/>
      </c>
      <c r="BH13" s="113" t="str">
        <f t="shared" si="12"/>
        <v/>
      </c>
      <c r="BI13" s="112" t="str">
        <f t="shared" si="13"/>
        <v/>
      </c>
      <c r="BJ13" s="86" t="str">
        <f t="shared" si="14"/>
        <v/>
      </c>
      <c r="BK13" s="86" t="str">
        <f t="shared" si="20"/>
        <v/>
      </c>
      <c r="BL13" s="86" t="str">
        <f t="shared" si="15"/>
        <v/>
      </c>
      <c r="BM13" s="86" t="str">
        <f t="shared" si="21"/>
        <v/>
      </c>
      <c r="BT13" s="125">
        <v>1</v>
      </c>
      <c r="BU13" s="109" t="str">
        <f t="shared" si="22"/>
        <v/>
      </c>
      <c r="BV13" s="109" t="str">
        <f t="shared" si="23"/>
        <v/>
      </c>
      <c r="BW13" s="109" t="str">
        <f t="shared" si="24"/>
        <v/>
      </c>
      <c r="BX13" s="119" t="str">
        <f t="shared" si="40"/>
        <v/>
      </c>
      <c r="BY13" s="109" t="str">
        <f t="array" ref="BY13">IFERROR(INDEX($D$5:$D$1004, MATCH(0,COUNTIF($BY$5:BY12,$D$5:$D$1004),0),1),"")</f>
        <v/>
      </c>
      <c r="BZ13" s="121" t="str">
        <f t="shared" si="35"/>
        <v xml:space="preserve">Sprint # </v>
      </c>
      <c r="CA13" s="109">
        <f t="shared" si="36"/>
        <v>0</v>
      </c>
      <c r="CB13" s="121">
        <f t="shared" si="25"/>
        <v>0</v>
      </c>
      <c r="CC13" s="121">
        <f t="shared" si="26"/>
        <v>0</v>
      </c>
      <c r="CD13" s="123" t="str">
        <f t="shared" si="27"/>
        <v/>
      </c>
      <c r="CE13" s="123" t="str">
        <f t="shared" si="37"/>
        <v/>
      </c>
      <c r="CF13" s="116"/>
      <c r="CG13" s="115">
        <f t="shared" si="38"/>
        <v>0</v>
      </c>
      <c r="CH13" s="109" t="str">
        <f t="shared" si="28"/>
        <v/>
      </c>
      <c r="CI13" s="109" t="str">
        <f t="shared" si="28"/>
        <v/>
      </c>
      <c r="CJ13" s="109" t="str">
        <f t="shared" si="28"/>
        <v/>
      </c>
      <c r="CK13" s="109" t="str">
        <f t="shared" si="28"/>
        <v/>
      </c>
      <c r="CL13" s="109" t="str">
        <f t="shared" si="28"/>
        <v/>
      </c>
      <c r="CM13" s="109" t="str">
        <f t="shared" si="28"/>
        <v/>
      </c>
      <c r="CN13" s="109" t="str">
        <f t="shared" si="28"/>
        <v/>
      </c>
      <c r="CO13" s="109" t="str">
        <f t="shared" si="28"/>
        <v/>
      </c>
      <c r="CP13" s="109" t="str">
        <f t="shared" si="28"/>
        <v/>
      </c>
      <c r="CQ13" s="109" t="str">
        <f t="shared" si="28"/>
        <v/>
      </c>
      <c r="CR13" s="109" t="str">
        <f t="shared" si="28"/>
        <v/>
      </c>
      <c r="CS13" s="124"/>
      <c r="CT13" s="109" t="str">
        <f t="shared" si="29"/>
        <v/>
      </c>
      <c r="CU13" s="109" t="str">
        <f t="shared" si="30"/>
        <v/>
      </c>
      <c r="CV13" s="109" t="str">
        <f t="shared" si="31"/>
        <v/>
      </c>
      <c r="CW13" s="109" t="str">
        <f t="shared" si="32"/>
        <v/>
      </c>
      <c r="CX13" s="109" t="str">
        <f t="shared" si="33"/>
        <v/>
      </c>
      <c r="CY13" s="109" t="str">
        <f t="shared" si="34"/>
        <v/>
      </c>
      <c r="DA13" s="109">
        <f>IF(COUNTIF($DA$5:DA12,DA12)=$BD$15,MAX(DA12)+1,DA12)</f>
        <v>1</v>
      </c>
      <c r="DB13" s="109" t="str">
        <f t="shared" si="39"/>
        <v>Sprint # 2</v>
      </c>
      <c r="DC13" s="109" t="str">
        <f>IF(DB13="","",INDEX($CT$5:$CY$5,1,COUNTIF($DB$6:DB13,DB13)))</f>
        <v>Not set</v>
      </c>
      <c r="DD13" s="109">
        <f>IF(DB13="","",MAX(INDEX($CT$6:$CY$35,DA13+1,COUNTIF($DB$6:DB13,DB13)),0))</f>
        <v>2</v>
      </c>
      <c r="DF13" s="108" t="s">
        <v>265</v>
      </c>
      <c r="DG13" s="350" t="s">
        <v>218</v>
      </c>
      <c r="DH13" s="224" t="str">
        <f>D3</f>
        <v>SPRINT NO</v>
      </c>
      <c r="DI13" s="252"/>
      <c r="DK13" s="109" t="str">
        <f>""&amp;INDEX(Settings!$B$6:$B$55,ROW(DK9),1)</f>
        <v/>
      </c>
      <c r="DL13" s="109" t="str">
        <f>""&amp;INDEX(Settings!$C$6:$C$15,ROW(DL9),1)</f>
        <v/>
      </c>
      <c r="DM13" s="121" t="str">
        <f>IF(LEN(INDEX(Settings!E$6:E$15,ROW(DM9),1))&gt;0,MAX($DM$4:DM12)+1,"")</f>
        <v/>
      </c>
      <c r="DN13" s="121" t="str">
        <f>IF(LEN(INDEX(Settings!F$6:F$15,ROW(DN9),1))&gt;0,MAX($DN$4:DN12)+1,"")</f>
        <v/>
      </c>
      <c r="DO13" s="121" t="str">
        <f>IF(LEN(INDEX(Settings!G$6:G$15,ROW(DO9),1))&gt;0,MAX($DO$4:DO12)+1,"")</f>
        <v/>
      </c>
      <c r="DP13" s="109" t="str">
        <f>IF(LEN(DK13)&gt;0,MAX($DP$4:DP12)+1,"")</f>
        <v/>
      </c>
      <c r="DQ13" s="109" t="str">
        <f>INDEX(DM13:DP13,1,MATCH(SprintPlan!$E$15,Calculation!$DM$4:$DP$4,0))</f>
        <v/>
      </c>
    </row>
    <row r="14" spans="2:121" s="7" customFormat="1" ht="15" customHeight="1" x14ac:dyDescent="0.25">
      <c r="B14" s="104">
        <v>10</v>
      </c>
      <c r="C14" s="86">
        <f>IFERROR(INDEX(Backlog!B$6:B$1005,Calculation!$B14,1),"")</f>
        <v>10</v>
      </c>
      <c r="D14" s="86">
        <f>IFERROR(IF(INDEX(Backlog!C$6:C$1005,Calculation!$B14,1)="","",INDEX(Backlog!C$6:C$1005,Calculation!$B14,1)),"")</f>
        <v>1</v>
      </c>
      <c r="E14" s="86" t="str">
        <f>IFERROR(""&amp;INDEX(Backlog!D$6:D$1005,Calculation!$B14,1),"")</f>
        <v>Task</v>
      </c>
      <c r="F14" s="86" t="str">
        <f>IFERROR(""&amp;INDEX(Backlog!E$6:E$1005,Calculation!$B14,1),"")</f>
        <v>Task 1.4</v>
      </c>
      <c r="G14" s="86" t="str">
        <f>IFERROR(""&amp;INDEX(Backlog!F$6:F$1005,Calculation!$B14,1),"")</f>
        <v>Mike</v>
      </c>
      <c r="H14" s="86">
        <f>IFERROR(IF(INDEX(Backlog!G$6:G$1005,Calculation!$B14,1)="","",INDEX(Backlog!G$6:G$1005,Calculation!$B14,1)),"")</f>
        <v>13</v>
      </c>
      <c r="I14" s="86" t="str">
        <f>IFERROR(IF(INDEX(Backlog!H$6:H$1005,Calculation!$B14,1)="","Not set",INDEX(Backlog!H$6:H$1005,Calculation!$B14,1)),"")</f>
        <v>Not set</v>
      </c>
      <c r="J14" s="86" t="str">
        <f>IFERROR(""&amp;INDEX(Backlog!I$6:I$1005,Calculation!$B14,1),"")</f>
        <v>Yes</v>
      </c>
      <c r="K14" s="86" t="str">
        <f>IFERROR(IF(LEN(INDEX(Backlog!J$6:J$1005,Calculation!$B14,1))=0,"Not set",INDEX(Backlog!J$6:J$1005,Calculation!$B14,1)),"")</f>
        <v>Completed</v>
      </c>
      <c r="L14" s="105">
        <f>IFERROR(IF(INDEX(Backlog!K$6:K$1005,Calculation!$B14,1)="","",INDEX(Backlog!K$6:K$1005,Calculation!$B14,1)),"")</f>
        <v>44600</v>
      </c>
      <c r="M14" s="105" t="str">
        <f t="shared" si="0"/>
        <v>Feb 8, 2022</v>
      </c>
      <c r="N14" s="105">
        <f>IFERROR(IF(INDEX(Backlog!L$6:L$1005,Calculation!$B14,1)="","",INDEX(Backlog!L$6:L$1005,Calculation!$B14,1)),"")</f>
        <v>44611</v>
      </c>
      <c r="O14" s="105" t="str">
        <f t="shared" si="1"/>
        <v>Feb 19, 2022</v>
      </c>
      <c r="P14" s="86" t="str">
        <f>IFERROR(""&amp;INDEX(Backlog!M$6:M$1005,Calculation!$B14,1),"")</f>
        <v/>
      </c>
      <c r="Q14" s="106">
        <f t="shared" si="2"/>
        <v>11</v>
      </c>
      <c r="R14" s="106">
        <f t="shared" si="3"/>
        <v>1</v>
      </c>
      <c r="T14" s="107">
        <f t="shared" si="4"/>
        <v>0</v>
      </c>
      <c r="U14" s="86">
        <f t="shared" si="5"/>
        <v>1</v>
      </c>
      <c r="V14" s="86">
        <f t="shared" si="6"/>
        <v>1</v>
      </c>
      <c r="W14" s="86">
        <f t="shared" si="7"/>
        <v>1</v>
      </c>
      <c r="X14" s="86">
        <f t="shared" si="17"/>
        <v>0</v>
      </c>
      <c r="Y14" s="86" t="str">
        <f t="shared" si="8"/>
        <v>#10 - Task 1.4</v>
      </c>
      <c r="Z14" s="86" t="str">
        <f t="shared" si="9"/>
        <v>Task 1.4</v>
      </c>
      <c r="AA14" s="86" t="str">
        <f>IF(X14=0,"",IF(LEN(K14)=0,COLUMN(Kanban!$D$8),IFERROR(MATCH(K14,Kanban!$A$8:$AI$8,0),COLUMN(Kanban!$D$8))))</f>
        <v/>
      </c>
      <c r="AB14" s="86" t="str">
        <f>IF(X14=0,"",2*COUNTIF($AA$5:AA14,AA14)+$AF$5)</f>
        <v/>
      </c>
      <c r="AC14" s="106" t="str">
        <f t="shared" si="18"/>
        <v>-</v>
      </c>
      <c r="AI14" s="109" t="str">
        <f>Retrospective!L5</f>
        <v>NOK</v>
      </c>
      <c r="AK14" s="107" t="str">
        <f>INDEX(Retrospective!$B$8:$D$207,B14,IF(OR($AI$4=2,$AI$4=4),2,1))&amp;IF($AI$4=2,""," - "&amp;INDEX(Retrospective!$B$8:$D$207,B14,IF($AI$4=1,2,3)))</f>
        <v xml:space="preserve"> - </v>
      </c>
      <c r="AL14" s="106" t="str">
        <f>IFERROR(MATCH(INDEX(Retrospective!$E$8:$E$207,B14,1),$AI$13:$AI$16,0),"")</f>
        <v/>
      </c>
      <c r="AM14" s="86" t="str">
        <f>IF(AL14="","", AL14&amp;"."&amp;COUNTIF($AL$5:AL14,AL14))</f>
        <v/>
      </c>
      <c r="AS14" s="109" t="str">
        <f>""&amp;Settings!L9</f>
        <v>Task</v>
      </c>
      <c r="AT14" s="109">
        <f>IF(AS14="","",COUNTIFS($D$5:$D$1004,$AP$6,$E$5:$E$1004,AS14,$J$5:$J$1004,$AP$15))</f>
        <v>4</v>
      </c>
      <c r="AU14" s="109">
        <f t="shared" si="42"/>
        <v>4</v>
      </c>
      <c r="AW14" s="115">
        <f>COUNT(AX17:AX26)</f>
        <v>5</v>
      </c>
      <c r="AX14" s="254" t="s">
        <v>246</v>
      </c>
      <c r="AY14" s="254"/>
      <c r="AZ14" s="254"/>
      <c r="BA14" s="254"/>
      <c r="BB14" s="254"/>
      <c r="BC14" s="1"/>
      <c r="BD14" s="1"/>
      <c r="BF14" s="111" t="str">
        <f t="array" ref="BF14">IFERROR(SMALL(IF($D$5:$D$1004=$AP$6,$N$5:$N$1004,""),B14),"")</f>
        <v/>
      </c>
      <c r="BG14" s="112" t="str">
        <f>IF(IFERROR(MATCH(BF14,$BF$4:BF13,0),0)=0,MAX($BG$4:BG13)+1,"")</f>
        <v/>
      </c>
      <c r="BH14" s="113" t="str">
        <f t="shared" si="12"/>
        <v/>
      </c>
      <c r="BI14" s="112" t="str">
        <f t="shared" si="13"/>
        <v/>
      </c>
      <c r="BJ14" s="86" t="str">
        <f t="shared" si="14"/>
        <v/>
      </c>
      <c r="BK14" s="86" t="str">
        <f t="shared" si="20"/>
        <v/>
      </c>
      <c r="BL14" s="86" t="str">
        <f t="shared" si="15"/>
        <v/>
      </c>
      <c r="BM14" s="86" t="str">
        <f t="shared" si="21"/>
        <v/>
      </c>
      <c r="BP14" s="109" t="str">
        <f xml:space="preserve"> BQ14 &amp; " Avg Story Points per Ticket."</f>
        <v>0,3 Avg Story Points per Ticket.</v>
      </c>
      <c r="BQ14" s="109">
        <f>IFERROR(ROUND(SUM(H5:H1004)/COUNT(C5:C1004),1),0)</f>
        <v>0.3</v>
      </c>
      <c r="BT14" s="125">
        <v>1</v>
      </c>
      <c r="BU14" s="109" t="str">
        <f t="shared" si="22"/>
        <v/>
      </c>
      <c r="BV14" s="109" t="str">
        <f t="shared" si="23"/>
        <v/>
      </c>
      <c r="BW14" s="109" t="str">
        <f t="shared" si="24"/>
        <v/>
      </c>
      <c r="BX14" s="119" t="str">
        <f t="shared" si="40"/>
        <v/>
      </c>
      <c r="BY14" s="109" t="str">
        <f t="array" ref="BY14">IFERROR(INDEX($D$5:$D$1004, MATCH(0,COUNTIF($BY$5:BY13,$D$5:$D$1004),0),1),"")</f>
        <v/>
      </c>
      <c r="BZ14" s="121" t="str">
        <f t="shared" si="35"/>
        <v xml:space="preserve">Sprint # </v>
      </c>
      <c r="CA14" s="109">
        <f t="shared" si="36"/>
        <v>0</v>
      </c>
      <c r="CB14" s="121">
        <f t="shared" si="25"/>
        <v>0</v>
      </c>
      <c r="CC14" s="121">
        <f t="shared" si="26"/>
        <v>0</v>
      </c>
      <c r="CD14" s="123" t="str">
        <f t="shared" si="27"/>
        <v/>
      </c>
      <c r="CE14" s="123" t="str">
        <f t="shared" si="37"/>
        <v/>
      </c>
      <c r="CF14" s="116"/>
      <c r="CG14" s="115">
        <f t="shared" si="38"/>
        <v>0</v>
      </c>
      <c r="CH14" s="109" t="str">
        <f t="shared" si="28"/>
        <v/>
      </c>
      <c r="CI14" s="109" t="str">
        <f t="shared" si="28"/>
        <v/>
      </c>
      <c r="CJ14" s="109" t="str">
        <f t="shared" si="28"/>
        <v/>
      </c>
      <c r="CK14" s="109" t="str">
        <f t="shared" si="28"/>
        <v/>
      </c>
      <c r="CL14" s="109" t="str">
        <f t="shared" si="28"/>
        <v/>
      </c>
      <c r="CM14" s="109" t="str">
        <f t="shared" si="28"/>
        <v/>
      </c>
      <c r="CN14" s="109" t="str">
        <f t="shared" si="28"/>
        <v/>
      </c>
      <c r="CO14" s="109" t="str">
        <f t="shared" si="28"/>
        <v/>
      </c>
      <c r="CP14" s="109" t="str">
        <f t="shared" si="28"/>
        <v/>
      </c>
      <c r="CQ14" s="109" t="str">
        <f t="shared" si="28"/>
        <v/>
      </c>
      <c r="CR14" s="109" t="str">
        <f t="shared" si="28"/>
        <v/>
      </c>
      <c r="CS14" s="124"/>
      <c r="CT14" s="109" t="str">
        <f t="shared" si="29"/>
        <v/>
      </c>
      <c r="CU14" s="109" t="str">
        <f t="shared" si="30"/>
        <v/>
      </c>
      <c r="CV14" s="109" t="str">
        <f t="shared" si="31"/>
        <v/>
      </c>
      <c r="CW14" s="109" t="str">
        <f t="shared" si="32"/>
        <v/>
      </c>
      <c r="CX14" s="109" t="str">
        <f t="shared" si="33"/>
        <v/>
      </c>
      <c r="CY14" s="109" t="str">
        <f t="shared" si="34"/>
        <v/>
      </c>
      <c r="DA14" s="109">
        <f>IF(COUNTIF($DA$5:DA13,DA13)=$BD$15,MAX(DA13)+1,DA13)</f>
        <v>2</v>
      </c>
      <c r="DB14" s="109" t="str">
        <f t="shared" si="39"/>
        <v>Sprint # 3</v>
      </c>
      <c r="DC14" s="109" t="str">
        <f>IF(DB14="","",INDEX($CT$5:$CY$5,1,COUNTIF($DB$6:DB14,DB14)))</f>
        <v>Low</v>
      </c>
      <c r="DD14" s="109">
        <f>IF(DB14="","",MAX(INDEX($CT$6:$CY$35,DA14+1,COUNTIF($DB$6:DB14,DB14)),0))</f>
        <v>6</v>
      </c>
      <c r="DF14" s="108" t="s">
        <v>266</v>
      </c>
      <c r="DG14" s="350" t="s">
        <v>77</v>
      </c>
      <c r="DH14" s="224" t="str">
        <f>E3</f>
        <v>TICKET TYPE</v>
      </c>
      <c r="DI14" s="252"/>
      <c r="DK14" s="109" t="str">
        <f>""&amp;INDEX(Settings!$B$6:$B$55,ROW(DK10),1)</f>
        <v/>
      </c>
      <c r="DL14" s="109" t="str">
        <f>""&amp;INDEX(Settings!$C$6:$C$15,ROW(DL10),1)</f>
        <v/>
      </c>
      <c r="DM14" s="121" t="str">
        <f>IF(LEN(INDEX(Settings!E$6:E$15,ROW(DM10),1))&gt;0,MAX($DM$4:DM13)+1,"")</f>
        <v/>
      </c>
      <c r="DN14" s="121" t="str">
        <f>IF(LEN(INDEX(Settings!F$6:F$15,ROW(DN10),1))&gt;0,MAX($DN$4:DN13)+1,"")</f>
        <v/>
      </c>
      <c r="DO14" s="121" t="str">
        <f>IF(LEN(INDEX(Settings!G$6:G$15,ROW(DO10),1))&gt;0,MAX($DO$4:DO13)+1,"")</f>
        <v/>
      </c>
      <c r="DP14" s="109" t="str">
        <f>IF(LEN(DK14)&gt;0,MAX($DP$4:DP13)+1,"")</f>
        <v/>
      </c>
      <c r="DQ14" s="109" t="str">
        <f>INDEX(DM14:DP14,1,MATCH(SprintPlan!$E$15,Calculation!$DM$4:$DP$4,0))</f>
        <v/>
      </c>
    </row>
    <row r="15" spans="2:121" s="7" customFormat="1" ht="15" customHeight="1" x14ac:dyDescent="0.25">
      <c r="B15" s="104">
        <v>11</v>
      </c>
      <c r="C15" s="86">
        <f>IFERROR(INDEX(Backlog!B$6:B$1005,Calculation!$B15,1),"")</f>
        <v>11</v>
      </c>
      <c r="D15" s="86">
        <f>IFERROR(IF(INDEX(Backlog!C$6:C$1005,Calculation!$B15,1)="","",INDEX(Backlog!C$6:C$1005,Calculation!$B15,1)),"")</f>
        <v>2</v>
      </c>
      <c r="E15" s="86" t="str">
        <f>IFERROR(""&amp;INDEX(Backlog!D$6:D$1005,Calculation!$B15,1),"")</f>
        <v>Task</v>
      </c>
      <c r="F15" s="86" t="str">
        <f>IFERROR(""&amp;INDEX(Backlog!E$6:E$1005,Calculation!$B15,1),"")</f>
        <v>Task 1.5</v>
      </c>
      <c r="G15" s="86" t="str">
        <f>IFERROR(""&amp;INDEX(Backlog!F$6:F$1005,Calculation!$B15,1),"")</f>
        <v>Carolyne</v>
      </c>
      <c r="H15" s="86">
        <f>IFERROR(IF(INDEX(Backlog!G$6:G$1005,Calculation!$B15,1)="","",INDEX(Backlog!G$6:G$1005,Calculation!$B15,1)),"")</f>
        <v>7</v>
      </c>
      <c r="I15" s="86" t="str">
        <f>IFERROR(IF(INDEX(Backlog!H$6:H$1005,Calculation!$B15,1)="","Not set",INDEX(Backlog!H$6:H$1005,Calculation!$B15,1)),"")</f>
        <v>High</v>
      </c>
      <c r="J15" s="86" t="str">
        <f>IFERROR(""&amp;INDEX(Backlog!I$6:I$1005,Calculation!$B15,1),"")</f>
        <v>Yes</v>
      </c>
      <c r="K15" s="86" t="str">
        <f>IFERROR(IF(LEN(INDEX(Backlog!J$6:J$1005,Calculation!$B15,1))=0,"Not set",INDEX(Backlog!J$6:J$1005,Calculation!$B15,1)),"")</f>
        <v>Completed</v>
      </c>
      <c r="L15" s="105">
        <f>IFERROR(IF(INDEX(Backlog!K$6:K$1005,Calculation!$B15,1)="","",INDEX(Backlog!K$6:K$1005,Calculation!$B15,1)),"")</f>
        <v>44615</v>
      </c>
      <c r="M15" s="105" t="str">
        <f t="shared" si="0"/>
        <v>Feb 23, 2022</v>
      </c>
      <c r="N15" s="105">
        <f>IFERROR(IF(INDEX(Backlog!L$6:L$1005,Calculation!$B15,1)="","",INDEX(Backlog!L$6:L$1005,Calculation!$B15,1)),"")</f>
        <v>44617</v>
      </c>
      <c r="O15" s="105" t="str">
        <f t="shared" si="1"/>
        <v>Feb 25, 2022</v>
      </c>
      <c r="P15" s="86" t="str">
        <f>IFERROR(""&amp;INDEX(Backlog!M$6:M$1005,Calculation!$B15,1),"")</f>
        <v/>
      </c>
      <c r="Q15" s="106">
        <f t="shared" si="2"/>
        <v>2</v>
      </c>
      <c r="R15" s="106">
        <f t="shared" si="3"/>
        <v>1</v>
      </c>
      <c r="T15" s="107">
        <f t="shared" si="4"/>
        <v>0</v>
      </c>
      <c r="U15" s="86">
        <f t="shared" si="5"/>
        <v>1</v>
      </c>
      <c r="V15" s="86">
        <f t="shared" si="6"/>
        <v>1</v>
      </c>
      <c r="W15" s="86">
        <f t="shared" si="7"/>
        <v>1</v>
      </c>
      <c r="X15" s="86">
        <f t="shared" si="17"/>
        <v>0</v>
      </c>
      <c r="Y15" s="86" t="str">
        <f t="shared" si="8"/>
        <v>#11 - Task 1.5</v>
      </c>
      <c r="Z15" s="86" t="str">
        <f t="shared" si="9"/>
        <v>Task 1.5</v>
      </c>
      <c r="AA15" s="86" t="str">
        <f>IF(X15=0,"",IF(LEN(K15)=0,COLUMN(Kanban!$D$8),IFERROR(MATCH(K15,Kanban!$A$8:$AI$8,0),COLUMN(Kanban!$D$8))))</f>
        <v/>
      </c>
      <c r="AB15" s="86" t="str">
        <f>IF(X15=0,"",2*COUNTIF($AA$5:AA15,AA15)+$AF$5)</f>
        <v/>
      </c>
      <c r="AC15" s="106" t="str">
        <f t="shared" si="18"/>
        <v>-</v>
      </c>
      <c r="AI15" s="109" t="str">
        <f>Retrospective!P5</f>
        <v>New Goals</v>
      </c>
      <c r="AK15" s="107" t="str">
        <f>INDEX(Retrospective!$B$8:$D$207,B15,IF(OR($AI$4=2,$AI$4=4),2,1))&amp;IF($AI$4=2,""," - "&amp;INDEX(Retrospective!$B$8:$D$207,B15,IF($AI$4=1,2,3)))</f>
        <v xml:space="preserve"> - </v>
      </c>
      <c r="AL15" s="106" t="str">
        <f>IFERROR(MATCH(INDEX(Retrospective!$E$8:$E$27,B15,1),$AI$13:$AI$16,0),"")</f>
        <v/>
      </c>
      <c r="AM15" s="86" t="str">
        <f>IF(AL15="","", AL15&amp;"."&amp;COUNTIF($AL$5:AL15,AL15))</f>
        <v/>
      </c>
      <c r="AO15" s="69" t="s">
        <v>154</v>
      </c>
      <c r="AP15" s="109" t="str">
        <f>IF(OR(SprintDashboard!J5="All",SprintDashboard!J5=""),"*",IF(SprintDashboard!J5="Planned","Yes","No"))</f>
        <v>*</v>
      </c>
      <c r="AS15" s="109" t="str">
        <f>""&amp;Settings!L10</f>
        <v/>
      </c>
      <c r="AT15" s="109" t="str">
        <f t="shared" ref="AT15:AT20" si="43">IF(AS15="","",COUNTIFS($D$5:$D$1004,$AP$6,$E$5:$E$1004,AS15,$J$5:$J$1004,$AP$15))</f>
        <v/>
      </c>
      <c r="AU15" s="109" t="str">
        <f t="shared" si="42"/>
        <v/>
      </c>
      <c r="AW15" s="63" t="s">
        <v>63</v>
      </c>
      <c r="AX15" s="79" t="str">
        <f>DH33</f>
        <v>Low</v>
      </c>
      <c r="AY15" s="79" t="str">
        <f>DH34</f>
        <v>Medium</v>
      </c>
      <c r="AZ15" s="79" t="str">
        <f>DH35</f>
        <v>High</v>
      </c>
      <c r="BA15" s="79" t="str">
        <f>DH36</f>
        <v>Not set</v>
      </c>
      <c r="BB15" s="79" t="str">
        <f>DH37</f>
        <v/>
      </c>
      <c r="BC15" s="80" t="str">
        <f>DH38</f>
        <v/>
      </c>
      <c r="BD15" s="79">
        <f>COUNT(AX17:BC17)</f>
        <v>4</v>
      </c>
      <c r="BF15" s="111" t="str">
        <f t="array" ref="BF15">IFERROR(SMALL(IF($D$5:$D$1004=$AP$6,$N$5:$N$1004,""),B15),"")</f>
        <v/>
      </c>
      <c r="BG15" s="112" t="str">
        <f>IF(IFERROR(MATCH(BF15,$BF$4:BF14,0),0)=0,MAX($BG$4:BG14)+1,"")</f>
        <v/>
      </c>
      <c r="BH15" s="113" t="str">
        <f t="shared" si="12"/>
        <v/>
      </c>
      <c r="BI15" s="112" t="str">
        <f t="shared" si="13"/>
        <v/>
      </c>
      <c r="BJ15" s="86" t="str">
        <f t="shared" si="14"/>
        <v/>
      </c>
      <c r="BK15" s="86" t="str">
        <f t="shared" si="20"/>
        <v/>
      </c>
      <c r="BL15" s="86" t="str">
        <f t="shared" si="15"/>
        <v/>
      </c>
      <c r="BM15" s="86" t="str">
        <f t="shared" si="21"/>
        <v/>
      </c>
      <c r="BP15" s="109" t="str">
        <f ca="1">BQ15&amp;BR15&amp;" Day of a Project"</f>
        <v>295th Day of a Project</v>
      </c>
      <c r="BQ15" s="330">
        <f ca="1">IFERROR(TODAY()-MIN($L$5:$L$1004),0)</f>
        <v>295</v>
      </c>
      <c r="BR15" s="109" t="str">
        <f ca="1">IF(MOD((BQ15-1)/10,1)=0,"st",IF(MOD((BQ15-2)/10,1)=0,"nd",IF(MOD((BQ15-2)/10,1)=0,"rd","th")))</f>
        <v>th</v>
      </c>
      <c r="BT15" s="125">
        <v>1</v>
      </c>
      <c r="BU15" s="109" t="str">
        <f t="shared" si="22"/>
        <v/>
      </c>
      <c r="BV15" s="109" t="str">
        <f t="shared" si="23"/>
        <v/>
      </c>
      <c r="BW15" s="109" t="str">
        <f t="shared" si="24"/>
        <v/>
      </c>
      <c r="BX15" s="119" t="str">
        <f t="shared" si="40"/>
        <v/>
      </c>
      <c r="BY15" s="109" t="str">
        <f t="array" ref="BY15">IFERROR(INDEX($D$5:$D$1004, MATCH(0,COUNTIF($BY$5:BY14,$D$5:$D$1004),0),1),"")</f>
        <v/>
      </c>
      <c r="BZ15" s="121" t="str">
        <f t="shared" si="35"/>
        <v xml:space="preserve">Sprint # </v>
      </c>
      <c r="CA15" s="109">
        <f t="shared" si="36"/>
        <v>0</v>
      </c>
      <c r="CB15" s="121">
        <f t="shared" si="25"/>
        <v>0</v>
      </c>
      <c r="CC15" s="121">
        <f t="shared" si="26"/>
        <v>0</v>
      </c>
      <c r="CD15" s="123" t="str">
        <f t="shared" si="27"/>
        <v/>
      </c>
      <c r="CE15" s="123" t="str">
        <f t="shared" si="37"/>
        <v/>
      </c>
      <c r="CF15" s="116"/>
      <c r="CG15" s="115">
        <f t="shared" si="38"/>
        <v>0</v>
      </c>
      <c r="CH15" s="109" t="str">
        <f t="shared" si="28"/>
        <v/>
      </c>
      <c r="CI15" s="109" t="str">
        <f t="shared" si="28"/>
        <v/>
      </c>
      <c r="CJ15" s="109" t="str">
        <f t="shared" si="28"/>
        <v/>
      </c>
      <c r="CK15" s="109" t="str">
        <f t="shared" si="28"/>
        <v/>
      </c>
      <c r="CL15" s="109" t="str">
        <f t="shared" si="28"/>
        <v/>
      </c>
      <c r="CM15" s="109" t="str">
        <f t="shared" si="28"/>
        <v/>
      </c>
      <c r="CN15" s="109" t="str">
        <f t="shared" si="28"/>
        <v/>
      </c>
      <c r="CO15" s="109" t="str">
        <f t="shared" si="28"/>
        <v/>
      </c>
      <c r="CP15" s="109" t="str">
        <f t="shared" si="28"/>
        <v/>
      </c>
      <c r="CQ15" s="109" t="str">
        <f t="shared" si="28"/>
        <v/>
      </c>
      <c r="CR15" s="109" t="str">
        <f t="shared" si="28"/>
        <v/>
      </c>
      <c r="CS15" s="124"/>
      <c r="CT15" s="109" t="str">
        <f t="shared" si="29"/>
        <v/>
      </c>
      <c r="CU15" s="109" t="str">
        <f t="shared" si="30"/>
        <v/>
      </c>
      <c r="CV15" s="109" t="str">
        <f t="shared" si="31"/>
        <v/>
      </c>
      <c r="CW15" s="109" t="str">
        <f t="shared" si="32"/>
        <v/>
      </c>
      <c r="CX15" s="109" t="str">
        <f t="shared" si="33"/>
        <v/>
      </c>
      <c r="CY15" s="109" t="str">
        <f t="shared" si="34"/>
        <v/>
      </c>
      <c r="DA15" s="109">
        <f>IF(COUNTIF($DA$5:DA14,DA14)=$BD$15,MAX(DA14)+1,DA14)</f>
        <v>2</v>
      </c>
      <c r="DB15" s="109" t="str">
        <f t="shared" si="39"/>
        <v>Sprint # 3</v>
      </c>
      <c r="DC15" s="109" t="str">
        <f>IF(DB15="","",INDEX($CT$5:$CY$5,1,COUNTIF($DB$6:DB15,DB15)))</f>
        <v>Medium</v>
      </c>
      <c r="DD15" s="109">
        <f>IF(DB15="","",MAX(INDEX($CT$6:$CY$35,DA15+1,COUNTIF($DB$6:DB15,DB15)),0))</f>
        <v>2</v>
      </c>
      <c r="DF15" s="108" t="s">
        <v>267</v>
      </c>
      <c r="DH15" s="224" t="str">
        <f>F3</f>
        <v>TITLE</v>
      </c>
      <c r="DI15" s="252"/>
      <c r="DK15" s="109"/>
      <c r="DL15" s="109"/>
      <c r="DM15" s="121"/>
      <c r="DN15" s="121"/>
      <c r="DO15" s="121"/>
      <c r="DP15" s="109"/>
      <c r="DQ15" s="109"/>
    </row>
    <row r="16" spans="2:121" s="7" customFormat="1" ht="15" customHeight="1" x14ac:dyDescent="0.25">
      <c r="B16" s="104">
        <v>12</v>
      </c>
      <c r="C16" s="86">
        <f>IFERROR(INDEX(Backlog!B$6:B$1005,Calculation!$B16,1),"")</f>
        <v>12</v>
      </c>
      <c r="D16" s="86">
        <f>IFERROR(IF(INDEX(Backlog!C$6:C$1005,Calculation!$B16,1)="","",INDEX(Backlog!C$6:C$1005,Calculation!$B16,1)),"")</f>
        <v>2</v>
      </c>
      <c r="E16" s="86" t="str">
        <f>IFERROR(""&amp;INDEX(Backlog!D$6:D$1005,Calculation!$B16,1),"")</f>
        <v>Feature</v>
      </c>
      <c r="F16" s="86" t="str">
        <f>IFERROR(""&amp;INDEX(Backlog!E$6:E$1005,Calculation!$B16,1),"")</f>
        <v>Feature 1.3</v>
      </c>
      <c r="G16" s="86" t="str">
        <f>IFERROR(""&amp;INDEX(Backlog!F$6:F$1005,Calculation!$B16,1),"")</f>
        <v>John</v>
      </c>
      <c r="H16" s="86">
        <f>IFERROR(IF(INDEX(Backlog!G$6:G$1005,Calculation!$B16,1)="","",INDEX(Backlog!G$6:G$1005,Calculation!$B16,1)),"")</f>
        <v>5</v>
      </c>
      <c r="I16" s="86" t="str">
        <f>IFERROR(IF(INDEX(Backlog!H$6:H$1005,Calculation!$B16,1)="","Not set",INDEX(Backlog!H$6:H$1005,Calculation!$B16,1)),"")</f>
        <v>Low</v>
      </c>
      <c r="J16" s="86" t="str">
        <f>IFERROR(""&amp;INDEX(Backlog!I$6:I$1005,Calculation!$B16,1),"")</f>
        <v>Yes</v>
      </c>
      <c r="K16" s="86" t="str">
        <f>IFERROR(IF(LEN(INDEX(Backlog!J$6:J$1005,Calculation!$B16,1))=0,"Not set",INDEX(Backlog!J$6:J$1005,Calculation!$B16,1)),"")</f>
        <v>Not set</v>
      </c>
      <c r="L16" s="105">
        <f>IFERROR(IF(INDEX(Backlog!K$6:K$1005,Calculation!$B16,1)="","",INDEX(Backlog!K$6:K$1005,Calculation!$B16,1)),"")</f>
        <v>44615</v>
      </c>
      <c r="M16" s="105" t="str">
        <f t="shared" si="0"/>
        <v>Feb 23, 2022</v>
      </c>
      <c r="N16" s="105" t="str">
        <f>IFERROR(IF(INDEX(Backlog!L$6:L$1005,Calculation!$B16,1)="","",INDEX(Backlog!L$6:L$1005,Calculation!$B16,1)),"")</f>
        <v/>
      </c>
      <c r="O16" s="105" t="str">
        <f t="shared" si="1"/>
        <v/>
      </c>
      <c r="P16" s="86" t="str">
        <f>IFERROR(""&amp;INDEX(Backlog!M$6:M$1005,Calculation!$B16,1),"")</f>
        <v/>
      </c>
      <c r="Q16" s="106" t="str">
        <f t="shared" si="2"/>
        <v/>
      </c>
      <c r="R16" s="106">
        <f t="shared" si="3"/>
        <v>1</v>
      </c>
      <c r="T16" s="107">
        <f t="shared" si="4"/>
        <v>0</v>
      </c>
      <c r="U16" s="86">
        <f t="shared" si="5"/>
        <v>1</v>
      </c>
      <c r="V16" s="86">
        <f t="shared" si="6"/>
        <v>1</v>
      </c>
      <c r="W16" s="86">
        <f t="shared" si="7"/>
        <v>1</v>
      </c>
      <c r="X16" s="86">
        <f t="shared" si="17"/>
        <v>0</v>
      </c>
      <c r="Y16" s="86" t="str">
        <f t="shared" si="8"/>
        <v>#12 - Feature 1.3</v>
      </c>
      <c r="Z16" s="86" t="str">
        <f t="shared" si="9"/>
        <v>Feature 1.3</v>
      </c>
      <c r="AA16" s="86" t="str">
        <f>IF(X16=0,"",IF(LEN(K16)=0,COLUMN(Kanban!$D$8),IFERROR(MATCH(K16,Kanban!$A$8:$AI$8,0),COLUMN(Kanban!$D$8))))</f>
        <v/>
      </c>
      <c r="AB16" s="86" t="str">
        <f>IF(X16=0,"",2*COUNTIF($AA$5:AA16,AA16)+$AF$5)</f>
        <v/>
      </c>
      <c r="AC16" s="106" t="str">
        <f t="shared" si="18"/>
        <v>-</v>
      </c>
      <c r="AI16" s="109" t="str">
        <f>Retrospective!T5</f>
        <v>Stop</v>
      </c>
      <c r="AK16" s="107" t="str">
        <f>INDEX(Retrospective!$B$8:$D$207,B16,IF(OR($AI$4=2,$AI$4=4),2,1))&amp;IF($AI$4=2,""," - "&amp;INDEX(Retrospective!$B$8:$D$207,B16,IF($AI$4=1,2,3)))</f>
        <v xml:space="preserve"> - </v>
      </c>
      <c r="AL16" s="106" t="str">
        <f>IFERROR(MATCH(INDEX(Retrospective!$E$8:$E$207,B16,1),$AI$13:$AI$16,0),"")</f>
        <v/>
      </c>
      <c r="AM16" s="86" t="str">
        <f>IF(AL16="","", AL16&amp;"."&amp;COUNTIF($AL$5:AL16,AL16))</f>
        <v/>
      </c>
      <c r="AS16" s="109" t="str">
        <f>""&amp;Settings!L11</f>
        <v/>
      </c>
      <c r="AT16" s="109" t="str">
        <f t="shared" si="43"/>
        <v/>
      </c>
      <c r="AU16" s="109" t="str">
        <f t="shared" si="42"/>
        <v/>
      </c>
      <c r="AW16" s="110" t="s">
        <v>133</v>
      </c>
      <c r="AX16" s="109">
        <f t="shared" ref="AX16:BC26" si="44">IF(OR($AW16="",AX$15=""),"",COUNTIFS($D$5:$D$1004,$AP$6,$I$5:$I$1004,AX$15,$K$5:$K$1004,$AW16,$E$5:$E$1004,$AP$13,$J$5:$J$1004,$AP$15))</f>
        <v>1</v>
      </c>
      <c r="AY16" s="109">
        <f t="shared" si="44"/>
        <v>0</v>
      </c>
      <c r="AZ16" s="109">
        <f t="shared" si="44"/>
        <v>0</v>
      </c>
      <c r="BA16" s="109">
        <f t="shared" si="44"/>
        <v>0</v>
      </c>
      <c r="BB16" s="109" t="str">
        <f t="shared" si="44"/>
        <v/>
      </c>
      <c r="BC16" s="109" t="str">
        <f t="shared" si="44"/>
        <v/>
      </c>
      <c r="BD16" s="109">
        <f>SUM(AX16:BC16)</f>
        <v>1</v>
      </c>
      <c r="BF16" s="111" t="str">
        <f t="array" ref="BF16">IFERROR(SMALL(IF($D$5:$D$1004=$AP$6,$N$5:$N$1004,""),B16),"")</f>
        <v/>
      </c>
      <c r="BG16" s="112" t="str">
        <f>IF(IFERROR(MATCH(BF16,$BF$4:BF15,0),0)=0,MAX($BG$4:BG15)+1,"")</f>
        <v/>
      </c>
      <c r="BH16" s="113" t="str">
        <f t="shared" si="12"/>
        <v/>
      </c>
      <c r="BI16" s="112" t="str">
        <f t="shared" si="13"/>
        <v/>
      </c>
      <c r="BJ16" s="86" t="str">
        <f t="shared" si="14"/>
        <v/>
      </c>
      <c r="BK16" s="86" t="str">
        <f t="shared" si="20"/>
        <v/>
      </c>
      <c r="BL16" s="86" t="str">
        <f t="shared" si="15"/>
        <v/>
      </c>
      <c r="BM16" s="86" t="str">
        <f t="shared" si="21"/>
        <v/>
      </c>
      <c r="BP16" s="108" t="s">
        <v>245</v>
      </c>
      <c r="BQ16" s="331">
        <f>IFERROR(COUNTIF($N$5:$N$1004,"&gt;0")/COUNTIF($D$5:$D$1004,"&gt;0"),0)</f>
        <v>0.52380952380952384</v>
      </c>
      <c r="BR16" s="332">
        <f>1-BQ16</f>
        <v>0.47619047619047616</v>
      </c>
      <c r="BT16" s="125">
        <v>1</v>
      </c>
      <c r="BU16" s="109" t="str">
        <f t="shared" si="22"/>
        <v/>
      </c>
      <c r="BV16" s="109" t="str">
        <f t="shared" si="23"/>
        <v/>
      </c>
      <c r="BW16" s="109" t="str">
        <f t="shared" si="24"/>
        <v/>
      </c>
      <c r="BX16" s="119" t="str">
        <f t="shared" si="40"/>
        <v/>
      </c>
      <c r="BY16" s="109" t="str">
        <f t="array" ref="BY16">IFERROR(INDEX($D$5:$D$1004, MATCH(0,COUNTIF($BY$5:BY15,$D$5:$D$1004),0),1),"")</f>
        <v/>
      </c>
      <c r="BZ16" s="121" t="str">
        <f t="shared" si="35"/>
        <v xml:space="preserve">Sprint # </v>
      </c>
      <c r="CA16" s="109">
        <f t="shared" si="36"/>
        <v>0</v>
      </c>
      <c r="CB16" s="121">
        <f t="shared" si="25"/>
        <v>0</v>
      </c>
      <c r="CC16" s="121">
        <f t="shared" si="26"/>
        <v>0</v>
      </c>
      <c r="CD16" s="123" t="str">
        <f t="shared" si="27"/>
        <v/>
      </c>
      <c r="CE16" s="123" t="str">
        <f t="shared" si="37"/>
        <v/>
      </c>
      <c r="CF16" s="116"/>
      <c r="CG16" s="115">
        <f t="shared" si="38"/>
        <v>0</v>
      </c>
      <c r="CH16" s="109" t="str">
        <f t="shared" ref="CH16:CR25" si="45">IF(OR($BY16="", CH$5=""),"",COUNTIFS($D$5:$D$1004,$BY16,$K$5:$K$1004,CH$5,$E$5:$E$1004,$BQ$5,$I$5:$I$1004,$BQ$7))</f>
        <v/>
      </c>
      <c r="CI16" s="109" t="str">
        <f t="shared" si="45"/>
        <v/>
      </c>
      <c r="CJ16" s="109" t="str">
        <f t="shared" si="45"/>
        <v/>
      </c>
      <c r="CK16" s="109" t="str">
        <f t="shared" si="45"/>
        <v/>
      </c>
      <c r="CL16" s="109" t="str">
        <f t="shared" si="45"/>
        <v/>
      </c>
      <c r="CM16" s="109" t="str">
        <f t="shared" si="45"/>
        <v/>
      </c>
      <c r="CN16" s="109" t="str">
        <f t="shared" si="45"/>
        <v/>
      </c>
      <c r="CO16" s="109" t="str">
        <f t="shared" si="45"/>
        <v/>
      </c>
      <c r="CP16" s="109" t="str">
        <f t="shared" si="45"/>
        <v/>
      </c>
      <c r="CQ16" s="109" t="str">
        <f t="shared" si="45"/>
        <v/>
      </c>
      <c r="CR16" s="109" t="str">
        <f t="shared" si="45"/>
        <v/>
      </c>
      <c r="CS16" s="124"/>
      <c r="CT16" s="109" t="str">
        <f t="shared" si="29"/>
        <v/>
      </c>
      <c r="CU16" s="109" t="str">
        <f t="shared" si="30"/>
        <v/>
      </c>
      <c r="CV16" s="109" t="str">
        <f t="shared" si="31"/>
        <v/>
      </c>
      <c r="CW16" s="109" t="str">
        <f t="shared" si="32"/>
        <v/>
      </c>
      <c r="CX16" s="109" t="str">
        <f t="shared" si="33"/>
        <v/>
      </c>
      <c r="CY16" s="109" t="str">
        <f t="shared" si="34"/>
        <v/>
      </c>
      <c r="DA16" s="109">
        <f>IF(COUNTIF($DA$5:DA15,DA15)=$BD$15,MAX(DA15)+1,DA15)</f>
        <v>2</v>
      </c>
      <c r="DB16" s="109" t="str">
        <f t="shared" si="39"/>
        <v>Sprint # 3</v>
      </c>
      <c r="DC16" s="109" t="str">
        <f>IF(DB16="","",INDEX($CT$5:$CY$5,1,COUNTIF($DB$6:DB16,DB16)))</f>
        <v>High</v>
      </c>
      <c r="DD16" s="109">
        <f>IF(DB16="","",MAX(INDEX($CT$6:$CY$35,DA16+1,COUNTIF($DB$6:DB16,DB16)),0))</f>
        <v>2</v>
      </c>
      <c r="DF16" s="108" t="s">
        <v>268</v>
      </c>
      <c r="DH16" s="224" t="str">
        <f>G3</f>
        <v>RESPONSIBLE</v>
      </c>
      <c r="DI16" s="252"/>
      <c r="DK16" s="109"/>
      <c r="DL16" s="109"/>
      <c r="DM16" s="121"/>
      <c r="DN16" s="121"/>
      <c r="DO16" s="121"/>
      <c r="DP16" s="109"/>
      <c r="DQ16" s="109"/>
    </row>
    <row r="17" spans="2:121" s="7" customFormat="1" ht="15" customHeight="1" x14ac:dyDescent="0.25">
      <c r="B17" s="104">
        <v>13</v>
      </c>
      <c r="C17" s="86">
        <f>IFERROR(INDEX(Backlog!B$6:B$1005,Calculation!$B17,1),"")</f>
        <v>13</v>
      </c>
      <c r="D17" s="86">
        <f>IFERROR(IF(INDEX(Backlog!C$6:C$1005,Calculation!$B17,1)="","",INDEX(Backlog!C$6:C$1005,Calculation!$B17,1)),"")</f>
        <v>2</v>
      </c>
      <c r="E17" s="86" t="str">
        <f>IFERROR(""&amp;INDEX(Backlog!D$6:D$1005,Calculation!$B17,1),"")</f>
        <v>Feature</v>
      </c>
      <c r="F17" s="86" t="str">
        <f>IFERROR(""&amp;INDEX(Backlog!E$6:E$1005,Calculation!$B17,1),"")</f>
        <v>Feature 1.4</v>
      </c>
      <c r="G17" s="86" t="str">
        <f>IFERROR(""&amp;INDEX(Backlog!F$6:F$1005,Calculation!$B17,1),"")</f>
        <v>Kyle</v>
      </c>
      <c r="H17" s="86">
        <f>IFERROR(IF(INDEX(Backlog!G$6:G$1005,Calculation!$B17,1)="","",INDEX(Backlog!G$6:G$1005,Calculation!$B17,1)),"")</f>
        <v>6</v>
      </c>
      <c r="I17" s="86" t="str">
        <f>IFERROR(IF(INDEX(Backlog!H$6:H$1005,Calculation!$B17,1)="","Not set",INDEX(Backlog!H$6:H$1005,Calculation!$B17,1)),"")</f>
        <v>Low</v>
      </c>
      <c r="J17" s="86" t="str">
        <f>IFERROR(""&amp;INDEX(Backlog!I$6:I$1005,Calculation!$B17,1),"")</f>
        <v>Yes</v>
      </c>
      <c r="K17" s="86" t="str">
        <f>IFERROR(IF(LEN(INDEX(Backlog!J$6:J$1005,Calculation!$B17,1))=0,"Not set",INDEX(Backlog!J$6:J$1005,Calculation!$B17,1)),"")</f>
        <v>Completed</v>
      </c>
      <c r="L17" s="105">
        <f>IFERROR(IF(INDEX(Backlog!K$6:K$1005,Calculation!$B17,1)="","",INDEX(Backlog!K$6:K$1005,Calculation!$B17,1)),"")</f>
        <v>44615</v>
      </c>
      <c r="M17" s="105" t="str">
        <f t="shared" si="0"/>
        <v>Feb 23, 2022</v>
      </c>
      <c r="N17" s="105">
        <f>IFERROR(IF(INDEX(Backlog!L$6:L$1005,Calculation!$B17,1)="","",INDEX(Backlog!L$6:L$1005,Calculation!$B17,1)),"")</f>
        <v>44616</v>
      </c>
      <c r="O17" s="105" t="str">
        <f t="shared" si="1"/>
        <v>Feb 24, 2022</v>
      </c>
      <c r="P17" s="86" t="str">
        <f>IFERROR(""&amp;INDEX(Backlog!M$6:M$1005,Calculation!$B17,1),"")</f>
        <v/>
      </c>
      <c r="Q17" s="106">
        <f t="shared" si="2"/>
        <v>1</v>
      </c>
      <c r="R17" s="106">
        <f t="shared" si="3"/>
        <v>1</v>
      </c>
      <c r="T17" s="107">
        <f t="shared" si="4"/>
        <v>0</v>
      </c>
      <c r="U17" s="86">
        <f t="shared" si="5"/>
        <v>1</v>
      </c>
      <c r="V17" s="86">
        <f t="shared" si="6"/>
        <v>1</v>
      </c>
      <c r="W17" s="86">
        <f t="shared" si="7"/>
        <v>1</v>
      </c>
      <c r="X17" s="86">
        <f t="shared" si="17"/>
        <v>0</v>
      </c>
      <c r="Y17" s="86" t="str">
        <f t="shared" si="8"/>
        <v>#13 - Feature 1.4</v>
      </c>
      <c r="Z17" s="86" t="str">
        <f t="shared" si="9"/>
        <v>Feature 1.4</v>
      </c>
      <c r="AA17" s="86" t="str">
        <f>IF(X17=0,"",IF(LEN(K17)=0,COLUMN(Kanban!$D$8),IFERROR(MATCH(K17,Kanban!$A$8:$AI$8,0),COLUMN(Kanban!$D$8))))</f>
        <v/>
      </c>
      <c r="AB17" s="86" t="str">
        <f>IF(X17=0,"",2*COUNTIF($AA$5:AA17,AA17)+$AF$5)</f>
        <v/>
      </c>
      <c r="AC17" s="106" t="str">
        <f t="shared" si="18"/>
        <v>-</v>
      </c>
      <c r="AK17" s="107" t="str">
        <f>INDEX(Retrospective!$B$8:$D$207,B17,IF(OR($AI$4=2,$AI$4=4),2,1))&amp;IF($AI$4=2,""," - "&amp;INDEX(Retrospective!$B$8:$D$207,B17,IF($AI$4=1,2,3)))</f>
        <v xml:space="preserve"> - </v>
      </c>
      <c r="AL17" s="106" t="str">
        <f>IFERROR(MATCH(INDEX(Retrospective!$E$8:$E$27,B17,1),$AI$13:$AI$16,0),"")</f>
        <v/>
      </c>
      <c r="AM17" s="86" t="str">
        <f>IF(AL17="","", AL17&amp;"."&amp;COUNTIF($AL$5:AL17,AL17))</f>
        <v/>
      </c>
      <c r="AS17" s="109" t="str">
        <f>""&amp;Settings!L12</f>
        <v/>
      </c>
      <c r="AT17" s="109" t="str">
        <f t="shared" si="43"/>
        <v/>
      </c>
      <c r="AU17" s="109" t="str">
        <f t="shared" si="42"/>
        <v/>
      </c>
      <c r="AW17" s="115" t="str">
        <f>""&amp;Settings!I6</f>
        <v>In Progress</v>
      </c>
      <c r="AX17" s="109">
        <f t="shared" si="44"/>
        <v>0</v>
      </c>
      <c r="AY17" s="109">
        <f t="shared" si="44"/>
        <v>0</v>
      </c>
      <c r="AZ17" s="109">
        <f t="shared" si="44"/>
        <v>0</v>
      </c>
      <c r="BA17" s="109">
        <f t="shared" si="44"/>
        <v>0</v>
      </c>
      <c r="BB17" s="109" t="str">
        <f t="shared" si="44"/>
        <v/>
      </c>
      <c r="BC17" s="109" t="str">
        <f t="shared" si="44"/>
        <v/>
      </c>
      <c r="BD17" s="109">
        <f>SUM(AX17:BC17)</f>
        <v>0</v>
      </c>
      <c r="BF17" s="111" t="str">
        <f t="array" ref="BF17">IFERROR(SMALL(IF($D$5:$D$1004=$AP$6,$N$5:$N$1004,""),B17),"")</f>
        <v/>
      </c>
      <c r="BG17" s="112" t="str">
        <f>IF(IFERROR(MATCH(BF17,$BF$4:BF16,0),0)=0,MAX($BG$4:BG16)+1,"")</f>
        <v/>
      </c>
      <c r="BH17" s="113" t="str">
        <f t="shared" si="12"/>
        <v/>
      </c>
      <c r="BI17" s="112" t="str">
        <f t="shared" si="13"/>
        <v/>
      </c>
      <c r="BJ17" s="86" t="str">
        <f t="shared" si="14"/>
        <v/>
      </c>
      <c r="BK17" s="86" t="str">
        <f t="shared" si="20"/>
        <v/>
      </c>
      <c r="BL17" s="86" t="str">
        <f t="shared" si="15"/>
        <v/>
      </c>
      <c r="BM17" s="86" t="str">
        <f t="shared" si="21"/>
        <v/>
      </c>
      <c r="BP17" s="108" t="s">
        <v>244</v>
      </c>
      <c r="BQ17" s="331">
        <f>IFERROR(COUNTIFS($N$5:$N$1004,"&gt;0",$J$5:$J$1004,"Yes")/COUNTIFS($J$5:$J$1004,"Yes"),0)</f>
        <v>0.54838709677419351</v>
      </c>
      <c r="BR17" s="332">
        <f t="shared" ref="BR17:BR18" si="46">1-BQ17</f>
        <v>0.45161290322580649</v>
      </c>
      <c r="BT17" s="125">
        <v>1</v>
      </c>
      <c r="BU17" s="109" t="str">
        <f t="shared" si="22"/>
        <v/>
      </c>
      <c r="BV17" s="109" t="str">
        <f t="shared" si="23"/>
        <v/>
      </c>
      <c r="BW17" s="109" t="str">
        <f t="shared" si="24"/>
        <v/>
      </c>
      <c r="BX17" s="119" t="str">
        <f t="shared" si="40"/>
        <v/>
      </c>
      <c r="BY17" s="109" t="str">
        <f t="array" ref="BY17">IFERROR(INDEX($D$5:$D$1004, MATCH(0,COUNTIF($BY$5:BY16,$D$5:$D$1004),0),1),"")</f>
        <v/>
      </c>
      <c r="BZ17" s="121" t="str">
        <f t="shared" si="35"/>
        <v xml:space="preserve">Sprint # </v>
      </c>
      <c r="CA17" s="109">
        <f t="shared" si="36"/>
        <v>0</v>
      </c>
      <c r="CB17" s="121">
        <f t="shared" si="25"/>
        <v>0</v>
      </c>
      <c r="CC17" s="121">
        <f t="shared" si="26"/>
        <v>0</v>
      </c>
      <c r="CD17" s="123" t="str">
        <f t="shared" si="27"/>
        <v/>
      </c>
      <c r="CE17" s="123" t="str">
        <f t="shared" si="37"/>
        <v/>
      </c>
      <c r="CF17" s="116"/>
      <c r="CG17" s="115">
        <f t="shared" si="38"/>
        <v>0</v>
      </c>
      <c r="CH17" s="109" t="str">
        <f t="shared" si="45"/>
        <v/>
      </c>
      <c r="CI17" s="109" t="str">
        <f t="shared" si="45"/>
        <v/>
      </c>
      <c r="CJ17" s="109" t="str">
        <f t="shared" si="45"/>
        <v/>
      </c>
      <c r="CK17" s="109" t="str">
        <f t="shared" si="45"/>
        <v/>
      </c>
      <c r="CL17" s="109" t="str">
        <f t="shared" si="45"/>
        <v/>
      </c>
      <c r="CM17" s="109" t="str">
        <f t="shared" si="45"/>
        <v/>
      </c>
      <c r="CN17" s="109" t="str">
        <f t="shared" si="45"/>
        <v/>
      </c>
      <c r="CO17" s="109" t="str">
        <f t="shared" si="45"/>
        <v/>
      </c>
      <c r="CP17" s="109" t="str">
        <f t="shared" si="45"/>
        <v/>
      </c>
      <c r="CQ17" s="109" t="str">
        <f t="shared" si="45"/>
        <v/>
      </c>
      <c r="CR17" s="109" t="str">
        <f t="shared" si="45"/>
        <v/>
      </c>
      <c r="CS17" s="124"/>
      <c r="CT17" s="109" t="str">
        <f t="shared" si="29"/>
        <v/>
      </c>
      <c r="CU17" s="109" t="str">
        <f t="shared" si="30"/>
        <v/>
      </c>
      <c r="CV17" s="109" t="str">
        <f t="shared" si="31"/>
        <v/>
      </c>
      <c r="CW17" s="109" t="str">
        <f t="shared" si="32"/>
        <v/>
      </c>
      <c r="CX17" s="109" t="str">
        <f t="shared" si="33"/>
        <v/>
      </c>
      <c r="CY17" s="109" t="str">
        <f t="shared" si="34"/>
        <v/>
      </c>
      <c r="DA17" s="109">
        <f>IF(COUNTIF($DA$5:DA16,DA16)=$BD$15,MAX(DA16)+1,DA16)</f>
        <v>2</v>
      </c>
      <c r="DB17" s="109" t="str">
        <f t="shared" si="39"/>
        <v>Sprint # 3</v>
      </c>
      <c r="DC17" s="109" t="str">
        <f>IF(DB17="","",INDEX($CT$5:$CY$5,1,COUNTIF($DB$6:DB17,DB17)))</f>
        <v>Not set</v>
      </c>
      <c r="DD17" s="109">
        <f>IF(DB17="","",MAX(INDEX($CT$6:$CY$35,DA17+1,COUNTIF($DB$6:DB17,DB17)),0))</f>
        <v>0</v>
      </c>
      <c r="DF17" s="108" t="s">
        <v>269</v>
      </c>
      <c r="DH17" s="224" t="str">
        <f>H3</f>
        <v>STORY POINTS</v>
      </c>
      <c r="DI17" s="252"/>
      <c r="DK17" s="109"/>
      <c r="DL17" s="109"/>
      <c r="DM17" s="121"/>
      <c r="DN17" s="121"/>
      <c r="DO17" s="121"/>
      <c r="DP17" s="109"/>
      <c r="DQ17" s="109"/>
    </row>
    <row r="18" spans="2:121" s="7" customFormat="1" ht="15" customHeight="1" x14ac:dyDescent="0.25">
      <c r="B18" s="104">
        <v>14</v>
      </c>
      <c r="C18" s="86">
        <f>IFERROR(INDEX(Backlog!B$6:B$1005,Calculation!$B18,1),"")</f>
        <v>14</v>
      </c>
      <c r="D18" s="86">
        <f>IFERROR(IF(INDEX(Backlog!C$6:C$1005,Calculation!$B18,1)="","",INDEX(Backlog!C$6:C$1005,Calculation!$B18,1)),"")</f>
        <v>2</v>
      </c>
      <c r="E18" s="86" t="str">
        <f>IFERROR(""&amp;INDEX(Backlog!D$6:D$1005,Calculation!$B18,1),"")</f>
        <v>Feature</v>
      </c>
      <c r="F18" s="86" t="str">
        <f>IFERROR(""&amp;INDEX(Backlog!E$6:E$1005,Calculation!$B18,1),"")</f>
        <v>Feature 1.5</v>
      </c>
      <c r="G18" s="86" t="str">
        <f>IFERROR(""&amp;INDEX(Backlog!F$6:F$1005,Calculation!$B18,1),"")</f>
        <v>Carolyne</v>
      </c>
      <c r="H18" s="86">
        <f>IFERROR(IF(INDEX(Backlog!G$6:G$1005,Calculation!$B18,1)="","",INDEX(Backlog!G$6:G$1005,Calculation!$B18,1)),"")</f>
        <v>11</v>
      </c>
      <c r="I18" s="86" t="str">
        <f>IFERROR(IF(INDEX(Backlog!H$6:H$1005,Calculation!$B18,1)="","Not set",INDEX(Backlog!H$6:H$1005,Calculation!$B18,1)),"")</f>
        <v>High</v>
      </c>
      <c r="J18" s="86" t="str">
        <f>IFERROR(""&amp;INDEX(Backlog!I$6:I$1005,Calculation!$B18,1),"")</f>
        <v>Yes</v>
      </c>
      <c r="K18" s="86" t="str">
        <f>IFERROR(IF(LEN(INDEX(Backlog!J$6:J$1005,Calculation!$B18,1))=0,"Not set",INDEX(Backlog!J$6:J$1005,Calculation!$B18,1)),"")</f>
        <v>Deployment</v>
      </c>
      <c r="L18" s="105">
        <f>IFERROR(IF(INDEX(Backlog!K$6:K$1005,Calculation!$B18,1)="","",INDEX(Backlog!K$6:K$1005,Calculation!$B18,1)),"")</f>
        <v>44615</v>
      </c>
      <c r="M18" s="105" t="str">
        <f t="shared" si="0"/>
        <v>Feb 23, 2022</v>
      </c>
      <c r="N18" s="105" t="str">
        <f>IFERROR(IF(INDEX(Backlog!L$6:L$1005,Calculation!$B18,1)="","",INDEX(Backlog!L$6:L$1005,Calculation!$B18,1)),"")</f>
        <v/>
      </c>
      <c r="O18" s="105" t="str">
        <f t="shared" si="1"/>
        <v/>
      </c>
      <c r="P18" s="86" t="str">
        <f>IFERROR(""&amp;INDEX(Backlog!M$6:M$1005,Calculation!$B18,1),"")</f>
        <v/>
      </c>
      <c r="Q18" s="106" t="str">
        <f t="shared" si="2"/>
        <v/>
      </c>
      <c r="R18" s="106">
        <f t="shared" si="3"/>
        <v>1</v>
      </c>
      <c r="T18" s="107">
        <f t="shared" si="4"/>
        <v>0</v>
      </c>
      <c r="U18" s="86">
        <f t="shared" si="5"/>
        <v>1</v>
      </c>
      <c r="V18" s="86">
        <f t="shared" si="6"/>
        <v>1</v>
      </c>
      <c r="W18" s="86">
        <f t="shared" si="7"/>
        <v>1</v>
      </c>
      <c r="X18" s="86">
        <f t="shared" si="17"/>
        <v>0</v>
      </c>
      <c r="Y18" s="86" t="str">
        <f t="shared" si="8"/>
        <v>#14 - Feature 1.5</v>
      </c>
      <c r="Z18" s="86" t="str">
        <f t="shared" si="9"/>
        <v>Feature 1.5</v>
      </c>
      <c r="AA18" s="86" t="str">
        <f>IF(X18=0,"",IF(LEN(K18)=0,COLUMN(Kanban!$D$8),IFERROR(MATCH(K18,Kanban!$A$8:$AI$8,0),COLUMN(Kanban!$D$8))))</f>
        <v/>
      </c>
      <c r="AB18" s="86" t="str">
        <f>IF(X18=0,"",2*COUNTIF($AA$5:AA18,AA18)+$AF$5)</f>
        <v/>
      </c>
      <c r="AC18" s="106" t="str">
        <f t="shared" si="18"/>
        <v>-</v>
      </c>
      <c r="AK18" s="107" t="str">
        <f>INDEX(Retrospective!$B$8:$D$207,B18,IF(OR($AI$4=2,$AI$4=4),2,1))&amp;IF($AI$4=2,""," - "&amp;INDEX(Retrospective!$B$8:$D$207,B18,IF($AI$4=1,2,3)))</f>
        <v xml:space="preserve"> - </v>
      </c>
      <c r="AL18" s="106" t="str">
        <f>IFERROR(MATCH(INDEX(Retrospective!$E$8:$E$27,B18,1),$AI$13:$AI$16,0),"")</f>
        <v/>
      </c>
      <c r="AM18" s="86" t="str">
        <f>IF(AL18="","", AL18&amp;"."&amp;COUNTIF($AL$5:AL18,AL18))</f>
        <v/>
      </c>
      <c r="AS18" s="109" t="str">
        <f>""&amp;Settings!L13</f>
        <v/>
      </c>
      <c r="AT18" s="109" t="str">
        <f t="shared" si="43"/>
        <v/>
      </c>
      <c r="AU18" s="109" t="str">
        <f t="shared" si="42"/>
        <v/>
      </c>
      <c r="AW18" s="115" t="str">
        <f>""&amp;Settings!I7</f>
        <v>Open</v>
      </c>
      <c r="AX18" s="109">
        <f t="shared" si="44"/>
        <v>1</v>
      </c>
      <c r="AY18" s="109">
        <f t="shared" si="44"/>
        <v>0</v>
      </c>
      <c r="AZ18" s="109">
        <f t="shared" si="44"/>
        <v>0</v>
      </c>
      <c r="BA18" s="109">
        <f t="shared" si="44"/>
        <v>0</v>
      </c>
      <c r="BB18" s="109" t="str">
        <f t="shared" si="44"/>
        <v/>
      </c>
      <c r="BC18" s="109" t="str">
        <f t="shared" si="44"/>
        <v/>
      </c>
      <c r="BD18" s="109">
        <f t="shared" ref="BD18:BD26" si="47">SUM(AX18:BC18)</f>
        <v>1</v>
      </c>
      <c r="BF18" s="111" t="str">
        <f t="array" ref="BF18">IFERROR(SMALL(IF($D$5:$D$1004=$AP$6,$N$5:$N$1004,""),B18),"")</f>
        <v/>
      </c>
      <c r="BG18" s="112" t="str">
        <f>IF(IFERROR(MATCH(BF18,$BF$4:BF17,0),0)=0,MAX($BG$4:BG17)+1,"")</f>
        <v/>
      </c>
      <c r="BH18" s="113" t="str">
        <f t="shared" si="12"/>
        <v/>
      </c>
      <c r="BI18" s="112" t="str">
        <f t="shared" si="13"/>
        <v/>
      </c>
      <c r="BJ18" s="86" t="str">
        <f t="shared" si="14"/>
        <v/>
      </c>
      <c r="BK18" s="86" t="str">
        <f t="shared" si="20"/>
        <v/>
      </c>
      <c r="BL18" s="86" t="str">
        <f t="shared" si="15"/>
        <v/>
      </c>
      <c r="BM18" s="86" t="str">
        <f t="shared" si="21"/>
        <v/>
      </c>
      <c r="BP18" s="109" t="str">
        <f>AS11 &amp; " %"</f>
        <v>Bug %</v>
      </c>
      <c r="BQ18" s="331">
        <f>IFERROR(COUNTIF(E5:E1004,AS11 )/COUNT(D5:D1004),0)</f>
        <v>0.14285714285714285</v>
      </c>
      <c r="BR18" s="332">
        <f t="shared" si="46"/>
        <v>0.85714285714285721</v>
      </c>
      <c r="BT18" s="125">
        <v>1</v>
      </c>
      <c r="BU18" s="109" t="str">
        <f t="shared" si="22"/>
        <v/>
      </c>
      <c r="BV18" s="109" t="str">
        <f t="shared" si="23"/>
        <v/>
      </c>
      <c r="BW18" s="109" t="str">
        <f t="shared" si="24"/>
        <v/>
      </c>
      <c r="BX18" s="119" t="str">
        <f t="shared" si="40"/>
        <v/>
      </c>
      <c r="BY18" s="109" t="str">
        <f t="array" ref="BY18">IFERROR(INDEX($D$5:$D$1004, MATCH(0,COUNTIF($BY$5:BY17,$D$5:$D$1004),0),1),"")</f>
        <v/>
      </c>
      <c r="BZ18" s="121" t="str">
        <f t="shared" si="35"/>
        <v xml:space="preserve">Sprint # </v>
      </c>
      <c r="CA18" s="109">
        <f t="shared" si="36"/>
        <v>0</v>
      </c>
      <c r="CB18" s="121">
        <f t="shared" si="25"/>
        <v>0</v>
      </c>
      <c r="CC18" s="121">
        <f t="shared" si="26"/>
        <v>0</v>
      </c>
      <c r="CD18" s="123" t="str">
        <f t="shared" si="27"/>
        <v/>
      </c>
      <c r="CE18" s="123" t="str">
        <f t="shared" si="37"/>
        <v/>
      </c>
      <c r="CF18" s="116"/>
      <c r="CG18" s="115">
        <f t="shared" si="38"/>
        <v>0</v>
      </c>
      <c r="CH18" s="109" t="str">
        <f t="shared" si="45"/>
        <v/>
      </c>
      <c r="CI18" s="109" t="str">
        <f t="shared" si="45"/>
        <v/>
      </c>
      <c r="CJ18" s="109" t="str">
        <f t="shared" si="45"/>
        <v/>
      </c>
      <c r="CK18" s="109" t="str">
        <f t="shared" si="45"/>
        <v/>
      </c>
      <c r="CL18" s="109" t="str">
        <f t="shared" si="45"/>
        <v/>
      </c>
      <c r="CM18" s="109" t="str">
        <f t="shared" si="45"/>
        <v/>
      </c>
      <c r="CN18" s="109" t="str">
        <f t="shared" si="45"/>
        <v/>
      </c>
      <c r="CO18" s="109" t="str">
        <f t="shared" si="45"/>
        <v/>
      </c>
      <c r="CP18" s="109" t="str">
        <f t="shared" si="45"/>
        <v/>
      </c>
      <c r="CQ18" s="109" t="str">
        <f t="shared" si="45"/>
        <v/>
      </c>
      <c r="CR18" s="109" t="str">
        <f t="shared" si="45"/>
        <v/>
      </c>
      <c r="CS18" s="124"/>
      <c r="CT18" s="109" t="str">
        <f t="shared" si="29"/>
        <v/>
      </c>
      <c r="CU18" s="109" t="str">
        <f t="shared" si="30"/>
        <v/>
      </c>
      <c r="CV18" s="109" t="str">
        <f t="shared" si="31"/>
        <v/>
      </c>
      <c r="CW18" s="109" t="str">
        <f t="shared" si="32"/>
        <v/>
      </c>
      <c r="CX18" s="109" t="str">
        <f t="shared" si="33"/>
        <v/>
      </c>
      <c r="CY18" s="109" t="str">
        <f t="shared" si="34"/>
        <v/>
      </c>
      <c r="DA18" s="109">
        <f>IF(COUNTIF($DA$5:DA17,DA17)=$BD$15,MAX(DA17)+1,DA17)</f>
        <v>3</v>
      </c>
      <c r="DB18" s="109" t="str">
        <f t="shared" si="39"/>
        <v>Sprint # 4</v>
      </c>
      <c r="DC18" s="109" t="str">
        <f>IF(DB18="","",INDEX($CT$5:$CY$5,1,COUNTIF($DB$6:DB18,DB18)))</f>
        <v>Low</v>
      </c>
      <c r="DD18" s="109">
        <f>IF(DB18="","",MAX(INDEX($CT$6:$CY$35,DA18+1,COUNTIF($DB$6:DB18,DB18)),0))</f>
        <v>5</v>
      </c>
      <c r="DF18" s="108" t="s">
        <v>270</v>
      </c>
      <c r="DH18" s="224" t="str">
        <f>I3</f>
        <v>PRIORITY</v>
      </c>
      <c r="DI18" s="252"/>
      <c r="DK18" s="109"/>
      <c r="DL18" s="109"/>
      <c r="DM18" s="121"/>
      <c r="DN18" s="121"/>
      <c r="DO18" s="121"/>
      <c r="DP18" s="109"/>
      <c r="DQ18" s="109"/>
    </row>
    <row r="19" spans="2:121" s="7" customFormat="1" ht="15" customHeight="1" x14ac:dyDescent="0.25">
      <c r="B19" s="104">
        <v>15</v>
      </c>
      <c r="C19" s="86">
        <f>IFERROR(INDEX(Backlog!B$6:B$1005,Calculation!$B19,1),"")</f>
        <v>15</v>
      </c>
      <c r="D19" s="86">
        <f>IFERROR(IF(INDEX(Backlog!C$6:C$1005,Calculation!$B19,1)="","",INDEX(Backlog!C$6:C$1005,Calculation!$B19,1)),"")</f>
        <v>2</v>
      </c>
      <c r="E19" s="86" t="str">
        <f>IFERROR(""&amp;INDEX(Backlog!D$6:D$1005,Calculation!$B19,1),"")</f>
        <v>Bug</v>
      </c>
      <c r="F19" s="86" t="str">
        <f>IFERROR(""&amp;INDEX(Backlog!E$6:E$1005,Calculation!$B19,1),"")</f>
        <v>Bug 1.2</v>
      </c>
      <c r="G19" s="86" t="str">
        <f>IFERROR(""&amp;INDEX(Backlog!F$6:F$1005,Calculation!$B19,1),"")</f>
        <v>Kate</v>
      </c>
      <c r="H19" s="86">
        <f>IFERROR(IF(INDEX(Backlog!G$6:G$1005,Calculation!$B19,1)="","",INDEX(Backlog!G$6:G$1005,Calculation!$B19,1)),"")</f>
        <v>9</v>
      </c>
      <c r="I19" s="86" t="str">
        <f>IFERROR(IF(INDEX(Backlog!H$6:H$1005,Calculation!$B19,1)="","Not set",INDEX(Backlog!H$6:H$1005,Calculation!$B19,1)),"")</f>
        <v>Low</v>
      </c>
      <c r="J19" s="86" t="str">
        <f>IFERROR(""&amp;INDEX(Backlog!I$6:I$1005,Calculation!$B19,1),"")</f>
        <v>No</v>
      </c>
      <c r="K19" s="86" t="str">
        <f>IFERROR(IF(LEN(INDEX(Backlog!J$6:J$1005,Calculation!$B19,1))=0,"Not set",INDEX(Backlog!J$6:J$1005,Calculation!$B19,1)),"")</f>
        <v>Testing</v>
      </c>
      <c r="L19" s="105">
        <f>IFERROR(IF(INDEX(Backlog!K$6:K$1005,Calculation!$B19,1)="","",INDEX(Backlog!K$6:K$1005,Calculation!$B19,1)),"")</f>
        <v>44617</v>
      </c>
      <c r="M19" s="105" t="str">
        <f t="shared" si="0"/>
        <v>Feb 25, 2022</v>
      </c>
      <c r="N19" s="105" t="str">
        <f>IFERROR(IF(INDEX(Backlog!L$6:L$1005,Calculation!$B19,1)="","",INDEX(Backlog!L$6:L$1005,Calculation!$B19,1)),"")</f>
        <v/>
      </c>
      <c r="O19" s="105" t="str">
        <f t="shared" si="1"/>
        <v/>
      </c>
      <c r="P19" s="86" t="str">
        <f>IFERROR(""&amp;INDEX(Backlog!M$6:M$1005,Calculation!$B19,1),"")</f>
        <v/>
      </c>
      <c r="Q19" s="106" t="str">
        <f t="shared" si="2"/>
        <v/>
      </c>
      <c r="R19" s="106">
        <f t="shared" si="3"/>
        <v>1</v>
      </c>
      <c r="T19" s="107">
        <f t="shared" si="4"/>
        <v>0</v>
      </c>
      <c r="U19" s="86">
        <f t="shared" si="5"/>
        <v>1</v>
      </c>
      <c r="V19" s="86">
        <f t="shared" si="6"/>
        <v>1</v>
      </c>
      <c r="W19" s="86">
        <f t="shared" si="7"/>
        <v>1</v>
      </c>
      <c r="X19" s="86">
        <f t="shared" si="17"/>
        <v>0</v>
      </c>
      <c r="Y19" s="86" t="str">
        <f t="shared" si="8"/>
        <v>#15 - Bug 1.2</v>
      </c>
      <c r="Z19" s="86" t="str">
        <f t="shared" si="9"/>
        <v>Bug 1.2</v>
      </c>
      <c r="AA19" s="86" t="str">
        <f>IF(X19=0,"",IF(LEN(K19)=0,COLUMN(Kanban!$D$8),IFERROR(MATCH(K19,Kanban!$A$8:$AI$8,0),COLUMN(Kanban!$D$8))))</f>
        <v/>
      </c>
      <c r="AB19" s="86" t="str">
        <f>IF(X19=0,"",2*COUNTIF($AA$5:AA19,AA19)+$AF$5)</f>
        <v/>
      </c>
      <c r="AC19" s="106" t="str">
        <f t="shared" si="18"/>
        <v>-</v>
      </c>
      <c r="AK19" s="107" t="str">
        <f>INDEX(Retrospective!$B$8:$D$207,B19,IF(OR($AI$4=2,$AI$4=4),2,1))&amp;IF($AI$4=2,""," - "&amp;INDEX(Retrospective!$B$8:$D$207,B19,IF($AI$4=1,2,3)))</f>
        <v xml:space="preserve"> - </v>
      </c>
      <c r="AL19" s="106" t="str">
        <f>IFERROR(MATCH(INDEX(Retrospective!$E$8:$E$207,B19,1),$AI$13:$AI$16,0),"")</f>
        <v/>
      </c>
      <c r="AM19" s="86" t="str">
        <f>IF(AL19="","", AL19&amp;"."&amp;COUNTIF($AL$5:AL19,AL19))</f>
        <v/>
      </c>
      <c r="AS19" s="109" t="str">
        <f>""&amp;Settings!L14</f>
        <v/>
      </c>
      <c r="AT19" s="109" t="str">
        <f t="shared" si="43"/>
        <v/>
      </c>
      <c r="AU19" s="109" t="str">
        <f>IF(AS19="","",COUNTIFS($D$5:$D$1004,$AP$6,$E$5:$E$1004,AS19))</f>
        <v/>
      </c>
      <c r="AV19" s="127"/>
      <c r="AW19" s="115" t="str">
        <f>""&amp;Settings!I8</f>
        <v>Testing</v>
      </c>
      <c r="AX19" s="109">
        <f t="shared" si="44"/>
        <v>0</v>
      </c>
      <c r="AY19" s="109">
        <f t="shared" si="44"/>
        <v>1</v>
      </c>
      <c r="AZ19" s="109">
        <f t="shared" si="44"/>
        <v>0</v>
      </c>
      <c r="BA19" s="109">
        <f t="shared" si="44"/>
        <v>0</v>
      </c>
      <c r="BB19" s="109" t="str">
        <f t="shared" si="44"/>
        <v/>
      </c>
      <c r="BC19" s="109" t="str">
        <f t="shared" si="44"/>
        <v/>
      </c>
      <c r="BD19" s="109">
        <f t="shared" si="47"/>
        <v>1</v>
      </c>
      <c r="BF19" s="111" t="str">
        <f t="array" ref="BF19">IFERROR(SMALL(IF($D$5:$D$1004=$AP$6,$N$5:$N$1004,""),B19),"")</f>
        <v/>
      </c>
      <c r="BG19" s="112" t="str">
        <f>IF(IFERROR(MATCH(BF19,$BF$4:BF18,0),0)=0,MAX($BG$4:BG18)+1,"")</f>
        <v/>
      </c>
      <c r="BH19" s="113" t="str">
        <f t="shared" si="12"/>
        <v/>
      </c>
      <c r="BI19" s="112" t="str">
        <f t="shared" si="13"/>
        <v/>
      </c>
      <c r="BJ19" s="86" t="str">
        <f t="shared" si="14"/>
        <v/>
      </c>
      <c r="BK19" s="86" t="str">
        <f t="shared" si="20"/>
        <v/>
      </c>
      <c r="BL19" s="86" t="str">
        <f t="shared" si="15"/>
        <v/>
      </c>
      <c r="BM19" s="86" t="str">
        <f t="shared" si="21"/>
        <v/>
      </c>
      <c r="BP19" s="108" t="str">
        <f>"SUMMARY OF LAST " &amp; D2CountSprints &amp; " SPRINTS"</f>
        <v>SUMMARY OF LAST 5 SPRINTS</v>
      </c>
      <c r="BT19" s="125">
        <v>1</v>
      </c>
      <c r="BU19" s="109" t="str">
        <f t="shared" si="22"/>
        <v/>
      </c>
      <c r="BV19" s="109" t="str">
        <f t="shared" si="23"/>
        <v/>
      </c>
      <c r="BW19" s="109" t="str">
        <f t="shared" si="24"/>
        <v/>
      </c>
      <c r="BX19" s="119" t="str">
        <f t="shared" si="40"/>
        <v/>
      </c>
      <c r="BY19" s="109" t="str">
        <f t="array" ref="BY19">IFERROR(INDEX($D$5:$D$1004, MATCH(0,COUNTIF($BY$5:BY18,$D$5:$D$1004),0),1),"")</f>
        <v/>
      </c>
      <c r="BZ19" s="121" t="str">
        <f t="shared" si="35"/>
        <v xml:space="preserve">Sprint # </v>
      </c>
      <c r="CA19" s="109">
        <f t="shared" si="36"/>
        <v>0</v>
      </c>
      <c r="CB19" s="121">
        <f t="shared" si="25"/>
        <v>0</v>
      </c>
      <c r="CC19" s="121">
        <f t="shared" si="26"/>
        <v>0</v>
      </c>
      <c r="CD19" s="123" t="str">
        <f t="shared" si="27"/>
        <v/>
      </c>
      <c r="CE19" s="123" t="str">
        <f t="shared" si="37"/>
        <v/>
      </c>
      <c r="CF19" s="116"/>
      <c r="CG19" s="115">
        <f t="shared" si="38"/>
        <v>0</v>
      </c>
      <c r="CH19" s="109" t="str">
        <f t="shared" si="45"/>
        <v/>
      </c>
      <c r="CI19" s="109" t="str">
        <f t="shared" si="45"/>
        <v/>
      </c>
      <c r="CJ19" s="109" t="str">
        <f t="shared" si="45"/>
        <v/>
      </c>
      <c r="CK19" s="109" t="str">
        <f t="shared" si="45"/>
        <v/>
      </c>
      <c r="CL19" s="109" t="str">
        <f t="shared" si="45"/>
        <v/>
      </c>
      <c r="CM19" s="109" t="str">
        <f t="shared" si="45"/>
        <v/>
      </c>
      <c r="CN19" s="109" t="str">
        <f t="shared" si="45"/>
        <v/>
      </c>
      <c r="CO19" s="109" t="str">
        <f t="shared" si="45"/>
        <v/>
      </c>
      <c r="CP19" s="109" t="str">
        <f t="shared" si="45"/>
        <v/>
      </c>
      <c r="CQ19" s="109" t="str">
        <f t="shared" si="45"/>
        <v/>
      </c>
      <c r="CR19" s="109" t="str">
        <f t="shared" si="45"/>
        <v/>
      </c>
      <c r="CS19" s="124"/>
      <c r="CT19" s="109" t="str">
        <f t="shared" si="29"/>
        <v/>
      </c>
      <c r="CU19" s="109" t="str">
        <f t="shared" si="30"/>
        <v/>
      </c>
      <c r="CV19" s="109" t="str">
        <f t="shared" si="31"/>
        <v/>
      </c>
      <c r="CW19" s="109" t="str">
        <f t="shared" si="32"/>
        <v/>
      </c>
      <c r="CX19" s="109" t="str">
        <f t="shared" si="33"/>
        <v/>
      </c>
      <c r="CY19" s="109" t="str">
        <f t="shared" si="34"/>
        <v/>
      </c>
      <c r="DA19" s="109">
        <f>IF(COUNTIF($DA$5:DA18,DA18)=$BD$15,MAX(DA18)+1,DA18)</f>
        <v>3</v>
      </c>
      <c r="DB19" s="109" t="str">
        <f t="shared" si="39"/>
        <v>Sprint # 4</v>
      </c>
      <c r="DC19" s="109" t="str">
        <f>IF(DB19="","",INDEX($CT$5:$CY$5,1,COUNTIF($DB$6:DB19,DB19)))</f>
        <v>Medium</v>
      </c>
      <c r="DD19" s="109">
        <f>IF(DB19="","",MAX(INDEX($CT$6:$CY$35,DA19+1,COUNTIF($DB$6:DB19,DB19)),0))</f>
        <v>1</v>
      </c>
      <c r="DF19" s="108" t="s">
        <v>271</v>
      </c>
      <c r="DH19" s="224" t="str">
        <f>J3</f>
        <v>PLANNED</v>
      </c>
      <c r="DI19" s="252"/>
      <c r="DK19" s="109"/>
      <c r="DL19" s="109"/>
      <c r="DM19" s="121"/>
      <c r="DN19" s="121"/>
      <c r="DO19" s="121"/>
      <c r="DP19" s="109"/>
      <c r="DQ19" s="109"/>
    </row>
    <row r="20" spans="2:121" s="7" customFormat="1" ht="15" customHeight="1" x14ac:dyDescent="0.25">
      <c r="B20" s="104">
        <v>16</v>
      </c>
      <c r="C20" s="86">
        <f>IFERROR(INDEX(Backlog!B$6:B$1005,Calculation!$B20,1),"")</f>
        <v>16</v>
      </c>
      <c r="D20" s="86">
        <f>IFERROR(IF(INDEX(Backlog!C$6:C$1005,Calculation!$B20,1)="","",INDEX(Backlog!C$6:C$1005,Calculation!$B20,1)),"")</f>
        <v>2</v>
      </c>
      <c r="E20" s="86" t="str">
        <f>IFERROR(""&amp;INDEX(Backlog!D$6:D$1005,Calculation!$B20,1),"")</f>
        <v>Feature</v>
      </c>
      <c r="F20" s="86" t="str">
        <f>IFERROR(""&amp;INDEX(Backlog!E$6:E$1005,Calculation!$B20,1),"")</f>
        <v>Feature 1.6</v>
      </c>
      <c r="G20" s="86" t="str">
        <f>IFERROR(""&amp;INDEX(Backlog!F$6:F$1005,Calculation!$B20,1),"")</f>
        <v>John</v>
      </c>
      <c r="H20" s="86">
        <f>IFERROR(IF(INDEX(Backlog!G$6:G$1005,Calculation!$B20,1)="","",INDEX(Backlog!G$6:G$1005,Calculation!$B20,1)),"")</f>
        <v>2</v>
      </c>
      <c r="I20" s="86" t="str">
        <f>IFERROR(IF(INDEX(Backlog!H$6:H$1005,Calculation!$B20,1)="","Not set",INDEX(Backlog!H$6:H$1005,Calculation!$B20,1)),"")</f>
        <v>Low</v>
      </c>
      <c r="J20" s="86" t="str">
        <f>IFERROR(""&amp;INDEX(Backlog!I$6:I$1005,Calculation!$B20,1),"")</f>
        <v>Yes</v>
      </c>
      <c r="K20" s="86" t="str">
        <f>IFERROR(IF(LEN(INDEX(Backlog!J$6:J$1005,Calculation!$B20,1))=0,"Not set",INDEX(Backlog!J$6:J$1005,Calculation!$B20,1)),"")</f>
        <v>Deployment</v>
      </c>
      <c r="L20" s="105">
        <f>IFERROR(IF(INDEX(Backlog!K$6:K$1005,Calculation!$B20,1)="","",INDEX(Backlog!K$6:K$1005,Calculation!$B20,1)),"")</f>
        <v>44615</v>
      </c>
      <c r="M20" s="105" t="str">
        <f t="shared" si="0"/>
        <v>Feb 23, 2022</v>
      </c>
      <c r="N20" s="105" t="str">
        <f>IFERROR(IF(INDEX(Backlog!L$6:L$1005,Calculation!$B20,1)="","",INDEX(Backlog!L$6:L$1005,Calculation!$B20,1)),"")</f>
        <v/>
      </c>
      <c r="O20" s="105" t="str">
        <f t="shared" si="1"/>
        <v/>
      </c>
      <c r="P20" s="86" t="str">
        <f>IFERROR(""&amp;INDEX(Backlog!M$6:M$1005,Calculation!$B20,1),"")</f>
        <v/>
      </c>
      <c r="Q20" s="106" t="str">
        <f t="shared" si="2"/>
        <v/>
      </c>
      <c r="R20" s="106">
        <f t="shared" si="3"/>
        <v>1</v>
      </c>
      <c r="T20" s="107">
        <f t="shared" si="4"/>
        <v>0</v>
      </c>
      <c r="U20" s="86">
        <f t="shared" si="5"/>
        <v>1</v>
      </c>
      <c r="V20" s="86">
        <f t="shared" si="6"/>
        <v>1</v>
      </c>
      <c r="W20" s="86">
        <f t="shared" si="7"/>
        <v>1</v>
      </c>
      <c r="X20" s="86">
        <f t="shared" si="17"/>
        <v>0</v>
      </c>
      <c r="Y20" s="86" t="str">
        <f t="shared" si="8"/>
        <v>#16 - Feature 1.6</v>
      </c>
      <c r="Z20" s="86" t="str">
        <f t="shared" si="9"/>
        <v>Feature 1.6</v>
      </c>
      <c r="AA20" s="86" t="str">
        <f>IF(X20=0,"",IF(LEN(K20)=0,COLUMN(Kanban!$D$8),IFERROR(MATCH(K20,Kanban!$A$8:$AI$8,0),COLUMN(Kanban!$D$8))))</f>
        <v/>
      </c>
      <c r="AB20" s="86" t="str">
        <f>IF(X20=0,"",2*COUNTIF($AA$5:AA20,AA20)+$AF$5)</f>
        <v/>
      </c>
      <c r="AC20" s="106" t="str">
        <f t="shared" si="18"/>
        <v>-</v>
      </c>
      <c r="AK20" s="107" t="str">
        <f>INDEX(Retrospective!$B$8:$D$207,B20,IF(OR($AI$4=2,$AI$4=4),2,1))&amp;IF($AI$4=2,""," - "&amp;INDEX(Retrospective!$B$8:$D$207,B20,IF($AI$4=1,2,3)))</f>
        <v xml:space="preserve"> - </v>
      </c>
      <c r="AL20" s="106" t="str">
        <f>IFERROR(MATCH(INDEX(Retrospective!$E$8:$E$207,B20,1),$AI$13:$AI$16,0),"")</f>
        <v/>
      </c>
      <c r="AM20" s="86" t="str">
        <f>IF(AL20="","", AL20&amp;"."&amp;COUNTIF($AL$5:AL20,AL20))</f>
        <v/>
      </c>
      <c r="AS20" s="109" t="str">
        <f>""&amp;Settings!L15</f>
        <v/>
      </c>
      <c r="AT20" s="109" t="str">
        <f t="shared" si="43"/>
        <v/>
      </c>
      <c r="AU20" s="109" t="str">
        <f>IF(AS20="","",COUNTIFS($D$5:$D$1004,$AP$6,$E$5:$E$1004,AS20))</f>
        <v/>
      </c>
      <c r="AW20" s="115" t="str">
        <f>""&amp;Settings!I9</f>
        <v>Deployment</v>
      </c>
      <c r="AX20" s="109">
        <f t="shared" si="44"/>
        <v>0</v>
      </c>
      <c r="AY20" s="109">
        <f t="shared" si="44"/>
        <v>0</v>
      </c>
      <c r="AZ20" s="109">
        <f t="shared" si="44"/>
        <v>0</v>
      </c>
      <c r="BA20" s="109">
        <f t="shared" si="44"/>
        <v>0</v>
      </c>
      <c r="BB20" s="109" t="str">
        <f t="shared" si="44"/>
        <v/>
      </c>
      <c r="BC20" s="109" t="str">
        <f t="shared" si="44"/>
        <v/>
      </c>
      <c r="BD20" s="109">
        <f t="shared" si="47"/>
        <v>0</v>
      </c>
      <c r="BF20" s="111" t="str">
        <f t="array" ref="BF20">IFERROR(SMALL(IF($D$5:$D$1004=$AP$6,$N$5:$N$1004,""),B20),"")</f>
        <v/>
      </c>
      <c r="BG20" s="112" t="str">
        <f>IF(IFERROR(MATCH(BF20,$BF$4:BF19,0),0)=0,MAX($BG$4:BG19)+1,"")</f>
        <v/>
      </c>
      <c r="BH20" s="113" t="str">
        <f t="shared" si="12"/>
        <v/>
      </c>
      <c r="BI20" s="112" t="str">
        <f t="shared" si="13"/>
        <v/>
      </c>
      <c r="BJ20" s="86" t="str">
        <f t="shared" si="14"/>
        <v/>
      </c>
      <c r="BK20" s="86" t="str">
        <f t="shared" si="20"/>
        <v/>
      </c>
      <c r="BL20" s="86" t="str">
        <f t="shared" si="15"/>
        <v/>
      </c>
      <c r="BM20" s="86" t="str">
        <f t="shared" si="21"/>
        <v/>
      </c>
      <c r="BT20" s="125">
        <v>1</v>
      </c>
      <c r="BU20" s="109" t="str">
        <f t="shared" si="22"/>
        <v/>
      </c>
      <c r="BV20" s="109" t="str">
        <f t="shared" si="23"/>
        <v/>
      </c>
      <c r="BW20" s="109" t="str">
        <f t="shared" si="24"/>
        <v/>
      </c>
      <c r="BX20" s="119" t="str">
        <f t="shared" si="40"/>
        <v/>
      </c>
      <c r="BY20" s="109" t="str">
        <f t="array" ref="BY20">IFERROR(INDEX($D$5:$D$1004, MATCH(0,COUNTIF($BY$5:BY19,$D$5:$D$1004),0),1),"")</f>
        <v/>
      </c>
      <c r="BZ20" s="121" t="str">
        <f t="shared" si="35"/>
        <v xml:space="preserve">Sprint # </v>
      </c>
      <c r="CA20" s="109">
        <f t="shared" si="36"/>
        <v>0</v>
      </c>
      <c r="CB20" s="121">
        <f t="shared" si="25"/>
        <v>0</v>
      </c>
      <c r="CC20" s="121">
        <f t="shared" si="26"/>
        <v>0</v>
      </c>
      <c r="CD20" s="123" t="str">
        <f t="shared" si="27"/>
        <v/>
      </c>
      <c r="CE20" s="123" t="str">
        <f t="shared" si="37"/>
        <v/>
      </c>
      <c r="CF20" s="116"/>
      <c r="CG20" s="115">
        <f t="shared" si="38"/>
        <v>0</v>
      </c>
      <c r="CH20" s="109" t="str">
        <f t="shared" si="45"/>
        <v/>
      </c>
      <c r="CI20" s="109" t="str">
        <f t="shared" si="45"/>
        <v/>
      </c>
      <c r="CJ20" s="109" t="str">
        <f t="shared" si="45"/>
        <v/>
      </c>
      <c r="CK20" s="109" t="str">
        <f t="shared" si="45"/>
        <v/>
      </c>
      <c r="CL20" s="109" t="str">
        <f t="shared" si="45"/>
        <v/>
      </c>
      <c r="CM20" s="109" t="str">
        <f t="shared" si="45"/>
        <v/>
      </c>
      <c r="CN20" s="109" t="str">
        <f t="shared" si="45"/>
        <v/>
      </c>
      <c r="CO20" s="109" t="str">
        <f t="shared" si="45"/>
        <v/>
      </c>
      <c r="CP20" s="109" t="str">
        <f t="shared" si="45"/>
        <v/>
      </c>
      <c r="CQ20" s="109" t="str">
        <f t="shared" si="45"/>
        <v/>
      </c>
      <c r="CR20" s="109" t="str">
        <f t="shared" si="45"/>
        <v/>
      </c>
      <c r="CS20" s="124"/>
      <c r="CT20" s="109" t="str">
        <f t="shared" si="29"/>
        <v/>
      </c>
      <c r="CU20" s="109" t="str">
        <f t="shared" si="30"/>
        <v/>
      </c>
      <c r="CV20" s="109" t="str">
        <f t="shared" si="31"/>
        <v/>
      </c>
      <c r="CW20" s="109" t="str">
        <f t="shared" si="32"/>
        <v/>
      </c>
      <c r="CX20" s="109" t="str">
        <f t="shared" si="33"/>
        <v/>
      </c>
      <c r="CY20" s="109" t="str">
        <f t="shared" si="34"/>
        <v/>
      </c>
      <c r="DA20" s="109">
        <f>IF(COUNTIF($DA$5:DA19,DA19)=$BD$15,MAX(DA19)+1,DA19)</f>
        <v>3</v>
      </c>
      <c r="DB20" s="109" t="str">
        <f t="shared" si="39"/>
        <v>Sprint # 4</v>
      </c>
      <c r="DC20" s="109" t="str">
        <f>IF(DB20="","",INDEX($CT$5:$CY$5,1,COUNTIF($DB$6:DB20,DB20)))</f>
        <v>High</v>
      </c>
      <c r="DD20" s="109">
        <f>IF(DB20="","",MAX(INDEX($CT$6:$CY$35,DA20+1,COUNTIF($DB$6:DB20,DB20)),0))</f>
        <v>1</v>
      </c>
      <c r="DF20" s="108" t="s">
        <v>272</v>
      </c>
      <c r="DH20" s="224" t="str">
        <f>K3</f>
        <v>STATUS</v>
      </c>
      <c r="DI20" s="252"/>
      <c r="DK20" s="109"/>
      <c r="DL20" s="109"/>
      <c r="DM20" s="121"/>
      <c r="DN20" s="121"/>
      <c r="DO20" s="121"/>
      <c r="DP20" s="109"/>
      <c r="DQ20" s="109"/>
    </row>
    <row r="21" spans="2:121" s="7" customFormat="1" ht="15" customHeight="1" x14ac:dyDescent="0.25">
      <c r="B21" s="104">
        <v>17</v>
      </c>
      <c r="C21" s="86">
        <f>IFERROR(INDEX(Backlog!B$6:B$1005,Calculation!$B21,1),"")</f>
        <v>17</v>
      </c>
      <c r="D21" s="86">
        <f>IFERROR(IF(INDEX(Backlog!C$6:C$1005,Calculation!$B21,1)="","",INDEX(Backlog!C$6:C$1005,Calculation!$B21,1)),"")</f>
        <v>2</v>
      </c>
      <c r="E21" s="86" t="str">
        <f>IFERROR(""&amp;INDEX(Backlog!D$6:D$1005,Calculation!$B21,1),"")</f>
        <v>Feature</v>
      </c>
      <c r="F21" s="86" t="str">
        <f>IFERROR(""&amp;INDEX(Backlog!E$6:E$1005,Calculation!$B21,1),"")</f>
        <v>Feature 1.7</v>
      </c>
      <c r="G21" s="86" t="str">
        <f>IFERROR(""&amp;INDEX(Backlog!F$6:F$1005,Calculation!$B21,1),"")</f>
        <v>Kate</v>
      </c>
      <c r="H21" s="86">
        <f>IFERROR(IF(INDEX(Backlog!G$6:G$1005,Calculation!$B21,1)="","",INDEX(Backlog!G$6:G$1005,Calculation!$B21,1)),"")</f>
        <v>8</v>
      </c>
      <c r="I21" s="86" t="str">
        <f>IFERROR(IF(INDEX(Backlog!H$6:H$1005,Calculation!$B21,1)="","Not set",INDEX(Backlog!H$6:H$1005,Calculation!$B21,1)),"")</f>
        <v>Not set</v>
      </c>
      <c r="J21" s="86" t="str">
        <f>IFERROR(""&amp;INDEX(Backlog!I$6:I$1005,Calculation!$B21,1),"")</f>
        <v>Yes</v>
      </c>
      <c r="K21" s="86" t="str">
        <f>IFERROR(IF(LEN(INDEX(Backlog!J$6:J$1005,Calculation!$B21,1))=0,"Not set",INDEX(Backlog!J$6:J$1005,Calculation!$B21,1)),"")</f>
        <v>Completed</v>
      </c>
      <c r="L21" s="105">
        <f>IFERROR(IF(INDEX(Backlog!K$6:K$1005,Calculation!$B21,1)="","",INDEX(Backlog!K$6:K$1005,Calculation!$B21,1)),"")</f>
        <v>44615</v>
      </c>
      <c r="M21" s="105" t="str">
        <f t="shared" si="0"/>
        <v>Feb 23, 2022</v>
      </c>
      <c r="N21" s="105">
        <f>IFERROR(IF(INDEX(Backlog!L$6:L$1005,Calculation!$B21,1)="","",INDEX(Backlog!L$6:L$1005,Calculation!$B21,1)),"")</f>
        <v>44620</v>
      </c>
      <c r="O21" s="105" t="str">
        <f t="shared" si="1"/>
        <v>Feb 28, 2022</v>
      </c>
      <c r="P21" s="86" t="str">
        <f>IFERROR(""&amp;INDEX(Backlog!M$6:M$1005,Calculation!$B21,1),"")</f>
        <v/>
      </c>
      <c r="Q21" s="106">
        <f t="shared" si="2"/>
        <v>5</v>
      </c>
      <c r="R21" s="106">
        <f t="shared" si="3"/>
        <v>1</v>
      </c>
      <c r="T21" s="107">
        <f t="shared" si="4"/>
        <v>0</v>
      </c>
      <c r="U21" s="86">
        <f t="shared" si="5"/>
        <v>1</v>
      </c>
      <c r="V21" s="86">
        <f t="shared" si="6"/>
        <v>1</v>
      </c>
      <c r="W21" s="86">
        <f t="shared" si="7"/>
        <v>1</v>
      </c>
      <c r="X21" s="86">
        <f t="shared" si="17"/>
        <v>0</v>
      </c>
      <c r="Y21" s="86" t="str">
        <f t="shared" si="8"/>
        <v>#17 - Feature 1.7</v>
      </c>
      <c r="Z21" s="86" t="str">
        <f t="shared" si="9"/>
        <v>Feature 1.7</v>
      </c>
      <c r="AA21" s="86" t="str">
        <f>IF(X21=0,"",IF(LEN(K21)=0,COLUMN(Kanban!$D$8),IFERROR(MATCH(K21,Kanban!$A$8:$AI$8,0),COLUMN(Kanban!$D$8))))</f>
        <v/>
      </c>
      <c r="AB21" s="86" t="str">
        <f>IF(X21=0,"",2*COUNTIF($AA$5:AA21,AA21)+$AF$5)</f>
        <v/>
      </c>
      <c r="AC21" s="106" t="str">
        <f t="shared" si="18"/>
        <v>-</v>
      </c>
      <c r="AK21" s="107" t="str">
        <f>INDEX(Retrospective!$B$8:$D$207,B21,IF(OR($AI$4=2,$AI$4=4),2,1))&amp;IF($AI$4=2,""," - "&amp;INDEX(Retrospective!$B$8:$D$207,B21,IF($AI$4=1,2,3)))</f>
        <v xml:space="preserve"> - </v>
      </c>
      <c r="AL21" s="106" t="str">
        <f>IFERROR(MATCH(INDEX(Retrospective!$E$8:$E$207,B21,1),$AI$13:$AI$16,0),"")</f>
        <v/>
      </c>
      <c r="AM21" s="86" t="str">
        <f>IF(AL21="","", AL21&amp;"."&amp;COUNTIF($AL$5:AL21,AL21))</f>
        <v/>
      </c>
      <c r="AW21" s="115" t="str">
        <f>""&amp;Settings!I10</f>
        <v>Completed</v>
      </c>
      <c r="AX21" s="109">
        <f t="shared" si="44"/>
        <v>2</v>
      </c>
      <c r="AY21" s="109">
        <f t="shared" si="44"/>
        <v>2</v>
      </c>
      <c r="AZ21" s="109">
        <f t="shared" si="44"/>
        <v>1</v>
      </c>
      <c r="BA21" s="109">
        <f t="shared" si="44"/>
        <v>2</v>
      </c>
      <c r="BB21" s="109" t="str">
        <f t="shared" si="44"/>
        <v/>
      </c>
      <c r="BC21" s="109" t="str">
        <f t="shared" si="44"/>
        <v/>
      </c>
      <c r="BD21" s="109">
        <f t="shared" si="47"/>
        <v>7</v>
      </c>
      <c r="BF21" s="111" t="str">
        <f t="array" ref="BF21">IFERROR(SMALL(IF($D$5:$D$1004=$AP$6,$N$5:$N$1004,""),B21),"")</f>
        <v/>
      </c>
      <c r="BG21" s="112" t="str">
        <f>IF(IFERROR(MATCH(BF21,$BF$4:BF20,0),0)=0,MAX($BG$4:BG20)+1,"")</f>
        <v/>
      </c>
      <c r="BH21" s="113" t="str">
        <f t="shared" si="12"/>
        <v/>
      </c>
      <c r="BI21" s="112" t="str">
        <f t="shared" si="13"/>
        <v/>
      </c>
      <c r="BJ21" s="86" t="str">
        <f t="shared" si="14"/>
        <v/>
      </c>
      <c r="BK21" s="86" t="str">
        <f t="shared" si="20"/>
        <v/>
      </c>
      <c r="BL21" s="86" t="str">
        <f t="shared" si="15"/>
        <v/>
      </c>
      <c r="BM21" s="86" t="str">
        <f t="shared" si="21"/>
        <v/>
      </c>
      <c r="BT21" s="125">
        <v>1</v>
      </c>
      <c r="BU21" s="109" t="str">
        <f t="shared" si="22"/>
        <v/>
      </c>
      <c r="BV21" s="109" t="str">
        <f t="shared" si="23"/>
        <v/>
      </c>
      <c r="BW21" s="109" t="str">
        <f t="shared" si="24"/>
        <v/>
      </c>
      <c r="BX21" s="119" t="str">
        <f t="shared" si="40"/>
        <v/>
      </c>
      <c r="BY21" s="109" t="str">
        <f t="array" ref="BY21">IFERROR(INDEX($D$5:$D$1004, MATCH(0,COUNTIF($BY$5:BY20,$D$5:$D$1004),0),1),"")</f>
        <v/>
      </c>
      <c r="BZ21" s="121" t="str">
        <f t="shared" si="35"/>
        <v xml:space="preserve">Sprint # </v>
      </c>
      <c r="CA21" s="109">
        <f t="shared" si="36"/>
        <v>0</v>
      </c>
      <c r="CB21" s="121">
        <f t="shared" si="25"/>
        <v>0</v>
      </c>
      <c r="CC21" s="121">
        <f t="shared" si="26"/>
        <v>0</v>
      </c>
      <c r="CD21" s="123" t="str">
        <f t="shared" si="27"/>
        <v/>
      </c>
      <c r="CE21" s="123" t="str">
        <f t="shared" si="37"/>
        <v/>
      </c>
      <c r="CF21" s="116"/>
      <c r="CG21" s="115">
        <f t="shared" si="38"/>
        <v>0</v>
      </c>
      <c r="CH21" s="109" t="str">
        <f t="shared" si="45"/>
        <v/>
      </c>
      <c r="CI21" s="109" t="str">
        <f t="shared" si="45"/>
        <v/>
      </c>
      <c r="CJ21" s="109" t="str">
        <f t="shared" si="45"/>
        <v/>
      </c>
      <c r="CK21" s="109" t="str">
        <f t="shared" si="45"/>
        <v/>
      </c>
      <c r="CL21" s="109" t="str">
        <f t="shared" si="45"/>
        <v/>
      </c>
      <c r="CM21" s="109" t="str">
        <f t="shared" si="45"/>
        <v/>
      </c>
      <c r="CN21" s="109" t="str">
        <f t="shared" si="45"/>
        <v/>
      </c>
      <c r="CO21" s="109" t="str">
        <f t="shared" si="45"/>
        <v/>
      </c>
      <c r="CP21" s="109" t="str">
        <f t="shared" si="45"/>
        <v/>
      </c>
      <c r="CQ21" s="109" t="str">
        <f t="shared" si="45"/>
        <v/>
      </c>
      <c r="CR21" s="109" t="str">
        <f t="shared" si="45"/>
        <v/>
      </c>
      <c r="CS21" s="124"/>
      <c r="CT21" s="109" t="str">
        <f t="shared" si="29"/>
        <v/>
      </c>
      <c r="CU21" s="109" t="str">
        <f t="shared" si="30"/>
        <v/>
      </c>
      <c r="CV21" s="109" t="str">
        <f t="shared" si="31"/>
        <v/>
      </c>
      <c r="CW21" s="109" t="str">
        <f t="shared" si="32"/>
        <v/>
      </c>
      <c r="CX21" s="109" t="str">
        <f t="shared" si="33"/>
        <v/>
      </c>
      <c r="CY21" s="109" t="str">
        <f t="shared" si="34"/>
        <v/>
      </c>
      <c r="DA21" s="109">
        <f>IF(COUNTIF($DA$5:DA20,DA20)=$BD$15,MAX(DA20)+1,DA20)</f>
        <v>3</v>
      </c>
      <c r="DB21" s="109" t="str">
        <f t="shared" si="39"/>
        <v>Sprint # 4</v>
      </c>
      <c r="DC21" s="109" t="str">
        <f>IF(DB21="","",INDEX($CT$5:$CY$5,1,COUNTIF($DB$6:DB21,DB21)))</f>
        <v>Not set</v>
      </c>
      <c r="DD21" s="109">
        <f>IF(DB21="","",MAX(INDEX($CT$6:$CY$35,DA21+1,COUNTIF($DB$6:DB21,DB21)),0))</f>
        <v>3</v>
      </c>
      <c r="DF21" s="108" t="s">
        <v>273</v>
      </c>
      <c r="DH21" s="224" t="str">
        <f>M3</f>
        <v>CREATION DATE</v>
      </c>
      <c r="DI21" s="252"/>
      <c r="DK21" s="109"/>
      <c r="DL21" s="109"/>
      <c r="DM21" s="121"/>
      <c r="DN21" s="121"/>
      <c r="DO21" s="121"/>
      <c r="DP21" s="109"/>
      <c r="DQ21" s="109"/>
    </row>
    <row r="22" spans="2:121" s="7" customFormat="1" ht="15" customHeight="1" x14ac:dyDescent="0.25">
      <c r="B22" s="104">
        <v>18</v>
      </c>
      <c r="C22" s="86">
        <f>IFERROR(INDEX(Backlog!B$6:B$1005,Calculation!$B22,1),"")</f>
        <v>18</v>
      </c>
      <c r="D22" s="86">
        <f>IFERROR(IF(INDEX(Backlog!C$6:C$1005,Calculation!$B22,1)="","",INDEX(Backlog!C$6:C$1005,Calculation!$B22,1)),"")</f>
        <v>2</v>
      </c>
      <c r="E22" s="86" t="str">
        <f>IFERROR(""&amp;INDEX(Backlog!D$6:D$1005,Calculation!$B22,1),"")</f>
        <v>Feature</v>
      </c>
      <c r="F22" s="86" t="str">
        <f>IFERROR(""&amp;INDEX(Backlog!E$6:E$1005,Calculation!$B22,1),"")</f>
        <v>Feature 1.8</v>
      </c>
      <c r="G22" s="86" t="str">
        <f>IFERROR(""&amp;INDEX(Backlog!F$6:F$1005,Calculation!$B22,1),"")</f>
        <v>John</v>
      </c>
      <c r="H22" s="86">
        <f>IFERROR(IF(INDEX(Backlog!G$6:G$1005,Calculation!$B22,1)="","",INDEX(Backlog!G$6:G$1005,Calculation!$B22,1)),"")</f>
        <v>4</v>
      </c>
      <c r="I22" s="86" t="str">
        <f>IFERROR(IF(INDEX(Backlog!H$6:H$1005,Calculation!$B22,1)="","Not set",INDEX(Backlog!H$6:H$1005,Calculation!$B22,1)),"")</f>
        <v>High</v>
      </c>
      <c r="J22" s="86" t="str">
        <f>IFERROR(""&amp;INDEX(Backlog!I$6:I$1005,Calculation!$B22,1),"")</f>
        <v>No</v>
      </c>
      <c r="K22" s="86" t="str">
        <f>IFERROR(IF(LEN(INDEX(Backlog!J$6:J$1005,Calculation!$B22,1))=0,"Not set",INDEX(Backlog!J$6:J$1005,Calculation!$B22,1)),"")</f>
        <v>Not set</v>
      </c>
      <c r="L22" s="105">
        <f>IFERROR(IF(INDEX(Backlog!K$6:K$1005,Calculation!$B22,1)="","",INDEX(Backlog!K$6:K$1005,Calculation!$B22,1)),"")</f>
        <v>44619</v>
      </c>
      <c r="M22" s="105" t="str">
        <f t="shared" si="0"/>
        <v>Feb 27, 2022</v>
      </c>
      <c r="N22" s="105" t="str">
        <f>IFERROR(IF(INDEX(Backlog!L$6:L$1005,Calculation!$B22,1)="","",INDEX(Backlog!L$6:L$1005,Calculation!$B22,1)),"")</f>
        <v/>
      </c>
      <c r="O22" s="105" t="str">
        <f t="shared" si="1"/>
        <v/>
      </c>
      <c r="P22" s="86" t="str">
        <f>IFERROR(""&amp;INDEX(Backlog!M$6:M$1005,Calculation!$B22,1),"")</f>
        <v/>
      </c>
      <c r="Q22" s="106" t="str">
        <f t="shared" si="2"/>
        <v/>
      </c>
      <c r="R22" s="106">
        <f t="shared" si="3"/>
        <v>1</v>
      </c>
      <c r="T22" s="107">
        <f t="shared" si="4"/>
        <v>0</v>
      </c>
      <c r="U22" s="86">
        <f t="shared" si="5"/>
        <v>1</v>
      </c>
      <c r="V22" s="86">
        <f t="shared" si="6"/>
        <v>1</v>
      </c>
      <c r="W22" s="86">
        <f t="shared" si="7"/>
        <v>1</v>
      </c>
      <c r="X22" s="86">
        <f t="shared" si="17"/>
        <v>0</v>
      </c>
      <c r="Y22" s="86" t="str">
        <f t="shared" si="8"/>
        <v>#18 - Feature 1.8</v>
      </c>
      <c r="Z22" s="86" t="str">
        <f t="shared" si="9"/>
        <v>Feature 1.8</v>
      </c>
      <c r="AA22" s="86" t="str">
        <f>IF(X22=0,"",IF(LEN(K22)=0,COLUMN(Kanban!$D$8),IFERROR(MATCH(K22,Kanban!$A$8:$AI$8,0),COLUMN(Kanban!$D$8))))</f>
        <v/>
      </c>
      <c r="AB22" s="86" t="str">
        <f>IF(X22=0,"",2*COUNTIF($AA$5:AA22,AA22)+$AF$5)</f>
        <v/>
      </c>
      <c r="AC22" s="106" t="str">
        <f t="shared" si="18"/>
        <v>-</v>
      </c>
      <c r="AK22" s="107" t="str">
        <f>INDEX(Retrospective!$B$8:$D$207,B22,IF(OR($AI$4=2,$AI$4=4),2,1))&amp;IF($AI$4=2,""," - "&amp;INDEX(Retrospective!$B$8:$D$207,B22,IF($AI$4=1,2,3)))</f>
        <v xml:space="preserve"> - </v>
      </c>
      <c r="AL22" s="106" t="str">
        <f>IFERROR(MATCH(INDEX(Retrospective!$E$8:$E$207,B22,1),$AI$13:$AI$16,0),"")</f>
        <v/>
      </c>
      <c r="AM22" s="86" t="str">
        <f>IF(AL22="","", AL22&amp;"."&amp;COUNTIF($AL$5:AL22,AL22))</f>
        <v/>
      </c>
      <c r="AS22" s="253" t="s">
        <v>237</v>
      </c>
      <c r="AT22" s="108"/>
      <c r="AU22" s="109" t="str">
        <f>"SUMMARY AS OF TODAY"</f>
        <v>SUMMARY AS OF TODAY</v>
      </c>
      <c r="AW22" s="115" t="str">
        <f>""&amp;Settings!I11</f>
        <v/>
      </c>
      <c r="AX22" s="109" t="str">
        <f t="shared" si="44"/>
        <v/>
      </c>
      <c r="AY22" s="109" t="str">
        <f t="shared" si="44"/>
        <v/>
      </c>
      <c r="AZ22" s="109" t="str">
        <f t="shared" si="44"/>
        <v/>
      </c>
      <c r="BA22" s="109" t="str">
        <f t="shared" si="44"/>
        <v/>
      </c>
      <c r="BB22" s="109" t="str">
        <f t="shared" si="44"/>
        <v/>
      </c>
      <c r="BC22" s="109" t="str">
        <f t="shared" si="44"/>
        <v/>
      </c>
      <c r="BD22" s="109">
        <f t="shared" si="47"/>
        <v>0</v>
      </c>
      <c r="BF22" s="111" t="str">
        <f t="array" ref="BF22">IFERROR(SMALL(IF($D$5:$D$1004=$AP$6,$N$5:$N$1004,""),B22),"")</f>
        <v/>
      </c>
      <c r="BG22" s="112" t="str">
        <f>IF(IFERROR(MATCH(BF22,$BF$4:BF21,0),0)=0,MAX($BG$4:BG21)+1,"")</f>
        <v/>
      </c>
      <c r="BH22" s="113" t="str">
        <f t="shared" si="12"/>
        <v/>
      </c>
      <c r="BI22" s="112" t="str">
        <f t="shared" si="13"/>
        <v/>
      </c>
      <c r="BJ22" s="86" t="str">
        <f t="shared" si="14"/>
        <v/>
      </c>
      <c r="BK22" s="86" t="str">
        <f t="shared" si="20"/>
        <v/>
      </c>
      <c r="BL22" s="86" t="str">
        <f t="shared" si="15"/>
        <v/>
      </c>
      <c r="BM22" s="86" t="str">
        <f t="shared" si="21"/>
        <v/>
      </c>
      <c r="BT22" s="125">
        <v>1</v>
      </c>
      <c r="BU22" s="109" t="str">
        <f t="shared" si="22"/>
        <v/>
      </c>
      <c r="BV22" s="109" t="str">
        <f t="shared" si="23"/>
        <v/>
      </c>
      <c r="BW22" s="109" t="str">
        <f t="shared" si="24"/>
        <v/>
      </c>
      <c r="BX22" s="119" t="str">
        <f t="shared" si="40"/>
        <v/>
      </c>
      <c r="BY22" s="109" t="str">
        <f t="array" ref="BY22">IFERROR(INDEX($D$5:$D$1004, MATCH(0,COUNTIF($BY$5:BY21,$D$5:$D$1004),0),1),"")</f>
        <v/>
      </c>
      <c r="BZ22" s="121" t="str">
        <f t="shared" si="35"/>
        <v xml:space="preserve">Sprint # </v>
      </c>
      <c r="CA22" s="109">
        <f t="shared" si="36"/>
        <v>0</v>
      </c>
      <c r="CB22" s="121">
        <f t="shared" si="25"/>
        <v>0</v>
      </c>
      <c r="CC22" s="121">
        <f t="shared" si="26"/>
        <v>0</v>
      </c>
      <c r="CD22" s="123" t="str">
        <f t="shared" si="27"/>
        <v/>
      </c>
      <c r="CE22" s="123" t="str">
        <f t="shared" si="37"/>
        <v/>
      </c>
      <c r="CF22" s="116"/>
      <c r="CG22" s="115">
        <f t="shared" si="38"/>
        <v>0</v>
      </c>
      <c r="CH22" s="109" t="str">
        <f t="shared" si="45"/>
        <v/>
      </c>
      <c r="CI22" s="109" t="str">
        <f t="shared" si="45"/>
        <v/>
      </c>
      <c r="CJ22" s="109" t="str">
        <f t="shared" si="45"/>
        <v/>
      </c>
      <c r="CK22" s="109" t="str">
        <f t="shared" si="45"/>
        <v/>
      </c>
      <c r="CL22" s="109" t="str">
        <f t="shared" si="45"/>
        <v/>
      </c>
      <c r="CM22" s="109" t="str">
        <f t="shared" si="45"/>
        <v/>
      </c>
      <c r="CN22" s="109" t="str">
        <f t="shared" si="45"/>
        <v/>
      </c>
      <c r="CO22" s="109" t="str">
        <f t="shared" si="45"/>
        <v/>
      </c>
      <c r="CP22" s="109" t="str">
        <f t="shared" si="45"/>
        <v/>
      </c>
      <c r="CQ22" s="109" t="str">
        <f t="shared" si="45"/>
        <v/>
      </c>
      <c r="CR22" s="109" t="str">
        <f t="shared" si="45"/>
        <v/>
      </c>
      <c r="CS22" s="124"/>
      <c r="CT22" s="109" t="str">
        <f t="shared" si="29"/>
        <v/>
      </c>
      <c r="CU22" s="109" t="str">
        <f t="shared" si="30"/>
        <v/>
      </c>
      <c r="CV22" s="109" t="str">
        <f t="shared" si="31"/>
        <v/>
      </c>
      <c r="CW22" s="109" t="str">
        <f t="shared" si="32"/>
        <v/>
      </c>
      <c r="CX22" s="109" t="str">
        <f t="shared" si="33"/>
        <v/>
      </c>
      <c r="CY22" s="109" t="str">
        <f t="shared" si="34"/>
        <v/>
      </c>
      <c r="DA22" s="109">
        <f>IF(COUNTIF($DA$5:DA21,DA21)=$BD$15,MAX(DA21)+1,DA21)</f>
        <v>4</v>
      </c>
      <c r="DB22" s="109" t="str">
        <f t="shared" si="39"/>
        <v>Sprint # 5</v>
      </c>
      <c r="DC22" s="109" t="str">
        <f>IF(DB22="","",INDEX($CT$5:$CY$5,1,COUNTIF($DB$6:DB22,DB22)))</f>
        <v>Low</v>
      </c>
      <c r="DD22" s="109">
        <f>IF(DB22="","",MAX(INDEX($CT$6:$CY$35,DA22+1,COUNTIF($DB$6:DB22,DB22)),0))</f>
        <v>2</v>
      </c>
      <c r="DF22" s="108" t="s">
        <v>274</v>
      </c>
      <c r="DH22" s="224" t="str">
        <f>O3</f>
        <v>COMPLETION DATE</v>
      </c>
      <c r="DI22" s="252"/>
      <c r="DK22" s="109"/>
      <c r="DL22" s="109"/>
      <c r="DM22" s="121"/>
      <c r="DN22" s="121"/>
      <c r="DO22" s="121"/>
      <c r="DP22" s="109"/>
      <c r="DQ22" s="109"/>
    </row>
    <row r="23" spans="2:121" s="7" customFormat="1" ht="15" customHeight="1" x14ac:dyDescent="0.25">
      <c r="B23" s="104">
        <v>19</v>
      </c>
      <c r="C23" s="86">
        <f>IFERROR(INDEX(Backlog!B$6:B$1005,Calculation!$B23,1),"")</f>
        <v>19</v>
      </c>
      <c r="D23" s="86">
        <f>IFERROR(IF(INDEX(Backlog!C$6:C$1005,Calculation!$B23,1)="","",INDEX(Backlog!C$6:C$1005,Calculation!$B23,1)),"")</f>
        <v>2</v>
      </c>
      <c r="E23" s="86" t="str">
        <f>IFERROR(""&amp;INDEX(Backlog!D$6:D$1005,Calculation!$B23,1),"")</f>
        <v>User Story</v>
      </c>
      <c r="F23" s="86" t="str">
        <f>IFERROR(""&amp;INDEX(Backlog!E$6:E$1005,Calculation!$B23,1),"")</f>
        <v>User Story 1.4</v>
      </c>
      <c r="G23" s="86" t="str">
        <f>IFERROR(""&amp;INDEX(Backlog!F$6:F$1005,Calculation!$B23,1),"")</f>
        <v>Kyle</v>
      </c>
      <c r="H23" s="86">
        <f>IFERROR(IF(INDEX(Backlog!G$6:G$1005,Calculation!$B23,1)="","",INDEX(Backlog!G$6:G$1005,Calculation!$B23,1)),"")</f>
        <v>1</v>
      </c>
      <c r="I23" s="86" t="str">
        <f>IFERROR(IF(INDEX(Backlog!H$6:H$1005,Calculation!$B23,1)="","Not set",INDEX(Backlog!H$6:H$1005,Calculation!$B23,1)),"")</f>
        <v>Low</v>
      </c>
      <c r="J23" s="86" t="str">
        <f>IFERROR(""&amp;INDEX(Backlog!I$6:I$1005,Calculation!$B23,1),"")</f>
        <v>Yes</v>
      </c>
      <c r="K23" s="86" t="str">
        <f>IFERROR(IF(LEN(INDEX(Backlog!J$6:J$1005,Calculation!$B23,1))=0,"Not set",INDEX(Backlog!J$6:J$1005,Calculation!$B23,1)),"")</f>
        <v>Completed</v>
      </c>
      <c r="L23" s="105">
        <f>IFERROR(IF(INDEX(Backlog!K$6:K$1005,Calculation!$B23,1)="","",INDEX(Backlog!K$6:K$1005,Calculation!$B23,1)),"")</f>
        <v>44615</v>
      </c>
      <c r="M23" s="105" t="str">
        <f t="shared" si="0"/>
        <v>Feb 23, 2022</v>
      </c>
      <c r="N23" s="105">
        <f>IFERROR(IF(INDEX(Backlog!L$6:L$1005,Calculation!$B23,1)="","",INDEX(Backlog!L$6:L$1005,Calculation!$B23,1)),"")</f>
        <v>44616</v>
      </c>
      <c r="O23" s="105" t="str">
        <f t="shared" si="1"/>
        <v>Feb 24, 2022</v>
      </c>
      <c r="P23" s="86" t="str">
        <f>IFERROR(""&amp;INDEX(Backlog!M$6:M$1005,Calculation!$B23,1),"")</f>
        <v/>
      </c>
      <c r="Q23" s="106">
        <f t="shared" si="2"/>
        <v>1</v>
      </c>
      <c r="R23" s="106">
        <f t="shared" si="3"/>
        <v>1</v>
      </c>
      <c r="T23" s="107">
        <f t="shared" si="4"/>
        <v>0</v>
      </c>
      <c r="U23" s="86">
        <f t="shared" si="5"/>
        <v>1</v>
      </c>
      <c r="V23" s="86">
        <f t="shared" si="6"/>
        <v>1</v>
      </c>
      <c r="W23" s="86">
        <f t="shared" si="7"/>
        <v>1</v>
      </c>
      <c r="X23" s="86">
        <f t="shared" si="17"/>
        <v>0</v>
      </c>
      <c r="Y23" s="86" t="str">
        <f t="shared" si="8"/>
        <v>#19 - User Story 1.4</v>
      </c>
      <c r="Z23" s="86" t="str">
        <f t="shared" si="9"/>
        <v>User Story 1.4</v>
      </c>
      <c r="AA23" s="86" t="str">
        <f>IF(X23=0,"",IF(LEN(K23)=0,COLUMN(Kanban!$D$8),IFERROR(MATCH(K23,Kanban!$A$8:$AI$8,0),COLUMN(Kanban!$D$8))))</f>
        <v/>
      </c>
      <c r="AB23" s="86" t="str">
        <f>IF(X23=0,"",2*COUNTIF($AA$5:AA23,AA23)+$AF$5)</f>
        <v/>
      </c>
      <c r="AC23" s="106" t="str">
        <f t="shared" si="18"/>
        <v>-</v>
      </c>
      <c r="AK23" s="107" t="str">
        <f>INDEX(Retrospective!$B$8:$D$207,B23,IF(OR($AI$4=2,$AI$4=4),2,1))&amp;IF($AI$4=2,""," - "&amp;INDEX(Retrospective!$B$8:$D$207,B23,IF($AI$4=1,2,3)))</f>
        <v xml:space="preserve"> - </v>
      </c>
      <c r="AL23" s="106" t="str">
        <f>IFERROR(MATCH(INDEX(Retrospective!$E$8:$E$27,B23,1),$AI$13:$AI$16,0),"")</f>
        <v/>
      </c>
      <c r="AM23" s="86" t="str">
        <f>IF(AL23="","", AL23&amp;"."&amp;COUNTIF($AL$5:AL23,AL23))</f>
        <v/>
      </c>
      <c r="AS23" s="253" t="s">
        <v>238</v>
      </c>
      <c r="AT23" s="333">
        <f>IFERROR(COUNTIFS($D$5:$D$1004,$AP$6,$N$5:$N$1004,"&gt;0")/COUNTIF($D$5:$D$1004,$AP$6),0)</f>
        <v>0.7</v>
      </c>
      <c r="AU23" s="333">
        <f>1-AT23</f>
        <v>0.30000000000000004</v>
      </c>
      <c r="AW23" s="115" t="str">
        <f>""&amp;Settings!I12</f>
        <v/>
      </c>
      <c r="AX23" s="109" t="str">
        <f t="shared" si="44"/>
        <v/>
      </c>
      <c r="AY23" s="109" t="str">
        <f t="shared" si="44"/>
        <v/>
      </c>
      <c r="AZ23" s="109" t="str">
        <f t="shared" si="44"/>
        <v/>
      </c>
      <c r="BA23" s="109" t="str">
        <f t="shared" si="44"/>
        <v/>
      </c>
      <c r="BB23" s="109" t="str">
        <f t="shared" si="44"/>
        <v/>
      </c>
      <c r="BC23" s="109" t="str">
        <f t="shared" si="44"/>
        <v/>
      </c>
      <c r="BD23" s="109">
        <f t="shared" si="47"/>
        <v>0</v>
      </c>
      <c r="BF23" s="111" t="str">
        <f t="array" ref="BF23">IFERROR(SMALL(IF($D$5:$D$1004=$AP$6,$N$5:$N$1004,""),B23),"")</f>
        <v/>
      </c>
      <c r="BG23" s="112" t="str">
        <f>IF(IFERROR(MATCH(BF23,$BF$4:BF22,0),0)=0,MAX($BG$4:BG22)+1,"")</f>
        <v/>
      </c>
      <c r="BH23" s="113" t="str">
        <f t="shared" si="12"/>
        <v/>
      </c>
      <c r="BI23" s="112" t="str">
        <f t="shared" si="13"/>
        <v/>
      </c>
      <c r="BJ23" s="86" t="str">
        <f t="shared" si="14"/>
        <v/>
      </c>
      <c r="BK23" s="86" t="str">
        <f t="shared" si="20"/>
        <v/>
      </c>
      <c r="BL23" s="86" t="str">
        <f t="shared" si="15"/>
        <v/>
      </c>
      <c r="BM23" s="86" t="str">
        <f t="shared" si="21"/>
        <v/>
      </c>
      <c r="BT23" s="125">
        <v>1</v>
      </c>
      <c r="BU23" s="109" t="str">
        <f t="shared" si="22"/>
        <v/>
      </c>
      <c r="BV23" s="109" t="str">
        <f t="shared" si="23"/>
        <v/>
      </c>
      <c r="BW23" s="109" t="str">
        <f t="shared" si="24"/>
        <v/>
      </c>
      <c r="BX23" s="119" t="str">
        <f t="shared" si="40"/>
        <v/>
      </c>
      <c r="BY23" s="109" t="str">
        <f t="array" ref="BY23">IFERROR(INDEX($D$5:$D$1004, MATCH(0,COUNTIF($BY$5:BY22,$D$5:$D$1004),0),1),"")</f>
        <v/>
      </c>
      <c r="BZ23" s="121" t="str">
        <f t="shared" si="35"/>
        <v xml:space="preserve">Sprint # </v>
      </c>
      <c r="CA23" s="109">
        <f t="shared" si="36"/>
        <v>0</v>
      </c>
      <c r="CB23" s="121">
        <f t="shared" si="25"/>
        <v>0</v>
      </c>
      <c r="CC23" s="121">
        <f t="shared" si="26"/>
        <v>0</v>
      </c>
      <c r="CD23" s="123" t="str">
        <f t="shared" si="27"/>
        <v/>
      </c>
      <c r="CE23" s="123" t="str">
        <f t="shared" si="37"/>
        <v/>
      </c>
      <c r="CF23" s="116"/>
      <c r="CG23" s="115">
        <f t="shared" si="38"/>
        <v>0</v>
      </c>
      <c r="CH23" s="109" t="str">
        <f t="shared" si="45"/>
        <v/>
      </c>
      <c r="CI23" s="109" t="str">
        <f t="shared" si="45"/>
        <v/>
      </c>
      <c r="CJ23" s="109" t="str">
        <f t="shared" si="45"/>
        <v/>
      </c>
      <c r="CK23" s="109" t="str">
        <f t="shared" si="45"/>
        <v/>
      </c>
      <c r="CL23" s="109" t="str">
        <f t="shared" si="45"/>
        <v/>
      </c>
      <c r="CM23" s="109" t="str">
        <f t="shared" si="45"/>
        <v/>
      </c>
      <c r="CN23" s="109" t="str">
        <f t="shared" si="45"/>
        <v/>
      </c>
      <c r="CO23" s="109" t="str">
        <f t="shared" si="45"/>
        <v/>
      </c>
      <c r="CP23" s="109" t="str">
        <f t="shared" si="45"/>
        <v/>
      </c>
      <c r="CQ23" s="109" t="str">
        <f t="shared" si="45"/>
        <v/>
      </c>
      <c r="CR23" s="109" t="str">
        <f t="shared" si="45"/>
        <v/>
      </c>
      <c r="CS23" s="124"/>
      <c r="CT23" s="109" t="str">
        <f t="shared" si="29"/>
        <v/>
      </c>
      <c r="CU23" s="109" t="str">
        <f t="shared" si="30"/>
        <v/>
      </c>
      <c r="CV23" s="109" t="str">
        <f t="shared" si="31"/>
        <v/>
      </c>
      <c r="CW23" s="109" t="str">
        <f t="shared" si="32"/>
        <v/>
      </c>
      <c r="CX23" s="109" t="str">
        <f t="shared" si="33"/>
        <v/>
      </c>
      <c r="CY23" s="109" t="str">
        <f t="shared" si="34"/>
        <v/>
      </c>
      <c r="DA23" s="109">
        <f>IF(COUNTIF($DA$5:DA22,DA22)=$BD$15,MAX(DA22)+1,DA22)</f>
        <v>4</v>
      </c>
      <c r="DB23" s="109" t="str">
        <f t="shared" si="39"/>
        <v>Sprint # 5</v>
      </c>
      <c r="DC23" s="109" t="str">
        <f>IF(DB23="","",INDEX($CT$5:$CY$5,1,COUNTIF($DB$6:DB23,DB23)))</f>
        <v>Medium</v>
      </c>
      <c r="DD23" s="109">
        <f>IF(DB23="","",MAX(INDEX($CT$6:$CY$35,DA23+1,COUNTIF($DB$6:DB23,DB23)),0))</f>
        <v>0</v>
      </c>
      <c r="DF23" s="108" t="s">
        <v>275</v>
      </c>
      <c r="DH23" s="224" t="str">
        <f>P3</f>
        <v>NOTES…</v>
      </c>
      <c r="DI23" s="252"/>
      <c r="DK23" s="109"/>
      <c r="DL23" s="109"/>
      <c r="DM23" s="121"/>
      <c r="DN23" s="121"/>
      <c r="DO23" s="121"/>
      <c r="DP23" s="109"/>
      <c r="DQ23" s="109"/>
    </row>
    <row r="24" spans="2:121" s="7" customFormat="1" ht="15" customHeight="1" x14ac:dyDescent="0.25">
      <c r="B24" s="104">
        <v>20</v>
      </c>
      <c r="C24" s="86">
        <f>IFERROR(INDEX(Backlog!B$6:B$1005,Calculation!$B24,1),"")</f>
        <v>20</v>
      </c>
      <c r="D24" s="86">
        <f>IFERROR(IF(INDEX(Backlog!C$6:C$1005,Calculation!$B24,1)="","",INDEX(Backlog!C$6:C$1005,Calculation!$B24,1)),"")</f>
        <v>2</v>
      </c>
      <c r="E24" s="86" t="str">
        <f>IFERROR(""&amp;INDEX(Backlog!D$6:D$1005,Calculation!$B24,1),"")</f>
        <v>Feature</v>
      </c>
      <c r="F24" s="86" t="str">
        <f>IFERROR(""&amp;INDEX(Backlog!E$6:E$1005,Calculation!$B24,1),"")</f>
        <v>Feature 1.9</v>
      </c>
      <c r="G24" s="86" t="str">
        <f>IFERROR(""&amp;INDEX(Backlog!F$6:F$1005,Calculation!$B24,1),"")</f>
        <v>Mike</v>
      </c>
      <c r="H24" s="86">
        <f>IFERROR(IF(INDEX(Backlog!G$6:G$1005,Calculation!$B24,1)="","",INDEX(Backlog!G$6:G$1005,Calculation!$B24,1)),"")</f>
        <v>15</v>
      </c>
      <c r="I24" s="86" t="str">
        <f>IFERROR(IF(INDEX(Backlog!H$6:H$1005,Calculation!$B24,1)="","Not set",INDEX(Backlog!H$6:H$1005,Calculation!$B24,1)),"")</f>
        <v>Not set</v>
      </c>
      <c r="J24" s="86" t="str">
        <f>IFERROR(""&amp;INDEX(Backlog!I$6:I$1005,Calculation!$B24,1),"")</f>
        <v>No</v>
      </c>
      <c r="K24" s="86" t="str">
        <f>IFERROR(IF(LEN(INDEX(Backlog!J$6:J$1005,Calculation!$B24,1))=0,"Not set",INDEX(Backlog!J$6:J$1005,Calculation!$B24,1)),"")</f>
        <v>Completed</v>
      </c>
      <c r="L24" s="105">
        <f>IFERROR(IF(INDEX(Backlog!K$6:K$1005,Calculation!$B24,1)="","",INDEX(Backlog!K$6:K$1005,Calculation!$B24,1)),"")</f>
        <v>44607</v>
      </c>
      <c r="M24" s="105" t="str">
        <f t="shared" si="0"/>
        <v>Feb 15, 2022</v>
      </c>
      <c r="N24" s="105">
        <f>IFERROR(IF(INDEX(Backlog!L$6:L$1005,Calculation!$B24,1)="","",INDEX(Backlog!L$6:L$1005,Calculation!$B24,1)),"")</f>
        <v>44607</v>
      </c>
      <c r="O24" s="105" t="str">
        <f t="shared" si="1"/>
        <v>Feb 15, 2022</v>
      </c>
      <c r="P24" s="86" t="str">
        <f>IFERROR(""&amp;INDEX(Backlog!M$6:M$1005,Calculation!$B24,1),"")</f>
        <v/>
      </c>
      <c r="Q24" s="106">
        <f t="shared" si="2"/>
        <v>0</v>
      </c>
      <c r="R24" s="106">
        <f t="shared" si="3"/>
        <v>1</v>
      </c>
      <c r="T24" s="107">
        <f t="shared" si="4"/>
        <v>0</v>
      </c>
      <c r="U24" s="86">
        <f t="shared" si="5"/>
        <v>1</v>
      </c>
      <c r="V24" s="86">
        <f t="shared" si="6"/>
        <v>1</v>
      </c>
      <c r="W24" s="86">
        <f t="shared" si="7"/>
        <v>1</v>
      </c>
      <c r="X24" s="86">
        <f t="shared" si="17"/>
        <v>0</v>
      </c>
      <c r="Y24" s="86" t="str">
        <f t="shared" si="8"/>
        <v>#20 - Feature 1.9</v>
      </c>
      <c r="Z24" s="86" t="str">
        <f t="shared" si="9"/>
        <v>Feature 1.9</v>
      </c>
      <c r="AA24" s="86" t="str">
        <f>IF(X24=0,"",IF(LEN(K24)=0,COLUMN(Kanban!$D$8),IFERROR(MATCH(K24,Kanban!$A$8:$AI$8,0),COLUMN(Kanban!$D$8))))</f>
        <v/>
      </c>
      <c r="AB24" s="86" t="str">
        <f>IF(X24=0,"",2*COUNTIF($AA$5:AA24,AA24)+$AF$5)</f>
        <v/>
      </c>
      <c r="AC24" s="106" t="str">
        <f t="shared" si="18"/>
        <v>-</v>
      </c>
      <c r="AK24" s="107" t="str">
        <f>INDEX(Retrospective!$B$8:$D$207,B24,IF(OR($AI$4=2,$AI$4=4),2,1))&amp;IF($AI$4=2,""," - "&amp;INDEX(Retrospective!$B$8:$D$207,B24,IF($AI$4=1,2,3)))</f>
        <v xml:space="preserve"> - </v>
      </c>
      <c r="AL24" s="106" t="str">
        <f>IFERROR(MATCH(INDEX(Retrospective!$E$8:$E$207,B24,1),$AI$13:$AI$16,0),"")</f>
        <v/>
      </c>
      <c r="AM24" s="86" t="str">
        <f>IF(AL24="","", AL24&amp;"."&amp;COUNTIF($AL$5:AL24,AL24))</f>
        <v/>
      </c>
      <c r="AS24" s="253" t="s">
        <v>240</v>
      </c>
      <c r="AT24" s="333">
        <f>IFERROR(COUNTIFS($D$5:$D$1004,$AP$6,$N$5:$N$1004,"&gt;0",$J$5:$J$1004,"Yes")/COUNTIFS($D$5:$D$1004,$AP$6,$J$5:$J$1004,"Yes"),0)</f>
        <v>0.625</v>
      </c>
      <c r="AU24" s="333">
        <f>1-AT24</f>
        <v>0.375</v>
      </c>
      <c r="AW24" s="115" t="str">
        <f>""&amp;Settings!I13</f>
        <v/>
      </c>
      <c r="AX24" s="109" t="str">
        <f t="shared" si="44"/>
        <v/>
      </c>
      <c r="AY24" s="109" t="str">
        <f t="shared" si="44"/>
        <v/>
      </c>
      <c r="AZ24" s="109" t="str">
        <f t="shared" si="44"/>
        <v/>
      </c>
      <c r="BA24" s="109" t="str">
        <f t="shared" si="44"/>
        <v/>
      </c>
      <c r="BB24" s="109" t="str">
        <f t="shared" si="44"/>
        <v/>
      </c>
      <c r="BC24" s="109" t="str">
        <f t="shared" si="44"/>
        <v/>
      </c>
      <c r="BD24" s="109">
        <f t="shared" si="47"/>
        <v>0</v>
      </c>
      <c r="BF24" s="111" t="str">
        <f t="array" ref="BF24">IFERROR(SMALL(IF($D$5:$D$1004=$AP$6,$N$5:$N$1004,""),B24),"")</f>
        <v/>
      </c>
      <c r="BG24" s="112" t="str">
        <f>IF(IFERROR(MATCH(BF24,$BF$4:BF23,0),0)=0,MAX($BG$4:BG23)+1,"")</f>
        <v/>
      </c>
      <c r="BH24" s="113" t="str">
        <f t="shared" si="12"/>
        <v/>
      </c>
      <c r="BI24" s="112" t="str">
        <f t="shared" si="13"/>
        <v/>
      </c>
      <c r="BJ24" s="86" t="str">
        <f t="shared" si="14"/>
        <v/>
      </c>
      <c r="BK24" s="86" t="str">
        <f t="shared" si="20"/>
        <v/>
      </c>
      <c r="BL24" s="86" t="str">
        <f t="shared" si="15"/>
        <v/>
      </c>
      <c r="BM24" s="86" t="str">
        <f t="shared" si="21"/>
        <v/>
      </c>
      <c r="BT24" s="125">
        <v>1</v>
      </c>
      <c r="BU24" s="109" t="str">
        <f t="shared" si="22"/>
        <v/>
      </c>
      <c r="BV24" s="109" t="str">
        <f t="shared" si="23"/>
        <v/>
      </c>
      <c r="BW24" s="109" t="str">
        <f t="shared" si="24"/>
        <v/>
      </c>
      <c r="BX24" s="119" t="str">
        <f t="shared" si="40"/>
        <v/>
      </c>
      <c r="BY24" s="109" t="str">
        <f t="array" ref="BY24">IFERROR(INDEX($D$5:$D$1004, MATCH(0,COUNTIF($BY$5:BY23,$D$5:$D$1004),0),1),"")</f>
        <v/>
      </c>
      <c r="BZ24" s="121" t="str">
        <f t="shared" si="35"/>
        <v xml:space="preserve">Sprint # </v>
      </c>
      <c r="CA24" s="109">
        <f t="shared" si="36"/>
        <v>0</v>
      </c>
      <c r="CB24" s="121">
        <f t="shared" si="25"/>
        <v>0</v>
      </c>
      <c r="CC24" s="121">
        <f t="shared" si="26"/>
        <v>0</v>
      </c>
      <c r="CD24" s="123" t="str">
        <f t="shared" si="27"/>
        <v/>
      </c>
      <c r="CE24" s="123" t="str">
        <f t="shared" si="37"/>
        <v/>
      </c>
      <c r="CF24" s="116"/>
      <c r="CG24" s="115">
        <f t="shared" si="38"/>
        <v>0</v>
      </c>
      <c r="CH24" s="109" t="str">
        <f t="shared" si="45"/>
        <v/>
      </c>
      <c r="CI24" s="109" t="str">
        <f t="shared" si="45"/>
        <v/>
      </c>
      <c r="CJ24" s="109" t="str">
        <f t="shared" si="45"/>
        <v/>
      </c>
      <c r="CK24" s="109" t="str">
        <f t="shared" si="45"/>
        <v/>
      </c>
      <c r="CL24" s="109" t="str">
        <f t="shared" si="45"/>
        <v/>
      </c>
      <c r="CM24" s="109" t="str">
        <f t="shared" si="45"/>
        <v/>
      </c>
      <c r="CN24" s="109" t="str">
        <f t="shared" si="45"/>
        <v/>
      </c>
      <c r="CO24" s="109" t="str">
        <f t="shared" si="45"/>
        <v/>
      </c>
      <c r="CP24" s="109" t="str">
        <f t="shared" si="45"/>
        <v/>
      </c>
      <c r="CQ24" s="109" t="str">
        <f t="shared" si="45"/>
        <v/>
      </c>
      <c r="CR24" s="109" t="str">
        <f t="shared" si="45"/>
        <v/>
      </c>
      <c r="CS24" s="124"/>
      <c r="CT24" s="109" t="str">
        <f t="shared" si="29"/>
        <v/>
      </c>
      <c r="CU24" s="109" t="str">
        <f t="shared" si="30"/>
        <v/>
      </c>
      <c r="CV24" s="109" t="str">
        <f t="shared" si="31"/>
        <v/>
      </c>
      <c r="CW24" s="109" t="str">
        <f t="shared" si="32"/>
        <v/>
      </c>
      <c r="CX24" s="109" t="str">
        <f t="shared" si="33"/>
        <v/>
      </c>
      <c r="CY24" s="109" t="str">
        <f t="shared" si="34"/>
        <v/>
      </c>
      <c r="DA24" s="109">
        <f>IF(COUNTIF($DA$5:DA23,DA23)=$BD$15,MAX(DA23)+1,DA23)</f>
        <v>4</v>
      </c>
      <c r="DB24" s="109" t="str">
        <f t="shared" si="39"/>
        <v>Sprint # 5</v>
      </c>
      <c r="DC24" s="109" t="str">
        <f>IF(DB24="","",INDEX($CT$5:$CY$5,1,COUNTIF($DB$6:DB24,DB24)))</f>
        <v>High</v>
      </c>
      <c r="DD24" s="109">
        <f>IF(DB24="","",MAX(INDEX($CT$6:$CY$35,DA24+1,COUNTIF($DB$6:DB24,DB24)),0))</f>
        <v>0</v>
      </c>
      <c r="DK24" s="109"/>
      <c r="DL24" s="109"/>
      <c r="DM24" s="121"/>
      <c r="DN24" s="121"/>
      <c r="DO24" s="121"/>
      <c r="DP24" s="109"/>
      <c r="DQ24" s="109"/>
    </row>
    <row r="25" spans="2:121" s="7" customFormat="1" ht="15" customHeight="1" x14ac:dyDescent="0.25">
      <c r="B25" s="104">
        <v>21</v>
      </c>
      <c r="C25" s="86">
        <f>IFERROR(INDEX(Backlog!B$6:B$1005,Calculation!$B25,1),"")</f>
        <v>21</v>
      </c>
      <c r="D25" s="86">
        <f>IFERROR(IF(INDEX(Backlog!C$6:C$1005,Calculation!$B25,1)="","",INDEX(Backlog!C$6:C$1005,Calculation!$B25,1)),"")</f>
        <v>3</v>
      </c>
      <c r="E25" s="86" t="str">
        <f>IFERROR(""&amp;INDEX(Backlog!D$6:D$1005,Calculation!$B25,1),"")</f>
        <v>Task</v>
      </c>
      <c r="F25" s="86" t="str">
        <f>IFERROR(""&amp;INDEX(Backlog!E$6:E$1005,Calculation!$B25,1),"")</f>
        <v>Task 1.6</v>
      </c>
      <c r="G25" s="86" t="str">
        <f>IFERROR(""&amp;INDEX(Backlog!F$6:F$1005,Calculation!$B25,1),"")</f>
        <v>Mike</v>
      </c>
      <c r="H25" s="86">
        <f>IFERROR(IF(INDEX(Backlog!G$6:G$1005,Calculation!$B25,1)="","",INDEX(Backlog!G$6:G$1005,Calculation!$B25,1)),"")</f>
        <v>12</v>
      </c>
      <c r="I25" s="86" t="str">
        <f>IFERROR(IF(INDEX(Backlog!H$6:H$1005,Calculation!$B25,1)="","Not set",INDEX(Backlog!H$6:H$1005,Calculation!$B25,1)),"")</f>
        <v>Medium</v>
      </c>
      <c r="J25" s="86" t="str">
        <f>IFERROR(""&amp;INDEX(Backlog!I$6:I$1005,Calculation!$B25,1),"")</f>
        <v>Yes</v>
      </c>
      <c r="K25" s="86" t="str">
        <f>IFERROR(IF(LEN(INDEX(Backlog!J$6:J$1005,Calculation!$B25,1))=0,"Not set",INDEX(Backlog!J$6:J$1005,Calculation!$B25,1)),"")</f>
        <v>Completed</v>
      </c>
      <c r="L25" s="105">
        <f>IFERROR(IF(INDEX(Backlog!K$6:K$1005,Calculation!$B25,1)="","",INDEX(Backlog!K$6:K$1005,Calculation!$B25,1)),"")</f>
        <v>44632</v>
      </c>
      <c r="M25" s="105" t="str">
        <f t="shared" si="0"/>
        <v>Mar 12, 2022</v>
      </c>
      <c r="N25" s="105">
        <f>IFERROR(IF(INDEX(Backlog!L$6:L$1005,Calculation!$B25,1)="","",INDEX(Backlog!L$6:L$1005,Calculation!$B25,1)),"")</f>
        <v>44635</v>
      </c>
      <c r="O25" s="105" t="str">
        <f t="shared" si="1"/>
        <v>Mar 15, 2022</v>
      </c>
      <c r="P25" s="86" t="str">
        <f>IFERROR(""&amp;INDEX(Backlog!M$6:M$1005,Calculation!$B25,1),"")</f>
        <v/>
      </c>
      <c r="Q25" s="106">
        <f t="shared" si="2"/>
        <v>3</v>
      </c>
      <c r="R25" s="106">
        <f t="shared" si="3"/>
        <v>1</v>
      </c>
      <c r="T25" s="107">
        <f t="shared" si="4"/>
        <v>0</v>
      </c>
      <c r="U25" s="86">
        <f t="shared" si="5"/>
        <v>1</v>
      </c>
      <c r="V25" s="86">
        <f t="shared" si="6"/>
        <v>1</v>
      </c>
      <c r="W25" s="86">
        <f t="shared" si="7"/>
        <v>1</v>
      </c>
      <c r="X25" s="86">
        <f t="shared" si="17"/>
        <v>0</v>
      </c>
      <c r="Y25" s="86" t="str">
        <f t="shared" si="8"/>
        <v>#21 - Task 1.6</v>
      </c>
      <c r="Z25" s="86" t="str">
        <f t="shared" si="9"/>
        <v>Task 1.6</v>
      </c>
      <c r="AA25" s="86" t="str">
        <f>IF(X25=0,"",IF(LEN(K25)=0,COLUMN(Kanban!$D$8),IFERROR(MATCH(K25,Kanban!$A$8:$AI$8,0),COLUMN(Kanban!$D$8))))</f>
        <v/>
      </c>
      <c r="AB25" s="86" t="str">
        <f>IF(X25=0,"",2*COUNTIF($AA$5:AA25,AA25)+$AF$5)</f>
        <v/>
      </c>
      <c r="AC25" s="106" t="str">
        <f t="shared" si="18"/>
        <v>-</v>
      </c>
      <c r="AK25" s="107" t="str">
        <f>INDEX(Retrospective!$B$8:$D$207,B25,IF(OR($AI$4=2,$AI$4=4),2,1))&amp;IF($AI$4=2,""," - "&amp;INDEX(Retrospective!$B$8:$D$207,B25,IF($AI$4=1,2,3)))</f>
        <v xml:space="preserve"> - </v>
      </c>
      <c r="AL25" s="106" t="str">
        <f>IFERROR(MATCH(INDEX(Retrospective!$E$8:$E$27,B25,1),$AI$13:$AI$16,0),"")</f>
        <v/>
      </c>
      <c r="AM25" s="86" t="str">
        <f>IF(AL25="","", AL25&amp;"."&amp;COUNTIF($AL$5:AL25,AL25))</f>
        <v/>
      </c>
      <c r="AS25" s="253" t="s">
        <v>239</v>
      </c>
      <c r="AT25" s="129">
        <f>IFERROR(ROUND(SUM(BL5:BL1004)/SUM(BJ5:BJ1004),1),0)</f>
        <v>8.9</v>
      </c>
      <c r="AU25" s="333" t="str">
        <f xml:space="preserve"> AT25&amp; " Average Story Popints per Ticket"</f>
        <v>8,9 Average Story Popints per Ticket</v>
      </c>
      <c r="AW25" s="115" t="str">
        <f>""&amp;Settings!I14</f>
        <v/>
      </c>
      <c r="AX25" s="109" t="str">
        <f t="shared" si="44"/>
        <v/>
      </c>
      <c r="AY25" s="109" t="str">
        <f t="shared" si="44"/>
        <v/>
      </c>
      <c r="AZ25" s="109" t="str">
        <f t="shared" si="44"/>
        <v/>
      </c>
      <c r="BA25" s="109" t="str">
        <f t="shared" si="44"/>
        <v/>
      </c>
      <c r="BB25" s="109" t="str">
        <f t="shared" si="44"/>
        <v/>
      </c>
      <c r="BC25" s="109" t="str">
        <f t="shared" si="44"/>
        <v/>
      </c>
      <c r="BD25" s="109">
        <f t="shared" si="47"/>
        <v>0</v>
      </c>
      <c r="BF25" s="111" t="str">
        <f t="array" ref="BF25">IFERROR(SMALL(IF($D$5:$D$1004=$AP$6,$N$5:$N$1004,""),B25),"")</f>
        <v/>
      </c>
      <c r="BG25" s="112" t="str">
        <f>IF(IFERROR(MATCH(BF25,$BF$4:BF24,0),0)=0,MAX($BG$4:BG24)+1,"")</f>
        <v/>
      </c>
      <c r="BH25" s="113" t="str">
        <f t="shared" si="12"/>
        <v/>
      </c>
      <c r="BI25" s="112" t="str">
        <f t="shared" si="13"/>
        <v/>
      </c>
      <c r="BJ25" s="86" t="str">
        <f t="shared" si="14"/>
        <v/>
      </c>
      <c r="BK25" s="86" t="str">
        <f t="shared" si="20"/>
        <v/>
      </c>
      <c r="BL25" s="86" t="str">
        <f t="shared" si="15"/>
        <v/>
      </c>
      <c r="BM25" s="86" t="str">
        <f t="shared" si="21"/>
        <v/>
      </c>
      <c r="BT25" s="125">
        <v>1</v>
      </c>
      <c r="BU25" s="109" t="str">
        <f t="shared" si="22"/>
        <v/>
      </c>
      <c r="BV25" s="109" t="str">
        <f t="shared" si="23"/>
        <v/>
      </c>
      <c r="BW25" s="109" t="str">
        <f t="shared" si="24"/>
        <v/>
      </c>
      <c r="BX25" s="119" t="str">
        <f t="shared" si="40"/>
        <v/>
      </c>
      <c r="BY25" s="109" t="str">
        <f t="array" ref="BY25">IFERROR(INDEX($D$5:$D$1004, MATCH(0,COUNTIF($BY$5:BY24,$D$5:$D$1004),0),1),"")</f>
        <v/>
      </c>
      <c r="BZ25" s="121" t="str">
        <f t="shared" si="35"/>
        <v xml:space="preserve">Sprint # </v>
      </c>
      <c r="CA25" s="109">
        <f t="shared" si="36"/>
        <v>0</v>
      </c>
      <c r="CB25" s="121">
        <f t="shared" si="25"/>
        <v>0</v>
      </c>
      <c r="CC25" s="121">
        <f t="shared" si="26"/>
        <v>0</v>
      </c>
      <c r="CD25" s="123" t="str">
        <f t="shared" si="27"/>
        <v/>
      </c>
      <c r="CE25" s="123" t="str">
        <f t="shared" si="37"/>
        <v/>
      </c>
      <c r="CF25" s="116"/>
      <c r="CG25" s="115">
        <f t="shared" si="38"/>
        <v>0</v>
      </c>
      <c r="CH25" s="109" t="str">
        <f t="shared" si="45"/>
        <v/>
      </c>
      <c r="CI25" s="109" t="str">
        <f t="shared" si="45"/>
        <v/>
      </c>
      <c r="CJ25" s="109" t="str">
        <f t="shared" si="45"/>
        <v/>
      </c>
      <c r="CK25" s="109" t="str">
        <f t="shared" si="45"/>
        <v/>
      </c>
      <c r="CL25" s="109" t="str">
        <f t="shared" si="45"/>
        <v/>
      </c>
      <c r="CM25" s="109" t="str">
        <f t="shared" si="45"/>
        <v/>
      </c>
      <c r="CN25" s="109" t="str">
        <f t="shared" si="45"/>
        <v/>
      </c>
      <c r="CO25" s="109" t="str">
        <f t="shared" si="45"/>
        <v/>
      </c>
      <c r="CP25" s="109" t="str">
        <f t="shared" si="45"/>
        <v/>
      </c>
      <c r="CQ25" s="109" t="str">
        <f t="shared" si="45"/>
        <v/>
      </c>
      <c r="CR25" s="109" t="str">
        <f t="shared" si="45"/>
        <v/>
      </c>
      <c r="CS25" s="124"/>
      <c r="CT25" s="109" t="str">
        <f t="shared" si="29"/>
        <v/>
      </c>
      <c r="CU25" s="109" t="str">
        <f t="shared" si="30"/>
        <v/>
      </c>
      <c r="CV25" s="109" t="str">
        <f t="shared" si="31"/>
        <v/>
      </c>
      <c r="CW25" s="109" t="str">
        <f t="shared" si="32"/>
        <v/>
      </c>
      <c r="CX25" s="109" t="str">
        <f t="shared" si="33"/>
        <v/>
      </c>
      <c r="CY25" s="109" t="str">
        <f t="shared" si="34"/>
        <v/>
      </c>
      <c r="DA25" s="109">
        <f>IF(COUNTIF($DA$5:DA24,DA24)=$BD$15,MAX(DA24)+1,DA24)</f>
        <v>4</v>
      </c>
      <c r="DB25" s="109" t="str">
        <f t="shared" si="39"/>
        <v>Sprint # 5</v>
      </c>
      <c r="DC25" s="109" t="str">
        <f>IF(DB25="","",INDEX($CT$5:$CY$5,1,COUNTIF($DB$6:DB25,DB25)))</f>
        <v>Not set</v>
      </c>
      <c r="DD25" s="109">
        <f>IF(DB25="","",MAX(INDEX($CT$6:$CY$35,DA25+1,COUNTIF($DB$6:DB25,DB25)),0))</f>
        <v>0</v>
      </c>
      <c r="DK25" s="109"/>
      <c r="DL25" s="109"/>
      <c r="DM25" s="121"/>
      <c r="DN25" s="121"/>
      <c r="DO25" s="121"/>
      <c r="DP25" s="109"/>
      <c r="DQ25" s="109"/>
    </row>
    <row r="26" spans="2:121" s="7" customFormat="1" ht="15" customHeight="1" x14ac:dyDescent="0.25">
      <c r="B26" s="104">
        <v>22</v>
      </c>
      <c r="C26" s="86">
        <f>IFERROR(INDEX(Backlog!B$6:B$1005,Calculation!$B26,1),"")</f>
        <v>22</v>
      </c>
      <c r="D26" s="86">
        <f>IFERROR(IF(INDEX(Backlog!C$6:C$1005,Calculation!$B26,1)="","",INDEX(Backlog!C$6:C$1005,Calculation!$B26,1)),"")</f>
        <v>3</v>
      </c>
      <c r="E26" s="86" t="str">
        <f>IFERROR(""&amp;INDEX(Backlog!D$6:D$1005,Calculation!$B26,1),"")</f>
        <v>User Story</v>
      </c>
      <c r="F26" s="86" t="str">
        <f>IFERROR(""&amp;INDEX(Backlog!E$6:E$1005,Calculation!$B26,1),"")</f>
        <v>User Story 1.5</v>
      </c>
      <c r="G26" s="86" t="str">
        <f>IFERROR(""&amp;INDEX(Backlog!F$6:F$1005,Calculation!$B26,1),"")</f>
        <v>Carolyne</v>
      </c>
      <c r="H26" s="86">
        <f>IFERROR(IF(INDEX(Backlog!G$6:G$1005,Calculation!$B26,1)="","",INDEX(Backlog!G$6:G$1005,Calculation!$B26,1)),"")</f>
        <v>2</v>
      </c>
      <c r="I26" s="86" t="str">
        <f>IFERROR(IF(INDEX(Backlog!H$6:H$1005,Calculation!$B26,1)="","Not set",INDEX(Backlog!H$6:H$1005,Calculation!$B26,1)),"")</f>
        <v>Low</v>
      </c>
      <c r="J26" s="86" t="str">
        <f>IFERROR(""&amp;INDEX(Backlog!I$6:I$1005,Calculation!$B26,1),"")</f>
        <v>Yes</v>
      </c>
      <c r="K26" s="86" t="str">
        <f>IFERROR(IF(LEN(INDEX(Backlog!J$6:J$1005,Calculation!$B26,1))=0,"Not set",INDEX(Backlog!J$6:J$1005,Calculation!$B26,1)),"")</f>
        <v>Completed</v>
      </c>
      <c r="L26" s="105">
        <f>IFERROR(IF(INDEX(Backlog!K$6:K$1005,Calculation!$B26,1)="","",INDEX(Backlog!K$6:K$1005,Calculation!$B26,1)),"")</f>
        <v>44632</v>
      </c>
      <c r="M26" s="105" t="str">
        <f t="shared" si="0"/>
        <v>Mar 12, 2022</v>
      </c>
      <c r="N26" s="105">
        <f>IFERROR(IF(INDEX(Backlog!L$6:L$1005,Calculation!$B26,1)="","",INDEX(Backlog!L$6:L$1005,Calculation!$B26,1)),"")</f>
        <v>44643</v>
      </c>
      <c r="O26" s="105" t="str">
        <f t="shared" si="1"/>
        <v>Mar 23, 2022</v>
      </c>
      <c r="P26" s="86" t="str">
        <f>IFERROR(""&amp;INDEX(Backlog!M$6:M$1005,Calculation!$B26,1),"")</f>
        <v/>
      </c>
      <c r="Q26" s="106">
        <f t="shared" si="2"/>
        <v>11</v>
      </c>
      <c r="R26" s="106">
        <f t="shared" si="3"/>
        <v>1</v>
      </c>
      <c r="T26" s="107">
        <f t="shared" si="4"/>
        <v>0</v>
      </c>
      <c r="U26" s="86">
        <f t="shared" si="5"/>
        <v>1</v>
      </c>
      <c r="V26" s="86">
        <f t="shared" si="6"/>
        <v>1</v>
      </c>
      <c r="W26" s="86">
        <f t="shared" si="7"/>
        <v>1</v>
      </c>
      <c r="X26" s="86">
        <f t="shared" si="17"/>
        <v>0</v>
      </c>
      <c r="Y26" s="86" t="str">
        <f t="shared" si="8"/>
        <v>#22 - User Story 1.5</v>
      </c>
      <c r="Z26" s="86" t="str">
        <f t="shared" si="9"/>
        <v>User Story 1.5</v>
      </c>
      <c r="AA26" s="86" t="str">
        <f>IF(X26=0,"",IF(LEN(K26)=0,COLUMN(Kanban!$D$8),IFERROR(MATCH(K26,Kanban!$A$8:$AI$8,0),COLUMN(Kanban!$D$8))))</f>
        <v/>
      </c>
      <c r="AB26" s="86" t="str">
        <f>IF(X26=0,"",2*COUNTIF($AA$5:AA26,AA26)+$AF$5)</f>
        <v/>
      </c>
      <c r="AC26" s="106" t="str">
        <f t="shared" si="18"/>
        <v>-</v>
      </c>
      <c r="AK26" s="107" t="str">
        <f>INDEX(Retrospective!$B$8:$D$207,B26,IF(OR($AI$4=2,$AI$4=4),2,1))&amp;IF($AI$4=2,""," - "&amp;INDEX(Retrospective!$B$8:$D$207,B26,IF($AI$4=1,2,3)))</f>
        <v xml:space="preserve"> - </v>
      </c>
      <c r="AL26" s="106" t="str">
        <f>IFERROR(MATCH(INDEX(Retrospective!$E$8:$E$27,B26,1),$AI$13:$AI$16,0),"")</f>
        <v/>
      </c>
      <c r="AM26" s="86" t="str">
        <f>IF(AL26="","", AL26&amp;"."&amp;COUNTIF($AL$5:AL26,AL26))</f>
        <v/>
      </c>
      <c r="AS26" s="108" t="s">
        <v>242</v>
      </c>
      <c r="AT26" s="333">
        <f>IFERROR(AU11/AU10,0)</f>
        <v>0.1</v>
      </c>
      <c r="AU26" s="333">
        <f>1-AT26</f>
        <v>0.9</v>
      </c>
      <c r="AW26" s="115" t="str">
        <f>""&amp;Settings!I15</f>
        <v/>
      </c>
      <c r="AX26" s="109" t="str">
        <f t="shared" si="44"/>
        <v/>
      </c>
      <c r="AY26" s="109" t="str">
        <f t="shared" si="44"/>
        <v/>
      </c>
      <c r="AZ26" s="109" t="str">
        <f t="shared" si="44"/>
        <v/>
      </c>
      <c r="BA26" s="109" t="str">
        <f t="shared" si="44"/>
        <v/>
      </c>
      <c r="BB26" s="109" t="str">
        <f t="shared" si="44"/>
        <v/>
      </c>
      <c r="BC26" s="109" t="str">
        <f t="shared" si="44"/>
        <v/>
      </c>
      <c r="BD26" s="109">
        <f t="shared" si="47"/>
        <v>0</v>
      </c>
      <c r="BF26" s="111" t="str">
        <f t="array" ref="BF26">IFERROR(SMALL(IF($D$5:$D$1004=$AP$6,$N$5:$N$1004,""),B26),"")</f>
        <v/>
      </c>
      <c r="BG26" s="112" t="str">
        <f>IF(IFERROR(MATCH(BF26,$BF$4:BF25,0),0)=0,MAX($BG$4:BG25)+1,"")</f>
        <v/>
      </c>
      <c r="BH26" s="113" t="str">
        <f t="shared" si="12"/>
        <v/>
      </c>
      <c r="BI26" s="112" t="str">
        <f t="shared" si="13"/>
        <v/>
      </c>
      <c r="BJ26" s="86" t="str">
        <f t="shared" si="14"/>
        <v/>
      </c>
      <c r="BK26" s="86" t="str">
        <f t="shared" si="20"/>
        <v/>
      </c>
      <c r="BL26" s="86" t="str">
        <f t="shared" si="15"/>
        <v/>
      </c>
      <c r="BM26" s="86" t="str">
        <f t="shared" si="21"/>
        <v/>
      </c>
      <c r="BT26" s="125">
        <v>1</v>
      </c>
      <c r="BU26" s="109" t="str">
        <f t="shared" si="22"/>
        <v/>
      </c>
      <c r="BV26" s="109" t="str">
        <f t="shared" si="23"/>
        <v/>
      </c>
      <c r="BW26" s="109" t="str">
        <f t="shared" si="24"/>
        <v/>
      </c>
      <c r="BX26" s="119" t="str">
        <f t="shared" si="40"/>
        <v/>
      </c>
      <c r="BY26" s="109" t="str">
        <f t="array" ref="BY26">IFERROR(INDEX($D$5:$D$1004, MATCH(0,COUNTIF($BY$5:BY25,$D$5:$D$1004),0),1),"")</f>
        <v/>
      </c>
      <c r="BZ26" s="121" t="str">
        <f t="shared" si="35"/>
        <v xml:space="preserve">Sprint # </v>
      </c>
      <c r="CA26" s="109">
        <f t="shared" si="36"/>
        <v>0</v>
      </c>
      <c r="CB26" s="121">
        <f t="shared" si="25"/>
        <v>0</v>
      </c>
      <c r="CC26" s="121">
        <f t="shared" si="26"/>
        <v>0</v>
      </c>
      <c r="CD26" s="123" t="str">
        <f t="shared" si="27"/>
        <v/>
      </c>
      <c r="CE26" s="123" t="str">
        <f t="shared" si="37"/>
        <v/>
      </c>
      <c r="CF26" s="116"/>
      <c r="CG26" s="115">
        <f t="shared" si="38"/>
        <v>0</v>
      </c>
      <c r="CH26" s="109" t="str">
        <f t="shared" ref="CH26:CR35" si="48">IF(OR($BY26="", CH$5=""),"",COUNTIFS($D$5:$D$1004,$BY26,$K$5:$K$1004,CH$5,$E$5:$E$1004,$BQ$5,$I$5:$I$1004,$BQ$7))</f>
        <v/>
      </c>
      <c r="CI26" s="109" t="str">
        <f t="shared" si="48"/>
        <v/>
      </c>
      <c r="CJ26" s="109" t="str">
        <f t="shared" si="48"/>
        <v/>
      </c>
      <c r="CK26" s="109" t="str">
        <f t="shared" si="48"/>
        <v/>
      </c>
      <c r="CL26" s="109" t="str">
        <f t="shared" si="48"/>
        <v/>
      </c>
      <c r="CM26" s="109" t="str">
        <f t="shared" si="48"/>
        <v/>
      </c>
      <c r="CN26" s="109" t="str">
        <f t="shared" si="48"/>
        <v/>
      </c>
      <c r="CO26" s="109" t="str">
        <f t="shared" si="48"/>
        <v/>
      </c>
      <c r="CP26" s="109" t="str">
        <f t="shared" si="48"/>
        <v/>
      </c>
      <c r="CQ26" s="109" t="str">
        <f t="shared" si="48"/>
        <v/>
      </c>
      <c r="CR26" s="109" t="str">
        <f t="shared" si="48"/>
        <v/>
      </c>
      <c r="CS26" s="124"/>
      <c r="CT26" s="109" t="str">
        <f t="shared" si="29"/>
        <v/>
      </c>
      <c r="CU26" s="109" t="str">
        <f t="shared" si="30"/>
        <v/>
      </c>
      <c r="CV26" s="109" t="str">
        <f t="shared" si="31"/>
        <v/>
      </c>
      <c r="CW26" s="109" t="str">
        <f t="shared" si="32"/>
        <v/>
      </c>
      <c r="CX26" s="109" t="str">
        <f t="shared" si="33"/>
        <v/>
      </c>
      <c r="CY26" s="109" t="str">
        <f t="shared" si="34"/>
        <v/>
      </c>
      <c r="DA26" s="109">
        <f>IF(COUNTIF($DA$5:DA25,DA25)=$BD$15,MAX(DA25)+1,DA25)</f>
        <v>5</v>
      </c>
      <c r="DB26" s="109" t="str">
        <f t="shared" si="39"/>
        <v/>
      </c>
      <c r="DC26" s="109" t="str">
        <f>IF(DB26="","",INDEX($CT$5:$CY$5,1,COUNTIF($DB$6:DB26,DB26)))</f>
        <v/>
      </c>
      <c r="DD26" s="109" t="str">
        <f>IF(DB26="","",MAX(INDEX($CT$6:$CY$35,DA26+1,COUNTIF($DB$6:DB26,DB26)),0))</f>
        <v/>
      </c>
      <c r="DK26" s="109"/>
      <c r="DL26" s="109"/>
      <c r="DM26" s="121"/>
      <c r="DN26" s="121"/>
      <c r="DO26" s="121"/>
      <c r="DP26" s="109"/>
      <c r="DQ26" s="109"/>
    </row>
    <row r="27" spans="2:121" s="7" customFormat="1" ht="15" customHeight="1" x14ac:dyDescent="0.25">
      <c r="B27" s="104">
        <v>23</v>
      </c>
      <c r="C27" s="86">
        <f>IFERROR(INDEX(Backlog!B$6:B$1005,Calculation!$B27,1),"")</f>
        <v>23</v>
      </c>
      <c r="D27" s="86">
        <f>IFERROR(IF(INDEX(Backlog!C$6:C$1005,Calculation!$B27,1)="","",INDEX(Backlog!C$6:C$1005,Calculation!$B27,1)),"")</f>
        <v>3</v>
      </c>
      <c r="E27" s="86" t="str">
        <f>IFERROR(""&amp;INDEX(Backlog!D$6:D$1005,Calculation!$B27,1),"")</f>
        <v>User Story</v>
      </c>
      <c r="F27" s="86" t="str">
        <f>IFERROR(""&amp;INDEX(Backlog!E$6:E$1005,Calculation!$B27,1),"")</f>
        <v>User Story 1.6</v>
      </c>
      <c r="G27" s="86" t="str">
        <f>IFERROR(""&amp;INDEX(Backlog!F$6:F$1005,Calculation!$B27,1),"")</f>
        <v>John</v>
      </c>
      <c r="H27" s="86">
        <f>IFERROR(IF(INDEX(Backlog!G$6:G$1005,Calculation!$B27,1)="","",INDEX(Backlog!G$6:G$1005,Calculation!$B27,1)),"")</f>
        <v>13</v>
      </c>
      <c r="I27" s="86" t="str">
        <f>IFERROR(IF(INDEX(Backlog!H$6:H$1005,Calculation!$B27,1)="","Not set",INDEX(Backlog!H$6:H$1005,Calculation!$B27,1)),"")</f>
        <v>High</v>
      </c>
      <c r="J27" s="86" t="str">
        <f>IFERROR(""&amp;INDEX(Backlog!I$6:I$1005,Calculation!$B27,1),"")</f>
        <v>Yes</v>
      </c>
      <c r="K27" s="86" t="str">
        <f>IFERROR(IF(LEN(INDEX(Backlog!J$6:J$1005,Calculation!$B27,1))=0,"Not set",INDEX(Backlog!J$6:J$1005,Calculation!$B27,1)),"")</f>
        <v>Completed</v>
      </c>
      <c r="L27" s="105">
        <f>IFERROR(IF(INDEX(Backlog!K$6:K$1005,Calculation!$B27,1)="","",INDEX(Backlog!K$6:K$1005,Calculation!$B27,1)),"")</f>
        <v>44632</v>
      </c>
      <c r="M27" s="105" t="str">
        <f t="shared" si="0"/>
        <v>Mar 12, 2022</v>
      </c>
      <c r="N27" s="105">
        <f>IFERROR(IF(INDEX(Backlog!L$6:L$1005,Calculation!$B27,1)="","",INDEX(Backlog!L$6:L$1005,Calculation!$B27,1)),"")</f>
        <v>44634</v>
      </c>
      <c r="O27" s="105" t="str">
        <f t="shared" si="1"/>
        <v>Mar 14, 2022</v>
      </c>
      <c r="P27" s="86" t="str">
        <f>IFERROR(""&amp;INDEX(Backlog!M$6:M$1005,Calculation!$B27,1),"")</f>
        <v/>
      </c>
      <c r="Q27" s="106">
        <f t="shared" si="2"/>
        <v>2</v>
      </c>
      <c r="R27" s="106">
        <f t="shared" si="3"/>
        <v>1</v>
      </c>
      <c r="T27" s="107">
        <f t="shared" si="4"/>
        <v>0</v>
      </c>
      <c r="U27" s="86">
        <f t="shared" si="5"/>
        <v>1</v>
      </c>
      <c r="V27" s="86">
        <f t="shared" si="6"/>
        <v>1</v>
      </c>
      <c r="W27" s="86">
        <f t="shared" si="7"/>
        <v>1</v>
      </c>
      <c r="X27" s="86">
        <f t="shared" si="17"/>
        <v>0</v>
      </c>
      <c r="Y27" s="86" t="str">
        <f t="shared" si="8"/>
        <v>#23 - User Story 1.6</v>
      </c>
      <c r="Z27" s="86" t="str">
        <f t="shared" si="9"/>
        <v>User Story 1.6</v>
      </c>
      <c r="AA27" s="86" t="str">
        <f>IF(X27=0,"",IF(LEN(K27)=0,COLUMN(Kanban!$D$8),IFERROR(MATCH(K27,Kanban!$A$8:$AI$8,0),COLUMN(Kanban!$D$8))))</f>
        <v/>
      </c>
      <c r="AB27" s="86" t="str">
        <f>IF(X27=0,"",2*COUNTIF($AA$5:AA27,AA27)+$AF$5)</f>
        <v/>
      </c>
      <c r="AC27" s="106" t="str">
        <f t="shared" si="18"/>
        <v>-</v>
      </c>
      <c r="AK27" s="107" t="str">
        <f>INDEX(Retrospective!$B$8:$D$207,B27,IF(OR($AI$4=2,$AI$4=4),2,1))&amp;IF($AI$4=2,""," - "&amp;INDEX(Retrospective!$B$8:$D$207,B27,IF($AI$4=1,2,3)))</f>
        <v xml:space="preserve"> - </v>
      </c>
      <c r="AL27" s="106" t="str">
        <f>IFERROR(MATCH(INDEX(Retrospective!$E$8:$E$207,B27,1),$AI$13:$AI$16,0),"")</f>
        <v/>
      </c>
      <c r="AM27" s="86" t="str">
        <f>IF(AL27="","", AL27&amp;"."&amp;COUNTIF($AL$5:AL27,AL27))</f>
        <v/>
      </c>
      <c r="AS27" s="109" t="str">
        <f ca="1">IF(MOD((AT27-1)/10,1)=0,"st",IF(MOD((AT27-2)/10,1)=0,"nd",IF(MOD((AT27-2)/10,1)=0,"rd","th")))</f>
        <v>th</v>
      </c>
      <c r="AT27" s="330">
        <f ca="1">IFERROR(TODAY()-sprintStartDate,0)</f>
        <v>296</v>
      </c>
      <c r="AU27" s="109" t="str">
        <f ca="1">AT27&amp;"'"&amp;AS27&amp; " Day of Sprint no. "&amp;SprintDashboard!D5</f>
        <v>296'th Day of Sprint no. 1</v>
      </c>
      <c r="AW27" s="108" t="s">
        <v>134</v>
      </c>
      <c r="AX27" s="109">
        <f>SUM(AX16:AX26)</f>
        <v>4</v>
      </c>
      <c r="AY27" s="109">
        <f t="shared" ref="AY27:BC27" si="49">SUM(AY16:AY26)</f>
        <v>3</v>
      </c>
      <c r="AZ27" s="109">
        <f t="shared" si="49"/>
        <v>1</v>
      </c>
      <c r="BA27" s="109">
        <f t="shared" si="49"/>
        <v>2</v>
      </c>
      <c r="BB27" s="109">
        <f t="shared" si="49"/>
        <v>0</v>
      </c>
      <c r="BC27" s="109">
        <f t="shared" si="49"/>
        <v>0</v>
      </c>
      <c r="BD27" s="108"/>
      <c r="BF27" s="111" t="str">
        <f t="array" ref="BF27">IFERROR(SMALL(IF($D$5:$D$1004=$AP$6,$N$5:$N$1004,""),B27),"")</f>
        <v/>
      </c>
      <c r="BG27" s="112" t="str">
        <f>IF(IFERROR(MATCH(BF27,$BF$4:BF26,0),0)=0,MAX($BG$4:BG26)+1,"")</f>
        <v/>
      </c>
      <c r="BH27" s="113" t="str">
        <f t="shared" si="12"/>
        <v/>
      </c>
      <c r="BI27" s="112" t="str">
        <f t="shared" si="13"/>
        <v/>
      </c>
      <c r="BJ27" s="86" t="str">
        <f t="shared" si="14"/>
        <v/>
      </c>
      <c r="BK27" s="86" t="str">
        <f t="shared" si="20"/>
        <v/>
      </c>
      <c r="BL27" s="86" t="str">
        <f t="shared" si="15"/>
        <v/>
      </c>
      <c r="BM27" s="86" t="str">
        <f t="shared" si="21"/>
        <v/>
      </c>
      <c r="BT27" s="125">
        <v>1</v>
      </c>
      <c r="BU27" s="109" t="str">
        <f t="shared" si="22"/>
        <v/>
      </c>
      <c r="BV27" s="109" t="str">
        <f t="shared" si="23"/>
        <v/>
      </c>
      <c r="BW27" s="109" t="str">
        <f t="shared" si="24"/>
        <v/>
      </c>
      <c r="BX27" s="119" t="str">
        <f t="shared" si="40"/>
        <v/>
      </c>
      <c r="BY27" s="109" t="str">
        <f t="array" ref="BY27">IFERROR(INDEX($D$5:$D$1004, MATCH(0,COUNTIF($BY$5:BY26,$D$5:$D$1004),0),1),"")</f>
        <v/>
      </c>
      <c r="BZ27" s="121" t="str">
        <f t="shared" si="35"/>
        <v xml:space="preserve">Sprint # </v>
      </c>
      <c r="CA27" s="109">
        <f t="shared" si="36"/>
        <v>0</v>
      </c>
      <c r="CB27" s="121">
        <f t="shared" si="25"/>
        <v>0</v>
      </c>
      <c r="CC27" s="121">
        <f t="shared" si="26"/>
        <v>0</v>
      </c>
      <c r="CD27" s="123" t="str">
        <f t="shared" si="27"/>
        <v/>
      </c>
      <c r="CE27" s="123" t="str">
        <f t="shared" si="37"/>
        <v/>
      </c>
      <c r="CF27" s="116"/>
      <c r="CG27" s="115">
        <f t="shared" si="38"/>
        <v>0</v>
      </c>
      <c r="CH27" s="109" t="str">
        <f t="shared" si="48"/>
        <v/>
      </c>
      <c r="CI27" s="109" t="str">
        <f t="shared" si="48"/>
        <v/>
      </c>
      <c r="CJ27" s="109" t="str">
        <f t="shared" si="48"/>
        <v/>
      </c>
      <c r="CK27" s="109" t="str">
        <f t="shared" si="48"/>
        <v/>
      </c>
      <c r="CL27" s="109" t="str">
        <f t="shared" si="48"/>
        <v/>
      </c>
      <c r="CM27" s="109" t="str">
        <f t="shared" si="48"/>
        <v/>
      </c>
      <c r="CN27" s="109" t="str">
        <f t="shared" si="48"/>
        <v/>
      </c>
      <c r="CO27" s="109" t="str">
        <f t="shared" si="48"/>
        <v/>
      </c>
      <c r="CP27" s="109" t="str">
        <f t="shared" si="48"/>
        <v/>
      </c>
      <c r="CQ27" s="109" t="str">
        <f t="shared" si="48"/>
        <v/>
      </c>
      <c r="CR27" s="109" t="str">
        <f t="shared" si="48"/>
        <v/>
      </c>
      <c r="CS27" s="124"/>
      <c r="CT27" s="109" t="str">
        <f t="shared" si="29"/>
        <v/>
      </c>
      <c r="CU27" s="109" t="str">
        <f t="shared" si="30"/>
        <v/>
      </c>
      <c r="CV27" s="109" t="str">
        <f t="shared" si="31"/>
        <v/>
      </c>
      <c r="CW27" s="109" t="str">
        <f t="shared" si="32"/>
        <v/>
      </c>
      <c r="CX27" s="109" t="str">
        <f t="shared" si="33"/>
        <v/>
      </c>
      <c r="CY27" s="109" t="str">
        <f t="shared" si="34"/>
        <v/>
      </c>
      <c r="DA27" s="109">
        <f>IF(COUNTIF($DA$5:DA26,DA26)=$BD$15,MAX(DA26)+1,DA26)</f>
        <v>5</v>
      </c>
      <c r="DB27" s="109" t="str">
        <f t="shared" si="39"/>
        <v/>
      </c>
      <c r="DC27" s="109" t="str">
        <f>IF(DB27="","",INDEX($CT$5:$CY$5,1,COUNTIF($DB$6:DB27,DB27)))</f>
        <v/>
      </c>
      <c r="DD27" s="109" t="str">
        <f>IF(DB27="","",MAX(INDEX($CT$6:$CY$35,DA27+1,COUNTIF($DB$6:DB27,DB27)),0))</f>
        <v/>
      </c>
      <c r="DK27" s="109"/>
      <c r="DL27" s="109"/>
      <c r="DM27" s="121"/>
      <c r="DN27" s="121"/>
      <c r="DO27" s="121"/>
      <c r="DP27" s="109"/>
      <c r="DQ27" s="109"/>
    </row>
    <row r="28" spans="2:121" s="7" customFormat="1" ht="15" customHeight="1" x14ac:dyDescent="0.25">
      <c r="B28" s="104">
        <v>24</v>
      </c>
      <c r="C28" s="86">
        <f>IFERROR(INDEX(Backlog!B$6:B$1005,Calculation!$B28,1),"")</f>
        <v>24</v>
      </c>
      <c r="D28" s="86">
        <f>IFERROR(IF(INDEX(Backlog!C$6:C$1005,Calculation!$B28,1)="","",INDEX(Backlog!C$6:C$1005,Calculation!$B28,1)),"")</f>
        <v>3</v>
      </c>
      <c r="E28" s="86" t="str">
        <f>IFERROR(""&amp;INDEX(Backlog!D$6:D$1005,Calculation!$B28,1),"")</f>
        <v>Bug</v>
      </c>
      <c r="F28" s="86" t="str">
        <f>IFERROR(""&amp;INDEX(Backlog!E$6:E$1005,Calculation!$B28,1),"")</f>
        <v>Bug 1.3</v>
      </c>
      <c r="G28" s="86" t="str">
        <f>IFERROR(""&amp;INDEX(Backlog!F$6:F$1005,Calculation!$B28,1),"")</f>
        <v>Kyle</v>
      </c>
      <c r="H28" s="86">
        <f>IFERROR(IF(INDEX(Backlog!G$6:G$1005,Calculation!$B28,1)="","",INDEX(Backlog!G$6:G$1005,Calculation!$B28,1)),"")</f>
        <v>1</v>
      </c>
      <c r="I28" s="86" t="str">
        <f>IFERROR(IF(INDEX(Backlog!H$6:H$1005,Calculation!$B28,1)="","Not set",INDEX(Backlog!H$6:H$1005,Calculation!$B28,1)),"")</f>
        <v>Low</v>
      </c>
      <c r="J28" s="86" t="str">
        <f>IFERROR(""&amp;INDEX(Backlog!I$6:I$1005,Calculation!$B28,1),"")</f>
        <v>No</v>
      </c>
      <c r="K28" s="86" t="str">
        <f>IFERROR(IF(LEN(INDEX(Backlog!J$6:J$1005,Calculation!$B28,1))=0,"Not set",INDEX(Backlog!J$6:J$1005,Calculation!$B28,1)),"")</f>
        <v>Not set</v>
      </c>
      <c r="L28" s="105">
        <f>IFERROR(IF(INDEX(Backlog!K$6:K$1005,Calculation!$B28,1)="","",INDEX(Backlog!K$6:K$1005,Calculation!$B28,1)),"")</f>
        <v>44635</v>
      </c>
      <c r="M28" s="105" t="str">
        <f t="shared" si="0"/>
        <v>Mar 15, 2022</v>
      </c>
      <c r="N28" s="105" t="str">
        <f>IFERROR(IF(INDEX(Backlog!L$6:L$1005,Calculation!$B28,1)="","",INDEX(Backlog!L$6:L$1005,Calculation!$B28,1)),"")</f>
        <v/>
      </c>
      <c r="O28" s="105" t="str">
        <f t="shared" si="1"/>
        <v/>
      </c>
      <c r="P28" s="86" t="str">
        <f>IFERROR(""&amp;INDEX(Backlog!M$6:M$1005,Calculation!$B28,1),"")</f>
        <v/>
      </c>
      <c r="Q28" s="106" t="str">
        <f t="shared" si="2"/>
        <v/>
      </c>
      <c r="R28" s="106">
        <f t="shared" si="3"/>
        <v>1</v>
      </c>
      <c r="T28" s="107">
        <f t="shared" si="4"/>
        <v>0</v>
      </c>
      <c r="U28" s="86">
        <f t="shared" si="5"/>
        <v>1</v>
      </c>
      <c r="V28" s="86">
        <f t="shared" si="6"/>
        <v>1</v>
      </c>
      <c r="W28" s="86">
        <f t="shared" si="7"/>
        <v>1</v>
      </c>
      <c r="X28" s="86">
        <f t="shared" si="17"/>
        <v>0</v>
      </c>
      <c r="Y28" s="86" t="str">
        <f t="shared" si="8"/>
        <v>#24 - Bug 1.3</v>
      </c>
      <c r="Z28" s="86" t="str">
        <f t="shared" si="9"/>
        <v>Bug 1.3</v>
      </c>
      <c r="AA28" s="86" t="str">
        <f>IF(X28=0,"",IF(LEN(K28)=0,COLUMN(Kanban!$D$8),IFERROR(MATCH(K28,Kanban!$A$8:$AI$8,0),COLUMN(Kanban!$D$8))))</f>
        <v/>
      </c>
      <c r="AB28" s="86" t="str">
        <f>IF(X28=0,"",2*COUNTIF($AA$5:AA28,AA28)+$AF$5)</f>
        <v/>
      </c>
      <c r="AC28" s="106" t="str">
        <f t="shared" si="18"/>
        <v>-</v>
      </c>
      <c r="AK28" s="107" t="str">
        <f>INDEX(Retrospective!$B$8:$D$207,B28,IF(OR($AI$4=2,$AI$4=4),2,1))&amp;IF($AI$4=2,""," - "&amp;INDEX(Retrospective!$B$8:$D$207,B28,IF($AI$4=1,2,3)))</f>
        <v xml:space="preserve"> - </v>
      </c>
      <c r="AL28" s="106" t="str">
        <f>IFERROR(MATCH(INDEX(Retrospective!$E$8:$E$207,B28,1),$AI$13:$AI$16,0),"")</f>
        <v/>
      </c>
      <c r="AM28" s="86" t="str">
        <f>IF(AL28="","", AL28&amp;"."&amp;COUNTIF($AL$5:AL28,AL28))</f>
        <v/>
      </c>
      <c r="BF28" s="111" t="str">
        <f t="array" ref="BF28">IFERROR(SMALL(IF($D$5:$D$1004=$AP$6,$N$5:$N$1004,""),B28),"")</f>
        <v/>
      </c>
      <c r="BG28" s="112" t="str">
        <f>IF(IFERROR(MATCH(BF28,$BF$4:BF27,0),0)=0,MAX($BG$4:BG27)+1,"")</f>
        <v/>
      </c>
      <c r="BH28" s="113" t="str">
        <f t="shared" si="12"/>
        <v/>
      </c>
      <c r="BI28" s="112" t="str">
        <f t="shared" si="13"/>
        <v/>
      </c>
      <c r="BJ28" s="86" t="str">
        <f t="shared" si="14"/>
        <v/>
      </c>
      <c r="BK28" s="86" t="str">
        <f t="shared" si="20"/>
        <v/>
      </c>
      <c r="BL28" s="86" t="str">
        <f t="shared" si="15"/>
        <v/>
      </c>
      <c r="BM28" s="86" t="str">
        <f t="shared" si="21"/>
        <v/>
      </c>
      <c r="BT28" s="125">
        <v>1</v>
      </c>
      <c r="BU28" s="109" t="str">
        <f t="shared" si="22"/>
        <v/>
      </c>
      <c r="BV28" s="109" t="str">
        <f t="shared" si="23"/>
        <v/>
      </c>
      <c r="BW28" s="109" t="str">
        <f t="shared" si="24"/>
        <v/>
      </c>
      <c r="BX28" s="119" t="str">
        <f t="shared" si="40"/>
        <v/>
      </c>
      <c r="BY28" s="109" t="str">
        <f t="array" ref="BY28">IFERROR(INDEX($D$5:$D$1004, MATCH(0,COUNTIF($BY$5:BY27,$D$5:$D$1004),0),1),"")</f>
        <v/>
      </c>
      <c r="BZ28" s="121" t="str">
        <f t="shared" si="35"/>
        <v xml:space="preserve">Sprint # </v>
      </c>
      <c r="CA28" s="109">
        <f t="shared" si="36"/>
        <v>0</v>
      </c>
      <c r="CB28" s="121">
        <f t="shared" si="25"/>
        <v>0</v>
      </c>
      <c r="CC28" s="121">
        <f t="shared" si="26"/>
        <v>0</v>
      </c>
      <c r="CD28" s="123" t="str">
        <f t="shared" si="27"/>
        <v/>
      </c>
      <c r="CE28" s="123" t="str">
        <f t="shared" si="37"/>
        <v/>
      </c>
      <c r="CF28" s="116"/>
      <c r="CG28" s="115">
        <f t="shared" si="38"/>
        <v>0</v>
      </c>
      <c r="CH28" s="109" t="str">
        <f t="shared" si="48"/>
        <v/>
      </c>
      <c r="CI28" s="109" t="str">
        <f t="shared" si="48"/>
        <v/>
      </c>
      <c r="CJ28" s="109" t="str">
        <f t="shared" si="48"/>
        <v/>
      </c>
      <c r="CK28" s="109" t="str">
        <f t="shared" si="48"/>
        <v/>
      </c>
      <c r="CL28" s="109" t="str">
        <f t="shared" si="48"/>
        <v/>
      </c>
      <c r="CM28" s="109" t="str">
        <f t="shared" si="48"/>
        <v/>
      </c>
      <c r="CN28" s="109" t="str">
        <f t="shared" si="48"/>
        <v/>
      </c>
      <c r="CO28" s="109" t="str">
        <f t="shared" si="48"/>
        <v/>
      </c>
      <c r="CP28" s="109" t="str">
        <f t="shared" si="48"/>
        <v/>
      </c>
      <c r="CQ28" s="109" t="str">
        <f t="shared" si="48"/>
        <v/>
      </c>
      <c r="CR28" s="109" t="str">
        <f t="shared" si="48"/>
        <v/>
      </c>
      <c r="CS28" s="124"/>
      <c r="CT28" s="109" t="str">
        <f t="shared" si="29"/>
        <v/>
      </c>
      <c r="CU28" s="109" t="str">
        <f t="shared" si="30"/>
        <v/>
      </c>
      <c r="CV28" s="109" t="str">
        <f t="shared" si="31"/>
        <v/>
      </c>
      <c r="CW28" s="109" t="str">
        <f t="shared" si="32"/>
        <v/>
      </c>
      <c r="CX28" s="109" t="str">
        <f t="shared" si="33"/>
        <v/>
      </c>
      <c r="CY28" s="109" t="str">
        <f t="shared" si="34"/>
        <v/>
      </c>
      <c r="DA28" s="109">
        <f>IF(COUNTIF($DA$5:DA27,DA27)=$BD$15,MAX(DA27)+1,DA27)</f>
        <v>5</v>
      </c>
      <c r="DB28" s="109" t="str">
        <f t="shared" si="39"/>
        <v/>
      </c>
      <c r="DC28" s="109" t="str">
        <f>IF(DB28="","",INDEX($CT$5:$CY$5,1,COUNTIF($DB$6:DB28,DB28)))</f>
        <v/>
      </c>
      <c r="DD28" s="109" t="str">
        <f>IF(DB28="","",MAX(INDEX($CT$6:$CY$35,DA28+1,COUNTIF($DB$6:DB28,DB28)),0))</f>
        <v/>
      </c>
      <c r="DF28" s="242" t="s">
        <v>89</v>
      </c>
      <c r="DG28" s="243"/>
      <c r="DH28" s="244"/>
      <c r="DK28" s="109"/>
      <c r="DL28" s="109"/>
      <c r="DM28" s="121"/>
      <c r="DN28" s="121"/>
      <c r="DO28" s="121"/>
      <c r="DP28" s="109"/>
      <c r="DQ28" s="109"/>
    </row>
    <row r="29" spans="2:121" s="7" customFormat="1" ht="15" customHeight="1" x14ac:dyDescent="0.25">
      <c r="B29" s="104">
        <v>25</v>
      </c>
      <c r="C29" s="86">
        <f>IFERROR(INDEX(Backlog!B$6:B$1005,Calculation!$B29,1),"")</f>
        <v>25</v>
      </c>
      <c r="D29" s="86">
        <f>IFERROR(IF(INDEX(Backlog!C$6:C$1005,Calculation!$B29,1)="","",INDEX(Backlog!C$6:C$1005,Calculation!$B29,1)),"")</f>
        <v>3</v>
      </c>
      <c r="E29" s="86" t="str">
        <f>IFERROR(""&amp;INDEX(Backlog!D$6:D$1005,Calculation!$B29,1),"")</f>
        <v>User Story</v>
      </c>
      <c r="F29" s="86" t="str">
        <f>IFERROR(""&amp;INDEX(Backlog!E$6:E$1005,Calculation!$B29,1),"")</f>
        <v>User Story 2.1</v>
      </c>
      <c r="G29" s="86" t="str">
        <f>IFERROR(""&amp;INDEX(Backlog!F$6:F$1005,Calculation!$B29,1),"")</f>
        <v>Carolyne</v>
      </c>
      <c r="H29" s="86">
        <f>IFERROR(IF(INDEX(Backlog!G$6:G$1005,Calculation!$B29,1)="","",INDEX(Backlog!G$6:G$1005,Calculation!$B29,1)),"")</f>
        <v>1</v>
      </c>
      <c r="I29" s="86" t="str">
        <f>IFERROR(IF(INDEX(Backlog!H$6:H$1005,Calculation!$B29,1)="","Not set",INDEX(Backlog!H$6:H$1005,Calculation!$B29,1)),"")</f>
        <v>Low</v>
      </c>
      <c r="J29" s="86" t="str">
        <f>IFERROR(""&amp;INDEX(Backlog!I$6:I$1005,Calculation!$B29,1),"")</f>
        <v>Yes</v>
      </c>
      <c r="K29" s="86" t="str">
        <f>IFERROR(IF(LEN(INDEX(Backlog!J$6:J$1005,Calculation!$B29,1))=0,"Not set",INDEX(Backlog!J$6:J$1005,Calculation!$B29,1)),"")</f>
        <v>Completed</v>
      </c>
      <c r="L29" s="105">
        <f>IFERROR(IF(INDEX(Backlog!K$6:K$1005,Calculation!$B29,1)="","",INDEX(Backlog!K$6:K$1005,Calculation!$B29,1)),"")</f>
        <v>44632</v>
      </c>
      <c r="M29" s="105" t="str">
        <f t="shared" si="0"/>
        <v>Mar 12, 2022</v>
      </c>
      <c r="N29" s="105">
        <f>IFERROR(IF(INDEX(Backlog!L$6:L$1005,Calculation!$B29,1)="","",INDEX(Backlog!L$6:L$1005,Calculation!$B29,1)),"")</f>
        <v>44638</v>
      </c>
      <c r="O29" s="105" t="str">
        <f t="shared" si="1"/>
        <v>Mar 18, 2022</v>
      </c>
      <c r="P29" s="86" t="str">
        <f>IFERROR(""&amp;INDEX(Backlog!M$6:M$1005,Calculation!$B29,1),"")</f>
        <v/>
      </c>
      <c r="Q29" s="106">
        <f t="shared" si="2"/>
        <v>6</v>
      </c>
      <c r="R29" s="106">
        <f t="shared" si="3"/>
        <v>1</v>
      </c>
      <c r="T29" s="107">
        <f t="shared" si="4"/>
        <v>0</v>
      </c>
      <c r="U29" s="86">
        <f t="shared" si="5"/>
        <v>1</v>
      </c>
      <c r="V29" s="86">
        <f t="shared" si="6"/>
        <v>1</v>
      </c>
      <c r="W29" s="86">
        <f t="shared" si="7"/>
        <v>1</v>
      </c>
      <c r="X29" s="86">
        <f t="shared" si="17"/>
        <v>0</v>
      </c>
      <c r="Y29" s="86" t="str">
        <f t="shared" si="8"/>
        <v>#25 - User Story 2.1</v>
      </c>
      <c r="Z29" s="86" t="str">
        <f t="shared" si="9"/>
        <v>User Story 2.1</v>
      </c>
      <c r="AA29" s="86" t="str">
        <f>IF(X29=0,"",IF(LEN(K29)=0,COLUMN(Kanban!$D$8),IFERROR(MATCH(K29,Kanban!$A$8:$AI$8,0),COLUMN(Kanban!$D$8))))</f>
        <v/>
      </c>
      <c r="AB29" s="86" t="str">
        <f>IF(X29=0,"",2*COUNTIF($AA$5:AA29,AA29)+$AF$5)</f>
        <v/>
      </c>
      <c r="AC29" s="106" t="str">
        <f t="shared" si="18"/>
        <v>-</v>
      </c>
      <c r="AK29" s="107" t="str">
        <f>INDEX(Retrospective!$B$8:$D$207,B29,IF(OR($AI$4=2,$AI$4=4),2,1))&amp;IF($AI$4=2,""," - "&amp;INDEX(Retrospective!$B$8:$D$207,B29,IF($AI$4=1,2,3)))</f>
        <v xml:space="preserve"> - </v>
      </c>
      <c r="AL29" s="106" t="str">
        <f>IFERROR(MATCH(INDEX(Retrospective!$E$8:$E$207,B29,1),$AI$13:$AI$16,0),"")</f>
        <v/>
      </c>
      <c r="AM29" s="86" t="str">
        <f>IF(AL29="","", AL29&amp;"."&amp;COUNTIF($AL$5:AL29,AL29))</f>
        <v/>
      </c>
      <c r="AW29" s="124"/>
      <c r="BF29" s="111" t="str">
        <f t="array" ref="BF29">IFERROR(SMALL(IF($D$5:$D$1004=$AP$6,$N$5:$N$1004,""),B29),"")</f>
        <v/>
      </c>
      <c r="BG29" s="112" t="str">
        <f>IF(IFERROR(MATCH(BF29,$BF$4:BF28,0),0)=0,MAX($BG$4:BG28)+1,"")</f>
        <v/>
      </c>
      <c r="BH29" s="113" t="str">
        <f t="shared" si="12"/>
        <v/>
      </c>
      <c r="BI29" s="112" t="str">
        <f t="shared" si="13"/>
        <v/>
      </c>
      <c r="BJ29" s="86" t="str">
        <f t="shared" si="14"/>
        <v/>
      </c>
      <c r="BK29" s="86" t="str">
        <f t="shared" si="20"/>
        <v/>
      </c>
      <c r="BL29" s="86" t="str">
        <f t="shared" si="15"/>
        <v/>
      </c>
      <c r="BM29" s="86" t="str">
        <f t="shared" si="21"/>
        <v/>
      </c>
      <c r="BT29" s="125">
        <v>1</v>
      </c>
      <c r="BU29" s="109" t="str">
        <f t="shared" si="22"/>
        <v/>
      </c>
      <c r="BV29" s="109" t="str">
        <f t="shared" si="23"/>
        <v/>
      </c>
      <c r="BW29" s="109" t="str">
        <f t="shared" si="24"/>
        <v/>
      </c>
      <c r="BX29" s="119" t="str">
        <f t="shared" si="40"/>
        <v/>
      </c>
      <c r="BY29" s="109" t="str">
        <f t="array" ref="BY29">IFERROR(INDEX($D$5:$D$1004, MATCH(0,COUNTIF($BY$5:BY28,$D$5:$D$1004),0),1),"")</f>
        <v/>
      </c>
      <c r="BZ29" s="121" t="str">
        <f t="shared" si="35"/>
        <v xml:space="preserve">Sprint # </v>
      </c>
      <c r="CA29" s="109">
        <f t="shared" si="36"/>
        <v>0</v>
      </c>
      <c r="CB29" s="121">
        <f t="shared" si="25"/>
        <v>0</v>
      </c>
      <c r="CC29" s="121">
        <f t="shared" si="26"/>
        <v>0</v>
      </c>
      <c r="CD29" s="123" t="str">
        <f t="shared" si="27"/>
        <v/>
      </c>
      <c r="CE29" s="123" t="str">
        <f t="shared" si="37"/>
        <v/>
      </c>
      <c r="CF29" s="116"/>
      <c r="CG29" s="115">
        <f t="shared" si="38"/>
        <v>0</v>
      </c>
      <c r="CH29" s="109" t="str">
        <f t="shared" si="48"/>
        <v/>
      </c>
      <c r="CI29" s="109" t="str">
        <f t="shared" si="48"/>
        <v/>
      </c>
      <c r="CJ29" s="109" t="str">
        <f t="shared" si="48"/>
        <v/>
      </c>
      <c r="CK29" s="109" t="str">
        <f t="shared" si="48"/>
        <v/>
      </c>
      <c r="CL29" s="109" t="str">
        <f t="shared" si="48"/>
        <v/>
      </c>
      <c r="CM29" s="109" t="str">
        <f t="shared" si="48"/>
        <v/>
      </c>
      <c r="CN29" s="109" t="str">
        <f t="shared" si="48"/>
        <v/>
      </c>
      <c r="CO29" s="109" t="str">
        <f t="shared" si="48"/>
        <v/>
      </c>
      <c r="CP29" s="109" t="str">
        <f t="shared" si="48"/>
        <v/>
      </c>
      <c r="CQ29" s="109" t="str">
        <f t="shared" si="48"/>
        <v/>
      </c>
      <c r="CR29" s="109" t="str">
        <f t="shared" si="48"/>
        <v/>
      </c>
      <c r="CS29" s="124"/>
      <c r="CT29" s="109" t="str">
        <f t="shared" si="29"/>
        <v/>
      </c>
      <c r="CU29" s="109" t="str">
        <f t="shared" si="30"/>
        <v/>
      </c>
      <c r="CV29" s="109" t="str">
        <f t="shared" si="31"/>
        <v/>
      </c>
      <c r="CW29" s="109" t="str">
        <f t="shared" si="32"/>
        <v/>
      </c>
      <c r="CX29" s="109" t="str">
        <f t="shared" si="33"/>
        <v/>
      </c>
      <c r="CY29" s="109" t="str">
        <f t="shared" si="34"/>
        <v/>
      </c>
      <c r="DA29" s="109">
        <f>IF(COUNTIF($DA$5:DA28,DA28)=$BD$15,MAX(DA28)+1,DA28)</f>
        <v>5</v>
      </c>
      <c r="DB29" s="109" t="str">
        <f t="shared" si="39"/>
        <v/>
      </c>
      <c r="DC29" s="109" t="str">
        <f>IF(DB29="","",INDEX($CT$5:$CY$5,1,COUNTIF($DB$6:DB29,DB29)))</f>
        <v/>
      </c>
      <c r="DD29" s="109" t="str">
        <f>IF(DB29="","",MAX(INDEX($CT$6:$CY$35,DA29+1,COUNTIF($DB$6:DB29,DB29)),0))</f>
        <v/>
      </c>
      <c r="DF29" s="110" t="s">
        <v>88</v>
      </c>
      <c r="DG29" s="110" t="s">
        <v>88</v>
      </c>
      <c r="DH29" s="110" t="s">
        <v>88</v>
      </c>
      <c r="DI29" s="110" t="s">
        <v>88</v>
      </c>
      <c r="DK29" s="109"/>
      <c r="DL29" s="109"/>
      <c r="DM29" s="121"/>
      <c r="DN29" s="121"/>
      <c r="DO29" s="121"/>
      <c r="DP29" s="109"/>
      <c r="DQ29" s="109"/>
    </row>
    <row r="30" spans="2:121" s="7" customFormat="1" ht="15" customHeight="1" x14ac:dyDescent="0.25">
      <c r="B30" s="104">
        <v>26</v>
      </c>
      <c r="C30" s="86">
        <f>IFERROR(INDEX(Backlog!B$6:B$1005,Calculation!$B30,1),"")</f>
        <v>26</v>
      </c>
      <c r="D30" s="86">
        <f>IFERROR(IF(INDEX(Backlog!C$6:C$1005,Calculation!$B30,1)="","",INDEX(Backlog!C$6:C$1005,Calculation!$B30,1)),"")</f>
        <v>3</v>
      </c>
      <c r="E30" s="86" t="str">
        <f>IFERROR(""&amp;INDEX(Backlog!D$6:D$1005,Calculation!$B30,1),"")</f>
        <v>Task</v>
      </c>
      <c r="F30" s="86" t="str">
        <f>IFERROR(""&amp;INDEX(Backlog!E$6:E$1005,Calculation!$B30,1),"")</f>
        <v>Task 2.1</v>
      </c>
      <c r="G30" s="86" t="str">
        <f>IFERROR(""&amp;INDEX(Backlog!F$6:F$1005,Calculation!$B30,1),"")</f>
        <v>Kate</v>
      </c>
      <c r="H30" s="86">
        <f>IFERROR(IF(INDEX(Backlog!G$6:G$1005,Calculation!$B30,1)="","",INDEX(Backlog!G$6:G$1005,Calculation!$B30,1)),"")</f>
        <v>1</v>
      </c>
      <c r="I30" s="86" t="str">
        <f>IFERROR(IF(INDEX(Backlog!H$6:H$1005,Calculation!$B30,1)="","Not set",INDEX(Backlog!H$6:H$1005,Calculation!$B30,1)),"")</f>
        <v>High</v>
      </c>
      <c r="J30" s="86" t="str">
        <f>IFERROR(""&amp;INDEX(Backlog!I$6:I$1005,Calculation!$B30,1),"")</f>
        <v>Yes</v>
      </c>
      <c r="K30" s="86" t="str">
        <f>IFERROR(IF(LEN(INDEX(Backlog!J$6:J$1005,Calculation!$B30,1))=0,"Not set",INDEX(Backlog!J$6:J$1005,Calculation!$B30,1)),"")</f>
        <v>Completed</v>
      </c>
      <c r="L30" s="105">
        <f>IFERROR(IF(INDEX(Backlog!K$6:K$1005,Calculation!$B30,1)="","",INDEX(Backlog!K$6:K$1005,Calculation!$B30,1)),"")</f>
        <v>44632</v>
      </c>
      <c r="M30" s="105" t="str">
        <f t="shared" si="0"/>
        <v>Mar 12, 2022</v>
      </c>
      <c r="N30" s="105">
        <f>IFERROR(IF(INDEX(Backlog!L$6:L$1005,Calculation!$B30,1)="","",INDEX(Backlog!L$6:L$1005,Calculation!$B30,1)),"")</f>
        <v>44635</v>
      </c>
      <c r="O30" s="105" t="str">
        <f t="shared" si="1"/>
        <v>Mar 15, 2022</v>
      </c>
      <c r="P30" s="86" t="str">
        <f>IFERROR(""&amp;INDEX(Backlog!M$6:M$1005,Calculation!$B30,1),"")</f>
        <v/>
      </c>
      <c r="Q30" s="106">
        <f t="shared" si="2"/>
        <v>3</v>
      </c>
      <c r="R30" s="106">
        <f t="shared" si="3"/>
        <v>1</v>
      </c>
      <c r="T30" s="107">
        <f t="shared" si="4"/>
        <v>0</v>
      </c>
      <c r="U30" s="86">
        <f t="shared" si="5"/>
        <v>1</v>
      </c>
      <c r="V30" s="86">
        <f t="shared" si="6"/>
        <v>1</v>
      </c>
      <c r="W30" s="86">
        <f t="shared" si="7"/>
        <v>1</v>
      </c>
      <c r="X30" s="86">
        <f t="shared" si="17"/>
        <v>0</v>
      </c>
      <c r="Y30" s="86" t="str">
        <f t="shared" si="8"/>
        <v>#26 - Task 2.1</v>
      </c>
      <c r="Z30" s="86" t="str">
        <f t="shared" si="9"/>
        <v>Task 2.1</v>
      </c>
      <c r="AA30" s="86" t="str">
        <f>IF(X30=0,"",IF(LEN(K30)=0,COLUMN(Kanban!$D$8),IFERROR(MATCH(K30,Kanban!$A$8:$AI$8,0),COLUMN(Kanban!$D$8))))</f>
        <v/>
      </c>
      <c r="AB30" s="86" t="str">
        <f>IF(X30=0,"",2*COUNTIF($AA$5:AA30,AA30)+$AF$5)</f>
        <v/>
      </c>
      <c r="AC30" s="106" t="str">
        <f t="shared" si="18"/>
        <v>-</v>
      </c>
      <c r="AK30" s="107" t="str">
        <f>INDEX(Retrospective!$B$8:$D$207,B30,IF(OR($AI$4=2,$AI$4=4),2,1))&amp;IF($AI$4=2,""," - "&amp;INDEX(Retrospective!$B$8:$D$207,B30,IF($AI$4=1,2,3)))</f>
        <v xml:space="preserve"> - </v>
      </c>
      <c r="AL30" s="106" t="str">
        <f>IFERROR(MATCH(INDEX(Retrospective!$E$8:$E$207,B30,1),$AI$13:$AI$16,0),"")</f>
        <v/>
      </c>
      <c r="AM30" s="86" t="str">
        <f>IF(AL30="","", AL30&amp;"."&amp;COUNTIF($AL$5:AL30,AL30))</f>
        <v/>
      </c>
      <c r="AW30" s="124"/>
      <c r="BF30" s="111" t="str">
        <f t="array" ref="BF30">IFERROR(SMALL(IF($D$5:$D$1004=$AP$6,$N$5:$N$1004,""),B30),"")</f>
        <v/>
      </c>
      <c r="BG30" s="112" t="str">
        <f>IF(IFERROR(MATCH(BF30,$BF$4:BF29,0),0)=0,MAX($BG$4:BG29)+1,"")</f>
        <v/>
      </c>
      <c r="BH30" s="113" t="str">
        <f t="shared" si="12"/>
        <v/>
      </c>
      <c r="BI30" s="112" t="str">
        <f t="shared" si="13"/>
        <v/>
      </c>
      <c r="BJ30" s="86" t="str">
        <f t="shared" si="14"/>
        <v/>
      </c>
      <c r="BK30" s="86" t="str">
        <f t="shared" si="20"/>
        <v/>
      </c>
      <c r="BL30" s="86" t="str">
        <f t="shared" si="15"/>
        <v/>
      </c>
      <c r="BM30" s="86" t="str">
        <f t="shared" si="21"/>
        <v/>
      </c>
      <c r="BT30" s="125">
        <v>1</v>
      </c>
      <c r="BU30" s="109" t="str">
        <f t="shared" si="22"/>
        <v/>
      </c>
      <c r="BV30" s="109" t="str">
        <f t="shared" si="23"/>
        <v/>
      </c>
      <c r="BW30" s="109" t="str">
        <f t="shared" si="24"/>
        <v/>
      </c>
      <c r="BX30" s="119" t="str">
        <f t="shared" si="40"/>
        <v/>
      </c>
      <c r="BY30" s="109" t="str">
        <f t="array" ref="BY30">IFERROR(INDEX($D$5:$D$1004, MATCH(0,COUNTIF($BY$5:BY29,$D$5:$D$1004),0),1),"")</f>
        <v/>
      </c>
      <c r="BZ30" s="121" t="str">
        <f t="shared" si="35"/>
        <v xml:space="preserve">Sprint # </v>
      </c>
      <c r="CA30" s="109">
        <f t="shared" si="36"/>
        <v>0</v>
      </c>
      <c r="CB30" s="121">
        <f t="shared" si="25"/>
        <v>0</v>
      </c>
      <c r="CC30" s="121">
        <f t="shared" si="26"/>
        <v>0</v>
      </c>
      <c r="CD30" s="123" t="str">
        <f t="shared" si="27"/>
        <v/>
      </c>
      <c r="CE30" s="123" t="str">
        <f t="shared" si="37"/>
        <v/>
      </c>
      <c r="CF30" s="116"/>
      <c r="CG30" s="115">
        <f t="shared" si="38"/>
        <v>0</v>
      </c>
      <c r="CH30" s="109" t="str">
        <f t="shared" si="48"/>
        <v/>
      </c>
      <c r="CI30" s="109" t="str">
        <f t="shared" si="48"/>
        <v/>
      </c>
      <c r="CJ30" s="109" t="str">
        <f t="shared" si="48"/>
        <v/>
      </c>
      <c r="CK30" s="109" t="str">
        <f t="shared" si="48"/>
        <v/>
      </c>
      <c r="CL30" s="109" t="str">
        <f t="shared" si="48"/>
        <v/>
      </c>
      <c r="CM30" s="109" t="str">
        <f t="shared" si="48"/>
        <v/>
      </c>
      <c r="CN30" s="109" t="str">
        <f t="shared" si="48"/>
        <v/>
      </c>
      <c r="CO30" s="109" t="str">
        <f t="shared" si="48"/>
        <v/>
      </c>
      <c r="CP30" s="109" t="str">
        <f t="shared" si="48"/>
        <v/>
      </c>
      <c r="CQ30" s="109" t="str">
        <f t="shared" si="48"/>
        <v/>
      </c>
      <c r="CR30" s="109" t="str">
        <f t="shared" si="48"/>
        <v/>
      </c>
      <c r="CS30" s="124"/>
      <c r="CT30" s="109" t="str">
        <f t="shared" si="29"/>
        <v/>
      </c>
      <c r="CU30" s="109" t="str">
        <f t="shared" si="30"/>
        <v/>
      </c>
      <c r="CV30" s="109" t="str">
        <f t="shared" si="31"/>
        <v/>
      </c>
      <c r="CW30" s="109" t="str">
        <f t="shared" si="32"/>
        <v/>
      </c>
      <c r="CX30" s="109" t="str">
        <f t="shared" si="33"/>
        <v/>
      </c>
      <c r="CY30" s="109" t="str">
        <f t="shared" si="34"/>
        <v/>
      </c>
      <c r="DA30" s="109">
        <f>IF(COUNTIF($DA$5:DA29,DA29)=$BD$15,MAX(DA29)+1,DA29)</f>
        <v>6</v>
      </c>
      <c r="DB30" s="109" t="str">
        <f t="shared" si="39"/>
        <v/>
      </c>
      <c r="DC30" s="109" t="str">
        <f>IF(DB30="","",INDEX($CT$5:$CY$5,1,COUNTIF($DB$6:DB30,DB30)))</f>
        <v/>
      </c>
      <c r="DD30" s="109" t="str">
        <f>IF(DB30="","",MAX(INDEX($CT$6:$CY$35,DA30+1,COUNTIF($DB$6:DB30,DB30)),0))</f>
        <v/>
      </c>
      <c r="DF30" s="115">
        <f>COUNTA(DF32:DF82)-COUNTIF(DF32:DF82,"")</f>
        <v>6</v>
      </c>
      <c r="DG30" s="115">
        <f>COUNTA(DG32:DG42)-COUNTIF(DG32:DG42,"")</f>
        <v>5</v>
      </c>
      <c r="DH30" s="115">
        <f>COUNTA(DH32:DH38)-COUNTIF(DH32:DH38,"")</f>
        <v>5</v>
      </c>
      <c r="DI30" s="115">
        <f>COUNTA(DI32:DI41)-COUNTIF(DI32:DI41,"")</f>
        <v>5</v>
      </c>
      <c r="DK30" s="109"/>
      <c r="DL30" s="109"/>
      <c r="DM30" s="121"/>
      <c r="DN30" s="121"/>
      <c r="DO30" s="121"/>
      <c r="DP30" s="109"/>
      <c r="DQ30" s="109"/>
    </row>
    <row r="31" spans="2:121" s="7" customFormat="1" ht="15" customHeight="1" x14ac:dyDescent="0.25">
      <c r="B31" s="104">
        <v>27</v>
      </c>
      <c r="C31" s="86">
        <f>IFERROR(INDEX(Backlog!B$6:B$1005,Calculation!$B31,1),"")</f>
        <v>27</v>
      </c>
      <c r="D31" s="86">
        <f>IFERROR(IF(INDEX(Backlog!C$6:C$1005,Calculation!$B31,1)="","",INDEX(Backlog!C$6:C$1005,Calculation!$B31,1)),"")</f>
        <v>3</v>
      </c>
      <c r="E31" s="86" t="str">
        <f>IFERROR(""&amp;INDEX(Backlog!D$6:D$1005,Calculation!$B31,1),"")</f>
        <v>Task</v>
      </c>
      <c r="F31" s="86" t="str">
        <f>IFERROR(""&amp;INDEX(Backlog!E$6:E$1005,Calculation!$B31,1),"")</f>
        <v>Task 2.2</v>
      </c>
      <c r="G31" s="86" t="str">
        <f>IFERROR(""&amp;INDEX(Backlog!F$6:F$1005,Calculation!$B31,1),"")</f>
        <v>John</v>
      </c>
      <c r="H31" s="86">
        <f>IFERROR(IF(INDEX(Backlog!G$6:G$1005,Calculation!$B31,1)="","",INDEX(Backlog!G$6:G$1005,Calculation!$B31,1)),"")</f>
        <v>4</v>
      </c>
      <c r="I31" s="86" t="str">
        <f>IFERROR(IF(INDEX(Backlog!H$6:H$1005,Calculation!$B31,1)="","Not set",INDEX(Backlog!H$6:H$1005,Calculation!$B31,1)),"")</f>
        <v>Low</v>
      </c>
      <c r="J31" s="86" t="str">
        <f>IFERROR(""&amp;INDEX(Backlog!I$6:I$1005,Calculation!$B31,1),"")</f>
        <v>No</v>
      </c>
      <c r="K31" s="86" t="str">
        <f>IFERROR(IF(LEN(INDEX(Backlog!J$6:J$1005,Calculation!$B31,1))=0,"Not set",INDEX(Backlog!J$6:J$1005,Calculation!$B31,1)),"")</f>
        <v>Testing</v>
      </c>
      <c r="L31" s="105">
        <f>IFERROR(IF(INDEX(Backlog!K$6:K$1005,Calculation!$B31,1)="","",INDEX(Backlog!K$6:K$1005,Calculation!$B31,1)),"")</f>
        <v>44633</v>
      </c>
      <c r="M31" s="105" t="str">
        <f t="shared" si="0"/>
        <v>Mar 13, 2022</v>
      </c>
      <c r="N31" s="105" t="str">
        <f>IFERROR(IF(INDEX(Backlog!L$6:L$1005,Calculation!$B31,1)="","",INDEX(Backlog!L$6:L$1005,Calculation!$B31,1)),"")</f>
        <v/>
      </c>
      <c r="O31" s="105" t="str">
        <f t="shared" si="1"/>
        <v/>
      </c>
      <c r="P31" s="86" t="str">
        <f>IFERROR(""&amp;INDEX(Backlog!M$6:M$1005,Calculation!$B31,1),"")</f>
        <v/>
      </c>
      <c r="Q31" s="106" t="str">
        <f t="shared" si="2"/>
        <v/>
      </c>
      <c r="R31" s="106">
        <f t="shared" si="3"/>
        <v>1</v>
      </c>
      <c r="T31" s="107">
        <f t="shared" si="4"/>
        <v>0</v>
      </c>
      <c r="U31" s="86">
        <f t="shared" si="5"/>
        <v>1</v>
      </c>
      <c r="V31" s="86">
        <f t="shared" si="6"/>
        <v>1</v>
      </c>
      <c r="W31" s="86">
        <f t="shared" si="7"/>
        <v>1</v>
      </c>
      <c r="X31" s="86">
        <f t="shared" si="17"/>
        <v>0</v>
      </c>
      <c r="Y31" s="86" t="str">
        <f t="shared" si="8"/>
        <v>#27 - Task 2.2</v>
      </c>
      <c r="Z31" s="86" t="str">
        <f t="shared" si="9"/>
        <v>Task 2.2</v>
      </c>
      <c r="AA31" s="86" t="str">
        <f>IF(X31=0,"",IF(LEN(K31)=0,COLUMN(Kanban!$D$8),IFERROR(MATCH(K31,Kanban!$A$8:$AI$8,0),COLUMN(Kanban!$D$8))))</f>
        <v/>
      </c>
      <c r="AB31" s="86" t="str">
        <f>IF(X31=0,"",2*COUNTIF($AA$5:AA31,AA31)+$AF$5)</f>
        <v/>
      </c>
      <c r="AC31" s="106" t="str">
        <f t="shared" si="18"/>
        <v>-</v>
      </c>
      <c r="AK31" s="107" t="str">
        <f>INDEX(Retrospective!$B$8:$D$207,B31,IF(OR($AI$4=2,$AI$4=4),2,1))&amp;IF($AI$4=2,""," - "&amp;INDEX(Retrospective!$B$8:$D$207,B31,IF($AI$4=1,2,3)))</f>
        <v xml:space="preserve"> - </v>
      </c>
      <c r="AL31" s="106" t="str">
        <f>IFERROR(MATCH(INDEX(Retrospective!$E$8:$E$27,B31,1),$AI$13:$AI$16,0),"")</f>
        <v/>
      </c>
      <c r="AM31" s="86" t="str">
        <f>IF(AL31="","", AL31&amp;"."&amp;COUNTIF($AL$5:AL31,AL31))</f>
        <v/>
      </c>
      <c r="AW31" s="124"/>
      <c r="BF31" s="111" t="str">
        <f t="array" ref="BF31">IFERROR(SMALL(IF($D$5:$D$1004=$AP$6,$N$5:$N$1004,""),B31),"")</f>
        <v/>
      </c>
      <c r="BG31" s="112" t="str">
        <f>IF(IFERROR(MATCH(BF31,$BF$4:BF30,0),0)=0,MAX($BG$4:BG30)+1,"")</f>
        <v/>
      </c>
      <c r="BH31" s="113" t="str">
        <f t="shared" si="12"/>
        <v/>
      </c>
      <c r="BI31" s="112" t="str">
        <f t="shared" si="13"/>
        <v/>
      </c>
      <c r="BJ31" s="86" t="str">
        <f t="shared" si="14"/>
        <v/>
      </c>
      <c r="BK31" s="86" t="str">
        <f t="shared" si="20"/>
        <v/>
      </c>
      <c r="BL31" s="86" t="str">
        <f t="shared" si="15"/>
        <v/>
      </c>
      <c r="BM31" s="86" t="str">
        <f t="shared" si="21"/>
        <v/>
      </c>
      <c r="BT31" s="125">
        <v>1</v>
      </c>
      <c r="BU31" s="109" t="str">
        <f t="shared" si="22"/>
        <v/>
      </c>
      <c r="BV31" s="109" t="str">
        <f t="shared" si="23"/>
        <v/>
      </c>
      <c r="BW31" s="109" t="str">
        <f t="shared" si="24"/>
        <v/>
      </c>
      <c r="BX31" s="119" t="str">
        <f t="shared" si="40"/>
        <v/>
      </c>
      <c r="BY31" s="109" t="str">
        <f t="array" ref="BY31">IFERROR(INDEX($D$5:$D$1004, MATCH(0,COUNTIF($BY$5:BY30,$D$5:$D$1004),0),1),"")</f>
        <v/>
      </c>
      <c r="BZ31" s="121" t="str">
        <f t="shared" si="35"/>
        <v xml:space="preserve">Sprint # </v>
      </c>
      <c r="CA31" s="109">
        <f t="shared" si="36"/>
        <v>0</v>
      </c>
      <c r="CB31" s="121">
        <f t="shared" si="25"/>
        <v>0</v>
      </c>
      <c r="CC31" s="121">
        <f t="shared" si="26"/>
        <v>0</v>
      </c>
      <c r="CD31" s="123" t="str">
        <f t="shared" si="27"/>
        <v/>
      </c>
      <c r="CE31" s="123" t="str">
        <f t="shared" si="37"/>
        <v/>
      </c>
      <c r="CF31" s="116"/>
      <c r="CG31" s="115">
        <f t="shared" si="38"/>
        <v>0</v>
      </c>
      <c r="CH31" s="109" t="str">
        <f t="shared" si="48"/>
        <v/>
      </c>
      <c r="CI31" s="109" t="str">
        <f t="shared" si="48"/>
        <v/>
      </c>
      <c r="CJ31" s="109" t="str">
        <f t="shared" si="48"/>
        <v/>
      </c>
      <c r="CK31" s="109" t="str">
        <f t="shared" si="48"/>
        <v/>
      </c>
      <c r="CL31" s="109" t="str">
        <f t="shared" si="48"/>
        <v/>
      </c>
      <c r="CM31" s="109" t="str">
        <f t="shared" si="48"/>
        <v/>
      </c>
      <c r="CN31" s="109" t="str">
        <f t="shared" si="48"/>
        <v/>
      </c>
      <c r="CO31" s="109" t="str">
        <f t="shared" si="48"/>
        <v/>
      </c>
      <c r="CP31" s="109" t="str">
        <f t="shared" si="48"/>
        <v/>
      </c>
      <c r="CQ31" s="109" t="str">
        <f t="shared" si="48"/>
        <v/>
      </c>
      <c r="CR31" s="109" t="str">
        <f t="shared" si="48"/>
        <v/>
      </c>
      <c r="CS31" s="124"/>
      <c r="CT31" s="109" t="str">
        <f t="shared" si="29"/>
        <v/>
      </c>
      <c r="CU31" s="109" t="str">
        <f t="shared" si="30"/>
        <v/>
      </c>
      <c r="CV31" s="109" t="str">
        <f t="shared" si="31"/>
        <v/>
      </c>
      <c r="CW31" s="109" t="str">
        <f t="shared" si="32"/>
        <v/>
      </c>
      <c r="CX31" s="109" t="str">
        <f t="shared" si="33"/>
        <v/>
      </c>
      <c r="CY31" s="109" t="str">
        <f t="shared" si="34"/>
        <v/>
      </c>
      <c r="DA31" s="109">
        <f>IF(COUNTIF($DA$5:DA30,DA30)=$BD$15,MAX(DA30)+1,DA30)</f>
        <v>6</v>
      </c>
      <c r="DB31" s="109" t="str">
        <f t="shared" si="39"/>
        <v/>
      </c>
      <c r="DC31" s="109" t="str">
        <f>IF(DB31="","",INDEX($CT$5:$CY$5,1,COUNTIF($DB$6:DB31,DB31)))</f>
        <v/>
      </c>
      <c r="DD31" s="109" t="str">
        <f>IF(DB31="","",MAX(INDEX($CT$6:$CY$35,DA31+1,COUNTIF($DB$6:DB31,DB31)),0))</f>
        <v/>
      </c>
      <c r="DF31" s="110" t="s">
        <v>8</v>
      </c>
      <c r="DG31" s="110" t="s">
        <v>5</v>
      </c>
      <c r="DH31" s="110" t="s">
        <v>3</v>
      </c>
      <c r="DI31" s="110" t="s">
        <v>4</v>
      </c>
      <c r="DK31" s="109"/>
      <c r="DL31" s="109"/>
      <c r="DM31" s="121"/>
      <c r="DN31" s="121"/>
      <c r="DO31" s="121"/>
      <c r="DP31" s="109"/>
      <c r="DQ31" s="109"/>
    </row>
    <row r="32" spans="2:121" s="7" customFormat="1" ht="15" customHeight="1" x14ac:dyDescent="0.25">
      <c r="B32" s="104">
        <v>28</v>
      </c>
      <c r="C32" s="86">
        <f>IFERROR(INDEX(Backlog!B$6:B$1005,Calculation!$B32,1),"")</f>
        <v>28</v>
      </c>
      <c r="D32" s="86">
        <f>IFERROR(IF(INDEX(Backlog!C$6:C$1005,Calculation!$B32,1)="","",INDEX(Backlog!C$6:C$1005,Calculation!$B32,1)),"")</f>
        <v>3</v>
      </c>
      <c r="E32" s="86" t="str">
        <f>IFERROR(""&amp;INDEX(Backlog!D$6:D$1005,Calculation!$B32,1),"")</f>
        <v>User Story</v>
      </c>
      <c r="F32" s="86" t="str">
        <f>IFERROR(""&amp;INDEX(Backlog!E$6:E$1005,Calculation!$B32,1),"")</f>
        <v>User Story 2.2</v>
      </c>
      <c r="G32" s="86" t="str">
        <f>IFERROR(""&amp;INDEX(Backlog!F$6:F$1005,Calculation!$B32,1),"")</f>
        <v>Kate</v>
      </c>
      <c r="H32" s="86">
        <f>IFERROR(IF(INDEX(Backlog!G$6:G$1005,Calculation!$B32,1)="","",INDEX(Backlog!G$6:G$1005,Calculation!$B32,1)),"")</f>
        <v>12</v>
      </c>
      <c r="I32" s="86" t="str">
        <f>IFERROR(IF(INDEX(Backlog!H$6:H$1005,Calculation!$B32,1)="","Not set",INDEX(Backlog!H$6:H$1005,Calculation!$B32,1)),"")</f>
        <v>Low</v>
      </c>
      <c r="J32" s="86" t="str">
        <f>IFERROR(""&amp;INDEX(Backlog!I$6:I$1005,Calculation!$B32,1),"")</f>
        <v>Yes</v>
      </c>
      <c r="K32" s="86" t="str">
        <f>IFERROR(IF(LEN(INDEX(Backlog!J$6:J$1005,Calculation!$B32,1))=0,"Not set",INDEX(Backlog!J$6:J$1005,Calculation!$B32,1)),"")</f>
        <v>Deployment</v>
      </c>
      <c r="L32" s="105">
        <f>IFERROR(IF(INDEX(Backlog!K$6:K$1005,Calculation!$B32,1)="","",INDEX(Backlog!K$6:K$1005,Calculation!$B32,1)),"")</f>
        <v>44632</v>
      </c>
      <c r="M32" s="105" t="str">
        <f t="shared" si="0"/>
        <v>Mar 12, 2022</v>
      </c>
      <c r="N32" s="105" t="str">
        <f>IFERROR(IF(INDEX(Backlog!L$6:L$1005,Calculation!$B32,1)="","",INDEX(Backlog!L$6:L$1005,Calculation!$B32,1)),"")</f>
        <v/>
      </c>
      <c r="O32" s="105" t="str">
        <f t="shared" si="1"/>
        <v/>
      </c>
      <c r="P32" s="86" t="str">
        <f>IFERROR(""&amp;INDEX(Backlog!M$6:M$1005,Calculation!$B32,1),"")</f>
        <v/>
      </c>
      <c r="Q32" s="106" t="str">
        <f t="shared" si="2"/>
        <v/>
      </c>
      <c r="R32" s="106">
        <f t="shared" si="3"/>
        <v>1</v>
      </c>
      <c r="T32" s="107">
        <f t="shared" si="4"/>
        <v>0</v>
      </c>
      <c r="U32" s="86">
        <f t="shared" si="5"/>
        <v>1</v>
      </c>
      <c r="V32" s="86">
        <f t="shared" si="6"/>
        <v>1</v>
      </c>
      <c r="W32" s="86">
        <f t="shared" si="7"/>
        <v>1</v>
      </c>
      <c r="X32" s="86">
        <f t="shared" si="17"/>
        <v>0</v>
      </c>
      <c r="Y32" s="86" t="str">
        <f t="shared" si="8"/>
        <v>#28 - User Story 2.2</v>
      </c>
      <c r="Z32" s="86" t="str">
        <f t="shared" si="9"/>
        <v>User Story 2.2</v>
      </c>
      <c r="AA32" s="86" t="str">
        <f>IF(X32=0,"",IF(LEN(K32)=0,COLUMN(Kanban!$D$8),IFERROR(MATCH(K32,Kanban!$A$8:$AI$8,0),COLUMN(Kanban!$D$8))))</f>
        <v/>
      </c>
      <c r="AB32" s="86" t="str">
        <f>IF(X32=0,"",2*COUNTIF($AA$5:AA32,AA32)+$AF$5)</f>
        <v/>
      </c>
      <c r="AC32" s="106" t="str">
        <f t="shared" si="18"/>
        <v>-</v>
      </c>
      <c r="AK32" s="107" t="str">
        <f>INDEX(Retrospective!$B$8:$D$207,B32,IF(OR($AI$4=2,$AI$4=4),2,1))&amp;IF($AI$4=2,""," - "&amp;INDEX(Retrospective!$B$8:$D$207,B32,IF($AI$4=1,2,3)))</f>
        <v xml:space="preserve"> - </v>
      </c>
      <c r="AL32" s="106" t="str">
        <f>IFERROR(MATCH(INDEX(Retrospective!$E$8:$E$207,B32,1),$AI$13:$AI$16,0),"")</f>
        <v/>
      </c>
      <c r="AM32" s="86" t="str">
        <f>IF(AL32="","", AL32&amp;"."&amp;COUNTIF($AL$5:AL32,AL32))</f>
        <v/>
      </c>
      <c r="AW32" s="124"/>
      <c r="BF32" s="111" t="str">
        <f t="array" ref="BF32">IFERROR(SMALL(IF($D$5:$D$1004=$AP$6,$N$5:$N$1004,""),B32),"")</f>
        <v/>
      </c>
      <c r="BG32" s="112" t="str">
        <f>IF(IFERROR(MATCH(BF32,$BF$4:BF31,0),0)=0,MAX($BG$4:BG31)+1,"")</f>
        <v/>
      </c>
      <c r="BH32" s="113" t="str">
        <f t="shared" si="12"/>
        <v/>
      </c>
      <c r="BI32" s="112" t="str">
        <f t="shared" si="13"/>
        <v/>
      </c>
      <c r="BJ32" s="86" t="str">
        <f t="shared" si="14"/>
        <v/>
      </c>
      <c r="BK32" s="86" t="str">
        <f t="shared" si="20"/>
        <v/>
      </c>
      <c r="BL32" s="86" t="str">
        <f t="shared" si="15"/>
        <v/>
      </c>
      <c r="BM32" s="86" t="str">
        <f t="shared" si="21"/>
        <v/>
      </c>
      <c r="BT32" s="125">
        <v>1</v>
      </c>
      <c r="BU32" s="109" t="str">
        <f t="shared" si="22"/>
        <v/>
      </c>
      <c r="BV32" s="109" t="str">
        <f t="shared" si="23"/>
        <v/>
      </c>
      <c r="BW32" s="109" t="str">
        <f t="shared" si="24"/>
        <v/>
      </c>
      <c r="BX32" s="119" t="str">
        <f t="shared" si="40"/>
        <v/>
      </c>
      <c r="BY32" s="109" t="str">
        <f t="array" ref="BY32">IFERROR(INDEX($D$5:$D$1004, MATCH(0,COUNTIF($BY$5:BY31,$D$5:$D$1004),0),1),"")</f>
        <v/>
      </c>
      <c r="BZ32" s="121" t="str">
        <f t="shared" si="35"/>
        <v xml:space="preserve">Sprint # </v>
      </c>
      <c r="CA32" s="109">
        <f t="shared" si="36"/>
        <v>0</v>
      </c>
      <c r="CB32" s="121">
        <f t="shared" si="25"/>
        <v>0</v>
      </c>
      <c r="CC32" s="121">
        <f t="shared" si="26"/>
        <v>0</v>
      </c>
      <c r="CD32" s="123" t="str">
        <f t="shared" si="27"/>
        <v/>
      </c>
      <c r="CE32" s="123" t="str">
        <f t="shared" si="37"/>
        <v/>
      </c>
      <c r="CF32" s="116"/>
      <c r="CG32" s="115">
        <f t="shared" si="38"/>
        <v>0</v>
      </c>
      <c r="CH32" s="109" t="str">
        <f t="shared" si="48"/>
        <v/>
      </c>
      <c r="CI32" s="109" t="str">
        <f t="shared" si="48"/>
        <v/>
      </c>
      <c r="CJ32" s="109" t="str">
        <f t="shared" si="48"/>
        <v/>
      </c>
      <c r="CK32" s="109" t="str">
        <f t="shared" si="48"/>
        <v/>
      </c>
      <c r="CL32" s="109" t="str">
        <f t="shared" si="48"/>
        <v/>
      </c>
      <c r="CM32" s="109" t="str">
        <f t="shared" si="48"/>
        <v/>
      </c>
      <c r="CN32" s="109" t="str">
        <f t="shared" si="48"/>
        <v/>
      </c>
      <c r="CO32" s="109" t="str">
        <f t="shared" si="48"/>
        <v/>
      </c>
      <c r="CP32" s="109" t="str">
        <f t="shared" si="48"/>
        <v/>
      </c>
      <c r="CQ32" s="109" t="str">
        <f t="shared" si="48"/>
        <v/>
      </c>
      <c r="CR32" s="109" t="str">
        <f t="shared" si="48"/>
        <v/>
      </c>
      <c r="CS32" s="124"/>
      <c r="CT32" s="109" t="str">
        <f t="shared" si="29"/>
        <v/>
      </c>
      <c r="CU32" s="109" t="str">
        <f t="shared" si="30"/>
        <v/>
      </c>
      <c r="CV32" s="109" t="str">
        <f t="shared" si="31"/>
        <v/>
      </c>
      <c r="CW32" s="109" t="str">
        <f t="shared" si="32"/>
        <v/>
      </c>
      <c r="CX32" s="109" t="str">
        <f t="shared" si="33"/>
        <v/>
      </c>
      <c r="CY32" s="109" t="str">
        <f t="shared" si="34"/>
        <v/>
      </c>
      <c r="DA32" s="109">
        <f>IF(COUNTIF($DA$5:DA31,DA31)=$BD$15,MAX(DA31)+1,DA31)</f>
        <v>6</v>
      </c>
      <c r="DB32" s="109" t="str">
        <f t="shared" si="39"/>
        <v/>
      </c>
      <c r="DC32" s="109" t="str">
        <f>IF(DB32="","",INDEX($CT$5:$CY$5,1,COUNTIF($DB$6:DB32,DB32)))</f>
        <v/>
      </c>
      <c r="DD32" s="109" t="str">
        <f>IF(DB32="","",MAX(INDEX($CT$6:$CY$35,DA32+1,COUNTIF($DB$6:DB32,DB32)),0))</f>
        <v/>
      </c>
      <c r="DF32" s="108" t="s">
        <v>63</v>
      </c>
      <c r="DG32" s="130" t="s">
        <v>63</v>
      </c>
      <c r="DH32" s="108" t="s">
        <v>63</v>
      </c>
      <c r="DI32" s="108" t="str">
        <f t="array" ref="DI32">IFERROR(INDEX(Settings!$I$6:$I$15,SMALL(IF(LEN(Settings!$I$6:$I$15)&gt;0,ROW(Settings!$I$6:$I$15)-ROW(Settings!$I$5),""),ROW(A1)),1),"")</f>
        <v>In Progress</v>
      </c>
      <c r="DK32" s="109"/>
      <c r="DL32" s="109"/>
      <c r="DM32" s="121"/>
      <c r="DN32" s="121"/>
      <c r="DO32" s="121"/>
      <c r="DP32" s="109"/>
      <c r="DQ32" s="109"/>
    </row>
    <row r="33" spans="2:121" s="7" customFormat="1" ht="15" customHeight="1" x14ac:dyDescent="0.25">
      <c r="B33" s="104">
        <v>29</v>
      </c>
      <c r="C33" s="86">
        <f>IFERROR(INDEX(Backlog!B$6:B$1005,Calculation!$B33,1),"")</f>
        <v>29</v>
      </c>
      <c r="D33" s="86">
        <f>IFERROR(IF(INDEX(Backlog!C$6:C$1005,Calculation!$B33,1)="","",INDEX(Backlog!C$6:C$1005,Calculation!$B33,1)),"")</f>
        <v>3</v>
      </c>
      <c r="E33" s="86" t="str">
        <f>IFERROR(""&amp;INDEX(Backlog!D$6:D$1005,Calculation!$B33,1),"")</f>
        <v>Bug</v>
      </c>
      <c r="F33" s="86" t="str">
        <f>IFERROR(""&amp;INDEX(Backlog!E$6:E$1005,Calculation!$B33,1),"")</f>
        <v>Bug 2.1</v>
      </c>
      <c r="G33" s="86" t="str">
        <f>IFERROR(""&amp;INDEX(Backlog!F$6:F$1005,Calculation!$B33,1),"")</f>
        <v>John</v>
      </c>
      <c r="H33" s="86">
        <f>IFERROR(IF(INDEX(Backlog!G$6:G$1005,Calculation!$B33,1)="","",INDEX(Backlog!G$6:G$1005,Calculation!$B33,1)),"")</f>
        <v>9</v>
      </c>
      <c r="I33" s="86" t="str">
        <f>IFERROR(IF(INDEX(Backlog!H$6:H$1005,Calculation!$B33,1)="","Not set",INDEX(Backlog!H$6:H$1005,Calculation!$B33,1)),"")</f>
        <v>Medium</v>
      </c>
      <c r="J33" s="86" t="str">
        <f>IFERROR(""&amp;INDEX(Backlog!I$6:I$1005,Calculation!$B33,1),"")</f>
        <v>No</v>
      </c>
      <c r="K33" s="86" t="str">
        <f>IFERROR(IF(LEN(INDEX(Backlog!J$6:J$1005,Calculation!$B33,1))=0,"Not set",INDEX(Backlog!J$6:J$1005,Calculation!$B33,1)),"")</f>
        <v>Completed</v>
      </c>
      <c r="L33" s="105">
        <f>IFERROR(IF(INDEX(Backlog!K$6:K$1005,Calculation!$B33,1)="","",INDEX(Backlog!K$6:K$1005,Calculation!$B33,1)),"")</f>
        <v>44634</v>
      </c>
      <c r="M33" s="105" t="str">
        <f t="shared" si="0"/>
        <v>Mar 14, 2022</v>
      </c>
      <c r="N33" s="105">
        <f>IFERROR(IF(INDEX(Backlog!L$6:L$1005,Calculation!$B33,1)="","",INDEX(Backlog!L$6:L$1005,Calculation!$B33,1)),"")</f>
        <v>44639</v>
      </c>
      <c r="O33" s="105" t="str">
        <f t="shared" si="1"/>
        <v>Mar 19, 2022</v>
      </c>
      <c r="P33" s="86" t="str">
        <f>IFERROR(""&amp;INDEX(Backlog!M$6:M$1005,Calculation!$B33,1),"")</f>
        <v/>
      </c>
      <c r="Q33" s="106">
        <f t="shared" si="2"/>
        <v>5</v>
      </c>
      <c r="R33" s="106">
        <f t="shared" si="3"/>
        <v>1</v>
      </c>
      <c r="T33" s="107">
        <f t="shared" si="4"/>
        <v>0</v>
      </c>
      <c r="U33" s="86">
        <f t="shared" si="5"/>
        <v>1</v>
      </c>
      <c r="V33" s="86">
        <f t="shared" si="6"/>
        <v>1</v>
      </c>
      <c r="W33" s="86">
        <f t="shared" si="7"/>
        <v>1</v>
      </c>
      <c r="X33" s="86">
        <f t="shared" si="17"/>
        <v>0</v>
      </c>
      <c r="Y33" s="86" t="str">
        <f t="shared" si="8"/>
        <v>#29 - Bug 2.1</v>
      </c>
      <c r="Z33" s="86" t="str">
        <f t="shared" si="9"/>
        <v>Bug 2.1</v>
      </c>
      <c r="AA33" s="86" t="str">
        <f>IF(X33=0,"",IF(LEN(K33)=0,COLUMN(Kanban!$D$8),IFERROR(MATCH(K33,Kanban!$A$8:$AI$8,0),COLUMN(Kanban!$D$8))))</f>
        <v/>
      </c>
      <c r="AB33" s="86" t="str">
        <f>IF(X33=0,"",2*COUNTIF($AA$5:AA33,AA33)+$AF$5)</f>
        <v/>
      </c>
      <c r="AC33" s="106" t="str">
        <f t="shared" si="18"/>
        <v>-</v>
      </c>
      <c r="AK33" s="107" t="str">
        <f>INDEX(Retrospective!$B$8:$D$207,B33,IF(OR($AI$4=2,$AI$4=4),2,1))&amp;IF($AI$4=2,""," - "&amp;INDEX(Retrospective!$B$8:$D$207,B33,IF($AI$4=1,2,3)))</f>
        <v xml:space="preserve"> - </v>
      </c>
      <c r="AL33" s="106" t="str">
        <f>IFERROR(MATCH(INDEX(Retrospective!$E$8:$E$27,B33,1),$AI$13:$AI$16,0),"")</f>
        <v/>
      </c>
      <c r="AM33" s="86" t="str">
        <f>IF(AL33="","", AL33&amp;"."&amp;COUNTIF($AL$5:AL33,AL33))</f>
        <v/>
      </c>
      <c r="AW33" s="124"/>
      <c r="BF33" s="111" t="str">
        <f t="array" ref="BF33">IFERROR(SMALL(IF($D$5:$D$1004=$AP$6,$N$5:$N$1004,""),B33),"")</f>
        <v/>
      </c>
      <c r="BG33" s="112" t="str">
        <f>IF(IFERROR(MATCH(BF33,$BF$4:BF32,0),0)=0,MAX($BG$4:BG32)+1,"")</f>
        <v/>
      </c>
      <c r="BH33" s="113" t="str">
        <f t="shared" si="12"/>
        <v/>
      </c>
      <c r="BI33" s="112" t="str">
        <f t="shared" si="13"/>
        <v/>
      </c>
      <c r="BJ33" s="86" t="str">
        <f t="shared" si="14"/>
        <v/>
      </c>
      <c r="BK33" s="86" t="str">
        <f t="shared" si="20"/>
        <v/>
      </c>
      <c r="BL33" s="86" t="str">
        <f t="shared" si="15"/>
        <v/>
      </c>
      <c r="BM33" s="86" t="str">
        <f t="shared" si="21"/>
        <v/>
      </c>
      <c r="BT33" s="125">
        <v>1</v>
      </c>
      <c r="BU33" s="109" t="str">
        <f t="shared" si="22"/>
        <v/>
      </c>
      <c r="BV33" s="109" t="str">
        <f t="shared" si="23"/>
        <v/>
      </c>
      <c r="BW33" s="109" t="str">
        <f t="shared" si="24"/>
        <v/>
      </c>
      <c r="BX33" s="119" t="str">
        <f t="shared" si="40"/>
        <v/>
      </c>
      <c r="BY33" s="109" t="str">
        <f t="array" ref="BY33">IFERROR(INDEX($D$5:$D$1004, MATCH(0,COUNTIF($BY$5:BY32,$D$5:$D$1004),0),1),"")</f>
        <v/>
      </c>
      <c r="BZ33" s="121" t="str">
        <f t="shared" si="35"/>
        <v xml:space="preserve">Sprint # </v>
      </c>
      <c r="CA33" s="109">
        <f t="shared" si="36"/>
        <v>0</v>
      </c>
      <c r="CB33" s="121">
        <f t="shared" si="25"/>
        <v>0</v>
      </c>
      <c r="CC33" s="121">
        <f t="shared" si="26"/>
        <v>0</v>
      </c>
      <c r="CD33" s="123" t="str">
        <f t="shared" si="27"/>
        <v/>
      </c>
      <c r="CE33" s="123" t="str">
        <f t="shared" si="37"/>
        <v/>
      </c>
      <c r="CF33" s="116"/>
      <c r="CG33" s="115">
        <f t="shared" si="38"/>
        <v>0</v>
      </c>
      <c r="CH33" s="109" t="str">
        <f t="shared" si="48"/>
        <v/>
      </c>
      <c r="CI33" s="109" t="str">
        <f t="shared" si="48"/>
        <v/>
      </c>
      <c r="CJ33" s="109" t="str">
        <f t="shared" si="48"/>
        <v/>
      </c>
      <c r="CK33" s="109" t="str">
        <f t="shared" si="48"/>
        <v/>
      </c>
      <c r="CL33" s="109" t="str">
        <f t="shared" si="48"/>
        <v/>
      </c>
      <c r="CM33" s="109" t="str">
        <f t="shared" si="48"/>
        <v/>
      </c>
      <c r="CN33" s="109" t="str">
        <f t="shared" si="48"/>
        <v/>
      </c>
      <c r="CO33" s="109" t="str">
        <f t="shared" si="48"/>
        <v/>
      </c>
      <c r="CP33" s="109" t="str">
        <f t="shared" si="48"/>
        <v/>
      </c>
      <c r="CQ33" s="109" t="str">
        <f t="shared" si="48"/>
        <v/>
      </c>
      <c r="CR33" s="109" t="str">
        <f t="shared" si="48"/>
        <v/>
      </c>
      <c r="CS33" s="124"/>
      <c r="CT33" s="109" t="str">
        <f t="shared" si="29"/>
        <v/>
      </c>
      <c r="CU33" s="109" t="str">
        <f t="shared" si="30"/>
        <v/>
      </c>
      <c r="CV33" s="109" t="str">
        <f t="shared" si="31"/>
        <v/>
      </c>
      <c r="CW33" s="109" t="str">
        <f t="shared" si="32"/>
        <v/>
      </c>
      <c r="CX33" s="109" t="str">
        <f t="shared" si="33"/>
        <v/>
      </c>
      <c r="CY33" s="109" t="str">
        <f t="shared" si="34"/>
        <v/>
      </c>
      <c r="DA33" s="109">
        <f>IF(COUNTIF($DA$5:DA32,DA32)=$BD$15,MAX(DA32)+1,DA32)</f>
        <v>6</v>
      </c>
      <c r="DB33" s="109" t="str">
        <f t="shared" si="39"/>
        <v/>
      </c>
      <c r="DC33" s="109" t="str">
        <f>IF(DB33="","",INDEX($CT$5:$CY$5,1,COUNTIF($DB$6:DB33,DB33)))</f>
        <v/>
      </c>
      <c r="DD33" s="109" t="str">
        <f>IF(DB33="","",MAX(INDEX($CT$6:$CY$35,DA33+1,COUNTIF($DB$6:DB33,DB33)),0))</f>
        <v/>
      </c>
      <c r="DF33" s="109" t="str">
        <f>""&amp;Settings!B6</f>
        <v>John</v>
      </c>
      <c r="DG33" s="131" t="str">
        <f>""&amp;Settings!L6</f>
        <v>Bug</v>
      </c>
      <c r="DH33" s="109" t="str">
        <f t="array" ref="DH33">IFERROR(INDEX(Settings!$L$18:$L$23,SMALL(IF(LEN(Settings!$L$18:$L$23)&gt;0,ROW(Settings!$L$18:$L$23)-ROW(Settings!$L$17),""),ROW(A1)),1),"")</f>
        <v>Low</v>
      </c>
      <c r="DI33" s="108" t="str">
        <f t="array" ref="DI33">IFERROR(INDEX(Settings!$I$6:$I$15,SMALL(IF(LEN(Settings!$I$6:$I$15)&gt;0,ROW(Settings!$I$6:$I$15)-ROW(Settings!$I$5),""),ROW(A2)),1),"")</f>
        <v>Open</v>
      </c>
      <c r="DK33" s="109"/>
      <c r="DL33" s="109"/>
      <c r="DM33" s="121"/>
      <c r="DN33" s="121"/>
      <c r="DO33" s="121"/>
      <c r="DP33" s="109"/>
      <c r="DQ33" s="109"/>
    </row>
    <row r="34" spans="2:121" s="7" customFormat="1" ht="15" customHeight="1" x14ac:dyDescent="0.25">
      <c r="B34" s="104">
        <v>30</v>
      </c>
      <c r="C34" s="86">
        <f>IFERROR(INDEX(Backlog!B$6:B$1005,Calculation!$B34,1),"")</f>
        <v>30</v>
      </c>
      <c r="D34" s="86">
        <f>IFERROR(IF(INDEX(Backlog!C$6:C$1005,Calculation!$B34,1)="","",INDEX(Backlog!C$6:C$1005,Calculation!$B34,1)),"")</f>
        <v>3</v>
      </c>
      <c r="E34" s="86" t="str">
        <f>IFERROR(""&amp;INDEX(Backlog!D$6:D$1005,Calculation!$B34,1),"")</f>
        <v>Task</v>
      </c>
      <c r="F34" s="86" t="str">
        <f>IFERROR(""&amp;INDEX(Backlog!E$6:E$1005,Calculation!$B34,1),"")</f>
        <v>Task 2.3</v>
      </c>
      <c r="G34" s="86" t="str">
        <f>IFERROR(""&amp;INDEX(Backlog!F$6:F$1005,Calculation!$B34,1),"")</f>
        <v>Kyle</v>
      </c>
      <c r="H34" s="86">
        <f>IFERROR(IF(INDEX(Backlog!G$6:G$1005,Calculation!$B34,1)="","",INDEX(Backlog!G$6:G$1005,Calculation!$B34,1)),"")</f>
        <v>13</v>
      </c>
      <c r="I34" s="86" t="str">
        <f>IFERROR(IF(INDEX(Backlog!H$6:H$1005,Calculation!$B34,1)="","Not set",INDEX(Backlog!H$6:H$1005,Calculation!$B34,1)),"")</f>
        <v>Low</v>
      </c>
      <c r="J34" s="86" t="str">
        <f>IFERROR(""&amp;INDEX(Backlog!I$6:I$1005,Calculation!$B34,1),"")</f>
        <v>Yes</v>
      </c>
      <c r="K34" s="86" t="str">
        <f>IFERROR(IF(LEN(INDEX(Backlog!J$6:J$1005,Calculation!$B34,1))=0,"Not set",INDEX(Backlog!J$6:J$1005,Calculation!$B34,1)),"")</f>
        <v>Not set</v>
      </c>
      <c r="L34" s="105">
        <f>IFERROR(IF(INDEX(Backlog!K$6:K$1005,Calculation!$B34,1)="","",INDEX(Backlog!K$6:K$1005,Calculation!$B34,1)),"")</f>
        <v>44632</v>
      </c>
      <c r="M34" s="105" t="str">
        <f t="shared" si="0"/>
        <v>Mar 12, 2022</v>
      </c>
      <c r="N34" s="105" t="str">
        <f>IFERROR(IF(INDEX(Backlog!L$6:L$1005,Calculation!$B34,1)="","",INDEX(Backlog!L$6:L$1005,Calculation!$B34,1)),"")</f>
        <v/>
      </c>
      <c r="O34" s="105" t="str">
        <f t="shared" si="1"/>
        <v/>
      </c>
      <c r="P34" s="86" t="str">
        <f>IFERROR(""&amp;INDEX(Backlog!M$6:M$1005,Calculation!$B34,1),"")</f>
        <v/>
      </c>
      <c r="Q34" s="106" t="str">
        <f t="shared" si="2"/>
        <v/>
      </c>
      <c r="R34" s="106">
        <f t="shared" si="3"/>
        <v>1</v>
      </c>
      <c r="T34" s="107">
        <f t="shared" si="4"/>
        <v>0</v>
      </c>
      <c r="U34" s="86">
        <f t="shared" si="5"/>
        <v>1</v>
      </c>
      <c r="V34" s="86">
        <f t="shared" si="6"/>
        <v>1</v>
      </c>
      <c r="W34" s="86">
        <f t="shared" si="7"/>
        <v>1</v>
      </c>
      <c r="X34" s="86">
        <f t="shared" si="17"/>
        <v>0</v>
      </c>
      <c r="Y34" s="86" t="str">
        <f t="shared" si="8"/>
        <v>#30 - Task 2.3</v>
      </c>
      <c r="Z34" s="86" t="str">
        <f t="shared" si="9"/>
        <v>Task 2.3</v>
      </c>
      <c r="AA34" s="86" t="str">
        <f>IF(X34=0,"",IF(LEN(K34)=0,COLUMN(Kanban!$D$8),IFERROR(MATCH(K34,Kanban!$A$8:$AI$8,0),COLUMN(Kanban!$D$8))))</f>
        <v/>
      </c>
      <c r="AB34" s="86" t="str">
        <f>IF(X34=0,"",2*COUNTIF($AA$5:AA34,AA34)+$AF$5)</f>
        <v/>
      </c>
      <c r="AC34" s="106" t="str">
        <f t="shared" si="18"/>
        <v>-</v>
      </c>
      <c r="AK34" s="107" t="str">
        <f>INDEX(Retrospective!$B$8:$D$207,B34,IF(OR($AI$4=2,$AI$4=4),2,1))&amp;IF($AI$4=2,""," - "&amp;INDEX(Retrospective!$B$8:$D$207,B34,IF($AI$4=1,2,3)))</f>
        <v xml:space="preserve"> - </v>
      </c>
      <c r="AL34" s="106" t="str">
        <f>IFERROR(MATCH(INDEX(Retrospective!$E$8:$E$27,B34,1),$AI$13:$AI$16,0),"")</f>
        <v/>
      </c>
      <c r="AM34" s="86" t="str">
        <f>IF(AL34="","", AL34&amp;"."&amp;COUNTIF($AL$5:AL34,AL34))</f>
        <v/>
      </c>
      <c r="AW34" s="124"/>
      <c r="BF34" s="111" t="str">
        <f t="array" ref="BF34">IFERROR(SMALL(IF($D$5:$D$1004=$AP$6,$N$5:$N$1004,""),B34),"")</f>
        <v/>
      </c>
      <c r="BG34" s="112" t="str">
        <f>IF(IFERROR(MATCH(BF34,$BF$4:BF33,0),0)=0,MAX($BG$4:BG33)+1,"")</f>
        <v/>
      </c>
      <c r="BH34" s="113" t="str">
        <f t="shared" si="12"/>
        <v/>
      </c>
      <c r="BI34" s="112" t="str">
        <f t="shared" si="13"/>
        <v/>
      </c>
      <c r="BJ34" s="86" t="str">
        <f t="shared" si="14"/>
        <v/>
      </c>
      <c r="BK34" s="86" t="str">
        <f t="shared" si="20"/>
        <v/>
      </c>
      <c r="BL34" s="86" t="str">
        <f t="shared" si="15"/>
        <v/>
      </c>
      <c r="BM34" s="86" t="str">
        <f t="shared" si="21"/>
        <v/>
      </c>
      <c r="BT34" s="125">
        <v>1</v>
      </c>
      <c r="BU34" s="109" t="str">
        <f t="shared" si="22"/>
        <v/>
      </c>
      <c r="BV34" s="109" t="str">
        <f t="shared" si="23"/>
        <v/>
      </c>
      <c r="BW34" s="109" t="str">
        <f t="shared" si="24"/>
        <v/>
      </c>
      <c r="BX34" s="119" t="str">
        <f t="shared" si="40"/>
        <v/>
      </c>
      <c r="BY34" s="109" t="str">
        <f t="array" ref="BY34">IFERROR(INDEX($D$5:$D$1004, MATCH(0,COUNTIF($BY$5:BY33,$D$5:$D$1004),0),1),"")</f>
        <v/>
      </c>
      <c r="BZ34" s="121" t="str">
        <f t="shared" si="35"/>
        <v xml:space="preserve">Sprint # </v>
      </c>
      <c r="CA34" s="109">
        <f t="shared" si="36"/>
        <v>0</v>
      </c>
      <c r="CB34" s="121">
        <f t="shared" si="25"/>
        <v>0</v>
      </c>
      <c r="CC34" s="121">
        <f t="shared" si="26"/>
        <v>0</v>
      </c>
      <c r="CD34" s="123" t="str">
        <f t="shared" si="27"/>
        <v/>
      </c>
      <c r="CE34" s="123" t="str">
        <f t="shared" si="37"/>
        <v/>
      </c>
      <c r="CG34" s="115">
        <f t="shared" si="38"/>
        <v>0</v>
      </c>
      <c r="CH34" s="109" t="str">
        <f t="shared" si="48"/>
        <v/>
      </c>
      <c r="CI34" s="109" t="str">
        <f t="shared" si="48"/>
        <v/>
      </c>
      <c r="CJ34" s="109" t="str">
        <f t="shared" si="48"/>
        <v/>
      </c>
      <c r="CK34" s="109" t="str">
        <f t="shared" si="48"/>
        <v/>
      </c>
      <c r="CL34" s="109" t="str">
        <f t="shared" si="48"/>
        <v/>
      </c>
      <c r="CM34" s="109" t="str">
        <f t="shared" si="48"/>
        <v/>
      </c>
      <c r="CN34" s="109" t="str">
        <f t="shared" si="48"/>
        <v/>
      </c>
      <c r="CO34" s="109" t="str">
        <f t="shared" si="48"/>
        <v/>
      </c>
      <c r="CP34" s="109" t="str">
        <f t="shared" si="48"/>
        <v/>
      </c>
      <c r="CQ34" s="109" t="str">
        <f t="shared" si="48"/>
        <v/>
      </c>
      <c r="CR34" s="109" t="str">
        <f t="shared" si="48"/>
        <v/>
      </c>
      <c r="CS34" s="124"/>
      <c r="CT34" s="109" t="str">
        <f t="shared" si="29"/>
        <v/>
      </c>
      <c r="CU34" s="109" t="str">
        <f t="shared" si="30"/>
        <v/>
      </c>
      <c r="CV34" s="109" t="str">
        <f t="shared" si="31"/>
        <v/>
      </c>
      <c r="CW34" s="109" t="str">
        <f t="shared" si="32"/>
        <v/>
      </c>
      <c r="CX34" s="109" t="str">
        <f t="shared" si="33"/>
        <v/>
      </c>
      <c r="CY34" s="109" t="str">
        <f t="shared" si="34"/>
        <v/>
      </c>
      <c r="DA34" s="109">
        <f>IF(COUNTIF($DA$5:DA33,DA33)=$BD$15,MAX(DA33)+1,DA33)</f>
        <v>7</v>
      </c>
      <c r="DB34" s="109" t="str">
        <f t="shared" si="39"/>
        <v/>
      </c>
      <c r="DC34" s="109" t="str">
        <f>IF(DB34="","",INDEX($CT$5:$CY$5,1,COUNTIF($DB$6:DB34,DB34)))</f>
        <v/>
      </c>
      <c r="DD34" s="109" t="str">
        <f>IF(DB34="","",MAX(INDEX($CT$6:$CY$35,DA34+1,COUNTIF($DB$6:DB34,DB34)),0))</f>
        <v/>
      </c>
      <c r="DF34" s="109" t="str">
        <f>""&amp;Settings!B7</f>
        <v>Carolyne</v>
      </c>
      <c r="DG34" s="131" t="str">
        <f>""&amp;Settings!L7</f>
        <v>Feature</v>
      </c>
      <c r="DH34" s="109" t="str">
        <f t="array" ref="DH34">IFERROR(INDEX(Settings!$L$18:$L$23,SMALL(IF(LEN(Settings!$L$18:$L$23)&gt;0,ROW(Settings!$L$18:$L$23)-ROW(Settings!$L$17),""),ROW(A2)),1),"")</f>
        <v>Medium</v>
      </c>
      <c r="DI34" s="108" t="str">
        <f t="array" ref="DI34">IFERROR(INDEX(Settings!$I$6:$I$15,SMALL(IF(LEN(Settings!$I$6:$I$15)&gt;0,ROW(Settings!$I$6:$I$15)-ROW(Settings!$I$5),""),ROW(A3)),1),"")</f>
        <v>Testing</v>
      </c>
      <c r="DK34" s="109"/>
      <c r="DL34" s="109"/>
      <c r="DM34" s="121"/>
      <c r="DN34" s="121"/>
      <c r="DO34" s="121"/>
      <c r="DP34" s="109"/>
      <c r="DQ34" s="109"/>
    </row>
    <row r="35" spans="2:121" s="7" customFormat="1" ht="15" customHeight="1" x14ac:dyDescent="0.25">
      <c r="B35" s="104">
        <v>31</v>
      </c>
      <c r="C35" s="86">
        <f>IFERROR(INDEX(Backlog!B$6:B$1005,Calculation!$B35,1),"")</f>
        <v>31</v>
      </c>
      <c r="D35" s="86">
        <f>IFERROR(IF(INDEX(Backlog!C$6:C$1005,Calculation!$B35,1)="","",INDEX(Backlog!C$6:C$1005,Calculation!$B35,1)),"")</f>
        <v>4</v>
      </c>
      <c r="E35" s="86" t="str">
        <f>IFERROR(""&amp;INDEX(Backlog!D$6:D$1005,Calculation!$B35,1),"")</f>
        <v>Feature</v>
      </c>
      <c r="F35" s="86" t="str">
        <f>IFERROR(""&amp;INDEX(Backlog!E$6:E$1005,Calculation!$B35,1),"")</f>
        <v>Feature 2.1</v>
      </c>
      <c r="G35" s="86" t="str">
        <f>IFERROR(""&amp;INDEX(Backlog!F$6:F$1005,Calculation!$B35,1),"")</f>
        <v>Mike</v>
      </c>
      <c r="H35" s="86">
        <f>IFERROR(IF(INDEX(Backlog!G$6:G$1005,Calculation!$B35,1)="","",INDEX(Backlog!G$6:G$1005,Calculation!$B35,1)),"")</f>
        <v>12</v>
      </c>
      <c r="I35" s="86" t="str">
        <f>IFERROR(IF(INDEX(Backlog!H$6:H$1005,Calculation!$B35,1)="","Not set",INDEX(Backlog!H$6:H$1005,Calculation!$B35,1)),"")</f>
        <v>Low</v>
      </c>
      <c r="J35" s="86" t="str">
        <f>IFERROR(""&amp;INDEX(Backlog!I$6:I$1005,Calculation!$B35,1),"")</f>
        <v>Yes</v>
      </c>
      <c r="K35" s="86" t="str">
        <f>IFERROR(IF(LEN(INDEX(Backlog!J$6:J$1005,Calculation!$B35,1))=0,"Not set",INDEX(Backlog!J$6:J$1005,Calculation!$B35,1)),"")</f>
        <v>In Progress</v>
      </c>
      <c r="L35" s="105">
        <f>IFERROR(IF(INDEX(Backlog!K$6:K$1005,Calculation!$B35,1)="","",INDEX(Backlog!K$6:K$1005,Calculation!$B35,1)),"")</f>
        <v>44650</v>
      </c>
      <c r="M35" s="105" t="str">
        <f t="shared" si="0"/>
        <v>Mar 30, 2022</v>
      </c>
      <c r="N35" s="105" t="str">
        <f>IFERROR(IF(INDEX(Backlog!L$6:L$1005,Calculation!$B35,1)="","",INDEX(Backlog!L$6:L$1005,Calculation!$B35,1)),"")</f>
        <v/>
      </c>
      <c r="O35" s="105" t="str">
        <f t="shared" si="1"/>
        <v/>
      </c>
      <c r="P35" s="86" t="str">
        <f>IFERROR(""&amp;INDEX(Backlog!M$6:M$1005,Calculation!$B35,1),"")</f>
        <v/>
      </c>
      <c r="Q35" s="106" t="str">
        <f t="shared" si="2"/>
        <v/>
      </c>
      <c r="R35" s="106">
        <f t="shared" si="3"/>
        <v>1</v>
      </c>
      <c r="T35" s="107">
        <f t="shared" si="4"/>
        <v>1</v>
      </c>
      <c r="U35" s="86">
        <f t="shared" si="5"/>
        <v>1</v>
      </c>
      <c r="V35" s="86">
        <f t="shared" si="6"/>
        <v>1</v>
      </c>
      <c r="W35" s="86">
        <f t="shared" si="7"/>
        <v>1</v>
      </c>
      <c r="X35" s="86">
        <f t="shared" si="17"/>
        <v>1</v>
      </c>
      <c r="Y35" s="86" t="str">
        <f t="shared" si="8"/>
        <v>#31 - Feature 2.1</v>
      </c>
      <c r="Z35" s="86" t="str">
        <f t="shared" si="9"/>
        <v>Feature 2.1</v>
      </c>
      <c r="AA35" s="86">
        <f>IF(X35=0,"",IF(LEN(K35)=0,COLUMN(Kanban!$D$8),IFERROR(MATCH(K35,Kanban!$A$8:$AI$8,0),COLUMN(Kanban!$D$8))))</f>
        <v>7</v>
      </c>
      <c r="AB35" s="86">
        <f>IF(X35=0,"",2*COUNTIF($AA$5:AA35,AA35)+$AF$5)</f>
        <v>10</v>
      </c>
      <c r="AC35" s="106" t="str">
        <f t="shared" si="18"/>
        <v>7-10</v>
      </c>
      <c r="AK35" s="107" t="str">
        <f>INDEX(Retrospective!$B$8:$D$207,B35,IF(OR($AI$4=2,$AI$4=4),2,1))&amp;IF($AI$4=2,""," - "&amp;INDEX(Retrospective!$B$8:$D$207,B35,IF($AI$4=1,2,3)))</f>
        <v xml:space="preserve"> - </v>
      </c>
      <c r="AL35" s="106" t="str">
        <f>IFERROR(MATCH(INDEX(Retrospective!$E$8:$E$207,B35,1),$AI$13:$AI$16,0),"")</f>
        <v/>
      </c>
      <c r="AM35" s="86" t="str">
        <f>IF(AL35="","", AL35&amp;"."&amp;COUNTIF($AL$5:AL35,AL35))</f>
        <v/>
      </c>
      <c r="AW35" s="124"/>
      <c r="BF35" s="111" t="str">
        <f t="array" ref="BF35">IFERROR(SMALL(IF($D$5:$D$1004=$AP$6,$N$5:$N$1004,""),B35),"")</f>
        <v/>
      </c>
      <c r="BG35" s="112" t="str">
        <f>IF(IFERROR(MATCH(BF35,$BF$4:BF34,0),0)=0,MAX($BG$4:BG34)+1,"")</f>
        <v/>
      </c>
      <c r="BH35" s="113" t="str">
        <f t="shared" si="12"/>
        <v/>
      </c>
      <c r="BI35" s="112" t="str">
        <f t="shared" si="13"/>
        <v/>
      </c>
      <c r="BJ35" s="86" t="str">
        <f t="shared" si="14"/>
        <v/>
      </c>
      <c r="BK35" s="86" t="str">
        <f t="shared" si="20"/>
        <v/>
      </c>
      <c r="BL35" s="86" t="str">
        <f t="shared" si="15"/>
        <v/>
      </c>
      <c r="BM35" s="86" t="str">
        <f t="shared" si="21"/>
        <v/>
      </c>
      <c r="BT35" s="125">
        <v>1</v>
      </c>
      <c r="BU35" s="109" t="str">
        <f t="shared" si="22"/>
        <v/>
      </c>
      <c r="BV35" s="109" t="str">
        <f t="shared" si="23"/>
        <v/>
      </c>
      <c r="BW35" s="109" t="str">
        <f t="shared" si="24"/>
        <v/>
      </c>
      <c r="BX35" s="119" t="str">
        <f t="shared" si="40"/>
        <v/>
      </c>
      <c r="BY35" s="109" t="str">
        <f t="array" ref="BY35">IFERROR(INDEX($D$5:$D$1004, MATCH(0,COUNTIF($BY$5:BY34,$D$5:$D$1004),0),1),"")</f>
        <v/>
      </c>
      <c r="BZ35" s="121" t="str">
        <f t="shared" si="35"/>
        <v xml:space="preserve">Sprint # </v>
      </c>
      <c r="CA35" s="109">
        <f t="shared" si="36"/>
        <v>0</v>
      </c>
      <c r="CB35" s="121">
        <f t="shared" si="25"/>
        <v>0</v>
      </c>
      <c r="CC35" s="121">
        <f t="shared" si="26"/>
        <v>0</v>
      </c>
      <c r="CD35" s="123" t="str">
        <f t="shared" si="27"/>
        <v/>
      </c>
      <c r="CE35" s="123" t="str">
        <f t="shared" si="37"/>
        <v/>
      </c>
      <c r="CG35" s="115">
        <f t="shared" si="38"/>
        <v>0</v>
      </c>
      <c r="CH35" s="109" t="str">
        <f t="shared" si="48"/>
        <v/>
      </c>
      <c r="CI35" s="109" t="str">
        <f t="shared" si="48"/>
        <v/>
      </c>
      <c r="CJ35" s="109" t="str">
        <f t="shared" si="48"/>
        <v/>
      </c>
      <c r="CK35" s="109" t="str">
        <f t="shared" si="48"/>
        <v/>
      </c>
      <c r="CL35" s="109" t="str">
        <f t="shared" si="48"/>
        <v/>
      </c>
      <c r="CM35" s="109" t="str">
        <f t="shared" si="48"/>
        <v/>
      </c>
      <c r="CN35" s="109" t="str">
        <f t="shared" si="48"/>
        <v/>
      </c>
      <c r="CO35" s="109" t="str">
        <f t="shared" si="48"/>
        <v/>
      </c>
      <c r="CP35" s="109" t="str">
        <f t="shared" si="48"/>
        <v/>
      </c>
      <c r="CQ35" s="109" t="str">
        <f t="shared" si="48"/>
        <v/>
      </c>
      <c r="CR35" s="109" t="str">
        <f t="shared" si="48"/>
        <v/>
      </c>
      <c r="CS35" s="124"/>
      <c r="CT35" s="109" t="str">
        <f t="shared" si="29"/>
        <v/>
      </c>
      <c r="CU35" s="109" t="str">
        <f t="shared" si="30"/>
        <v/>
      </c>
      <c r="CV35" s="109" t="str">
        <f t="shared" si="31"/>
        <v/>
      </c>
      <c r="CW35" s="109" t="str">
        <f t="shared" si="32"/>
        <v/>
      </c>
      <c r="CX35" s="109" t="str">
        <f t="shared" si="33"/>
        <v/>
      </c>
      <c r="CY35" s="109" t="str">
        <f t="shared" si="34"/>
        <v/>
      </c>
      <c r="DA35" s="109">
        <f>IF(COUNTIF($DA$5:DA34,DA34)=$BD$15,MAX(DA34)+1,DA34)</f>
        <v>7</v>
      </c>
      <c r="DB35" s="109" t="str">
        <f t="shared" si="39"/>
        <v/>
      </c>
      <c r="DC35" s="109" t="str">
        <f>IF(DB35="","",INDEX($CT$5:$CY$5,1,COUNTIF($DB$6:DB35,DB35)))</f>
        <v/>
      </c>
      <c r="DD35" s="109" t="str">
        <f>IF(DB35="","",MAX(INDEX($CT$6:$CY$35,DA35+1,COUNTIF($DB$6:DB35,DB35)),0))</f>
        <v/>
      </c>
      <c r="DF35" s="109" t="str">
        <f>""&amp;Settings!B8</f>
        <v>Kyle</v>
      </c>
      <c r="DG35" s="131" t="str">
        <f>""&amp;Settings!L8</f>
        <v>User Story</v>
      </c>
      <c r="DH35" s="109" t="str">
        <f t="array" ref="DH35">IFERROR(INDEX(Settings!$L$18:$L$23,SMALL(IF(LEN(Settings!$L$18:$L$23)&gt;0,ROW(Settings!$L$18:$L$23)-ROW(Settings!$L$17),""),ROW(A3)),1),"")</f>
        <v>High</v>
      </c>
      <c r="DI35" s="108" t="str">
        <f t="array" ref="DI35">IFERROR(INDEX(Settings!$I$6:$I$15,SMALL(IF(LEN(Settings!$I$6:$I$15)&gt;0,ROW(Settings!$I$6:$I$15)-ROW(Settings!$I$5),""),ROW(A4)),1),"")</f>
        <v>Deployment</v>
      </c>
      <c r="DK35" s="109"/>
      <c r="DL35" s="109"/>
      <c r="DM35" s="121"/>
      <c r="DN35" s="121"/>
      <c r="DO35" s="121"/>
      <c r="DP35" s="109"/>
      <c r="DQ35" s="109"/>
    </row>
    <row r="36" spans="2:121" s="7" customFormat="1" ht="15" customHeight="1" x14ac:dyDescent="0.25">
      <c r="B36" s="104">
        <v>32</v>
      </c>
      <c r="C36" s="86">
        <f>IFERROR(INDEX(Backlog!B$6:B$1005,Calculation!$B36,1),"")</f>
        <v>32</v>
      </c>
      <c r="D36" s="86">
        <f>IFERROR(IF(INDEX(Backlog!C$6:C$1005,Calculation!$B36,1)="","",INDEX(Backlog!C$6:C$1005,Calculation!$B36,1)),"")</f>
        <v>4</v>
      </c>
      <c r="E36" s="86" t="str">
        <f>IFERROR(""&amp;INDEX(Backlog!D$6:D$1005,Calculation!$B36,1),"")</f>
        <v>Bug</v>
      </c>
      <c r="F36" s="86" t="str">
        <f>IFERROR(""&amp;INDEX(Backlog!E$6:E$1005,Calculation!$B36,1),"")</f>
        <v>Bug 2.2</v>
      </c>
      <c r="G36" s="86" t="str">
        <f>IFERROR(""&amp;INDEX(Backlog!F$6:F$1005,Calculation!$B36,1),"")</f>
        <v>Kate</v>
      </c>
      <c r="H36" s="86">
        <f>IFERROR(IF(INDEX(Backlog!G$6:G$1005,Calculation!$B36,1)="","",INDEX(Backlog!G$6:G$1005,Calculation!$B36,1)),"")</f>
        <v>10</v>
      </c>
      <c r="I36" s="86" t="str">
        <f>IFERROR(IF(INDEX(Backlog!H$6:H$1005,Calculation!$B36,1)="","Not set",INDEX(Backlog!H$6:H$1005,Calculation!$B36,1)),"")</f>
        <v>Not set</v>
      </c>
      <c r="J36" s="86" t="str">
        <f>IFERROR(""&amp;INDEX(Backlog!I$6:I$1005,Calculation!$B36,1),"")</f>
        <v>No</v>
      </c>
      <c r="K36" s="86" t="str">
        <f>IFERROR(IF(LEN(INDEX(Backlog!J$6:J$1005,Calculation!$B36,1))=0,"Not set",INDEX(Backlog!J$6:J$1005,Calculation!$B36,1)),"")</f>
        <v>Open</v>
      </c>
      <c r="L36" s="105">
        <f>IFERROR(IF(INDEX(Backlog!K$6:K$1005,Calculation!$B36,1)="","",INDEX(Backlog!K$6:K$1005,Calculation!$B36,1)),"")</f>
        <v>44651</v>
      </c>
      <c r="M36" s="105" t="str">
        <f t="shared" si="0"/>
        <v>Mar 31, 2022</v>
      </c>
      <c r="N36" s="105" t="str">
        <f>IFERROR(IF(INDEX(Backlog!L$6:L$1005,Calculation!$B36,1)="","",INDEX(Backlog!L$6:L$1005,Calculation!$B36,1)),"")</f>
        <v/>
      </c>
      <c r="O36" s="105" t="str">
        <f t="shared" si="1"/>
        <v/>
      </c>
      <c r="P36" s="86" t="str">
        <f>IFERROR(""&amp;INDEX(Backlog!M$6:M$1005,Calculation!$B36,1),"")</f>
        <v/>
      </c>
      <c r="Q36" s="106" t="str">
        <f t="shared" si="2"/>
        <v/>
      </c>
      <c r="R36" s="106">
        <f t="shared" si="3"/>
        <v>1</v>
      </c>
      <c r="T36" s="107">
        <f t="shared" si="4"/>
        <v>1</v>
      </c>
      <c r="U36" s="86">
        <f t="shared" si="5"/>
        <v>1</v>
      </c>
      <c r="V36" s="86">
        <f t="shared" si="6"/>
        <v>1</v>
      </c>
      <c r="W36" s="86">
        <f t="shared" si="7"/>
        <v>1</v>
      </c>
      <c r="X36" s="86">
        <f t="shared" si="17"/>
        <v>1</v>
      </c>
      <c r="Y36" s="86" t="str">
        <f t="shared" si="8"/>
        <v>#32 - Bug 2.2</v>
      </c>
      <c r="Z36" s="86" t="str">
        <f t="shared" si="9"/>
        <v>Bug 2.2</v>
      </c>
      <c r="AA36" s="86">
        <f>IF(X36=0,"",IF(LEN(K36)=0,COLUMN(Kanban!$D$8),IFERROR(MATCH(K36,Kanban!$A$8:$AI$8,0),COLUMN(Kanban!$D$8))))</f>
        <v>10</v>
      </c>
      <c r="AB36" s="86">
        <f>IF(X36=0,"",2*COUNTIF($AA$5:AA36,AA36)+$AF$5)</f>
        <v>10</v>
      </c>
      <c r="AC36" s="106" t="str">
        <f t="shared" si="18"/>
        <v>10-10</v>
      </c>
      <c r="AK36" s="107" t="str">
        <f>INDEX(Retrospective!$B$8:$D$207,B36,IF(OR($AI$4=2,$AI$4=4),2,1))&amp;IF($AI$4=2,""," - "&amp;INDEX(Retrospective!$B$8:$D$207,B36,IF($AI$4=1,2,3)))</f>
        <v xml:space="preserve"> - </v>
      </c>
      <c r="AL36" s="106" t="str">
        <f>IFERROR(MATCH(INDEX(Retrospective!$E$8:$E$207,B36,1),$AI$13:$AI$16,0),"")</f>
        <v/>
      </c>
      <c r="AM36" s="86" t="str">
        <f>IF(AL36="","", AL36&amp;"."&amp;COUNTIF($AL$5:AL36,AL36))</f>
        <v/>
      </c>
      <c r="AW36" s="124"/>
      <c r="BF36" s="111" t="str">
        <f t="array" ref="BF36">IFERROR(SMALL(IF($D$5:$D$1004=$AP$6,$N$5:$N$1004,""),B36),"")</f>
        <v/>
      </c>
      <c r="BG36" s="112" t="str">
        <f>IF(IFERROR(MATCH(BF36,$BF$4:BF35,0),0)=0,MAX($BG$4:BG35)+1,"")</f>
        <v/>
      </c>
      <c r="BH36" s="113" t="str">
        <f t="shared" si="12"/>
        <v/>
      </c>
      <c r="BI36" s="112" t="str">
        <f t="shared" si="13"/>
        <v/>
      </c>
      <c r="BJ36" s="86" t="str">
        <f t="shared" si="14"/>
        <v/>
      </c>
      <c r="BK36" s="86" t="str">
        <f t="shared" si="20"/>
        <v/>
      </c>
      <c r="BL36" s="86" t="str">
        <f t="shared" si="15"/>
        <v/>
      </c>
      <c r="BM36" s="86" t="str">
        <f t="shared" si="21"/>
        <v/>
      </c>
      <c r="DA36" s="109">
        <f>IF(COUNTIF($DA$5:DA35,DA35)=$BD$15,MAX(DA35)+1,DA35)</f>
        <v>7</v>
      </c>
      <c r="DB36" s="109" t="str">
        <f t="shared" si="39"/>
        <v/>
      </c>
      <c r="DC36" s="109" t="str">
        <f>IF(DB36="","",INDEX($CT$5:$CY$5,1,COUNTIF($DB$6:DB36,DB36)))</f>
        <v/>
      </c>
      <c r="DD36" s="109" t="str">
        <f>IF(DB36="","",MAX(INDEX($CT$6:$CY$35,DA36+1,COUNTIF($DB$6:DB36,DB36)),0))</f>
        <v/>
      </c>
      <c r="DF36" s="109" t="str">
        <f>""&amp;Settings!B9</f>
        <v>Kate</v>
      </c>
      <c r="DG36" s="131" t="str">
        <f>""&amp;Settings!L9</f>
        <v>Task</v>
      </c>
      <c r="DH36" s="109" t="str">
        <f t="array" ref="DH36">IFERROR(INDEX(Settings!$L$18:$L$23,SMALL(IF(LEN(Settings!$L$18:$L$23)&gt;0,ROW(Settings!$L$18:$L$23)-ROW(Settings!$L$17),""),ROW(A4)),1),"")</f>
        <v>Not set</v>
      </c>
      <c r="DI36" s="108" t="str">
        <f t="array" ref="DI36">IFERROR(INDEX(Settings!$I$6:$I$15,SMALL(IF(LEN(Settings!$I$6:$I$15)&gt;0,ROW(Settings!$I$6:$I$15)-ROW(Settings!$I$5),""),ROW(A5)),1),"")</f>
        <v>Completed</v>
      </c>
      <c r="DK36" s="109"/>
      <c r="DL36" s="109"/>
      <c r="DM36" s="121"/>
      <c r="DN36" s="121"/>
      <c r="DO36" s="121"/>
      <c r="DP36" s="109"/>
      <c r="DQ36" s="109"/>
    </row>
    <row r="37" spans="2:121" s="7" customFormat="1" ht="15" customHeight="1" x14ac:dyDescent="0.25">
      <c r="B37" s="104">
        <v>33</v>
      </c>
      <c r="C37" s="86">
        <f>IFERROR(INDEX(Backlog!B$6:B$1005,Calculation!$B37,1),"")</f>
        <v>33</v>
      </c>
      <c r="D37" s="86">
        <f>IFERROR(IF(INDEX(Backlog!C$6:C$1005,Calculation!$B37,1)="","",INDEX(Backlog!C$6:C$1005,Calculation!$B37,1)),"")</f>
        <v>4</v>
      </c>
      <c r="E37" s="86" t="str">
        <f>IFERROR(""&amp;INDEX(Backlog!D$6:D$1005,Calculation!$B37,1),"")</f>
        <v>User Story</v>
      </c>
      <c r="F37" s="86" t="str">
        <f>IFERROR(""&amp;INDEX(Backlog!E$6:E$1005,Calculation!$B37,1),"")</f>
        <v>User Story 2.3</v>
      </c>
      <c r="G37" s="86" t="str">
        <f>IFERROR(""&amp;INDEX(Backlog!F$6:F$1005,Calculation!$B37,1),"")</f>
        <v>John</v>
      </c>
      <c r="H37" s="86">
        <f>IFERROR(IF(INDEX(Backlog!G$6:G$1005,Calculation!$B37,1)="","",INDEX(Backlog!G$6:G$1005,Calculation!$B37,1)),"")</f>
        <v>5</v>
      </c>
      <c r="I37" s="86" t="str">
        <f>IFERROR(IF(INDEX(Backlog!H$6:H$1005,Calculation!$B37,1)="","Not set",INDEX(Backlog!H$6:H$1005,Calculation!$B37,1)),"")</f>
        <v>Low</v>
      </c>
      <c r="J37" s="86" t="str">
        <f>IFERROR(""&amp;INDEX(Backlog!I$6:I$1005,Calculation!$B37,1),"")</f>
        <v>Yes</v>
      </c>
      <c r="K37" s="86" t="str">
        <f>IFERROR(IF(LEN(INDEX(Backlog!J$6:J$1005,Calculation!$B37,1))=0,"Not set",INDEX(Backlog!J$6:J$1005,Calculation!$B37,1)),"")</f>
        <v>Completed</v>
      </c>
      <c r="L37" s="105">
        <f>IFERROR(IF(INDEX(Backlog!K$6:K$1005,Calculation!$B37,1)="","",INDEX(Backlog!K$6:K$1005,Calculation!$B37,1)),"")</f>
        <v>44650</v>
      </c>
      <c r="M37" s="105" t="str">
        <f t="shared" si="0"/>
        <v>Mar 30, 2022</v>
      </c>
      <c r="N37" s="105">
        <f>IFERROR(IF(INDEX(Backlog!L$6:L$1005,Calculation!$B37,1)="","",INDEX(Backlog!L$6:L$1005,Calculation!$B37,1)),"")</f>
        <v>44665</v>
      </c>
      <c r="O37" s="105" t="str">
        <f t="shared" si="1"/>
        <v>Apr 14, 2022</v>
      </c>
      <c r="P37" s="86" t="str">
        <f>IFERROR(""&amp;INDEX(Backlog!M$6:M$1005,Calculation!$B37,1),"")</f>
        <v/>
      </c>
      <c r="Q37" s="106">
        <f t="shared" si="2"/>
        <v>15</v>
      </c>
      <c r="R37" s="106">
        <f t="shared" si="3"/>
        <v>1</v>
      </c>
      <c r="T37" s="107">
        <f t="shared" si="4"/>
        <v>1</v>
      </c>
      <c r="U37" s="86">
        <f t="shared" si="5"/>
        <v>1</v>
      </c>
      <c r="V37" s="86">
        <f t="shared" si="6"/>
        <v>1</v>
      </c>
      <c r="W37" s="86">
        <f t="shared" si="7"/>
        <v>1</v>
      </c>
      <c r="X37" s="86">
        <f t="shared" si="17"/>
        <v>1</v>
      </c>
      <c r="Y37" s="86" t="str">
        <f t="shared" si="8"/>
        <v>#33 - User Story 2.3</v>
      </c>
      <c r="Z37" s="86" t="str">
        <f t="shared" si="9"/>
        <v>User Story 2.3</v>
      </c>
      <c r="AA37" s="86">
        <f>IF(X37=0,"",IF(LEN(K37)=0,COLUMN(Kanban!$D$8),IFERROR(MATCH(K37,Kanban!$A$8:$AI$8,0),COLUMN(Kanban!$D$8))))</f>
        <v>19</v>
      </c>
      <c r="AB37" s="86">
        <f>IF(X37=0,"",2*COUNTIF($AA$5:AA37,AA37)+$AF$5)</f>
        <v>10</v>
      </c>
      <c r="AC37" s="106" t="str">
        <f t="shared" si="18"/>
        <v>19-10</v>
      </c>
      <c r="AK37" s="107" t="str">
        <f>INDEX(Retrospective!$B$8:$D$207,B37,IF(OR($AI$4=2,$AI$4=4),2,1))&amp;IF($AI$4=2,""," - "&amp;INDEX(Retrospective!$B$8:$D$207,B37,IF($AI$4=1,2,3)))</f>
        <v xml:space="preserve"> - </v>
      </c>
      <c r="AL37" s="106" t="str">
        <f>IFERROR(MATCH(INDEX(Retrospective!$E$8:$E$207,B37,1),$AI$13:$AI$16,0),"")</f>
        <v/>
      </c>
      <c r="AM37" s="86" t="str">
        <f>IF(AL37="","", AL37&amp;"."&amp;COUNTIF($AL$5:AL37,AL37))</f>
        <v/>
      </c>
      <c r="AW37" s="124"/>
      <c r="BF37" s="111" t="str">
        <f t="array" ref="BF37">IFERROR(SMALL(IF($D$5:$D$1004=$AP$6,$N$5:$N$1004,""),B37),"")</f>
        <v/>
      </c>
      <c r="BG37" s="112" t="str">
        <f>IF(IFERROR(MATCH(BF37,$BF$4:BF36,0),0)=0,MAX($BG$4:BG36)+1,"")</f>
        <v/>
      </c>
      <c r="BH37" s="113" t="str">
        <f t="shared" si="12"/>
        <v/>
      </c>
      <c r="BI37" s="112" t="str">
        <f t="shared" si="13"/>
        <v/>
      </c>
      <c r="BJ37" s="86" t="str">
        <f t="shared" si="14"/>
        <v/>
      </c>
      <c r="BK37" s="86" t="str">
        <f t="shared" si="20"/>
        <v/>
      </c>
      <c r="BL37" s="86" t="str">
        <f t="shared" si="15"/>
        <v/>
      </c>
      <c r="BM37" s="86" t="str">
        <f t="shared" si="21"/>
        <v/>
      </c>
      <c r="DA37" s="109">
        <f>IF(COUNTIF($DA$5:DA36,DA36)=$BD$15,MAX(DA36)+1,DA36)</f>
        <v>7</v>
      </c>
      <c r="DB37" s="109" t="str">
        <f t="shared" si="39"/>
        <v/>
      </c>
      <c r="DC37" s="109" t="str">
        <f>IF(DB37="","",INDEX($CT$5:$CY$5,1,COUNTIF($DB$6:DB37,DB37)))</f>
        <v/>
      </c>
      <c r="DD37" s="109" t="str">
        <f>IF(DB37="","",MAX(INDEX($CT$6:$CY$35,DA37+1,COUNTIF($DB$6:DB37,DB37)),0))</f>
        <v/>
      </c>
      <c r="DF37" s="109" t="str">
        <f>""&amp;Settings!B10</f>
        <v>Mike</v>
      </c>
      <c r="DG37" s="131" t="str">
        <f>""&amp;Settings!L10</f>
        <v/>
      </c>
      <c r="DH37" s="109" t="str">
        <f t="array" ref="DH37">IFERROR(INDEX(Settings!$L$18:$L$23,SMALL(IF(LEN(Settings!$L$18:$L$23)&gt;0,ROW(Settings!$L$18:$L$23)-ROW(Settings!$L$17),""),ROW(A5)),1),"")</f>
        <v/>
      </c>
      <c r="DI37" s="108" t="str">
        <f t="array" ref="DI37">IFERROR(INDEX(Settings!$I$6:$I$15,SMALL(IF(LEN(Settings!$I$6:$I$15)&gt;0,ROW(Settings!$I$6:$I$15)-ROW(Settings!$I$5),""),ROW(A6)),1),"")</f>
        <v/>
      </c>
      <c r="DK37" s="109"/>
      <c r="DL37" s="109"/>
      <c r="DM37" s="121"/>
      <c r="DN37" s="121"/>
      <c r="DO37" s="121"/>
      <c r="DP37" s="109"/>
      <c r="DQ37" s="109"/>
    </row>
    <row r="38" spans="2:121" s="7" customFormat="1" ht="15" customHeight="1" x14ac:dyDescent="0.25">
      <c r="B38" s="104">
        <v>34</v>
      </c>
      <c r="C38" s="86">
        <f>IFERROR(INDEX(Backlog!B$6:B$1005,Calculation!$B38,1),"")</f>
        <v>34</v>
      </c>
      <c r="D38" s="86">
        <f>IFERROR(IF(INDEX(Backlog!C$6:C$1005,Calculation!$B38,1)="","",INDEX(Backlog!C$6:C$1005,Calculation!$B38,1)),"")</f>
        <v>4</v>
      </c>
      <c r="E38" s="86" t="str">
        <f>IFERROR(""&amp;INDEX(Backlog!D$6:D$1005,Calculation!$B38,1),"")</f>
        <v>Task</v>
      </c>
      <c r="F38" s="86" t="str">
        <f>IFERROR(""&amp;INDEX(Backlog!E$6:E$1005,Calculation!$B38,1),"")</f>
        <v>Task 2.4</v>
      </c>
      <c r="G38" s="86" t="str">
        <f>IFERROR(""&amp;INDEX(Backlog!F$6:F$1005,Calculation!$B38,1),"")</f>
        <v>Kyle</v>
      </c>
      <c r="H38" s="86">
        <f>IFERROR(IF(INDEX(Backlog!G$6:G$1005,Calculation!$B38,1)="","",INDEX(Backlog!G$6:G$1005,Calculation!$B38,1)),"")</f>
        <v>1</v>
      </c>
      <c r="I38" s="86" t="str">
        <f>IFERROR(IF(INDEX(Backlog!H$6:H$1005,Calculation!$B38,1)="","Not set",INDEX(Backlog!H$6:H$1005,Calculation!$B38,1)),"")</f>
        <v>Low</v>
      </c>
      <c r="J38" s="86" t="str">
        <f>IFERROR(""&amp;INDEX(Backlog!I$6:I$1005,Calculation!$B38,1),"")</f>
        <v>No</v>
      </c>
      <c r="K38" s="86" t="str">
        <f>IFERROR(IF(LEN(INDEX(Backlog!J$6:J$1005,Calculation!$B38,1))=0,"Not set",INDEX(Backlog!J$6:J$1005,Calculation!$B38,1)),"")</f>
        <v>Deployment</v>
      </c>
      <c r="L38" s="105">
        <f>IFERROR(IF(INDEX(Backlog!K$6:K$1005,Calculation!$B38,1)="","",INDEX(Backlog!K$6:K$1005,Calculation!$B38,1)),"")</f>
        <v>44652</v>
      </c>
      <c r="M38" s="105" t="str">
        <f t="shared" si="0"/>
        <v>Apr 1, 2022</v>
      </c>
      <c r="N38" s="105" t="str">
        <f>IFERROR(IF(INDEX(Backlog!L$6:L$1005,Calculation!$B38,1)="","",INDEX(Backlog!L$6:L$1005,Calculation!$B38,1)),"")</f>
        <v/>
      </c>
      <c r="O38" s="105" t="str">
        <f t="shared" si="1"/>
        <v/>
      </c>
      <c r="P38" s="86" t="str">
        <f>IFERROR(""&amp;INDEX(Backlog!M$6:M$1005,Calculation!$B38,1),"")</f>
        <v/>
      </c>
      <c r="Q38" s="106" t="str">
        <f t="shared" si="2"/>
        <v/>
      </c>
      <c r="R38" s="106">
        <f t="shared" si="3"/>
        <v>1</v>
      </c>
      <c r="T38" s="107">
        <f t="shared" si="4"/>
        <v>1</v>
      </c>
      <c r="U38" s="86">
        <f t="shared" si="5"/>
        <v>1</v>
      </c>
      <c r="V38" s="86">
        <f t="shared" si="6"/>
        <v>1</v>
      </c>
      <c r="W38" s="86">
        <f t="shared" si="7"/>
        <v>1</v>
      </c>
      <c r="X38" s="86">
        <f t="shared" si="17"/>
        <v>1</v>
      </c>
      <c r="Y38" s="86" t="str">
        <f t="shared" si="8"/>
        <v>#34 - Task 2.4</v>
      </c>
      <c r="Z38" s="86" t="str">
        <f t="shared" si="9"/>
        <v>Task 2.4</v>
      </c>
      <c r="AA38" s="86">
        <f>IF(X38=0,"",IF(LEN(K38)=0,COLUMN(Kanban!$D$8),IFERROR(MATCH(K38,Kanban!$A$8:$AI$8,0),COLUMN(Kanban!$D$8))))</f>
        <v>16</v>
      </c>
      <c r="AB38" s="86">
        <f>IF(X38=0,"",2*COUNTIF($AA$5:AA38,AA38)+$AF$5)</f>
        <v>10</v>
      </c>
      <c r="AC38" s="106" t="str">
        <f t="shared" si="18"/>
        <v>16-10</v>
      </c>
      <c r="AK38" s="107" t="str">
        <f>INDEX(Retrospective!$B$8:$D$207,B38,IF(OR($AI$4=2,$AI$4=4),2,1))&amp;IF($AI$4=2,""," - "&amp;INDEX(Retrospective!$B$8:$D$207,B38,IF($AI$4=1,2,3)))</f>
        <v xml:space="preserve"> - </v>
      </c>
      <c r="AL38" s="106" t="str">
        <f>IFERROR(MATCH(INDEX(Retrospective!$E$8:$E$207,B38,1),$AI$13:$AI$16,0),"")</f>
        <v/>
      </c>
      <c r="AM38" s="86" t="str">
        <f>IF(AL38="","", AL38&amp;"."&amp;COUNTIF($AL$5:AL38,AL38))</f>
        <v/>
      </c>
      <c r="AW38" s="124"/>
      <c r="BF38" s="111" t="str">
        <f t="array" ref="BF38">IFERROR(SMALL(IF($D$5:$D$1004=$AP$6,$N$5:$N$1004,""),B38),"")</f>
        <v/>
      </c>
      <c r="BG38" s="112" t="str">
        <f>IF(IFERROR(MATCH(BF38,$BF$4:BF37,0),0)=0,MAX($BG$4:BG37)+1,"")</f>
        <v/>
      </c>
      <c r="BH38" s="113" t="str">
        <f t="shared" si="12"/>
        <v/>
      </c>
      <c r="BI38" s="112" t="str">
        <f t="shared" si="13"/>
        <v/>
      </c>
      <c r="BJ38" s="86" t="str">
        <f t="shared" si="14"/>
        <v/>
      </c>
      <c r="BK38" s="86" t="str">
        <f t="shared" si="20"/>
        <v/>
      </c>
      <c r="BL38" s="86" t="str">
        <f t="shared" si="15"/>
        <v/>
      </c>
      <c r="BM38" s="86" t="str">
        <f t="shared" si="21"/>
        <v/>
      </c>
      <c r="DA38" s="109">
        <f>IF(COUNTIF($DA$5:DA37,DA37)=$BD$15,MAX(DA37)+1,DA37)</f>
        <v>8</v>
      </c>
      <c r="DB38" s="109" t="str">
        <f t="shared" si="39"/>
        <v/>
      </c>
      <c r="DC38" s="109" t="str">
        <f>IF(DB38="","",INDEX($CT$5:$CY$5,1,COUNTIF($DB$6:DB38,DB38)))</f>
        <v/>
      </c>
      <c r="DD38" s="109" t="str">
        <f>IF(DB38="","",MAX(INDEX($CT$6:$CY$35,DA38+1,COUNTIF($DB$6:DB38,DB38)),0))</f>
        <v/>
      </c>
      <c r="DF38" s="109" t="str">
        <f>""&amp;Settings!B11</f>
        <v/>
      </c>
      <c r="DG38" s="131" t="str">
        <f>""&amp;Settings!L11</f>
        <v/>
      </c>
      <c r="DH38" s="109" t="str">
        <f t="array" ref="DH38">IFERROR(INDEX(Settings!$L$18:$L$23,SMALL(IF(LEN(Settings!$L$18:$L$23)&gt;0,ROW(Settings!$L$18:$L$23)-ROW(Settings!$L$17),""),ROW(A6)),1),"")</f>
        <v/>
      </c>
      <c r="DI38" s="108" t="str">
        <f t="array" ref="DI38">IFERROR(INDEX(Settings!$I$6:$I$15,SMALL(IF(LEN(Settings!$I$6:$I$15)&gt;0,ROW(Settings!$I$6:$I$15)-ROW(Settings!$I$5),""),ROW(A7)),1),"")</f>
        <v/>
      </c>
      <c r="DK38" s="109"/>
      <c r="DL38" s="109"/>
      <c r="DM38" s="121"/>
      <c r="DN38" s="121"/>
      <c r="DO38" s="121"/>
      <c r="DP38" s="109"/>
      <c r="DQ38" s="109"/>
    </row>
    <row r="39" spans="2:121" s="7" customFormat="1" ht="15" customHeight="1" x14ac:dyDescent="0.25">
      <c r="B39" s="104">
        <v>35</v>
      </c>
      <c r="C39" s="86">
        <f>IFERROR(INDEX(Backlog!B$6:B$1005,Calculation!$B39,1),"")</f>
        <v>35</v>
      </c>
      <c r="D39" s="86">
        <f>IFERROR(IF(INDEX(Backlog!C$6:C$1005,Calculation!$B39,1)="","",INDEX(Backlog!C$6:C$1005,Calculation!$B39,1)),"")</f>
        <v>4</v>
      </c>
      <c r="E39" s="86" t="str">
        <f>IFERROR(""&amp;INDEX(Backlog!D$6:D$1005,Calculation!$B39,1),"")</f>
        <v>User Story</v>
      </c>
      <c r="F39" s="86" t="str">
        <f>IFERROR(""&amp;INDEX(Backlog!E$6:E$1005,Calculation!$B39,1),"")</f>
        <v>User Story 2.4</v>
      </c>
      <c r="G39" s="86" t="str">
        <f>IFERROR(""&amp;INDEX(Backlog!F$6:F$1005,Calculation!$B39,1),"")</f>
        <v>Mike</v>
      </c>
      <c r="H39" s="86">
        <f>IFERROR(IF(INDEX(Backlog!G$6:G$1005,Calculation!$B39,1)="","",INDEX(Backlog!G$6:G$1005,Calculation!$B39,1)),"")</f>
        <v>0</v>
      </c>
      <c r="I39" s="86" t="str">
        <f>IFERROR(IF(INDEX(Backlog!H$6:H$1005,Calculation!$B39,1)="","Not set",INDEX(Backlog!H$6:H$1005,Calculation!$B39,1)),"")</f>
        <v>Medium</v>
      </c>
      <c r="J39" s="86" t="str">
        <f>IFERROR(""&amp;INDEX(Backlog!I$6:I$1005,Calculation!$B39,1),"")</f>
        <v>Yes</v>
      </c>
      <c r="K39" s="86" t="str">
        <f>IFERROR(IF(LEN(INDEX(Backlog!J$6:J$1005,Calculation!$B39,1))=0,"Not set",INDEX(Backlog!J$6:J$1005,Calculation!$B39,1)),"")</f>
        <v>Deployment</v>
      </c>
      <c r="L39" s="105">
        <f>IFERROR(IF(INDEX(Backlog!K$6:K$1005,Calculation!$B39,1)="","",INDEX(Backlog!K$6:K$1005,Calculation!$B39,1)),"")</f>
        <v>44650</v>
      </c>
      <c r="M39" s="105" t="str">
        <f t="shared" si="0"/>
        <v>Mar 30, 2022</v>
      </c>
      <c r="N39" s="105" t="str">
        <f>IFERROR(IF(INDEX(Backlog!L$6:L$1005,Calculation!$B39,1)="","",INDEX(Backlog!L$6:L$1005,Calculation!$B39,1)),"")</f>
        <v/>
      </c>
      <c r="O39" s="105" t="str">
        <f t="shared" si="1"/>
        <v/>
      </c>
      <c r="P39" s="86" t="str">
        <f>IFERROR(""&amp;INDEX(Backlog!M$6:M$1005,Calculation!$B39,1),"")</f>
        <v/>
      </c>
      <c r="Q39" s="106" t="str">
        <f t="shared" si="2"/>
        <v/>
      </c>
      <c r="R39" s="106">
        <f t="shared" si="3"/>
        <v>1</v>
      </c>
      <c r="T39" s="107">
        <f t="shared" si="4"/>
        <v>1</v>
      </c>
      <c r="U39" s="86">
        <f t="shared" si="5"/>
        <v>1</v>
      </c>
      <c r="V39" s="86">
        <f t="shared" si="6"/>
        <v>1</v>
      </c>
      <c r="W39" s="86">
        <f t="shared" si="7"/>
        <v>1</v>
      </c>
      <c r="X39" s="86">
        <f t="shared" si="17"/>
        <v>1</v>
      </c>
      <c r="Y39" s="86" t="str">
        <f t="shared" si="8"/>
        <v>#35 - User Story 2.4</v>
      </c>
      <c r="Z39" s="86" t="str">
        <f t="shared" si="9"/>
        <v>User Story 2.4</v>
      </c>
      <c r="AA39" s="86">
        <f>IF(X39=0,"",IF(LEN(K39)=0,COLUMN(Kanban!$D$8),IFERROR(MATCH(K39,Kanban!$A$8:$AI$8,0),COLUMN(Kanban!$D$8))))</f>
        <v>16</v>
      </c>
      <c r="AB39" s="86">
        <f>IF(X39=0,"",2*COUNTIF($AA$5:AA39,AA39)+$AF$5)</f>
        <v>12</v>
      </c>
      <c r="AC39" s="106" t="str">
        <f t="shared" si="18"/>
        <v>16-12</v>
      </c>
      <c r="AK39" s="107" t="str">
        <f>INDEX(Retrospective!$B$8:$D$207,B39,IF(OR($AI$4=2,$AI$4=4),2,1))&amp;IF($AI$4=2,""," - "&amp;INDEX(Retrospective!$B$8:$D$207,B39,IF($AI$4=1,2,3)))</f>
        <v xml:space="preserve"> - </v>
      </c>
      <c r="AL39" s="106" t="str">
        <f>IFERROR(MATCH(INDEX(Retrospective!$E$8:$E$27,B39,1),$AI$13:$AI$16,0),"")</f>
        <v/>
      </c>
      <c r="AM39" s="86" t="str">
        <f>IF(AL39="","", AL39&amp;"."&amp;COUNTIF($AL$5:AL39,AL39))</f>
        <v/>
      </c>
      <c r="AW39" s="124"/>
      <c r="BF39" s="111" t="str">
        <f t="array" ref="BF39">IFERROR(SMALL(IF($D$5:$D$1004=$AP$6,$N$5:$N$1004,""),B39),"")</f>
        <v/>
      </c>
      <c r="BG39" s="112" t="str">
        <f>IF(IFERROR(MATCH(BF39,$BF$4:BF38,0),0)=0,MAX($BG$4:BG38)+1,"")</f>
        <v/>
      </c>
      <c r="BH39" s="113" t="str">
        <f t="shared" si="12"/>
        <v/>
      </c>
      <c r="BI39" s="112" t="str">
        <f t="shared" si="13"/>
        <v/>
      </c>
      <c r="BJ39" s="86" t="str">
        <f t="shared" si="14"/>
        <v/>
      </c>
      <c r="BK39" s="86" t="str">
        <f t="shared" si="20"/>
        <v/>
      </c>
      <c r="BL39" s="86" t="str">
        <f t="shared" si="15"/>
        <v/>
      </c>
      <c r="BM39" s="86" t="str">
        <f t="shared" si="21"/>
        <v/>
      </c>
      <c r="DA39" s="109">
        <f>IF(COUNTIF($DA$5:DA38,DA38)=$BD$15,MAX(DA38)+1,DA38)</f>
        <v>8</v>
      </c>
      <c r="DB39" s="109" t="str">
        <f t="shared" si="39"/>
        <v/>
      </c>
      <c r="DC39" s="109" t="str">
        <f>IF(DB39="","",INDEX($CT$5:$CY$5,1,COUNTIF($DB$6:DB39,DB39)))</f>
        <v/>
      </c>
      <c r="DD39" s="109" t="str">
        <f>IF(DB39="","",MAX(INDEX($CT$6:$CY$35,DA39+1,COUNTIF($DB$6:DB39,DB39)),0))</f>
        <v/>
      </c>
      <c r="DF39" s="109" t="str">
        <f>""&amp;Settings!B12</f>
        <v/>
      </c>
      <c r="DG39" s="131" t="str">
        <f>""&amp;Settings!L12</f>
        <v/>
      </c>
      <c r="DI39" s="108" t="str">
        <f t="array" ref="DI39">IFERROR(INDEX(Settings!$I$6:$I$15,SMALL(IF(LEN(Settings!$I$6:$I$15)&gt;0,ROW(Settings!$I$6:$I$15)-ROW(Settings!$I$5),""),ROW(A8)),1),"")</f>
        <v/>
      </c>
      <c r="DK39" s="109"/>
      <c r="DL39" s="109"/>
      <c r="DM39" s="121"/>
      <c r="DN39" s="121"/>
      <c r="DO39" s="121"/>
      <c r="DP39" s="109"/>
      <c r="DQ39" s="109"/>
    </row>
    <row r="40" spans="2:121" s="7" customFormat="1" ht="15" customHeight="1" x14ac:dyDescent="0.25">
      <c r="B40" s="104">
        <v>36</v>
      </c>
      <c r="C40" s="86">
        <f>IFERROR(INDEX(Backlog!B$6:B$1005,Calculation!$B40,1),"")</f>
        <v>36</v>
      </c>
      <c r="D40" s="86">
        <f>IFERROR(IF(INDEX(Backlog!C$6:C$1005,Calculation!$B40,1)="","",INDEX(Backlog!C$6:C$1005,Calculation!$B40,1)),"")</f>
        <v>4</v>
      </c>
      <c r="E40" s="86" t="str">
        <f>IFERROR(""&amp;INDEX(Backlog!D$6:D$1005,Calculation!$B40,1),"")</f>
        <v>Task</v>
      </c>
      <c r="F40" s="86" t="str">
        <f>IFERROR(""&amp;INDEX(Backlog!E$6:E$1005,Calculation!$B40,1),"")</f>
        <v>Task 3.1</v>
      </c>
      <c r="G40" s="86" t="str">
        <f>IFERROR(""&amp;INDEX(Backlog!F$6:F$1005,Calculation!$B40,1),"")</f>
        <v>Mike</v>
      </c>
      <c r="H40" s="86">
        <f>IFERROR(IF(INDEX(Backlog!G$6:G$1005,Calculation!$B40,1)="","",INDEX(Backlog!G$6:G$1005,Calculation!$B40,1)),"")</f>
        <v>3</v>
      </c>
      <c r="I40" s="86" t="str">
        <f>IFERROR(IF(INDEX(Backlog!H$6:H$1005,Calculation!$B40,1)="","Not set",INDEX(Backlog!H$6:H$1005,Calculation!$B40,1)),"")</f>
        <v>Not set</v>
      </c>
      <c r="J40" s="86" t="str">
        <f>IFERROR(""&amp;INDEX(Backlog!I$6:I$1005,Calculation!$B40,1),"")</f>
        <v>Yes</v>
      </c>
      <c r="K40" s="86" t="str">
        <f>IFERROR(IF(LEN(INDEX(Backlog!J$6:J$1005,Calculation!$B40,1))=0,"Not set",INDEX(Backlog!J$6:J$1005,Calculation!$B40,1)),"")</f>
        <v>Completed</v>
      </c>
      <c r="L40" s="105">
        <f>IFERROR(IF(INDEX(Backlog!K$6:K$1005,Calculation!$B40,1)="","",INDEX(Backlog!K$6:K$1005,Calculation!$B40,1)),"")</f>
        <v>44650</v>
      </c>
      <c r="M40" s="105" t="str">
        <f t="shared" si="0"/>
        <v>Mar 30, 2022</v>
      </c>
      <c r="N40" s="105">
        <f>IFERROR(IF(INDEX(Backlog!L$6:L$1005,Calculation!$B40,1)="","",INDEX(Backlog!L$6:L$1005,Calculation!$B40,1)),"")</f>
        <v>44653</v>
      </c>
      <c r="O40" s="105" t="str">
        <f t="shared" si="1"/>
        <v>Apr 2, 2022</v>
      </c>
      <c r="P40" s="86" t="str">
        <f>IFERROR(""&amp;INDEX(Backlog!M$6:M$1005,Calculation!$B40,1),"")</f>
        <v/>
      </c>
      <c r="Q40" s="106">
        <f t="shared" si="2"/>
        <v>3</v>
      </c>
      <c r="R40" s="106">
        <f t="shared" si="3"/>
        <v>1</v>
      </c>
      <c r="T40" s="107">
        <f t="shared" si="4"/>
        <v>1</v>
      </c>
      <c r="U40" s="86">
        <f t="shared" si="5"/>
        <v>1</v>
      </c>
      <c r="V40" s="86">
        <f t="shared" si="6"/>
        <v>1</v>
      </c>
      <c r="W40" s="86">
        <f t="shared" si="7"/>
        <v>1</v>
      </c>
      <c r="X40" s="86">
        <f t="shared" si="17"/>
        <v>1</v>
      </c>
      <c r="Y40" s="86" t="str">
        <f t="shared" si="8"/>
        <v>#36 - Task 3.1</v>
      </c>
      <c r="Z40" s="86" t="str">
        <f t="shared" si="9"/>
        <v>Task 3.1</v>
      </c>
      <c r="AA40" s="86">
        <f>IF(X40=0,"",IF(LEN(K40)=0,COLUMN(Kanban!$D$8),IFERROR(MATCH(K40,Kanban!$A$8:$AI$8,0),COLUMN(Kanban!$D$8))))</f>
        <v>19</v>
      </c>
      <c r="AB40" s="86">
        <f>IF(X40=0,"",2*COUNTIF($AA$5:AA40,AA40)+$AF$5)</f>
        <v>12</v>
      </c>
      <c r="AC40" s="106" t="str">
        <f t="shared" si="18"/>
        <v>19-12</v>
      </c>
      <c r="AK40" s="107" t="str">
        <f>INDEX(Retrospective!$B$8:$D$207,B40,IF(OR($AI$4=2,$AI$4=4),2,1))&amp;IF($AI$4=2,""," - "&amp;INDEX(Retrospective!$B$8:$D$207,B40,IF($AI$4=1,2,3)))</f>
        <v xml:space="preserve"> - </v>
      </c>
      <c r="AL40" s="106" t="str">
        <f>IFERROR(MATCH(INDEX(Retrospective!$E$8:$E$207,B40,1),$AI$13:$AI$16,0),"")</f>
        <v/>
      </c>
      <c r="AM40" s="86" t="str">
        <f>IF(AL40="","", AL40&amp;"."&amp;COUNTIF($AL$5:AL40,AL40))</f>
        <v/>
      </c>
      <c r="AW40" s="124"/>
      <c r="BF40" s="111" t="str">
        <f t="array" ref="BF40">IFERROR(SMALL(IF($D$5:$D$1004=$AP$6,$N$5:$N$1004,""),B40),"")</f>
        <v/>
      </c>
      <c r="BG40" s="112" t="str">
        <f>IF(IFERROR(MATCH(BF40,$BF$4:BF39,0),0)=0,MAX($BG$4:BG39)+1,"")</f>
        <v/>
      </c>
      <c r="BH40" s="113" t="str">
        <f t="shared" si="12"/>
        <v/>
      </c>
      <c r="BI40" s="112" t="str">
        <f t="shared" si="13"/>
        <v/>
      </c>
      <c r="BJ40" s="86" t="str">
        <f t="shared" si="14"/>
        <v/>
      </c>
      <c r="BK40" s="86" t="str">
        <f t="shared" si="20"/>
        <v/>
      </c>
      <c r="BL40" s="86" t="str">
        <f t="shared" si="15"/>
        <v/>
      </c>
      <c r="BM40" s="86" t="str">
        <f t="shared" si="21"/>
        <v/>
      </c>
      <c r="DA40" s="109">
        <f>IF(COUNTIF($DA$5:DA39,DA39)=$BD$15,MAX(DA39)+1,DA39)</f>
        <v>8</v>
      </c>
      <c r="DB40" s="109" t="str">
        <f t="shared" si="39"/>
        <v/>
      </c>
      <c r="DC40" s="109" t="str">
        <f>IF(DB40="","",INDEX($CT$5:$CY$5,1,COUNTIF($DB$6:DB40,DB40)))</f>
        <v/>
      </c>
      <c r="DD40" s="109" t="str">
        <f>IF(DB40="","",MAX(INDEX($CT$6:$CY$35,DA40+1,COUNTIF($DB$6:DB40,DB40)),0))</f>
        <v/>
      </c>
      <c r="DF40" s="109" t="str">
        <f>""&amp;Settings!B13</f>
        <v/>
      </c>
      <c r="DG40" s="131" t="str">
        <f>""&amp;Settings!L13</f>
        <v/>
      </c>
      <c r="DI40" s="108" t="str">
        <f t="array" ref="DI40">IFERROR(INDEX(Settings!$I$6:$I$15,SMALL(IF(LEN(Settings!$I$6:$I$15)&gt;0,ROW(Settings!$I$6:$I$15)-ROW(Settings!$I$5),""),ROW(A9)),1),"")</f>
        <v/>
      </c>
      <c r="DK40" s="109"/>
      <c r="DL40" s="109"/>
      <c r="DM40" s="121"/>
      <c r="DN40" s="121"/>
      <c r="DO40" s="121"/>
      <c r="DP40" s="109"/>
      <c r="DQ40" s="109"/>
    </row>
    <row r="41" spans="2:121" s="7" customFormat="1" ht="15" customHeight="1" x14ac:dyDescent="0.25">
      <c r="B41" s="104">
        <v>37</v>
      </c>
      <c r="C41" s="86">
        <f>IFERROR(INDEX(Backlog!B$6:B$1005,Calculation!$B41,1),"")</f>
        <v>37</v>
      </c>
      <c r="D41" s="86">
        <f>IFERROR(IF(INDEX(Backlog!C$6:C$1005,Calculation!$B41,1)="","",INDEX(Backlog!C$6:C$1005,Calculation!$B41,1)),"")</f>
        <v>4</v>
      </c>
      <c r="E41" s="86" t="str">
        <f>IFERROR(""&amp;INDEX(Backlog!D$6:D$1005,Calculation!$B41,1),"")</f>
        <v>Task</v>
      </c>
      <c r="F41" s="86" t="str">
        <f>IFERROR(""&amp;INDEX(Backlog!E$6:E$1005,Calculation!$B41,1),"")</f>
        <v>Task 3.2</v>
      </c>
      <c r="G41" s="86" t="str">
        <f>IFERROR(""&amp;INDEX(Backlog!F$6:F$1005,Calculation!$B41,1),"")</f>
        <v>Carolyne</v>
      </c>
      <c r="H41" s="86">
        <f>IFERROR(IF(INDEX(Backlog!G$6:G$1005,Calculation!$B41,1)="","",INDEX(Backlog!G$6:G$1005,Calculation!$B41,1)),"")</f>
        <v>7</v>
      </c>
      <c r="I41" s="86" t="str">
        <f>IFERROR(IF(INDEX(Backlog!H$6:H$1005,Calculation!$B41,1)="","Not set",INDEX(Backlog!H$6:H$1005,Calculation!$B41,1)),"")</f>
        <v>High</v>
      </c>
      <c r="J41" s="86" t="str">
        <f>IFERROR(""&amp;INDEX(Backlog!I$6:I$1005,Calculation!$B41,1),"")</f>
        <v>Yes</v>
      </c>
      <c r="K41" s="86" t="str">
        <f>IFERROR(IF(LEN(INDEX(Backlog!J$6:J$1005,Calculation!$B41,1))=0,"Not set",INDEX(Backlog!J$6:J$1005,Calculation!$B41,1)),"")</f>
        <v>In Progress</v>
      </c>
      <c r="L41" s="105">
        <f>IFERROR(IF(INDEX(Backlog!K$6:K$1005,Calculation!$B41,1)="","",INDEX(Backlog!K$6:K$1005,Calculation!$B41,1)),"")</f>
        <v>44650</v>
      </c>
      <c r="M41" s="105" t="str">
        <f t="shared" si="0"/>
        <v>Mar 30, 2022</v>
      </c>
      <c r="N41" s="105" t="str">
        <f>IFERROR(IF(INDEX(Backlog!L$6:L$1005,Calculation!$B41,1)="","",INDEX(Backlog!L$6:L$1005,Calculation!$B41,1)),"")</f>
        <v/>
      </c>
      <c r="O41" s="105" t="str">
        <f t="shared" si="1"/>
        <v/>
      </c>
      <c r="P41" s="86" t="str">
        <f>IFERROR(""&amp;INDEX(Backlog!M$6:M$1005,Calculation!$B41,1),"")</f>
        <v/>
      </c>
      <c r="Q41" s="106" t="str">
        <f t="shared" si="2"/>
        <v/>
      </c>
      <c r="R41" s="106">
        <f t="shared" si="3"/>
        <v>1</v>
      </c>
      <c r="T41" s="107">
        <f t="shared" si="4"/>
        <v>1</v>
      </c>
      <c r="U41" s="86">
        <f t="shared" si="5"/>
        <v>1</v>
      </c>
      <c r="V41" s="86">
        <f t="shared" si="6"/>
        <v>1</v>
      </c>
      <c r="W41" s="86">
        <f t="shared" si="7"/>
        <v>1</v>
      </c>
      <c r="X41" s="86">
        <f t="shared" si="17"/>
        <v>1</v>
      </c>
      <c r="Y41" s="86" t="str">
        <f t="shared" si="8"/>
        <v>#37 - Task 3.2</v>
      </c>
      <c r="Z41" s="86" t="str">
        <f t="shared" si="9"/>
        <v>Task 3.2</v>
      </c>
      <c r="AA41" s="86">
        <f>IF(X41=0,"",IF(LEN(K41)=0,COLUMN(Kanban!$D$8),IFERROR(MATCH(K41,Kanban!$A$8:$AI$8,0),COLUMN(Kanban!$D$8))))</f>
        <v>7</v>
      </c>
      <c r="AB41" s="86">
        <f>IF(X41=0,"",2*COUNTIF($AA$5:AA41,AA41)+$AF$5)</f>
        <v>12</v>
      </c>
      <c r="AC41" s="106" t="str">
        <f t="shared" si="18"/>
        <v>7-12</v>
      </c>
      <c r="AK41" s="107" t="str">
        <f>INDEX(Retrospective!$B$8:$D$207,B41,IF(OR($AI$4=2,$AI$4=4),2,1))&amp;IF($AI$4=2,""," - "&amp;INDEX(Retrospective!$B$8:$D$207,B41,IF($AI$4=1,2,3)))</f>
        <v xml:space="preserve"> - </v>
      </c>
      <c r="AL41" s="106" t="str">
        <f>IFERROR(MATCH(INDEX(Retrospective!$E$8:$E$27,B41,1),$AI$13:$AI$16,0),"")</f>
        <v/>
      </c>
      <c r="AM41" s="86" t="str">
        <f>IF(AL41="","", AL41&amp;"."&amp;COUNTIF($AL$5:AL41,AL41))</f>
        <v/>
      </c>
      <c r="AW41" s="124"/>
      <c r="BF41" s="111" t="str">
        <f t="array" ref="BF41">IFERROR(SMALL(IF($D$5:$D$1004=$AP$6,$N$5:$N$1004,""),B41),"")</f>
        <v/>
      </c>
      <c r="BG41" s="112" t="str">
        <f>IF(IFERROR(MATCH(BF41,$BF$4:BF40,0),0)=0,MAX($BG$4:BG40)+1,"")</f>
        <v/>
      </c>
      <c r="BH41" s="113" t="str">
        <f t="shared" si="12"/>
        <v/>
      </c>
      <c r="BI41" s="112" t="str">
        <f t="shared" si="13"/>
        <v/>
      </c>
      <c r="BJ41" s="86" t="str">
        <f t="shared" si="14"/>
        <v/>
      </c>
      <c r="BK41" s="86" t="str">
        <f t="shared" si="20"/>
        <v/>
      </c>
      <c r="BL41" s="86" t="str">
        <f t="shared" si="15"/>
        <v/>
      </c>
      <c r="BM41" s="86" t="str">
        <f t="shared" si="21"/>
        <v/>
      </c>
      <c r="DA41" s="109">
        <f>IF(COUNTIF($DA$5:DA40,DA40)=$BD$15,MAX(DA40)+1,DA40)</f>
        <v>8</v>
      </c>
      <c r="DB41" s="109" t="str">
        <f t="shared" si="39"/>
        <v/>
      </c>
      <c r="DC41" s="109" t="str">
        <f>IF(DB41="","",INDEX($CT$5:$CY$5,1,COUNTIF($DB$6:DB41,DB41)))</f>
        <v/>
      </c>
      <c r="DD41" s="109" t="str">
        <f>IF(DB41="","",MAX(INDEX($CT$6:$CY$35,DA41+1,COUNTIF($DB$6:DB41,DB41)),0))</f>
        <v/>
      </c>
      <c r="DF41" s="109" t="str">
        <f>""&amp;Settings!B14</f>
        <v/>
      </c>
      <c r="DG41" s="131" t="str">
        <f>""&amp;Settings!L14</f>
        <v/>
      </c>
      <c r="DI41" s="108" t="str">
        <f t="array" ref="DI41">IFERROR(INDEX(Settings!$I$6:$I$15,SMALL(IF(LEN(Settings!$I$6:$I$15)&gt;0,ROW(Settings!$I$6:$I$15)-ROW(Settings!$I$5),""),ROW(A10)),1),"")</f>
        <v/>
      </c>
      <c r="DK41" s="109"/>
      <c r="DL41" s="109"/>
      <c r="DM41" s="121"/>
      <c r="DN41" s="121"/>
      <c r="DO41" s="121"/>
      <c r="DP41" s="109"/>
      <c r="DQ41" s="109"/>
    </row>
    <row r="42" spans="2:121" s="7" customFormat="1" ht="15" customHeight="1" x14ac:dyDescent="0.25">
      <c r="B42" s="104">
        <v>38</v>
      </c>
      <c r="C42" s="86">
        <f>IFERROR(INDEX(Backlog!B$6:B$1005,Calculation!$B42,1),"")</f>
        <v>38</v>
      </c>
      <c r="D42" s="86">
        <f>IFERROR(IF(INDEX(Backlog!C$6:C$1005,Calculation!$B42,1)="","",INDEX(Backlog!C$6:C$1005,Calculation!$B42,1)),"")</f>
        <v>4</v>
      </c>
      <c r="E42" s="86" t="str">
        <f>IFERROR(""&amp;INDEX(Backlog!D$6:D$1005,Calculation!$B42,1),"")</f>
        <v>Feature</v>
      </c>
      <c r="F42" s="86" t="str">
        <f>IFERROR(""&amp;INDEX(Backlog!E$6:E$1005,Calculation!$B42,1),"")</f>
        <v>Feature 3.1</v>
      </c>
      <c r="G42" s="86" t="str">
        <f>IFERROR(""&amp;INDEX(Backlog!F$6:F$1005,Calculation!$B42,1),"")</f>
        <v>John</v>
      </c>
      <c r="H42" s="86">
        <f>IFERROR(IF(INDEX(Backlog!G$6:G$1005,Calculation!$B42,1)="","",INDEX(Backlog!G$6:G$1005,Calculation!$B42,1)),"")</f>
        <v>10</v>
      </c>
      <c r="I42" s="86" t="str">
        <f>IFERROR(IF(INDEX(Backlog!H$6:H$1005,Calculation!$B42,1)="","Not set",INDEX(Backlog!H$6:H$1005,Calculation!$B42,1)),"")</f>
        <v>Low</v>
      </c>
      <c r="J42" s="86" t="str">
        <f>IFERROR(""&amp;INDEX(Backlog!I$6:I$1005,Calculation!$B42,1),"")</f>
        <v>Yes</v>
      </c>
      <c r="K42" s="86" t="str">
        <f>IFERROR(IF(LEN(INDEX(Backlog!J$6:J$1005,Calculation!$B42,1))=0,"Not set",INDEX(Backlog!J$6:J$1005,Calculation!$B42,1)),"")</f>
        <v>Completed</v>
      </c>
      <c r="L42" s="105">
        <f>IFERROR(IF(INDEX(Backlog!K$6:K$1005,Calculation!$B42,1)="","",INDEX(Backlog!K$6:K$1005,Calculation!$B42,1)),"")</f>
        <v>44650</v>
      </c>
      <c r="M42" s="105" t="str">
        <f t="shared" si="0"/>
        <v>Mar 30, 2022</v>
      </c>
      <c r="N42" s="105">
        <f>IFERROR(IF(INDEX(Backlog!L$6:L$1005,Calculation!$B42,1)="","",INDEX(Backlog!L$6:L$1005,Calculation!$B42,1)),"")</f>
        <v>44651</v>
      </c>
      <c r="O42" s="105" t="str">
        <f t="shared" si="1"/>
        <v>Mar 31, 2022</v>
      </c>
      <c r="P42" s="86" t="str">
        <f>IFERROR(""&amp;INDEX(Backlog!M$6:M$1005,Calculation!$B42,1),"")</f>
        <v/>
      </c>
      <c r="Q42" s="106">
        <f t="shared" si="2"/>
        <v>1</v>
      </c>
      <c r="R42" s="106">
        <f t="shared" si="3"/>
        <v>1</v>
      </c>
      <c r="T42" s="107">
        <f t="shared" si="4"/>
        <v>1</v>
      </c>
      <c r="U42" s="86">
        <f t="shared" si="5"/>
        <v>1</v>
      </c>
      <c r="V42" s="86">
        <f t="shared" si="6"/>
        <v>1</v>
      </c>
      <c r="W42" s="86">
        <f t="shared" si="7"/>
        <v>1</v>
      </c>
      <c r="X42" s="86">
        <f t="shared" si="17"/>
        <v>1</v>
      </c>
      <c r="Y42" s="86" t="str">
        <f t="shared" si="8"/>
        <v>#38 - Feature 3.1</v>
      </c>
      <c r="Z42" s="86" t="str">
        <f t="shared" si="9"/>
        <v>Feature 3.1</v>
      </c>
      <c r="AA42" s="86">
        <f>IF(X42=0,"",IF(LEN(K42)=0,COLUMN(Kanban!$D$8),IFERROR(MATCH(K42,Kanban!$A$8:$AI$8,0),COLUMN(Kanban!$D$8))))</f>
        <v>19</v>
      </c>
      <c r="AB42" s="86">
        <f>IF(X42=0,"",2*COUNTIF($AA$5:AA42,AA42)+$AF$5)</f>
        <v>14</v>
      </c>
      <c r="AC42" s="106" t="str">
        <f t="shared" si="18"/>
        <v>19-14</v>
      </c>
      <c r="AK42" s="107" t="str">
        <f>INDEX(Retrospective!$B$8:$D$207,B42,IF(OR($AI$4=2,$AI$4=4),2,1))&amp;IF($AI$4=2,""," - "&amp;INDEX(Retrospective!$B$8:$D$207,B42,IF($AI$4=1,2,3)))</f>
        <v xml:space="preserve"> - </v>
      </c>
      <c r="AL42" s="106" t="str">
        <f>IFERROR(MATCH(INDEX(Retrospective!$E$8:$E$27,B42,1),$AI$13:$AI$16,0),"")</f>
        <v/>
      </c>
      <c r="AM42" s="86" t="str">
        <f>IF(AL42="","", AL42&amp;"."&amp;COUNTIF($AL$5:AL42,AL42))</f>
        <v/>
      </c>
      <c r="AW42" s="124"/>
      <c r="BF42" s="111" t="str">
        <f t="array" ref="BF42">IFERROR(SMALL(IF($D$5:$D$1004=$AP$6,$N$5:$N$1004,""),B42),"")</f>
        <v/>
      </c>
      <c r="BG42" s="112" t="str">
        <f>IF(IFERROR(MATCH(BF42,$BF$4:BF41,0),0)=0,MAX($BG$4:BG41)+1,"")</f>
        <v/>
      </c>
      <c r="BH42" s="113" t="str">
        <f t="shared" si="12"/>
        <v/>
      </c>
      <c r="BI42" s="112" t="str">
        <f t="shared" si="13"/>
        <v/>
      </c>
      <c r="BJ42" s="86" t="str">
        <f t="shared" si="14"/>
        <v/>
      </c>
      <c r="BK42" s="86" t="str">
        <f t="shared" si="20"/>
        <v/>
      </c>
      <c r="BL42" s="86" t="str">
        <f t="shared" si="15"/>
        <v/>
      </c>
      <c r="BM42" s="86" t="str">
        <f t="shared" si="21"/>
        <v/>
      </c>
      <c r="DA42" s="109">
        <f>IF(COUNTIF($DA$5:DA41,DA41)=$BD$15,MAX(DA41)+1,DA41)</f>
        <v>9</v>
      </c>
      <c r="DB42" s="109" t="str">
        <f t="shared" si="39"/>
        <v/>
      </c>
      <c r="DC42" s="109" t="str">
        <f>IF(DB42="","",INDEX($CT$5:$CY$5,1,COUNTIF($DB$6:DB42,DB42)))</f>
        <v/>
      </c>
      <c r="DD42" s="109" t="str">
        <f>IF(DB42="","",MAX(INDEX($CT$6:$CY$35,DA42+1,COUNTIF($DB$6:DB42,DB42)),0))</f>
        <v/>
      </c>
      <c r="DF42" s="109" t="str">
        <f>""&amp;Settings!B15</f>
        <v/>
      </c>
      <c r="DG42" s="131" t="str">
        <f>""&amp;Settings!L15</f>
        <v/>
      </c>
      <c r="DI42" s="110" t="str">
        <f>INDEX(DI32:DI41,DI30,1)</f>
        <v>Completed</v>
      </c>
      <c r="DK42" s="109"/>
      <c r="DL42" s="109"/>
      <c r="DM42" s="121"/>
      <c r="DN42" s="121"/>
      <c r="DO42" s="121"/>
      <c r="DP42" s="109"/>
      <c r="DQ42" s="109"/>
    </row>
    <row r="43" spans="2:121" s="7" customFormat="1" ht="15" customHeight="1" x14ac:dyDescent="0.25">
      <c r="B43" s="104">
        <v>39</v>
      </c>
      <c r="C43" s="86">
        <f>IFERROR(INDEX(Backlog!B$6:B$1005,Calculation!$B43,1),"")</f>
        <v>39</v>
      </c>
      <c r="D43" s="86">
        <f>IFERROR(IF(INDEX(Backlog!C$6:C$1005,Calculation!$B43,1)="","",INDEX(Backlog!C$6:C$1005,Calculation!$B43,1)),"")</f>
        <v>4</v>
      </c>
      <c r="E43" s="86" t="str">
        <f>IFERROR(""&amp;INDEX(Backlog!D$6:D$1005,Calculation!$B43,1),"")</f>
        <v>Feature</v>
      </c>
      <c r="F43" s="86" t="str">
        <f>IFERROR(""&amp;INDEX(Backlog!E$6:E$1005,Calculation!$B43,1),"")</f>
        <v>Feature 3.2</v>
      </c>
      <c r="G43" s="86" t="str">
        <f>IFERROR(""&amp;INDEX(Backlog!F$6:F$1005,Calculation!$B43,1),"")</f>
        <v>Kyle</v>
      </c>
      <c r="H43" s="86">
        <f>IFERROR(IF(INDEX(Backlog!G$6:G$1005,Calculation!$B43,1)="","",INDEX(Backlog!G$6:G$1005,Calculation!$B43,1)),"")</f>
        <v>0</v>
      </c>
      <c r="I43" s="86" t="str">
        <f>IFERROR(IF(INDEX(Backlog!H$6:H$1005,Calculation!$B43,1)="","Not set",INDEX(Backlog!H$6:H$1005,Calculation!$B43,1)),"")</f>
        <v>Low</v>
      </c>
      <c r="J43" s="86" t="str">
        <f>IFERROR(""&amp;INDEX(Backlog!I$6:I$1005,Calculation!$B43,1),"")</f>
        <v>Yes</v>
      </c>
      <c r="K43" s="86" t="str">
        <f>IFERROR(IF(LEN(INDEX(Backlog!J$6:J$1005,Calculation!$B43,1))=0,"Not set",INDEX(Backlog!J$6:J$1005,Calculation!$B43,1)),"")</f>
        <v>Testing</v>
      </c>
      <c r="L43" s="105">
        <f>IFERROR(IF(INDEX(Backlog!K$6:K$1005,Calculation!$B43,1)="","",INDEX(Backlog!K$6:K$1005,Calculation!$B43,1)),"")</f>
        <v>44650</v>
      </c>
      <c r="M43" s="105" t="str">
        <f t="shared" si="0"/>
        <v>Mar 30, 2022</v>
      </c>
      <c r="N43" s="105" t="str">
        <f>IFERROR(IF(INDEX(Backlog!L$6:L$1005,Calculation!$B43,1)="","",INDEX(Backlog!L$6:L$1005,Calculation!$B43,1)),"")</f>
        <v/>
      </c>
      <c r="O43" s="105" t="str">
        <f t="shared" si="1"/>
        <v/>
      </c>
      <c r="P43" s="86" t="str">
        <f>IFERROR(""&amp;INDEX(Backlog!M$6:M$1005,Calculation!$B43,1),"")</f>
        <v/>
      </c>
      <c r="Q43" s="106" t="str">
        <f t="shared" si="2"/>
        <v/>
      </c>
      <c r="R43" s="106">
        <f t="shared" si="3"/>
        <v>1</v>
      </c>
      <c r="T43" s="107">
        <f t="shared" si="4"/>
        <v>1</v>
      </c>
      <c r="U43" s="86">
        <f t="shared" si="5"/>
        <v>1</v>
      </c>
      <c r="V43" s="86">
        <f t="shared" si="6"/>
        <v>1</v>
      </c>
      <c r="W43" s="86">
        <f t="shared" si="7"/>
        <v>1</v>
      </c>
      <c r="X43" s="86">
        <f t="shared" si="17"/>
        <v>1</v>
      </c>
      <c r="Y43" s="86" t="str">
        <f t="shared" si="8"/>
        <v>#39 - Feature 3.2</v>
      </c>
      <c r="Z43" s="86" t="str">
        <f t="shared" si="9"/>
        <v>Feature 3.2</v>
      </c>
      <c r="AA43" s="86">
        <f>IF(X43=0,"",IF(LEN(K43)=0,COLUMN(Kanban!$D$8),IFERROR(MATCH(K43,Kanban!$A$8:$AI$8,0),COLUMN(Kanban!$D$8))))</f>
        <v>13</v>
      </c>
      <c r="AB43" s="86">
        <f>IF(X43=0,"",2*COUNTIF($AA$5:AA43,AA43)+$AF$5)</f>
        <v>10</v>
      </c>
      <c r="AC43" s="106" t="str">
        <f t="shared" si="18"/>
        <v>13-10</v>
      </c>
      <c r="AK43" s="107" t="str">
        <f>INDEX(Retrospective!$B$8:$D$207,B43,IF(OR($AI$4=2,$AI$4=4),2,1))&amp;IF($AI$4=2,""," - "&amp;INDEX(Retrospective!$B$8:$D$207,B43,IF($AI$4=1,2,3)))</f>
        <v xml:space="preserve"> - </v>
      </c>
      <c r="AL43" s="106" t="str">
        <f>IFERROR(MATCH(INDEX(Retrospective!$E$8:$E$207,B43,1),$AI$13:$AI$16,0),"")</f>
        <v/>
      </c>
      <c r="AM43" s="86" t="str">
        <f>IF(AL43="","", AL43&amp;"."&amp;COUNTIF($AL$5:AL43,AL43))</f>
        <v/>
      </c>
      <c r="AW43" s="124"/>
      <c r="BF43" s="111" t="str">
        <f t="array" ref="BF43">IFERROR(SMALL(IF($D$5:$D$1004=$AP$6,$N$5:$N$1004,""),B43),"")</f>
        <v/>
      </c>
      <c r="BG43" s="112" t="str">
        <f>IF(IFERROR(MATCH(BF43,$BF$4:BF42,0),0)=0,MAX($BG$4:BG42)+1,"")</f>
        <v/>
      </c>
      <c r="BH43" s="113" t="str">
        <f t="shared" si="12"/>
        <v/>
      </c>
      <c r="BI43" s="112" t="str">
        <f t="shared" si="13"/>
        <v/>
      </c>
      <c r="BJ43" s="86" t="str">
        <f t="shared" si="14"/>
        <v/>
      </c>
      <c r="BK43" s="86" t="str">
        <f t="shared" si="20"/>
        <v/>
      </c>
      <c r="BL43" s="86" t="str">
        <f t="shared" si="15"/>
        <v/>
      </c>
      <c r="BM43" s="86" t="str">
        <f t="shared" si="21"/>
        <v/>
      </c>
      <c r="DA43" s="109">
        <f>IF(COUNTIF($DA$5:DA42,DA42)=$BD$15,MAX(DA42)+1,DA42)</f>
        <v>9</v>
      </c>
      <c r="DB43" s="109" t="str">
        <f t="shared" si="39"/>
        <v/>
      </c>
      <c r="DC43" s="109" t="str">
        <f>IF(DB43="","",INDEX($CT$5:$CY$5,1,COUNTIF($DB$6:DB43,DB43)))</f>
        <v/>
      </c>
      <c r="DD43" s="109" t="str">
        <f>IF(DB43="","",MAX(INDEX($CT$6:$CY$35,DA43+1,COUNTIF($DB$6:DB43,DB43)),0))</f>
        <v/>
      </c>
      <c r="DF43" s="109" t="str">
        <f>""&amp;Settings!B16</f>
        <v/>
      </c>
      <c r="DK43" s="109"/>
      <c r="DL43" s="109"/>
      <c r="DM43" s="121"/>
      <c r="DN43" s="121"/>
      <c r="DO43" s="121"/>
      <c r="DP43" s="109"/>
      <c r="DQ43" s="109"/>
    </row>
    <row r="44" spans="2:121" s="7" customFormat="1" ht="15" customHeight="1" x14ac:dyDescent="0.25">
      <c r="B44" s="104">
        <v>40</v>
      </c>
      <c r="C44" s="86">
        <f>IFERROR(INDEX(Backlog!B$6:B$1005,Calculation!$B44,1),"")</f>
        <v>40</v>
      </c>
      <c r="D44" s="86">
        <f>IFERROR(IF(INDEX(Backlog!C$6:C$1005,Calculation!$B44,1)="","",INDEX(Backlog!C$6:C$1005,Calculation!$B44,1)),"")</f>
        <v>4</v>
      </c>
      <c r="E44" s="86" t="str">
        <f>IFERROR(""&amp;INDEX(Backlog!D$6:D$1005,Calculation!$B44,1),"")</f>
        <v>Feature</v>
      </c>
      <c r="F44" s="86" t="str">
        <f>IFERROR(""&amp;INDEX(Backlog!E$6:E$1005,Calculation!$B44,1),"")</f>
        <v>Feature 3.3</v>
      </c>
      <c r="G44" s="86" t="str">
        <f>IFERROR(""&amp;INDEX(Backlog!F$6:F$1005,Calculation!$B44,1),"")</f>
        <v>Carolyne</v>
      </c>
      <c r="H44" s="86">
        <f>IFERROR(IF(INDEX(Backlog!G$6:G$1005,Calculation!$B44,1)="","",INDEX(Backlog!G$6:G$1005,Calculation!$B44,1)),"")</f>
        <v>11</v>
      </c>
      <c r="I44" s="86" t="str">
        <f>IFERROR(IF(INDEX(Backlog!H$6:H$1005,Calculation!$B44,1)="","Not set",INDEX(Backlog!H$6:H$1005,Calculation!$B44,1)),"")</f>
        <v>Not set</v>
      </c>
      <c r="J44" s="86" t="str">
        <f>IFERROR(""&amp;INDEX(Backlog!I$6:I$1005,Calculation!$B44,1),"")</f>
        <v>Yes</v>
      </c>
      <c r="K44" s="86" t="str">
        <f>IFERROR(IF(LEN(INDEX(Backlog!J$6:J$1005,Calculation!$B44,1))=0,"Not set",INDEX(Backlog!J$6:J$1005,Calculation!$B44,1)),"")</f>
        <v>Deployment</v>
      </c>
      <c r="L44" s="105">
        <f>IFERROR(IF(INDEX(Backlog!K$6:K$1005,Calculation!$B44,1)="","",INDEX(Backlog!K$6:K$1005,Calculation!$B44,1)),"")</f>
        <v>44650</v>
      </c>
      <c r="M44" s="105" t="str">
        <f t="shared" si="0"/>
        <v>Mar 30, 2022</v>
      </c>
      <c r="N44" s="105" t="str">
        <f>IFERROR(IF(INDEX(Backlog!L$6:L$1005,Calculation!$B44,1)="","",INDEX(Backlog!L$6:L$1005,Calculation!$B44,1)),"")</f>
        <v/>
      </c>
      <c r="O44" s="105" t="str">
        <f t="shared" si="1"/>
        <v/>
      </c>
      <c r="P44" s="86" t="str">
        <f>IFERROR(""&amp;INDEX(Backlog!M$6:M$1005,Calculation!$B44,1),"")</f>
        <v/>
      </c>
      <c r="Q44" s="106" t="str">
        <f t="shared" si="2"/>
        <v/>
      </c>
      <c r="R44" s="106">
        <f t="shared" si="3"/>
        <v>1</v>
      </c>
      <c r="T44" s="107">
        <f t="shared" si="4"/>
        <v>1</v>
      </c>
      <c r="U44" s="86">
        <f t="shared" si="5"/>
        <v>1</v>
      </c>
      <c r="V44" s="86">
        <f t="shared" si="6"/>
        <v>1</v>
      </c>
      <c r="W44" s="86">
        <f t="shared" si="7"/>
        <v>1</v>
      </c>
      <c r="X44" s="86">
        <f t="shared" si="17"/>
        <v>1</v>
      </c>
      <c r="Y44" s="86" t="str">
        <f t="shared" si="8"/>
        <v>#40 - Feature 3.3</v>
      </c>
      <c r="Z44" s="86" t="str">
        <f t="shared" si="9"/>
        <v>Feature 3.3</v>
      </c>
      <c r="AA44" s="86">
        <f>IF(X44=0,"",IF(LEN(K44)=0,COLUMN(Kanban!$D$8),IFERROR(MATCH(K44,Kanban!$A$8:$AI$8,0),COLUMN(Kanban!$D$8))))</f>
        <v>16</v>
      </c>
      <c r="AB44" s="86">
        <f>IF(X44=0,"",2*COUNTIF($AA$5:AA44,AA44)+$AF$5)</f>
        <v>14</v>
      </c>
      <c r="AC44" s="106" t="str">
        <f t="shared" si="18"/>
        <v>16-14</v>
      </c>
      <c r="AK44" s="107" t="str">
        <f>INDEX(Retrospective!$B$8:$D$207,B44,IF(OR($AI$4=2,$AI$4=4),2,1))&amp;IF($AI$4=2,""," - "&amp;INDEX(Retrospective!$B$8:$D$207,B44,IF($AI$4=1,2,3)))</f>
        <v xml:space="preserve"> - </v>
      </c>
      <c r="AL44" s="106" t="str">
        <f>IFERROR(MATCH(INDEX(Retrospective!$E$8:$E$207,B44,1),$AI$13:$AI$16,0),"")</f>
        <v/>
      </c>
      <c r="AM44" s="86" t="str">
        <f>IF(AL44="","", AL44&amp;"."&amp;COUNTIF($AL$5:AL44,AL44))</f>
        <v/>
      </c>
      <c r="AW44" s="124"/>
      <c r="BF44" s="111" t="str">
        <f t="array" ref="BF44">IFERROR(SMALL(IF($D$5:$D$1004=$AP$6,$N$5:$N$1004,""),B44),"")</f>
        <v/>
      </c>
      <c r="BG44" s="112" t="str">
        <f>IF(IFERROR(MATCH(BF44,$BF$4:BF43,0),0)=0,MAX($BG$4:BG43)+1,"")</f>
        <v/>
      </c>
      <c r="BH44" s="113" t="str">
        <f t="shared" si="12"/>
        <v/>
      </c>
      <c r="BI44" s="112" t="str">
        <f t="shared" si="13"/>
        <v/>
      </c>
      <c r="BJ44" s="86" t="str">
        <f t="shared" si="14"/>
        <v/>
      </c>
      <c r="BK44" s="86" t="str">
        <f t="shared" si="20"/>
        <v/>
      </c>
      <c r="BL44" s="86" t="str">
        <f t="shared" si="15"/>
        <v/>
      </c>
      <c r="BM44" s="86" t="str">
        <f t="shared" si="21"/>
        <v/>
      </c>
      <c r="DA44" s="109">
        <f>IF(COUNTIF($DA$5:DA43,DA43)=$BD$15,MAX(DA43)+1,DA43)</f>
        <v>9</v>
      </c>
      <c r="DB44" s="109" t="str">
        <f t="shared" si="39"/>
        <v/>
      </c>
      <c r="DC44" s="109" t="str">
        <f>IF(DB44="","",INDEX($CT$5:$CY$5,1,COUNTIF($DB$6:DB44,DB44)))</f>
        <v/>
      </c>
      <c r="DD44" s="109" t="str">
        <f>IF(DB44="","",MAX(INDEX($CT$6:$CY$35,DA44+1,COUNTIF($DB$6:DB44,DB44)),0))</f>
        <v/>
      </c>
      <c r="DF44" s="109" t="str">
        <f>""&amp;Settings!B17</f>
        <v/>
      </c>
      <c r="DH44" s="108" t="s">
        <v>136</v>
      </c>
      <c r="DI44" s="108" t="s">
        <v>243</v>
      </c>
      <c r="DK44" s="109"/>
      <c r="DL44" s="109"/>
      <c r="DM44" s="121"/>
      <c r="DN44" s="121"/>
      <c r="DO44" s="121"/>
      <c r="DP44" s="109"/>
      <c r="DQ44" s="109"/>
    </row>
    <row r="45" spans="2:121" s="7" customFormat="1" ht="15" customHeight="1" x14ac:dyDescent="0.25">
      <c r="B45" s="104">
        <v>41</v>
      </c>
      <c r="C45" s="86">
        <f>IFERROR(INDEX(Backlog!B$6:B$1005,Calculation!$B45,1),"")</f>
        <v>41</v>
      </c>
      <c r="D45" s="86">
        <f>IFERROR(IF(INDEX(Backlog!C$6:C$1005,Calculation!$B45,1)="","",INDEX(Backlog!C$6:C$1005,Calculation!$B45,1)),"")</f>
        <v>5</v>
      </c>
      <c r="E45" s="86" t="str">
        <f>IFERROR(""&amp;INDEX(Backlog!D$6:D$1005,Calculation!$B45,1),"")</f>
        <v>Bug</v>
      </c>
      <c r="F45" s="86" t="str">
        <f>IFERROR(""&amp;INDEX(Backlog!E$6:E$1005,Calculation!$B45,1),"")</f>
        <v>Bug 3.1</v>
      </c>
      <c r="G45" s="86" t="str">
        <f>IFERROR(""&amp;INDEX(Backlog!F$6:F$1005,Calculation!$B45,1),"")</f>
        <v>Kate</v>
      </c>
      <c r="H45" s="86">
        <f>IFERROR(IF(INDEX(Backlog!G$6:G$1005,Calculation!$B45,1)="","",INDEX(Backlog!G$6:G$1005,Calculation!$B45,1)),"")</f>
        <v>9</v>
      </c>
      <c r="I45" s="86" t="str">
        <f>IFERROR(IF(INDEX(Backlog!H$6:H$1005,Calculation!$B45,1)="","Not set",INDEX(Backlog!H$6:H$1005,Calculation!$B45,1)),"")</f>
        <v>Low</v>
      </c>
      <c r="J45" s="86" t="str">
        <f>IFERROR(""&amp;INDEX(Backlog!I$6:I$1005,Calculation!$B45,1),"")</f>
        <v>No</v>
      </c>
      <c r="K45" s="86" t="str">
        <f>IFERROR(IF(LEN(INDEX(Backlog!J$6:J$1005,Calculation!$B45,1))=0,"Not set",INDEX(Backlog!J$6:J$1005,Calculation!$B45,1)),"")</f>
        <v>Completed</v>
      </c>
      <c r="L45" s="105">
        <f>IFERROR(IF(INDEX(Backlog!K$6:K$1005,Calculation!$B45,1)="","",INDEX(Backlog!K$6:K$1005,Calculation!$B45,1)),"")</f>
        <v>44665</v>
      </c>
      <c r="M45" s="105" t="str">
        <f t="shared" si="0"/>
        <v>Apr 14, 2022</v>
      </c>
      <c r="N45" s="105">
        <f>IFERROR(IF(INDEX(Backlog!L$6:L$1005,Calculation!$B45,1)="","",INDEX(Backlog!L$6:L$1005,Calculation!$B45,1)),"")</f>
        <v>44672</v>
      </c>
      <c r="O45" s="105" t="str">
        <f t="shared" si="1"/>
        <v>Apr 21, 2022</v>
      </c>
      <c r="P45" s="86" t="str">
        <f>IFERROR(""&amp;INDEX(Backlog!M$6:M$1005,Calculation!$B45,1),"")</f>
        <v/>
      </c>
      <c r="Q45" s="106">
        <f t="shared" si="2"/>
        <v>7</v>
      </c>
      <c r="R45" s="106">
        <f t="shared" si="3"/>
        <v>1</v>
      </c>
      <c r="T45" s="107">
        <f t="shared" si="4"/>
        <v>0</v>
      </c>
      <c r="U45" s="86">
        <f t="shared" si="5"/>
        <v>1</v>
      </c>
      <c r="V45" s="86">
        <f t="shared" si="6"/>
        <v>1</v>
      </c>
      <c r="W45" s="86">
        <f t="shared" si="7"/>
        <v>1</v>
      </c>
      <c r="X45" s="86">
        <f t="shared" si="17"/>
        <v>0</v>
      </c>
      <c r="Y45" s="86" t="str">
        <f t="shared" si="8"/>
        <v>#41 - Bug 3.1</v>
      </c>
      <c r="Z45" s="86" t="str">
        <f t="shared" si="9"/>
        <v>Bug 3.1</v>
      </c>
      <c r="AA45" s="86" t="str">
        <f>IF(X45=0,"",IF(LEN(K45)=0,COLUMN(Kanban!$D$8),IFERROR(MATCH(K45,Kanban!$A$8:$AI$8,0),COLUMN(Kanban!$D$8))))</f>
        <v/>
      </c>
      <c r="AB45" s="86" t="str">
        <f>IF(X45=0,"",2*COUNTIF($AA$5:AA45,AA45)+$AF$5)</f>
        <v/>
      </c>
      <c r="AC45" s="106" t="str">
        <f t="shared" si="18"/>
        <v>-</v>
      </c>
      <c r="AK45" s="107" t="str">
        <f>INDEX(Retrospective!$B$8:$D$207,B45,IF(OR($AI$4=2,$AI$4=4),2,1))&amp;IF($AI$4=2,""," - "&amp;INDEX(Retrospective!$B$8:$D$207,B45,IF($AI$4=1,2,3)))</f>
        <v xml:space="preserve"> - </v>
      </c>
      <c r="AL45" s="106" t="str">
        <f>IFERROR(MATCH(INDEX(Retrospective!$E$8:$E$207,B45,1),$AI$13:$AI$16,0),"")</f>
        <v/>
      </c>
      <c r="AM45" s="86" t="str">
        <f>IF(AL45="","", AL45&amp;"."&amp;COUNTIF($AL$5:AL45,AL45))</f>
        <v/>
      </c>
      <c r="AW45" s="124"/>
      <c r="BF45" s="111" t="str">
        <f t="array" ref="BF45">IFERROR(SMALL(IF($D$5:$D$1004=$AP$6,$N$5:$N$1004,""),B45),"")</f>
        <v/>
      </c>
      <c r="BG45" s="112" t="str">
        <f>IF(IFERROR(MATCH(BF45,$BF$4:BF44,0),0)=0,MAX($BG$4:BG44)+1,"")</f>
        <v/>
      </c>
      <c r="BH45" s="113" t="str">
        <f t="shared" si="12"/>
        <v/>
      </c>
      <c r="BI45" s="112" t="str">
        <f t="shared" si="13"/>
        <v/>
      </c>
      <c r="BJ45" s="86" t="str">
        <f t="shared" si="14"/>
        <v/>
      </c>
      <c r="BK45" s="86" t="str">
        <f t="shared" si="20"/>
        <v/>
      </c>
      <c r="BL45" s="86" t="str">
        <f t="shared" si="15"/>
        <v/>
      </c>
      <c r="BM45" s="86" t="str">
        <f t="shared" si="21"/>
        <v/>
      </c>
      <c r="DA45" s="109">
        <f>IF(COUNTIF($DA$5:DA44,DA44)=$BD$15,MAX(DA44)+1,DA44)</f>
        <v>9</v>
      </c>
      <c r="DB45" s="109" t="str">
        <f t="shared" si="39"/>
        <v/>
      </c>
      <c r="DC45" s="109" t="str">
        <f>IF(DB45="","",INDEX($CT$5:$CY$5,1,COUNTIF($DB$6:DB45,DB45)))</f>
        <v/>
      </c>
      <c r="DD45" s="109" t="str">
        <f>IF(DB45="","",MAX(INDEX($CT$6:$CY$35,DA45+1,COUNTIF($DB$6:DB45,DB45)),0))</f>
        <v/>
      </c>
      <c r="DF45" s="109" t="str">
        <f>""&amp;Settings!B18</f>
        <v/>
      </c>
      <c r="DH45" s="108">
        <v>1</v>
      </c>
      <c r="DI45" s="334">
        <f t="array" ref="DI45">IF(MIN(IF($D$5:$D$1004=DH45,$L$5:$L$1004,""))=0,"",MIN(IF($D$5:$D$1004=DH45,$L$5:$L$1004,""))-1)</f>
        <v>44599</v>
      </c>
      <c r="DK45" s="109"/>
      <c r="DL45" s="109"/>
      <c r="DM45" s="121"/>
      <c r="DN45" s="121"/>
      <c r="DO45" s="121"/>
      <c r="DP45" s="109"/>
      <c r="DQ45" s="109"/>
    </row>
    <row r="46" spans="2:121" s="7" customFormat="1" ht="15" customHeight="1" x14ac:dyDescent="0.25">
      <c r="B46" s="104">
        <v>42</v>
      </c>
      <c r="C46" s="86">
        <f>IFERROR(INDEX(Backlog!B$6:B$1005,Calculation!$B46,1),"")</f>
        <v>42</v>
      </c>
      <c r="D46" s="86">
        <f>IFERROR(IF(INDEX(Backlog!C$6:C$1005,Calculation!$B46,1)="","",INDEX(Backlog!C$6:C$1005,Calculation!$B46,1)),"")</f>
        <v>5</v>
      </c>
      <c r="E46" s="86" t="str">
        <f>IFERROR(""&amp;INDEX(Backlog!D$6:D$1005,Calculation!$B46,1),"")</f>
        <v>Feature</v>
      </c>
      <c r="F46" s="86" t="str">
        <f>IFERROR(""&amp;INDEX(Backlog!E$6:E$1005,Calculation!$B46,1),"")</f>
        <v>Feature 3.4</v>
      </c>
      <c r="G46" s="86" t="str">
        <f>IFERROR(""&amp;INDEX(Backlog!F$6:F$1005,Calculation!$B46,1),"")</f>
        <v>John</v>
      </c>
      <c r="H46" s="86">
        <f>IFERROR(IF(INDEX(Backlog!G$6:G$1005,Calculation!$B46,1)="","",INDEX(Backlog!G$6:G$1005,Calculation!$B46,1)),"")</f>
        <v>2</v>
      </c>
      <c r="I46" s="86" t="str">
        <f>IFERROR(IF(INDEX(Backlog!H$6:H$1005,Calculation!$B46,1)="","Not set",INDEX(Backlog!H$6:H$1005,Calculation!$B46,1)),"")</f>
        <v>Low</v>
      </c>
      <c r="J46" s="86" t="str">
        <f>IFERROR(""&amp;INDEX(Backlog!I$6:I$1005,Calculation!$B46,1),"")</f>
        <v>Yes</v>
      </c>
      <c r="K46" s="86" t="str">
        <f>IFERROR(IF(LEN(INDEX(Backlog!J$6:J$1005,Calculation!$B46,1))=0,"Not set",INDEX(Backlog!J$6:J$1005,Calculation!$B46,1)),"")</f>
        <v>Not set</v>
      </c>
      <c r="L46" s="105">
        <f>IFERROR(IF(INDEX(Backlog!K$6:K$1005,Calculation!$B46,1)="","",INDEX(Backlog!K$6:K$1005,Calculation!$B46,1)),"")</f>
        <v>44665</v>
      </c>
      <c r="M46" s="105" t="str">
        <f t="shared" si="0"/>
        <v>Apr 14, 2022</v>
      </c>
      <c r="N46" s="105" t="str">
        <f>IFERROR(IF(INDEX(Backlog!L$6:L$1005,Calculation!$B46,1)="","",INDEX(Backlog!L$6:L$1005,Calculation!$B46,1)),"")</f>
        <v/>
      </c>
      <c r="O46" s="105" t="str">
        <f t="shared" si="1"/>
        <v/>
      </c>
      <c r="P46" s="86" t="str">
        <f>IFERROR(""&amp;INDEX(Backlog!M$6:M$1005,Calculation!$B46,1),"")</f>
        <v/>
      </c>
      <c r="Q46" s="106" t="str">
        <f t="shared" si="2"/>
        <v/>
      </c>
      <c r="R46" s="106">
        <f t="shared" si="3"/>
        <v>1</v>
      </c>
      <c r="T46" s="107">
        <f t="shared" si="4"/>
        <v>0</v>
      </c>
      <c r="U46" s="86">
        <f t="shared" si="5"/>
        <v>1</v>
      </c>
      <c r="V46" s="86">
        <f t="shared" si="6"/>
        <v>1</v>
      </c>
      <c r="W46" s="86">
        <f t="shared" si="7"/>
        <v>1</v>
      </c>
      <c r="X46" s="86">
        <f t="shared" si="17"/>
        <v>0</v>
      </c>
      <c r="Y46" s="86" t="str">
        <f t="shared" si="8"/>
        <v>#42 - Feature 3.4</v>
      </c>
      <c r="Z46" s="86" t="str">
        <f t="shared" si="9"/>
        <v>Feature 3.4</v>
      </c>
      <c r="AA46" s="86" t="str">
        <f>IF(X46=0,"",IF(LEN(K46)=0,COLUMN(Kanban!$D$8),IFERROR(MATCH(K46,Kanban!$A$8:$AI$8,0),COLUMN(Kanban!$D$8))))</f>
        <v/>
      </c>
      <c r="AB46" s="86" t="str">
        <f>IF(X46=0,"",2*COUNTIF($AA$5:AA46,AA46)+$AF$5)</f>
        <v/>
      </c>
      <c r="AC46" s="106" t="str">
        <f t="shared" si="18"/>
        <v>-</v>
      </c>
      <c r="AK46" s="107" t="str">
        <f>INDEX(Retrospective!$B$8:$D$207,B46,IF(OR($AI$4=2,$AI$4=4),2,1))&amp;IF($AI$4=2,""," - "&amp;INDEX(Retrospective!$B$8:$D$207,B46,IF($AI$4=1,2,3)))</f>
        <v xml:space="preserve"> - </v>
      </c>
      <c r="AL46" s="106" t="str">
        <f>IFERROR(MATCH(INDEX(Retrospective!$E$8:$E$207,B46,1),$AI$13:$AI$16,0),"")</f>
        <v/>
      </c>
      <c r="AM46" s="86" t="str">
        <f>IF(AL46="","", AL46&amp;"."&amp;COUNTIF($AL$5:AL46,AL46))</f>
        <v/>
      </c>
      <c r="AW46" s="124"/>
      <c r="BF46" s="111" t="str">
        <f t="array" ref="BF46">IFERROR(SMALL(IF($D$5:$D$1004=$AP$6,$N$5:$N$1004,""),B46),"")</f>
        <v/>
      </c>
      <c r="BG46" s="112" t="str">
        <f>IF(IFERROR(MATCH(BF46,$BF$4:BF45,0),0)=0,MAX($BG$4:BG45)+1,"")</f>
        <v/>
      </c>
      <c r="BH46" s="113" t="str">
        <f t="shared" si="12"/>
        <v/>
      </c>
      <c r="BI46" s="112" t="str">
        <f t="shared" si="13"/>
        <v/>
      </c>
      <c r="BJ46" s="86" t="str">
        <f t="shared" si="14"/>
        <v/>
      </c>
      <c r="BK46" s="86" t="str">
        <f t="shared" si="20"/>
        <v/>
      </c>
      <c r="BL46" s="86" t="str">
        <f t="shared" si="15"/>
        <v/>
      </c>
      <c r="BM46" s="86" t="str">
        <f t="shared" si="21"/>
        <v/>
      </c>
      <c r="DA46" s="109">
        <f>IF(COUNTIF($DA$5:DA45,DA45)=$BD$15,MAX(DA45)+1,DA45)</f>
        <v>10</v>
      </c>
      <c r="DB46" s="109" t="str">
        <f t="shared" si="39"/>
        <v/>
      </c>
      <c r="DC46" s="109" t="str">
        <f>IF(DB46="","",INDEX($CT$5:$CY$5,1,COUNTIF($DB$6:DB46,DB46)))</f>
        <v/>
      </c>
      <c r="DD46" s="109" t="str">
        <f>IF(DB46="","",MAX(INDEX($CT$6:$CY$35,DA46+1,COUNTIF($DB$6:DB46,DB46)),0))</f>
        <v/>
      </c>
      <c r="DF46" s="109" t="str">
        <f>""&amp;Settings!B19</f>
        <v/>
      </c>
      <c r="DH46" s="108">
        <v>2</v>
      </c>
      <c r="DI46" s="334">
        <f t="array" ref="DI46">IF(MIN(IF($D$5:$D$1004=DH46,$L$5:$L$1004,""))=0,"",MIN(IF($D$5:$D$1004=DH46,$L$5:$L$1004,""))-1)</f>
        <v>44606</v>
      </c>
      <c r="DK46" s="109"/>
      <c r="DL46" s="109"/>
      <c r="DM46" s="121"/>
      <c r="DN46" s="121"/>
      <c r="DO46" s="121"/>
      <c r="DP46" s="109"/>
      <c r="DQ46" s="109"/>
    </row>
    <row r="47" spans="2:121" s="7" customFormat="1" ht="15" customHeight="1" x14ac:dyDescent="0.25">
      <c r="B47" s="104">
        <v>43</v>
      </c>
      <c r="C47" s="86" t="str">
        <f>IFERROR(INDEX(Backlog!B$6:B$1005,Calculation!$B47,1),"")</f>
        <v/>
      </c>
      <c r="D47" s="86" t="str">
        <f>IFERROR(IF(INDEX(Backlog!C$6:C$1005,Calculation!$B47,1)="","",INDEX(Backlog!C$6:C$1005,Calculation!$B47,1)),"")</f>
        <v/>
      </c>
      <c r="E47" s="86" t="str">
        <f>IFERROR(""&amp;INDEX(Backlog!D$6:D$1005,Calculation!$B47,1),"")</f>
        <v/>
      </c>
      <c r="F47" s="86" t="str">
        <f>IFERROR(""&amp;INDEX(Backlog!E$6:E$1005,Calculation!$B47,1),"")</f>
        <v/>
      </c>
      <c r="G47" s="86" t="str">
        <f>IFERROR(""&amp;INDEX(Backlog!F$6:F$1005,Calculation!$B47,1),"")</f>
        <v/>
      </c>
      <c r="H47" s="86" t="str">
        <f>IFERROR(IF(INDEX(Backlog!G$6:G$1005,Calculation!$B47,1)="","",INDEX(Backlog!G$6:G$1005,Calculation!$B47,1)),"")</f>
        <v/>
      </c>
      <c r="I47" s="86" t="str">
        <f>IFERROR(IF(INDEX(Backlog!H$6:H$1005,Calculation!$B47,1)="","Not set",INDEX(Backlog!H$6:H$1005,Calculation!$B47,1)),"")</f>
        <v>Not set</v>
      </c>
      <c r="J47" s="86" t="str">
        <f>IFERROR(""&amp;INDEX(Backlog!I$6:I$1005,Calculation!$B47,1),"")</f>
        <v/>
      </c>
      <c r="K47" s="86" t="str">
        <f>IFERROR(IF(LEN(INDEX(Backlog!J$6:J$1005,Calculation!$B47,1))=0,"Not set",INDEX(Backlog!J$6:J$1005,Calculation!$B47,1)),"")</f>
        <v>Not set</v>
      </c>
      <c r="L47" s="105" t="str">
        <f>IFERROR(IF(INDEX(Backlog!K$6:K$1005,Calculation!$B47,1)="","",INDEX(Backlog!K$6:K$1005,Calculation!$B47,1)),"")</f>
        <v/>
      </c>
      <c r="M47" s="105" t="str">
        <f t="shared" si="0"/>
        <v/>
      </c>
      <c r="N47" s="105" t="str">
        <f>IFERROR(IF(INDEX(Backlog!L$6:L$1005,Calculation!$B47,1)="","",INDEX(Backlog!L$6:L$1005,Calculation!$B47,1)),"")</f>
        <v/>
      </c>
      <c r="O47" s="105" t="str">
        <f t="shared" si="1"/>
        <v/>
      </c>
      <c r="P47" s="86" t="str">
        <f>IFERROR(""&amp;INDEX(Backlog!M$6:M$1005,Calculation!$B47,1),"")</f>
        <v/>
      </c>
      <c r="Q47" s="106" t="str">
        <f t="shared" si="2"/>
        <v/>
      </c>
      <c r="R47" s="106">
        <f t="shared" si="3"/>
        <v>0</v>
      </c>
      <c r="T47" s="107">
        <f t="shared" si="4"/>
        <v>0</v>
      </c>
      <c r="U47" s="86">
        <f t="shared" si="5"/>
        <v>1</v>
      </c>
      <c r="V47" s="86">
        <f t="shared" si="6"/>
        <v>1</v>
      </c>
      <c r="W47" s="86">
        <f t="shared" si="7"/>
        <v>1</v>
      </c>
      <c r="X47" s="86">
        <f t="shared" si="17"/>
        <v>0</v>
      </c>
      <c r="Y47" s="86" t="str">
        <f t="shared" si="8"/>
        <v xml:space="preserve"># - </v>
      </c>
      <c r="Z47" s="86" t="str">
        <f t="shared" si="9"/>
        <v>-</v>
      </c>
      <c r="AA47" s="86" t="str">
        <f>IF(X47=0,"",IF(LEN(K47)=0,COLUMN(Kanban!$D$8),IFERROR(MATCH(K47,Kanban!$A$8:$AI$8,0),COLUMN(Kanban!$D$8))))</f>
        <v/>
      </c>
      <c r="AB47" s="86" t="str">
        <f>IF(X47=0,"",2*COUNTIF($AA$5:AA47,AA47)+$AF$5)</f>
        <v/>
      </c>
      <c r="AC47" s="106" t="str">
        <f t="shared" si="18"/>
        <v>-</v>
      </c>
      <c r="AK47" s="107" t="str">
        <f>INDEX(Retrospective!$B$8:$D$207,B47,IF(OR($AI$4=2,$AI$4=4),2,1))&amp;IF($AI$4=2,""," - "&amp;INDEX(Retrospective!$B$8:$D$207,B47,IF($AI$4=1,2,3)))</f>
        <v xml:space="preserve"> - </v>
      </c>
      <c r="AL47" s="106" t="str">
        <f>IFERROR(MATCH(INDEX(Retrospective!$E$8:$E$27,B47,1),$AI$13:$AI$16,0),"")</f>
        <v/>
      </c>
      <c r="AM47" s="86" t="str">
        <f>IF(AL47="","", AL47&amp;"."&amp;COUNTIF($AL$5:AL47,AL47))</f>
        <v/>
      </c>
      <c r="AW47" s="124"/>
      <c r="BF47" s="111" t="str">
        <f t="array" ref="BF47">IFERROR(SMALL(IF($D$5:$D$1004=$AP$6,$N$5:$N$1004,""),B47),"")</f>
        <v/>
      </c>
      <c r="BG47" s="112" t="str">
        <f>IF(IFERROR(MATCH(BF47,$BF$4:BF46,0),0)=0,MAX($BG$4:BG46)+1,"")</f>
        <v/>
      </c>
      <c r="BH47" s="113" t="str">
        <f t="shared" si="12"/>
        <v/>
      </c>
      <c r="BI47" s="112" t="str">
        <f t="shared" si="13"/>
        <v/>
      </c>
      <c r="BJ47" s="86" t="str">
        <f t="shared" si="14"/>
        <v/>
      </c>
      <c r="BK47" s="86" t="str">
        <f t="shared" si="20"/>
        <v/>
      </c>
      <c r="BL47" s="86" t="str">
        <f t="shared" si="15"/>
        <v/>
      </c>
      <c r="BM47" s="86" t="str">
        <f t="shared" si="21"/>
        <v/>
      </c>
      <c r="DA47" s="109">
        <f>IF(COUNTIF($DA$5:DA46,DA46)=$BD$15,MAX(DA46)+1,DA46)</f>
        <v>10</v>
      </c>
      <c r="DB47" s="109" t="str">
        <f t="shared" si="39"/>
        <v/>
      </c>
      <c r="DC47" s="109" t="str">
        <f>IF(DB47="","",INDEX($CT$5:$CY$5,1,COUNTIF($DB$6:DB47,DB47)))</f>
        <v/>
      </c>
      <c r="DD47" s="109" t="str">
        <f>IF(DB47="","",MAX(INDEX($CT$6:$CY$35,DA47+1,COUNTIF($DB$6:DB47,DB47)),0))</f>
        <v/>
      </c>
      <c r="DF47" s="109" t="str">
        <f>""&amp;Settings!B20</f>
        <v/>
      </c>
      <c r="DH47" s="108">
        <v>3</v>
      </c>
      <c r="DI47" s="334">
        <f t="array" ref="DI47">IF(MIN(IF($D$5:$D$1004=DH47,$L$5:$L$1004,""))=0,"",MIN(IF($D$5:$D$1004=DH47,$L$5:$L$1004,""))-1)</f>
        <v>44631</v>
      </c>
      <c r="DK47" s="109"/>
      <c r="DL47" s="109"/>
      <c r="DM47" s="121"/>
      <c r="DN47" s="121"/>
      <c r="DO47" s="121"/>
      <c r="DP47" s="109"/>
      <c r="DQ47" s="109"/>
    </row>
    <row r="48" spans="2:121" s="7" customFormat="1" ht="15" customHeight="1" x14ac:dyDescent="0.25">
      <c r="B48" s="104">
        <v>44</v>
      </c>
      <c r="C48" s="86" t="str">
        <f>IFERROR(INDEX(Backlog!B$6:B$1005,Calculation!$B48,1),"")</f>
        <v/>
      </c>
      <c r="D48" s="86" t="str">
        <f>IFERROR(IF(INDEX(Backlog!C$6:C$1005,Calculation!$B48,1)="","",INDEX(Backlog!C$6:C$1005,Calculation!$B48,1)),"")</f>
        <v/>
      </c>
      <c r="E48" s="86" t="str">
        <f>IFERROR(""&amp;INDEX(Backlog!D$6:D$1005,Calculation!$B48,1),"")</f>
        <v/>
      </c>
      <c r="F48" s="86" t="str">
        <f>IFERROR(""&amp;INDEX(Backlog!E$6:E$1005,Calculation!$B48,1),"")</f>
        <v/>
      </c>
      <c r="G48" s="86" t="str">
        <f>IFERROR(""&amp;INDEX(Backlog!F$6:F$1005,Calculation!$B48,1),"")</f>
        <v/>
      </c>
      <c r="H48" s="86" t="str">
        <f>IFERROR(IF(INDEX(Backlog!G$6:G$1005,Calculation!$B48,1)="","",INDEX(Backlog!G$6:G$1005,Calculation!$B48,1)),"")</f>
        <v/>
      </c>
      <c r="I48" s="86" t="str">
        <f>IFERROR(IF(INDEX(Backlog!H$6:H$1005,Calculation!$B48,1)="","Not set",INDEX(Backlog!H$6:H$1005,Calculation!$B48,1)),"")</f>
        <v>Not set</v>
      </c>
      <c r="J48" s="86" t="str">
        <f>IFERROR(""&amp;INDEX(Backlog!I$6:I$1005,Calculation!$B48,1),"")</f>
        <v/>
      </c>
      <c r="K48" s="86" t="str">
        <f>IFERROR(IF(LEN(INDEX(Backlog!J$6:J$1005,Calculation!$B48,1))=0,"Not set",INDEX(Backlog!J$6:J$1005,Calculation!$B48,1)),"")</f>
        <v>Not set</v>
      </c>
      <c r="L48" s="105" t="str">
        <f>IFERROR(IF(INDEX(Backlog!K$6:K$1005,Calculation!$B48,1)="","",INDEX(Backlog!K$6:K$1005,Calculation!$B48,1)),"")</f>
        <v/>
      </c>
      <c r="M48" s="105" t="str">
        <f t="shared" si="0"/>
        <v/>
      </c>
      <c r="N48" s="105" t="str">
        <f>IFERROR(IF(INDEX(Backlog!L$6:L$1005,Calculation!$B48,1)="","",INDEX(Backlog!L$6:L$1005,Calculation!$B48,1)),"")</f>
        <v/>
      </c>
      <c r="O48" s="105" t="str">
        <f t="shared" si="1"/>
        <v/>
      </c>
      <c r="P48" s="86" t="str">
        <f>IFERROR(""&amp;INDEX(Backlog!M$6:M$1005,Calculation!$B48,1),"")</f>
        <v/>
      </c>
      <c r="Q48" s="106" t="str">
        <f t="shared" si="2"/>
        <v/>
      </c>
      <c r="R48" s="106">
        <f t="shared" si="3"/>
        <v>0</v>
      </c>
      <c r="T48" s="107">
        <f t="shared" si="4"/>
        <v>0</v>
      </c>
      <c r="U48" s="86">
        <f t="shared" si="5"/>
        <v>1</v>
      </c>
      <c r="V48" s="86">
        <f t="shared" si="6"/>
        <v>1</v>
      </c>
      <c r="W48" s="86">
        <f t="shared" si="7"/>
        <v>1</v>
      </c>
      <c r="X48" s="86">
        <f t="shared" si="17"/>
        <v>0</v>
      </c>
      <c r="Y48" s="86" t="str">
        <f t="shared" si="8"/>
        <v xml:space="preserve"># - </v>
      </c>
      <c r="Z48" s="86" t="str">
        <f t="shared" si="9"/>
        <v>-</v>
      </c>
      <c r="AA48" s="86" t="str">
        <f>IF(X48=0,"",IF(LEN(K48)=0,COLUMN(Kanban!$D$8),IFERROR(MATCH(K48,Kanban!$A$8:$AI$8,0),COLUMN(Kanban!$D$8))))</f>
        <v/>
      </c>
      <c r="AB48" s="86" t="str">
        <f>IF(X48=0,"",2*COUNTIF($AA$5:AA48,AA48)+$AF$5)</f>
        <v/>
      </c>
      <c r="AC48" s="106" t="str">
        <f t="shared" si="18"/>
        <v>-</v>
      </c>
      <c r="AK48" s="107" t="str">
        <f>INDEX(Retrospective!$B$8:$D$207,B48,IF(OR($AI$4=2,$AI$4=4),2,1))&amp;IF($AI$4=2,""," - "&amp;INDEX(Retrospective!$B$8:$D$207,B48,IF($AI$4=1,2,3)))</f>
        <v xml:space="preserve"> - </v>
      </c>
      <c r="AL48" s="106" t="str">
        <f>IFERROR(MATCH(INDEX(Retrospective!$E$8:$E$207,B48,1),$AI$13:$AI$16,0),"")</f>
        <v/>
      </c>
      <c r="AM48" s="86" t="str">
        <f>IF(AL48="","", AL48&amp;"."&amp;COUNTIF($AL$5:AL48,AL48))</f>
        <v/>
      </c>
      <c r="AW48" s="124"/>
      <c r="BF48" s="111" t="str">
        <f t="array" ref="BF48">IFERROR(SMALL(IF($D$5:$D$1004=$AP$6,$N$5:$N$1004,""),B48),"")</f>
        <v/>
      </c>
      <c r="BG48" s="112" t="str">
        <f>IF(IFERROR(MATCH(BF48,$BF$4:BF47,0),0)=0,MAX($BG$4:BG47)+1,"")</f>
        <v/>
      </c>
      <c r="BH48" s="113" t="str">
        <f t="shared" si="12"/>
        <v/>
      </c>
      <c r="BI48" s="112" t="str">
        <f t="shared" si="13"/>
        <v/>
      </c>
      <c r="BJ48" s="86" t="str">
        <f t="shared" si="14"/>
        <v/>
      </c>
      <c r="BK48" s="86" t="str">
        <f t="shared" si="20"/>
        <v/>
      </c>
      <c r="BL48" s="86" t="str">
        <f t="shared" si="15"/>
        <v/>
      </c>
      <c r="BM48" s="86" t="str">
        <f t="shared" si="21"/>
        <v/>
      </c>
      <c r="DA48" s="109">
        <f>IF(COUNTIF($DA$5:DA47,DA47)=$BD$15,MAX(DA47)+1,DA47)</f>
        <v>10</v>
      </c>
      <c r="DB48" s="109" t="str">
        <f t="shared" si="39"/>
        <v/>
      </c>
      <c r="DC48" s="109" t="str">
        <f>IF(DB48="","",INDEX($CT$5:$CY$5,1,COUNTIF($DB$6:DB48,DB48)))</f>
        <v/>
      </c>
      <c r="DD48" s="109" t="str">
        <f>IF(DB48="","",MAX(INDEX($CT$6:$CY$35,DA48+1,COUNTIF($DB$6:DB48,DB48)),0))</f>
        <v/>
      </c>
      <c r="DF48" s="109" t="str">
        <f>""&amp;Settings!B21</f>
        <v/>
      </c>
      <c r="DH48" s="108">
        <v>4</v>
      </c>
      <c r="DI48" s="334">
        <f t="array" ref="DI48">IF(MIN(IF($D$5:$D$1004=DH48,$L$5:$L$1004,""))=0,"",MIN(IF($D$5:$D$1004=DH48,$L$5:$L$1004,""))-1)</f>
        <v>44649</v>
      </c>
      <c r="DK48" s="109"/>
      <c r="DL48" s="109"/>
      <c r="DM48" s="121"/>
      <c r="DN48" s="121"/>
      <c r="DO48" s="121"/>
      <c r="DP48" s="109"/>
      <c r="DQ48" s="109"/>
    </row>
    <row r="49" spans="2:121" s="7" customFormat="1" ht="15" customHeight="1" x14ac:dyDescent="0.25">
      <c r="B49" s="104">
        <v>45</v>
      </c>
      <c r="C49" s="86" t="str">
        <f>IFERROR(INDEX(Backlog!B$6:B$1005,Calculation!$B49,1),"")</f>
        <v/>
      </c>
      <c r="D49" s="86" t="str">
        <f>IFERROR(IF(INDEX(Backlog!C$6:C$1005,Calculation!$B49,1)="","",INDEX(Backlog!C$6:C$1005,Calculation!$B49,1)),"")</f>
        <v/>
      </c>
      <c r="E49" s="86" t="str">
        <f>IFERROR(""&amp;INDEX(Backlog!D$6:D$1005,Calculation!$B49,1),"")</f>
        <v/>
      </c>
      <c r="F49" s="86" t="str">
        <f>IFERROR(""&amp;INDEX(Backlog!E$6:E$1005,Calculation!$B49,1),"")</f>
        <v/>
      </c>
      <c r="G49" s="86" t="str">
        <f>IFERROR(""&amp;INDEX(Backlog!F$6:F$1005,Calculation!$B49,1),"")</f>
        <v/>
      </c>
      <c r="H49" s="86" t="str">
        <f>IFERROR(IF(INDEX(Backlog!G$6:G$1005,Calculation!$B49,1)="","",INDEX(Backlog!G$6:G$1005,Calculation!$B49,1)),"")</f>
        <v/>
      </c>
      <c r="I49" s="86" t="str">
        <f>IFERROR(IF(INDEX(Backlog!H$6:H$1005,Calculation!$B49,1)="","Not set",INDEX(Backlog!H$6:H$1005,Calculation!$B49,1)),"")</f>
        <v>Not set</v>
      </c>
      <c r="J49" s="86" t="str">
        <f>IFERROR(""&amp;INDEX(Backlog!I$6:I$1005,Calculation!$B49,1),"")</f>
        <v/>
      </c>
      <c r="K49" s="86" t="str">
        <f>IFERROR(IF(LEN(INDEX(Backlog!J$6:J$1005,Calculation!$B49,1))=0,"Not set",INDEX(Backlog!J$6:J$1005,Calculation!$B49,1)),"")</f>
        <v>Not set</v>
      </c>
      <c r="L49" s="105" t="str">
        <f>IFERROR(IF(INDEX(Backlog!K$6:K$1005,Calculation!$B49,1)="","",INDEX(Backlog!K$6:K$1005,Calculation!$B49,1)),"")</f>
        <v/>
      </c>
      <c r="M49" s="105" t="str">
        <f t="shared" si="0"/>
        <v/>
      </c>
      <c r="N49" s="105" t="str">
        <f>IFERROR(IF(INDEX(Backlog!L$6:L$1005,Calculation!$B49,1)="","",INDEX(Backlog!L$6:L$1005,Calculation!$B49,1)),"")</f>
        <v/>
      </c>
      <c r="O49" s="105" t="str">
        <f t="shared" si="1"/>
        <v/>
      </c>
      <c r="P49" s="86" t="str">
        <f>IFERROR(""&amp;INDEX(Backlog!M$6:M$1005,Calculation!$B49,1),"")</f>
        <v/>
      </c>
      <c r="Q49" s="106" t="str">
        <f t="shared" si="2"/>
        <v/>
      </c>
      <c r="R49" s="106">
        <f t="shared" si="3"/>
        <v>0</v>
      </c>
      <c r="T49" s="107">
        <f t="shared" si="4"/>
        <v>0</v>
      </c>
      <c r="U49" s="86">
        <f t="shared" si="5"/>
        <v>1</v>
      </c>
      <c r="V49" s="86">
        <f t="shared" si="6"/>
        <v>1</v>
      </c>
      <c r="W49" s="86">
        <f t="shared" si="7"/>
        <v>1</v>
      </c>
      <c r="X49" s="86">
        <f t="shared" si="17"/>
        <v>0</v>
      </c>
      <c r="Y49" s="86" t="str">
        <f t="shared" si="8"/>
        <v xml:space="preserve"># - </v>
      </c>
      <c r="Z49" s="86" t="str">
        <f t="shared" si="9"/>
        <v>-</v>
      </c>
      <c r="AA49" s="86" t="str">
        <f>IF(X49=0,"",IF(LEN(K49)=0,COLUMN(Kanban!$D$8),IFERROR(MATCH(K49,Kanban!$A$8:$AI$8,0),COLUMN(Kanban!$D$8))))</f>
        <v/>
      </c>
      <c r="AB49" s="86" t="str">
        <f>IF(X49=0,"",2*COUNTIF($AA$5:AA49,AA49)+$AF$5)</f>
        <v/>
      </c>
      <c r="AC49" s="106" t="str">
        <f t="shared" si="18"/>
        <v>-</v>
      </c>
      <c r="AK49" s="107" t="str">
        <f>INDEX(Retrospective!$B$8:$D$207,B49,IF(OR($AI$4=2,$AI$4=4),2,1))&amp;IF($AI$4=2,""," - "&amp;INDEX(Retrospective!$B$8:$D$207,B49,IF($AI$4=1,2,3)))</f>
        <v xml:space="preserve"> - </v>
      </c>
      <c r="AL49" s="106" t="str">
        <f>IFERROR(MATCH(INDEX(Retrospective!$E$8:$E$27,B49,1),$AI$13:$AI$16,0),"")</f>
        <v/>
      </c>
      <c r="AM49" s="86" t="str">
        <f>IF(AL49="","", AL49&amp;"."&amp;COUNTIF($AL$5:AL49,AL49))</f>
        <v/>
      </c>
      <c r="AW49" s="124"/>
      <c r="BF49" s="111" t="str">
        <f t="array" ref="BF49">IFERROR(SMALL(IF($D$5:$D$1004=$AP$6,$N$5:$N$1004,""),B49),"")</f>
        <v/>
      </c>
      <c r="BG49" s="112" t="str">
        <f>IF(IFERROR(MATCH(BF49,$BF$4:BF48,0),0)=0,MAX($BG$4:BG48)+1,"")</f>
        <v/>
      </c>
      <c r="BH49" s="113" t="str">
        <f t="shared" si="12"/>
        <v/>
      </c>
      <c r="BI49" s="112" t="str">
        <f t="shared" si="13"/>
        <v/>
      </c>
      <c r="BJ49" s="86" t="str">
        <f t="shared" si="14"/>
        <v/>
      </c>
      <c r="BK49" s="86" t="str">
        <f t="shared" si="20"/>
        <v/>
      </c>
      <c r="BL49" s="86" t="str">
        <f t="shared" si="15"/>
        <v/>
      </c>
      <c r="BM49" s="86" t="str">
        <f t="shared" si="21"/>
        <v/>
      </c>
      <c r="DA49" s="109">
        <f>IF(COUNTIF($DA$5:DA48,DA48)=$BD$15,MAX(DA48)+1,DA48)</f>
        <v>10</v>
      </c>
      <c r="DB49" s="109" t="str">
        <f t="shared" si="39"/>
        <v/>
      </c>
      <c r="DC49" s="109" t="str">
        <f>IF(DB49="","",INDEX($CT$5:$CY$5,1,COUNTIF($DB$6:DB49,DB49)))</f>
        <v/>
      </c>
      <c r="DD49" s="109" t="str">
        <f>IF(DB49="","",MAX(INDEX($CT$6:$CY$35,DA49+1,COUNTIF($DB$6:DB49,DB49)),0))</f>
        <v/>
      </c>
      <c r="DF49" s="109" t="str">
        <f>""&amp;Settings!B22</f>
        <v/>
      </c>
      <c r="DH49" s="108">
        <v>5</v>
      </c>
      <c r="DI49" s="334">
        <f t="array" ref="DI49">IF(MIN(IF($D$5:$D$1004=DH49,$L$5:$L$1004,""))=0,"",MIN(IF($D$5:$D$1004=DH49,$L$5:$L$1004,""))-1)</f>
        <v>44664</v>
      </c>
      <c r="DK49" s="109"/>
      <c r="DL49" s="109"/>
      <c r="DM49" s="121"/>
      <c r="DN49" s="121"/>
      <c r="DO49" s="121"/>
      <c r="DP49" s="109"/>
      <c r="DQ49" s="109"/>
    </row>
    <row r="50" spans="2:121" s="7" customFormat="1" ht="15" customHeight="1" x14ac:dyDescent="0.25">
      <c r="B50" s="104">
        <v>46</v>
      </c>
      <c r="C50" s="86" t="str">
        <f>IFERROR(INDEX(Backlog!B$6:B$1005,Calculation!$B50,1),"")</f>
        <v/>
      </c>
      <c r="D50" s="86" t="str">
        <f>IFERROR(IF(INDEX(Backlog!C$6:C$1005,Calculation!$B50,1)="","",INDEX(Backlog!C$6:C$1005,Calculation!$B50,1)),"")</f>
        <v/>
      </c>
      <c r="E50" s="86" t="str">
        <f>IFERROR(""&amp;INDEX(Backlog!D$6:D$1005,Calculation!$B50,1),"")</f>
        <v/>
      </c>
      <c r="F50" s="86" t="str">
        <f>IFERROR(""&amp;INDEX(Backlog!E$6:E$1005,Calculation!$B50,1),"")</f>
        <v/>
      </c>
      <c r="G50" s="86" t="str">
        <f>IFERROR(""&amp;INDEX(Backlog!F$6:F$1005,Calculation!$B50,1),"")</f>
        <v/>
      </c>
      <c r="H50" s="86" t="str">
        <f>IFERROR(IF(INDEX(Backlog!G$6:G$1005,Calculation!$B50,1)="","",INDEX(Backlog!G$6:G$1005,Calculation!$B50,1)),"")</f>
        <v/>
      </c>
      <c r="I50" s="86" t="str">
        <f>IFERROR(IF(INDEX(Backlog!H$6:H$1005,Calculation!$B50,1)="","Not set",INDEX(Backlog!H$6:H$1005,Calculation!$B50,1)),"")</f>
        <v>Not set</v>
      </c>
      <c r="J50" s="86" t="str">
        <f>IFERROR(""&amp;INDEX(Backlog!I$6:I$1005,Calculation!$B50,1),"")</f>
        <v/>
      </c>
      <c r="K50" s="86" t="str">
        <f>IFERROR(IF(LEN(INDEX(Backlog!J$6:J$1005,Calculation!$B50,1))=0,"Not set",INDEX(Backlog!J$6:J$1005,Calculation!$B50,1)),"")</f>
        <v>Not set</v>
      </c>
      <c r="L50" s="105" t="str">
        <f>IFERROR(IF(INDEX(Backlog!K$6:K$1005,Calculation!$B50,1)="","",INDEX(Backlog!K$6:K$1005,Calculation!$B50,1)),"")</f>
        <v/>
      </c>
      <c r="M50" s="105" t="str">
        <f t="shared" si="0"/>
        <v/>
      </c>
      <c r="N50" s="105" t="str">
        <f>IFERROR(IF(INDEX(Backlog!L$6:L$1005,Calculation!$B50,1)="","",INDEX(Backlog!L$6:L$1005,Calculation!$B50,1)),"")</f>
        <v/>
      </c>
      <c r="O50" s="105" t="str">
        <f t="shared" si="1"/>
        <v/>
      </c>
      <c r="P50" s="86" t="str">
        <f>IFERROR(""&amp;INDEX(Backlog!M$6:M$1005,Calculation!$B50,1),"")</f>
        <v/>
      </c>
      <c r="Q50" s="106" t="str">
        <f t="shared" si="2"/>
        <v/>
      </c>
      <c r="R50" s="106">
        <f t="shared" si="3"/>
        <v>0</v>
      </c>
      <c r="T50" s="107">
        <f t="shared" si="4"/>
        <v>0</v>
      </c>
      <c r="U50" s="86">
        <f t="shared" si="5"/>
        <v>1</v>
      </c>
      <c r="V50" s="86">
        <f t="shared" si="6"/>
        <v>1</v>
      </c>
      <c r="W50" s="86">
        <f t="shared" si="7"/>
        <v>1</v>
      </c>
      <c r="X50" s="86">
        <f t="shared" si="17"/>
        <v>0</v>
      </c>
      <c r="Y50" s="86" t="str">
        <f t="shared" si="8"/>
        <v xml:space="preserve"># - </v>
      </c>
      <c r="Z50" s="86" t="str">
        <f t="shared" si="9"/>
        <v>-</v>
      </c>
      <c r="AA50" s="86" t="str">
        <f>IF(X50=0,"",IF(LEN(K50)=0,COLUMN(Kanban!$D$8),IFERROR(MATCH(K50,Kanban!$A$8:$AI$8,0),COLUMN(Kanban!$D$8))))</f>
        <v/>
      </c>
      <c r="AB50" s="86" t="str">
        <f>IF(X50=0,"",2*COUNTIF($AA$5:AA50,AA50)+$AF$5)</f>
        <v/>
      </c>
      <c r="AC50" s="106" t="str">
        <f t="shared" si="18"/>
        <v>-</v>
      </c>
      <c r="AK50" s="107" t="str">
        <f>INDEX(Retrospective!$B$8:$D$207,B50,IF(OR($AI$4=2,$AI$4=4),2,1))&amp;IF($AI$4=2,""," - "&amp;INDEX(Retrospective!$B$8:$D$207,B50,IF($AI$4=1,2,3)))</f>
        <v xml:space="preserve"> - </v>
      </c>
      <c r="AL50" s="106" t="str">
        <f>IFERROR(MATCH(INDEX(Retrospective!$E$8:$E$27,B50,1),$AI$13:$AI$16,0),"")</f>
        <v/>
      </c>
      <c r="AM50" s="86" t="str">
        <f>IF(AL50="","", AL50&amp;"."&amp;COUNTIF($AL$5:AL50,AL50))</f>
        <v/>
      </c>
      <c r="AW50" s="124"/>
      <c r="BF50" s="111" t="str">
        <f t="array" ref="BF50">IFERROR(SMALL(IF($D$5:$D$1004=$AP$6,$N$5:$N$1004,""),B50),"")</f>
        <v/>
      </c>
      <c r="BG50" s="112" t="str">
        <f>IF(IFERROR(MATCH(BF50,$BF$4:BF49,0),0)=0,MAX($BG$4:BG49)+1,"")</f>
        <v/>
      </c>
      <c r="BH50" s="113" t="str">
        <f t="shared" si="12"/>
        <v/>
      </c>
      <c r="BI50" s="112" t="str">
        <f t="shared" si="13"/>
        <v/>
      </c>
      <c r="BJ50" s="86" t="str">
        <f t="shared" si="14"/>
        <v/>
      </c>
      <c r="BK50" s="86" t="str">
        <f t="shared" si="20"/>
        <v/>
      </c>
      <c r="BL50" s="86" t="str">
        <f t="shared" si="15"/>
        <v/>
      </c>
      <c r="BM50" s="86" t="str">
        <f t="shared" si="21"/>
        <v/>
      </c>
      <c r="DA50" s="109">
        <f>IF(COUNTIF($DA$5:DA49,DA49)=$BD$15,MAX(DA49)+1,DA49)</f>
        <v>11</v>
      </c>
      <c r="DB50" s="109" t="str">
        <f t="shared" si="39"/>
        <v/>
      </c>
      <c r="DC50" s="109" t="str">
        <f>IF(DB50="","",INDEX($CT$5:$CY$5,1,COUNTIF($DB$6:DB50,DB50)))</f>
        <v/>
      </c>
      <c r="DD50" s="109" t="str">
        <f>IF(DB50="","",MAX(INDEX($CT$6:$CY$35,DA50+1,COUNTIF($DB$6:DB50,DB50)),0))</f>
        <v/>
      </c>
      <c r="DF50" s="109" t="str">
        <f>""&amp;Settings!B23</f>
        <v/>
      </c>
      <c r="DH50" s="108">
        <v>6</v>
      </c>
      <c r="DI50" s="334" t="str">
        <f t="array" ref="DI50">IF(MIN(IF($D$5:$D$1004=DH50,$L$5:$L$1004,""))=0,"",MIN(IF($D$5:$D$1004=DH50,$L$5:$L$1004,""))-1)</f>
        <v/>
      </c>
      <c r="DK50" s="109"/>
      <c r="DL50" s="109"/>
      <c r="DM50" s="121"/>
      <c r="DN50" s="121"/>
      <c r="DO50" s="121"/>
      <c r="DP50" s="109"/>
      <c r="DQ50" s="109"/>
    </row>
    <row r="51" spans="2:121" s="7" customFormat="1" ht="15" customHeight="1" x14ac:dyDescent="0.25">
      <c r="B51" s="104">
        <v>47</v>
      </c>
      <c r="C51" s="86" t="str">
        <f>IFERROR(INDEX(Backlog!B$6:B$1005,Calculation!$B51,1),"")</f>
        <v/>
      </c>
      <c r="D51" s="86" t="str">
        <f>IFERROR(IF(INDEX(Backlog!C$6:C$1005,Calculation!$B51,1)="","",INDEX(Backlog!C$6:C$1005,Calculation!$B51,1)),"")</f>
        <v/>
      </c>
      <c r="E51" s="86" t="str">
        <f>IFERROR(""&amp;INDEX(Backlog!D$6:D$1005,Calculation!$B51,1),"")</f>
        <v/>
      </c>
      <c r="F51" s="86" t="str">
        <f>IFERROR(""&amp;INDEX(Backlog!E$6:E$1005,Calculation!$B51,1),"")</f>
        <v/>
      </c>
      <c r="G51" s="86" t="str">
        <f>IFERROR(""&amp;INDEX(Backlog!F$6:F$1005,Calculation!$B51,1),"")</f>
        <v/>
      </c>
      <c r="H51" s="86" t="str">
        <f>IFERROR(IF(INDEX(Backlog!G$6:G$1005,Calculation!$B51,1)="","",INDEX(Backlog!G$6:G$1005,Calculation!$B51,1)),"")</f>
        <v/>
      </c>
      <c r="I51" s="86" t="str">
        <f>IFERROR(IF(INDEX(Backlog!H$6:H$1005,Calculation!$B51,1)="","Not set",INDEX(Backlog!H$6:H$1005,Calculation!$B51,1)),"")</f>
        <v>Not set</v>
      </c>
      <c r="J51" s="86" t="str">
        <f>IFERROR(""&amp;INDEX(Backlog!I$6:I$1005,Calculation!$B51,1),"")</f>
        <v/>
      </c>
      <c r="K51" s="86" t="str">
        <f>IFERROR(IF(LEN(INDEX(Backlog!J$6:J$1005,Calculation!$B51,1))=0,"Not set",INDEX(Backlog!J$6:J$1005,Calculation!$B51,1)),"")</f>
        <v>Not set</v>
      </c>
      <c r="L51" s="105" t="str">
        <f>IFERROR(IF(INDEX(Backlog!K$6:K$1005,Calculation!$B51,1)="","",INDEX(Backlog!K$6:K$1005,Calculation!$B51,1)),"")</f>
        <v/>
      </c>
      <c r="M51" s="105" t="str">
        <f t="shared" si="0"/>
        <v/>
      </c>
      <c r="N51" s="105" t="str">
        <f>IFERROR(IF(INDEX(Backlog!L$6:L$1005,Calculation!$B51,1)="","",INDEX(Backlog!L$6:L$1005,Calculation!$B51,1)),"")</f>
        <v/>
      </c>
      <c r="O51" s="105" t="str">
        <f t="shared" si="1"/>
        <v/>
      </c>
      <c r="P51" s="86" t="str">
        <f>IFERROR(""&amp;INDEX(Backlog!M$6:M$1005,Calculation!$B51,1),"")</f>
        <v/>
      </c>
      <c r="Q51" s="106" t="str">
        <f t="shared" si="2"/>
        <v/>
      </c>
      <c r="R51" s="106">
        <f t="shared" si="3"/>
        <v>0</v>
      </c>
      <c r="T51" s="107">
        <f t="shared" si="4"/>
        <v>0</v>
      </c>
      <c r="U51" s="86">
        <f t="shared" si="5"/>
        <v>1</v>
      </c>
      <c r="V51" s="86">
        <f t="shared" si="6"/>
        <v>1</v>
      </c>
      <c r="W51" s="86">
        <f t="shared" si="7"/>
        <v>1</v>
      </c>
      <c r="X51" s="86">
        <f t="shared" si="17"/>
        <v>0</v>
      </c>
      <c r="Y51" s="86" t="str">
        <f t="shared" si="8"/>
        <v xml:space="preserve"># - </v>
      </c>
      <c r="Z51" s="86" t="str">
        <f t="shared" si="9"/>
        <v>-</v>
      </c>
      <c r="AA51" s="86" t="str">
        <f>IF(X51=0,"",IF(LEN(K51)=0,COLUMN(Kanban!$D$8),IFERROR(MATCH(K51,Kanban!$A$8:$AI$8,0),COLUMN(Kanban!$D$8))))</f>
        <v/>
      </c>
      <c r="AB51" s="86" t="str">
        <f>IF(X51=0,"",2*COUNTIF($AA$5:AA51,AA51)+$AF$5)</f>
        <v/>
      </c>
      <c r="AC51" s="106" t="str">
        <f t="shared" si="18"/>
        <v>-</v>
      </c>
      <c r="AK51" s="107" t="str">
        <f>INDEX(Retrospective!$B$8:$D$207,B51,IF(OR($AI$4=2,$AI$4=4),2,1))&amp;IF($AI$4=2,""," - "&amp;INDEX(Retrospective!$B$8:$D$207,B51,IF($AI$4=1,2,3)))</f>
        <v xml:space="preserve"> - </v>
      </c>
      <c r="AL51" s="106" t="str">
        <f>IFERROR(MATCH(INDEX(Retrospective!$E$8:$E$207,B51,1),$AI$13:$AI$16,0),"")</f>
        <v/>
      </c>
      <c r="AM51" s="86" t="str">
        <f>IF(AL51="","", AL51&amp;"."&amp;COUNTIF($AL$5:AL51,AL51))</f>
        <v/>
      </c>
      <c r="AW51" s="124"/>
      <c r="BF51" s="111" t="str">
        <f t="array" ref="BF51">IFERROR(SMALL(IF($D$5:$D$1004=$AP$6,$N$5:$N$1004,""),B51),"")</f>
        <v/>
      </c>
      <c r="BG51" s="112" t="str">
        <f>IF(IFERROR(MATCH(BF51,$BF$4:BF50,0),0)=0,MAX($BG$4:BG50)+1,"")</f>
        <v/>
      </c>
      <c r="BH51" s="113" t="str">
        <f t="shared" si="12"/>
        <v/>
      </c>
      <c r="BI51" s="112" t="str">
        <f t="shared" si="13"/>
        <v/>
      </c>
      <c r="BJ51" s="86" t="str">
        <f t="shared" si="14"/>
        <v/>
      </c>
      <c r="BK51" s="86" t="str">
        <f t="shared" si="20"/>
        <v/>
      </c>
      <c r="BL51" s="86" t="str">
        <f t="shared" si="15"/>
        <v/>
      </c>
      <c r="BM51" s="86" t="str">
        <f t="shared" si="21"/>
        <v/>
      </c>
      <c r="DA51" s="109">
        <f>IF(COUNTIF($DA$5:DA50,DA50)=$BD$15,MAX(DA50)+1,DA50)</f>
        <v>11</v>
      </c>
      <c r="DB51" s="109" t="str">
        <f t="shared" si="39"/>
        <v/>
      </c>
      <c r="DC51" s="109" t="str">
        <f>IF(DB51="","",INDEX($CT$5:$CY$5,1,COUNTIF($DB$6:DB51,DB51)))</f>
        <v/>
      </c>
      <c r="DD51" s="109" t="str">
        <f>IF(DB51="","",MAX(INDEX($CT$6:$CY$35,DA51+1,COUNTIF($DB$6:DB51,DB51)),0))</f>
        <v/>
      </c>
      <c r="DF51" s="109" t="str">
        <f>""&amp;Settings!B24</f>
        <v/>
      </c>
      <c r="DH51" s="108">
        <v>7</v>
      </c>
      <c r="DI51" s="334" t="str">
        <f t="array" ref="DI51">IF(MIN(IF($D$5:$D$1004=DH51,$L$5:$L$1004,""))=0,"",MIN(IF($D$5:$D$1004=DH51,$L$5:$L$1004,""))-1)</f>
        <v/>
      </c>
      <c r="DK51" s="109"/>
      <c r="DL51" s="109"/>
      <c r="DM51" s="121"/>
      <c r="DN51" s="121"/>
      <c r="DO51" s="121"/>
      <c r="DP51" s="109"/>
      <c r="DQ51" s="109"/>
    </row>
    <row r="52" spans="2:121" s="7" customFormat="1" ht="15" customHeight="1" x14ac:dyDescent="0.25">
      <c r="B52" s="104">
        <v>48</v>
      </c>
      <c r="C52" s="86" t="str">
        <f>IFERROR(INDEX(Backlog!B$6:B$1005,Calculation!$B52,1),"")</f>
        <v/>
      </c>
      <c r="D52" s="86" t="str">
        <f>IFERROR(IF(INDEX(Backlog!C$6:C$1005,Calculation!$B52,1)="","",INDEX(Backlog!C$6:C$1005,Calculation!$B52,1)),"")</f>
        <v/>
      </c>
      <c r="E52" s="86" t="str">
        <f>IFERROR(""&amp;INDEX(Backlog!D$6:D$1005,Calculation!$B52,1),"")</f>
        <v/>
      </c>
      <c r="F52" s="86" t="str">
        <f>IFERROR(""&amp;INDEX(Backlog!E$6:E$1005,Calculation!$B52,1),"")</f>
        <v/>
      </c>
      <c r="G52" s="86" t="str">
        <f>IFERROR(""&amp;INDEX(Backlog!F$6:F$1005,Calculation!$B52,1),"")</f>
        <v/>
      </c>
      <c r="H52" s="86" t="str">
        <f>IFERROR(IF(INDEX(Backlog!G$6:G$1005,Calculation!$B52,1)="","",INDEX(Backlog!G$6:G$1005,Calculation!$B52,1)),"")</f>
        <v/>
      </c>
      <c r="I52" s="86" t="str">
        <f>IFERROR(IF(INDEX(Backlog!H$6:H$1005,Calculation!$B52,1)="","Not set",INDEX(Backlog!H$6:H$1005,Calculation!$B52,1)),"")</f>
        <v>Not set</v>
      </c>
      <c r="J52" s="86" t="str">
        <f>IFERROR(""&amp;INDEX(Backlog!I$6:I$1005,Calculation!$B52,1),"")</f>
        <v/>
      </c>
      <c r="K52" s="86" t="str">
        <f>IFERROR(IF(LEN(INDEX(Backlog!J$6:J$1005,Calculation!$B52,1))=0,"Not set",INDEX(Backlog!J$6:J$1005,Calculation!$B52,1)),"")</f>
        <v>Not set</v>
      </c>
      <c r="L52" s="105" t="str">
        <f>IFERROR(IF(INDEX(Backlog!K$6:K$1005,Calculation!$B52,1)="","",INDEX(Backlog!K$6:K$1005,Calculation!$B52,1)),"")</f>
        <v/>
      </c>
      <c r="M52" s="105" t="str">
        <f t="shared" si="0"/>
        <v/>
      </c>
      <c r="N52" s="105" t="str">
        <f>IFERROR(IF(INDEX(Backlog!L$6:L$1005,Calculation!$B52,1)="","",INDEX(Backlog!L$6:L$1005,Calculation!$B52,1)),"")</f>
        <v/>
      </c>
      <c r="O52" s="105" t="str">
        <f t="shared" si="1"/>
        <v/>
      </c>
      <c r="P52" s="86" t="str">
        <f>IFERROR(""&amp;INDEX(Backlog!M$6:M$1005,Calculation!$B52,1),"")</f>
        <v/>
      </c>
      <c r="Q52" s="106" t="str">
        <f t="shared" si="2"/>
        <v/>
      </c>
      <c r="R52" s="106">
        <f t="shared" si="3"/>
        <v>0</v>
      </c>
      <c r="T52" s="107">
        <f t="shared" si="4"/>
        <v>0</v>
      </c>
      <c r="U52" s="86">
        <f t="shared" si="5"/>
        <v>1</v>
      </c>
      <c r="V52" s="86">
        <f t="shared" si="6"/>
        <v>1</v>
      </c>
      <c r="W52" s="86">
        <f t="shared" si="7"/>
        <v>1</v>
      </c>
      <c r="X52" s="86">
        <f t="shared" si="17"/>
        <v>0</v>
      </c>
      <c r="Y52" s="86" t="str">
        <f t="shared" si="8"/>
        <v xml:space="preserve"># - </v>
      </c>
      <c r="Z52" s="86" t="str">
        <f t="shared" si="9"/>
        <v>-</v>
      </c>
      <c r="AA52" s="86" t="str">
        <f>IF(X52=0,"",IF(LEN(K52)=0,COLUMN(Kanban!$D$8),IFERROR(MATCH(K52,Kanban!$A$8:$AI$8,0),COLUMN(Kanban!$D$8))))</f>
        <v/>
      </c>
      <c r="AB52" s="86" t="str">
        <f>IF(X52=0,"",2*COUNTIF($AA$5:AA52,AA52)+$AF$5)</f>
        <v/>
      </c>
      <c r="AC52" s="106" t="str">
        <f t="shared" si="18"/>
        <v>-</v>
      </c>
      <c r="AK52" s="107" t="str">
        <f>INDEX(Retrospective!$B$8:$D$207,B52,IF(OR($AI$4=2,$AI$4=4),2,1))&amp;IF($AI$4=2,""," - "&amp;INDEX(Retrospective!$B$8:$D$207,B52,IF($AI$4=1,2,3)))</f>
        <v xml:space="preserve"> - </v>
      </c>
      <c r="AL52" s="106" t="str">
        <f>IFERROR(MATCH(INDEX(Retrospective!$E$8:$E$207,B52,1),$AI$13:$AI$16,0),"")</f>
        <v/>
      </c>
      <c r="AM52" s="86" t="str">
        <f>IF(AL52="","", AL52&amp;"."&amp;COUNTIF($AL$5:AL52,AL52))</f>
        <v/>
      </c>
      <c r="AW52" s="124"/>
      <c r="BF52" s="111" t="str">
        <f t="array" ref="BF52">IFERROR(SMALL(IF($D$5:$D$1004=$AP$6,$N$5:$N$1004,""),B52),"")</f>
        <v/>
      </c>
      <c r="BG52" s="112" t="str">
        <f>IF(IFERROR(MATCH(BF52,$BF$4:BF51,0),0)=0,MAX($BG$4:BG51)+1,"")</f>
        <v/>
      </c>
      <c r="BH52" s="113" t="str">
        <f t="shared" si="12"/>
        <v/>
      </c>
      <c r="BI52" s="112" t="str">
        <f t="shared" si="13"/>
        <v/>
      </c>
      <c r="BJ52" s="86" t="str">
        <f t="shared" si="14"/>
        <v/>
      </c>
      <c r="BK52" s="86" t="str">
        <f t="shared" si="20"/>
        <v/>
      </c>
      <c r="BL52" s="86" t="str">
        <f t="shared" si="15"/>
        <v/>
      </c>
      <c r="BM52" s="86" t="str">
        <f t="shared" si="21"/>
        <v/>
      </c>
      <c r="DA52" s="109">
        <f>IF(COUNTIF($DA$5:DA51,DA51)=$BD$15,MAX(DA51)+1,DA51)</f>
        <v>11</v>
      </c>
      <c r="DB52" s="109" t="str">
        <f t="shared" si="39"/>
        <v/>
      </c>
      <c r="DC52" s="109" t="str">
        <f>IF(DB52="","",INDEX($CT$5:$CY$5,1,COUNTIF($DB$6:DB52,DB52)))</f>
        <v/>
      </c>
      <c r="DD52" s="109" t="str">
        <f>IF(DB52="","",MAX(INDEX($CT$6:$CY$35,DA52+1,COUNTIF($DB$6:DB52,DB52)),0))</f>
        <v/>
      </c>
      <c r="DF52" s="109" t="str">
        <f>""&amp;Settings!B25</f>
        <v/>
      </c>
      <c r="DH52" s="108">
        <v>8</v>
      </c>
      <c r="DI52" s="334" t="str">
        <f t="array" ref="DI52">IF(MIN(IF($D$5:$D$1004=DH52,$L$5:$L$1004,""))=0,"",MIN(IF($D$5:$D$1004=DH52,$L$5:$L$1004,""))-1)</f>
        <v/>
      </c>
      <c r="DK52" s="109"/>
      <c r="DL52" s="109"/>
      <c r="DM52" s="121"/>
      <c r="DN52" s="121"/>
      <c r="DO52" s="121"/>
      <c r="DP52" s="109"/>
      <c r="DQ52" s="109"/>
    </row>
    <row r="53" spans="2:121" s="7" customFormat="1" ht="15" customHeight="1" x14ac:dyDescent="0.25">
      <c r="B53" s="104">
        <v>49</v>
      </c>
      <c r="C53" s="86" t="str">
        <f>IFERROR(INDEX(Backlog!B$6:B$1005,Calculation!$B53,1),"")</f>
        <v/>
      </c>
      <c r="D53" s="86" t="str">
        <f>IFERROR(IF(INDEX(Backlog!C$6:C$1005,Calculation!$B53,1)="","",INDEX(Backlog!C$6:C$1005,Calculation!$B53,1)),"")</f>
        <v/>
      </c>
      <c r="E53" s="86" t="str">
        <f>IFERROR(""&amp;INDEX(Backlog!D$6:D$1005,Calculation!$B53,1),"")</f>
        <v/>
      </c>
      <c r="F53" s="86" t="str">
        <f>IFERROR(""&amp;INDEX(Backlog!E$6:E$1005,Calculation!$B53,1),"")</f>
        <v/>
      </c>
      <c r="G53" s="86" t="str">
        <f>IFERROR(""&amp;INDEX(Backlog!F$6:F$1005,Calculation!$B53,1),"")</f>
        <v/>
      </c>
      <c r="H53" s="86" t="str">
        <f>IFERROR(IF(INDEX(Backlog!G$6:G$1005,Calculation!$B53,1)="","",INDEX(Backlog!G$6:G$1005,Calculation!$B53,1)),"")</f>
        <v/>
      </c>
      <c r="I53" s="86" t="str">
        <f>IFERROR(IF(INDEX(Backlog!H$6:H$1005,Calculation!$B53,1)="","Not set",INDEX(Backlog!H$6:H$1005,Calculation!$B53,1)),"")</f>
        <v>Not set</v>
      </c>
      <c r="J53" s="86" t="str">
        <f>IFERROR(""&amp;INDEX(Backlog!I$6:I$1005,Calculation!$B53,1),"")</f>
        <v/>
      </c>
      <c r="K53" s="86" t="str">
        <f>IFERROR(IF(LEN(INDEX(Backlog!J$6:J$1005,Calculation!$B53,1))=0,"Not set",INDEX(Backlog!J$6:J$1005,Calculation!$B53,1)),"")</f>
        <v>Not set</v>
      </c>
      <c r="L53" s="105" t="str">
        <f>IFERROR(IF(INDEX(Backlog!K$6:K$1005,Calculation!$B53,1)="","",INDEX(Backlog!K$6:K$1005,Calculation!$B53,1)),"")</f>
        <v/>
      </c>
      <c r="M53" s="105" t="str">
        <f t="shared" si="0"/>
        <v/>
      </c>
      <c r="N53" s="105" t="str">
        <f>IFERROR(IF(INDEX(Backlog!L$6:L$1005,Calculation!$B53,1)="","",INDEX(Backlog!L$6:L$1005,Calculation!$B53,1)),"")</f>
        <v/>
      </c>
      <c r="O53" s="105" t="str">
        <f t="shared" si="1"/>
        <v/>
      </c>
      <c r="P53" s="86" t="str">
        <f>IFERROR(""&amp;INDEX(Backlog!M$6:M$1005,Calculation!$B53,1),"")</f>
        <v/>
      </c>
      <c r="Q53" s="106" t="str">
        <f t="shared" si="2"/>
        <v/>
      </c>
      <c r="R53" s="106">
        <f t="shared" si="3"/>
        <v>0</v>
      </c>
      <c r="T53" s="107">
        <f t="shared" si="4"/>
        <v>0</v>
      </c>
      <c r="U53" s="86">
        <f t="shared" si="5"/>
        <v>1</v>
      </c>
      <c r="V53" s="86">
        <f t="shared" si="6"/>
        <v>1</v>
      </c>
      <c r="W53" s="86">
        <f t="shared" si="7"/>
        <v>1</v>
      </c>
      <c r="X53" s="86">
        <f t="shared" si="17"/>
        <v>0</v>
      </c>
      <c r="Y53" s="86" t="str">
        <f t="shared" si="8"/>
        <v xml:space="preserve"># - </v>
      </c>
      <c r="Z53" s="86" t="str">
        <f t="shared" si="9"/>
        <v>-</v>
      </c>
      <c r="AA53" s="86" t="str">
        <f>IF(X53=0,"",IF(LEN(K53)=0,COLUMN(Kanban!$D$8),IFERROR(MATCH(K53,Kanban!$A$8:$AI$8,0),COLUMN(Kanban!$D$8))))</f>
        <v/>
      </c>
      <c r="AB53" s="86" t="str">
        <f>IF(X53=0,"",2*COUNTIF($AA$5:AA53,AA53)+$AF$5)</f>
        <v/>
      </c>
      <c r="AC53" s="106" t="str">
        <f t="shared" si="18"/>
        <v>-</v>
      </c>
      <c r="AK53" s="107" t="str">
        <f>INDEX(Retrospective!$B$8:$D$207,B53,IF(OR($AI$4=2,$AI$4=4),2,1))&amp;IF($AI$4=2,""," - "&amp;INDEX(Retrospective!$B$8:$D$207,B53,IF($AI$4=1,2,3)))</f>
        <v xml:space="preserve"> - </v>
      </c>
      <c r="AL53" s="106" t="str">
        <f>IFERROR(MATCH(INDEX(Retrospective!$E$8:$E$207,B53,1),$AI$13:$AI$16,0),"")</f>
        <v/>
      </c>
      <c r="AM53" s="86" t="str">
        <f>IF(AL53="","", AL53&amp;"."&amp;COUNTIF($AL$5:AL53,AL53))</f>
        <v/>
      </c>
      <c r="AW53" s="124"/>
      <c r="BF53" s="111" t="str">
        <f t="array" ref="BF53">IFERROR(SMALL(IF($D$5:$D$1004=$AP$6,$N$5:$N$1004,""),B53),"")</f>
        <v/>
      </c>
      <c r="BG53" s="112" t="str">
        <f>IF(IFERROR(MATCH(BF53,$BF$4:BF52,0),0)=0,MAX($BG$4:BG52)+1,"")</f>
        <v/>
      </c>
      <c r="BH53" s="113" t="str">
        <f t="shared" si="12"/>
        <v/>
      </c>
      <c r="BI53" s="112" t="str">
        <f t="shared" si="13"/>
        <v/>
      </c>
      <c r="BJ53" s="86" t="str">
        <f t="shared" si="14"/>
        <v/>
      </c>
      <c r="BK53" s="86" t="str">
        <f t="shared" si="20"/>
        <v/>
      </c>
      <c r="BL53" s="86" t="str">
        <f t="shared" si="15"/>
        <v/>
      </c>
      <c r="BM53" s="86" t="str">
        <f t="shared" si="21"/>
        <v/>
      </c>
      <c r="DA53" s="109">
        <f>IF(COUNTIF($DA$5:DA52,DA52)=$BD$15,MAX(DA52)+1,DA52)</f>
        <v>11</v>
      </c>
      <c r="DB53" s="109" t="str">
        <f t="shared" si="39"/>
        <v/>
      </c>
      <c r="DC53" s="109" t="str">
        <f>IF(DB53="","",INDEX($CT$5:$CY$5,1,COUNTIF($DB$6:DB53,DB53)))</f>
        <v/>
      </c>
      <c r="DD53" s="109" t="str">
        <f>IF(DB53="","",MAX(INDEX($CT$6:$CY$35,DA53+1,COUNTIF($DB$6:DB53,DB53)),0))</f>
        <v/>
      </c>
      <c r="DF53" s="109" t="str">
        <f>""&amp;Settings!B26</f>
        <v/>
      </c>
      <c r="DH53" s="108">
        <v>9</v>
      </c>
      <c r="DI53" s="334" t="str">
        <f t="array" ref="DI53">IF(MIN(IF($D$5:$D$1004=DH53,$L$5:$L$1004,""))=0,"",MIN(IF($D$5:$D$1004=DH53,$L$5:$L$1004,""))-1)</f>
        <v/>
      </c>
      <c r="DK53" s="109"/>
      <c r="DL53" s="109"/>
      <c r="DM53" s="121"/>
      <c r="DN53" s="121"/>
      <c r="DO53" s="121"/>
      <c r="DP53" s="109"/>
      <c r="DQ53" s="109"/>
    </row>
    <row r="54" spans="2:121" s="7" customFormat="1" ht="15" customHeight="1" x14ac:dyDescent="0.25">
      <c r="B54" s="104">
        <v>50</v>
      </c>
      <c r="C54" s="86" t="str">
        <f>IFERROR(INDEX(Backlog!B$6:B$1005,Calculation!$B54,1),"")</f>
        <v/>
      </c>
      <c r="D54" s="86" t="str">
        <f>IFERROR(IF(INDEX(Backlog!C$6:C$1005,Calculation!$B54,1)="","",INDEX(Backlog!C$6:C$1005,Calculation!$B54,1)),"")</f>
        <v/>
      </c>
      <c r="E54" s="86" t="str">
        <f>IFERROR(""&amp;INDEX(Backlog!D$6:D$1005,Calculation!$B54,1),"")</f>
        <v/>
      </c>
      <c r="F54" s="86" t="str">
        <f>IFERROR(""&amp;INDEX(Backlog!E$6:E$1005,Calculation!$B54,1),"")</f>
        <v/>
      </c>
      <c r="G54" s="86" t="str">
        <f>IFERROR(""&amp;INDEX(Backlog!F$6:F$1005,Calculation!$B54,1),"")</f>
        <v/>
      </c>
      <c r="H54" s="86" t="str">
        <f>IFERROR(IF(INDEX(Backlog!G$6:G$1005,Calculation!$B54,1)="","",INDEX(Backlog!G$6:G$1005,Calculation!$B54,1)),"")</f>
        <v/>
      </c>
      <c r="I54" s="86" t="str">
        <f>IFERROR(IF(INDEX(Backlog!H$6:H$1005,Calculation!$B54,1)="","Not set",INDEX(Backlog!H$6:H$1005,Calculation!$B54,1)),"")</f>
        <v>Not set</v>
      </c>
      <c r="J54" s="86" t="str">
        <f>IFERROR(""&amp;INDEX(Backlog!I$6:I$1005,Calculation!$B54,1),"")</f>
        <v/>
      </c>
      <c r="K54" s="86" t="str">
        <f>IFERROR(IF(LEN(INDEX(Backlog!J$6:J$1005,Calculation!$B54,1))=0,"Not set",INDEX(Backlog!J$6:J$1005,Calculation!$B54,1)),"")</f>
        <v>Not set</v>
      </c>
      <c r="L54" s="105" t="str">
        <f>IFERROR(IF(INDEX(Backlog!K$6:K$1005,Calculation!$B54,1)="","",INDEX(Backlog!K$6:K$1005,Calculation!$B54,1)),"")</f>
        <v/>
      </c>
      <c r="M54" s="105" t="str">
        <f t="shared" si="0"/>
        <v/>
      </c>
      <c r="N54" s="105" t="str">
        <f>IFERROR(IF(INDEX(Backlog!L$6:L$1005,Calculation!$B54,1)="","",INDEX(Backlog!L$6:L$1005,Calculation!$B54,1)),"")</f>
        <v/>
      </c>
      <c r="O54" s="105" t="str">
        <f t="shared" si="1"/>
        <v/>
      </c>
      <c r="P54" s="86" t="str">
        <f>IFERROR(""&amp;INDEX(Backlog!M$6:M$1005,Calculation!$B54,1),"")</f>
        <v/>
      </c>
      <c r="Q54" s="106" t="str">
        <f t="shared" si="2"/>
        <v/>
      </c>
      <c r="R54" s="106">
        <f t="shared" si="3"/>
        <v>0</v>
      </c>
      <c r="T54" s="107">
        <f t="shared" si="4"/>
        <v>0</v>
      </c>
      <c r="U54" s="86">
        <f t="shared" si="5"/>
        <v>1</v>
      </c>
      <c r="V54" s="86">
        <f t="shared" si="6"/>
        <v>1</v>
      </c>
      <c r="W54" s="86">
        <f t="shared" si="7"/>
        <v>1</v>
      </c>
      <c r="X54" s="86">
        <f t="shared" si="17"/>
        <v>0</v>
      </c>
      <c r="Y54" s="86" t="str">
        <f t="shared" si="8"/>
        <v xml:space="preserve"># - </v>
      </c>
      <c r="Z54" s="86" t="str">
        <f t="shared" si="9"/>
        <v>-</v>
      </c>
      <c r="AA54" s="86" t="str">
        <f>IF(X54=0,"",IF(LEN(K54)=0,COLUMN(Kanban!$D$8),IFERROR(MATCH(K54,Kanban!$A$8:$AI$8,0),COLUMN(Kanban!$D$8))))</f>
        <v/>
      </c>
      <c r="AB54" s="86" t="str">
        <f>IF(X54=0,"",2*COUNTIF($AA$5:AA54,AA54)+$AF$5)</f>
        <v/>
      </c>
      <c r="AC54" s="106" t="str">
        <f t="shared" si="18"/>
        <v>-</v>
      </c>
      <c r="AK54" s="107" t="str">
        <f>INDEX(Retrospective!$B$8:$D$207,B54,IF(OR($AI$4=2,$AI$4=4),2,1))&amp;IF($AI$4=2,""," - "&amp;INDEX(Retrospective!$B$8:$D$207,B54,IF($AI$4=1,2,3)))</f>
        <v xml:space="preserve"> - </v>
      </c>
      <c r="AL54" s="106" t="str">
        <f>IFERROR(MATCH(INDEX(Retrospective!$E$8:$E$207,B54,1),$AI$13:$AI$16,0),"")</f>
        <v/>
      </c>
      <c r="AM54" s="86" t="str">
        <f>IF(AL54="","", AL54&amp;"."&amp;COUNTIF($AL$5:AL54,AL54))</f>
        <v/>
      </c>
      <c r="AW54" s="124"/>
      <c r="BF54" s="111" t="str">
        <f t="array" ref="BF54">IFERROR(SMALL(IF($D$5:$D$1004=$AP$6,$N$5:$N$1004,""),B54),"")</f>
        <v/>
      </c>
      <c r="BG54" s="112" t="str">
        <f>IF(IFERROR(MATCH(BF54,$BF$4:BF53,0),0)=0,MAX($BG$4:BG53)+1,"")</f>
        <v/>
      </c>
      <c r="BH54" s="113" t="str">
        <f t="shared" si="12"/>
        <v/>
      </c>
      <c r="BI54" s="112" t="str">
        <f t="shared" si="13"/>
        <v/>
      </c>
      <c r="BJ54" s="86" t="str">
        <f t="shared" si="14"/>
        <v/>
      </c>
      <c r="BK54" s="86" t="str">
        <f t="shared" si="20"/>
        <v/>
      </c>
      <c r="BL54" s="86" t="str">
        <f t="shared" si="15"/>
        <v/>
      </c>
      <c r="BM54" s="86" t="str">
        <f t="shared" si="21"/>
        <v/>
      </c>
      <c r="DA54" s="109">
        <f>IF(COUNTIF($DA$5:DA53,DA53)=$BD$15,MAX(DA53)+1,DA53)</f>
        <v>12</v>
      </c>
      <c r="DB54" s="109" t="str">
        <f t="shared" si="39"/>
        <v/>
      </c>
      <c r="DC54" s="109" t="str">
        <f>IF(DB54="","",INDEX($CT$5:$CY$5,1,COUNTIF($DB$6:DB54,DB54)))</f>
        <v/>
      </c>
      <c r="DD54" s="109" t="str">
        <f>IF(DB54="","",MAX(INDEX($CT$6:$CY$35,DA54+1,COUNTIF($DB$6:DB54,DB54)),0))</f>
        <v/>
      </c>
      <c r="DF54" s="109" t="str">
        <f>""&amp;Settings!B27</f>
        <v/>
      </c>
      <c r="DH54" s="108">
        <v>10</v>
      </c>
      <c r="DI54" s="334" t="str">
        <f t="array" ref="DI54">IF(MIN(IF($D$5:$D$1004=DH54,$L$5:$L$1004,""))=0,"",MIN(IF($D$5:$D$1004=DH54,$L$5:$L$1004,""))-1)</f>
        <v/>
      </c>
      <c r="DK54" s="109"/>
      <c r="DL54" s="109"/>
      <c r="DM54" s="121"/>
      <c r="DN54" s="121"/>
      <c r="DO54" s="121"/>
      <c r="DP54" s="109"/>
      <c r="DQ54" s="109"/>
    </row>
    <row r="55" spans="2:121" s="7" customFormat="1" ht="15" customHeight="1" x14ac:dyDescent="0.25">
      <c r="B55" s="104">
        <v>51</v>
      </c>
      <c r="C55" s="86">
        <f>IFERROR(INDEX(Backlog!B$6:B$1005,Calculation!$B55,1),"")</f>
        <v>0</v>
      </c>
      <c r="D55" s="86" t="str">
        <f>IFERROR(IF(INDEX(Backlog!C$6:C$1005,Calculation!$B55,1)="","",INDEX(Backlog!C$6:C$1005,Calculation!$B55,1)),"")</f>
        <v/>
      </c>
      <c r="E55" s="86" t="str">
        <f>IFERROR(""&amp;INDEX(Backlog!D$6:D$1005,Calculation!$B55,1),"")</f>
        <v/>
      </c>
      <c r="F55" s="86" t="str">
        <f>IFERROR(""&amp;INDEX(Backlog!E$6:E$1005,Calculation!$B55,1),"")</f>
        <v/>
      </c>
      <c r="G55" s="86" t="str">
        <f>IFERROR(""&amp;INDEX(Backlog!F$6:F$1005,Calculation!$B55,1),"")</f>
        <v/>
      </c>
      <c r="H55" s="86" t="str">
        <f>IFERROR(IF(INDEX(Backlog!G$6:G$1005,Calculation!$B55,1)="","",INDEX(Backlog!G$6:G$1005,Calculation!$B55,1)),"")</f>
        <v/>
      </c>
      <c r="I55" s="86" t="str">
        <f>IFERROR(IF(INDEX(Backlog!H$6:H$1005,Calculation!$B55,1)="","Not set",INDEX(Backlog!H$6:H$1005,Calculation!$B55,1)),"")</f>
        <v>Not set</v>
      </c>
      <c r="J55" s="86" t="str">
        <f>IFERROR(""&amp;INDEX(Backlog!I$6:I$1005,Calculation!$B55,1),"")</f>
        <v/>
      </c>
      <c r="K55" s="86" t="str">
        <f>IFERROR(IF(LEN(INDEX(Backlog!J$6:J$1005,Calculation!$B55,1))=0,"Not set",INDEX(Backlog!J$6:J$1005,Calculation!$B55,1)),"")</f>
        <v>Not set</v>
      </c>
      <c r="L55" s="105" t="str">
        <f>IFERROR(IF(INDEX(Backlog!K$6:K$1005,Calculation!$B55,1)="","",INDEX(Backlog!K$6:K$1005,Calculation!$B55,1)),"")</f>
        <v/>
      </c>
      <c r="M55" s="105" t="str">
        <f t="shared" si="0"/>
        <v/>
      </c>
      <c r="N55" s="105" t="str">
        <f>IFERROR(IF(INDEX(Backlog!L$6:L$1005,Calculation!$B55,1)="","",INDEX(Backlog!L$6:L$1005,Calculation!$B55,1)),"")</f>
        <v/>
      </c>
      <c r="O55" s="105" t="str">
        <f t="shared" si="1"/>
        <v/>
      </c>
      <c r="P55" s="86" t="str">
        <f>IFERROR(""&amp;INDEX(Backlog!M$6:M$1005,Calculation!$B55,1),"")</f>
        <v/>
      </c>
      <c r="Q55" s="106" t="str">
        <f t="shared" si="2"/>
        <v/>
      </c>
      <c r="R55" s="106">
        <f t="shared" si="3"/>
        <v>0</v>
      </c>
      <c r="T55" s="107">
        <f t="shared" si="4"/>
        <v>0</v>
      </c>
      <c r="U55" s="86">
        <f t="shared" si="5"/>
        <v>1</v>
      </c>
      <c r="V55" s="86">
        <f t="shared" si="6"/>
        <v>1</v>
      </c>
      <c r="W55" s="86">
        <f t="shared" si="7"/>
        <v>1</v>
      </c>
      <c r="X55" s="86">
        <f t="shared" si="17"/>
        <v>0</v>
      </c>
      <c r="Y55" s="86" t="str">
        <f t="shared" si="8"/>
        <v xml:space="preserve">#0 - </v>
      </c>
      <c r="Z55" s="86" t="str">
        <f t="shared" si="9"/>
        <v>-</v>
      </c>
      <c r="AA55" s="86" t="str">
        <f>IF(X55=0,"",IF(LEN(K55)=0,COLUMN(Kanban!$D$8),IFERROR(MATCH(K55,Kanban!$A$8:$AI$8,0),COLUMN(Kanban!$D$8))))</f>
        <v/>
      </c>
      <c r="AB55" s="86" t="str">
        <f>IF(X55=0,"",2*COUNTIF($AA$5:AA55,AA55)+$AF$5)</f>
        <v/>
      </c>
      <c r="AC55" s="106" t="str">
        <f t="shared" si="18"/>
        <v>-</v>
      </c>
      <c r="AK55" s="107" t="str">
        <f>INDEX(Retrospective!$B$8:$D$207,B55,IF(OR($AI$4=2,$AI$4=4),2,1))&amp;IF($AI$4=2,""," - "&amp;INDEX(Retrospective!$B$8:$D$207,B55,IF($AI$4=1,2,3)))</f>
        <v xml:space="preserve"> - </v>
      </c>
      <c r="AL55" s="106" t="str">
        <f>IFERROR(MATCH(INDEX(Retrospective!$E$8:$E$27,B55,1),$AI$13:$AI$16,0),"")</f>
        <v/>
      </c>
      <c r="AM55" s="86" t="str">
        <f>IF(AL55="","", AL55&amp;"."&amp;COUNTIF($AL$5:AL55,AL55))</f>
        <v/>
      </c>
      <c r="AW55" s="124"/>
      <c r="BF55" s="111" t="str">
        <f t="array" ref="BF55">IFERROR(SMALL(IF($D$5:$D$1004=$AP$6,$N$5:$N$1004,""),B55),"")</f>
        <v/>
      </c>
      <c r="BG55" s="112" t="str">
        <f>IF(IFERROR(MATCH(BF55,$BF$4:BF54,0),0)=0,MAX($BG$4:BG54)+1,"")</f>
        <v/>
      </c>
      <c r="BH55" s="113" t="str">
        <f t="shared" si="12"/>
        <v/>
      </c>
      <c r="BI55" s="112" t="str">
        <f t="shared" si="13"/>
        <v/>
      </c>
      <c r="BJ55" s="86" t="str">
        <f t="shared" si="14"/>
        <v/>
      </c>
      <c r="BK55" s="86" t="str">
        <f t="shared" si="20"/>
        <v/>
      </c>
      <c r="BL55" s="86" t="str">
        <f t="shared" si="15"/>
        <v/>
      </c>
      <c r="BM55" s="86" t="str">
        <f t="shared" si="21"/>
        <v/>
      </c>
      <c r="DA55" s="109">
        <f>IF(COUNTIF($DA$5:DA54,DA54)=$BD$15,MAX(DA54)+1,DA54)</f>
        <v>12</v>
      </c>
      <c r="DB55" s="109" t="str">
        <f t="shared" si="39"/>
        <v/>
      </c>
      <c r="DC55" s="109" t="str">
        <f>IF(DB55="","",INDEX($CT$5:$CY$5,1,COUNTIF($DB$6:DB55,DB55)))</f>
        <v/>
      </c>
      <c r="DD55" s="109" t="str">
        <f>IF(DB55="","",MAX(INDEX($CT$6:$CY$35,DA55+1,COUNTIF($DB$6:DB55,DB55)),0))</f>
        <v/>
      </c>
      <c r="DF55" s="109" t="str">
        <f>""&amp;Settings!B28</f>
        <v/>
      </c>
      <c r="DH55" s="108">
        <v>11</v>
      </c>
      <c r="DI55" s="334" t="str">
        <f t="array" ref="DI55">IF(MIN(IF($D$5:$D$1004=DH55,$L$5:$L$1004,""))=0,"",MIN(IF($D$5:$D$1004=DH55,$L$5:$L$1004,""))-1)</f>
        <v/>
      </c>
    </row>
    <row r="56" spans="2:121" s="7" customFormat="1" ht="15" customHeight="1" x14ac:dyDescent="0.25">
      <c r="B56" s="104">
        <v>52</v>
      </c>
      <c r="C56" s="86">
        <f>IFERROR(INDEX(Backlog!B$6:B$1005,Calculation!$B56,1),"")</f>
        <v>0</v>
      </c>
      <c r="D56" s="86" t="str">
        <f>IFERROR(IF(INDEX(Backlog!C$6:C$1005,Calculation!$B56,1)="","",INDEX(Backlog!C$6:C$1005,Calculation!$B56,1)),"")</f>
        <v/>
      </c>
      <c r="E56" s="86" t="str">
        <f>IFERROR(""&amp;INDEX(Backlog!D$6:D$1005,Calculation!$B56,1),"")</f>
        <v/>
      </c>
      <c r="F56" s="86" t="str">
        <f>IFERROR(""&amp;INDEX(Backlog!E$6:E$1005,Calculation!$B56,1),"")</f>
        <v/>
      </c>
      <c r="G56" s="86" t="str">
        <f>IFERROR(""&amp;INDEX(Backlog!F$6:F$1005,Calculation!$B56,1),"")</f>
        <v/>
      </c>
      <c r="H56" s="86" t="str">
        <f>IFERROR(IF(INDEX(Backlog!G$6:G$1005,Calculation!$B56,1)="","",INDEX(Backlog!G$6:G$1005,Calculation!$B56,1)),"")</f>
        <v/>
      </c>
      <c r="I56" s="86" t="str">
        <f>IFERROR(IF(INDEX(Backlog!H$6:H$1005,Calculation!$B56,1)="","Not set",INDEX(Backlog!H$6:H$1005,Calculation!$B56,1)),"")</f>
        <v>Not set</v>
      </c>
      <c r="J56" s="86" t="str">
        <f>IFERROR(""&amp;INDEX(Backlog!I$6:I$1005,Calculation!$B56,1),"")</f>
        <v/>
      </c>
      <c r="K56" s="86" t="str">
        <f>IFERROR(IF(LEN(INDEX(Backlog!J$6:J$1005,Calculation!$B56,1))=0,"Not set",INDEX(Backlog!J$6:J$1005,Calculation!$B56,1)),"")</f>
        <v>Not set</v>
      </c>
      <c r="L56" s="105" t="str">
        <f>IFERROR(IF(INDEX(Backlog!K$6:K$1005,Calculation!$B56,1)="","",INDEX(Backlog!K$6:K$1005,Calculation!$B56,1)),"")</f>
        <v/>
      </c>
      <c r="M56" s="105" t="str">
        <f t="shared" si="0"/>
        <v/>
      </c>
      <c r="N56" s="105" t="str">
        <f>IFERROR(IF(INDEX(Backlog!L$6:L$1005,Calculation!$B56,1)="","",INDEX(Backlog!L$6:L$1005,Calculation!$B56,1)),"")</f>
        <v/>
      </c>
      <c r="O56" s="105" t="str">
        <f t="shared" si="1"/>
        <v/>
      </c>
      <c r="P56" s="86" t="str">
        <f>IFERROR(""&amp;INDEX(Backlog!M$6:M$1005,Calculation!$B56,1),"")</f>
        <v/>
      </c>
      <c r="Q56" s="106" t="str">
        <f t="shared" si="2"/>
        <v/>
      </c>
      <c r="R56" s="106">
        <f t="shared" si="3"/>
        <v>0</v>
      </c>
      <c r="T56" s="107">
        <f t="shared" si="4"/>
        <v>0</v>
      </c>
      <c r="U56" s="86">
        <f t="shared" si="5"/>
        <v>1</v>
      </c>
      <c r="V56" s="86">
        <f t="shared" si="6"/>
        <v>1</v>
      </c>
      <c r="W56" s="86">
        <f t="shared" si="7"/>
        <v>1</v>
      </c>
      <c r="X56" s="86">
        <f t="shared" si="17"/>
        <v>0</v>
      </c>
      <c r="Y56" s="86" t="str">
        <f t="shared" si="8"/>
        <v xml:space="preserve">#0 - </v>
      </c>
      <c r="Z56" s="86" t="str">
        <f t="shared" si="9"/>
        <v>-</v>
      </c>
      <c r="AA56" s="86" t="str">
        <f>IF(X56=0,"",IF(LEN(K56)=0,COLUMN(Kanban!$D$8),IFERROR(MATCH(K56,Kanban!$A$8:$AI$8,0),COLUMN(Kanban!$D$8))))</f>
        <v/>
      </c>
      <c r="AB56" s="86" t="str">
        <f>IF(X56=0,"",2*COUNTIF($AA$5:AA56,AA56)+$AF$5)</f>
        <v/>
      </c>
      <c r="AC56" s="106" t="str">
        <f t="shared" si="18"/>
        <v>-</v>
      </c>
      <c r="AK56" s="107" t="str">
        <f>INDEX(Retrospective!$B$8:$D$207,B56,IF(OR($AI$4=2,$AI$4=4),2,1))&amp;IF($AI$4=2,""," - "&amp;INDEX(Retrospective!$B$8:$D$207,B56,IF($AI$4=1,2,3)))</f>
        <v xml:space="preserve"> - </v>
      </c>
      <c r="AL56" s="106" t="str">
        <f>IFERROR(MATCH(INDEX(Retrospective!$E$8:$E$207,B56,1),$AI$13:$AI$16,0),"")</f>
        <v/>
      </c>
      <c r="AM56" s="86" t="str">
        <f>IF(AL56="","", AL56&amp;"."&amp;COUNTIF($AL$5:AL56,AL56))</f>
        <v/>
      </c>
      <c r="AW56" s="124"/>
      <c r="BF56" s="111" t="str">
        <f t="array" ref="BF56">IFERROR(SMALL(IF($D$5:$D$1004=$AP$6,$N$5:$N$1004,""),B56),"")</f>
        <v/>
      </c>
      <c r="BG56" s="112" t="str">
        <f>IF(IFERROR(MATCH(BF56,$BF$4:BF55,0),0)=0,MAX($BG$4:BG55)+1,"")</f>
        <v/>
      </c>
      <c r="BH56" s="113" t="str">
        <f t="shared" si="12"/>
        <v/>
      </c>
      <c r="BI56" s="112" t="str">
        <f t="shared" si="13"/>
        <v/>
      </c>
      <c r="BJ56" s="86" t="str">
        <f t="shared" si="14"/>
        <v/>
      </c>
      <c r="BK56" s="86" t="str">
        <f t="shared" si="20"/>
        <v/>
      </c>
      <c r="BL56" s="86" t="str">
        <f t="shared" si="15"/>
        <v/>
      </c>
      <c r="BM56" s="86" t="str">
        <f t="shared" si="21"/>
        <v/>
      </c>
      <c r="DA56" s="109">
        <f>IF(COUNTIF($DA$5:DA55,DA55)=$BD$15,MAX(DA55)+1,DA55)</f>
        <v>12</v>
      </c>
      <c r="DB56" s="109" t="str">
        <f t="shared" si="39"/>
        <v/>
      </c>
      <c r="DC56" s="109" t="str">
        <f>IF(DB56="","",INDEX($CT$5:$CY$5,1,COUNTIF($DB$6:DB56,DB56)))</f>
        <v/>
      </c>
      <c r="DD56" s="109" t="str">
        <f>IF(DB56="","",MAX(INDEX($CT$6:$CY$35,DA56+1,COUNTIF($DB$6:DB56,DB56)),0))</f>
        <v/>
      </c>
      <c r="DF56" s="109" t="str">
        <f>""&amp;Settings!B29</f>
        <v/>
      </c>
      <c r="DH56" s="108">
        <v>12</v>
      </c>
      <c r="DI56" s="334" t="str">
        <f t="array" ref="DI56">IF(MIN(IF($D$5:$D$1004=DH56,$L$5:$L$1004,""))=0,"",MIN(IF($D$5:$D$1004=DH56,$L$5:$L$1004,""))-1)</f>
        <v/>
      </c>
    </row>
    <row r="57" spans="2:121" s="7" customFormat="1" ht="15" customHeight="1" x14ac:dyDescent="0.25">
      <c r="B57" s="104">
        <v>53</v>
      </c>
      <c r="C57" s="86">
        <f>IFERROR(INDEX(Backlog!B$6:B$1005,Calculation!$B57,1),"")</f>
        <v>0</v>
      </c>
      <c r="D57" s="86" t="str">
        <f>IFERROR(IF(INDEX(Backlog!C$6:C$1005,Calculation!$B57,1)="","",INDEX(Backlog!C$6:C$1005,Calculation!$B57,1)),"")</f>
        <v/>
      </c>
      <c r="E57" s="86" t="str">
        <f>IFERROR(""&amp;INDEX(Backlog!D$6:D$1005,Calculation!$B57,1),"")</f>
        <v/>
      </c>
      <c r="F57" s="86" t="str">
        <f>IFERROR(""&amp;INDEX(Backlog!E$6:E$1005,Calculation!$B57,1),"")</f>
        <v/>
      </c>
      <c r="G57" s="86" t="str">
        <f>IFERROR(""&amp;INDEX(Backlog!F$6:F$1005,Calculation!$B57,1),"")</f>
        <v/>
      </c>
      <c r="H57" s="86" t="str">
        <f>IFERROR(IF(INDEX(Backlog!G$6:G$1005,Calculation!$B57,1)="","",INDEX(Backlog!G$6:G$1005,Calculation!$B57,1)),"")</f>
        <v/>
      </c>
      <c r="I57" s="86" t="str">
        <f>IFERROR(IF(INDEX(Backlog!H$6:H$1005,Calculation!$B57,1)="","Not set",INDEX(Backlog!H$6:H$1005,Calculation!$B57,1)),"")</f>
        <v>Not set</v>
      </c>
      <c r="J57" s="86" t="str">
        <f>IFERROR(""&amp;INDEX(Backlog!I$6:I$1005,Calculation!$B57,1),"")</f>
        <v/>
      </c>
      <c r="K57" s="86" t="str">
        <f>IFERROR(IF(LEN(INDEX(Backlog!J$6:J$1005,Calculation!$B57,1))=0,"Not set",INDEX(Backlog!J$6:J$1005,Calculation!$B57,1)),"")</f>
        <v>Not set</v>
      </c>
      <c r="L57" s="105" t="str">
        <f>IFERROR(IF(INDEX(Backlog!K$6:K$1005,Calculation!$B57,1)="","",INDEX(Backlog!K$6:K$1005,Calculation!$B57,1)),"")</f>
        <v/>
      </c>
      <c r="M57" s="105" t="str">
        <f t="shared" si="0"/>
        <v/>
      </c>
      <c r="N57" s="105" t="str">
        <f>IFERROR(IF(INDEX(Backlog!L$6:L$1005,Calculation!$B57,1)="","",INDEX(Backlog!L$6:L$1005,Calculation!$B57,1)),"")</f>
        <v/>
      </c>
      <c r="O57" s="105" t="str">
        <f t="shared" si="1"/>
        <v/>
      </c>
      <c r="P57" s="86" t="str">
        <f>IFERROR(""&amp;INDEX(Backlog!M$6:M$1005,Calculation!$B57,1),"")</f>
        <v/>
      </c>
      <c r="Q57" s="106" t="str">
        <f t="shared" si="2"/>
        <v/>
      </c>
      <c r="R57" s="106">
        <f t="shared" si="3"/>
        <v>0</v>
      </c>
      <c r="T57" s="107">
        <f t="shared" si="4"/>
        <v>0</v>
      </c>
      <c r="U57" s="86">
        <f t="shared" si="5"/>
        <v>1</v>
      </c>
      <c r="V57" s="86">
        <f t="shared" si="6"/>
        <v>1</v>
      </c>
      <c r="W57" s="86">
        <f t="shared" si="7"/>
        <v>1</v>
      </c>
      <c r="X57" s="86">
        <f t="shared" si="17"/>
        <v>0</v>
      </c>
      <c r="Y57" s="86" t="str">
        <f t="shared" si="8"/>
        <v xml:space="preserve">#0 - </v>
      </c>
      <c r="Z57" s="86" t="str">
        <f t="shared" si="9"/>
        <v>-</v>
      </c>
      <c r="AA57" s="86" t="str">
        <f>IF(X57=0,"",IF(LEN(K57)=0,COLUMN(Kanban!$D$8),IFERROR(MATCH(K57,Kanban!$A$8:$AI$8,0),COLUMN(Kanban!$D$8))))</f>
        <v/>
      </c>
      <c r="AB57" s="86" t="str">
        <f>IF(X57=0,"",2*COUNTIF($AA$5:AA57,AA57)+$AF$5)</f>
        <v/>
      </c>
      <c r="AC57" s="106" t="str">
        <f t="shared" si="18"/>
        <v>-</v>
      </c>
      <c r="AK57" s="107" t="str">
        <f>INDEX(Retrospective!$B$8:$D$207,B57,IF(OR($AI$4=2,$AI$4=4),2,1))&amp;IF($AI$4=2,""," - "&amp;INDEX(Retrospective!$B$8:$D$207,B57,IF($AI$4=1,2,3)))</f>
        <v xml:space="preserve"> - </v>
      </c>
      <c r="AL57" s="106" t="str">
        <f>IFERROR(MATCH(INDEX(Retrospective!$E$8:$E$27,B57,1),$AI$13:$AI$16,0),"")</f>
        <v/>
      </c>
      <c r="AM57" s="86" t="str">
        <f>IF(AL57="","", AL57&amp;"."&amp;COUNTIF($AL$5:AL57,AL57))</f>
        <v/>
      </c>
      <c r="AW57" s="124"/>
      <c r="BF57" s="111" t="str">
        <f t="array" ref="BF57">IFERROR(SMALL(IF($D$5:$D$1004=$AP$6,$N$5:$N$1004,""),B57),"")</f>
        <v/>
      </c>
      <c r="BG57" s="112" t="str">
        <f>IF(IFERROR(MATCH(BF57,$BF$4:BF56,0),0)=0,MAX($BG$4:BG56)+1,"")</f>
        <v/>
      </c>
      <c r="BH57" s="113" t="str">
        <f t="shared" si="12"/>
        <v/>
      </c>
      <c r="BI57" s="112" t="str">
        <f t="shared" si="13"/>
        <v/>
      </c>
      <c r="BJ57" s="86" t="str">
        <f t="shared" si="14"/>
        <v/>
      </c>
      <c r="BK57" s="86" t="str">
        <f t="shared" si="20"/>
        <v/>
      </c>
      <c r="BL57" s="86" t="str">
        <f t="shared" si="15"/>
        <v/>
      </c>
      <c r="BM57" s="86" t="str">
        <f t="shared" si="21"/>
        <v/>
      </c>
      <c r="DA57" s="109">
        <f>IF(COUNTIF($DA$5:DA56,DA56)=$BD$15,MAX(DA56)+1,DA56)</f>
        <v>12</v>
      </c>
      <c r="DB57" s="109" t="str">
        <f t="shared" si="39"/>
        <v/>
      </c>
      <c r="DC57" s="109" t="str">
        <f>IF(DB57="","",INDEX($CT$5:$CY$5,1,COUNTIF($DB$6:DB57,DB57)))</f>
        <v/>
      </c>
      <c r="DD57" s="109" t="str">
        <f>IF(DB57="","",MAX(INDEX($CT$6:$CY$35,DA57+1,COUNTIF($DB$6:DB57,DB57)),0))</f>
        <v/>
      </c>
      <c r="DF57" s="109" t="str">
        <f>""&amp;Settings!B30</f>
        <v/>
      </c>
      <c r="DH57" s="108">
        <v>13</v>
      </c>
      <c r="DI57" s="334" t="str">
        <f t="array" ref="DI57">IF(MIN(IF($D$5:$D$1004=DH57,$L$5:$L$1004,""))=0,"",MIN(IF($D$5:$D$1004=DH57,$L$5:$L$1004,""))-1)</f>
        <v/>
      </c>
    </row>
    <row r="58" spans="2:121" s="7" customFormat="1" ht="15" customHeight="1" x14ac:dyDescent="0.25">
      <c r="B58" s="104">
        <v>54</v>
      </c>
      <c r="C58" s="86">
        <f>IFERROR(INDEX(Backlog!B$6:B$1005,Calculation!$B58,1),"")</f>
        <v>0</v>
      </c>
      <c r="D58" s="86" t="str">
        <f>IFERROR(IF(INDEX(Backlog!C$6:C$1005,Calculation!$B58,1)="","",INDEX(Backlog!C$6:C$1005,Calculation!$B58,1)),"")</f>
        <v/>
      </c>
      <c r="E58" s="86" t="str">
        <f>IFERROR(""&amp;INDEX(Backlog!D$6:D$1005,Calculation!$B58,1),"")</f>
        <v/>
      </c>
      <c r="F58" s="86" t="str">
        <f>IFERROR(""&amp;INDEX(Backlog!E$6:E$1005,Calculation!$B58,1),"")</f>
        <v/>
      </c>
      <c r="G58" s="86" t="str">
        <f>IFERROR(""&amp;INDEX(Backlog!F$6:F$1005,Calculation!$B58,1),"")</f>
        <v/>
      </c>
      <c r="H58" s="86" t="str">
        <f>IFERROR(IF(INDEX(Backlog!G$6:G$1005,Calculation!$B58,1)="","",INDEX(Backlog!G$6:G$1005,Calculation!$B58,1)),"")</f>
        <v/>
      </c>
      <c r="I58" s="86" t="str">
        <f>IFERROR(IF(INDEX(Backlog!H$6:H$1005,Calculation!$B58,1)="","Not set",INDEX(Backlog!H$6:H$1005,Calculation!$B58,1)),"")</f>
        <v>Not set</v>
      </c>
      <c r="J58" s="86" t="str">
        <f>IFERROR(""&amp;INDEX(Backlog!I$6:I$1005,Calculation!$B58,1),"")</f>
        <v/>
      </c>
      <c r="K58" s="86" t="str">
        <f>IFERROR(IF(LEN(INDEX(Backlog!J$6:J$1005,Calculation!$B58,1))=0,"Not set",INDEX(Backlog!J$6:J$1005,Calculation!$B58,1)),"")</f>
        <v>Not set</v>
      </c>
      <c r="L58" s="105" t="str">
        <f>IFERROR(IF(INDEX(Backlog!K$6:K$1005,Calculation!$B58,1)="","",INDEX(Backlog!K$6:K$1005,Calculation!$B58,1)),"")</f>
        <v/>
      </c>
      <c r="M58" s="105" t="str">
        <f t="shared" si="0"/>
        <v/>
      </c>
      <c r="N58" s="105" t="str">
        <f>IFERROR(IF(INDEX(Backlog!L$6:L$1005,Calculation!$B58,1)="","",INDEX(Backlog!L$6:L$1005,Calculation!$B58,1)),"")</f>
        <v/>
      </c>
      <c r="O58" s="105" t="str">
        <f t="shared" si="1"/>
        <v/>
      </c>
      <c r="P58" s="86" t="str">
        <f>IFERROR(""&amp;INDEX(Backlog!M$6:M$1005,Calculation!$B58,1),"")</f>
        <v/>
      </c>
      <c r="Q58" s="106" t="str">
        <f t="shared" si="2"/>
        <v/>
      </c>
      <c r="R58" s="106">
        <f t="shared" si="3"/>
        <v>0</v>
      </c>
      <c r="T58" s="107">
        <f t="shared" si="4"/>
        <v>0</v>
      </c>
      <c r="U58" s="86">
        <f t="shared" si="5"/>
        <v>1</v>
      </c>
      <c r="V58" s="86">
        <f t="shared" si="6"/>
        <v>1</v>
      </c>
      <c r="W58" s="86">
        <f t="shared" si="7"/>
        <v>1</v>
      </c>
      <c r="X58" s="86">
        <f t="shared" si="17"/>
        <v>0</v>
      </c>
      <c r="Y58" s="86" t="str">
        <f t="shared" si="8"/>
        <v xml:space="preserve">#0 - </v>
      </c>
      <c r="Z58" s="86" t="str">
        <f t="shared" si="9"/>
        <v>-</v>
      </c>
      <c r="AA58" s="86" t="str">
        <f>IF(X58=0,"",IF(LEN(K58)=0,COLUMN(Kanban!$D$8),IFERROR(MATCH(K58,Kanban!$A$8:$AI$8,0),COLUMN(Kanban!$D$8))))</f>
        <v/>
      </c>
      <c r="AB58" s="86" t="str">
        <f>IF(X58=0,"",2*COUNTIF($AA$5:AA58,AA58)+$AF$5)</f>
        <v/>
      </c>
      <c r="AC58" s="106" t="str">
        <f t="shared" si="18"/>
        <v>-</v>
      </c>
      <c r="AK58" s="107" t="str">
        <f>INDEX(Retrospective!$B$8:$D$207,B58,IF(OR($AI$4=2,$AI$4=4),2,1))&amp;IF($AI$4=2,""," - "&amp;INDEX(Retrospective!$B$8:$D$207,B58,IF($AI$4=1,2,3)))</f>
        <v xml:space="preserve"> - </v>
      </c>
      <c r="AL58" s="106" t="str">
        <f>IFERROR(MATCH(INDEX(Retrospective!$E$8:$E$27,B58,1),$AI$13:$AI$16,0),"")</f>
        <v/>
      </c>
      <c r="AM58" s="86" t="str">
        <f>IF(AL58="","", AL58&amp;"."&amp;COUNTIF($AL$5:AL58,AL58))</f>
        <v/>
      </c>
      <c r="AW58" s="124"/>
      <c r="BF58" s="111" t="str">
        <f t="array" ref="BF58">IFERROR(SMALL(IF($D$5:$D$1004=$AP$6,$N$5:$N$1004,""),B58),"")</f>
        <v/>
      </c>
      <c r="BG58" s="112" t="str">
        <f>IF(IFERROR(MATCH(BF58,$BF$4:BF57,0),0)=0,MAX($BG$4:BG57)+1,"")</f>
        <v/>
      </c>
      <c r="BH58" s="113" t="str">
        <f t="shared" si="12"/>
        <v/>
      </c>
      <c r="BI58" s="112" t="str">
        <f t="shared" si="13"/>
        <v/>
      </c>
      <c r="BJ58" s="86" t="str">
        <f t="shared" si="14"/>
        <v/>
      </c>
      <c r="BK58" s="86" t="str">
        <f t="shared" si="20"/>
        <v/>
      </c>
      <c r="BL58" s="86" t="str">
        <f t="shared" si="15"/>
        <v/>
      </c>
      <c r="BM58" s="86" t="str">
        <f t="shared" si="21"/>
        <v/>
      </c>
      <c r="DA58" s="109">
        <f>IF(COUNTIF($DA$5:DA57,DA57)=$BD$15,MAX(DA57)+1,DA57)</f>
        <v>13</v>
      </c>
      <c r="DB58" s="109" t="str">
        <f t="shared" si="39"/>
        <v/>
      </c>
      <c r="DC58" s="109" t="str">
        <f>IF(DB58="","",INDEX($CT$5:$CY$5,1,COUNTIF($DB$6:DB58,DB58)))</f>
        <v/>
      </c>
      <c r="DD58" s="109" t="str">
        <f>IF(DB58="","",MAX(INDEX($CT$6:$CY$35,DA58+1,COUNTIF($DB$6:DB58,DB58)),0))</f>
        <v/>
      </c>
      <c r="DF58" s="109" t="str">
        <f>""&amp;Settings!B31</f>
        <v/>
      </c>
      <c r="DH58" s="108">
        <v>14</v>
      </c>
      <c r="DI58" s="334" t="str">
        <f t="array" ref="DI58">IF(MIN(IF($D$5:$D$1004=DH58,$L$5:$L$1004,""))=0,"",MIN(IF($D$5:$D$1004=DH58,$L$5:$L$1004,""))-1)</f>
        <v/>
      </c>
    </row>
    <row r="59" spans="2:121" s="7" customFormat="1" ht="15" customHeight="1" x14ac:dyDescent="0.25">
      <c r="B59" s="104">
        <v>55</v>
      </c>
      <c r="C59" s="86">
        <f>IFERROR(INDEX(Backlog!B$6:B$1005,Calculation!$B59,1),"")</f>
        <v>0</v>
      </c>
      <c r="D59" s="86" t="str">
        <f>IFERROR(IF(INDEX(Backlog!C$6:C$1005,Calculation!$B59,1)="","",INDEX(Backlog!C$6:C$1005,Calculation!$B59,1)),"")</f>
        <v/>
      </c>
      <c r="E59" s="86" t="str">
        <f>IFERROR(""&amp;INDEX(Backlog!D$6:D$1005,Calculation!$B59,1),"")</f>
        <v/>
      </c>
      <c r="F59" s="86" t="str">
        <f>IFERROR(""&amp;INDEX(Backlog!E$6:E$1005,Calculation!$B59,1),"")</f>
        <v/>
      </c>
      <c r="G59" s="86" t="str">
        <f>IFERROR(""&amp;INDEX(Backlog!F$6:F$1005,Calculation!$B59,1),"")</f>
        <v/>
      </c>
      <c r="H59" s="86" t="str">
        <f>IFERROR(IF(INDEX(Backlog!G$6:G$1005,Calculation!$B59,1)="","",INDEX(Backlog!G$6:G$1005,Calculation!$B59,1)),"")</f>
        <v/>
      </c>
      <c r="I59" s="86" t="str">
        <f>IFERROR(IF(INDEX(Backlog!H$6:H$1005,Calculation!$B59,1)="","Not set",INDEX(Backlog!H$6:H$1005,Calculation!$B59,1)),"")</f>
        <v>Not set</v>
      </c>
      <c r="J59" s="86" t="str">
        <f>IFERROR(""&amp;INDEX(Backlog!I$6:I$1005,Calculation!$B59,1),"")</f>
        <v/>
      </c>
      <c r="K59" s="86" t="str">
        <f>IFERROR(IF(LEN(INDEX(Backlog!J$6:J$1005,Calculation!$B59,1))=0,"Not set",INDEX(Backlog!J$6:J$1005,Calculation!$B59,1)),"")</f>
        <v>Not set</v>
      </c>
      <c r="L59" s="105" t="str">
        <f>IFERROR(IF(INDEX(Backlog!K$6:K$1005,Calculation!$B59,1)="","",INDEX(Backlog!K$6:K$1005,Calculation!$B59,1)),"")</f>
        <v/>
      </c>
      <c r="M59" s="105" t="str">
        <f t="shared" si="0"/>
        <v/>
      </c>
      <c r="N59" s="105" t="str">
        <f>IFERROR(IF(INDEX(Backlog!L$6:L$1005,Calculation!$B59,1)="","",INDEX(Backlog!L$6:L$1005,Calculation!$B59,1)),"")</f>
        <v/>
      </c>
      <c r="O59" s="105" t="str">
        <f t="shared" si="1"/>
        <v/>
      </c>
      <c r="P59" s="86" t="str">
        <f>IFERROR(""&amp;INDEX(Backlog!M$6:M$1005,Calculation!$B59,1),"")</f>
        <v/>
      </c>
      <c r="Q59" s="106" t="str">
        <f t="shared" si="2"/>
        <v/>
      </c>
      <c r="R59" s="106">
        <f t="shared" si="3"/>
        <v>0</v>
      </c>
      <c r="T59" s="107">
        <f t="shared" si="4"/>
        <v>0</v>
      </c>
      <c r="U59" s="86">
        <f t="shared" si="5"/>
        <v>1</v>
      </c>
      <c r="V59" s="86">
        <f t="shared" si="6"/>
        <v>1</v>
      </c>
      <c r="W59" s="86">
        <f t="shared" si="7"/>
        <v>1</v>
      </c>
      <c r="X59" s="86">
        <f t="shared" si="17"/>
        <v>0</v>
      </c>
      <c r="Y59" s="86" t="str">
        <f t="shared" si="8"/>
        <v xml:space="preserve">#0 - </v>
      </c>
      <c r="Z59" s="86" t="str">
        <f t="shared" si="9"/>
        <v>-</v>
      </c>
      <c r="AA59" s="86" t="str">
        <f>IF(X59=0,"",IF(LEN(K59)=0,COLUMN(Kanban!$D$8),IFERROR(MATCH(K59,Kanban!$A$8:$AI$8,0),COLUMN(Kanban!$D$8))))</f>
        <v/>
      </c>
      <c r="AB59" s="86" t="str">
        <f>IF(X59=0,"",2*COUNTIF($AA$5:AA59,AA59)+$AF$5)</f>
        <v/>
      </c>
      <c r="AC59" s="106" t="str">
        <f t="shared" si="18"/>
        <v>-</v>
      </c>
      <c r="AK59" s="107" t="str">
        <f>INDEX(Retrospective!$B$8:$D$207,B59,IF(OR($AI$4=2,$AI$4=4),2,1))&amp;IF($AI$4=2,""," - "&amp;INDEX(Retrospective!$B$8:$D$207,B59,IF($AI$4=1,2,3)))</f>
        <v xml:space="preserve"> - </v>
      </c>
      <c r="AL59" s="106" t="str">
        <f>IFERROR(MATCH(INDEX(Retrospective!$E$8:$E$207,B59,1),$AI$13:$AI$16,0),"")</f>
        <v/>
      </c>
      <c r="AM59" s="86" t="str">
        <f>IF(AL59="","", AL59&amp;"."&amp;COUNTIF($AL$5:AL59,AL59))</f>
        <v/>
      </c>
      <c r="AW59" s="124"/>
      <c r="BF59" s="111" t="str">
        <f t="array" ref="BF59">IFERROR(SMALL(IF($D$5:$D$1004=$AP$6,$N$5:$N$1004,""),B59),"")</f>
        <v/>
      </c>
      <c r="BG59" s="112" t="str">
        <f>IF(IFERROR(MATCH(BF59,$BF$4:BF58,0),0)=0,MAX($BG$4:BG58)+1,"")</f>
        <v/>
      </c>
      <c r="BH59" s="113" t="str">
        <f t="shared" si="12"/>
        <v/>
      </c>
      <c r="BI59" s="112" t="str">
        <f t="shared" si="13"/>
        <v/>
      </c>
      <c r="BJ59" s="86" t="str">
        <f t="shared" si="14"/>
        <v/>
      </c>
      <c r="BK59" s="86" t="str">
        <f t="shared" si="20"/>
        <v/>
      </c>
      <c r="BL59" s="86" t="str">
        <f t="shared" si="15"/>
        <v/>
      </c>
      <c r="BM59" s="86" t="str">
        <f t="shared" si="21"/>
        <v/>
      </c>
      <c r="DA59" s="109">
        <f>IF(COUNTIF($DA$5:DA58,DA58)=$BD$15,MAX(DA58)+1,DA58)</f>
        <v>13</v>
      </c>
      <c r="DB59" s="109" t="str">
        <f t="shared" si="39"/>
        <v/>
      </c>
      <c r="DC59" s="109" t="str">
        <f>IF(DB59="","",INDEX($CT$5:$CY$5,1,COUNTIF($DB$6:DB59,DB59)))</f>
        <v/>
      </c>
      <c r="DD59" s="109" t="str">
        <f>IF(DB59="","",MAX(INDEX($CT$6:$CY$35,DA59+1,COUNTIF($DB$6:DB59,DB59)),0))</f>
        <v/>
      </c>
      <c r="DF59" s="109" t="str">
        <f>""&amp;Settings!B32</f>
        <v/>
      </c>
      <c r="DH59" s="108">
        <v>15</v>
      </c>
      <c r="DI59" s="334" t="str">
        <f t="array" ref="DI59">IF(MIN(IF($D$5:$D$1004=DH59,$L$5:$L$1004,""))=0,"",MIN(IF($D$5:$D$1004=DH59,$L$5:$L$1004,""))-1)</f>
        <v/>
      </c>
    </row>
    <row r="60" spans="2:121" s="7" customFormat="1" ht="15" customHeight="1" x14ac:dyDescent="0.25">
      <c r="B60" s="104">
        <v>56</v>
      </c>
      <c r="C60" s="86">
        <f>IFERROR(INDEX(Backlog!B$6:B$1005,Calculation!$B60,1),"")</f>
        <v>0</v>
      </c>
      <c r="D60" s="86" t="str">
        <f>IFERROR(IF(INDEX(Backlog!C$6:C$1005,Calculation!$B60,1)="","",INDEX(Backlog!C$6:C$1005,Calculation!$B60,1)),"")</f>
        <v/>
      </c>
      <c r="E60" s="86" t="str">
        <f>IFERROR(""&amp;INDEX(Backlog!D$6:D$1005,Calculation!$B60,1),"")</f>
        <v/>
      </c>
      <c r="F60" s="86" t="str">
        <f>IFERROR(""&amp;INDEX(Backlog!E$6:E$1005,Calculation!$B60,1),"")</f>
        <v/>
      </c>
      <c r="G60" s="86" t="str">
        <f>IFERROR(""&amp;INDEX(Backlog!F$6:F$1005,Calculation!$B60,1),"")</f>
        <v/>
      </c>
      <c r="H60" s="86" t="str">
        <f>IFERROR(IF(INDEX(Backlog!G$6:G$1005,Calculation!$B60,1)="","",INDEX(Backlog!G$6:G$1005,Calculation!$B60,1)),"")</f>
        <v/>
      </c>
      <c r="I60" s="86" t="str">
        <f>IFERROR(IF(INDEX(Backlog!H$6:H$1005,Calculation!$B60,1)="","Not set",INDEX(Backlog!H$6:H$1005,Calculation!$B60,1)),"")</f>
        <v>Not set</v>
      </c>
      <c r="J60" s="86" t="str">
        <f>IFERROR(""&amp;INDEX(Backlog!I$6:I$1005,Calculation!$B60,1),"")</f>
        <v/>
      </c>
      <c r="K60" s="86" t="str">
        <f>IFERROR(IF(LEN(INDEX(Backlog!J$6:J$1005,Calculation!$B60,1))=0,"Not set",INDEX(Backlog!J$6:J$1005,Calculation!$B60,1)),"")</f>
        <v>Not set</v>
      </c>
      <c r="L60" s="105" t="str">
        <f>IFERROR(IF(INDEX(Backlog!K$6:K$1005,Calculation!$B60,1)="","",INDEX(Backlog!K$6:K$1005,Calculation!$B60,1)),"")</f>
        <v/>
      </c>
      <c r="M60" s="105" t="str">
        <f t="shared" si="0"/>
        <v/>
      </c>
      <c r="N60" s="105" t="str">
        <f>IFERROR(IF(INDEX(Backlog!L$6:L$1005,Calculation!$B60,1)="","",INDEX(Backlog!L$6:L$1005,Calculation!$B60,1)),"")</f>
        <v/>
      </c>
      <c r="O60" s="105" t="str">
        <f t="shared" si="1"/>
        <v/>
      </c>
      <c r="P60" s="86" t="str">
        <f>IFERROR(""&amp;INDEX(Backlog!M$6:M$1005,Calculation!$B60,1),"")</f>
        <v/>
      </c>
      <c r="Q60" s="106" t="str">
        <f t="shared" si="2"/>
        <v/>
      </c>
      <c r="R60" s="106">
        <f t="shared" si="3"/>
        <v>0</v>
      </c>
      <c r="T60" s="107">
        <f t="shared" si="4"/>
        <v>0</v>
      </c>
      <c r="U60" s="86">
        <f t="shared" si="5"/>
        <v>1</v>
      </c>
      <c r="V60" s="86">
        <f t="shared" si="6"/>
        <v>1</v>
      </c>
      <c r="W60" s="86">
        <f t="shared" si="7"/>
        <v>1</v>
      </c>
      <c r="X60" s="86">
        <f t="shared" si="17"/>
        <v>0</v>
      </c>
      <c r="Y60" s="86" t="str">
        <f t="shared" si="8"/>
        <v xml:space="preserve">#0 - </v>
      </c>
      <c r="Z60" s="86" t="str">
        <f t="shared" si="9"/>
        <v>-</v>
      </c>
      <c r="AA60" s="86" t="str">
        <f>IF(X60=0,"",IF(LEN(K60)=0,COLUMN(Kanban!$D$8),IFERROR(MATCH(K60,Kanban!$A$8:$AI$8,0),COLUMN(Kanban!$D$8))))</f>
        <v/>
      </c>
      <c r="AB60" s="86" t="str">
        <f>IF(X60=0,"",2*COUNTIF($AA$5:AA60,AA60)+$AF$5)</f>
        <v/>
      </c>
      <c r="AC60" s="106" t="str">
        <f t="shared" si="18"/>
        <v>-</v>
      </c>
      <c r="AK60" s="107" t="str">
        <f>INDEX(Retrospective!$B$8:$D$207,B60,IF(OR($AI$4=2,$AI$4=4),2,1))&amp;IF($AI$4=2,""," - "&amp;INDEX(Retrospective!$B$8:$D$207,B60,IF($AI$4=1,2,3)))</f>
        <v xml:space="preserve"> - </v>
      </c>
      <c r="AL60" s="106" t="str">
        <f>IFERROR(MATCH(INDEX(Retrospective!$E$8:$E$207,B60,1),$AI$13:$AI$16,0),"")</f>
        <v/>
      </c>
      <c r="AM60" s="86" t="str">
        <f>IF(AL60="","", AL60&amp;"."&amp;COUNTIF($AL$5:AL60,AL60))</f>
        <v/>
      </c>
      <c r="AW60" s="124"/>
      <c r="BF60" s="111" t="str">
        <f t="array" ref="BF60">IFERROR(SMALL(IF($D$5:$D$1004=$AP$6,$N$5:$N$1004,""),B60),"")</f>
        <v/>
      </c>
      <c r="BG60" s="112" t="str">
        <f>IF(IFERROR(MATCH(BF60,$BF$4:BF59,0),0)=0,MAX($BG$4:BG59)+1,"")</f>
        <v/>
      </c>
      <c r="BH60" s="113" t="str">
        <f t="shared" si="12"/>
        <v/>
      </c>
      <c r="BI60" s="112" t="str">
        <f t="shared" si="13"/>
        <v/>
      </c>
      <c r="BJ60" s="86" t="str">
        <f t="shared" si="14"/>
        <v/>
      </c>
      <c r="BK60" s="86" t="str">
        <f t="shared" si="20"/>
        <v/>
      </c>
      <c r="BL60" s="86" t="str">
        <f t="shared" si="15"/>
        <v/>
      </c>
      <c r="BM60" s="86" t="str">
        <f t="shared" si="21"/>
        <v/>
      </c>
      <c r="DA60" s="109">
        <f>IF(COUNTIF($DA$5:DA59,DA59)=$BD$15,MAX(DA59)+1,DA59)</f>
        <v>13</v>
      </c>
      <c r="DB60" s="109" t="str">
        <f t="shared" si="39"/>
        <v/>
      </c>
      <c r="DC60" s="109" t="str">
        <f>IF(DB60="","",INDEX($CT$5:$CY$5,1,COUNTIF($DB$6:DB60,DB60)))</f>
        <v/>
      </c>
      <c r="DD60" s="109" t="str">
        <f>IF(DB60="","",MAX(INDEX($CT$6:$CY$35,DA60+1,COUNTIF($DB$6:DB60,DB60)),0))</f>
        <v/>
      </c>
      <c r="DF60" s="109" t="str">
        <f>""&amp;Settings!B33</f>
        <v/>
      </c>
      <c r="DH60" s="108">
        <v>16</v>
      </c>
      <c r="DI60" s="334" t="str">
        <f t="array" ref="DI60">IF(MIN(IF($D$5:$D$1004=DH60,$L$5:$L$1004,""))=0,"",MIN(IF($D$5:$D$1004=DH60,$L$5:$L$1004,""))-1)</f>
        <v/>
      </c>
    </row>
    <row r="61" spans="2:121" s="7" customFormat="1" ht="15" customHeight="1" x14ac:dyDescent="0.25">
      <c r="B61" s="104">
        <v>57</v>
      </c>
      <c r="C61" s="86">
        <f>IFERROR(INDEX(Backlog!B$6:B$1005,Calculation!$B61,1),"")</f>
        <v>0</v>
      </c>
      <c r="D61" s="86" t="str">
        <f>IFERROR(IF(INDEX(Backlog!C$6:C$1005,Calculation!$B61,1)="","",INDEX(Backlog!C$6:C$1005,Calculation!$B61,1)),"")</f>
        <v/>
      </c>
      <c r="E61" s="86" t="str">
        <f>IFERROR(""&amp;INDEX(Backlog!D$6:D$1005,Calculation!$B61,1),"")</f>
        <v/>
      </c>
      <c r="F61" s="86" t="str">
        <f>IFERROR(""&amp;INDEX(Backlog!E$6:E$1005,Calculation!$B61,1),"")</f>
        <v/>
      </c>
      <c r="G61" s="86" t="str">
        <f>IFERROR(""&amp;INDEX(Backlog!F$6:F$1005,Calculation!$B61,1),"")</f>
        <v/>
      </c>
      <c r="H61" s="86" t="str">
        <f>IFERROR(IF(INDEX(Backlog!G$6:G$1005,Calculation!$B61,1)="","",INDEX(Backlog!G$6:G$1005,Calculation!$B61,1)),"")</f>
        <v/>
      </c>
      <c r="I61" s="86" t="str">
        <f>IFERROR(IF(INDEX(Backlog!H$6:H$1005,Calculation!$B61,1)="","Not set",INDEX(Backlog!H$6:H$1005,Calculation!$B61,1)),"")</f>
        <v>Not set</v>
      </c>
      <c r="J61" s="86" t="str">
        <f>IFERROR(""&amp;INDEX(Backlog!I$6:I$1005,Calculation!$B61,1),"")</f>
        <v/>
      </c>
      <c r="K61" s="86" t="str">
        <f>IFERROR(IF(LEN(INDEX(Backlog!J$6:J$1005,Calculation!$B61,1))=0,"Not set",INDEX(Backlog!J$6:J$1005,Calculation!$B61,1)),"")</f>
        <v>Not set</v>
      </c>
      <c r="L61" s="105" t="str">
        <f>IFERROR(IF(INDEX(Backlog!K$6:K$1005,Calculation!$B61,1)="","",INDEX(Backlog!K$6:K$1005,Calculation!$B61,1)),"")</f>
        <v/>
      </c>
      <c r="M61" s="105" t="str">
        <f t="shared" si="0"/>
        <v/>
      </c>
      <c r="N61" s="105" t="str">
        <f>IFERROR(IF(INDEX(Backlog!L$6:L$1005,Calculation!$B61,1)="","",INDEX(Backlog!L$6:L$1005,Calculation!$B61,1)),"")</f>
        <v/>
      </c>
      <c r="O61" s="105" t="str">
        <f t="shared" si="1"/>
        <v/>
      </c>
      <c r="P61" s="86" t="str">
        <f>IFERROR(""&amp;INDEX(Backlog!M$6:M$1005,Calculation!$B61,1),"")</f>
        <v/>
      </c>
      <c r="Q61" s="106" t="str">
        <f t="shared" si="2"/>
        <v/>
      </c>
      <c r="R61" s="106">
        <f t="shared" si="3"/>
        <v>0</v>
      </c>
      <c r="T61" s="107">
        <f t="shared" si="4"/>
        <v>0</v>
      </c>
      <c r="U61" s="86">
        <f t="shared" si="5"/>
        <v>1</v>
      </c>
      <c r="V61" s="86">
        <f t="shared" si="6"/>
        <v>1</v>
      </c>
      <c r="W61" s="86">
        <f t="shared" si="7"/>
        <v>1</v>
      </c>
      <c r="X61" s="86">
        <f t="shared" si="17"/>
        <v>0</v>
      </c>
      <c r="Y61" s="86" t="str">
        <f t="shared" si="8"/>
        <v xml:space="preserve">#0 - </v>
      </c>
      <c r="Z61" s="86" t="str">
        <f t="shared" si="9"/>
        <v>-</v>
      </c>
      <c r="AA61" s="86" t="str">
        <f>IF(X61=0,"",IF(LEN(K61)=0,COLUMN(Kanban!$D$8),IFERROR(MATCH(K61,Kanban!$A$8:$AI$8,0),COLUMN(Kanban!$D$8))))</f>
        <v/>
      </c>
      <c r="AB61" s="86" t="str">
        <f>IF(X61=0,"",2*COUNTIF($AA$5:AA61,AA61)+$AF$5)</f>
        <v/>
      </c>
      <c r="AC61" s="106" t="str">
        <f t="shared" si="18"/>
        <v>-</v>
      </c>
      <c r="AK61" s="107" t="str">
        <f>INDEX(Retrospective!$B$8:$D$207,B61,IF(OR($AI$4=2,$AI$4=4),2,1))&amp;IF($AI$4=2,""," - "&amp;INDEX(Retrospective!$B$8:$D$207,B61,IF($AI$4=1,2,3)))</f>
        <v xml:space="preserve"> - </v>
      </c>
      <c r="AL61" s="106" t="str">
        <f>IFERROR(MATCH(INDEX(Retrospective!$E$8:$E$207,B61,1),$AI$13:$AI$16,0),"")</f>
        <v/>
      </c>
      <c r="AM61" s="86" t="str">
        <f>IF(AL61="","", AL61&amp;"."&amp;COUNTIF($AL$5:AL61,AL61))</f>
        <v/>
      </c>
      <c r="AW61" s="124"/>
      <c r="BF61" s="111" t="str">
        <f t="array" ref="BF61">IFERROR(SMALL(IF($D$5:$D$1004=$AP$6,$N$5:$N$1004,""),B61),"")</f>
        <v/>
      </c>
      <c r="BG61" s="112" t="str">
        <f>IF(IFERROR(MATCH(BF61,$BF$4:BF60,0),0)=0,MAX($BG$4:BG60)+1,"")</f>
        <v/>
      </c>
      <c r="BH61" s="113" t="str">
        <f t="shared" si="12"/>
        <v/>
      </c>
      <c r="BI61" s="112" t="str">
        <f t="shared" si="13"/>
        <v/>
      </c>
      <c r="BJ61" s="86" t="str">
        <f t="shared" si="14"/>
        <v/>
      </c>
      <c r="BK61" s="86" t="str">
        <f t="shared" si="20"/>
        <v/>
      </c>
      <c r="BL61" s="86" t="str">
        <f t="shared" si="15"/>
        <v/>
      </c>
      <c r="BM61" s="86" t="str">
        <f t="shared" si="21"/>
        <v/>
      </c>
      <c r="DA61" s="109">
        <f>IF(COUNTIF($DA$5:DA60,DA60)=$BD$15,MAX(DA60)+1,DA60)</f>
        <v>13</v>
      </c>
      <c r="DB61" s="109" t="str">
        <f t="shared" si="39"/>
        <v/>
      </c>
      <c r="DC61" s="109" t="str">
        <f>IF(DB61="","",INDEX($CT$5:$CY$5,1,COUNTIF($DB$6:DB61,DB61)))</f>
        <v/>
      </c>
      <c r="DD61" s="109" t="str">
        <f>IF(DB61="","",MAX(INDEX($CT$6:$CY$35,DA61+1,COUNTIF($DB$6:DB61,DB61)),0))</f>
        <v/>
      </c>
      <c r="DF61" s="109" t="str">
        <f>""&amp;Settings!B34</f>
        <v/>
      </c>
      <c r="DH61" s="108">
        <v>17</v>
      </c>
      <c r="DI61" s="334" t="str">
        <f t="array" ref="DI61">IF(MIN(IF($D$5:$D$1004=DH61,$L$5:$L$1004,""))=0,"",MIN(IF($D$5:$D$1004=DH61,$L$5:$L$1004,""))-1)</f>
        <v/>
      </c>
    </row>
    <row r="62" spans="2:121" s="7" customFormat="1" ht="15" customHeight="1" x14ac:dyDescent="0.25">
      <c r="B62" s="104">
        <v>58</v>
      </c>
      <c r="C62" s="86">
        <f>IFERROR(INDEX(Backlog!B$6:B$1005,Calculation!$B62,1),"")</f>
        <v>0</v>
      </c>
      <c r="D62" s="86" t="str">
        <f>IFERROR(IF(INDEX(Backlog!C$6:C$1005,Calculation!$B62,1)="","",INDEX(Backlog!C$6:C$1005,Calculation!$B62,1)),"")</f>
        <v/>
      </c>
      <c r="E62" s="86" t="str">
        <f>IFERROR(""&amp;INDEX(Backlog!D$6:D$1005,Calculation!$B62,1),"")</f>
        <v/>
      </c>
      <c r="F62" s="86" t="str">
        <f>IFERROR(""&amp;INDEX(Backlog!E$6:E$1005,Calculation!$B62,1),"")</f>
        <v/>
      </c>
      <c r="G62" s="86" t="str">
        <f>IFERROR(""&amp;INDEX(Backlog!F$6:F$1005,Calculation!$B62,1),"")</f>
        <v/>
      </c>
      <c r="H62" s="86" t="str">
        <f>IFERROR(IF(INDEX(Backlog!G$6:G$1005,Calculation!$B62,1)="","",INDEX(Backlog!G$6:G$1005,Calculation!$B62,1)),"")</f>
        <v/>
      </c>
      <c r="I62" s="86" t="str">
        <f>IFERROR(IF(INDEX(Backlog!H$6:H$1005,Calculation!$B62,1)="","Not set",INDEX(Backlog!H$6:H$1005,Calculation!$B62,1)),"")</f>
        <v>Not set</v>
      </c>
      <c r="J62" s="86" t="str">
        <f>IFERROR(""&amp;INDEX(Backlog!I$6:I$1005,Calculation!$B62,1),"")</f>
        <v/>
      </c>
      <c r="K62" s="86" t="str">
        <f>IFERROR(IF(LEN(INDEX(Backlog!J$6:J$1005,Calculation!$B62,1))=0,"Not set",INDEX(Backlog!J$6:J$1005,Calculation!$B62,1)),"")</f>
        <v>Not set</v>
      </c>
      <c r="L62" s="105" t="str">
        <f>IFERROR(IF(INDEX(Backlog!K$6:K$1005,Calculation!$B62,1)="","",INDEX(Backlog!K$6:K$1005,Calculation!$B62,1)),"")</f>
        <v/>
      </c>
      <c r="M62" s="105" t="str">
        <f t="shared" si="0"/>
        <v/>
      </c>
      <c r="N62" s="105" t="str">
        <f>IFERROR(IF(INDEX(Backlog!L$6:L$1005,Calculation!$B62,1)="","",INDEX(Backlog!L$6:L$1005,Calculation!$B62,1)),"")</f>
        <v/>
      </c>
      <c r="O62" s="105" t="str">
        <f t="shared" si="1"/>
        <v/>
      </c>
      <c r="P62" s="86" t="str">
        <f>IFERROR(""&amp;INDEX(Backlog!M$6:M$1005,Calculation!$B62,1),"")</f>
        <v/>
      </c>
      <c r="Q62" s="106" t="str">
        <f t="shared" si="2"/>
        <v/>
      </c>
      <c r="R62" s="106">
        <f t="shared" si="3"/>
        <v>0</v>
      </c>
      <c r="T62" s="107">
        <f t="shared" si="4"/>
        <v>0</v>
      </c>
      <c r="U62" s="86">
        <f t="shared" si="5"/>
        <v>1</v>
      </c>
      <c r="V62" s="86">
        <f t="shared" si="6"/>
        <v>1</v>
      </c>
      <c r="W62" s="86">
        <f t="shared" si="7"/>
        <v>1</v>
      </c>
      <c r="X62" s="86">
        <f t="shared" si="17"/>
        <v>0</v>
      </c>
      <c r="Y62" s="86" t="str">
        <f t="shared" si="8"/>
        <v xml:space="preserve">#0 - </v>
      </c>
      <c r="Z62" s="86" t="str">
        <f t="shared" si="9"/>
        <v>-</v>
      </c>
      <c r="AA62" s="86" t="str">
        <f>IF(X62=0,"",IF(LEN(K62)=0,COLUMN(Kanban!$D$8),IFERROR(MATCH(K62,Kanban!$A$8:$AI$8,0),COLUMN(Kanban!$D$8))))</f>
        <v/>
      </c>
      <c r="AB62" s="86" t="str">
        <f>IF(X62=0,"",2*COUNTIF($AA$5:AA62,AA62)+$AF$5)</f>
        <v/>
      </c>
      <c r="AC62" s="106" t="str">
        <f t="shared" si="18"/>
        <v>-</v>
      </c>
      <c r="AK62" s="107" t="str">
        <f>INDEX(Retrospective!$B$8:$D$207,B62,IF(OR($AI$4=2,$AI$4=4),2,1))&amp;IF($AI$4=2,""," - "&amp;INDEX(Retrospective!$B$8:$D$207,B62,IF($AI$4=1,2,3)))</f>
        <v xml:space="preserve"> - </v>
      </c>
      <c r="AL62" s="106" t="str">
        <f>IFERROR(MATCH(INDEX(Retrospective!$E$8:$E$207,B62,1),$AI$13:$AI$16,0),"")</f>
        <v/>
      </c>
      <c r="AM62" s="86" t="str">
        <f>IF(AL62="","", AL62&amp;"."&amp;COUNTIF($AL$5:AL62,AL62))</f>
        <v/>
      </c>
      <c r="AW62" s="124"/>
      <c r="BF62" s="111" t="str">
        <f t="array" ref="BF62">IFERROR(SMALL(IF($D$5:$D$1004=$AP$6,$N$5:$N$1004,""),B62),"")</f>
        <v/>
      </c>
      <c r="BG62" s="112" t="str">
        <f>IF(IFERROR(MATCH(BF62,$BF$4:BF61,0),0)=0,MAX($BG$4:BG61)+1,"")</f>
        <v/>
      </c>
      <c r="BH62" s="113" t="str">
        <f t="shared" si="12"/>
        <v/>
      </c>
      <c r="BI62" s="112" t="str">
        <f t="shared" si="13"/>
        <v/>
      </c>
      <c r="BJ62" s="86" t="str">
        <f t="shared" si="14"/>
        <v/>
      </c>
      <c r="BK62" s="86" t="str">
        <f t="shared" si="20"/>
        <v/>
      </c>
      <c r="BL62" s="86" t="str">
        <f t="shared" si="15"/>
        <v/>
      </c>
      <c r="BM62" s="86" t="str">
        <f t="shared" si="21"/>
        <v/>
      </c>
      <c r="DA62" s="109">
        <f>IF(COUNTIF($DA$5:DA61,DA61)=$BD$15,MAX(DA61)+1,DA61)</f>
        <v>14</v>
      </c>
      <c r="DB62" s="109" t="str">
        <f t="shared" si="39"/>
        <v/>
      </c>
      <c r="DC62" s="109" t="str">
        <f>IF(DB62="","",INDEX($CT$5:$CY$5,1,COUNTIF($DB$6:DB62,DB62)))</f>
        <v/>
      </c>
      <c r="DD62" s="109" t="str">
        <f>IF(DB62="","",MAX(INDEX($CT$6:$CY$35,DA62+1,COUNTIF($DB$6:DB62,DB62)),0))</f>
        <v/>
      </c>
      <c r="DF62" s="109" t="str">
        <f>""&amp;Settings!B35</f>
        <v/>
      </c>
      <c r="DH62" s="108">
        <v>18</v>
      </c>
      <c r="DI62" s="334" t="str">
        <f t="array" ref="DI62">IF(MIN(IF($D$5:$D$1004=DH62,$L$5:$L$1004,""))=0,"",MIN(IF($D$5:$D$1004=DH62,$L$5:$L$1004,""))-1)</f>
        <v/>
      </c>
    </row>
    <row r="63" spans="2:121" s="7" customFormat="1" ht="15" customHeight="1" x14ac:dyDescent="0.25">
      <c r="B63" s="104">
        <v>59</v>
      </c>
      <c r="C63" s="86">
        <f>IFERROR(INDEX(Backlog!B$6:B$1005,Calculation!$B63,1),"")</f>
        <v>0</v>
      </c>
      <c r="D63" s="86" t="str">
        <f>IFERROR(IF(INDEX(Backlog!C$6:C$1005,Calculation!$B63,1)="","",INDEX(Backlog!C$6:C$1005,Calculation!$B63,1)),"")</f>
        <v/>
      </c>
      <c r="E63" s="86" t="str">
        <f>IFERROR(""&amp;INDEX(Backlog!D$6:D$1005,Calculation!$B63,1),"")</f>
        <v/>
      </c>
      <c r="F63" s="86" t="str">
        <f>IFERROR(""&amp;INDEX(Backlog!E$6:E$1005,Calculation!$B63,1),"")</f>
        <v/>
      </c>
      <c r="G63" s="86" t="str">
        <f>IFERROR(""&amp;INDEX(Backlog!F$6:F$1005,Calculation!$B63,1),"")</f>
        <v/>
      </c>
      <c r="H63" s="86" t="str">
        <f>IFERROR(IF(INDEX(Backlog!G$6:G$1005,Calculation!$B63,1)="","",INDEX(Backlog!G$6:G$1005,Calculation!$B63,1)),"")</f>
        <v/>
      </c>
      <c r="I63" s="86" t="str">
        <f>IFERROR(IF(INDEX(Backlog!H$6:H$1005,Calculation!$B63,1)="","Not set",INDEX(Backlog!H$6:H$1005,Calculation!$B63,1)),"")</f>
        <v>Not set</v>
      </c>
      <c r="J63" s="86" t="str">
        <f>IFERROR(""&amp;INDEX(Backlog!I$6:I$1005,Calculation!$B63,1),"")</f>
        <v/>
      </c>
      <c r="K63" s="86" t="str">
        <f>IFERROR(IF(LEN(INDEX(Backlog!J$6:J$1005,Calculation!$B63,1))=0,"Not set",INDEX(Backlog!J$6:J$1005,Calculation!$B63,1)),"")</f>
        <v>Not set</v>
      </c>
      <c r="L63" s="105" t="str">
        <f>IFERROR(IF(INDEX(Backlog!K$6:K$1005,Calculation!$B63,1)="","",INDEX(Backlog!K$6:K$1005,Calculation!$B63,1)),"")</f>
        <v/>
      </c>
      <c r="M63" s="105" t="str">
        <f t="shared" si="0"/>
        <v/>
      </c>
      <c r="N63" s="105" t="str">
        <f>IFERROR(IF(INDEX(Backlog!L$6:L$1005,Calculation!$B63,1)="","",INDEX(Backlog!L$6:L$1005,Calculation!$B63,1)),"")</f>
        <v/>
      </c>
      <c r="O63" s="105" t="str">
        <f t="shared" si="1"/>
        <v/>
      </c>
      <c r="P63" s="86" t="str">
        <f>IFERROR(""&amp;INDEX(Backlog!M$6:M$1005,Calculation!$B63,1),"")</f>
        <v/>
      </c>
      <c r="Q63" s="106" t="str">
        <f t="shared" si="2"/>
        <v/>
      </c>
      <c r="R63" s="106">
        <f t="shared" si="3"/>
        <v>0</v>
      </c>
      <c r="T63" s="107">
        <f t="shared" si="4"/>
        <v>0</v>
      </c>
      <c r="U63" s="86">
        <f t="shared" si="5"/>
        <v>1</v>
      </c>
      <c r="V63" s="86">
        <f t="shared" si="6"/>
        <v>1</v>
      </c>
      <c r="W63" s="86">
        <f t="shared" si="7"/>
        <v>1</v>
      </c>
      <c r="X63" s="86">
        <f t="shared" si="17"/>
        <v>0</v>
      </c>
      <c r="Y63" s="86" t="str">
        <f t="shared" si="8"/>
        <v xml:space="preserve">#0 - </v>
      </c>
      <c r="Z63" s="86" t="str">
        <f t="shared" si="9"/>
        <v>-</v>
      </c>
      <c r="AA63" s="86" t="str">
        <f>IF(X63=0,"",IF(LEN(K63)=0,COLUMN(Kanban!$D$8),IFERROR(MATCH(K63,Kanban!$A$8:$AI$8,0),COLUMN(Kanban!$D$8))))</f>
        <v/>
      </c>
      <c r="AB63" s="86" t="str">
        <f>IF(X63=0,"",2*COUNTIF($AA$5:AA63,AA63)+$AF$5)</f>
        <v/>
      </c>
      <c r="AC63" s="106" t="str">
        <f t="shared" si="18"/>
        <v>-</v>
      </c>
      <c r="AK63" s="107" t="str">
        <f>INDEX(Retrospective!$B$8:$D$207,B63,IF(OR($AI$4=2,$AI$4=4),2,1))&amp;IF($AI$4=2,""," - "&amp;INDEX(Retrospective!$B$8:$D$207,B63,IF($AI$4=1,2,3)))</f>
        <v xml:space="preserve"> - </v>
      </c>
      <c r="AL63" s="106" t="str">
        <f>IFERROR(MATCH(INDEX(Retrospective!$E$8:$E$27,B63,1),$AI$13:$AI$16,0),"")</f>
        <v/>
      </c>
      <c r="AM63" s="86" t="str">
        <f>IF(AL63="","", AL63&amp;"."&amp;COUNTIF($AL$5:AL63,AL63))</f>
        <v/>
      </c>
      <c r="AW63" s="124"/>
      <c r="BF63" s="111" t="str">
        <f t="array" ref="BF63">IFERROR(SMALL(IF($D$5:$D$1004=$AP$6,$N$5:$N$1004,""),B63),"")</f>
        <v/>
      </c>
      <c r="BG63" s="112" t="str">
        <f>IF(IFERROR(MATCH(BF63,$BF$4:BF62,0),0)=0,MAX($BG$4:BG62)+1,"")</f>
        <v/>
      </c>
      <c r="BH63" s="113" t="str">
        <f t="shared" si="12"/>
        <v/>
      </c>
      <c r="BI63" s="112" t="str">
        <f t="shared" si="13"/>
        <v/>
      </c>
      <c r="BJ63" s="86" t="str">
        <f t="shared" si="14"/>
        <v/>
      </c>
      <c r="BK63" s="86" t="str">
        <f t="shared" si="20"/>
        <v/>
      </c>
      <c r="BL63" s="86" t="str">
        <f t="shared" si="15"/>
        <v/>
      </c>
      <c r="BM63" s="86" t="str">
        <f t="shared" si="21"/>
        <v/>
      </c>
      <c r="DA63" s="109">
        <f>IF(COUNTIF($DA$5:DA62,DA62)=$BD$15,MAX(DA62)+1,DA62)</f>
        <v>14</v>
      </c>
      <c r="DB63" s="109" t="str">
        <f t="shared" si="39"/>
        <v/>
      </c>
      <c r="DC63" s="109" t="str">
        <f>IF(DB63="","",INDEX($CT$5:$CY$5,1,COUNTIF($DB$6:DB63,DB63)))</f>
        <v/>
      </c>
      <c r="DD63" s="109" t="str">
        <f>IF(DB63="","",MAX(INDEX($CT$6:$CY$35,DA63+1,COUNTIF($DB$6:DB63,DB63)),0))</f>
        <v/>
      </c>
      <c r="DF63" s="109" t="str">
        <f>""&amp;Settings!B36</f>
        <v/>
      </c>
      <c r="DH63" s="108">
        <v>19</v>
      </c>
      <c r="DI63" s="334" t="str">
        <f t="array" ref="DI63">IF(MIN(IF($D$5:$D$1004=DH63,$L$5:$L$1004,""))=0,"",MIN(IF($D$5:$D$1004=DH63,$L$5:$L$1004,""))-1)</f>
        <v/>
      </c>
    </row>
    <row r="64" spans="2:121" s="7" customFormat="1" ht="15" customHeight="1" x14ac:dyDescent="0.25">
      <c r="B64" s="104">
        <v>60</v>
      </c>
      <c r="C64" s="86">
        <f>IFERROR(INDEX(Backlog!B$6:B$1005,Calculation!$B64,1),"")</f>
        <v>0</v>
      </c>
      <c r="D64" s="86" t="str">
        <f>IFERROR(IF(INDEX(Backlog!C$6:C$1005,Calculation!$B64,1)="","",INDEX(Backlog!C$6:C$1005,Calculation!$B64,1)),"")</f>
        <v/>
      </c>
      <c r="E64" s="86" t="str">
        <f>IFERROR(""&amp;INDEX(Backlog!D$6:D$1005,Calculation!$B64,1),"")</f>
        <v/>
      </c>
      <c r="F64" s="86" t="str">
        <f>IFERROR(""&amp;INDEX(Backlog!E$6:E$1005,Calculation!$B64,1),"")</f>
        <v/>
      </c>
      <c r="G64" s="86" t="str">
        <f>IFERROR(""&amp;INDEX(Backlog!F$6:F$1005,Calculation!$B64,1),"")</f>
        <v/>
      </c>
      <c r="H64" s="86" t="str">
        <f>IFERROR(IF(INDEX(Backlog!G$6:G$1005,Calculation!$B64,1)="","",INDEX(Backlog!G$6:G$1005,Calculation!$B64,1)),"")</f>
        <v/>
      </c>
      <c r="I64" s="86" t="str">
        <f>IFERROR(IF(INDEX(Backlog!H$6:H$1005,Calculation!$B64,1)="","Not set",INDEX(Backlog!H$6:H$1005,Calculation!$B64,1)),"")</f>
        <v>Not set</v>
      </c>
      <c r="J64" s="86" t="str">
        <f>IFERROR(""&amp;INDEX(Backlog!I$6:I$1005,Calculation!$B64,1),"")</f>
        <v/>
      </c>
      <c r="K64" s="86" t="str">
        <f>IFERROR(IF(LEN(INDEX(Backlog!J$6:J$1005,Calculation!$B64,1))=0,"Not set",INDEX(Backlog!J$6:J$1005,Calculation!$B64,1)),"")</f>
        <v>Not set</v>
      </c>
      <c r="L64" s="105" t="str">
        <f>IFERROR(IF(INDEX(Backlog!K$6:K$1005,Calculation!$B64,1)="","",INDEX(Backlog!K$6:K$1005,Calculation!$B64,1)),"")</f>
        <v/>
      </c>
      <c r="M64" s="105" t="str">
        <f t="shared" si="0"/>
        <v/>
      </c>
      <c r="N64" s="105" t="str">
        <f>IFERROR(IF(INDEX(Backlog!L$6:L$1005,Calculation!$B64,1)="","",INDEX(Backlog!L$6:L$1005,Calculation!$B64,1)),"")</f>
        <v/>
      </c>
      <c r="O64" s="105" t="str">
        <f t="shared" si="1"/>
        <v/>
      </c>
      <c r="P64" s="86" t="str">
        <f>IFERROR(""&amp;INDEX(Backlog!M$6:M$1005,Calculation!$B64,1),"")</f>
        <v/>
      </c>
      <c r="Q64" s="106" t="str">
        <f t="shared" si="2"/>
        <v/>
      </c>
      <c r="R64" s="106">
        <f t="shared" si="3"/>
        <v>0</v>
      </c>
      <c r="T64" s="107">
        <f t="shared" si="4"/>
        <v>0</v>
      </c>
      <c r="U64" s="86">
        <f t="shared" si="5"/>
        <v>1</v>
      </c>
      <c r="V64" s="86">
        <f t="shared" si="6"/>
        <v>1</v>
      </c>
      <c r="W64" s="86">
        <f t="shared" si="7"/>
        <v>1</v>
      </c>
      <c r="X64" s="86">
        <f t="shared" si="17"/>
        <v>0</v>
      </c>
      <c r="Y64" s="86" t="str">
        <f t="shared" si="8"/>
        <v xml:space="preserve">#0 - </v>
      </c>
      <c r="Z64" s="86" t="str">
        <f t="shared" si="9"/>
        <v>-</v>
      </c>
      <c r="AA64" s="86" t="str">
        <f>IF(X64=0,"",IF(LEN(K64)=0,COLUMN(Kanban!$D$8),IFERROR(MATCH(K64,Kanban!$A$8:$AI$8,0),COLUMN(Kanban!$D$8))))</f>
        <v/>
      </c>
      <c r="AB64" s="86" t="str">
        <f>IF(X64=0,"",2*COUNTIF($AA$5:AA64,AA64)+$AF$5)</f>
        <v/>
      </c>
      <c r="AC64" s="106" t="str">
        <f t="shared" si="18"/>
        <v>-</v>
      </c>
      <c r="AK64" s="107" t="str">
        <f>INDEX(Retrospective!$B$8:$D$207,B64,IF(OR($AI$4=2,$AI$4=4),2,1))&amp;IF($AI$4=2,""," - "&amp;INDEX(Retrospective!$B$8:$D$207,B64,IF($AI$4=1,2,3)))</f>
        <v xml:space="preserve"> - </v>
      </c>
      <c r="AL64" s="106" t="str">
        <f>IFERROR(MATCH(INDEX(Retrospective!$E$8:$E$207,B64,1),$AI$13:$AI$16,0),"")</f>
        <v/>
      </c>
      <c r="AM64" s="86" t="str">
        <f>IF(AL64="","", AL64&amp;"."&amp;COUNTIF($AL$5:AL64,AL64))</f>
        <v/>
      </c>
      <c r="AW64" s="124"/>
      <c r="BF64" s="111" t="str">
        <f t="array" ref="BF64">IFERROR(SMALL(IF($D$5:$D$1004=$AP$6,$N$5:$N$1004,""),B64),"")</f>
        <v/>
      </c>
      <c r="BG64" s="112" t="str">
        <f>IF(IFERROR(MATCH(BF64,$BF$4:BF63,0),0)=0,MAX($BG$4:BG63)+1,"")</f>
        <v/>
      </c>
      <c r="BH64" s="113" t="str">
        <f t="shared" si="12"/>
        <v/>
      </c>
      <c r="BI64" s="112" t="str">
        <f t="shared" si="13"/>
        <v/>
      </c>
      <c r="BJ64" s="86" t="str">
        <f t="shared" si="14"/>
        <v/>
      </c>
      <c r="BK64" s="86" t="str">
        <f t="shared" si="20"/>
        <v/>
      </c>
      <c r="BL64" s="86" t="str">
        <f t="shared" si="15"/>
        <v/>
      </c>
      <c r="BM64" s="86" t="str">
        <f t="shared" si="21"/>
        <v/>
      </c>
      <c r="DA64" s="109">
        <f>IF(COUNTIF($DA$5:DA63,DA63)=$BD$15,MAX(DA63)+1,DA63)</f>
        <v>14</v>
      </c>
      <c r="DB64" s="109" t="str">
        <f t="shared" si="39"/>
        <v/>
      </c>
      <c r="DC64" s="109" t="str">
        <f>IF(DB64="","",INDEX($CT$5:$CY$5,1,COUNTIF($DB$6:DB64,DB64)))</f>
        <v/>
      </c>
      <c r="DD64" s="109" t="str">
        <f>IF(DB64="","",MAX(INDEX($CT$6:$CY$35,DA64+1,COUNTIF($DB$6:DB64,DB64)),0))</f>
        <v/>
      </c>
      <c r="DF64" s="109" t="str">
        <f>""&amp;Settings!B37</f>
        <v/>
      </c>
      <c r="DH64" s="108">
        <v>20</v>
      </c>
      <c r="DI64" s="334" t="str">
        <f t="array" ref="DI64">IF(MIN(IF($D$5:$D$1004=DH64,$L$5:$L$1004,""))=0,"",MIN(IF($D$5:$D$1004=DH64,$L$5:$L$1004,""))-1)</f>
        <v/>
      </c>
    </row>
    <row r="65" spans="2:113" s="7" customFormat="1" ht="15" customHeight="1" x14ac:dyDescent="0.25">
      <c r="B65" s="104">
        <v>61</v>
      </c>
      <c r="C65" s="86">
        <f>IFERROR(INDEX(Backlog!B$6:B$1005,Calculation!$B65,1),"")</f>
        <v>0</v>
      </c>
      <c r="D65" s="86" t="str">
        <f>IFERROR(IF(INDEX(Backlog!C$6:C$1005,Calculation!$B65,1)="","",INDEX(Backlog!C$6:C$1005,Calculation!$B65,1)),"")</f>
        <v/>
      </c>
      <c r="E65" s="86" t="str">
        <f>IFERROR(""&amp;INDEX(Backlog!D$6:D$1005,Calculation!$B65,1),"")</f>
        <v/>
      </c>
      <c r="F65" s="86" t="str">
        <f>IFERROR(""&amp;INDEX(Backlog!E$6:E$1005,Calculation!$B65,1),"")</f>
        <v/>
      </c>
      <c r="G65" s="86" t="str">
        <f>IFERROR(""&amp;INDEX(Backlog!F$6:F$1005,Calculation!$B65,1),"")</f>
        <v/>
      </c>
      <c r="H65" s="86" t="str">
        <f>IFERROR(IF(INDEX(Backlog!G$6:G$1005,Calculation!$B65,1)="","",INDEX(Backlog!G$6:G$1005,Calculation!$B65,1)),"")</f>
        <v/>
      </c>
      <c r="I65" s="86" t="str">
        <f>IFERROR(IF(INDEX(Backlog!H$6:H$1005,Calculation!$B65,1)="","Not set",INDEX(Backlog!H$6:H$1005,Calculation!$B65,1)),"")</f>
        <v>Not set</v>
      </c>
      <c r="J65" s="86" t="str">
        <f>IFERROR(""&amp;INDEX(Backlog!I$6:I$1005,Calculation!$B65,1),"")</f>
        <v/>
      </c>
      <c r="K65" s="86" t="str">
        <f>IFERROR(IF(LEN(INDEX(Backlog!J$6:J$1005,Calculation!$B65,1))=0,"Not set",INDEX(Backlog!J$6:J$1005,Calculation!$B65,1)),"")</f>
        <v>Not set</v>
      </c>
      <c r="L65" s="105" t="str">
        <f>IFERROR(IF(INDEX(Backlog!K$6:K$1005,Calculation!$B65,1)="","",INDEX(Backlog!K$6:K$1005,Calculation!$B65,1)),"")</f>
        <v/>
      </c>
      <c r="M65" s="105" t="str">
        <f t="shared" si="0"/>
        <v/>
      </c>
      <c r="N65" s="105" t="str">
        <f>IFERROR(IF(INDEX(Backlog!L$6:L$1005,Calculation!$B65,1)="","",INDEX(Backlog!L$6:L$1005,Calculation!$B65,1)),"")</f>
        <v/>
      </c>
      <c r="O65" s="105" t="str">
        <f t="shared" si="1"/>
        <v/>
      </c>
      <c r="P65" s="86" t="str">
        <f>IFERROR(""&amp;INDEX(Backlog!M$6:M$1005,Calculation!$B65,1),"")</f>
        <v/>
      </c>
      <c r="Q65" s="106" t="str">
        <f t="shared" si="2"/>
        <v/>
      </c>
      <c r="R65" s="106">
        <f t="shared" si="3"/>
        <v>0</v>
      </c>
      <c r="T65" s="107">
        <f t="shared" si="4"/>
        <v>0</v>
      </c>
      <c r="U65" s="86">
        <f t="shared" si="5"/>
        <v>1</v>
      </c>
      <c r="V65" s="86">
        <f t="shared" si="6"/>
        <v>1</v>
      </c>
      <c r="W65" s="86">
        <f t="shared" si="7"/>
        <v>1</v>
      </c>
      <c r="X65" s="86">
        <f t="shared" si="17"/>
        <v>0</v>
      </c>
      <c r="Y65" s="86" t="str">
        <f t="shared" si="8"/>
        <v xml:space="preserve">#0 - </v>
      </c>
      <c r="Z65" s="86" t="str">
        <f t="shared" si="9"/>
        <v>-</v>
      </c>
      <c r="AA65" s="86" t="str">
        <f>IF(X65=0,"",IF(LEN(K65)=0,COLUMN(Kanban!$D$8),IFERROR(MATCH(K65,Kanban!$A$8:$AI$8,0),COLUMN(Kanban!$D$8))))</f>
        <v/>
      </c>
      <c r="AB65" s="86" t="str">
        <f>IF(X65=0,"",2*COUNTIF($AA$5:AA65,AA65)+$AF$5)</f>
        <v/>
      </c>
      <c r="AC65" s="106" t="str">
        <f t="shared" si="18"/>
        <v>-</v>
      </c>
      <c r="AK65" s="107" t="str">
        <f>INDEX(Retrospective!$B$8:$D$207,B65,IF(OR($AI$4=2,$AI$4=4),2,1))&amp;IF($AI$4=2,""," - "&amp;INDEX(Retrospective!$B$8:$D$207,B65,IF($AI$4=1,2,3)))</f>
        <v xml:space="preserve"> - </v>
      </c>
      <c r="AL65" s="106" t="str">
        <f>IFERROR(MATCH(INDEX(Retrospective!$E$8:$E$27,B65,1),$AI$13:$AI$16,0),"")</f>
        <v/>
      </c>
      <c r="AM65" s="86" t="str">
        <f>IF(AL65="","", AL65&amp;"."&amp;COUNTIF($AL$5:AL65,AL65))</f>
        <v/>
      </c>
      <c r="AW65" s="124"/>
      <c r="BF65" s="111" t="str">
        <f t="array" ref="BF65">IFERROR(SMALL(IF($D$5:$D$1004=$AP$6,$N$5:$N$1004,""),B65),"")</f>
        <v/>
      </c>
      <c r="BG65" s="112" t="str">
        <f>IF(IFERROR(MATCH(BF65,$BF$4:BF64,0),0)=0,MAX($BG$4:BG64)+1,"")</f>
        <v/>
      </c>
      <c r="BH65" s="113" t="str">
        <f t="shared" si="12"/>
        <v/>
      </c>
      <c r="BI65" s="112" t="str">
        <f t="shared" si="13"/>
        <v/>
      </c>
      <c r="BJ65" s="86" t="str">
        <f t="shared" si="14"/>
        <v/>
      </c>
      <c r="BK65" s="86" t="str">
        <f t="shared" si="20"/>
        <v/>
      </c>
      <c r="BL65" s="86" t="str">
        <f t="shared" si="15"/>
        <v/>
      </c>
      <c r="BM65" s="86" t="str">
        <f t="shared" si="21"/>
        <v/>
      </c>
      <c r="DA65" s="109">
        <f>IF(COUNTIF($DA$5:DA64,DA64)=$BD$15,MAX(DA64)+1,DA64)</f>
        <v>14</v>
      </c>
      <c r="DB65" s="109" t="str">
        <f t="shared" si="39"/>
        <v/>
      </c>
      <c r="DC65" s="109" t="str">
        <f>IF(DB65="","",INDEX($CT$5:$CY$5,1,COUNTIF($DB$6:DB65,DB65)))</f>
        <v/>
      </c>
      <c r="DD65" s="109" t="str">
        <f>IF(DB65="","",MAX(INDEX($CT$6:$CY$35,DA65+1,COUNTIF($DB$6:DB65,DB65)),0))</f>
        <v/>
      </c>
      <c r="DF65" s="109" t="str">
        <f>""&amp;Settings!B38</f>
        <v/>
      </c>
      <c r="DH65" s="108">
        <v>21</v>
      </c>
      <c r="DI65" s="334" t="str">
        <f t="array" ref="DI65">IF(MIN(IF($D$5:$D$1004=DH65,$L$5:$L$1004,""))=0,"",MIN(IF($D$5:$D$1004=DH65,$L$5:$L$1004,""))-1)</f>
        <v/>
      </c>
    </row>
    <row r="66" spans="2:113" s="7" customFormat="1" ht="15" customHeight="1" x14ac:dyDescent="0.25">
      <c r="B66" s="104">
        <v>62</v>
      </c>
      <c r="C66" s="86">
        <f>IFERROR(INDEX(Backlog!B$6:B$1005,Calculation!$B66,1),"")</f>
        <v>0</v>
      </c>
      <c r="D66" s="86" t="str">
        <f>IFERROR(IF(INDEX(Backlog!C$6:C$1005,Calculation!$B66,1)="","",INDEX(Backlog!C$6:C$1005,Calculation!$B66,1)),"")</f>
        <v/>
      </c>
      <c r="E66" s="86" t="str">
        <f>IFERROR(""&amp;INDEX(Backlog!D$6:D$1005,Calculation!$B66,1),"")</f>
        <v/>
      </c>
      <c r="F66" s="86" t="str">
        <f>IFERROR(""&amp;INDEX(Backlog!E$6:E$1005,Calculation!$B66,1),"")</f>
        <v/>
      </c>
      <c r="G66" s="86" t="str">
        <f>IFERROR(""&amp;INDEX(Backlog!F$6:F$1005,Calculation!$B66,1),"")</f>
        <v/>
      </c>
      <c r="H66" s="86" t="str">
        <f>IFERROR(IF(INDEX(Backlog!G$6:G$1005,Calculation!$B66,1)="","",INDEX(Backlog!G$6:G$1005,Calculation!$B66,1)),"")</f>
        <v/>
      </c>
      <c r="I66" s="86" t="str">
        <f>IFERROR(IF(INDEX(Backlog!H$6:H$1005,Calculation!$B66,1)="","Not set",INDEX(Backlog!H$6:H$1005,Calculation!$B66,1)),"")</f>
        <v>Not set</v>
      </c>
      <c r="J66" s="86" t="str">
        <f>IFERROR(""&amp;INDEX(Backlog!I$6:I$1005,Calculation!$B66,1),"")</f>
        <v/>
      </c>
      <c r="K66" s="86" t="str">
        <f>IFERROR(IF(LEN(INDEX(Backlog!J$6:J$1005,Calculation!$B66,1))=0,"Not set",INDEX(Backlog!J$6:J$1005,Calculation!$B66,1)),"")</f>
        <v>Not set</v>
      </c>
      <c r="L66" s="105" t="str">
        <f>IFERROR(IF(INDEX(Backlog!K$6:K$1005,Calculation!$B66,1)="","",INDEX(Backlog!K$6:K$1005,Calculation!$B66,1)),"")</f>
        <v/>
      </c>
      <c r="M66" s="105" t="str">
        <f t="shared" si="0"/>
        <v/>
      </c>
      <c r="N66" s="105" t="str">
        <f>IFERROR(IF(INDEX(Backlog!L$6:L$1005,Calculation!$B66,1)="","",INDEX(Backlog!L$6:L$1005,Calculation!$B66,1)),"")</f>
        <v/>
      </c>
      <c r="O66" s="105" t="str">
        <f t="shared" si="1"/>
        <v/>
      </c>
      <c r="P66" s="86" t="str">
        <f>IFERROR(""&amp;INDEX(Backlog!M$6:M$1005,Calculation!$B66,1),"")</f>
        <v/>
      </c>
      <c r="Q66" s="106" t="str">
        <f t="shared" si="2"/>
        <v/>
      </c>
      <c r="R66" s="106">
        <f t="shared" si="3"/>
        <v>0</v>
      </c>
      <c r="T66" s="107">
        <f t="shared" si="4"/>
        <v>0</v>
      </c>
      <c r="U66" s="86">
        <f t="shared" si="5"/>
        <v>1</v>
      </c>
      <c r="V66" s="86">
        <f t="shared" si="6"/>
        <v>1</v>
      </c>
      <c r="W66" s="86">
        <f t="shared" si="7"/>
        <v>1</v>
      </c>
      <c r="X66" s="86">
        <f t="shared" si="17"/>
        <v>0</v>
      </c>
      <c r="Y66" s="86" t="str">
        <f t="shared" si="8"/>
        <v xml:space="preserve">#0 - </v>
      </c>
      <c r="Z66" s="86" t="str">
        <f t="shared" si="9"/>
        <v>-</v>
      </c>
      <c r="AA66" s="86" t="str">
        <f>IF(X66=0,"",IF(LEN(K66)=0,COLUMN(Kanban!$D$8),IFERROR(MATCH(K66,Kanban!$A$8:$AI$8,0),COLUMN(Kanban!$D$8))))</f>
        <v/>
      </c>
      <c r="AB66" s="86" t="str">
        <f>IF(X66=0,"",2*COUNTIF($AA$5:AA66,AA66)+$AF$5)</f>
        <v/>
      </c>
      <c r="AC66" s="106" t="str">
        <f t="shared" si="18"/>
        <v>-</v>
      </c>
      <c r="AK66" s="107" t="str">
        <f>INDEX(Retrospective!$B$8:$D$207,B66,IF(OR($AI$4=2,$AI$4=4),2,1))&amp;IF($AI$4=2,""," - "&amp;INDEX(Retrospective!$B$8:$D$207,B66,IF($AI$4=1,2,3)))</f>
        <v xml:space="preserve"> - </v>
      </c>
      <c r="AL66" s="106" t="str">
        <f>IFERROR(MATCH(INDEX(Retrospective!$E$8:$E$27,B66,1),$AI$13:$AI$16,0),"")</f>
        <v/>
      </c>
      <c r="AM66" s="86" t="str">
        <f>IF(AL66="","", AL66&amp;"."&amp;COUNTIF($AL$5:AL66,AL66))</f>
        <v/>
      </c>
      <c r="AW66" s="124"/>
      <c r="BF66" s="111" t="str">
        <f t="array" ref="BF66">IFERROR(SMALL(IF($D$5:$D$1004=$AP$6,$N$5:$N$1004,""),B66),"")</f>
        <v/>
      </c>
      <c r="BG66" s="112" t="str">
        <f>IF(IFERROR(MATCH(BF66,$BF$4:BF65,0),0)=0,MAX($BG$4:BG65)+1,"")</f>
        <v/>
      </c>
      <c r="BH66" s="113" t="str">
        <f t="shared" si="12"/>
        <v/>
      </c>
      <c r="BI66" s="112" t="str">
        <f t="shared" si="13"/>
        <v/>
      </c>
      <c r="BJ66" s="86" t="str">
        <f t="shared" si="14"/>
        <v/>
      </c>
      <c r="BK66" s="86" t="str">
        <f t="shared" si="20"/>
        <v/>
      </c>
      <c r="BL66" s="86" t="str">
        <f t="shared" si="15"/>
        <v/>
      </c>
      <c r="BM66" s="86" t="str">
        <f t="shared" si="21"/>
        <v/>
      </c>
      <c r="DA66" s="109">
        <f>IF(COUNTIF($DA$5:DA65,DA65)=$BD$15,MAX(DA65)+1,DA65)</f>
        <v>15</v>
      </c>
      <c r="DB66" s="109" t="str">
        <f t="shared" si="39"/>
        <v/>
      </c>
      <c r="DC66" s="109" t="str">
        <f>IF(DB66="","",INDEX($CT$5:$CY$5,1,COUNTIF($DB$6:DB66,DB66)))</f>
        <v/>
      </c>
      <c r="DD66" s="109" t="str">
        <f>IF(DB66="","",MAX(INDEX($CT$6:$CY$35,DA66+1,COUNTIF($DB$6:DB66,DB66)),0))</f>
        <v/>
      </c>
      <c r="DF66" s="109" t="str">
        <f>""&amp;Settings!B39</f>
        <v/>
      </c>
      <c r="DH66" s="108">
        <v>22</v>
      </c>
      <c r="DI66" s="334" t="str">
        <f t="array" ref="DI66">IF(MIN(IF($D$5:$D$1004=DH66,$L$5:$L$1004,""))=0,"",MIN(IF($D$5:$D$1004=DH66,$L$5:$L$1004,""))-1)</f>
        <v/>
      </c>
    </row>
    <row r="67" spans="2:113" s="7" customFormat="1" ht="15" customHeight="1" x14ac:dyDescent="0.25">
      <c r="B67" s="104">
        <v>63</v>
      </c>
      <c r="C67" s="86">
        <f>IFERROR(INDEX(Backlog!B$6:B$1005,Calculation!$B67,1),"")</f>
        <v>0</v>
      </c>
      <c r="D67" s="86" t="str">
        <f>IFERROR(IF(INDEX(Backlog!C$6:C$1005,Calculation!$B67,1)="","",INDEX(Backlog!C$6:C$1005,Calculation!$B67,1)),"")</f>
        <v/>
      </c>
      <c r="E67" s="86" t="str">
        <f>IFERROR(""&amp;INDEX(Backlog!D$6:D$1005,Calculation!$B67,1),"")</f>
        <v/>
      </c>
      <c r="F67" s="86" t="str">
        <f>IFERROR(""&amp;INDEX(Backlog!E$6:E$1005,Calculation!$B67,1),"")</f>
        <v/>
      </c>
      <c r="G67" s="86" t="str">
        <f>IFERROR(""&amp;INDEX(Backlog!F$6:F$1005,Calculation!$B67,1),"")</f>
        <v/>
      </c>
      <c r="H67" s="86" t="str">
        <f>IFERROR(IF(INDEX(Backlog!G$6:G$1005,Calculation!$B67,1)="","",INDEX(Backlog!G$6:G$1005,Calculation!$B67,1)),"")</f>
        <v/>
      </c>
      <c r="I67" s="86" t="str">
        <f>IFERROR(IF(INDEX(Backlog!H$6:H$1005,Calculation!$B67,1)="","Not set",INDEX(Backlog!H$6:H$1005,Calculation!$B67,1)),"")</f>
        <v>Not set</v>
      </c>
      <c r="J67" s="86" t="str">
        <f>IFERROR(""&amp;INDEX(Backlog!I$6:I$1005,Calculation!$B67,1),"")</f>
        <v/>
      </c>
      <c r="K67" s="86" t="str">
        <f>IFERROR(IF(LEN(INDEX(Backlog!J$6:J$1005,Calculation!$B67,1))=0,"Not set",INDEX(Backlog!J$6:J$1005,Calculation!$B67,1)),"")</f>
        <v>Not set</v>
      </c>
      <c r="L67" s="105" t="str">
        <f>IFERROR(IF(INDEX(Backlog!K$6:K$1005,Calculation!$B67,1)="","",INDEX(Backlog!K$6:K$1005,Calculation!$B67,1)),"")</f>
        <v/>
      </c>
      <c r="M67" s="105" t="str">
        <f t="shared" si="0"/>
        <v/>
      </c>
      <c r="N67" s="105" t="str">
        <f>IFERROR(IF(INDEX(Backlog!L$6:L$1005,Calculation!$B67,1)="","",INDEX(Backlog!L$6:L$1005,Calculation!$B67,1)),"")</f>
        <v/>
      </c>
      <c r="O67" s="105" t="str">
        <f t="shared" si="1"/>
        <v/>
      </c>
      <c r="P67" s="86" t="str">
        <f>IFERROR(""&amp;INDEX(Backlog!M$6:M$1005,Calculation!$B67,1),"")</f>
        <v/>
      </c>
      <c r="Q67" s="106" t="str">
        <f t="shared" si="2"/>
        <v/>
      </c>
      <c r="R67" s="106">
        <f t="shared" si="3"/>
        <v>0</v>
      </c>
      <c r="T67" s="107">
        <f t="shared" si="4"/>
        <v>0</v>
      </c>
      <c r="U67" s="86">
        <f t="shared" si="5"/>
        <v>1</v>
      </c>
      <c r="V67" s="86">
        <f t="shared" si="6"/>
        <v>1</v>
      </c>
      <c r="W67" s="86">
        <f t="shared" si="7"/>
        <v>1</v>
      </c>
      <c r="X67" s="86">
        <f t="shared" si="17"/>
        <v>0</v>
      </c>
      <c r="Y67" s="86" t="str">
        <f t="shared" si="8"/>
        <v xml:space="preserve">#0 - </v>
      </c>
      <c r="Z67" s="86" t="str">
        <f t="shared" si="9"/>
        <v>-</v>
      </c>
      <c r="AA67" s="86" t="str">
        <f>IF(X67=0,"",IF(LEN(K67)=0,COLUMN(Kanban!$D$8),IFERROR(MATCH(K67,Kanban!$A$8:$AI$8,0),COLUMN(Kanban!$D$8))))</f>
        <v/>
      </c>
      <c r="AB67" s="86" t="str">
        <f>IF(X67=0,"",2*COUNTIF($AA$5:AA67,AA67)+$AF$5)</f>
        <v/>
      </c>
      <c r="AC67" s="106" t="str">
        <f t="shared" si="18"/>
        <v>-</v>
      </c>
      <c r="AK67" s="107" t="str">
        <f>INDEX(Retrospective!$B$8:$D$207,B67,IF(OR($AI$4=2,$AI$4=4),2,1))&amp;IF($AI$4=2,""," - "&amp;INDEX(Retrospective!$B$8:$D$207,B67,IF($AI$4=1,2,3)))</f>
        <v xml:space="preserve"> - </v>
      </c>
      <c r="AL67" s="106" t="str">
        <f>IFERROR(MATCH(INDEX(Retrospective!$E$8:$E$207,B67,1),$AI$13:$AI$16,0),"")</f>
        <v/>
      </c>
      <c r="AM67" s="86" t="str">
        <f>IF(AL67="","", AL67&amp;"."&amp;COUNTIF($AL$5:AL67,AL67))</f>
        <v/>
      </c>
      <c r="AW67" s="124"/>
      <c r="BF67" s="111" t="str">
        <f t="array" ref="BF67">IFERROR(SMALL(IF($D$5:$D$1004=$AP$6,$N$5:$N$1004,""),B67),"")</f>
        <v/>
      </c>
      <c r="BG67" s="112" t="str">
        <f>IF(IFERROR(MATCH(BF67,$BF$4:BF66,0),0)=0,MAX($BG$4:BG66)+1,"")</f>
        <v/>
      </c>
      <c r="BH67" s="113" t="str">
        <f t="shared" si="12"/>
        <v/>
      </c>
      <c r="BI67" s="112" t="str">
        <f t="shared" si="13"/>
        <v/>
      </c>
      <c r="BJ67" s="86" t="str">
        <f t="shared" si="14"/>
        <v/>
      </c>
      <c r="BK67" s="86" t="str">
        <f t="shared" si="20"/>
        <v/>
      </c>
      <c r="BL67" s="86" t="str">
        <f t="shared" si="15"/>
        <v/>
      </c>
      <c r="BM67" s="86" t="str">
        <f t="shared" si="21"/>
        <v/>
      </c>
      <c r="DA67" s="109">
        <f>IF(COUNTIF($DA$5:DA66,DA66)=$BD$15,MAX(DA66)+1,DA66)</f>
        <v>15</v>
      </c>
      <c r="DB67" s="109" t="str">
        <f t="shared" si="39"/>
        <v/>
      </c>
      <c r="DC67" s="109" t="str">
        <f>IF(DB67="","",INDEX($CT$5:$CY$5,1,COUNTIF($DB$6:DB67,DB67)))</f>
        <v/>
      </c>
      <c r="DD67" s="109" t="str">
        <f>IF(DB67="","",MAX(INDEX($CT$6:$CY$35,DA67+1,COUNTIF($DB$6:DB67,DB67)),0))</f>
        <v/>
      </c>
      <c r="DF67" s="109" t="str">
        <f>""&amp;Settings!B40</f>
        <v/>
      </c>
      <c r="DH67" s="108">
        <v>23</v>
      </c>
      <c r="DI67" s="334" t="str">
        <f t="array" ref="DI67">IF(MIN(IF($D$5:$D$1004=DH67,$L$5:$L$1004,""))=0,"",MIN(IF($D$5:$D$1004=DH67,$L$5:$L$1004,""))-1)</f>
        <v/>
      </c>
    </row>
    <row r="68" spans="2:113" s="7" customFormat="1" ht="15" customHeight="1" x14ac:dyDescent="0.25">
      <c r="B68" s="104">
        <v>64</v>
      </c>
      <c r="C68" s="86">
        <f>IFERROR(INDEX(Backlog!B$6:B$1005,Calculation!$B68,1),"")</f>
        <v>0</v>
      </c>
      <c r="D68" s="86" t="str">
        <f>IFERROR(IF(INDEX(Backlog!C$6:C$1005,Calculation!$B68,1)="","",INDEX(Backlog!C$6:C$1005,Calculation!$B68,1)),"")</f>
        <v/>
      </c>
      <c r="E68" s="86" t="str">
        <f>IFERROR(""&amp;INDEX(Backlog!D$6:D$1005,Calculation!$B68,1),"")</f>
        <v/>
      </c>
      <c r="F68" s="86" t="str">
        <f>IFERROR(""&amp;INDEX(Backlog!E$6:E$1005,Calculation!$B68,1),"")</f>
        <v/>
      </c>
      <c r="G68" s="86" t="str">
        <f>IFERROR(""&amp;INDEX(Backlog!F$6:F$1005,Calculation!$B68,1),"")</f>
        <v/>
      </c>
      <c r="H68" s="86" t="str">
        <f>IFERROR(IF(INDEX(Backlog!G$6:G$1005,Calculation!$B68,1)="","",INDEX(Backlog!G$6:G$1005,Calculation!$B68,1)),"")</f>
        <v/>
      </c>
      <c r="I68" s="86" t="str">
        <f>IFERROR(IF(INDEX(Backlog!H$6:H$1005,Calculation!$B68,1)="","Not set",INDEX(Backlog!H$6:H$1005,Calculation!$B68,1)),"")</f>
        <v>Not set</v>
      </c>
      <c r="J68" s="86" t="str">
        <f>IFERROR(""&amp;INDEX(Backlog!I$6:I$1005,Calculation!$B68,1),"")</f>
        <v/>
      </c>
      <c r="K68" s="86" t="str">
        <f>IFERROR(IF(LEN(INDEX(Backlog!J$6:J$1005,Calculation!$B68,1))=0,"Not set",INDEX(Backlog!J$6:J$1005,Calculation!$B68,1)),"")</f>
        <v>Not set</v>
      </c>
      <c r="L68" s="105" t="str">
        <f>IFERROR(IF(INDEX(Backlog!K$6:K$1005,Calculation!$B68,1)="","",INDEX(Backlog!K$6:K$1005,Calculation!$B68,1)),"")</f>
        <v/>
      </c>
      <c r="M68" s="105" t="str">
        <f t="shared" si="0"/>
        <v/>
      </c>
      <c r="N68" s="105" t="str">
        <f>IFERROR(IF(INDEX(Backlog!L$6:L$1005,Calculation!$B68,1)="","",INDEX(Backlog!L$6:L$1005,Calculation!$B68,1)),"")</f>
        <v/>
      </c>
      <c r="O68" s="105" t="str">
        <f t="shared" si="1"/>
        <v/>
      </c>
      <c r="P68" s="86" t="str">
        <f>IFERROR(""&amp;INDEX(Backlog!M$6:M$1005,Calculation!$B68,1),"")</f>
        <v/>
      </c>
      <c r="Q68" s="106" t="str">
        <f t="shared" si="2"/>
        <v/>
      </c>
      <c r="R68" s="106">
        <f t="shared" si="3"/>
        <v>0</v>
      </c>
      <c r="T68" s="107">
        <f t="shared" si="4"/>
        <v>0</v>
      </c>
      <c r="U68" s="86">
        <f t="shared" si="5"/>
        <v>1</v>
      </c>
      <c r="V68" s="86">
        <f t="shared" si="6"/>
        <v>1</v>
      </c>
      <c r="W68" s="86">
        <f t="shared" si="7"/>
        <v>1</v>
      </c>
      <c r="X68" s="86">
        <f t="shared" si="17"/>
        <v>0</v>
      </c>
      <c r="Y68" s="86" t="str">
        <f t="shared" si="8"/>
        <v xml:space="preserve">#0 - </v>
      </c>
      <c r="Z68" s="86" t="str">
        <f t="shared" si="9"/>
        <v>-</v>
      </c>
      <c r="AA68" s="86" t="str">
        <f>IF(X68=0,"",IF(LEN(K68)=0,COLUMN(Kanban!$D$8),IFERROR(MATCH(K68,Kanban!$A$8:$AI$8,0),COLUMN(Kanban!$D$8))))</f>
        <v/>
      </c>
      <c r="AB68" s="86" t="str">
        <f>IF(X68=0,"",2*COUNTIF($AA$5:AA68,AA68)+$AF$5)</f>
        <v/>
      </c>
      <c r="AC68" s="106" t="str">
        <f t="shared" si="18"/>
        <v>-</v>
      </c>
      <c r="AK68" s="107" t="str">
        <f>INDEX(Retrospective!$B$8:$D$207,B68,IF(OR($AI$4=2,$AI$4=4),2,1))&amp;IF($AI$4=2,""," - "&amp;INDEX(Retrospective!$B$8:$D$207,B68,IF($AI$4=1,2,3)))</f>
        <v xml:space="preserve"> - </v>
      </c>
      <c r="AL68" s="106" t="str">
        <f>IFERROR(MATCH(INDEX(Retrospective!$E$8:$E$207,B68,1),$AI$13:$AI$16,0),"")</f>
        <v/>
      </c>
      <c r="AM68" s="86" t="str">
        <f>IF(AL68="","", AL68&amp;"."&amp;COUNTIF($AL$5:AL68,AL68))</f>
        <v/>
      </c>
      <c r="AW68" s="124"/>
      <c r="BF68" s="111" t="str">
        <f t="array" ref="BF68">IFERROR(SMALL(IF($D$5:$D$1004=$AP$6,$N$5:$N$1004,""),B68),"")</f>
        <v/>
      </c>
      <c r="BG68" s="112" t="str">
        <f>IF(IFERROR(MATCH(BF68,$BF$4:BF67,0),0)=0,MAX($BG$4:BG67)+1,"")</f>
        <v/>
      </c>
      <c r="BH68" s="113" t="str">
        <f t="shared" si="12"/>
        <v/>
      </c>
      <c r="BI68" s="112" t="str">
        <f t="shared" si="13"/>
        <v/>
      </c>
      <c r="BJ68" s="86" t="str">
        <f t="shared" si="14"/>
        <v/>
      </c>
      <c r="BK68" s="86" t="str">
        <f t="shared" si="20"/>
        <v/>
      </c>
      <c r="BL68" s="86" t="str">
        <f t="shared" si="15"/>
        <v/>
      </c>
      <c r="BM68" s="86" t="str">
        <f t="shared" si="21"/>
        <v/>
      </c>
      <c r="DA68" s="109">
        <f>IF(COUNTIF($DA$5:DA67,DA67)=$BD$15,MAX(DA67)+1,DA67)</f>
        <v>15</v>
      </c>
      <c r="DB68" s="109" t="str">
        <f t="shared" si="39"/>
        <v/>
      </c>
      <c r="DC68" s="109" t="str">
        <f>IF(DB68="","",INDEX($CT$5:$CY$5,1,COUNTIF($DB$6:DB68,DB68)))</f>
        <v/>
      </c>
      <c r="DD68" s="109" t="str">
        <f>IF(DB68="","",MAX(INDEX($CT$6:$CY$35,DA68+1,COUNTIF($DB$6:DB68,DB68)),0))</f>
        <v/>
      </c>
      <c r="DF68" s="109" t="str">
        <f>""&amp;Settings!B41</f>
        <v/>
      </c>
      <c r="DH68" s="108">
        <v>24</v>
      </c>
      <c r="DI68" s="334" t="str">
        <f t="array" ref="DI68">IF(MIN(IF($D$5:$D$1004=DH68,$L$5:$L$1004,""))=0,"",MIN(IF($D$5:$D$1004=DH68,$L$5:$L$1004,""))-1)</f>
        <v/>
      </c>
    </row>
    <row r="69" spans="2:113" s="7" customFormat="1" ht="15" customHeight="1" x14ac:dyDescent="0.25">
      <c r="B69" s="104">
        <v>65</v>
      </c>
      <c r="C69" s="86">
        <f>IFERROR(INDEX(Backlog!B$6:B$1005,Calculation!$B69,1),"")</f>
        <v>0</v>
      </c>
      <c r="D69" s="86" t="str">
        <f>IFERROR(IF(INDEX(Backlog!C$6:C$1005,Calculation!$B69,1)="","",INDEX(Backlog!C$6:C$1005,Calculation!$B69,1)),"")</f>
        <v/>
      </c>
      <c r="E69" s="86" t="str">
        <f>IFERROR(""&amp;INDEX(Backlog!D$6:D$1005,Calculation!$B69,1),"")</f>
        <v/>
      </c>
      <c r="F69" s="86" t="str">
        <f>IFERROR(""&amp;INDEX(Backlog!E$6:E$1005,Calculation!$B69,1),"")</f>
        <v/>
      </c>
      <c r="G69" s="86" t="str">
        <f>IFERROR(""&amp;INDEX(Backlog!F$6:F$1005,Calculation!$B69,1),"")</f>
        <v/>
      </c>
      <c r="H69" s="86" t="str">
        <f>IFERROR(IF(INDEX(Backlog!G$6:G$1005,Calculation!$B69,1)="","",INDEX(Backlog!G$6:G$1005,Calculation!$B69,1)),"")</f>
        <v/>
      </c>
      <c r="I69" s="86" t="str">
        <f>IFERROR(IF(INDEX(Backlog!H$6:H$1005,Calculation!$B69,1)="","Not set",INDEX(Backlog!H$6:H$1005,Calculation!$B69,1)),"")</f>
        <v>Not set</v>
      </c>
      <c r="J69" s="86" t="str">
        <f>IFERROR(""&amp;INDEX(Backlog!I$6:I$1005,Calculation!$B69,1),"")</f>
        <v/>
      </c>
      <c r="K69" s="86" t="str">
        <f>IFERROR(IF(LEN(INDEX(Backlog!J$6:J$1005,Calculation!$B69,1))=0,"Not set",INDEX(Backlog!J$6:J$1005,Calculation!$B69,1)),"")</f>
        <v>Not set</v>
      </c>
      <c r="L69" s="105" t="str">
        <f>IFERROR(IF(INDEX(Backlog!K$6:K$1005,Calculation!$B69,1)="","",INDEX(Backlog!K$6:K$1005,Calculation!$B69,1)),"")</f>
        <v/>
      </c>
      <c r="M69" s="105" t="str">
        <f t="shared" ref="M69:M132" si="50">IFERROR(INDEX($DF$12:$DF$23,MONTH(L69),1)&amp;" "&amp;DAY(L69)&amp;", "&amp;YEAR(L69),"")</f>
        <v/>
      </c>
      <c r="N69" s="105" t="str">
        <f>IFERROR(IF(INDEX(Backlog!L$6:L$1005,Calculation!$B69,1)="","",INDEX(Backlog!L$6:L$1005,Calculation!$B69,1)),"")</f>
        <v/>
      </c>
      <c r="O69" s="105" t="str">
        <f t="shared" ref="O69:O132" si="51">IFERROR(INDEX($DF$12:$DF$23,MONTH(N69),1)&amp;" "&amp;DAY(N69)&amp;", "&amp;YEAR(N69),"")</f>
        <v/>
      </c>
      <c r="P69" s="86" t="str">
        <f>IFERROR(""&amp;INDEX(Backlog!M$6:M$1005,Calculation!$B69,1),"")</f>
        <v/>
      </c>
      <c r="Q69" s="106" t="str">
        <f t="shared" ref="Q69:Q132" si="52">IF(AND(ISNUMBER(L69),ISNUMBER(N69)),N69-L69,"")</f>
        <v/>
      </c>
      <c r="R69" s="106">
        <f t="shared" ref="R69:R132" si="53">IF(AND(LEN(C69)&gt;0,LEN(F69)&gt;0),1,0)</f>
        <v>0</v>
      </c>
      <c r="T69" s="107">
        <f t="shared" ref="T69:T132" si="54">IF(OR(KanbanSprintFilter="",KanbanSprintFilter="All"),1,IF(""&amp;KanbanSprintFilter=""&amp;D69,1,0))</f>
        <v>0</v>
      </c>
      <c r="U69" s="86">
        <f t="shared" ref="U69:U132" si="55">IF(OR(KanbanResponsibleFilter="",KanbanResponsibleFilter="All"),1,IF(""&amp;KanbanResponsibleFilter=""&amp;G69,1,0))</f>
        <v>1</v>
      </c>
      <c r="V69" s="86">
        <f t="shared" ref="V69:V132" si="56">IF(OR(ttFilter="",ttFilter="All"),1,IF(""&amp;ttFilter=""&amp;E69,1,0))</f>
        <v>1</v>
      </c>
      <c r="W69" s="86">
        <f t="shared" ref="W69:W132" si="57">IF(OR(KanbanPriorityFilter="",KanbanPriorityFilter="All"),1,IF(""&amp;KanbanPriorityFilter=""&amp;I69,1,0))</f>
        <v>1</v>
      </c>
      <c r="X69" s="86">
        <f t="shared" si="17"/>
        <v>0</v>
      </c>
      <c r="Y69" s="86" t="str">
        <f t="shared" ref="Y69:Y132" si="58">IF(KanbanRow1=$DG$12,"#" &amp; C69 &amp;" - "&amp; F69, IF(KanbanRow1=$DG$13,F69,C69))</f>
        <v xml:space="preserve">#0 - </v>
      </c>
      <c r="Z69" s="86" t="str">
        <f t="shared" ref="Z69:Z132" si="59">IFERROR(IF(LEN(INDEX(C69:P69,1,MATCH(KanbanRow2,$C$3:$P$3,0)))=0,"-",INDEX(C69:P69,1,MATCH(KanbanRow2,$C$3:$P$3,0))),"-")</f>
        <v>-</v>
      </c>
      <c r="AA69" s="86" t="str">
        <f>IF(X69=0,"",IF(LEN(K69)=0,COLUMN(Kanban!$D$8),IFERROR(MATCH(K69,Kanban!$A$8:$AI$8,0),COLUMN(Kanban!$D$8))))</f>
        <v/>
      </c>
      <c r="AB69" s="86" t="str">
        <f>IF(X69=0,"",2*COUNTIF($AA$5:AA69,AA69)+$AF$5)</f>
        <v/>
      </c>
      <c r="AC69" s="106" t="str">
        <f t="shared" si="18"/>
        <v>-</v>
      </c>
      <c r="AK69" s="107" t="str">
        <f>INDEX(Retrospective!$B$8:$D$207,B69,IF(OR($AI$4=2,$AI$4=4),2,1))&amp;IF($AI$4=2,""," - "&amp;INDEX(Retrospective!$B$8:$D$207,B69,IF($AI$4=1,2,3)))</f>
        <v xml:space="preserve"> - </v>
      </c>
      <c r="AL69" s="106" t="str">
        <f>IFERROR(MATCH(INDEX(Retrospective!$E$8:$E$207,B69,1),$AI$13:$AI$16,0),"")</f>
        <v/>
      </c>
      <c r="AM69" s="86" t="str">
        <f>IF(AL69="","", AL69&amp;"."&amp;COUNTIF($AL$5:AL69,AL69))</f>
        <v/>
      </c>
      <c r="AW69" s="124"/>
      <c r="BF69" s="111" t="str">
        <f t="array" ref="BF69">IFERROR(SMALL(IF($D$5:$D$1004=$AP$6,$N$5:$N$1004,""),B69),"")</f>
        <v/>
      </c>
      <c r="BG69" s="112" t="str">
        <f>IF(IFERROR(MATCH(BF69,$BF$4:BF68,0),0)=0,MAX($BG$4:BG68)+1,"")</f>
        <v/>
      </c>
      <c r="BH69" s="113" t="str">
        <f t="shared" ref="BH69:BH132" si="60">IFERROR(INDEX($BF$5:$BF$1004,MATCH(B69,$BG$5:$BG$1004,0),1),"")</f>
        <v/>
      </c>
      <c r="BI69" s="112" t="str">
        <f t="shared" ref="BI69:BI132" si="61">IFERROR(BH69-sprintStartDate,"")</f>
        <v/>
      </c>
      <c r="BJ69" s="86" t="str">
        <f t="shared" ref="BJ69:BJ132" si="62">IF(BH69="","",COUNTIFS($N$5:$N$1004,BH69,$D$5:$D$1004,$AP$6,$E$5:$E$1004,$AP$13,$J$5:$J$1004,$AP$15))</f>
        <v/>
      </c>
      <c r="BK69" s="86" t="str">
        <f t="shared" si="20"/>
        <v/>
      </c>
      <c r="BL69" s="86" t="str">
        <f t="shared" ref="BL69:BL132" si="63">IF(BH69="","",SUMIFS($H$5:$H$1004,$N$5:$N$1004,BH69,$D$5:$D$1004,$AP$6,$E$5:$E$1004,$AP$13,$J$5:$J$1004,$AP$15))</f>
        <v/>
      </c>
      <c r="BM69" s="86" t="str">
        <f t="shared" si="21"/>
        <v/>
      </c>
      <c r="DA69" s="109">
        <f>IF(COUNTIF($DA$5:DA68,DA68)=$BD$15,MAX(DA68)+1,DA68)</f>
        <v>15</v>
      </c>
      <c r="DB69" s="109" t="str">
        <f t="shared" si="39"/>
        <v/>
      </c>
      <c r="DC69" s="109" t="str">
        <f>IF(DB69="","",INDEX($CT$5:$CY$5,1,COUNTIF($DB$6:DB69,DB69)))</f>
        <v/>
      </c>
      <c r="DD69" s="109" t="str">
        <f>IF(DB69="","",MAX(INDEX($CT$6:$CY$35,DA69+1,COUNTIF($DB$6:DB69,DB69)),0))</f>
        <v/>
      </c>
      <c r="DF69" s="109" t="str">
        <f>""&amp;Settings!B42</f>
        <v/>
      </c>
      <c r="DH69" s="108">
        <v>25</v>
      </c>
      <c r="DI69" s="334" t="str">
        <f t="array" ref="DI69">IF(MIN(IF($D$5:$D$1004=DH69,$L$5:$L$1004,""))=0,"",MIN(IF($D$5:$D$1004=DH69,$L$5:$L$1004,""))-1)</f>
        <v/>
      </c>
    </row>
    <row r="70" spans="2:113" s="7" customFormat="1" ht="15" customHeight="1" x14ac:dyDescent="0.25">
      <c r="B70" s="104">
        <v>66</v>
      </c>
      <c r="C70" s="86">
        <f>IFERROR(INDEX(Backlog!B$6:B$1005,Calculation!$B70,1),"")</f>
        <v>0</v>
      </c>
      <c r="D70" s="86" t="str">
        <f>IFERROR(IF(INDEX(Backlog!C$6:C$1005,Calculation!$B70,1)="","",INDEX(Backlog!C$6:C$1005,Calculation!$B70,1)),"")</f>
        <v/>
      </c>
      <c r="E70" s="86" t="str">
        <f>IFERROR(""&amp;INDEX(Backlog!D$6:D$1005,Calculation!$B70,1),"")</f>
        <v/>
      </c>
      <c r="F70" s="86" t="str">
        <f>IFERROR(""&amp;INDEX(Backlog!E$6:E$1005,Calculation!$B70,1),"")</f>
        <v/>
      </c>
      <c r="G70" s="86" t="str">
        <f>IFERROR(""&amp;INDEX(Backlog!F$6:F$1005,Calculation!$B70,1),"")</f>
        <v/>
      </c>
      <c r="H70" s="86" t="str">
        <f>IFERROR(IF(INDEX(Backlog!G$6:G$1005,Calculation!$B70,1)="","",INDEX(Backlog!G$6:G$1005,Calculation!$B70,1)),"")</f>
        <v/>
      </c>
      <c r="I70" s="86" t="str">
        <f>IFERROR(IF(INDEX(Backlog!H$6:H$1005,Calculation!$B70,1)="","Not set",INDEX(Backlog!H$6:H$1005,Calculation!$B70,1)),"")</f>
        <v>Not set</v>
      </c>
      <c r="J70" s="86" t="str">
        <f>IFERROR(""&amp;INDEX(Backlog!I$6:I$1005,Calculation!$B70,1),"")</f>
        <v/>
      </c>
      <c r="K70" s="86" t="str">
        <f>IFERROR(IF(LEN(INDEX(Backlog!J$6:J$1005,Calculation!$B70,1))=0,"Not set",INDEX(Backlog!J$6:J$1005,Calculation!$B70,1)),"")</f>
        <v>Not set</v>
      </c>
      <c r="L70" s="105" t="str">
        <f>IFERROR(IF(INDEX(Backlog!K$6:K$1005,Calculation!$B70,1)="","",INDEX(Backlog!K$6:K$1005,Calculation!$B70,1)),"")</f>
        <v/>
      </c>
      <c r="M70" s="105" t="str">
        <f t="shared" si="50"/>
        <v/>
      </c>
      <c r="N70" s="105" t="str">
        <f>IFERROR(IF(INDEX(Backlog!L$6:L$1005,Calculation!$B70,1)="","",INDEX(Backlog!L$6:L$1005,Calculation!$B70,1)),"")</f>
        <v/>
      </c>
      <c r="O70" s="105" t="str">
        <f t="shared" si="51"/>
        <v/>
      </c>
      <c r="P70" s="86" t="str">
        <f>IFERROR(""&amp;INDEX(Backlog!M$6:M$1005,Calculation!$B70,1),"")</f>
        <v/>
      </c>
      <c r="Q70" s="106" t="str">
        <f t="shared" si="52"/>
        <v/>
      </c>
      <c r="R70" s="106">
        <f t="shared" si="53"/>
        <v>0</v>
      </c>
      <c r="T70" s="107">
        <f t="shared" si="54"/>
        <v>0</v>
      </c>
      <c r="U70" s="86">
        <f t="shared" si="55"/>
        <v>1</v>
      </c>
      <c r="V70" s="86">
        <f t="shared" si="56"/>
        <v>1</v>
      </c>
      <c r="W70" s="86">
        <f t="shared" si="57"/>
        <v>1</v>
      </c>
      <c r="X70" s="86">
        <f t="shared" ref="X70:X133" si="64">R70*T70*U70*V70*W70</f>
        <v>0</v>
      </c>
      <c r="Y70" s="86" t="str">
        <f t="shared" si="58"/>
        <v xml:space="preserve">#0 - </v>
      </c>
      <c r="Z70" s="86" t="str">
        <f t="shared" si="59"/>
        <v>-</v>
      </c>
      <c r="AA70" s="86" t="str">
        <f>IF(X70=0,"",IF(LEN(K70)=0,COLUMN(Kanban!$D$8),IFERROR(MATCH(K70,Kanban!$A$8:$AI$8,0),COLUMN(Kanban!$D$8))))</f>
        <v/>
      </c>
      <c r="AB70" s="86" t="str">
        <f>IF(X70=0,"",2*COUNTIF($AA$5:AA70,AA70)+$AF$5)</f>
        <v/>
      </c>
      <c r="AC70" s="106" t="str">
        <f t="shared" ref="AC70:AC133" si="65">AA70&amp;"-"&amp;AB70</f>
        <v>-</v>
      </c>
      <c r="AK70" s="107" t="str">
        <f>INDEX(Retrospective!$B$8:$D$207,B70,IF(OR($AI$4=2,$AI$4=4),2,1))&amp;IF($AI$4=2,""," - "&amp;INDEX(Retrospective!$B$8:$D$207,B70,IF($AI$4=1,2,3)))</f>
        <v xml:space="preserve"> - </v>
      </c>
      <c r="AL70" s="106" t="str">
        <f>IFERROR(MATCH(INDEX(Retrospective!$E$8:$E$207,B70,1),$AI$13:$AI$16,0),"")</f>
        <v/>
      </c>
      <c r="AM70" s="86" t="str">
        <f>IF(AL70="","", AL70&amp;"."&amp;COUNTIF($AL$5:AL70,AL70))</f>
        <v/>
      </c>
      <c r="AW70" s="124"/>
      <c r="BF70" s="111" t="str">
        <f t="array" ref="BF70">IFERROR(SMALL(IF($D$5:$D$1004=$AP$6,$N$5:$N$1004,""),B70),"")</f>
        <v/>
      </c>
      <c r="BG70" s="112" t="str">
        <f>IF(IFERROR(MATCH(BF70,$BF$4:BF69,0),0)=0,MAX($BG$4:BG69)+1,"")</f>
        <v/>
      </c>
      <c r="BH70" s="113" t="str">
        <f t="shared" si="60"/>
        <v/>
      </c>
      <c r="BI70" s="112" t="str">
        <f t="shared" si="61"/>
        <v/>
      </c>
      <c r="BJ70" s="86" t="str">
        <f t="shared" si="62"/>
        <v/>
      </c>
      <c r="BK70" s="86" t="str">
        <f t="shared" ref="BK70:BK133" si="66">IFERROR(BJ70+IF(ISNUMBER(BK69),BK69,0),"")</f>
        <v/>
      </c>
      <c r="BL70" s="86" t="str">
        <f t="shared" si="63"/>
        <v/>
      </c>
      <c r="BM70" s="86" t="str">
        <f t="shared" ref="BM70:BM133" si="67">IFERROR($BM$4-BK70,"")</f>
        <v/>
      </c>
      <c r="DA70" s="109">
        <f>IF(COUNTIF($DA$5:DA69,DA69)=$BD$15,MAX(DA69)+1,DA69)</f>
        <v>16</v>
      </c>
      <c r="DB70" s="109" t="str">
        <f t="shared" si="39"/>
        <v/>
      </c>
      <c r="DC70" s="109" t="str">
        <f>IF(DB70="","",INDEX($CT$5:$CY$5,1,COUNTIF($DB$6:DB70,DB70)))</f>
        <v/>
      </c>
      <c r="DD70" s="109" t="str">
        <f>IF(DB70="","",MAX(INDEX($CT$6:$CY$35,DA70+1,COUNTIF($DB$6:DB70,DB70)),0))</f>
        <v/>
      </c>
      <c r="DF70" s="109" t="str">
        <f>""&amp;Settings!B43</f>
        <v/>
      </c>
      <c r="DH70" s="108">
        <v>26</v>
      </c>
      <c r="DI70" s="334" t="str">
        <f t="array" ref="DI70">IF(MIN(IF($D$5:$D$1004=DH70,$L$5:$L$1004,""))=0,"",MIN(IF($D$5:$D$1004=DH70,$L$5:$L$1004,""))-1)</f>
        <v/>
      </c>
    </row>
    <row r="71" spans="2:113" s="7" customFormat="1" ht="15" customHeight="1" x14ac:dyDescent="0.25">
      <c r="B71" s="104">
        <v>67</v>
      </c>
      <c r="C71" s="86">
        <f>IFERROR(INDEX(Backlog!B$6:B$1005,Calculation!$B71,1),"")</f>
        <v>0</v>
      </c>
      <c r="D71" s="86" t="str">
        <f>IFERROR(IF(INDEX(Backlog!C$6:C$1005,Calculation!$B71,1)="","",INDEX(Backlog!C$6:C$1005,Calculation!$B71,1)),"")</f>
        <v/>
      </c>
      <c r="E71" s="86" t="str">
        <f>IFERROR(""&amp;INDEX(Backlog!D$6:D$1005,Calculation!$B71,1),"")</f>
        <v/>
      </c>
      <c r="F71" s="86" t="str">
        <f>IFERROR(""&amp;INDEX(Backlog!E$6:E$1005,Calculation!$B71,1),"")</f>
        <v/>
      </c>
      <c r="G71" s="86" t="str">
        <f>IFERROR(""&amp;INDEX(Backlog!F$6:F$1005,Calculation!$B71,1),"")</f>
        <v/>
      </c>
      <c r="H71" s="86" t="str">
        <f>IFERROR(IF(INDEX(Backlog!G$6:G$1005,Calculation!$B71,1)="","",INDEX(Backlog!G$6:G$1005,Calculation!$B71,1)),"")</f>
        <v/>
      </c>
      <c r="I71" s="86" t="str">
        <f>IFERROR(IF(INDEX(Backlog!H$6:H$1005,Calculation!$B71,1)="","Not set",INDEX(Backlog!H$6:H$1005,Calculation!$B71,1)),"")</f>
        <v>Not set</v>
      </c>
      <c r="J71" s="86" t="str">
        <f>IFERROR(""&amp;INDEX(Backlog!I$6:I$1005,Calculation!$B71,1),"")</f>
        <v/>
      </c>
      <c r="K71" s="86" t="str">
        <f>IFERROR(IF(LEN(INDEX(Backlog!J$6:J$1005,Calculation!$B71,1))=0,"Not set",INDEX(Backlog!J$6:J$1005,Calculation!$B71,1)),"")</f>
        <v>Not set</v>
      </c>
      <c r="L71" s="105" t="str">
        <f>IFERROR(IF(INDEX(Backlog!K$6:K$1005,Calculation!$B71,1)="","",INDEX(Backlog!K$6:K$1005,Calculation!$B71,1)),"")</f>
        <v/>
      </c>
      <c r="M71" s="105" t="str">
        <f t="shared" si="50"/>
        <v/>
      </c>
      <c r="N71" s="105" t="str">
        <f>IFERROR(IF(INDEX(Backlog!L$6:L$1005,Calculation!$B71,1)="","",INDEX(Backlog!L$6:L$1005,Calculation!$B71,1)),"")</f>
        <v/>
      </c>
      <c r="O71" s="105" t="str">
        <f t="shared" si="51"/>
        <v/>
      </c>
      <c r="P71" s="86" t="str">
        <f>IFERROR(""&amp;INDEX(Backlog!M$6:M$1005,Calculation!$B71,1),"")</f>
        <v/>
      </c>
      <c r="Q71" s="106" t="str">
        <f t="shared" si="52"/>
        <v/>
      </c>
      <c r="R71" s="106">
        <f t="shared" si="53"/>
        <v>0</v>
      </c>
      <c r="T71" s="107">
        <f t="shared" si="54"/>
        <v>0</v>
      </c>
      <c r="U71" s="86">
        <f t="shared" si="55"/>
        <v>1</v>
      </c>
      <c r="V71" s="86">
        <f t="shared" si="56"/>
        <v>1</v>
      </c>
      <c r="W71" s="86">
        <f t="shared" si="57"/>
        <v>1</v>
      </c>
      <c r="X71" s="86">
        <f t="shared" si="64"/>
        <v>0</v>
      </c>
      <c r="Y71" s="86" t="str">
        <f t="shared" si="58"/>
        <v xml:space="preserve">#0 - </v>
      </c>
      <c r="Z71" s="86" t="str">
        <f t="shared" si="59"/>
        <v>-</v>
      </c>
      <c r="AA71" s="86" t="str">
        <f>IF(X71=0,"",IF(LEN(K71)=0,COLUMN(Kanban!$D$8),IFERROR(MATCH(K71,Kanban!$A$8:$AI$8,0),COLUMN(Kanban!$D$8))))</f>
        <v/>
      </c>
      <c r="AB71" s="86" t="str">
        <f>IF(X71=0,"",2*COUNTIF($AA$5:AA71,AA71)+$AF$5)</f>
        <v/>
      </c>
      <c r="AC71" s="106" t="str">
        <f t="shared" si="65"/>
        <v>-</v>
      </c>
      <c r="AK71" s="107" t="str">
        <f>INDEX(Retrospective!$B$8:$D$207,B71,IF(OR($AI$4=2,$AI$4=4),2,1))&amp;IF($AI$4=2,""," - "&amp;INDEX(Retrospective!$B$8:$D$207,B71,IF($AI$4=1,2,3)))</f>
        <v xml:space="preserve"> - </v>
      </c>
      <c r="AL71" s="106" t="str">
        <f>IFERROR(MATCH(INDEX(Retrospective!$E$8:$E$27,B71,1),$AI$13:$AI$16,0),"")</f>
        <v/>
      </c>
      <c r="AM71" s="86" t="str">
        <f>IF(AL71="","", AL71&amp;"."&amp;COUNTIF($AL$5:AL71,AL71))</f>
        <v/>
      </c>
      <c r="AW71" s="124"/>
      <c r="BF71" s="111" t="str">
        <f t="array" ref="BF71">IFERROR(SMALL(IF($D$5:$D$1004=$AP$6,$N$5:$N$1004,""),B71),"")</f>
        <v/>
      </c>
      <c r="BG71" s="112" t="str">
        <f>IF(IFERROR(MATCH(BF71,$BF$4:BF70,0),0)=0,MAX($BG$4:BG70)+1,"")</f>
        <v/>
      </c>
      <c r="BH71" s="113" t="str">
        <f t="shared" si="60"/>
        <v/>
      </c>
      <c r="BI71" s="112" t="str">
        <f t="shared" si="61"/>
        <v/>
      </c>
      <c r="BJ71" s="86" t="str">
        <f t="shared" si="62"/>
        <v/>
      </c>
      <c r="BK71" s="86" t="str">
        <f t="shared" si="66"/>
        <v/>
      </c>
      <c r="BL71" s="86" t="str">
        <f t="shared" si="63"/>
        <v/>
      </c>
      <c r="BM71" s="86" t="str">
        <f t="shared" si="67"/>
        <v/>
      </c>
      <c r="DA71" s="109">
        <f>IF(COUNTIF($DA$5:DA70,DA70)=$BD$15,MAX(DA70)+1,DA70)</f>
        <v>16</v>
      </c>
      <c r="DB71" s="109" t="str">
        <f t="shared" si="39"/>
        <v/>
      </c>
      <c r="DC71" s="109" t="str">
        <f>IF(DB71="","",INDEX($CT$5:$CY$5,1,COUNTIF($DB$6:DB71,DB71)))</f>
        <v/>
      </c>
      <c r="DD71" s="109" t="str">
        <f>IF(DB71="","",MAX(INDEX($CT$6:$CY$35,DA71+1,COUNTIF($DB$6:DB71,DB71)),0))</f>
        <v/>
      </c>
      <c r="DF71" s="109" t="str">
        <f>""&amp;Settings!B44</f>
        <v/>
      </c>
      <c r="DH71" s="108">
        <v>27</v>
      </c>
      <c r="DI71" s="334" t="str">
        <f t="array" ref="DI71">IF(MIN(IF($D$5:$D$1004=DH71,$L$5:$L$1004,""))=0,"",MIN(IF($D$5:$D$1004=DH71,$L$5:$L$1004,""))-1)</f>
        <v/>
      </c>
    </row>
    <row r="72" spans="2:113" s="7" customFormat="1" ht="15" customHeight="1" x14ac:dyDescent="0.25">
      <c r="B72" s="104">
        <v>68</v>
      </c>
      <c r="C72" s="86">
        <f>IFERROR(INDEX(Backlog!B$6:B$1005,Calculation!$B72,1),"")</f>
        <v>0</v>
      </c>
      <c r="D72" s="86" t="str">
        <f>IFERROR(IF(INDEX(Backlog!C$6:C$1005,Calculation!$B72,1)="","",INDEX(Backlog!C$6:C$1005,Calculation!$B72,1)),"")</f>
        <v/>
      </c>
      <c r="E72" s="86" t="str">
        <f>IFERROR(""&amp;INDEX(Backlog!D$6:D$1005,Calculation!$B72,1),"")</f>
        <v/>
      </c>
      <c r="F72" s="86" t="str">
        <f>IFERROR(""&amp;INDEX(Backlog!E$6:E$1005,Calculation!$B72,1),"")</f>
        <v/>
      </c>
      <c r="G72" s="86" t="str">
        <f>IFERROR(""&amp;INDEX(Backlog!F$6:F$1005,Calculation!$B72,1),"")</f>
        <v/>
      </c>
      <c r="H72" s="86" t="str">
        <f>IFERROR(IF(INDEX(Backlog!G$6:G$1005,Calculation!$B72,1)="","",INDEX(Backlog!G$6:G$1005,Calculation!$B72,1)),"")</f>
        <v/>
      </c>
      <c r="I72" s="86" t="str">
        <f>IFERROR(IF(INDEX(Backlog!H$6:H$1005,Calculation!$B72,1)="","Not set",INDEX(Backlog!H$6:H$1005,Calculation!$B72,1)),"")</f>
        <v>Not set</v>
      </c>
      <c r="J72" s="86" t="str">
        <f>IFERROR(""&amp;INDEX(Backlog!I$6:I$1005,Calculation!$B72,1),"")</f>
        <v/>
      </c>
      <c r="K72" s="86" t="str">
        <f>IFERROR(IF(LEN(INDEX(Backlog!J$6:J$1005,Calculation!$B72,1))=0,"Not set",INDEX(Backlog!J$6:J$1005,Calculation!$B72,1)),"")</f>
        <v>Not set</v>
      </c>
      <c r="L72" s="105" t="str">
        <f>IFERROR(IF(INDEX(Backlog!K$6:K$1005,Calculation!$B72,1)="","",INDEX(Backlog!K$6:K$1005,Calculation!$B72,1)),"")</f>
        <v/>
      </c>
      <c r="M72" s="105" t="str">
        <f t="shared" si="50"/>
        <v/>
      </c>
      <c r="N72" s="105" t="str">
        <f>IFERROR(IF(INDEX(Backlog!L$6:L$1005,Calculation!$B72,1)="","",INDEX(Backlog!L$6:L$1005,Calculation!$B72,1)),"")</f>
        <v/>
      </c>
      <c r="O72" s="105" t="str">
        <f t="shared" si="51"/>
        <v/>
      </c>
      <c r="P72" s="86" t="str">
        <f>IFERROR(""&amp;INDEX(Backlog!M$6:M$1005,Calculation!$B72,1),"")</f>
        <v/>
      </c>
      <c r="Q72" s="106" t="str">
        <f t="shared" si="52"/>
        <v/>
      </c>
      <c r="R72" s="106">
        <f t="shared" si="53"/>
        <v>0</v>
      </c>
      <c r="T72" s="107">
        <f t="shared" si="54"/>
        <v>0</v>
      </c>
      <c r="U72" s="86">
        <f t="shared" si="55"/>
        <v>1</v>
      </c>
      <c r="V72" s="86">
        <f t="shared" si="56"/>
        <v>1</v>
      </c>
      <c r="W72" s="86">
        <f t="shared" si="57"/>
        <v>1</v>
      </c>
      <c r="X72" s="86">
        <f t="shared" si="64"/>
        <v>0</v>
      </c>
      <c r="Y72" s="86" t="str">
        <f t="shared" si="58"/>
        <v xml:space="preserve">#0 - </v>
      </c>
      <c r="Z72" s="86" t="str">
        <f t="shared" si="59"/>
        <v>-</v>
      </c>
      <c r="AA72" s="86" t="str">
        <f>IF(X72=0,"",IF(LEN(K72)=0,COLUMN(Kanban!$D$8),IFERROR(MATCH(K72,Kanban!$A$8:$AI$8,0),COLUMN(Kanban!$D$8))))</f>
        <v/>
      </c>
      <c r="AB72" s="86" t="str">
        <f>IF(X72=0,"",2*COUNTIF($AA$5:AA72,AA72)+$AF$5)</f>
        <v/>
      </c>
      <c r="AC72" s="106" t="str">
        <f t="shared" si="65"/>
        <v>-</v>
      </c>
      <c r="AK72" s="107" t="str">
        <f>INDEX(Retrospective!$B$8:$D$207,B72,IF(OR($AI$4=2,$AI$4=4),2,1))&amp;IF($AI$4=2,""," - "&amp;INDEX(Retrospective!$B$8:$D$207,B72,IF($AI$4=1,2,3)))</f>
        <v xml:space="preserve"> - </v>
      </c>
      <c r="AL72" s="106" t="str">
        <f>IFERROR(MATCH(INDEX(Retrospective!$E$8:$E$207,B72,1),$AI$13:$AI$16,0),"")</f>
        <v/>
      </c>
      <c r="AM72" s="86" t="str">
        <f>IF(AL72="","", AL72&amp;"."&amp;COUNTIF($AL$5:AL72,AL72))</f>
        <v/>
      </c>
      <c r="AW72" s="124"/>
      <c r="BF72" s="111" t="str">
        <f t="array" ref="BF72">IFERROR(SMALL(IF($D$5:$D$1004=$AP$6,$N$5:$N$1004,""),B72),"")</f>
        <v/>
      </c>
      <c r="BG72" s="112" t="str">
        <f>IF(IFERROR(MATCH(BF72,$BF$4:BF71,0),0)=0,MAX($BG$4:BG71)+1,"")</f>
        <v/>
      </c>
      <c r="BH72" s="113" t="str">
        <f t="shared" si="60"/>
        <v/>
      </c>
      <c r="BI72" s="112" t="str">
        <f t="shared" si="61"/>
        <v/>
      </c>
      <c r="BJ72" s="86" t="str">
        <f t="shared" si="62"/>
        <v/>
      </c>
      <c r="BK72" s="86" t="str">
        <f t="shared" si="66"/>
        <v/>
      </c>
      <c r="BL72" s="86" t="str">
        <f t="shared" si="63"/>
        <v/>
      </c>
      <c r="BM72" s="86" t="str">
        <f t="shared" si="67"/>
        <v/>
      </c>
      <c r="DA72" s="109">
        <f>IF(COUNTIF($DA$5:DA71,DA71)=$BD$15,MAX(DA71)+1,DA71)</f>
        <v>16</v>
      </c>
      <c r="DB72" s="109" t="str">
        <f t="shared" si="39"/>
        <v/>
      </c>
      <c r="DC72" s="109" t="str">
        <f>IF(DB72="","",INDEX($CT$5:$CY$5,1,COUNTIF($DB$6:DB72,DB72)))</f>
        <v/>
      </c>
      <c r="DD72" s="109" t="str">
        <f>IF(DB72="","",MAX(INDEX($CT$6:$CY$35,DA72+1,COUNTIF($DB$6:DB72,DB72)),0))</f>
        <v/>
      </c>
      <c r="DF72" s="109" t="str">
        <f>""&amp;Settings!B45</f>
        <v/>
      </c>
      <c r="DH72" s="108">
        <v>28</v>
      </c>
      <c r="DI72" s="334" t="str">
        <f t="array" ref="DI72">IF(MIN(IF($D$5:$D$1004=DH72,$L$5:$L$1004,""))=0,"",MIN(IF($D$5:$D$1004=DH72,$L$5:$L$1004,""))-1)</f>
        <v/>
      </c>
    </row>
    <row r="73" spans="2:113" s="7" customFormat="1" ht="15" customHeight="1" x14ac:dyDescent="0.25">
      <c r="B73" s="104">
        <v>69</v>
      </c>
      <c r="C73" s="86">
        <f>IFERROR(INDEX(Backlog!B$6:B$1005,Calculation!$B73,1),"")</f>
        <v>0</v>
      </c>
      <c r="D73" s="86" t="str">
        <f>IFERROR(IF(INDEX(Backlog!C$6:C$1005,Calculation!$B73,1)="","",INDEX(Backlog!C$6:C$1005,Calculation!$B73,1)),"")</f>
        <v/>
      </c>
      <c r="E73" s="86" t="str">
        <f>IFERROR(""&amp;INDEX(Backlog!D$6:D$1005,Calculation!$B73,1),"")</f>
        <v/>
      </c>
      <c r="F73" s="86" t="str">
        <f>IFERROR(""&amp;INDEX(Backlog!E$6:E$1005,Calculation!$B73,1),"")</f>
        <v/>
      </c>
      <c r="G73" s="86" t="str">
        <f>IFERROR(""&amp;INDEX(Backlog!F$6:F$1005,Calculation!$B73,1),"")</f>
        <v/>
      </c>
      <c r="H73" s="86" t="str">
        <f>IFERROR(IF(INDEX(Backlog!G$6:G$1005,Calculation!$B73,1)="","",INDEX(Backlog!G$6:G$1005,Calculation!$B73,1)),"")</f>
        <v/>
      </c>
      <c r="I73" s="86" t="str">
        <f>IFERROR(IF(INDEX(Backlog!H$6:H$1005,Calculation!$B73,1)="","Not set",INDEX(Backlog!H$6:H$1005,Calculation!$B73,1)),"")</f>
        <v>Not set</v>
      </c>
      <c r="J73" s="86" t="str">
        <f>IFERROR(""&amp;INDEX(Backlog!I$6:I$1005,Calculation!$B73,1),"")</f>
        <v/>
      </c>
      <c r="K73" s="86" t="str">
        <f>IFERROR(IF(LEN(INDEX(Backlog!J$6:J$1005,Calculation!$B73,1))=0,"Not set",INDEX(Backlog!J$6:J$1005,Calculation!$B73,1)),"")</f>
        <v>Not set</v>
      </c>
      <c r="L73" s="105" t="str">
        <f>IFERROR(IF(INDEX(Backlog!K$6:K$1005,Calculation!$B73,1)="","",INDEX(Backlog!K$6:K$1005,Calculation!$B73,1)),"")</f>
        <v/>
      </c>
      <c r="M73" s="105" t="str">
        <f t="shared" si="50"/>
        <v/>
      </c>
      <c r="N73" s="105" t="str">
        <f>IFERROR(IF(INDEX(Backlog!L$6:L$1005,Calculation!$B73,1)="","",INDEX(Backlog!L$6:L$1005,Calculation!$B73,1)),"")</f>
        <v/>
      </c>
      <c r="O73" s="105" t="str">
        <f t="shared" si="51"/>
        <v/>
      </c>
      <c r="P73" s="86" t="str">
        <f>IFERROR(""&amp;INDEX(Backlog!M$6:M$1005,Calculation!$B73,1),"")</f>
        <v/>
      </c>
      <c r="Q73" s="106" t="str">
        <f t="shared" si="52"/>
        <v/>
      </c>
      <c r="R73" s="106">
        <f t="shared" si="53"/>
        <v>0</v>
      </c>
      <c r="T73" s="107">
        <f t="shared" si="54"/>
        <v>0</v>
      </c>
      <c r="U73" s="86">
        <f t="shared" si="55"/>
        <v>1</v>
      </c>
      <c r="V73" s="86">
        <f t="shared" si="56"/>
        <v>1</v>
      </c>
      <c r="W73" s="86">
        <f t="shared" si="57"/>
        <v>1</v>
      </c>
      <c r="X73" s="86">
        <f t="shared" si="64"/>
        <v>0</v>
      </c>
      <c r="Y73" s="86" t="str">
        <f t="shared" si="58"/>
        <v xml:space="preserve">#0 - </v>
      </c>
      <c r="Z73" s="86" t="str">
        <f t="shared" si="59"/>
        <v>-</v>
      </c>
      <c r="AA73" s="86" t="str">
        <f>IF(X73=0,"",IF(LEN(K73)=0,COLUMN(Kanban!$D$8),IFERROR(MATCH(K73,Kanban!$A$8:$AI$8,0),COLUMN(Kanban!$D$8))))</f>
        <v/>
      </c>
      <c r="AB73" s="86" t="str">
        <f>IF(X73=0,"",2*COUNTIF($AA$5:AA73,AA73)+$AF$5)</f>
        <v/>
      </c>
      <c r="AC73" s="106" t="str">
        <f t="shared" si="65"/>
        <v>-</v>
      </c>
      <c r="AK73" s="107" t="str">
        <f>INDEX(Retrospective!$B$8:$D$207,B73,IF(OR($AI$4=2,$AI$4=4),2,1))&amp;IF($AI$4=2,""," - "&amp;INDEX(Retrospective!$B$8:$D$207,B73,IF($AI$4=1,2,3)))</f>
        <v xml:space="preserve"> - </v>
      </c>
      <c r="AL73" s="106" t="str">
        <f>IFERROR(MATCH(INDEX(Retrospective!$E$8:$E$27,B73,1),$AI$13:$AI$16,0),"")</f>
        <v/>
      </c>
      <c r="AM73" s="86" t="str">
        <f>IF(AL73="","", AL73&amp;"."&amp;COUNTIF($AL$5:AL73,AL73))</f>
        <v/>
      </c>
      <c r="BF73" s="111" t="str">
        <f t="array" ref="BF73">IFERROR(SMALL(IF($D$5:$D$1004=$AP$6,$N$5:$N$1004,""),B73),"")</f>
        <v/>
      </c>
      <c r="BG73" s="112" t="str">
        <f>IF(IFERROR(MATCH(BF73,$BF$4:BF72,0),0)=0,MAX($BG$4:BG72)+1,"")</f>
        <v/>
      </c>
      <c r="BH73" s="113" t="str">
        <f t="shared" si="60"/>
        <v/>
      </c>
      <c r="BI73" s="112" t="str">
        <f t="shared" si="61"/>
        <v/>
      </c>
      <c r="BJ73" s="86" t="str">
        <f t="shared" si="62"/>
        <v/>
      </c>
      <c r="BK73" s="86" t="str">
        <f t="shared" si="66"/>
        <v/>
      </c>
      <c r="BL73" s="86" t="str">
        <f t="shared" si="63"/>
        <v/>
      </c>
      <c r="BM73" s="86" t="str">
        <f t="shared" si="67"/>
        <v/>
      </c>
      <c r="DA73" s="109">
        <f>IF(COUNTIF($DA$5:DA72,DA72)=$BD$15,MAX(DA72)+1,DA72)</f>
        <v>16</v>
      </c>
      <c r="DB73" s="109" t="str">
        <f t="shared" si="39"/>
        <v/>
      </c>
      <c r="DC73" s="109" t="str">
        <f>IF(DB73="","",INDEX($CT$5:$CY$5,1,COUNTIF($DB$6:DB73,DB73)))</f>
        <v/>
      </c>
      <c r="DD73" s="109" t="str">
        <f>IF(DB73="","",MAX(INDEX($CT$6:$CY$35,DA73+1,COUNTIF($DB$6:DB73,DB73)),0))</f>
        <v/>
      </c>
      <c r="DF73" s="109" t="str">
        <f>""&amp;Settings!B46</f>
        <v/>
      </c>
      <c r="DH73" s="108">
        <v>29</v>
      </c>
      <c r="DI73" s="334" t="str">
        <f t="array" ref="DI73">IF(MIN(IF($D$5:$D$1004=DH73,$L$5:$L$1004,""))=0,"",MIN(IF($D$5:$D$1004=DH73,$L$5:$L$1004,""))-1)</f>
        <v/>
      </c>
    </row>
    <row r="74" spans="2:113" s="7" customFormat="1" ht="15" customHeight="1" x14ac:dyDescent="0.25">
      <c r="B74" s="104">
        <v>70</v>
      </c>
      <c r="C74" s="86">
        <f>IFERROR(INDEX(Backlog!B$6:B$1005,Calculation!$B74,1),"")</f>
        <v>0</v>
      </c>
      <c r="D74" s="86" t="str">
        <f>IFERROR(IF(INDEX(Backlog!C$6:C$1005,Calculation!$B74,1)="","",INDEX(Backlog!C$6:C$1005,Calculation!$B74,1)),"")</f>
        <v/>
      </c>
      <c r="E74" s="86" t="str">
        <f>IFERROR(""&amp;INDEX(Backlog!D$6:D$1005,Calculation!$B74,1),"")</f>
        <v/>
      </c>
      <c r="F74" s="86" t="str">
        <f>IFERROR(""&amp;INDEX(Backlog!E$6:E$1005,Calculation!$B74,1),"")</f>
        <v/>
      </c>
      <c r="G74" s="86" t="str">
        <f>IFERROR(""&amp;INDEX(Backlog!F$6:F$1005,Calculation!$B74,1),"")</f>
        <v/>
      </c>
      <c r="H74" s="86" t="str">
        <f>IFERROR(IF(INDEX(Backlog!G$6:G$1005,Calculation!$B74,1)="","",INDEX(Backlog!G$6:G$1005,Calculation!$B74,1)),"")</f>
        <v/>
      </c>
      <c r="I74" s="86" t="str">
        <f>IFERROR(IF(INDEX(Backlog!H$6:H$1005,Calculation!$B74,1)="","Not set",INDEX(Backlog!H$6:H$1005,Calculation!$B74,1)),"")</f>
        <v>Not set</v>
      </c>
      <c r="J74" s="86" t="str">
        <f>IFERROR(""&amp;INDEX(Backlog!I$6:I$1005,Calculation!$B74,1),"")</f>
        <v/>
      </c>
      <c r="K74" s="86" t="str">
        <f>IFERROR(IF(LEN(INDEX(Backlog!J$6:J$1005,Calculation!$B74,1))=0,"Not set",INDEX(Backlog!J$6:J$1005,Calculation!$B74,1)),"")</f>
        <v>Not set</v>
      </c>
      <c r="L74" s="105" t="str">
        <f>IFERROR(IF(INDEX(Backlog!K$6:K$1005,Calculation!$B74,1)="","",INDEX(Backlog!K$6:K$1005,Calculation!$B74,1)),"")</f>
        <v/>
      </c>
      <c r="M74" s="105" t="str">
        <f t="shared" si="50"/>
        <v/>
      </c>
      <c r="N74" s="105" t="str">
        <f>IFERROR(IF(INDEX(Backlog!L$6:L$1005,Calculation!$B74,1)="","",INDEX(Backlog!L$6:L$1005,Calculation!$B74,1)),"")</f>
        <v/>
      </c>
      <c r="O74" s="105" t="str">
        <f t="shared" si="51"/>
        <v/>
      </c>
      <c r="P74" s="86" t="str">
        <f>IFERROR(""&amp;INDEX(Backlog!M$6:M$1005,Calculation!$B74,1),"")</f>
        <v/>
      </c>
      <c r="Q74" s="106" t="str">
        <f t="shared" si="52"/>
        <v/>
      </c>
      <c r="R74" s="106">
        <f t="shared" si="53"/>
        <v>0</v>
      </c>
      <c r="T74" s="107">
        <f t="shared" si="54"/>
        <v>0</v>
      </c>
      <c r="U74" s="86">
        <f t="shared" si="55"/>
        <v>1</v>
      </c>
      <c r="V74" s="86">
        <f t="shared" si="56"/>
        <v>1</v>
      </c>
      <c r="W74" s="86">
        <f t="shared" si="57"/>
        <v>1</v>
      </c>
      <c r="X74" s="86">
        <f t="shared" si="64"/>
        <v>0</v>
      </c>
      <c r="Y74" s="86" t="str">
        <f t="shared" si="58"/>
        <v xml:space="preserve">#0 - </v>
      </c>
      <c r="Z74" s="86" t="str">
        <f t="shared" si="59"/>
        <v>-</v>
      </c>
      <c r="AA74" s="86" t="str">
        <f>IF(X74=0,"",IF(LEN(K74)=0,COLUMN(Kanban!$D$8),IFERROR(MATCH(K74,Kanban!$A$8:$AI$8,0),COLUMN(Kanban!$D$8))))</f>
        <v/>
      </c>
      <c r="AB74" s="86" t="str">
        <f>IF(X74=0,"",2*COUNTIF($AA$5:AA74,AA74)+$AF$5)</f>
        <v/>
      </c>
      <c r="AC74" s="106" t="str">
        <f t="shared" si="65"/>
        <v>-</v>
      </c>
      <c r="AK74" s="107" t="str">
        <f>INDEX(Retrospective!$B$8:$D$207,B74,IF(OR($AI$4=2,$AI$4=4),2,1))&amp;IF($AI$4=2,""," - "&amp;INDEX(Retrospective!$B$8:$D$207,B74,IF($AI$4=1,2,3)))</f>
        <v xml:space="preserve"> - </v>
      </c>
      <c r="AL74" s="106" t="str">
        <f>IFERROR(MATCH(INDEX(Retrospective!$E$8:$E$27,B74,1),$AI$13:$AI$16,0),"")</f>
        <v/>
      </c>
      <c r="AM74" s="86" t="str">
        <f>IF(AL74="","", AL74&amp;"."&amp;COUNTIF($AL$5:AL74,AL74))</f>
        <v/>
      </c>
      <c r="BF74" s="111" t="str">
        <f t="array" ref="BF74">IFERROR(SMALL(IF($D$5:$D$1004=$AP$6,$N$5:$N$1004,""),B74),"")</f>
        <v/>
      </c>
      <c r="BG74" s="112" t="str">
        <f>IF(IFERROR(MATCH(BF74,$BF$4:BF73,0),0)=0,MAX($BG$4:BG73)+1,"")</f>
        <v/>
      </c>
      <c r="BH74" s="113" t="str">
        <f t="shared" si="60"/>
        <v/>
      </c>
      <c r="BI74" s="112" t="str">
        <f t="shared" si="61"/>
        <v/>
      </c>
      <c r="BJ74" s="86" t="str">
        <f t="shared" si="62"/>
        <v/>
      </c>
      <c r="BK74" s="86" t="str">
        <f t="shared" si="66"/>
        <v/>
      </c>
      <c r="BL74" s="86" t="str">
        <f t="shared" si="63"/>
        <v/>
      </c>
      <c r="BM74" s="86" t="str">
        <f t="shared" si="67"/>
        <v/>
      </c>
      <c r="DA74" s="109">
        <f>IF(COUNTIF($DA$5:DA73,DA73)=$BD$15,MAX(DA73)+1,DA73)</f>
        <v>17</v>
      </c>
      <c r="DB74" s="109" t="str">
        <f t="shared" si="39"/>
        <v/>
      </c>
      <c r="DC74" s="109" t="str">
        <f>IF(DB74="","",INDEX($CT$5:$CY$5,1,COUNTIF($DB$6:DB74,DB74)))</f>
        <v/>
      </c>
      <c r="DD74" s="109" t="str">
        <f>IF(DB74="","",MAX(INDEX($CT$6:$CY$35,DA74+1,COUNTIF($DB$6:DB74,DB74)),0))</f>
        <v/>
      </c>
      <c r="DF74" s="109" t="str">
        <f>""&amp;Settings!B47</f>
        <v/>
      </c>
      <c r="DH74" s="108">
        <v>30</v>
      </c>
      <c r="DI74" s="334" t="str">
        <f t="array" ref="DI74">IF(MIN(IF($D$5:$D$1004=DH74,$L$5:$L$1004,""))=0,"",MIN(IF($D$5:$D$1004=DH74,$L$5:$L$1004,""))-1)</f>
        <v/>
      </c>
    </row>
    <row r="75" spans="2:113" s="7" customFormat="1" ht="15" customHeight="1" x14ac:dyDescent="0.25">
      <c r="B75" s="104">
        <v>71</v>
      </c>
      <c r="C75" s="86">
        <f>IFERROR(INDEX(Backlog!B$6:B$1005,Calculation!$B75,1),"")</f>
        <v>0</v>
      </c>
      <c r="D75" s="86" t="str">
        <f>IFERROR(IF(INDEX(Backlog!C$6:C$1005,Calculation!$B75,1)="","",INDEX(Backlog!C$6:C$1005,Calculation!$B75,1)),"")</f>
        <v/>
      </c>
      <c r="E75" s="86" t="str">
        <f>IFERROR(""&amp;INDEX(Backlog!D$6:D$1005,Calculation!$B75,1),"")</f>
        <v/>
      </c>
      <c r="F75" s="86" t="str">
        <f>IFERROR(""&amp;INDEX(Backlog!E$6:E$1005,Calculation!$B75,1),"")</f>
        <v/>
      </c>
      <c r="G75" s="86" t="str">
        <f>IFERROR(""&amp;INDEX(Backlog!F$6:F$1005,Calculation!$B75,1),"")</f>
        <v/>
      </c>
      <c r="H75" s="86" t="str">
        <f>IFERROR(IF(INDEX(Backlog!G$6:G$1005,Calculation!$B75,1)="","",INDEX(Backlog!G$6:G$1005,Calculation!$B75,1)),"")</f>
        <v/>
      </c>
      <c r="I75" s="86" t="str">
        <f>IFERROR(IF(INDEX(Backlog!H$6:H$1005,Calculation!$B75,1)="","Not set",INDEX(Backlog!H$6:H$1005,Calculation!$B75,1)),"")</f>
        <v>Not set</v>
      </c>
      <c r="J75" s="86" t="str">
        <f>IFERROR(""&amp;INDEX(Backlog!I$6:I$1005,Calculation!$B75,1),"")</f>
        <v/>
      </c>
      <c r="K75" s="86" t="str">
        <f>IFERROR(IF(LEN(INDEX(Backlog!J$6:J$1005,Calculation!$B75,1))=0,"Not set",INDEX(Backlog!J$6:J$1005,Calculation!$B75,1)),"")</f>
        <v>Not set</v>
      </c>
      <c r="L75" s="105" t="str">
        <f>IFERROR(IF(INDEX(Backlog!K$6:K$1005,Calculation!$B75,1)="","",INDEX(Backlog!K$6:K$1005,Calculation!$B75,1)),"")</f>
        <v/>
      </c>
      <c r="M75" s="105" t="str">
        <f t="shared" si="50"/>
        <v/>
      </c>
      <c r="N75" s="105" t="str">
        <f>IFERROR(IF(INDEX(Backlog!L$6:L$1005,Calculation!$B75,1)="","",INDEX(Backlog!L$6:L$1005,Calculation!$B75,1)),"")</f>
        <v/>
      </c>
      <c r="O75" s="105" t="str">
        <f t="shared" si="51"/>
        <v/>
      </c>
      <c r="P75" s="86" t="str">
        <f>IFERROR(""&amp;INDEX(Backlog!M$6:M$1005,Calculation!$B75,1),"")</f>
        <v/>
      </c>
      <c r="Q75" s="106" t="str">
        <f t="shared" si="52"/>
        <v/>
      </c>
      <c r="R75" s="106">
        <f t="shared" si="53"/>
        <v>0</v>
      </c>
      <c r="T75" s="107">
        <f t="shared" si="54"/>
        <v>0</v>
      </c>
      <c r="U75" s="86">
        <f t="shared" si="55"/>
        <v>1</v>
      </c>
      <c r="V75" s="86">
        <f t="shared" si="56"/>
        <v>1</v>
      </c>
      <c r="W75" s="86">
        <f t="shared" si="57"/>
        <v>1</v>
      </c>
      <c r="X75" s="86">
        <f t="shared" si="64"/>
        <v>0</v>
      </c>
      <c r="Y75" s="86" t="str">
        <f t="shared" si="58"/>
        <v xml:space="preserve">#0 - </v>
      </c>
      <c r="Z75" s="86" t="str">
        <f t="shared" si="59"/>
        <v>-</v>
      </c>
      <c r="AA75" s="86" t="str">
        <f>IF(X75=0,"",IF(LEN(K75)=0,COLUMN(Kanban!$D$8),IFERROR(MATCH(K75,Kanban!$A$8:$AI$8,0),COLUMN(Kanban!$D$8))))</f>
        <v/>
      </c>
      <c r="AB75" s="86" t="str">
        <f>IF(X75=0,"",2*COUNTIF($AA$5:AA75,AA75)+$AF$5)</f>
        <v/>
      </c>
      <c r="AC75" s="106" t="str">
        <f t="shared" si="65"/>
        <v>-</v>
      </c>
      <c r="AK75" s="107" t="str">
        <f>INDEX(Retrospective!$B$8:$D$207,B75,IF(OR($AI$4=2,$AI$4=4),2,1))&amp;IF($AI$4=2,""," - "&amp;INDEX(Retrospective!$B$8:$D$207,B75,IF($AI$4=1,2,3)))</f>
        <v xml:space="preserve"> - </v>
      </c>
      <c r="AL75" s="106" t="str">
        <f>IFERROR(MATCH(INDEX(Retrospective!$E$8:$E$207,B75,1),$AI$13:$AI$16,0),"")</f>
        <v/>
      </c>
      <c r="AM75" s="86" t="str">
        <f>IF(AL75="","", AL75&amp;"."&amp;COUNTIF($AL$5:AL75,AL75))</f>
        <v/>
      </c>
      <c r="BF75" s="111" t="str">
        <f t="array" ref="BF75">IFERROR(SMALL(IF($D$5:$D$1004=$AP$6,$N$5:$N$1004,""),B75),"")</f>
        <v/>
      </c>
      <c r="BG75" s="112" t="str">
        <f>IF(IFERROR(MATCH(BF75,$BF$4:BF74,0),0)=0,MAX($BG$4:BG74)+1,"")</f>
        <v/>
      </c>
      <c r="BH75" s="113" t="str">
        <f t="shared" si="60"/>
        <v/>
      </c>
      <c r="BI75" s="112" t="str">
        <f t="shared" si="61"/>
        <v/>
      </c>
      <c r="BJ75" s="86" t="str">
        <f t="shared" si="62"/>
        <v/>
      </c>
      <c r="BK75" s="86" t="str">
        <f t="shared" si="66"/>
        <v/>
      </c>
      <c r="BL75" s="86" t="str">
        <f t="shared" si="63"/>
        <v/>
      </c>
      <c r="BM75" s="86" t="str">
        <f t="shared" si="67"/>
        <v/>
      </c>
      <c r="DA75" s="109">
        <f>IF(COUNTIF($DA$5:DA74,DA74)=$BD$15,MAX(DA74)+1,DA74)</f>
        <v>17</v>
      </c>
      <c r="DB75" s="109" t="str">
        <f t="shared" si="39"/>
        <v/>
      </c>
      <c r="DC75" s="109" t="str">
        <f>IF(DB75="","",INDEX($CT$5:$CY$5,1,COUNTIF($DB$6:DB75,DB75)))</f>
        <v/>
      </c>
      <c r="DD75" s="109" t="str">
        <f>IF(DB75="","",MAX(INDEX($CT$6:$CY$35,DA75+1,COUNTIF($DB$6:DB75,DB75)),0))</f>
        <v/>
      </c>
      <c r="DF75" s="109" t="str">
        <f>""&amp;Settings!B48</f>
        <v/>
      </c>
    </row>
    <row r="76" spans="2:113" s="7" customFormat="1" ht="15" customHeight="1" x14ac:dyDescent="0.25">
      <c r="B76" s="104">
        <v>72</v>
      </c>
      <c r="C76" s="86">
        <f>IFERROR(INDEX(Backlog!B$6:B$1005,Calculation!$B76,1),"")</f>
        <v>0</v>
      </c>
      <c r="D76" s="86" t="str">
        <f>IFERROR(IF(INDEX(Backlog!C$6:C$1005,Calculation!$B76,1)="","",INDEX(Backlog!C$6:C$1005,Calculation!$B76,1)),"")</f>
        <v/>
      </c>
      <c r="E76" s="86" t="str">
        <f>IFERROR(""&amp;INDEX(Backlog!D$6:D$1005,Calculation!$B76,1),"")</f>
        <v/>
      </c>
      <c r="F76" s="86" t="str">
        <f>IFERROR(""&amp;INDEX(Backlog!E$6:E$1005,Calculation!$B76,1),"")</f>
        <v/>
      </c>
      <c r="G76" s="86" t="str">
        <f>IFERROR(""&amp;INDEX(Backlog!F$6:F$1005,Calculation!$B76,1),"")</f>
        <v/>
      </c>
      <c r="H76" s="86" t="str">
        <f>IFERROR(IF(INDEX(Backlog!G$6:G$1005,Calculation!$B76,1)="","",INDEX(Backlog!G$6:G$1005,Calculation!$B76,1)),"")</f>
        <v/>
      </c>
      <c r="I76" s="86" t="str">
        <f>IFERROR(IF(INDEX(Backlog!H$6:H$1005,Calculation!$B76,1)="","Not set",INDEX(Backlog!H$6:H$1005,Calculation!$B76,1)),"")</f>
        <v>Not set</v>
      </c>
      <c r="J76" s="86" t="str">
        <f>IFERROR(""&amp;INDEX(Backlog!I$6:I$1005,Calculation!$B76,1),"")</f>
        <v/>
      </c>
      <c r="K76" s="86" t="str">
        <f>IFERROR(IF(LEN(INDEX(Backlog!J$6:J$1005,Calculation!$B76,1))=0,"Not set",INDEX(Backlog!J$6:J$1005,Calculation!$B76,1)),"")</f>
        <v>Not set</v>
      </c>
      <c r="L76" s="105" t="str">
        <f>IFERROR(IF(INDEX(Backlog!K$6:K$1005,Calculation!$B76,1)="","",INDEX(Backlog!K$6:K$1005,Calculation!$B76,1)),"")</f>
        <v/>
      </c>
      <c r="M76" s="105" t="str">
        <f t="shared" si="50"/>
        <v/>
      </c>
      <c r="N76" s="105" t="str">
        <f>IFERROR(IF(INDEX(Backlog!L$6:L$1005,Calculation!$B76,1)="","",INDEX(Backlog!L$6:L$1005,Calculation!$B76,1)),"")</f>
        <v/>
      </c>
      <c r="O76" s="105" t="str">
        <f t="shared" si="51"/>
        <v/>
      </c>
      <c r="P76" s="86" t="str">
        <f>IFERROR(""&amp;INDEX(Backlog!M$6:M$1005,Calculation!$B76,1),"")</f>
        <v/>
      </c>
      <c r="Q76" s="106" t="str">
        <f t="shared" si="52"/>
        <v/>
      </c>
      <c r="R76" s="106">
        <f t="shared" si="53"/>
        <v>0</v>
      </c>
      <c r="T76" s="107">
        <f t="shared" si="54"/>
        <v>0</v>
      </c>
      <c r="U76" s="86">
        <f t="shared" si="55"/>
        <v>1</v>
      </c>
      <c r="V76" s="86">
        <f t="shared" si="56"/>
        <v>1</v>
      </c>
      <c r="W76" s="86">
        <f t="shared" si="57"/>
        <v>1</v>
      </c>
      <c r="X76" s="86">
        <f t="shared" si="64"/>
        <v>0</v>
      </c>
      <c r="Y76" s="86" t="str">
        <f t="shared" si="58"/>
        <v xml:space="preserve">#0 - </v>
      </c>
      <c r="Z76" s="86" t="str">
        <f t="shared" si="59"/>
        <v>-</v>
      </c>
      <c r="AA76" s="86" t="str">
        <f>IF(X76=0,"",IF(LEN(K76)=0,COLUMN(Kanban!$D$8),IFERROR(MATCH(K76,Kanban!$A$8:$AI$8,0),COLUMN(Kanban!$D$8))))</f>
        <v/>
      </c>
      <c r="AB76" s="86" t="str">
        <f>IF(X76=0,"",2*COUNTIF($AA$5:AA76,AA76)+$AF$5)</f>
        <v/>
      </c>
      <c r="AC76" s="106" t="str">
        <f t="shared" si="65"/>
        <v>-</v>
      </c>
      <c r="AK76" s="107" t="str">
        <f>INDEX(Retrospective!$B$8:$D$207,B76,IF(OR($AI$4=2,$AI$4=4),2,1))&amp;IF($AI$4=2,""," - "&amp;INDEX(Retrospective!$B$8:$D$207,B76,IF($AI$4=1,2,3)))</f>
        <v xml:space="preserve"> - </v>
      </c>
      <c r="AL76" s="106" t="str">
        <f>IFERROR(MATCH(INDEX(Retrospective!$E$8:$E$207,B76,1),$AI$13:$AI$16,0),"")</f>
        <v/>
      </c>
      <c r="AM76" s="86" t="str">
        <f>IF(AL76="","", AL76&amp;"."&amp;COUNTIF($AL$5:AL76,AL76))</f>
        <v/>
      </c>
      <c r="BF76" s="111" t="str">
        <f t="array" ref="BF76">IFERROR(SMALL(IF($D$5:$D$1004=$AP$6,$N$5:$N$1004,""),B76),"")</f>
        <v/>
      </c>
      <c r="BG76" s="112" t="str">
        <f>IF(IFERROR(MATCH(BF76,$BF$4:BF75,0),0)=0,MAX($BG$4:BG75)+1,"")</f>
        <v/>
      </c>
      <c r="BH76" s="113" t="str">
        <f t="shared" si="60"/>
        <v/>
      </c>
      <c r="BI76" s="112" t="str">
        <f t="shared" si="61"/>
        <v/>
      </c>
      <c r="BJ76" s="86" t="str">
        <f t="shared" si="62"/>
        <v/>
      </c>
      <c r="BK76" s="86" t="str">
        <f t="shared" si="66"/>
        <v/>
      </c>
      <c r="BL76" s="86" t="str">
        <f t="shared" si="63"/>
        <v/>
      </c>
      <c r="BM76" s="86" t="str">
        <f t="shared" si="67"/>
        <v/>
      </c>
      <c r="DA76" s="109">
        <f>IF(COUNTIF($DA$5:DA75,DA75)=$BD$15,MAX(DA75)+1,DA75)</f>
        <v>17</v>
      </c>
      <c r="DB76" s="109" t="str">
        <f t="shared" si="39"/>
        <v/>
      </c>
      <c r="DC76" s="109" t="str">
        <f>IF(DB76="","",INDEX($CT$5:$CY$5,1,COUNTIF($DB$6:DB76,DB76)))</f>
        <v/>
      </c>
      <c r="DD76" s="109" t="str">
        <f>IF(DB76="","",MAX(INDEX($CT$6:$CY$35,DA76+1,COUNTIF($DB$6:DB76,DB76)),0))</f>
        <v/>
      </c>
      <c r="DF76" s="109" t="str">
        <f>""&amp;Settings!B49</f>
        <v/>
      </c>
    </row>
    <row r="77" spans="2:113" s="7" customFormat="1" ht="15" customHeight="1" x14ac:dyDescent="0.25">
      <c r="B77" s="104">
        <v>73</v>
      </c>
      <c r="C77" s="86">
        <f>IFERROR(INDEX(Backlog!B$6:B$1005,Calculation!$B77,1),"")</f>
        <v>0</v>
      </c>
      <c r="D77" s="86" t="str">
        <f>IFERROR(IF(INDEX(Backlog!C$6:C$1005,Calculation!$B77,1)="","",INDEX(Backlog!C$6:C$1005,Calculation!$B77,1)),"")</f>
        <v/>
      </c>
      <c r="E77" s="86" t="str">
        <f>IFERROR(""&amp;INDEX(Backlog!D$6:D$1005,Calculation!$B77,1),"")</f>
        <v/>
      </c>
      <c r="F77" s="86" t="str">
        <f>IFERROR(""&amp;INDEX(Backlog!E$6:E$1005,Calculation!$B77,1),"")</f>
        <v/>
      </c>
      <c r="G77" s="86" t="str">
        <f>IFERROR(""&amp;INDEX(Backlog!F$6:F$1005,Calculation!$B77,1),"")</f>
        <v/>
      </c>
      <c r="H77" s="86" t="str">
        <f>IFERROR(IF(INDEX(Backlog!G$6:G$1005,Calculation!$B77,1)="","",INDEX(Backlog!G$6:G$1005,Calculation!$B77,1)),"")</f>
        <v/>
      </c>
      <c r="I77" s="86" t="str">
        <f>IFERROR(IF(INDEX(Backlog!H$6:H$1005,Calculation!$B77,1)="","Not set",INDEX(Backlog!H$6:H$1005,Calculation!$B77,1)),"")</f>
        <v>Not set</v>
      </c>
      <c r="J77" s="86" t="str">
        <f>IFERROR(""&amp;INDEX(Backlog!I$6:I$1005,Calculation!$B77,1),"")</f>
        <v/>
      </c>
      <c r="K77" s="86" t="str">
        <f>IFERROR(IF(LEN(INDEX(Backlog!J$6:J$1005,Calculation!$B77,1))=0,"Not set",INDEX(Backlog!J$6:J$1005,Calculation!$B77,1)),"")</f>
        <v>Not set</v>
      </c>
      <c r="L77" s="105" t="str">
        <f>IFERROR(IF(INDEX(Backlog!K$6:K$1005,Calculation!$B77,1)="","",INDEX(Backlog!K$6:K$1005,Calculation!$B77,1)),"")</f>
        <v/>
      </c>
      <c r="M77" s="105" t="str">
        <f t="shared" si="50"/>
        <v/>
      </c>
      <c r="N77" s="105" t="str">
        <f>IFERROR(IF(INDEX(Backlog!L$6:L$1005,Calculation!$B77,1)="","",INDEX(Backlog!L$6:L$1005,Calculation!$B77,1)),"")</f>
        <v/>
      </c>
      <c r="O77" s="105" t="str">
        <f t="shared" si="51"/>
        <v/>
      </c>
      <c r="P77" s="86" t="str">
        <f>IFERROR(""&amp;INDEX(Backlog!M$6:M$1005,Calculation!$B77,1),"")</f>
        <v/>
      </c>
      <c r="Q77" s="106" t="str">
        <f t="shared" si="52"/>
        <v/>
      </c>
      <c r="R77" s="106">
        <f t="shared" si="53"/>
        <v>0</v>
      </c>
      <c r="T77" s="107">
        <f t="shared" si="54"/>
        <v>0</v>
      </c>
      <c r="U77" s="86">
        <f t="shared" si="55"/>
        <v>1</v>
      </c>
      <c r="V77" s="86">
        <f t="shared" si="56"/>
        <v>1</v>
      </c>
      <c r="W77" s="86">
        <f t="shared" si="57"/>
        <v>1</v>
      </c>
      <c r="X77" s="86">
        <f t="shared" si="64"/>
        <v>0</v>
      </c>
      <c r="Y77" s="86" t="str">
        <f t="shared" si="58"/>
        <v xml:space="preserve">#0 - </v>
      </c>
      <c r="Z77" s="86" t="str">
        <f t="shared" si="59"/>
        <v>-</v>
      </c>
      <c r="AA77" s="86" t="str">
        <f>IF(X77=0,"",IF(LEN(K77)=0,COLUMN(Kanban!$D$8),IFERROR(MATCH(K77,Kanban!$A$8:$AI$8,0),COLUMN(Kanban!$D$8))))</f>
        <v/>
      </c>
      <c r="AB77" s="86" t="str">
        <f>IF(X77=0,"",2*COUNTIF($AA$5:AA77,AA77)+$AF$5)</f>
        <v/>
      </c>
      <c r="AC77" s="106" t="str">
        <f t="shared" si="65"/>
        <v>-</v>
      </c>
      <c r="AK77" s="107" t="str">
        <f>INDEX(Retrospective!$B$8:$D$207,B77,IF(OR($AI$4=2,$AI$4=4),2,1))&amp;IF($AI$4=2,""," - "&amp;INDEX(Retrospective!$B$8:$D$207,B77,IF($AI$4=1,2,3)))</f>
        <v xml:space="preserve"> - </v>
      </c>
      <c r="AL77" s="106" t="str">
        <f>IFERROR(MATCH(INDEX(Retrospective!$E$8:$E$207,B77,1),$AI$13:$AI$16,0),"")</f>
        <v/>
      </c>
      <c r="AM77" s="86" t="str">
        <f>IF(AL77="","", AL77&amp;"."&amp;COUNTIF($AL$5:AL77,AL77))</f>
        <v/>
      </c>
      <c r="BF77" s="111" t="str">
        <f t="array" ref="BF77">IFERROR(SMALL(IF($D$5:$D$1004=$AP$6,$N$5:$N$1004,""),B77),"")</f>
        <v/>
      </c>
      <c r="BG77" s="112" t="str">
        <f>IF(IFERROR(MATCH(BF77,$BF$4:BF76,0),0)=0,MAX($BG$4:BG76)+1,"")</f>
        <v/>
      </c>
      <c r="BH77" s="113" t="str">
        <f t="shared" si="60"/>
        <v/>
      </c>
      <c r="BI77" s="112" t="str">
        <f t="shared" si="61"/>
        <v/>
      </c>
      <c r="BJ77" s="86" t="str">
        <f t="shared" si="62"/>
        <v/>
      </c>
      <c r="BK77" s="86" t="str">
        <f t="shared" si="66"/>
        <v/>
      </c>
      <c r="BL77" s="86" t="str">
        <f t="shared" si="63"/>
        <v/>
      </c>
      <c r="BM77" s="86" t="str">
        <f t="shared" si="67"/>
        <v/>
      </c>
      <c r="DA77" s="109">
        <f>IF(COUNTIF($DA$5:DA76,DA76)=$BD$15,MAX(DA76)+1,DA76)</f>
        <v>17</v>
      </c>
      <c r="DB77" s="109" t="str">
        <f t="shared" si="39"/>
        <v/>
      </c>
      <c r="DC77" s="109" t="str">
        <f>IF(DB77="","",INDEX($CT$5:$CY$5,1,COUNTIF($DB$6:DB77,DB77)))</f>
        <v/>
      </c>
      <c r="DD77" s="109" t="str">
        <f>IF(DB77="","",MAX(INDEX($CT$6:$CY$35,DA77+1,COUNTIF($DB$6:DB77,DB77)),0))</f>
        <v/>
      </c>
      <c r="DF77" s="109" t="str">
        <f>""&amp;Settings!B50</f>
        <v/>
      </c>
    </row>
    <row r="78" spans="2:113" s="7" customFormat="1" ht="15" customHeight="1" x14ac:dyDescent="0.25">
      <c r="B78" s="104">
        <v>74</v>
      </c>
      <c r="C78" s="86">
        <f>IFERROR(INDEX(Backlog!B$6:B$1005,Calculation!$B78,1),"")</f>
        <v>0</v>
      </c>
      <c r="D78" s="86" t="str">
        <f>IFERROR(IF(INDEX(Backlog!C$6:C$1005,Calculation!$B78,1)="","",INDEX(Backlog!C$6:C$1005,Calculation!$B78,1)),"")</f>
        <v/>
      </c>
      <c r="E78" s="86" t="str">
        <f>IFERROR(""&amp;INDEX(Backlog!D$6:D$1005,Calculation!$B78,1),"")</f>
        <v/>
      </c>
      <c r="F78" s="86" t="str">
        <f>IFERROR(""&amp;INDEX(Backlog!E$6:E$1005,Calculation!$B78,1),"")</f>
        <v/>
      </c>
      <c r="G78" s="86" t="str">
        <f>IFERROR(""&amp;INDEX(Backlog!F$6:F$1005,Calculation!$B78,1),"")</f>
        <v/>
      </c>
      <c r="H78" s="86" t="str">
        <f>IFERROR(IF(INDEX(Backlog!G$6:G$1005,Calculation!$B78,1)="","",INDEX(Backlog!G$6:G$1005,Calculation!$B78,1)),"")</f>
        <v/>
      </c>
      <c r="I78" s="86" t="str">
        <f>IFERROR(IF(INDEX(Backlog!H$6:H$1005,Calculation!$B78,1)="","Not set",INDEX(Backlog!H$6:H$1005,Calculation!$B78,1)),"")</f>
        <v>Not set</v>
      </c>
      <c r="J78" s="86" t="str">
        <f>IFERROR(""&amp;INDEX(Backlog!I$6:I$1005,Calculation!$B78,1),"")</f>
        <v/>
      </c>
      <c r="K78" s="86" t="str">
        <f>IFERROR(IF(LEN(INDEX(Backlog!J$6:J$1005,Calculation!$B78,1))=0,"Not set",INDEX(Backlog!J$6:J$1005,Calculation!$B78,1)),"")</f>
        <v>Not set</v>
      </c>
      <c r="L78" s="105" t="str">
        <f>IFERROR(IF(INDEX(Backlog!K$6:K$1005,Calculation!$B78,1)="","",INDEX(Backlog!K$6:K$1005,Calculation!$B78,1)),"")</f>
        <v/>
      </c>
      <c r="M78" s="105" t="str">
        <f t="shared" si="50"/>
        <v/>
      </c>
      <c r="N78" s="105" t="str">
        <f>IFERROR(IF(INDEX(Backlog!L$6:L$1005,Calculation!$B78,1)="","",INDEX(Backlog!L$6:L$1005,Calculation!$B78,1)),"")</f>
        <v/>
      </c>
      <c r="O78" s="105" t="str">
        <f t="shared" si="51"/>
        <v/>
      </c>
      <c r="P78" s="86" t="str">
        <f>IFERROR(""&amp;INDEX(Backlog!M$6:M$1005,Calculation!$B78,1),"")</f>
        <v/>
      </c>
      <c r="Q78" s="106" t="str">
        <f t="shared" si="52"/>
        <v/>
      </c>
      <c r="R78" s="106">
        <f t="shared" si="53"/>
        <v>0</v>
      </c>
      <c r="T78" s="107">
        <f t="shared" si="54"/>
        <v>0</v>
      </c>
      <c r="U78" s="86">
        <f t="shared" si="55"/>
        <v>1</v>
      </c>
      <c r="V78" s="86">
        <f t="shared" si="56"/>
        <v>1</v>
      </c>
      <c r="W78" s="86">
        <f t="shared" si="57"/>
        <v>1</v>
      </c>
      <c r="X78" s="86">
        <f t="shared" si="64"/>
        <v>0</v>
      </c>
      <c r="Y78" s="86" t="str">
        <f t="shared" si="58"/>
        <v xml:space="preserve">#0 - </v>
      </c>
      <c r="Z78" s="86" t="str">
        <f t="shared" si="59"/>
        <v>-</v>
      </c>
      <c r="AA78" s="86" t="str">
        <f>IF(X78=0,"",IF(LEN(K78)=0,COLUMN(Kanban!$D$8),IFERROR(MATCH(K78,Kanban!$A$8:$AI$8,0),COLUMN(Kanban!$D$8))))</f>
        <v/>
      </c>
      <c r="AB78" s="86" t="str">
        <f>IF(X78=0,"",2*COUNTIF($AA$5:AA78,AA78)+$AF$5)</f>
        <v/>
      </c>
      <c r="AC78" s="106" t="str">
        <f t="shared" si="65"/>
        <v>-</v>
      </c>
      <c r="AK78" s="107" t="str">
        <f>INDEX(Retrospective!$B$8:$D$207,B78,IF(OR($AI$4=2,$AI$4=4),2,1))&amp;IF($AI$4=2,""," - "&amp;INDEX(Retrospective!$B$8:$D$207,B78,IF($AI$4=1,2,3)))</f>
        <v xml:space="preserve"> - </v>
      </c>
      <c r="AL78" s="106" t="str">
        <f>IFERROR(MATCH(INDEX(Retrospective!$E$8:$E$207,B78,1),$AI$13:$AI$16,0),"")</f>
        <v/>
      </c>
      <c r="AM78" s="86" t="str">
        <f>IF(AL78="","", AL78&amp;"."&amp;COUNTIF($AL$5:AL78,AL78))</f>
        <v/>
      </c>
      <c r="BF78" s="111" t="str">
        <f t="array" ref="BF78">IFERROR(SMALL(IF($D$5:$D$1004=$AP$6,$N$5:$N$1004,""),B78),"")</f>
        <v/>
      </c>
      <c r="BG78" s="112" t="str">
        <f>IF(IFERROR(MATCH(BF78,$BF$4:BF77,0),0)=0,MAX($BG$4:BG77)+1,"")</f>
        <v/>
      </c>
      <c r="BH78" s="113" t="str">
        <f t="shared" si="60"/>
        <v/>
      </c>
      <c r="BI78" s="112" t="str">
        <f t="shared" si="61"/>
        <v/>
      </c>
      <c r="BJ78" s="86" t="str">
        <f t="shared" si="62"/>
        <v/>
      </c>
      <c r="BK78" s="86" t="str">
        <f t="shared" si="66"/>
        <v/>
      </c>
      <c r="BL78" s="86" t="str">
        <f t="shared" si="63"/>
        <v/>
      </c>
      <c r="BM78" s="86" t="str">
        <f t="shared" si="67"/>
        <v/>
      </c>
      <c r="DA78" s="109">
        <f>IF(COUNTIF($DA$5:DA77,DA77)=$BD$15,MAX(DA77)+1,DA77)</f>
        <v>18</v>
      </c>
      <c r="DB78" s="109" t="str">
        <f t="shared" si="39"/>
        <v/>
      </c>
      <c r="DC78" s="109" t="str">
        <f>IF(DB78="","",INDEX($CT$5:$CY$5,1,COUNTIF($DB$6:DB78,DB78)))</f>
        <v/>
      </c>
      <c r="DD78" s="109" t="str">
        <f>IF(DB78="","",MAX(INDEX($CT$6:$CY$35,DA78+1,COUNTIF($DB$6:DB78,DB78)),0))</f>
        <v/>
      </c>
      <c r="DF78" s="109" t="str">
        <f>""&amp;Settings!B51</f>
        <v/>
      </c>
    </row>
    <row r="79" spans="2:113" s="7" customFormat="1" ht="15" customHeight="1" x14ac:dyDescent="0.25">
      <c r="B79" s="104">
        <v>75</v>
      </c>
      <c r="C79" s="86">
        <f>IFERROR(INDEX(Backlog!B$6:B$1005,Calculation!$B79,1),"")</f>
        <v>0</v>
      </c>
      <c r="D79" s="86" t="str">
        <f>IFERROR(IF(INDEX(Backlog!C$6:C$1005,Calculation!$B79,1)="","",INDEX(Backlog!C$6:C$1005,Calculation!$B79,1)),"")</f>
        <v/>
      </c>
      <c r="E79" s="86" t="str">
        <f>IFERROR(""&amp;INDEX(Backlog!D$6:D$1005,Calculation!$B79,1),"")</f>
        <v/>
      </c>
      <c r="F79" s="86" t="str">
        <f>IFERROR(""&amp;INDEX(Backlog!E$6:E$1005,Calculation!$B79,1),"")</f>
        <v/>
      </c>
      <c r="G79" s="86" t="str">
        <f>IFERROR(""&amp;INDEX(Backlog!F$6:F$1005,Calculation!$B79,1),"")</f>
        <v/>
      </c>
      <c r="H79" s="86" t="str">
        <f>IFERROR(IF(INDEX(Backlog!G$6:G$1005,Calculation!$B79,1)="","",INDEX(Backlog!G$6:G$1005,Calculation!$B79,1)),"")</f>
        <v/>
      </c>
      <c r="I79" s="86" t="str">
        <f>IFERROR(IF(INDEX(Backlog!H$6:H$1005,Calculation!$B79,1)="","Not set",INDEX(Backlog!H$6:H$1005,Calculation!$B79,1)),"")</f>
        <v>Not set</v>
      </c>
      <c r="J79" s="86" t="str">
        <f>IFERROR(""&amp;INDEX(Backlog!I$6:I$1005,Calculation!$B79,1),"")</f>
        <v/>
      </c>
      <c r="K79" s="86" t="str">
        <f>IFERROR(IF(LEN(INDEX(Backlog!J$6:J$1005,Calculation!$B79,1))=0,"Not set",INDEX(Backlog!J$6:J$1005,Calculation!$B79,1)),"")</f>
        <v>Not set</v>
      </c>
      <c r="L79" s="105" t="str">
        <f>IFERROR(IF(INDEX(Backlog!K$6:K$1005,Calculation!$B79,1)="","",INDEX(Backlog!K$6:K$1005,Calculation!$B79,1)),"")</f>
        <v/>
      </c>
      <c r="M79" s="105" t="str">
        <f t="shared" si="50"/>
        <v/>
      </c>
      <c r="N79" s="105" t="str">
        <f>IFERROR(IF(INDEX(Backlog!L$6:L$1005,Calculation!$B79,1)="","",INDEX(Backlog!L$6:L$1005,Calculation!$B79,1)),"")</f>
        <v/>
      </c>
      <c r="O79" s="105" t="str">
        <f t="shared" si="51"/>
        <v/>
      </c>
      <c r="P79" s="86" t="str">
        <f>IFERROR(""&amp;INDEX(Backlog!M$6:M$1005,Calculation!$B79,1),"")</f>
        <v/>
      </c>
      <c r="Q79" s="106" t="str">
        <f t="shared" si="52"/>
        <v/>
      </c>
      <c r="R79" s="106">
        <f t="shared" si="53"/>
        <v>0</v>
      </c>
      <c r="T79" s="107">
        <f t="shared" si="54"/>
        <v>0</v>
      </c>
      <c r="U79" s="86">
        <f t="shared" si="55"/>
        <v>1</v>
      </c>
      <c r="V79" s="86">
        <f t="shared" si="56"/>
        <v>1</v>
      </c>
      <c r="W79" s="86">
        <f t="shared" si="57"/>
        <v>1</v>
      </c>
      <c r="X79" s="86">
        <f t="shared" si="64"/>
        <v>0</v>
      </c>
      <c r="Y79" s="86" t="str">
        <f t="shared" si="58"/>
        <v xml:space="preserve">#0 - </v>
      </c>
      <c r="Z79" s="86" t="str">
        <f t="shared" si="59"/>
        <v>-</v>
      </c>
      <c r="AA79" s="86" t="str">
        <f>IF(X79=0,"",IF(LEN(K79)=0,COLUMN(Kanban!$D$8),IFERROR(MATCH(K79,Kanban!$A$8:$AI$8,0),COLUMN(Kanban!$D$8))))</f>
        <v/>
      </c>
      <c r="AB79" s="86" t="str">
        <f>IF(X79=0,"",2*COUNTIF($AA$5:AA79,AA79)+$AF$5)</f>
        <v/>
      </c>
      <c r="AC79" s="106" t="str">
        <f t="shared" si="65"/>
        <v>-</v>
      </c>
      <c r="AK79" s="107" t="str">
        <f>INDEX(Retrospective!$B$8:$D$207,B79,IF(OR($AI$4=2,$AI$4=4),2,1))&amp;IF($AI$4=2,""," - "&amp;INDEX(Retrospective!$B$8:$D$207,B79,IF($AI$4=1,2,3)))</f>
        <v xml:space="preserve"> - </v>
      </c>
      <c r="AL79" s="106" t="str">
        <f>IFERROR(MATCH(INDEX(Retrospective!$E$8:$E$27,B79,1),$AI$13:$AI$16,0),"")</f>
        <v/>
      </c>
      <c r="AM79" s="86" t="str">
        <f>IF(AL79="","", AL79&amp;"."&amp;COUNTIF($AL$5:AL79,AL79))</f>
        <v/>
      </c>
      <c r="BF79" s="111" t="str">
        <f t="array" ref="BF79">IFERROR(SMALL(IF($D$5:$D$1004=$AP$6,$N$5:$N$1004,""),B79),"")</f>
        <v/>
      </c>
      <c r="BG79" s="112" t="str">
        <f>IF(IFERROR(MATCH(BF79,$BF$4:BF78,0),0)=0,MAX($BG$4:BG78)+1,"")</f>
        <v/>
      </c>
      <c r="BH79" s="113" t="str">
        <f t="shared" si="60"/>
        <v/>
      </c>
      <c r="BI79" s="112" t="str">
        <f t="shared" si="61"/>
        <v/>
      </c>
      <c r="BJ79" s="86" t="str">
        <f t="shared" si="62"/>
        <v/>
      </c>
      <c r="BK79" s="86" t="str">
        <f t="shared" si="66"/>
        <v/>
      </c>
      <c r="BL79" s="86" t="str">
        <f t="shared" si="63"/>
        <v/>
      </c>
      <c r="BM79" s="86" t="str">
        <f t="shared" si="67"/>
        <v/>
      </c>
      <c r="DA79" s="109">
        <f>IF(COUNTIF($DA$5:DA78,DA78)=$BD$15,MAX(DA78)+1,DA78)</f>
        <v>18</v>
      </c>
      <c r="DB79" s="109" t="str">
        <f t="shared" si="39"/>
        <v/>
      </c>
      <c r="DC79" s="109" t="str">
        <f>IF(DB79="","",INDEX($CT$5:$CY$5,1,COUNTIF($DB$6:DB79,DB79)))</f>
        <v/>
      </c>
      <c r="DD79" s="109" t="str">
        <f>IF(DB79="","",MAX(INDEX($CT$6:$CY$35,DA79+1,COUNTIF($DB$6:DB79,DB79)),0))</f>
        <v/>
      </c>
      <c r="DF79" s="109" t="str">
        <f>""&amp;Settings!B52</f>
        <v/>
      </c>
    </row>
    <row r="80" spans="2:113" s="7" customFormat="1" ht="15" customHeight="1" x14ac:dyDescent="0.25">
      <c r="B80" s="104">
        <v>76</v>
      </c>
      <c r="C80" s="86">
        <f>IFERROR(INDEX(Backlog!B$6:B$1005,Calculation!$B80,1),"")</f>
        <v>0</v>
      </c>
      <c r="D80" s="86" t="str">
        <f>IFERROR(IF(INDEX(Backlog!C$6:C$1005,Calculation!$B80,1)="","",INDEX(Backlog!C$6:C$1005,Calculation!$B80,1)),"")</f>
        <v/>
      </c>
      <c r="E80" s="86" t="str">
        <f>IFERROR(""&amp;INDEX(Backlog!D$6:D$1005,Calculation!$B80,1),"")</f>
        <v/>
      </c>
      <c r="F80" s="86" t="str">
        <f>IFERROR(""&amp;INDEX(Backlog!E$6:E$1005,Calculation!$B80,1),"")</f>
        <v/>
      </c>
      <c r="G80" s="86" t="str">
        <f>IFERROR(""&amp;INDEX(Backlog!F$6:F$1005,Calculation!$B80,1),"")</f>
        <v/>
      </c>
      <c r="H80" s="86" t="str">
        <f>IFERROR(IF(INDEX(Backlog!G$6:G$1005,Calculation!$B80,1)="","",INDEX(Backlog!G$6:G$1005,Calculation!$B80,1)),"")</f>
        <v/>
      </c>
      <c r="I80" s="86" t="str">
        <f>IFERROR(IF(INDEX(Backlog!H$6:H$1005,Calculation!$B80,1)="","Not set",INDEX(Backlog!H$6:H$1005,Calculation!$B80,1)),"")</f>
        <v>Not set</v>
      </c>
      <c r="J80" s="86" t="str">
        <f>IFERROR(""&amp;INDEX(Backlog!I$6:I$1005,Calculation!$B80,1),"")</f>
        <v/>
      </c>
      <c r="K80" s="86" t="str">
        <f>IFERROR(IF(LEN(INDEX(Backlog!J$6:J$1005,Calculation!$B80,1))=0,"Not set",INDEX(Backlog!J$6:J$1005,Calculation!$B80,1)),"")</f>
        <v>Not set</v>
      </c>
      <c r="L80" s="105" t="str">
        <f>IFERROR(IF(INDEX(Backlog!K$6:K$1005,Calculation!$B80,1)="","",INDEX(Backlog!K$6:K$1005,Calculation!$B80,1)),"")</f>
        <v/>
      </c>
      <c r="M80" s="105" t="str">
        <f t="shared" si="50"/>
        <v/>
      </c>
      <c r="N80" s="105" t="str">
        <f>IFERROR(IF(INDEX(Backlog!L$6:L$1005,Calculation!$B80,1)="","",INDEX(Backlog!L$6:L$1005,Calculation!$B80,1)),"")</f>
        <v/>
      </c>
      <c r="O80" s="105" t="str">
        <f t="shared" si="51"/>
        <v/>
      </c>
      <c r="P80" s="86" t="str">
        <f>IFERROR(""&amp;INDEX(Backlog!M$6:M$1005,Calculation!$B80,1),"")</f>
        <v/>
      </c>
      <c r="Q80" s="106" t="str">
        <f t="shared" si="52"/>
        <v/>
      </c>
      <c r="R80" s="106">
        <f t="shared" si="53"/>
        <v>0</v>
      </c>
      <c r="T80" s="107">
        <f t="shared" si="54"/>
        <v>0</v>
      </c>
      <c r="U80" s="86">
        <f t="shared" si="55"/>
        <v>1</v>
      </c>
      <c r="V80" s="86">
        <f t="shared" si="56"/>
        <v>1</v>
      </c>
      <c r="W80" s="86">
        <f t="shared" si="57"/>
        <v>1</v>
      </c>
      <c r="X80" s="86">
        <f t="shared" si="64"/>
        <v>0</v>
      </c>
      <c r="Y80" s="86" t="str">
        <f t="shared" si="58"/>
        <v xml:space="preserve">#0 - </v>
      </c>
      <c r="Z80" s="86" t="str">
        <f t="shared" si="59"/>
        <v>-</v>
      </c>
      <c r="AA80" s="86" t="str">
        <f>IF(X80=0,"",IF(LEN(K80)=0,COLUMN(Kanban!$D$8),IFERROR(MATCH(K80,Kanban!$A$8:$AI$8,0),COLUMN(Kanban!$D$8))))</f>
        <v/>
      </c>
      <c r="AB80" s="86" t="str">
        <f>IF(X80=0,"",2*COUNTIF($AA$5:AA80,AA80)+$AF$5)</f>
        <v/>
      </c>
      <c r="AC80" s="106" t="str">
        <f t="shared" si="65"/>
        <v>-</v>
      </c>
      <c r="AK80" s="107" t="str">
        <f>INDEX(Retrospective!$B$8:$D$207,B80,IF(OR($AI$4=2,$AI$4=4),2,1))&amp;IF($AI$4=2,""," - "&amp;INDEX(Retrospective!$B$8:$D$207,B80,IF($AI$4=1,2,3)))</f>
        <v xml:space="preserve"> - </v>
      </c>
      <c r="AL80" s="106" t="str">
        <f>IFERROR(MATCH(INDEX(Retrospective!$E$8:$E$207,B80,1),$AI$13:$AI$16,0),"")</f>
        <v/>
      </c>
      <c r="AM80" s="86" t="str">
        <f>IF(AL80="","", AL80&amp;"."&amp;COUNTIF($AL$5:AL80,AL80))</f>
        <v/>
      </c>
      <c r="BF80" s="111" t="str">
        <f t="array" ref="BF80">IFERROR(SMALL(IF($D$5:$D$1004=$AP$6,$N$5:$N$1004,""),B80),"")</f>
        <v/>
      </c>
      <c r="BG80" s="112" t="str">
        <f>IF(IFERROR(MATCH(BF80,$BF$4:BF79,0),0)=0,MAX($BG$4:BG79)+1,"")</f>
        <v/>
      </c>
      <c r="BH80" s="113" t="str">
        <f t="shared" si="60"/>
        <v/>
      </c>
      <c r="BI80" s="112" t="str">
        <f t="shared" si="61"/>
        <v/>
      </c>
      <c r="BJ80" s="86" t="str">
        <f t="shared" si="62"/>
        <v/>
      </c>
      <c r="BK80" s="86" t="str">
        <f t="shared" si="66"/>
        <v/>
      </c>
      <c r="BL80" s="86" t="str">
        <f t="shared" si="63"/>
        <v/>
      </c>
      <c r="BM80" s="86" t="str">
        <f t="shared" si="67"/>
        <v/>
      </c>
      <c r="DA80" s="109">
        <f>IF(COUNTIF($DA$5:DA79,DA79)=$BD$15,MAX(DA79)+1,DA79)</f>
        <v>18</v>
      </c>
      <c r="DB80" s="109" t="str">
        <f t="shared" si="39"/>
        <v/>
      </c>
      <c r="DC80" s="109" t="str">
        <f>IF(DB80="","",INDEX($CT$5:$CY$5,1,COUNTIF($DB$6:DB80,DB80)))</f>
        <v/>
      </c>
      <c r="DD80" s="109" t="str">
        <f>IF(DB80="","",MAX(INDEX($CT$6:$CY$35,DA80+1,COUNTIF($DB$6:DB80,DB80)),0))</f>
        <v/>
      </c>
      <c r="DF80" s="109" t="str">
        <f>""&amp;Settings!B53</f>
        <v/>
      </c>
    </row>
    <row r="81" spans="2:110" s="7" customFormat="1" ht="15" customHeight="1" x14ac:dyDescent="0.25">
      <c r="B81" s="104">
        <v>77</v>
      </c>
      <c r="C81" s="86">
        <f>IFERROR(INDEX(Backlog!B$6:B$1005,Calculation!$B81,1),"")</f>
        <v>0</v>
      </c>
      <c r="D81" s="86" t="str">
        <f>IFERROR(IF(INDEX(Backlog!C$6:C$1005,Calculation!$B81,1)="","",INDEX(Backlog!C$6:C$1005,Calculation!$B81,1)),"")</f>
        <v/>
      </c>
      <c r="E81" s="86" t="str">
        <f>IFERROR(""&amp;INDEX(Backlog!D$6:D$1005,Calculation!$B81,1),"")</f>
        <v/>
      </c>
      <c r="F81" s="86" t="str">
        <f>IFERROR(""&amp;INDEX(Backlog!E$6:E$1005,Calculation!$B81,1),"")</f>
        <v/>
      </c>
      <c r="G81" s="86" t="str">
        <f>IFERROR(""&amp;INDEX(Backlog!F$6:F$1005,Calculation!$B81,1),"")</f>
        <v/>
      </c>
      <c r="H81" s="86" t="str">
        <f>IFERROR(IF(INDEX(Backlog!G$6:G$1005,Calculation!$B81,1)="","",INDEX(Backlog!G$6:G$1005,Calculation!$B81,1)),"")</f>
        <v/>
      </c>
      <c r="I81" s="86" t="str">
        <f>IFERROR(IF(INDEX(Backlog!H$6:H$1005,Calculation!$B81,1)="","Not set",INDEX(Backlog!H$6:H$1005,Calculation!$B81,1)),"")</f>
        <v>Not set</v>
      </c>
      <c r="J81" s="86" t="str">
        <f>IFERROR(""&amp;INDEX(Backlog!I$6:I$1005,Calculation!$B81,1),"")</f>
        <v/>
      </c>
      <c r="K81" s="86" t="str">
        <f>IFERROR(IF(LEN(INDEX(Backlog!J$6:J$1005,Calculation!$B81,1))=0,"Not set",INDEX(Backlog!J$6:J$1005,Calculation!$B81,1)),"")</f>
        <v>Not set</v>
      </c>
      <c r="L81" s="105" t="str">
        <f>IFERROR(IF(INDEX(Backlog!K$6:K$1005,Calculation!$B81,1)="","",INDEX(Backlog!K$6:K$1005,Calculation!$B81,1)),"")</f>
        <v/>
      </c>
      <c r="M81" s="105" t="str">
        <f t="shared" si="50"/>
        <v/>
      </c>
      <c r="N81" s="105" t="str">
        <f>IFERROR(IF(INDEX(Backlog!L$6:L$1005,Calculation!$B81,1)="","",INDEX(Backlog!L$6:L$1005,Calculation!$B81,1)),"")</f>
        <v/>
      </c>
      <c r="O81" s="105" t="str">
        <f t="shared" si="51"/>
        <v/>
      </c>
      <c r="P81" s="86" t="str">
        <f>IFERROR(""&amp;INDEX(Backlog!M$6:M$1005,Calculation!$B81,1),"")</f>
        <v/>
      </c>
      <c r="Q81" s="106" t="str">
        <f t="shared" si="52"/>
        <v/>
      </c>
      <c r="R81" s="106">
        <f t="shared" si="53"/>
        <v>0</v>
      </c>
      <c r="T81" s="107">
        <f t="shared" si="54"/>
        <v>0</v>
      </c>
      <c r="U81" s="86">
        <f t="shared" si="55"/>
        <v>1</v>
      </c>
      <c r="V81" s="86">
        <f t="shared" si="56"/>
        <v>1</v>
      </c>
      <c r="W81" s="86">
        <f t="shared" si="57"/>
        <v>1</v>
      </c>
      <c r="X81" s="86">
        <f t="shared" si="64"/>
        <v>0</v>
      </c>
      <c r="Y81" s="86" t="str">
        <f t="shared" si="58"/>
        <v xml:space="preserve">#0 - </v>
      </c>
      <c r="Z81" s="86" t="str">
        <f t="shared" si="59"/>
        <v>-</v>
      </c>
      <c r="AA81" s="86" t="str">
        <f>IF(X81=0,"",IF(LEN(K81)=0,COLUMN(Kanban!$D$8),IFERROR(MATCH(K81,Kanban!$A$8:$AI$8,0),COLUMN(Kanban!$D$8))))</f>
        <v/>
      </c>
      <c r="AB81" s="86" t="str">
        <f>IF(X81=0,"",2*COUNTIF($AA$5:AA81,AA81)+$AF$5)</f>
        <v/>
      </c>
      <c r="AC81" s="106" t="str">
        <f t="shared" si="65"/>
        <v>-</v>
      </c>
      <c r="AK81" s="107" t="str">
        <f>INDEX(Retrospective!$B$8:$D$207,B81,IF(OR($AI$4=2,$AI$4=4),2,1))&amp;IF($AI$4=2,""," - "&amp;INDEX(Retrospective!$B$8:$D$207,B81,IF($AI$4=1,2,3)))</f>
        <v xml:space="preserve"> - </v>
      </c>
      <c r="AL81" s="106" t="str">
        <f>IFERROR(MATCH(INDEX(Retrospective!$E$8:$E$27,B81,1),$AI$13:$AI$16,0),"")</f>
        <v/>
      </c>
      <c r="AM81" s="86" t="str">
        <f>IF(AL81="","", AL81&amp;"."&amp;COUNTIF($AL$5:AL81,AL81))</f>
        <v/>
      </c>
      <c r="BF81" s="111" t="str">
        <f t="array" ref="BF81">IFERROR(SMALL(IF($D$5:$D$1004=$AP$6,$N$5:$N$1004,""),B81),"")</f>
        <v/>
      </c>
      <c r="BG81" s="112" t="str">
        <f>IF(IFERROR(MATCH(BF81,$BF$4:BF80,0),0)=0,MAX($BG$4:BG80)+1,"")</f>
        <v/>
      </c>
      <c r="BH81" s="113" t="str">
        <f t="shared" si="60"/>
        <v/>
      </c>
      <c r="BI81" s="112" t="str">
        <f t="shared" si="61"/>
        <v/>
      </c>
      <c r="BJ81" s="86" t="str">
        <f t="shared" si="62"/>
        <v/>
      </c>
      <c r="BK81" s="86" t="str">
        <f t="shared" si="66"/>
        <v/>
      </c>
      <c r="BL81" s="86" t="str">
        <f t="shared" si="63"/>
        <v/>
      </c>
      <c r="BM81" s="86" t="str">
        <f t="shared" si="67"/>
        <v/>
      </c>
      <c r="DA81" s="109">
        <f>IF(COUNTIF($DA$5:DA80,DA80)=$BD$15,MAX(DA80)+1,DA80)</f>
        <v>18</v>
      </c>
      <c r="DB81" s="109" t="str">
        <f t="shared" si="39"/>
        <v/>
      </c>
      <c r="DC81" s="109" t="str">
        <f>IF(DB81="","",INDEX($CT$5:$CY$5,1,COUNTIF($DB$6:DB81,DB81)))</f>
        <v/>
      </c>
      <c r="DD81" s="109" t="str">
        <f>IF(DB81="","",MAX(INDEX($CT$6:$CY$35,DA81+1,COUNTIF($DB$6:DB81,DB81)),0))</f>
        <v/>
      </c>
      <c r="DF81" s="109" t="str">
        <f>""&amp;Settings!B54</f>
        <v/>
      </c>
    </row>
    <row r="82" spans="2:110" s="7" customFormat="1" ht="15" customHeight="1" x14ac:dyDescent="0.25">
      <c r="B82" s="104">
        <v>78</v>
      </c>
      <c r="C82" s="86">
        <f>IFERROR(INDEX(Backlog!B$6:B$1005,Calculation!$B82,1),"")</f>
        <v>0</v>
      </c>
      <c r="D82" s="86" t="str">
        <f>IFERROR(IF(INDEX(Backlog!C$6:C$1005,Calculation!$B82,1)="","",INDEX(Backlog!C$6:C$1005,Calculation!$B82,1)),"")</f>
        <v/>
      </c>
      <c r="E82" s="86" t="str">
        <f>IFERROR(""&amp;INDEX(Backlog!D$6:D$1005,Calculation!$B82,1),"")</f>
        <v/>
      </c>
      <c r="F82" s="86" t="str">
        <f>IFERROR(""&amp;INDEX(Backlog!E$6:E$1005,Calculation!$B82,1),"")</f>
        <v/>
      </c>
      <c r="G82" s="86" t="str">
        <f>IFERROR(""&amp;INDEX(Backlog!F$6:F$1005,Calculation!$B82,1),"")</f>
        <v/>
      </c>
      <c r="H82" s="86" t="str">
        <f>IFERROR(IF(INDEX(Backlog!G$6:G$1005,Calculation!$B82,1)="","",INDEX(Backlog!G$6:G$1005,Calculation!$B82,1)),"")</f>
        <v/>
      </c>
      <c r="I82" s="86" t="str">
        <f>IFERROR(IF(INDEX(Backlog!H$6:H$1005,Calculation!$B82,1)="","Not set",INDEX(Backlog!H$6:H$1005,Calculation!$B82,1)),"")</f>
        <v>Not set</v>
      </c>
      <c r="J82" s="86" t="str">
        <f>IFERROR(""&amp;INDEX(Backlog!I$6:I$1005,Calculation!$B82,1),"")</f>
        <v/>
      </c>
      <c r="K82" s="86" t="str">
        <f>IFERROR(IF(LEN(INDEX(Backlog!J$6:J$1005,Calculation!$B82,1))=0,"Not set",INDEX(Backlog!J$6:J$1005,Calculation!$B82,1)),"")</f>
        <v>Not set</v>
      </c>
      <c r="L82" s="105" t="str">
        <f>IFERROR(IF(INDEX(Backlog!K$6:K$1005,Calculation!$B82,1)="","",INDEX(Backlog!K$6:K$1005,Calculation!$B82,1)),"")</f>
        <v/>
      </c>
      <c r="M82" s="105" t="str">
        <f t="shared" si="50"/>
        <v/>
      </c>
      <c r="N82" s="105" t="str">
        <f>IFERROR(IF(INDEX(Backlog!L$6:L$1005,Calculation!$B82,1)="","",INDEX(Backlog!L$6:L$1005,Calculation!$B82,1)),"")</f>
        <v/>
      </c>
      <c r="O82" s="105" t="str">
        <f t="shared" si="51"/>
        <v/>
      </c>
      <c r="P82" s="86" t="str">
        <f>IFERROR(""&amp;INDEX(Backlog!M$6:M$1005,Calculation!$B82,1),"")</f>
        <v/>
      </c>
      <c r="Q82" s="106" t="str">
        <f t="shared" si="52"/>
        <v/>
      </c>
      <c r="R82" s="106">
        <f t="shared" si="53"/>
        <v>0</v>
      </c>
      <c r="T82" s="107">
        <f t="shared" si="54"/>
        <v>0</v>
      </c>
      <c r="U82" s="86">
        <f t="shared" si="55"/>
        <v>1</v>
      </c>
      <c r="V82" s="86">
        <f t="shared" si="56"/>
        <v>1</v>
      </c>
      <c r="W82" s="86">
        <f t="shared" si="57"/>
        <v>1</v>
      </c>
      <c r="X82" s="86">
        <f t="shared" si="64"/>
        <v>0</v>
      </c>
      <c r="Y82" s="86" t="str">
        <f t="shared" si="58"/>
        <v xml:space="preserve">#0 - </v>
      </c>
      <c r="Z82" s="86" t="str">
        <f t="shared" si="59"/>
        <v>-</v>
      </c>
      <c r="AA82" s="86" t="str">
        <f>IF(X82=0,"",IF(LEN(K82)=0,COLUMN(Kanban!$D$8),IFERROR(MATCH(K82,Kanban!$A$8:$AI$8,0),COLUMN(Kanban!$D$8))))</f>
        <v/>
      </c>
      <c r="AB82" s="86" t="str">
        <f>IF(X82=0,"",2*COUNTIF($AA$5:AA82,AA82)+$AF$5)</f>
        <v/>
      </c>
      <c r="AC82" s="106" t="str">
        <f t="shared" si="65"/>
        <v>-</v>
      </c>
      <c r="AK82" s="107" t="str">
        <f>INDEX(Retrospective!$B$8:$D$207,B82,IF(OR($AI$4=2,$AI$4=4),2,1))&amp;IF($AI$4=2,""," - "&amp;INDEX(Retrospective!$B$8:$D$207,B82,IF($AI$4=1,2,3)))</f>
        <v xml:space="preserve"> - </v>
      </c>
      <c r="AL82" s="106" t="str">
        <f>IFERROR(MATCH(INDEX(Retrospective!$E$8:$E$27,B82,1),$AI$13:$AI$16,0),"")</f>
        <v/>
      </c>
      <c r="AM82" s="86" t="str">
        <f>IF(AL82="","", AL82&amp;"."&amp;COUNTIF($AL$5:AL82,AL82))</f>
        <v/>
      </c>
      <c r="BF82" s="111" t="str">
        <f t="array" ref="BF82">IFERROR(SMALL(IF($D$5:$D$1004=$AP$6,$N$5:$N$1004,""),B82),"")</f>
        <v/>
      </c>
      <c r="BG82" s="112" t="str">
        <f>IF(IFERROR(MATCH(BF82,$BF$4:BF81,0),0)=0,MAX($BG$4:BG81)+1,"")</f>
        <v/>
      </c>
      <c r="BH82" s="113" t="str">
        <f t="shared" si="60"/>
        <v/>
      </c>
      <c r="BI82" s="112" t="str">
        <f t="shared" si="61"/>
        <v/>
      </c>
      <c r="BJ82" s="86" t="str">
        <f t="shared" si="62"/>
        <v/>
      </c>
      <c r="BK82" s="86" t="str">
        <f t="shared" si="66"/>
        <v/>
      </c>
      <c r="BL82" s="86" t="str">
        <f t="shared" si="63"/>
        <v/>
      </c>
      <c r="BM82" s="86" t="str">
        <f t="shared" si="67"/>
        <v/>
      </c>
      <c r="DA82" s="109">
        <f>IF(COUNTIF($DA$5:DA81,DA81)=$BD$15,MAX(DA81)+1,DA81)</f>
        <v>19</v>
      </c>
      <c r="DB82" s="109" t="str">
        <f t="shared" si="39"/>
        <v/>
      </c>
      <c r="DC82" s="109" t="str">
        <f>IF(DB82="","",INDEX($CT$5:$CY$5,1,COUNTIF($DB$6:DB82,DB82)))</f>
        <v/>
      </c>
      <c r="DD82" s="109" t="str">
        <f>IF(DB82="","",MAX(INDEX($CT$6:$CY$35,DA82+1,COUNTIF($DB$6:DB82,DB82)),0))</f>
        <v/>
      </c>
      <c r="DF82" s="109" t="str">
        <f>""&amp;Settings!B55</f>
        <v/>
      </c>
    </row>
    <row r="83" spans="2:110" s="7" customFormat="1" ht="15" customHeight="1" x14ac:dyDescent="0.25">
      <c r="B83" s="104">
        <v>79</v>
      </c>
      <c r="C83" s="86">
        <f>IFERROR(INDEX(Backlog!B$6:B$1005,Calculation!$B83,1),"")</f>
        <v>0</v>
      </c>
      <c r="D83" s="86" t="str">
        <f>IFERROR(IF(INDEX(Backlog!C$6:C$1005,Calculation!$B83,1)="","",INDEX(Backlog!C$6:C$1005,Calculation!$B83,1)),"")</f>
        <v/>
      </c>
      <c r="E83" s="86" t="str">
        <f>IFERROR(""&amp;INDEX(Backlog!D$6:D$1005,Calculation!$B83,1),"")</f>
        <v/>
      </c>
      <c r="F83" s="86" t="str">
        <f>IFERROR(""&amp;INDEX(Backlog!E$6:E$1005,Calculation!$B83,1),"")</f>
        <v/>
      </c>
      <c r="G83" s="86" t="str">
        <f>IFERROR(""&amp;INDEX(Backlog!F$6:F$1005,Calculation!$B83,1),"")</f>
        <v/>
      </c>
      <c r="H83" s="86" t="str">
        <f>IFERROR(IF(INDEX(Backlog!G$6:G$1005,Calculation!$B83,1)="","",INDEX(Backlog!G$6:G$1005,Calculation!$B83,1)),"")</f>
        <v/>
      </c>
      <c r="I83" s="86" t="str">
        <f>IFERROR(IF(INDEX(Backlog!H$6:H$1005,Calculation!$B83,1)="","Not set",INDEX(Backlog!H$6:H$1005,Calculation!$B83,1)),"")</f>
        <v>Not set</v>
      </c>
      <c r="J83" s="86" t="str">
        <f>IFERROR(""&amp;INDEX(Backlog!I$6:I$1005,Calculation!$B83,1),"")</f>
        <v/>
      </c>
      <c r="K83" s="86" t="str">
        <f>IFERROR(IF(LEN(INDEX(Backlog!J$6:J$1005,Calculation!$B83,1))=0,"Not set",INDEX(Backlog!J$6:J$1005,Calculation!$B83,1)),"")</f>
        <v>Not set</v>
      </c>
      <c r="L83" s="105" t="str">
        <f>IFERROR(IF(INDEX(Backlog!K$6:K$1005,Calculation!$B83,1)="","",INDEX(Backlog!K$6:K$1005,Calculation!$B83,1)),"")</f>
        <v/>
      </c>
      <c r="M83" s="105" t="str">
        <f t="shared" si="50"/>
        <v/>
      </c>
      <c r="N83" s="105" t="str">
        <f>IFERROR(IF(INDEX(Backlog!L$6:L$1005,Calculation!$B83,1)="","",INDEX(Backlog!L$6:L$1005,Calculation!$B83,1)),"")</f>
        <v/>
      </c>
      <c r="O83" s="105" t="str">
        <f t="shared" si="51"/>
        <v/>
      </c>
      <c r="P83" s="86" t="str">
        <f>IFERROR(""&amp;INDEX(Backlog!M$6:M$1005,Calculation!$B83,1),"")</f>
        <v/>
      </c>
      <c r="Q83" s="106" t="str">
        <f t="shared" si="52"/>
        <v/>
      </c>
      <c r="R83" s="106">
        <f t="shared" si="53"/>
        <v>0</v>
      </c>
      <c r="T83" s="107">
        <f t="shared" si="54"/>
        <v>0</v>
      </c>
      <c r="U83" s="86">
        <f t="shared" si="55"/>
        <v>1</v>
      </c>
      <c r="V83" s="86">
        <f t="shared" si="56"/>
        <v>1</v>
      </c>
      <c r="W83" s="86">
        <f t="shared" si="57"/>
        <v>1</v>
      </c>
      <c r="X83" s="86">
        <f t="shared" si="64"/>
        <v>0</v>
      </c>
      <c r="Y83" s="86" t="str">
        <f t="shared" si="58"/>
        <v xml:space="preserve">#0 - </v>
      </c>
      <c r="Z83" s="86" t="str">
        <f t="shared" si="59"/>
        <v>-</v>
      </c>
      <c r="AA83" s="86" t="str">
        <f>IF(X83=0,"",IF(LEN(K83)=0,COLUMN(Kanban!$D$8),IFERROR(MATCH(K83,Kanban!$A$8:$AI$8,0),COLUMN(Kanban!$D$8))))</f>
        <v/>
      </c>
      <c r="AB83" s="86" t="str">
        <f>IF(X83=0,"",2*COUNTIF($AA$5:AA83,AA83)+$AF$5)</f>
        <v/>
      </c>
      <c r="AC83" s="106" t="str">
        <f t="shared" si="65"/>
        <v>-</v>
      </c>
      <c r="AK83" s="107" t="str">
        <f>INDEX(Retrospective!$B$8:$D$207,B83,IF(OR($AI$4=2,$AI$4=4),2,1))&amp;IF($AI$4=2,""," - "&amp;INDEX(Retrospective!$B$8:$D$207,B83,IF($AI$4=1,2,3)))</f>
        <v xml:space="preserve"> - </v>
      </c>
      <c r="AL83" s="106" t="str">
        <f>IFERROR(MATCH(INDEX(Retrospective!$E$8:$E$207,B83,1),$AI$13:$AI$16,0),"")</f>
        <v/>
      </c>
      <c r="AM83" s="86" t="str">
        <f>IF(AL83="","", AL83&amp;"."&amp;COUNTIF($AL$5:AL83,AL83))</f>
        <v/>
      </c>
      <c r="BF83" s="111" t="str">
        <f t="array" ref="BF83">IFERROR(SMALL(IF($D$5:$D$1004=$AP$6,$N$5:$N$1004,""),B83),"")</f>
        <v/>
      </c>
      <c r="BG83" s="112" t="str">
        <f>IF(IFERROR(MATCH(BF83,$BF$4:BF82,0),0)=0,MAX($BG$4:BG82)+1,"")</f>
        <v/>
      </c>
      <c r="BH83" s="113" t="str">
        <f t="shared" si="60"/>
        <v/>
      </c>
      <c r="BI83" s="112" t="str">
        <f t="shared" si="61"/>
        <v/>
      </c>
      <c r="BJ83" s="86" t="str">
        <f t="shared" si="62"/>
        <v/>
      </c>
      <c r="BK83" s="86" t="str">
        <f t="shared" si="66"/>
        <v/>
      </c>
      <c r="BL83" s="86" t="str">
        <f t="shared" si="63"/>
        <v/>
      </c>
      <c r="BM83" s="86" t="str">
        <f t="shared" si="67"/>
        <v/>
      </c>
      <c r="DA83" s="109">
        <f>IF(COUNTIF($DA$5:DA82,DA82)=$BD$15,MAX(DA82)+1,DA82)</f>
        <v>19</v>
      </c>
      <c r="DB83" s="109" t="str">
        <f t="shared" si="39"/>
        <v/>
      </c>
      <c r="DC83" s="109" t="str">
        <f>IF(DB83="","",INDEX($CT$5:$CY$5,1,COUNTIF($DB$6:DB83,DB83)))</f>
        <v/>
      </c>
      <c r="DD83" s="109" t="str">
        <f>IF(DB83="","",MAX(INDEX($CT$6:$CY$35,DA83+1,COUNTIF($DB$6:DB83,DB83)),0))</f>
        <v/>
      </c>
      <c r="DF83" s="132"/>
    </row>
    <row r="84" spans="2:110" s="7" customFormat="1" ht="15" customHeight="1" x14ac:dyDescent="0.25">
      <c r="B84" s="104">
        <v>80</v>
      </c>
      <c r="C84" s="86">
        <f>IFERROR(INDEX(Backlog!B$6:B$1005,Calculation!$B84,1),"")</f>
        <v>0</v>
      </c>
      <c r="D84" s="86" t="str">
        <f>IFERROR(IF(INDEX(Backlog!C$6:C$1005,Calculation!$B84,1)="","",INDEX(Backlog!C$6:C$1005,Calculation!$B84,1)),"")</f>
        <v/>
      </c>
      <c r="E84" s="86" t="str">
        <f>IFERROR(""&amp;INDEX(Backlog!D$6:D$1005,Calculation!$B84,1),"")</f>
        <v/>
      </c>
      <c r="F84" s="86" t="str">
        <f>IFERROR(""&amp;INDEX(Backlog!E$6:E$1005,Calculation!$B84,1),"")</f>
        <v/>
      </c>
      <c r="G84" s="86" t="str">
        <f>IFERROR(""&amp;INDEX(Backlog!F$6:F$1005,Calculation!$B84,1),"")</f>
        <v/>
      </c>
      <c r="H84" s="86" t="str">
        <f>IFERROR(IF(INDEX(Backlog!G$6:G$1005,Calculation!$B84,1)="","",INDEX(Backlog!G$6:G$1005,Calculation!$B84,1)),"")</f>
        <v/>
      </c>
      <c r="I84" s="86" t="str">
        <f>IFERROR(IF(INDEX(Backlog!H$6:H$1005,Calculation!$B84,1)="","Not set",INDEX(Backlog!H$6:H$1005,Calculation!$B84,1)),"")</f>
        <v>Not set</v>
      </c>
      <c r="J84" s="86" t="str">
        <f>IFERROR(""&amp;INDEX(Backlog!I$6:I$1005,Calculation!$B84,1),"")</f>
        <v/>
      </c>
      <c r="K84" s="86" t="str">
        <f>IFERROR(IF(LEN(INDEX(Backlog!J$6:J$1005,Calculation!$B84,1))=0,"Not set",INDEX(Backlog!J$6:J$1005,Calculation!$B84,1)),"")</f>
        <v>Not set</v>
      </c>
      <c r="L84" s="105" t="str">
        <f>IFERROR(IF(INDEX(Backlog!K$6:K$1005,Calculation!$B84,1)="","",INDEX(Backlog!K$6:K$1005,Calculation!$B84,1)),"")</f>
        <v/>
      </c>
      <c r="M84" s="105" t="str">
        <f t="shared" si="50"/>
        <v/>
      </c>
      <c r="N84" s="105" t="str">
        <f>IFERROR(IF(INDEX(Backlog!L$6:L$1005,Calculation!$B84,1)="","",INDEX(Backlog!L$6:L$1005,Calculation!$B84,1)),"")</f>
        <v/>
      </c>
      <c r="O84" s="105" t="str">
        <f t="shared" si="51"/>
        <v/>
      </c>
      <c r="P84" s="86" t="str">
        <f>IFERROR(""&amp;INDEX(Backlog!M$6:M$1005,Calculation!$B84,1),"")</f>
        <v/>
      </c>
      <c r="Q84" s="106" t="str">
        <f t="shared" si="52"/>
        <v/>
      </c>
      <c r="R84" s="106">
        <f t="shared" si="53"/>
        <v>0</v>
      </c>
      <c r="T84" s="107">
        <f t="shared" si="54"/>
        <v>0</v>
      </c>
      <c r="U84" s="86">
        <f t="shared" si="55"/>
        <v>1</v>
      </c>
      <c r="V84" s="86">
        <f t="shared" si="56"/>
        <v>1</v>
      </c>
      <c r="W84" s="86">
        <f t="shared" si="57"/>
        <v>1</v>
      </c>
      <c r="X84" s="86">
        <f t="shared" si="64"/>
        <v>0</v>
      </c>
      <c r="Y84" s="86" t="str">
        <f t="shared" si="58"/>
        <v xml:space="preserve">#0 - </v>
      </c>
      <c r="Z84" s="86" t="str">
        <f t="shared" si="59"/>
        <v>-</v>
      </c>
      <c r="AA84" s="86" t="str">
        <f>IF(X84=0,"",IF(LEN(K84)=0,COLUMN(Kanban!$D$8),IFERROR(MATCH(K84,Kanban!$A$8:$AI$8,0),COLUMN(Kanban!$D$8))))</f>
        <v/>
      </c>
      <c r="AB84" s="86" t="str">
        <f>IF(X84=0,"",2*COUNTIF($AA$5:AA84,AA84)+$AF$5)</f>
        <v/>
      </c>
      <c r="AC84" s="106" t="str">
        <f t="shared" si="65"/>
        <v>-</v>
      </c>
      <c r="AK84" s="107" t="str">
        <f>INDEX(Retrospective!$B$8:$D$207,B84,IF(OR($AI$4=2,$AI$4=4),2,1))&amp;IF($AI$4=2,""," - "&amp;INDEX(Retrospective!$B$8:$D$207,B84,IF($AI$4=1,2,3)))</f>
        <v xml:space="preserve"> - </v>
      </c>
      <c r="AL84" s="106" t="str">
        <f>IFERROR(MATCH(INDEX(Retrospective!$E$8:$E$207,B84,1),$AI$13:$AI$16,0),"")</f>
        <v/>
      </c>
      <c r="AM84" s="86" t="str">
        <f>IF(AL84="","", AL84&amp;"."&amp;COUNTIF($AL$5:AL84,AL84))</f>
        <v/>
      </c>
      <c r="BF84" s="111" t="str">
        <f t="array" ref="BF84">IFERROR(SMALL(IF($D$5:$D$1004=$AP$6,$N$5:$N$1004,""),B84),"")</f>
        <v/>
      </c>
      <c r="BG84" s="112" t="str">
        <f>IF(IFERROR(MATCH(BF84,$BF$4:BF83,0),0)=0,MAX($BG$4:BG83)+1,"")</f>
        <v/>
      </c>
      <c r="BH84" s="113" t="str">
        <f t="shared" si="60"/>
        <v/>
      </c>
      <c r="BI84" s="112" t="str">
        <f t="shared" si="61"/>
        <v/>
      </c>
      <c r="BJ84" s="86" t="str">
        <f t="shared" si="62"/>
        <v/>
      </c>
      <c r="BK84" s="86" t="str">
        <f t="shared" si="66"/>
        <v/>
      </c>
      <c r="BL84" s="86" t="str">
        <f t="shared" si="63"/>
        <v/>
      </c>
      <c r="BM84" s="86" t="str">
        <f t="shared" si="67"/>
        <v/>
      </c>
      <c r="DA84" s="109">
        <f>IF(COUNTIF($DA$5:DA83,DA83)=$BD$15,MAX(DA83)+1,DA83)</f>
        <v>19</v>
      </c>
      <c r="DB84" s="109" t="str">
        <f t="shared" si="39"/>
        <v/>
      </c>
      <c r="DC84" s="109" t="str">
        <f>IF(DB84="","",INDEX($CT$5:$CY$5,1,COUNTIF($DB$6:DB84,DB84)))</f>
        <v/>
      </c>
      <c r="DD84" s="109" t="str">
        <f>IF(DB84="","",MAX(INDEX($CT$6:$CY$35,DA84+1,COUNTIF($DB$6:DB84,DB84)),0))</f>
        <v/>
      </c>
      <c r="DF84" s="124"/>
    </row>
    <row r="85" spans="2:110" s="7" customFormat="1" ht="15" customHeight="1" x14ac:dyDescent="0.25">
      <c r="B85" s="104">
        <v>81</v>
      </c>
      <c r="C85" s="86">
        <f>IFERROR(INDEX(Backlog!B$6:B$1005,Calculation!$B85,1),"")</f>
        <v>0</v>
      </c>
      <c r="D85" s="86" t="str">
        <f>IFERROR(IF(INDEX(Backlog!C$6:C$1005,Calculation!$B85,1)="","",INDEX(Backlog!C$6:C$1005,Calculation!$B85,1)),"")</f>
        <v/>
      </c>
      <c r="E85" s="86" t="str">
        <f>IFERROR(""&amp;INDEX(Backlog!D$6:D$1005,Calculation!$B85,1),"")</f>
        <v/>
      </c>
      <c r="F85" s="86" t="str">
        <f>IFERROR(""&amp;INDEX(Backlog!E$6:E$1005,Calculation!$B85,1),"")</f>
        <v/>
      </c>
      <c r="G85" s="86" t="str">
        <f>IFERROR(""&amp;INDEX(Backlog!F$6:F$1005,Calculation!$B85,1),"")</f>
        <v/>
      </c>
      <c r="H85" s="86" t="str">
        <f>IFERROR(IF(INDEX(Backlog!G$6:G$1005,Calculation!$B85,1)="","",INDEX(Backlog!G$6:G$1005,Calculation!$B85,1)),"")</f>
        <v/>
      </c>
      <c r="I85" s="86" t="str">
        <f>IFERROR(IF(INDEX(Backlog!H$6:H$1005,Calculation!$B85,1)="","Not set",INDEX(Backlog!H$6:H$1005,Calculation!$B85,1)),"")</f>
        <v>Not set</v>
      </c>
      <c r="J85" s="86" t="str">
        <f>IFERROR(""&amp;INDEX(Backlog!I$6:I$1005,Calculation!$B85,1),"")</f>
        <v/>
      </c>
      <c r="K85" s="86" t="str">
        <f>IFERROR(IF(LEN(INDEX(Backlog!J$6:J$1005,Calculation!$B85,1))=0,"Not set",INDEX(Backlog!J$6:J$1005,Calculation!$B85,1)),"")</f>
        <v>Not set</v>
      </c>
      <c r="L85" s="105" t="str">
        <f>IFERROR(IF(INDEX(Backlog!K$6:K$1005,Calculation!$B85,1)="","",INDEX(Backlog!K$6:K$1005,Calculation!$B85,1)),"")</f>
        <v/>
      </c>
      <c r="M85" s="105" t="str">
        <f t="shared" si="50"/>
        <v/>
      </c>
      <c r="N85" s="105" t="str">
        <f>IFERROR(IF(INDEX(Backlog!L$6:L$1005,Calculation!$B85,1)="","",INDEX(Backlog!L$6:L$1005,Calculation!$B85,1)),"")</f>
        <v/>
      </c>
      <c r="O85" s="105" t="str">
        <f t="shared" si="51"/>
        <v/>
      </c>
      <c r="P85" s="86" t="str">
        <f>IFERROR(""&amp;INDEX(Backlog!M$6:M$1005,Calculation!$B85,1),"")</f>
        <v/>
      </c>
      <c r="Q85" s="106" t="str">
        <f t="shared" si="52"/>
        <v/>
      </c>
      <c r="R85" s="106">
        <f t="shared" si="53"/>
        <v>0</v>
      </c>
      <c r="T85" s="107">
        <f t="shared" si="54"/>
        <v>0</v>
      </c>
      <c r="U85" s="86">
        <f t="shared" si="55"/>
        <v>1</v>
      </c>
      <c r="V85" s="86">
        <f t="shared" si="56"/>
        <v>1</v>
      </c>
      <c r="W85" s="86">
        <f t="shared" si="57"/>
        <v>1</v>
      </c>
      <c r="X85" s="86">
        <f t="shared" si="64"/>
        <v>0</v>
      </c>
      <c r="Y85" s="86" t="str">
        <f t="shared" si="58"/>
        <v xml:space="preserve">#0 - </v>
      </c>
      <c r="Z85" s="86" t="str">
        <f t="shared" si="59"/>
        <v>-</v>
      </c>
      <c r="AA85" s="86" t="str">
        <f>IF(X85=0,"",IF(LEN(K85)=0,COLUMN(Kanban!$D$8),IFERROR(MATCH(K85,Kanban!$A$8:$AI$8,0),COLUMN(Kanban!$D$8))))</f>
        <v/>
      </c>
      <c r="AB85" s="86" t="str">
        <f>IF(X85=0,"",2*COUNTIF($AA$5:AA85,AA85)+$AF$5)</f>
        <v/>
      </c>
      <c r="AC85" s="106" t="str">
        <f t="shared" si="65"/>
        <v>-</v>
      </c>
      <c r="AK85" s="107" t="str">
        <f>INDEX(Retrospective!$B$8:$D$207,B85,IF(OR($AI$4=2,$AI$4=4),2,1))&amp;IF($AI$4=2,""," - "&amp;INDEX(Retrospective!$B$8:$D$207,B85,IF($AI$4=1,2,3)))</f>
        <v xml:space="preserve"> - </v>
      </c>
      <c r="AL85" s="106" t="str">
        <f>IFERROR(MATCH(INDEX(Retrospective!$E$8:$E$207,B85,1),$AI$13:$AI$16,0),"")</f>
        <v/>
      </c>
      <c r="AM85" s="86" t="str">
        <f>IF(AL85="","", AL85&amp;"."&amp;COUNTIF($AL$5:AL85,AL85))</f>
        <v/>
      </c>
      <c r="BF85" s="111" t="str">
        <f t="array" ref="BF85">IFERROR(SMALL(IF($D$5:$D$1004=$AP$6,$N$5:$N$1004,""),B85),"")</f>
        <v/>
      </c>
      <c r="BG85" s="112" t="str">
        <f>IF(IFERROR(MATCH(BF85,$BF$4:BF84,0),0)=0,MAX($BG$4:BG84)+1,"")</f>
        <v/>
      </c>
      <c r="BH85" s="113" t="str">
        <f t="shared" si="60"/>
        <v/>
      </c>
      <c r="BI85" s="112" t="str">
        <f t="shared" si="61"/>
        <v/>
      </c>
      <c r="BJ85" s="86" t="str">
        <f t="shared" si="62"/>
        <v/>
      </c>
      <c r="BK85" s="86" t="str">
        <f t="shared" si="66"/>
        <v/>
      </c>
      <c r="BL85" s="86" t="str">
        <f t="shared" si="63"/>
        <v/>
      </c>
      <c r="BM85" s="86" t="str">
        <f t="shared" si="67"/>
        <v/>
      </c>
      <c r="DA85" s="109">
        <f>IF(COUNTIF($DA$5:DA84,DA84)=$BD$15,MAX(DA84)+1,DA84)</f>
        <v>19</v>
      </c>
      <c r="DB85" s="109" t="str">
        <f t="shared" si="39"/>
        <v/>
      </c>
      <c r="DC85" s="109" t="str">
        <f>IF(DB85="","",INDEX($CT$5:$CY$5,1,COUNTIF($DB$6:DB85,DB85)))</f>
        <v/>
      </c>
      <c r="DD85" s="109" t="str">
        <f>IF(DB85="","",MAX(INDEX($CT$6:$CY$35,DA85+1,COUNTIF($DB$6:DB85,DB85)),0))</f>
        <v/>
      </c>
      <c r="DF85" s="124"/>
    </row>
    <row r="86" spans="2:110" s="7" customFormat="1" ht="15" customHeight="1" x14ac:dyDescent="0.25">
      <c r="B86" s="104">
        <v>82</v>
      </c>
      <c r="C86" s="86">
        <f>IFERROR(INDEX(Backlog!B$6:B$1005,Calculation!$B86,1),"")</f>
        <v>0</v>
      </c>
      <c r="D86" s="86" t="str">
        <f>IFERROR(IF(INDEX(Backlog!C$6:C$1005,Calculation!$B86,1)="","",INDEX(Backlog!C$6:C$1005,Calculation!$B86,1)),"")</f>
        <v/>
      </c>
      <c r="E86" s="86" t="str">
        <f>IFERROR(""&amp;INDEX(Backlog!D$6:D$1005,Calculation!$B86,1),"")</f>
        <v/>
      </c>
      <c r="F86" s="86" t="str">
        <f>IFERROR(""&amp;INDEX(Backlog!E$6:E$1005,Calculation!$B86,1),"")</f>
        <v/>
      </c>
      <c r="G86" s="86" t="str">
        <f>IFERROR(""&amp;INDEX(Backlog!F$6:F$1005,Calculation!$B86,1),"")</f>
        <v/>
      </c>
      <c r="H86" s="86" t="str">
        <f>IFERROR(IF(INDEX(Backlog!G$6:G$1005,Calculation!$B86,1)="","",INDEX(Backlog!G$6:G$1005,Calculation!$B86,1)),"")</f>
        <v/>
      </c>
      <c r="I86" s="86" t="str">
        <f>IFERROR(IF(INDEX(Backlog!H$6:H$1005,Calculation!$B86,1)="","Not set",INDEX(Backlog!H$6:H$1005,Calculation!$B86,1)),"")</f>
        <v>Not set</v>
      </c>
      <c r="J86" s="86" t="str">
        <f>IFERROR(""&amp;INDEX(Backlog!I$6:I$1005,Calculation!$B86,1),"")</f>
        <v/>
      </c>
      <c r="K86" s="86" t="str">
        <f>IFERROR(IF(LEN(INDEX(Backlog!J$6:J$1005,Calculation!$B86,1))=0,"Not set",INDEX(Backlog!J$6:J$1005,Calculation!$B86,1)),"")</f>
        <v>Not set</v>
      </c>
      <c r="L86" s="105" t="str">
        <f>IFERROR(IF(INDEX(Backlog!K$6:K$1005,Calculation!$B86,1)="","",INDEX(Backlog!K$6:K$1005,Calculation!$B86,1)),"")</f>
        <v/>
      </c>
      <c r="M86" s="105" t="str">
        <f t="shared" si="50"/>
        <v/>
      </c>
      <c r="N86" s="105" t="str">
        <f>IFERROR(IF(INDEX(Backlog!L$6:L$1005,Calculation!$B86,1)="","",INDEX(Backlog!L$6:L$1005,Calculation!$B86,1)),"")</f>
        <v/>
      </c>
      <c r="O86" s="105" t="str">
        <f t="shared" si="51"/>
        <v/>
      </c>
      <c r="P86" s="86" t="str">
        <f>IFERROR(""&amp;INDEX(Backlog!M$6:M$1005,Calculation!$B86,1),"")</f>
        <v/>
      </c>
      <c r="Q86" s="106" t="str">
        <f t="shared" si="52"/>
        <v/>
      </c>
      <c r="R86" s="106">
        <f t="shared" si="53"/>
        <v>0</v>
      </c>
      <c r="T86" s="107">
        <f t="shared" si="54"/>
        <v>0</v>
      </c>
      <c r="U86" s="86">
        <f t="shared" si="55"/>
        <v>1</v>
      </c>
      <c r="V86" s="86">
        <f t="shared" si="56"/>
        <v>1</v>
      </c>
      <c r="W86" s="86">
        <f t="shared" si="57"/>
        <v>1</v>
      </c>
      <c r="X86" s="86">
        <f t="shared" si="64"/>
        <v>0</v>
      </c>
      <c r="Y86" s="86" t="str">
        <f t="shared" si="58"/>
        <v xml:space="preserve">#0 - </v>
      </c>
      <c r="Z86" s="86" t="str">
        <f t="shared" si="59"/>
        <v>-</v>
      </c>
      <c r="AA86" s="86" t="str">
        <f>IF(X86=0,"",IF(LEN(K86)=0,COLUMN(Kanban!$D$8),IFERROR(MATCH(K86,Kanban!$A$8:$AI$8,0),COLUMN(Kanban!$D$8))))</f>
        <v/>
      </c>
      <c r="AB86" s="86" t="str">
        <f>IF(X86=0,"",2*COUNTIF($AA$5:AA86,AA86)+$AF$5)</f>
        <v/>
      </c>
      <c r="AC86" s="106" t="str">
        <f t="shared" si="65"/>
        <v>-</v>
      </c>
      <c r="AK86" s="107" t="str">
        <f>INDEX(Retrospective!$B$8:$D$207,B86,IF(OR($AI$4=2,$AI$4=4),2,1))&amp;IF($AI$4=2,""," - "&amp;INDEX(Retrospective!$B$8:$D$207,B86,IF($AI$4=1,2,3)))</f>
        <v xml:space="preserve"> - </v>
      </c>
      <c r="AL86" s="106" t="str">
        <f>IFERROR(MATCH(INDEX(Retrospective!$E$8:$E$207,B86,1),$AI$13:$AI$16,0),"")</f>
        <v/>
      </c>
      <c r="AM86" s="86" t="str">
        <f>IF(AL86="","", AL86&amp;"."&amp;COUNTIF($AL$5:AL86,AL86))</f>
        <v/>
      </c>
      <c r="BF86" s="111" t="str">
        <f t="array" ref="BF86">IFERROR(SMALL(IF($D$5:$D$1004=$AP$6,$N$5:$N$1004,""),B86),"")</f>
        <v/>
      </c>
      <c r="BG86" s="112" t="str">
        <f>IF(IFERROR(MATCH(BF86,$BF$4:BF85,0),0)=0,MAX($BG$4:BG85)+1,"")</f>
        <v/>
      </c>
      <c r="BH86" s="113" t="str">
        <f t="shared" si="60"/>
        <v/>
      </c>
      <c r="BI86" s="112" t="str">
        <f t="shared" si="61"/>
        <v/>
      </c>
      <c r="BJ86" s="86" t="str">
        <f t="shared" si="62"/>
        <v/>
      </c>
      <c r="BK86" s="86" t="str">
        <f t="shared" si="66"/>
        <v/>
      </c>
      <c r="BL86" s="86" t="str">
        <f t="shared" si="63"/>
        <v/>
      </c>
      <c r="BM86" s="86" t="str">
        <f t="shared" si="67"/>
        <v/>
      </c>
      <c r="DA86" s="109">
        <f>IF(COUNTIF($DA$5:DA85,DA85)=$BD$15,MAX(DA85)+1,DA85)</f>
        <v>20</v>
      </c>
      <c r="DB86" s="109" t="str">
        <f t="shared" si="39"/>
        <v/>
      </c>
      <c r="DC86" s="109" t="str">
        <f>IF(DB86="","",INDEX($CT$5:$CY$5,1,COUNTIF($DB$6:DB86,DB86)))</f>
        <v/>
      </c>
      <c r="DD86" s="109" t="str">
        <f>IF(DB86="","",MAX(INDEX($CT$6:$CY$35,DA86+1,COUNTIF($DB$6:DB86,DB86)),0))</f>
        <v/>
      </c>
      <c r="DF86" s="124"/>
    </row>
    <row r="87" spans="2:110" s="7" customFormat="1" ht="15" customHeight="1" x14ac:dyDescent="0.25">
      <c r="B87" s="104">
        <v>83</v>
      </c>
      <c r="C87" s="86">
        <f>IFERROR(INDEX(Backlog!B$6:B$1005,Calculation!$B87,1),"")</f>
        <v>0</v>
      </c>
      <c r="D87" s="86" t="str">
        <f>IFERROR(IF(INDEX(Backlog!C$6:C$1005,Calculation!$B87,1)="","",INDEX(Backlog!C$6:C$1005,Calculation!$B87,1)),"")</f>
        <v/>
      </c>
      <c r="E87" s="86" t="str">
        <f>IFERROR(""&amp;INDEX(Backlog!D$6:D$1005,Calculation!$B87,1),"")</f>
        <v/>
      </c>
      <c r="F87" s="86" t="str">
        <f>IFERROR(""&amp;INDEX(Backlog!E$6:E$1005,Calculation!$B87,1),"")</f>
        <v/>
      </c>
      <c r="G87" s="86" t="str">
        <f>IFERROR(""&amp;INDEX(Backlog!F$6:F$1005,Calculation!$B87,1),"")</f>
        <v/>
      </c>
      <c r="H87" s="86" t="str">
        <f>IFERROR(IF(INDEX(Backlog!G$6:G$1005,Calculation!$B87,1)="","",INDEX(Backlog!G$6:G$1005,Calculation!$B87,1)),"")</f>
        <v/>
      </c>
      <c r="I87" s="86" t="str">
        <f>IFERROR(IF(INDEX(Backlog!H$6:H$1005,Calculation!$B87,1)="","Not set",INDEX(Backlog!H$6:H$1005,Calculation!$B87,1)),"")</f>
        <v>Not set</v>
      </c>
      <c r="J87" s="86" t="str">
        <f>IFERROR(""&amp;INDEX(Backlog!I$6:I$1005,Calculation!$B87,1),"")</f>
        <v/>
      </c>
      <c r="K87" s="86" t="str">
        <f>IFERROR(IF(LEN(INDEX(Backlog!J$6:J$1005,Calculation!$B87,1))=0,"Not set",INDEX(Backlog!J$6:J$1005,Calculation!$B87,1)),"")</f>
        <v>Not set</v>
      </c>
      <c r="L87" s="105" t="str">
        <f>IFERROR(IF(INDEX(Backlog!K$6:K$1005,Calculation!$B87,1)="","",INDEX(Backlog!K$6:K$1005,Calculation!$B87,1)),"")</f>
        <v/>
      </c>
      <c r="M87" s="105" t="str">
        <f t="shared" si="50"/>
        <v/>
      </c>
      <c r="N87" s="105" t="str">
        <f>IFERROR(IF(INDEX(Backlog!L$6:L$1005,Calculation!$B87,1)="","",INDEX(Backlog!L$6:L$1005,Calculation!$B87,1)),"")</f>
        <v/>
      </c>
      <c r="O87" s="105" t="str">
        <f t="shared" si="51"/>
        <v/>
      </c>
      <c r="P87" s="86" t="str">
        <f>IFERROR(""&amp;INDEX(Backlog!M$6:M$1005,Calculation!$B87,1),"")</f>
        <v/>
      </c>
      <c r="Q87" s="106" t="str">
        <f t="shared" si="52"/>
        <v/>
      </c>
      <c r="R87" s="106">
        <f t="shared" si="53"/>
        <v>0</v>
      </c>
      <c r="T87" s="107">
        <f t="shared" si="54"/>
        <v>0</v>
      </c>
      <c r="U87" s="86">
        <f t="shared" si="55"/>
        <v>1</v>
      </c>
      <c r="V87" s="86">
        <f t="shared" si="56"/>
        <v>1</v>
      </c>
      <c r="W87" s="86">
        <f t="shared" si="57"/>
        <v>1</v>
      </c>
      <c r="X87" s="86">
        <f t="shared" si="64"/>
        <v>0</v>
      </c>
      <c r="Y87" s="86" t="str">
        <f t="shared" si="58"/>
        <v xml:space="preserve">#0 - </v>
      </c>
      <c r="Z87" s="86" t="str">
        <f t="shared" si="59"/>
        <v>-</v>
      </c>
      <c r="AA87" s="86" t="str">
        <f>IF(X87=0,"",IF(LEN(K87)=0,COLUMN(Kanban!$D$8),IFERROR(MATCH(K87,Kanban!$A$8:$AI$8,0),COLUMN(Kanban!$D$8))))</f>
        <v/>
      </c>
      <c r="AB87" s="86" t="str">
        <f>IF(X87=0,"",2*COUNTIF($AA$5:AA87,AA87)+$AF$5)</f>
        <v/>
      </c>
      <c r="AC87" s="106" t="str">
        <f t="shared" si="65"/>
        <v>-</v>
      </c>
      <c r="AK87" s="107" t="str">
        <f>INDEX(Retrospective!$B$8:$D$207,B87,IF(OR($AI$4=2,$AI$4=4),2,1))&amp;IF($AI$4=2,""," - "&amp;INDEX(Retrospective!$B$8:$D$207,B87,IF($AI$4=1,2,3)))</f>
        <v xml:space="preserve"> - </v>
      </c>
      <c r="AL87" s="106" t="str">
        <f>IFERROR(MATCH(INDEX(Retrospective!$E$8:$E$27,B87,1),$AI$13:$AI$16,0),"")</f>
        <v/>
      </c>
      <c r="AM87" s="86" t="str">
        <f>IF(AL87="","", AL87&amp;"."&amp;COUNTIF($AL$5:AL87,AL87))</f>
        <v/>
      </c>
      <c r="BF87" s="111" t="str">
        <f t="array" ref="BF87">IFERROR(SMALL(IF($D$5:$D$1004=$AP$6,$N$5:$N$1004,""),B87),"")</f>
        <v/>
      </c>
      <c r="BG87" s="112" t="str">
        <f>IF(IFERROR(MATCH(BF87,$BF$4:BF86,0),0)=0,MAX($BG$4:BG86)+1,"")</f>
        <v/>
      </c>
      <c r="BH87" s="113" t="str">
        <f t="shared" si="60"/>
        <v/>
      </c>
      <c r="BI87" s="112" t="str">
        <f t="shared" si="61"/>
        <v/>
      </c>
      <c r="BJ87" s="86" t="str">
        <f t="shared" si="62"/>
        <v/>
      </c>
      <c r="BK87" s="86" t="str">
        <f t="shared" si="66"/>
        <v/>
      </c>
      <c r="BL87" s="86" t="str">
        <f t="shared" si="63"/>
        <v/>
      </c>
      <c r="BM87" s="86" t="str">
        <f t="shared" si="67"/>
        <v/>
      </c>
      <c r="DA87" s="109">
        <f>IF(COUNTIF($DA$5:DA86,DA86)=$BD$15,MAX(DA86)+1,DA86)</f>
        <v>20</v>
      </c>
      <c r="DB87" s="109" t="str">
        <f t="shared" si="39"/>
        <v/>
      </c>
      <c r="DC87" s="109" t="str">
        <f>IF(DB87="","",INDEX($CT$5:$CY$5,1,COUNTIF($DB$6:DB87,DB87)))</f>
        <v/>
      </c>
      <c r="DD87" s="109" t="str">
        <f>IF(DB87="","",MAX(INDEX($CT$6:$CY$35,DA87+1,COUNTIF($DB$6:DB87,DB87)),0))</f>
        <v/>
      </c>
      <c r="DF87" s="124"/>
    </row>
    <row r="88" spans="2:110" s="7" customFormat="1" ht="15" customHeight="1" x14ac:dyDescent="0.25">
      <c r="B88" s="104">
        <v>84</v>
      </c>
      <c r="C88" s="86">
        <f>IFERROR(INDEX(Backlog!B$6:B$1005,Calculation!$B88,1),"")</f>
        <v>0</v>
      </c>
      <c r="D88" s="86" t="str">
        <f>IFERROR(IF(INDEX(Backlog!C$6:C$1005,Calculation!$B88,1)="","",INDEX(Backlog!C$6:C$1005,Calculation!$B88,1)),"")</f>
        <v/>
      </c>
      <c r="E88" s="86" t="str">
        <f>IFERROR(""&amp;INDEX(Backlog!D$6:D$1005,Calculation!$B88,1),"")</f>
        <v/>
      </c>
      <c r="F88" s="86" t="str">
        <f>IFERROR(""&amp;INDEX(Backlog!E$6:E$1005,Calculation!$B88,1),"")</f>
        <v/>
      </c>
      <c r="G88" s="86" t="str">
        <f>IFERROR(""&amp;INDEX(Backlog!F$6:F$1005,Calculation!$B88,1),"")</f>
        <v/>
      </c>
      <c r="H88" s="86" t="str">
        <f>IFERROR(IF(INDEX(Backlog!G$6:G$1005,Calculation!$B88,1)="","",INDEX(Backlog!G$6:G$1005,Calculation!$B88,1)),"")</f>
        <v/>
      </c>
      <c r="I88" s="86" t="str">
        <f>IFERROR(IF(INDEX(Backlog!H$6:H$1005,Calculation!$B88,1)="","Not set",INDEX(Backlog!H$6:H$1005,Calculation!$B88,1)),"")</f>
        <v>Not set</v>
      </c>
      <c r="J88" s="86" t="str">
        <f>IFERROR(""&amp;INDEX(Backlog!I$6:I$1005,Calculation!$B88,1),"")</f>
        <v/>
      </c>
      <c r="K88" s="86" t="str">
        <f>IFERROR(IF(LEN(INDEX(Backlog!J$6:J$1005,Calculation!$B88,1))=0,"Not set",INDEX(Backlog!J$6:J$1005,Calculation!$B88,1)),"")</f>
        <v>Not set</v>
      </c>
      <c r="L88" s="105" t="str">
        <f>IFERROR(IF(INDEX(Backlog!K$6:K$1005,Calculation!$B88,1)="","",INDEX(Backlog!K$6:K$1005,Calculation!$B88,1)),"")</f>
        <v/>
      </c>
      <c r="M88" s="105" t="str">
        <f t="shared" si="50"/>
        <v/>
      </c>
      <c r="N88" s="105" t="str">
        <f>IFERROR(IF(INDEX(Backlog!L$6:L$1005,Calculation!$B88,1)="","",INDEX(Backlog!L$6:L$1005,Calculation!$B88,1)),"")</f>
        <v/>
      </c>
      <c r="O88" s="105" t="str">
        <f t="shared" si="51"/>
        <v/>
      </c>
      <c r="P88" s="86" t="str">
        <f>IFERROR(""&amp;INDEX(Backlog!M$6:M$1005,Calculation!$B88,1),"")</f>
        <v/>
      </c>
      <c r="Q88" s="106" t="str">
        <f t="shared" si="52"/>
        <v/>
      </c>
      <c r="R88" s="106">
        <f t="shared" si="53"/>
        <v>0</v>
      </c>
      <c r="T88" s="107">
        <f t="shared" si="54"/>
        <v>0</v>
      </c>
      <c r="U88" s="86">
        <f t="shared" si="55"/>
        <v>1</v>
      </c>
      <c r="V88" s="86">
        <f t="shared" si="56"/>
        <v>1</v>
      </c>
      <c r="W88" s="86">
        <f t="shared" si="57"/>
        <v>1</v>
      </c>
      <c r="X88" s="86">
        <f t="shared" si="64"/>
        <v>0</v>
      </c>
      <c r="Y88" s="86" t="str">
        <f t="shared" si="58"/>
        <v xml:space="preserve">#0 - </v>
      </c>
      <c r="Z88" s="86" t="str">
        <f t="shared" si="59"/>
        <v>-</v>
      </c>
      <c r="AA88" s="86" t="str">
        <f>IF(X88=0,"",IF(LEN(K88)=0,COLUMN(Kanban!$D$8),IFERROR(MATCH(K88,Kanban!$A$8:$AI$8,0),COLUMN(Kanban!$D$8))))</f>
        <v/>
      </c>
      <c r="AB88" s="86" t="str">
        <f>IF(X88=0,"",2*COUNTIF($AA$5:AA88,AA88)+$AF$5)</f>
        <v/>
      </c>
      <c r="AC88" s="106" t="str">
        <f t="shared" si="65"/>
        <v>-</v>
      </c>
      <c r="AK88" s="107" t="str">
        <f>INDEX(Retrospective!$B$8:$D$207,B88,IF(OR($AI$4=2,$AI$4=4),2,1))&amp;IF($AI$4=2,""," - "&amp;INDEX(Retrospective!$B$8:$D$207,B88,IF($AI$4=1,2,3)))</f>
        <v xml:space="preserve"> - </v>
      </c>
      <c r="AL88" s="106" t="str">
        <f>IFERROR(MATCH(INDEX(Retrospective!$E$8:$E$207,B88,1),$AI$13:$AI$16,0),"")</f>
        <v/>
      </c>
      <c r="AM88" s="86" t="str">
        <f>IF(AL88="","", AL88&amp;"."&amp;COUNTIF($AL$5:AL88,AL88))</f>
        <v/>
      </c>
      <c r="BF88" s="111" t="str">
        <f t="array" ref="BF88">IFERROR(SMALL(IF($D$5:$D$1004=$AP$6,$N$5:$N$1004,""),B88),"")</f>
        <v/>
      </c>
      <c r="BG88" s="112" t="str">
        <f>IF(IFERROR(MATCH(BF88,$BF$4:BF87,0),0)=0,MAX($BG$4:BG87)+1,"")</f>
        <v/>
      </c>
      <c r="BH88" s="113" t="str">
        <f t="shared" si="60"/>
        <v/>
      </c>
      <c r="BI88" s="112" t="str">
        <f t="shared" si="61"/>
        <v/>
      </c>
      <c r="BJ88" s="86" t="str">
        <f t="shared" si="62"/>
        <v/>
      </c>
      <c r="BK88" s="86" t="str">
        <f t="shared" si="66"/>
        <v/>
      </c>
      <c r="BL88" s="86" t="str">
        <f t="shared" si="63"/>
        <v/>
      </c>
      <c r="BM88" s="86" t="str">
        <f t="shared" si="67"/>
        <v/>
      </c>
      <c r="DA88" s="109">
        <f>IF(COUNTIF($DA$5:DA87,DA87)=$BD$15,MAX(DA87)+1,DA87)</f>
        <v>20</v>
      </c>
      <c r="DB88" s="109" t="str">
        <f t="shared" si="39"/>
        <v/>
      </c>
      <c r="DC88" s="109" t="str">
        <f>IF(DB88="","",INDEX($CT$5:$CY$5,1,COUNTIF($DB$6:DB88,DB88)))</f>
        <v/>
      </c>
      <c r="DD88" s="109" t="str">
        <f>IF(DB88="","",MAX(INDEX($CT$6:$CY$35,DA88+1,COUNTIF($DB$6:DB88,DB88)),0))</f>
        <v/>
      </c>
      <c r="DF88" s="124"/>
    </row>
    <row r="89" spans="2:110" s="7" customFormat="1" ht="15" customHeight="1" x14ac:dyDescent="0.25">
      <c r="B89" s="104">
        <v>85</v>
      </c>
      <c r="C89" s="86">
        <f>IFERROR(INDEX(Backlog!B$6:B$1005,Calculation!$B89,1),"")</f>
        <v>0</v>
      </c>
      <c r="D89" s="86" t="str">
        <f>IFERROR(IF(INDEX(Backlog!C$6:C$1005,Calculation!$B89,1)="","",INDEX(Backlog!C$6:C$1005,Calculation!$B89,1)),"")</f>
        <v/>
      </c>
      <c r="E89" s="86" t="str">
        <f>IFERROR(""&amp;INDEX(Backlog!D$6:D$1005,Calculation!$B89,1),"")</f>
        <v/>
      </c>
      <c r="F89" s="86" t="str">
        <f>IFERROR(""&amp;INDEX(Backlog!E$6:E$1005,Calculation!$B89,1),"")</f>
        <v/>
      </c>
      <c r="G89" s="86" t="str">
        <f>IFERROR(""&amp;INDEX(Backlog!F$6:F$1005,Calculation!$B89,1),"")</f>
        <v/>
      </c>
      <c r="H89" s="86" t="str">
        <f>IFERROR(IF(INDEX(Backlog!G$6:G$1005,Calculation!$B89,1)="","",INDEX(Backlog!G$6:G$1005,Calculation!$B89,1)),"")</f>
        <v/>
      </c>
      <c r="I89" s="86" t="str">
        <f>IFERROR(IF(INDEX(Backlog!H$6:H$1005,Calculation!$B89,1)="","Not set",INDEX(Backlog!H$6:H$1005,Calculation!$B89,1)),"")</f>
        <v>Not set</v>
      </c>
      <c r="J89" s="86" t="str">
        <f>IFERROR(""&amp;INDEX(Backlog!I$6:I$1005,Calculation!$B89,1),"")</f>
        <v/>
      </c>
      <c r="K89" s="86" t="str">
        <f>IFERROR(IF(LEN(INDEX(Backlog!J$6:J$1005,Calculation!$B89,1))=0,"Not set",INDEX(Backlog!J$6:J$1005,Calculation!$B89,1)),"")</f>
        <v>Not set</v>
      </c>
      <c r="L89" s="105" t="str">
        <f>IFERROR(IF(INDEX(Backlog!K$6:K$1005,Calculation!$B89,1)="","",INDEX(Backlog!K$6:K$1005,Calculation!$B89,1)),"")</f>
        <v/>
      </c>
      <c r="M89" s="105" t="str">
        <f t="shared" si="50"/>
        <v/>
      </c>
      <c r="N89" s="105" t="str">
        <f>IFERROR(IF(INDEX(Backlog!L$6:L$1005,Calculation!$B89,1)="","",INDEX(Backlog!L$6:L$1005,Calculation!$B89,1)),"")</f>
        <v/>
      </c>
      <c r="O89" s="105" t="str">
        <f t="shared" si="51"/>
        <v/>
      </c>
      <c r="P89" s="86" t="str">
        <f>IFERROR(""&amp;INDEX(Backlog!M$6:M$1005,Calculation!$B89,1),"")</f>
        <v/>
      </c>
      <c r="Q89" s="106" t="str">
        <f t="shared" si="52"/>
        <v/>
      </c>
      <c r="R89" s="106">
        <f t="shared" si="53"/>
        <v>0</v>
      </c>
      <c r="T89" s="107">
        <f t="shared" si="54"/>
        <v>0</v>
      </c>
      <c r="U89" s="86">
        <f t="shared" si="55"/>
        <v>1</v>
      </c>
      <c r="V89" s="86">
        <f t="shared" si="56"/>
        <v>1</v>
      </c>
      <c r="W89" s="86">
        <f t="shared" si="57"/>
        <v>1</v>
      </c>
      <c r="X89" s="86">
        <f t="shared" si="64"/>
        <v>0</v>
      </c>
      <c r="Y89" s="86" t="str">
        <f t="shared" si="58"/>
        <v xml:space="preserve">#0 - </v>
      </c>
      <c r="Z89" s="86" t="str">
        <f t="shared" si="59"/>
        <v>-</v>
      </c>
      <c r="AA89" s="86" t="str">
        <f>IF(X89=0,"",IF(LEN(K89)=0,COLUMN(Kanban!$D$8),IFERROR(MATCH(K89,Kanban!$A$8:$AI$8,0),COLUMN(Kanban!$D$8))))</f>
        <v/>
      </c>
      <c r="AB89" s="86" t="str">
        <f>IF(X89=0,"",2*COUNTIF($AA$5:AA89,AA89)+$AF$5)</f>
        <v/>
      </c>
      <c r="AC89" s="106" t="str">
        <f t="shared" si="65"/>
        <v>-</v>
      </c>
      <c r="AK89" s="107" t="str">
        <f>INDEX(Retrospective!$B$8:$D$207,B89,IF(OR($AI$4=2,$AI$4=4),2,1))&amp;IF($AI$4=2,""," - "&amp;INDEX(Retrospective!$B$8:$D$207,B89,IF($AI$4=1,2,3)))</f>
        <v xml:space="preserve"> - </v>
      </c>
      <c r="AL89" s="106" t="str">
        <f>IFERROR(MATCH(INDEX(Retrospective!$E$8:$E$27,B89,1),$AI$13:$AI$16,0),"")</f>
        <v/>
      </c>
      <c r="AM89" s="86" t="str">
        <f>IF(AL89="","", AL89&amp;"."&amp;COUNTIF($AL$5:AL89,AL89))</f>
        <v/>
      </c>
      <c r="BF89" s="111" t="str">
        <f t="array" ref="BF89">IFERROR(SMALL(IF($D$5:$D$1004=$AP$6,$N$5:$N$1004,""),B89),"")</f>
        <v/>
      </c>
      <c r="BG89" s="112" t="str">
        <f>IF(IFERROR(MATCH(BF89,$BF$4:BF88,0),0)=0,MAX($BG$4:BG88)+1,"")</f>
        <v/>
      </c>
      <c r="BH89" s="113" t="str">
        <f t="shared" si="60"/>
        <v/>
      </c>
      <c r="BI89" s="112" t="str">
        <f t="shared" si="61"/>
        <v/>
      </c>
      <c r="BJ89" s="86" t="str">
        <f t="shared" si="62"/>
        <v/>
      </c>
      <c r="BK89" s="86" t="str">
        <f t="shared" si="66"/>
        <v/>
      </c>
      <c r="BL89" s="86" t="str">
        <f t="shared" si="63"/>
        <v/>
      </c>
      <c r="BM89" s="86" t="str">
        <f t="shared" si="67"/>
        <v/>
      </c>
      <c r="DA89" s="109">
        <f>IF(COUNTIF($DA$5:DA88,DA88)=$BD$15,MAX(DA88)+1,DA88)</f>
        <v>20</v>
      </c>
      <c r="DB89" s="109" t="str">
        <f t="shared" si="39"/>
        <v/>
      </c>
      <c r="DC89" s="109" t="str">
        <f>IF(DB89="","",INDEX($CT$5:$CY$5,1,COUNTIF($DB$6:DB89,DB89)))</f>
        <v/>
      </c>
      <c r="DD89" s="109" t="str">
        <f>IF(DB89="","",MAX(INDEX($CT$6:$CY$35,DA89+1,COUNTIF($DB$6:DB89,DB89)),0))</f>
        <v/>
      </c>
      <c r="DF89" s="124"/>
    </row>
    <row r="90" spans="2:110" s="7" customFormat="1" ht="15" customHeight="1" x14ac:dyDescent="0.25">
      <c r="B90" s="104">
        <v>86</v>
      </c>
      <c r="C90" s="86">
        <f>IFERROR(INDEX(Backlog!B$6:B$1005,Calculation!$B90,1),"")</f>
        <v>0</v>
      </c>
      <c r="D90" s="86" t="str">
        <f>IFERROR(IF(INDEX(Backlog!C$6:C$1005,Calculation!$B90,1)="","",INDEX(Backlog!C$6:C$1005,Calculation!$B90,1)),"")</f>
        <v/>
      </c>
      <c r="E90" s="86" t="str">
        <f>IFERROR(""&amp;INDEX(Backlog!D$6:D$1005,Calculation!$B90,1),"")</f>
        <v/>
      </c>
      <c r="F90" s="86" t="str">
        <f>IFERROR(""&amp;INDEX(Backlog!E$6:E$1005,Calculation!$B90,1),"")</f>
        <v/>
      </c>
      <c r="G90" s="86" t="str">
        <f>IFERROR(""&amp;INDEX(Backlog!F$6:F$1005,Calculation!$B90,1),"")</f>
        <v/>
      </c>
      <c r="H90" s="86" t="str">
        <f>IFERROR(IF(INDEX(Backlog!G$6:G$1005,Calculation!$B90,1)="","",INDEX(Backlog!G$6:G$1005,Calculation!$B90,1)),"")</f>
        <v/>
      </c>
      <c r="I90" s="86" t="str">
        <f>IFERROR(IF(INDEX(Backlog!H$6:H$1005,Calculation!$B90,1)="","Not set",INDEX(Backlog!H$6:H$1005,Calculation!$B90,1)),"")</f>
        <v>Not set</v>
      </c>
      <c r="J90" s="86" t="str">
        <f>IFERROR(""&amp;INDEX(Backlog!I$6:I$1005,Calculation!$B90,1),"")</f>
        <v/>
      </c>
      <c r="K90" s="86" t="str">
        <f>IFERROR(IF(LEN(INDEX(Backlog!J$6:J$1005,Calculation!$B90,1))=0,"Not set",INDEX(Backlog!J$6:J$1005,Calculation!$B90,1)),"")</f>
        <v>Not set</v>
      </c>
      <c r="L90" s="105" t="str">
        <f>IFERROR(IF(INDEX(Backlog!K$6:K$1005,Calculation!$B90,1)="","",INDEX(Backlog!K$6:K$1005,Calculation!$B90,1)),"")</f>
        <v/>
      </c>
      <c r="M90" s="105" t="str">
        <f t="shared" si="50"/>
        <v/>
      </c>
      <c r="N90" s="105" t="str">
        <f>IFERROR(IF(INDEX(Backlog!L$6:L$1005,Calculation!$B90,1)="","",INDEX(Backlog!L$6:L$1005,Calculation!$B90,1)),"")</f>
        <v/>
      </c>
      <c r="O90" s="105" t="str">
        <f t="shared" si="51"/>
        <v/>
      </c>
      <c r="P90" s="86" t="str">
        <f>IFERROR(""&amp;INDEX(Backlog!M$6:M$1005,Calculation!$B90,1),"")</f>
        <v/>
      </c>
      <c r="Q90" s="106" t="str">
        <f t="shared" si="52"/>
        <v/>
      </c>
      <c r="R90" s="106">
        <f t="shared" si="53"/>
        <v>0</v>
      </c>
      <c r="T90" s="107">
        <f t="shared" si="54"/>
        <v>0</v>
      </c>
      <c r="U90" s="86">
        <f t="shared" si="55"/>
        <v>1</v>
      </c>
      <c r="V90" s="86">
        <f t="shared" si="56"/>
        <v>1</v>
      </c>
      <c r="W90" s="86">
        <f t="shared" si="57"/>
        <v>1</v>
      </c>
      <c r="X90" s="86">
        <f t="shared" si="64"/>
        <v>0</v>
      </c>
      <c r="Y90" s="86" t="str">
        <f t="shared" si="58"/>
        <v xml:space="preserve">#0 - </v>
      </c>
      <c r="Z90" s="86" t="str">
        <f t="shared" si="59"/>
        <v>-</v>
      </c>
      <c r="AA90" s="86" t="str">
        <f>IF(X90=0,"",IF(LEN(K90)=0,COLUMN(Kanban!$D$8),IFERROR(MATCH(K90,Kanban!$A$8:$AI$8,0),COLUMN(Kanban!$D$8))))</f>
        <v/>
      </c>
      <c r="AB90" s="86" t="str">
        <f>IF(X90=0,"",2*COUNTIF($AA$5:AA90,AA90)+$AF$5)</f>
        <v/>
      </c>
      <c r="AC90" s="106" t="str">
        <f t="shared" si="65"/>
        <v>-</v>
      </c>
      <c r="AK90" s="107" t="str">
        <f>INDEX(Retrospective!$B$8:$D$207,B90,IF(OR($AI$4=2,$AI$4=4),2,1))&amp;IF($AI$4=2,""," - "&amp;INDEX(Retrospective!$B$8:$D$207,B90,IF($AI$4=1,2,3)))</f>
        <v xml:space="preserve"> - </v>
      </c>
      <c r="AL90" s="106" t="str">
        <f>IFERROR(MATCH(INDEX(Retrospective!$E$8:$E$27,B90,1),$AI$13:$AI$16,0),"")</f>
        <v/>
      </c>
      <c r="AM90" s="86" t="str">
        <f>IF(AL90="","", AL90&amp;"."&amp;COUNTIF($AL$5:AL90,AL90))</f>
        <v/>
      </c>
      <c r="BF90" s="111" t="str">
        <f t="array" ref="BF90">IFERROR(SMALL(IF($D$5:$D$1004=$AP$6,$N$5:$N$1004,""),B90),"")</f>
        <v/>
      </c>
      <c r="BG90" s="112" t="str">
        <f>IF(IFERROR(MATCH(BF90,$BF$4:BF89,0),0)=0,MAX($BG$4:BG89)+1,"")</f>
        <v/>
      </c>
      <c r="BH90" s="113" t="str">
        <f t="shared" si="60"/>
        <v/>
      </c>
      <c r="BI90" s="112" t="str">
        <f t="shared" si="61"/>
        <v/>
      </c>
      <c r="BJ90" s="86" t="str">
        <f t="shared" si="62"/>
        <v/>
      </c>
      <c r="BK90" s="86" t="str">
        <f t="shared" si="66"/>
        <v/>
      </c>
      <c r="BL90" s="86" t="str">
        <f t="shared" si="63"/>
        <v/>
      </c>
      <c r="BM90" s="86" t="str">
        <f t="shared" si="67"/>
        <v/>
      </c>
      <c r="DA90" s="109">
        <f>IF(COUNTIF($DA$5:DA89,DA89)=$BD$15,MAX(DA89)+1,DA89)</f>
        <v>21</v>
      </c>
      <c r="DB90" s="109" t="str">
        <f t="shared" si="39"/>
        <v/>
      </c>
      <c r="DC90" s="109" t="str">
        <f>IF(DB90="","",INDEX($CT$5:$CY$5,1,COUNTIF($DB$6:DB90,DB90)))</f>
        <v/>
      </c>
      <c r="DD90" s="109" t="str">
        <f>IF(DB90="","",MAX(INDEX($CT$6:$CY$35,DA90+1,COUNTIF($DB$6:DB90,DB90)),0))</f>
        <v/>
      </c>
      <c r="DF90" s="124"/>
    </row>
    <row r="91" spans="2:110" s="7" customFormat="1" ht="15" customHeight="1" x14ac:dyDescent="0.25">
      <c r="B91" s="104">
        <v>87</v>
      </c>
      <c r="C91" s="86">
        <f>IFERROR(INDEX(Backlog!B$6:B$1005,Calculation!$B91,1),"")</f>
        <v>0</v>
      </c>
      <c r="D91" s="86" t="str">
        <f>IFERROR(IF(INDEX(Backlog!C$6:C$1005,Calculation!$B91,1)="","",INDEX(Backlog!C$6:C$1005,Calculation!$B91,1)),"")</f>
        <v/>
      </c>
      <c r="E91" s="86" t="str">
        <f>IFERROR(""&amp;INDEX(Backlog!D$6:D$1005,Calculation!$B91,1),"")</f>
        <v/>
      </c>
      <c r="F91" s="86" t="str">
        <f>IFERROR(""&amp;INDEX(Backlog!E$6:E$1005,Calculation!$B91,1),"")</f>
        <v/>
      </c>
      <c r="G91" s="86" t="str">
        <f>IFERROR(""&amp;INDEX(Backlog!F$6:F$1005,Calculation!$B91,1),"")</f>
        <v/>
      </c>
      <c r="H91" s="86" t="str">
        <f>IFERROR(IF(INDEX(Backlog!G$6:G$1005,Calculation!$B91,1)="","",INDEX(Backlog!G$6:G$1005,Calculation!$B91,1)),"")</f>
        <v/>
      </c>
      <c r="I91" s="86" t="str">
        <f>IFERROR(IF(INDEX(Backlog!H$6:H$1005,Calculation!$B91,1)="","Not set",INDEX(Backlog!H$6:H$1005,Calculation!$B91,1)),"")</f>
        <v>Not set</v>
      </c>
      <c r="J91" s="86" t="str">
        <f>IFERROR(""&amp;INDEX(Backlog!I$6:I$1005,Calculation!$B91,1),"")</f>
        <v/>
      </c>
      <c r="K91" s="86" t="str">
        <f>IFERROR(IF(LEN(INDEX(Backlog!J$6:J$1005,Calculation!$B91,1))=0,"Not set",INDEX(Backlog!J$6:J$1005,Calculation!$B91,1)),"")</f>
        <v>Not set</v>
      </c>
      <c r="L91" s="105" t="str">
        <f>IFERROR(IF(INDEX(Backlog!K$6:K$1005,Calculation!$B91,1)="","",INDEX(Backlog!K$6:K$1005,Calculation!$B91,1)),"")</f>
        <v/>
      </c>
      <c r="M91" s="105" t="str">
        <f t="shared" si="50"/>
        <v/>
      </c>
      <c r="N91" s="105" t="str">
        <f>IFERROR(IF(INDEX(Backlog!L$6:L$1005,Calculation!$B91,1)="","",INDEX(Backlog!L$6:L$1005,Calculation!$B91,1)),"")</f>
        <v/>
      </c>
      <c r="O91" s="105" t="str">
        <f t="shared" si="51"/>
        <v/>
      </c>
      <c r="P91" s="86" t="str">
        <f>IFERROR(""&amp;INDEX(Backlog!M$6:M$1005,Calculation!$B91,1),"")</f>
        <v/>
      </c>
      <c r="Q91" s="106" t="str">
        <f t="shared" si="52"/>
        <v/>
      </c>
      <c r="R91" s="106">
        <f t="shared" si="53"/>
        <v>0</v>
      </c>
      <c r="T91" s="107">
        <f t="shared" si="54"/>
        <v>0</v>
      </c>
      <c r="U91" s="86">
        <f t="shared" si="55"/>
        <v>1</v>
      </c>
      <c r="V91" s="86">
        <f t="shared" si="56"/>
        <v>1</v>
      </c>
      <c r="W91" s="86">
        <f t="shared" si="57"/>
        <v>1</v>
      </c>
      <c r="X91" s="86">
        <f t="shared" si="64"/>
        <v>0</v>
      </c>
      <c r="Y91" s="86" t="str">
        <f t="shared" si="58"/>
        <v xml:space="preserve">#0 - </v>
      </c>
      <c r="Z91" s="86" t="str">
        <f t="shared" si="59"/>
        <v>-</v>
      </c>
      <c r="AA91" s="86" t="str">
        <f>IF(X91=0,"",IF(LEN(K91)=0,COLUMN(Kanban!$D$8),IFERROR(MATCH(K91,Kanban!$A$8:$AI$8,0),COLUMN(Kanban!$D$8))))</f>
        <v/>
      </c>
      <c r="AB91" s="86" t="str">
        <f>IF(X91=0,"",2*COUNTIF($AA$5:AA91,AA91)+$AF$5)</f>
        <v/>
      </c>
      <c r="AC91" s="106" t="str">
        <f t="shared" si="65"/>
        <v>-</v>
      </c>
      <c r="AK91" s="107" t="str">
        <f>INDEX(Retrospective!$B$8:$D$207,B91,IF(OR($AI$4=2,$AI$4=4),2,1))&amp;IF($AI$4=2,""," - "&amp;INDEX(Retrospective!$B$8:$D$207,B91,IF($AI$4=1,2,3)))</f>
        <v xml:space="preserve"> - </v>
      </c>
      <c r="AL91" s="106" t="str">
        <f>IFERROR(MATCH(INDEX(Retrospective!$E$8:$E$207,B91,1),$AI$13:$AI$16,0),"")</f>
        <v/>
      </c>
      <c r="AM91" s="86" t="str">
        <f>IF(AL91="","", AL91&amp;"."&amp;COUNTIF($AL$5:AL91,AL91))</f>
        <v/>
      </c>
      <c r="BF91" s="111" t="str">
        <f t="array" ref="BF91">IFERROR(SMALL(IF($D$5:$D$1004=$AP$6,$N$5:$N$1004,""),B91),"")</f>
        <v/>
      </c>
      <c r="BG91" s="112" t="str">
        <f>IF(IFERROR(MATCH(BF91,$BF$4:BF90,0),0)=0,MAX($BG$4:BG90)+1,"")</f>
        <v/>
      </c>
      <c r="BH91" s="113" t="str">
        <f t="shared" si="60"/>
        <v/>
      </c>
      <c r="BI91" s="112" t="str">
        <f t="shared" si="61"/>
        <v/>
      </c>
      <c r="BJ91" s="86" t="str">
        <f t="shared" si="62"/>
        <v/>
      </c>
      <c r="BK91" s="86" t="str">
        <f t="shared" si="66"/>
        <v/>
      </c>
      <c r="BL91" s="86" t="str">
        <f t="shared" si="63"/>
        <v/>
      </c>
      <c r="BM91" s="86" t="str">
        <f t="shared" si="67"/>
        <v/>
      </c>
      <c r="DA91" s="109">
        <f>IF(COUNTIF($DA$5:DA90,DA90)=$BD$15,MAX(DA90)+1,DA90)</f>
        <v>21</v>
      </c>
      <c r="DB91" s="109" t="str">
        <f t="shared" si="39"/>
        <v/>
      </c>
      <c r="DC91" s="109" t="str">
        <f>IF(DB91="","",INDEX($CT$5:$CY$5,1,COUNTIF($DB$6:DB91,DB91)))</f>
        <v/>
      </c>
      <c r="DD91" s="109" t="str">
        <f>IF(DB91="","",MAX(INDEX($CT$6:$CY$35,DA91+1,COUNTIF($DB$6:DB91,DB91)),0))</f>
        <v/>
      </c>
      <c r="DF91" s="124"/>
    </row>
    <row r="92" spans="2:110" s="7" customFormat="1" ht="15" customHeight="1" x14ac:dyDescent="0.25">
      <c r="B92" s="104">
        <v>88</v>
      </c>
      <c r="C92" s="86">
        <f>IFERROR(INDEX(Backlog!B$6:B$1005,Calculation!$B92,1),"")</f>
        <v>0</v>
      </c>
      <c r="D92" s="86" t="str">
        <f>IFERROR(IF(INDEX(Backlog!C$6:C$1005,Calculation!$B92,1)="","",INDEX(Backlog!C$6:C$1005,Calculation!$B92,1)),"")</f>
        <v/>
      </c>
      <c r="E92" s="86" t="str">
        <f>IFERROR(""&amp;INDEX(Backlog!D$6:D$1005,Calculation!$B92,1),"")</f>
        <v/>
      </c>
      <c r="F92" s="86" t="str">
        <f>IFERROR(""&amp;INDEX(Backlog!E$6:E$1005,Calculation!$B92,1),"")</f>
        <v/>
      </c>
      <c r="G92" s="86" t="str">
        <f>IFERROR(""&amp;INDEX(Backlog!F$6:F$1005,Calculation!$B92,1),"")</f>
        <v/>
      </c>
      <c r="H92" s="86" t="str">
        <f>IFERROR(IF(INDEX(Backlog!G$6:G$1005,Calculation!$B92,1)="","",INDEX(Backlog!G$6:G$1005,Calculation!$B92,1)),"")</f>
        <v/>
      </c>
      <c r="I92" s="86" t="str">
        <f>IFERROR(IF(INDEX(Backlog!H$6:H$1005,Calculation!$B92,1)="","Not set",INDEX(Backlog!H$6:H$1005,Calculation!$B92,1)),"")</f>
        <v>Not set</v>
      </c>
      <c r="J92" s="86" t="str">
        <f>IFERROR(""&amp;INDEX(Backlog!I$6:I$1005,Calculation!$B92,1),"")</f>
        <v/>
      </c>
      <c r="K92" s="86" t="str">
        <f>IFERROR(IF(LEN(INDEX(Backlog!J$6:J$1005,Calculation!$B92,1))=0,"Not set",INDEX(Backlog!J$6:J$1005,Calculation!$B92,1)),"")</f>
        <v>Not set</v>
      </c>
      <c r="L92" s="105" t="str">
        <f>IFERROR(IF(INDEX(Backlog!K$6:K$1005,Calculation!$B92,1)="","",INDEX(Backlog!K$6:K$1005,Calculation!$B92,1)),"")</f>
        <v/>
      </c>
      <c r="M92" s="105" t="str">
        <f t="shared" si="50"/>
        <v/>
      </c>
      <c r="N92" s="105" t="str">
        <f>IFERROR(IF(INDEX(Backlog!L$6:L$1005,Calculation!$B92,1)="","",INDEX(Backlog!L$6:L$1005,Calculation!$B92,1)),"")</f>
        <v/>
      </c>
      <c r="O92" s="105" t="str">
        <f t="shared" si="51"/>
        <v/>
      </c>
      <c r="P92" s="86" t="str">
        <f>IFERROR(""&amp;INDEX(Backlog!M$6:M$1005,Calculation!$B92,1),"")</f>
        <v/>
      </c>
      <c r="Q92" s="106" t="str">
        <f t="shared" si="52"/>
        <v/>
      </c>
      <c r="R92" s="106">
        <f t="shared" si="53"/>
        <v>0</v>
      </c>
      <c r="T92" s="107">
        <f t="shared" si="54"/>
        <v>0</v>
      </c>
      <c r="U92" s="86">
        <f t="shared" si="55"/>
        <v>1</v>
      </c>
      <c r="V92" s="86">
        <f t="shared" si="56"/>
        <v>1</v>
      </c>
      <c r="W92" s="86">
        <f t="shared" si="57"/>
        <v>1</v>
      </c>
      <c r="X92" s="86">
        <f t="shared" si="64"/>
        <v>0</v>
      </c>
      <c r="Y92" s="86" t="str">
        <f t="shared" si="58"/>
        <v xml:space="preserve">#0 - </v>
      </c>
      <c r="Z92" s="86" t="str">
        <f t="shared" si="59"/>
        <v>-</v>
      </c>
      <c r="AA92" s="86" t="str">
        <f>IF(X92=0,"",IF(LEN(K92)=0,COLUMN(Kanban!$D$8),IFERROR(MATCH(K92,Kanban!$A$8:$AI$8,0),COLUMN(Kanban!$D$8))))</f>
        <v/>
      </c>
      <c r="AB92" s="86" t="str">
        <f>IF(X92=0,"",2*COUNTIF($AA$5:AA92,AA92)+$AF$5)</f>
        <v/>
      </c>
      <c r="AC92" s="106" t="str">
        <f t="shared" si="65"/>
        <v>-</v>
      </c>
      <c r="AK92" s="107" t="str">
        <f>INDEX(Retrospective!$B$8:$D$207,B92,IF(OR($AI$4=2,$AI$4=4),2,1))&amp;IF($AI$4=2,""," - "&amp;INDEX(Retrospective!$B$8:$D$207,B92,IF($AI$4=1,2,3)))</f>
        <v xml:space="preserve"> - </v>
      </c>
      <c r="AL92" s="106" t="str">
        <f>IFERROR(MATCH(INDEX(Retrospective!$E$8:$E$207,B92,1),$AI$13:$AI$16,0),"")</f>
        <v/>
      </c>
      <c r="AM92" s="86" t="str">
        <f>IF(AL92="","", AL92&amp;"."&amp;COUNTIF($AL$5:AL92,AL92))</f>
        <v/>
      </c>
      <c r="BF92" s="111" t="str">
        <f t="array" ref="BF92">IFERROR(SMALL(IF($D$5:$D$1004=$AP$6,$N$5:$N$1004,""),B92),"")</f>
        <v/>
      </c>
      <c r="BG92" s="112" t="str">
        <f>IF(IFERROR(MATCH(BF92,$BF$4:BF91,0),0)=0,MAX($BG$4:BG91)+1,"")</f>
        <v/>
      </c>
      <c r="BH92" s="113" t="str">
        <f t="shared" si="60"/>
        <v/>
      </c>
      <c r="BI92" s="112" t="str">
        <f t="shared" si="61"/>
        <v/>
      </c>
      <c r="BJ92" s="86" t="str">
        <f t="shared" si="62"/>
        <v/>
      </c>
      <c r="BK92" s="86" t="str">
        <f t="shared" si="66"/>
        <v/>
      </c>
      <c r="BL92" s="86" t="str">
        <f t="shared" si="63"/>
        <v/>
      </c>
      <c r="BM92" s="86" t="str">
        <f t="shared" si="67"/>
        <v/>
      </c>
      <c r="DA92" s="109">
        <f>IF(COUNTIF($DA$5:DA91,DA91)=$BD$15,MAX(DA91)+1,DA91)</f>
        <v>21</v>
      </c>
      <c r="DB92" s="109" t="str">
        <f t="shared" si="39"/>
        <v/>
      </c>
      <c r="DC92" s="109" t="str">
        <f>IF(DB92="","",INDEX($CT$5:$CY$5,1,COUNTIF($DB$6:DB92,DB92)))</f>
        <v/>
      </c>
      <c r="DD92" s="109" t="str">
        <f>IF(DB92="","",MAX(INDEX($CT$6:$CY$35,DA92+1,COUNTIF($DB$6:DB92,DB92)),0))</f>
        <v/>
      </c>
      <c r="DF92" s="124"/>
    </row>
    <row r="93" spans="2:110" s="7" customFormat="1" ht="15" customHeight="1" x14ac:dyDescent="0.25">
      <c r="B93" s="104">
        <v>89</v>
      </c>
      <c r="C93" s="86">
        <f>IFERROR(INDEX(Backlog!B$6:B$1005,Calculation!$B93,1),"")</f>
        <v>0</v>
      </c>
      <c r="D93" s="86" t="str">
        <f>IFERROR(IF(INDEX(Backlog!C$6:C$1005,Calculation!$B93,1)="","",INDEX(Backlog!C$6:C$1005,Calculation!$B93,1)),"")</f>
        <v/>
      </c>
      <c r="E93" s="86" t="str">
        <f>IFERROR(""&amp;INDEX(Backlog!D$6:D$1005,Calculation!$B93,1),"")</f>
        <v/>
      </c>
      <c r="F93" s="86" t="str">
        <f>IFERROR(""&amp;INDEX(Backlog!E$6:E$1005,Calculation!$B93,1),"")</f>
        <v/>
      </c>
      <c r="G93" s="86" t="str">
        <f>IFERROR(""&amp;INDEX(Backlog!F$6:F$1005,Calculation!$B93,1),"")</f>
        <v/>
      </c>
      <c r="H93" s="86" t="str">
        <f>IFERROR(IF(INDEX(Backlog!G$6:G$1005,Calculation!$B93,1)="","",INDEX(Backlog!G$6:G$1005,Calculation!$B93,1)),"")</f>
        <v/>
      </c>
      <c r="I93" s="86" t="str">
        <f>IFERROR(IF(INDEX(Backlog!H$6:H$1005,Calculation!$B93,1)="","Not set",INDEX(Backlog!H$6:H$1005,Calculation!$B93,1)),"")</f>
        <v>Not set</v>
      </c>
      <c r="J93" s="86" t="str">
        <f>IFERROR(""&amp;INDEX(Backlog!I$6:I$1005,Calculation!$B93,1),"")</f>
        <v/>
      </c>
      <c r="K93" s="86" t="str">
        <f>IFERROR(IF(LEN(INDEX(Backlog!J$6:J$1005,Calculation!$B93,1))=0,"Not set",INDEX(Backlog!J$6:J$1005,Calculation!$B93,1)),"")</f>
        <v>Not set</v>
      </c>
      <c r="L93" s="105" t="str">
        <f>IFERROR(IF(INDEX(Backlog!K$6:K$1005,Calculation!$B93,1)="","",INDEX(Backlog!K$6:K$1005,Calculation!$B93,1)),"")</f>
        <v/>
      </c>
      <c r="M93" s="105" t="str">
        <f t="shared" si="50"/>
        <v/>
      </c>
      <c r="N93" s="105" t="str">
        <f>IFERROR(IF(INDEX(Backlog!L$6:L$1005,Calculation!$B93,1)="","",INDEX(Backlog!L$6:L$1005,Calculation!$B93,1)),"")</f>
        <v/>
      </c>
      <c r="O93" s="105" t="str">
        <f t="shared" si="51"/>
        <v/>
      </c>
      <c r="P93" s="86" t="str">
        <f>IFERROR(""&amp;INDEX(Backlog!M$6:M$1005,Calculation!$B93,1),"")</f>
        <v/>
      </c>
      <c r="Q93" s="106" t="str">
        <f t="shared" si="52"/>
        <v/>
      </c>
      <c r="R93" s="106">
        <f t="shared" si="53"/>
        <v>0</v>
      </c>
      <c r="T93" s="107">
        <f t="shared" si="54"/>
        <v>0</v>
      </c>
      <c r="U93" s="86">
        <f t="shared" si="55"/>
        <v>1</v>
      </c>
      <c r="V93" s="86">
        <f t="shared" si="56"/>
        <v>1</v>
      </c>
      <c r="W93" s="86">
        <f t="shared" si="57"/>
        <v>1</v>
      </c>
      <c r="X93" s="86">
        <f t="shared" si="64"/>
        <v>0</v>
      </c>
      <c r="Y93" s="86" t="str">
        <f t="shared" si="58"/>
        <v xml:space="preserve">#0 - </v>
      </c>
      <c r="Z93" s="86" t="str">
        <f t="shared" si="59"/>
        <v>-</v>
      </c>
      <c r="AA93" s="86" t="str">
        <f>IF(X93=0,"",IF(LEN(K93)=0,COLUMN(Kanban!$D$8),IFERROR(MATCH(K93,Kanban!$A$8:$AI$8,0),COLUMN(Kanban!$D$8))))</f>
        <v/>
      </c>
      <c r="AB93" s="86" t="str">
        <f>IF(X93=0,"",2*COUNTIF($AA$5:AA93,AA93)+$AF$5)</f>
        <v/>
      </c>
      <c r="AC93" s="106" t="str">
        <f t="shared" si="65"/>
        <v>-</v>
      </c>
      <c r="AK93" s="107" t="str">
        <f>INDEX(Retrospective!$B$8:$D$207,B93,IF(OR($AI$4=2,$AI$4=4),2,1))&amp;IF($AI$4=2,""," - "&amp;INDEX(Retrospective!$B$8:$D$207,B93,IF($AI$4=1,2,3)))</f>
        <v xml:space="preserve"> - </v>
      </c>
      <c r="AL93" s="106" t="str">
        <f>IFERROR(MATCH(INDEX(Retrospective!$E$8:$E$207,B93,1),$AI$13:$AI$16,0),"")</f>
        <v/>
      </c>
      <c r="AM93" s="86" t="str">
        <f>IF(AL93="","", AL93&amp;"."&amp;COUNTIF($AL$5:AL93,AL93))</f>
        <v/>
      </c>
      <c r="BF93" s="111" t="str">
        <f t="array" ref="BF93">IFERROR(SMALL(IF($D$5:$D$1004=$AP$6,$N$5:$N$1004,""),B93),"")</f>
        <v/>
      </c>
      <c r="BG93" s="112" t="str">
        <f>IF(IFERROR(MATCH(BF93,$BF$4:BF92,0),0)=0,MAX($BG$4:BG92)+1,"")</f>
        <v/>
      </c>
      <c r="BH93" s="113" t="str">
        <f t="shared" si="60"/>
        <v/>
      </c>
      <c r="BI93" s="112" t="str">
        <f t="shared" si="61"/>
        <v/>
      </c>
      <c r="BJ93" s="86" t="str">
        <f t="shared" si="62"/>
        <v/>
      </c>
      <c r="BK93" s="86" t="str">
        <f t="shared" si="66"/>
        <v/>
      </c>
      <c r="BL93" s="86" t="str">
        <f t="shared" si="63"/>
        <v/>
      </c>
      <c r="BM93" s="86" t="str">
        <f t="shared" si="67"/>
        <v/>
      </c>
      <c r="DA93" s="109">
        <f>IF(COUNTIF($DA$5:DA92,DA92)=$BD$15,MAX(DA92)+1,DA92)</f>
        <v>21</v>
      </c>
      <c r="DB93" s="109" t="str">
        <f t="shared" si="39"/>
        <v/>
      </c>
      <c r="DC93" s="109" t="str">
        <f>IF(DB93="","",INDEX($CT$5:$CY$5,1,COUNTIF($DB$6:DB93,DB93)))</f>
        <v/>
      </c>
      <c r="DD93" s="109" t="str">
        <f>IF(DB93="","",MAX(INDEX($CT$6:$CY$35,DA93+1,COUNTIF($DB$6:DB93,DB93)),0))</f>
        <v/>
      </c>
      <c r="DF93" s="124"/>
    </row>
    <row r="94" spans="2:110" s="7" customFormat="1" ht="15" customHeight="1" x14ac:dyDescent="0.25">
      <c r="B94" s="104">
        <v>90</v>
      </c>
      <c r="C94" s="86">
        <f>IFERROR(INDEX(Backlog!B$6:B$1005,Calculation!$B94,1),"")</f>
        <v>0</v>
      </c>
      <c r="D94" s="86" t="str">
        <f>IFERROR(IF(INDEX(Backlog!C$6:C$1005,Calculation!$B94,1)="","",INDEX(Backlog!C$6:C$1005,Calculation!$B94,1)),"")</f>
        <v/>
      </c>
      <c r="E94" s="86" t="str">
        <f>IFERROR(""&amp;INDEX(Backlog!D$6:D$1005,Calculation!$B94,1),"")</f>
        <v/>
      </c>
      <c r="F94" s="86" t="str">
        <f>IFERROR(""&amp;INDEX(Backlog!E$6:E$1005,Calculation!$B94,1),"")</f>
        <v/>
      </c>
      <c r="G94" s="86" t="str">
        <f>IFERROR(""&amp;INDEX(Backlog!F$6:F$1005,Calculation!$B94,1),"")</f>
        <v/>
      </c>
      <c r="H94" s="86" t="str">
        <f>IFERROR(IF(INDEX(Backlog!G$6:G$1005,Calculation!$B94,1)="","",INDEX(Backlog!G$6:G$1005,Calculation!$B94,1)),"")</f>
        <v/>
      </c>
      <c r="I94" s="86" t="str">
        <f>IFERROR(IF(INDEX(Backlog!H$6:H$1005,Calculation!$B94,1)="","Not set",INDEX(Backlog!H$6:H$1005,Calculation!$B94,1)),"")</f>
        <v>Not set</v>
      </c>
      <c r="J94" s="86" t="str">
        <f>IFERROR(""&amp;INDEX(Backlog!I$6:I$1005,Calculation!$B94,1),"")</f>
        <v/>
      </c>
      <c r="K94" s="86" t="str">
        <f>IFERROR(IF(LEN(INDEX(Backlog!J$6:J$1005,Calculation!$B94,1))=0,"Not set",INDEX(Backlog!J$6:J$1005,Calculation!$B94,1)),"")</f>
        <v>Not set</v>
      </c>
      <c r="L94" s="105" t="str">
        <f>IFERROR(IF(INDEX(Backlog!K$6:K$1005,Calculation!$B94,1)="","",INDEX(Backlog!K$6:K$1005,Calculation!$B94,1)),"")</f>
        <v/>
      </c>
      <c r="M94" s="105" t="str">
        <f t="shared" si="50"/>
        <v/>
      </c>
      <c r="N94" s="105" t="str">
        <f>IFERROR(IF(INDEX(Backlog!L$6:L$1005,Calculation!$B94,1)="","",INDEX(Backlog!L$6:L$1005,Calculation!$B94,1)),"")</f>
        <v/>
      </c>
      <c r="O94" s="105" t="str">
        <f t="shared" si="51"/>
        <v/>
      </c>
      <c r="P94" s="86" t="str">
        <f>IFERROR(""&amp;INDEX(Backlog!M$6:M$1005,Calculation!$B94,1),"")</f>
        <v/>
      </c>
      <c r="Q94" s="106" t="str">
        <f t="shared" si="52"/>
        <v/>
      </c>
      <c r="R94" s="106">
        <f t="shared" si="53"/>
        <v>0</v>
      </c>
      <c r="T94" s="107">
        <f t="shared" si="54"/>
        <v>0</v>
      </c>
      <c r="U94" s="86">
        <f t="shared" si="55"/>
        <v>1</v>
      </c>
      <c r="V94" s="86">
        <f t="shared" si="56"/>
        <v>1</v>
      </c>
      <c r="W94" s="86">
        <f t="shared" si="57"/>
        <v>1</v>
      </c>
      <c r="X94" s="86">
        <f t="shared" si="64"/>
        <v>0</v>
      </c>
      <c r="Y94" s="86" t="str">
        <f t="shared" si="58"/>
        <v xml:space="preserve">#0 - </v>
      </c>
      <c r="Z94" s="86" t="str">
        <f t="shared" si="59"/>
        <v>-</v>
      </c>
      <c r="AA94" s="86" t="str">
        <f>IF(X94=0,"",IF(LEN(K94)=0,COLUMN(Kanban!$D$8),IFERROR(MATCH(K94,Kanban!$A$8:$AI$8,0),COLUMN(Kanban!$D$8))))</f>
        <v/>
      </c>
      <c r="AB94" s="86" t="str">
        <f>IF(X94=0,"",2*COUNTIF($AA$5:AA94,AA94)+$AF$5)</f>
        <v/>
      </c>
      <c r="AC94" s="106" t="str">
        <f t="shared" si="65"/>
        <v>-</v>
      </c>
      <c r="AK94" s="107" t="str">
        <f>INDEX(Retrospective!$B$8:$D$207,B94,IF(OR($AI$4=2,$AI$4=4),2,1))&amp;IF($AI$4=2,""," - "&amp;INDEX(Retrospective!$B$8:$D$207,B94,IF($AI$4=1,2,3)))</f>
        <v xml:space="preserve"> - </v>
      </c>
      <c r="AL94" s="106" t="str">
        <f>IFERROR(MATCH(INDEX(Retrospective!$E$8:$E$207,B94,1),$AI$13:$AI$16,0),"")</f>
        <v/>
      </c>
      <c r="AM94" s="86" t="str">
        <f>IF(AL94="","", AL94&amp;"."&amp;COUNTIF($AL$5:AL94,AL94))</f>
        <v/>
      </c>
      <c r="BF94" s="111" t="str">
        <f t="array" ref="BF94">IFERROR(SMALL(IF($D$5:$D$1004=$AP$6,$N$5:$N$1004,""),B94),"")</f>
        <v/>
      </c>
      <c r="BG94" s="112" t="str">
        <f>IF(IFERROR(MATCH(BF94,$BF$4:BF93,0),0)=0,MAX($BG$4:BG93)+1,"")</f>
        <v/>
      </c>
      <c r="BH94" s="113" t="str">
        <f t="shared" si="60"/>
        <v/>
      </c>
      <c r="BI94" s="112" t="str">
        <f t="shared" si="61"/>
        <v/>
      </c>
      <c r="BJ94" s="86" t="str">
        <f t="shared" si="62"/>
        <v/>
      </c>
      <c r="BK94" s="86" t="str">
        <f t="shared" si="66"/>
        <v/>
      </c>
      <c r="BL94" s="86" t="str">
        <f t="shared" si="63"/>
        <v/>
      </c>
      <c r="BM94" s="86" t="str">
        <f t="shared" si="67"/>
        <v/>
      </c>
      <c r="DA94" s="109">
        <f>IF(COUNTIF($DA$5:DA93,DA93)=$BD$15,MAX(DA93)+1,DA93)</f>
        <v>22</v>
      </c>
      <c r="DB94" s="109" t="str">
        <f t="shared" si="39"/>
        <v/>
      </c>
      <c r="DC94" s="109" t="str">
        <f>IF(DB94="","",INDEX($CT$5:$CY$5,1,COUNTIF($DB$6:DB94,DB94)))</f>
        <v/>
      </c>
      <c r="DD94" s="109" t="str">
        <f>IF(DB94="","",MAX(INDEX($CT$6:$CY$35,DA94+1,COUNTIF($DB$6:DB94,DB94)),0))</f>
        <v/>
      </c>
      <c r="DF94" s="124"/>
    </row>
    <row r="95" spans="2:110" s="7" customFormat="1" ht="15" customHeight="1" x14ac:dyDescent="0.25">
      <c r="B95" s="104">
        <v>91</v>
      </c>
      <c r="C95" s="86">
        <f>IFERROR(INDEX(Backlog!B$6:B$1005,Calculation!$B95,1),"")</f>
        <v>0</v>
      </c>
      <c r="D95" s="86" t="str">
        <f>IFERROR(IF(INDEX(Backlog!C$6:C$1005,Calculation!$B95,1)="","",INDEX(Backlog!C$6:C$1005,Calculation!$B95,1)),"")</f>
        <v/>
      </c>
      <c r="E95" s="86" t="str">
        <f>IFERROR(""&amp;INDEX(Backlog!D$6:D$1005,Calculation!$B95,1),"")</f>
        <v/>
      </c>
      <c r="F95" s="86" t="str">
        <f>IFERROR(""&amp;INDEX(Backlog!E$6:E$1005,Calculation!$B95,1),"")</f>
        <v/>
      </c>
      <c r="G95" s="86" t="str">
        <f>IFERROR(""&amp;INDEX(Backlog!F$6:F$1005,Calculation!$B95,1),"")</f>
        <v/>
      </c>
      <c r="H95" s="86" t="str">
        <f>IFERROR(IF(INDEX(Backlog!G$6:G$1005,Calculation!$B95,1)="","",INDEX(Backlog!G$6:G$1005,Calculation!$B95,1)),"")</f>
        <v/>
      </c>
      <c r="I95" s="86" t="str">
        <f>IFERROR(IF(INDEX(Backlog!H$6:H$1005,Calculation!$B95,1)="","Not set",INDEX(Backlog!H$6:H$1005,Calculation!$B95,1)),"")</f>
        <v>Not set</v>
      </c>
      <c r="J95" s="86" t="str">
        <f>IFERROR(""&amp;INDEX(Backlog!I$6:I$1005,Calculation!$B95,1),"")</f>
        <v/>
      </c>
      <c r="K95" s="86" t="str">
        <f>IFERROR(IF(LEN(INDEX(Backlog!J$6:J$1005,Calculation!$B95,1))=0,"Not set",INDEX(Backlog!J$6:J$1005,Calculation!$B95,1)),"")</f>
        <v>Not set</v>
      </c>
      <c r="L95" s="105" t="str">
        <f>IFERROR(IF(INDEX(Backlog!K$6:K$1005,Calculation!$B95,1)="","",INDEX(Backlog!K$6:K$1005,Calculation!$B95,1)),"")</f>
        <v/>
      </c>
      <c r="M95" s="105" t="str">
        <f t="shared" si="50"/>
        <v/>
      </c>
      <c r="N95" s="105" t="str">
        <f>IFERROR(IF(INDEX(Backlog!L$6:L$1005,Calculation!$B95,1)="","",INDEX(Backlog!L$6:L$1005,Calculation!$B95,1)),"")</f>
        <v/>
      </c>
      <c r="O95" s="105" t="str">
        <f t="shared" si="51"/>
        <v/>
      </c>
      <c r="P95" s="86" t="str">
        <f>IFERROR(""&amp;INDEX(Backlog!M$6:M$1005,Calculation!$B95,1),"")</f>
        <v/>
      </c>
      <c r="Q95" s="106" t="str">
        <f t="shared" si="52"/>
        <v/>
      </c>
      <c r="R95" s="106">
        <f t="shared" si="53"/>
        <v>0</v>
      </c>
      <c r="T95" s="107">
        <f t="shared" si="54"/>
        <v>0</v>
      </c>
      <c r="U95" s="86">
        <f t="shared" si="55"/>
        <v>1</v>
      </c>
      <c r="V95" s="86">
        <f t="shared" si="56"/>
        <v>1</v>
      </c>
      <c r="W95" s="86">
        <f t="shared" si="57"/>
        <v>1</v>
      </c>
      <c r="X95" s="86">
        <f t="shared" si="64"/>
        <v>0</v>
      </c>
      <c r="Y95" s="86" t="str">
        <f t="shared" si="58"/>
        <v xml:space="preserve">#0 - </v>
      </c>
      <c r="Z95" s="86" t="str">
        <f t="shared" si="59"/>
        <v>-</v>
      </c>
      <c r="AA95" s="86" t="str">
        <f>IF(X95=0,"",IF(LEN(K95)=0,COLUMN(Kanban!$D$8),IFERROR(MATCH(K95,Kanban!$A$8:$AI$8,0),COLUMN(Kanban!$D$8))))</f>
        <v/>
      </c>
      <c r="AB95" s="86" t="str">
        <f>IF(X95=0,"",2*COUNTIF($AA$5:AA95,AA95)+$AF$5)</f>
        <v/>
      </c>
      <c r="AC95" s="106" t="str">
        <f t="shared" si="65"/>
        <v>-</v>
      </c>
      <c r="AK95" s="107" t="str">
        <f>INDEX(Retrospective!$B$8:$D$207,B95,IF(OR($AI$4=2,$AI$4=4),2,1))&amp;IF($AI$4=2,""," - "&amp;INDEX(Retrospective!$B$8:$D$207,B95,IF($AI$4=1,2,3)))</f>
        <v xml:space="preserve"> - </v>
      </c>
      <c r="AL95" s="106" t="str">
        <f>IFERROR(MATCH(INDEX(Retrospective!$E$8:$E$27,B95,1),$AI$13:$AI$16,0),"")</f>
        <v/>
      </c>
      <c r="AM95" s="86" t="str">
        <f>IF(AL95="","", AL95&amp;"."&amp;COUNTIF($AL$5:AL95,AL95))</f>
        <v/>
      </c>
      <c r="BF95" s="111" t="str">
        <f t="array" ref="BF95">IFERROR(SMALL(IF($D$5:$D$1004=$AP$6,$N$5:$N$1004,""),B95),"")</f>
        <v/>
      </c>
      <c r="BG95" s="112" t="str">
        <f>IF(IFERROR(MATCH(BF95,$BF$4:BF94,0),0)=0,MAX($BG$4:BG94)+1,"")</f>
        <v/>
      </c>
      <c r="BH95" s="113" t="str">
        <f t="shared" si="60"/>
        <v/>
      </c>
      <c r="BI95" s="112" t="str">
        <f t="shared" si="61"/>
        <v/>
      </c>
      <c r="BJ95" s="86" t="str">
        <f t="shared" si="62"/>
        <v/>
      </c>
      <c r="BK95" s="86" t="str">
        <f t="shared" si="66"/>
        <v/>
      </c>
      <c r="BL95" s="86" t="str">
        <f t="shared" si="63"/>
        <v/>
      </c>
      <c r="BM95" s="86" t="str">
        <f t="shared" si="67"/>
        <v/>
      </c>
      <c r="DA95" s="109">
        <f>IF(COUNTIF($DA$5:DA94,DA94)=$BD$15,MAX(DA94)+1,DA94)</f>
        <v>22</v>
      </c>
      <c r="DB95" s="109" t="str">
        <f t="shared" si="39"/>
        <v/>
      </c>
      <c r="DC95" s="109" t="str">
        <f>IF(DB95="","",INDEX($CT$5:$CY$5,1,COUNTIF($DB$6:DB95,DB95)))</f>
        <v/>
      </c>
      <c r="DD95" s="109" t="str">
        <f>IF(DB95="","",MAX(INDEX($CT$6:$CY$35,DA95+1,COUNTIF($DB$6:DB95,DB95)),0))</f>
        <v/>
      </c>
      <c r="DF95" s="124"/>
    </row>
    <row r="96" spans="2:110" s="7" customFormat="1" ht="15" customHeight="1" x14ac:dyDescent="0.25">
      <c r="B96" s="104">
        <v>92</v>
      </c>
      <c r="C96" s="86">
        <f>IFERROR(INDEX(Backlog!B$6:B$1005,Calculation!$B96,1),"")</f>
        <v>0</v>
      </c>
      <c r="D96" s="86" t="str">
        <f>IFERROR(IF(INDEX(Backlog!C$6:C$1005,Calculation!$B96,1)="","",INDEX(Backlog!C$6:C$1005,Calculation!$B96,1)),"")</f>
        <v/>
      </c>
      <c r="E96" s="86" t="str">
        <f>IFERROR(""&amp;INDEX(Backlog!D$6:D$1005,Calculation!$B96,1),"")</f>
        <v/>
      </c>
      <c r="F96" s="86" t="str">
        <f>IFERROR(""&amp;INDEX(Backlog!E$6:E$1005,Calculation!$B96,1),"")</f>
        <v/>
      </c>
      <c r="G96" s="86" t="str">
        <f>IFERROR(""&amp;INDEX(Backlog!F$6:F$1005,Calculation!$B96,1),"")</f>
        <v/>
      </c>
      <c r="H96" s="86" t="str">
        <f>IFERROR(IF(INDEX(Backlog!G$6:G$1005,Calculation!$B96,1)="","",INDEX(Backlog!G$6:G$1005,Calculation!$B96,1)),"")</f>
        <v/>
      </c>
      <c r="I96" s="86" t="str">
        <f>IFERROR(IF(INDEX(Backlog!H$6:H$1005,Calculation!$B96,1)="","Not set",INDEX(Backlog!H$6:H$1005,Calculation!$B96,1)),"")</f>
        <v>Not set</v>
      </c>
      <c r="J96" s="86" t="str">
        <f>IFERROR(""&amp;INDEX(Backlog!I$6:I$1005,Calculation!$B96,1),"")</f>
        <v/>
      </c>
      <c r="K96" s="86" t="str">
        <f>IFERROR(IF(LEN(INDEX(Backlog!J$6:J$1005,Calculation!$B96,1))=0,"Not set",INDEX(Backlog!J$6:J$1005,Calculation!$B96,1)),"")</f>
        <v>Not set</v>
      </c>
      <c r="L96" s="105" t="str">
        <f>IFERROR(IF(INDEX(Backlog!K$6:K$1005,Calculation!$B96,1)="","",INDEX(Backlog!K$6:K$1005,Calculation!$B96,1)),"")</f>
        <v/>
      </c>
      <c r="M96" s="105" t="str">
        <f t="shared" si="50"/>
        <v/>
      </c>
      <c r="N96" s="105" t="str">
        <f>IFERROR(IF(INDEX(Backlog!L$6:L$1005,Calculation!$B96,1)="","",INDEX(Backlog!L$6:L$1005,Calculation!$B96,1)),"")</f>
        <v/>
      </c>
      <c r="O96" s="105" t="str">
        <f t="shared" si="51"/>
        <v/>
      </c>
      <c r="P96" s="86" t="str">
        <f>IFERROR(""&amp;INDEX(Backlog!M$6:M$1005,Calculation!$B96,1),"")</f>
        <v/>
      </c>
      <c r="Q96" s="106" t="str">
        <f t="shared" si="52"/>
        <v/>
      </c>
      <c r="R96" s="106">
        <f t="shared" si="53"/>
        <v>0</v>
      </c>
      <c r="T96" s="107">
        <f t="shared" si="54"/>
        <v>0</v>
      </c>
      <c r="U96" s="86">
        <f t="shared" si="55"/>
        <v>1</v>
      </c>
      <c r="V96" s="86">
        <f t="shared" si="56"/>
        <v>1</v>
      </c>
      <c r="W96" s="86">
        <f t="shared" si="57"/>
        <v>1</v>
      </c>
      <c r="X96" s="86">
        <f t="shared" si="64"/>
        <v>0</v>
      </c>
      <c r="Y96" s="86" t="str">
        <f t="shared" si="58"/>
        <v xml:space="preserve">#0 - </v>
      </c>
      <c r="Z96" s="86" t="str">
        <f t="shared" si="59"/>
        <v>-</v>
      </c>
      <c r="AA96" s="86" t="str">
        <f>IF(X96=0,"",IF(LEN(K96)=0,COLUMN(Kanban!$D$8),IFERROR(MATCH(K96,Kanban!$A$8:$AI$8,0),COLUMN(Kanban!$D$8))))</f>
        <v/>
      </c>
      <c r="AB96" s="86" t="str">
        <f>IF(X96=0,"",2*COUNTIF($AA$5:AA96,AA96)+$AF$5)</f>
        <v/>
      </c>
      <c r="AC96" s="106" t="str">
        <f t="shared" si="65"/>
        <v>-</v>
      </c>
      <c r="AK96" s="107" t="str">
        <f>INDEX(Retrospective!$B$8:$D$207,B96,IF(OR($AI$4=2,$AI$4=4),2,1))&amp;IF($AI$4=2,""," - "&amp;INDEX(Retrospective!$B$8:$D$207,B96,IF($AI$4=1,2,3)))</f>
        <v xml:space="preserve"> - </v>
      </c>
      <c r="AL96" s="106" t="str">
        <f>IFERROR(MATCH(INDEX(Retrospective!$E$8:$E$207,B96,1),$AI$13:$AI$16,0),"")</f>
        <v/>
      </c>
      <c r="AM96" s="86" t="str">
        <f>IF(AL96="","", AL96&amp;"."&amp;COUNTIF($AL$5:AL96,AL96))</f>
        <v/>
      </c>
      <c r="BF96" s="111" t="str">
        <f t="array" ref="BF96">IFERROR(SMALL(IF($D$5:$D$1004=$AP$6,$N$5:$N$1004,""),B96),"")</f>
        <v/>
      </c>
      <c r="BG96" s="112" t="str">
        <f>IF(IFERROR(MATCH(BF96,$BF$4:BF95,0),0)=0,MAX($BG$4:BG95)+1,"")</f>
        <v/>
      </c>
      <c r="BH96" s="113" t="str">
        <f t="shared" si="60"/>
        <v/>
      </c>
      <c r="BI96" s="112" t="str">
        <f t="shared" si="61"/>
        <v/>
      </c>
      <c r="BJ96" s="86" t="str">
        <f t="shared" si="62"/>
        <v/>
      </c>
      <c r="BK96" s="86" t="str">
        <f t="shared" si="66"/>
        <v/>
      </c>
      <c r="BL96" s="86" t="str">
        <f t="shared" si="63"/>
        <v/>
      </c>
      <c r="BM96" s="86" t="str">
        <f t="shared" si="67"/>
        <v/>
      </c>
      <c r="DA96" s="109">
        <f>IF(COUNTIF($DA$5:DA95,DA95)=$BD$15,MAX(DA95)+1,DA95)</f>
        <v>22</v>
      </c>
      <c r="DB96" s="109" t="str">
        <f t="shared" si="39"/>
        <v/>
      </c>
      <c r="DC96" s="109" t="str">
        <f>IF(DB96="","",INDEX($CT$5:$CY$5,1,COUNTIF($DB$6:DB96,DB96)))</f>
        <v/>
      </c>
      <c r="DD96" s="109" t="str">
        <f>IF(DB96="","",MAX(INDEX($CT$6:$CY$35,DA96+1,COUNTIF($DB$6:DB96,DB96)),0))</f>
        <v/>
      </c>
      <c r="DF96" s="124"/>
    </row>
    <row r="97" spans="2:108" s="7" customFormat="1" ht="15" customHeight="1" x14ac:dyDescent="0.25">
      <c r="B97" s="104">
        <v>93</v>
      </c>
      <c r="C97" s="86">
        <f>IFERROR(INDEX(Backlog!B$6:B$1005,Calculation!$B97,1),"")</f>
        <v>0</v>
      </c>
      <c r="D97" s="86" t="str">
        <f>IFERROR(IF(INDEX(Backlog!C$6:C$1005,Calculation!$B97,1)="","",INDEX(Backlog!C$6:C$1005,Calculation!$B97,1)),"")</f>
        <v/>
      </c>
      <c r="E97" s="86" t="str">
        <f>IFERROR(""&amp;INDEX(Backlog!D$6:D$1005,Calculation!$B97,1),"")</f>
        <v/>
      </c>
      <c r="F97" s="86" t="str">
        <f>IFERROR(""&amp;INDEX(Backlog!E$6:E$1005,Calculation!$B97,1),"")</f>
        <v/>
      </c>
      <c r="G97" s="86" t="str">
        <f>IFERROR(""&amp;INDEX(Backlog!F$6:F$1005,Calculation!$B97,1),"")</f>
        <v/>
      </c>
      <c r="H97" s="86" t="str">
        <f>IFERROR(IF(INDEX(Backlog!G$6:G$1005,Calculation!$B97,1)="","",INDEX(Backlog!G$6:G$1005,Calculation!$B97,1)),"")</f>
        <v/>
      </c>
      <c r="I97" s="86" t="str">
        <f>IFERROR(IF(INDEX(Backlog!H$6:H$1005,Calculation!$B97,1)="","Not set",INDEX(Backlog!H$6:H$1005,Calculation!$B97,1)),"")</f>
        <v>Not set</v>
      </c>
      <c r="J97" s="86" t="str">
        <f>IFERROR(""&amp;INDEX(Backlog!I$6:I$1005,Calculation!$B97,1),"")</f>
        <v/>
      </c>
      <c r="K97" s="86" t="str">
        <f>IFERROR(IF(LEN(INDEX(Backlog!J$6:J$1005,Calculation!$B97,1))=0,"Not set",INDEX(Backlog!J$6:J$1005,Calculation!$B97,1)),"")</f>
        <v>Not set</v>
      </c>
      <c r="L97" s="105" t="str">
        <f>IFERROR(IF(INDEX(Backlog!K$6:K$1005,Calculation!$B97,1)="","",INDEX(Backlog!K$6:K$1005,Calculation!$B97,1)),"")</f>
        <v/>
      </c>
      <c r="M97" s="105" t="str">
        <f t="shared" si="50"/>
        <v/>
      </c>
      <c r="N97" s="105" t="str">
        <f>IFERROR(IF(INDEX(Backlog!L$6:L$1005,Calculation!$B97,1)="","",INDEX(Backlog!L$6:L$1005,Calculation!$B97,1)),"")</f>
        <v/>
      </c>
      <c r="O97" s="105" t="str">
        <f t="shared" si="51"/>
        <v/>
      </c>
      <c r="P97" s="86" t="str">
        <f>IFERROR(""&amp;INDEX(Backlog!M$6:M$1005,Calculation!$B97,1),"")</f>
        <v/>
      </c>
      <c r="Q97" s="106" t="str">
        <f t="shared" si="52"/>
        <v/>
      </c>
      <c r="R97" s="106">
        <f t="shared" si="53"/>
        <v>0</v>
      </c>
      <c r="T97" s="107">
        <f t="shared" si="54"/>
        <v>0</v>
      </c>
      <c r="U97" s="86">
        <f t="shared" si="55"/>
        <v>1</v>
      </c>
      <c r="V97" s="86">
        <f t="shared" si="56"/>
        <v>1</v>
      </c>
      <c r="W97" s="86">
        <f t="shared" si="57"/>
        <v>1</v>
      </c>
      <c r="X97" s="86">
        <f t="shared" si="64"/>
        <v>0</v>
      </c>
      <c r="Y97" s="86" t="str">
        <f t="shared" si="58"/>
        <v xml:space="preserve">#0 - </v>
      </c>
      <c r="Z97" s="86" t="str">
        <f t="shared" si="59"/>
        <v>-</v>
      </c>
      <c r="AA97" s="86" t="str">
        <f>IF(X97=0,"",IF(LEN(K97)=0,COLUMN(Kanban!$D$8),IFERROR(MATCH(K97,Kanban!$A$8:$AI$8,0),COLUMN(Kanban!$D$8))))</f>
        <v/>
      </c>
      <c r="AB97" s="86" t="str">
        <f>IF(X97=0,"",2*COUNTIF($AA$5:AA97,AA97)+$AF$5)</f>
        <v/>
      </c>
      <c r="AC97" s="106" t="str">
        <f t="shared" si="65"/>
        <v>-</v>
      </c>
      <c r="AK97" s="107" t="str">
        <f>INDEX(Retrospective!$B$8:$D$207,B97,IF(OR($AI$4=2,$AI$4=4),2,1))&amp;IF($AI$4=2,""," - "&amp;INDEX(Retrospective!$B$8:$D$207,B97,IF($AI$4=1,2,3)))</f>
        <v xml:space="preserve"> - </v>
      </c>
      <c r="AL97" s="106" t="str">
        <f>IFERROR(MATCH(INDEX(Retrospective!$E$8:$E$27,B97,1),$AI$13:$AI$16,0),"")</f>
        <v/>
      </c>
      <c r="AM97" s="86" t="str">
        <f>IF(AL97="","", AL97&amp;"."&amp;COUNTIF($AL$5:AL97,AL97))</f>
        <v/>
      </c>
      <c r="BF97" s="111" t="str">
        <f t="array" ref="BF97">IFERROR(SMALL(IF($D$5:$D$1004=$AP$6,$N$5:$N$1004,""),B97),"")</f>
        <v/>
      </c>
      <c r="BG97" s="112" t="str">
        <f>IF(IFERROR(MATCH(BF97,$BF$4:BF96,0),0)=0,MAX($BG$4:BG96)+1,"")</f>
        <v/>
      </c>
      <c r="BH97" s="113" t="str">
        <f t="shared" si="60"/>
        <v/>
      </c>
      <c r="BI97" s="112" t="str">
        <f t="shared" si="61"/>
        <v/>
      </c>
      <c r="BJ97" s="86" t="str">
        <f t="shared" si="62"/>
        <v/>
      </c>
      <c r="BK97" s="86" t="str">
        <f t="shared" si="66"/>
        <v/>
      </c>
      <c r="BL97" s="86" t="str">
        <f t="shared" si="63"/>
        <v/>
      </c>
      <c r="BM97" s="86" t="str">
        <f t="shared" si="67"/>
        <v/>
      </c>
      <c r="DA97" s="109">
        <f>IF(COUNTIF($DA$5:DA96,DA96)=$BD$15,MAX(DA96)+1,DA96)</f>
        <v>22</v>
      </c>
      <c r="DB97" s="109" t="str">
        <f t="shared" si="39"/>
        <v/>
      </c>
      <c r="DC97" s="109" t="str">
        <f>IF(DB97="","",INDEX($CT$5:$CY$5,1,COUNTIF($DB$6:DB97,DB97)))</f>
        <v/>
      </c>
      <c r="DD97" s="109" t="str">
        <f>IF(DB97="","",MAX(INDEX($CT$6:$CY$35,DA97+1,COUNTIF($DB$6:DB97,DB97)),0))</f>
        <v/>
      </c>
    </row>
    <row r="98" spans="2:108" s="7" customFormat="1" ht="15" customHeight="1" x14ac:dyDescent="0.25">
      <c r="B98" s="104">
        <v>94</v>
      </c>
      <c r="C98" s="86">
        <f>IFERROR(INDEX(Backlog!B$6:B$1005,Calculation!$B98,1),"")</f>
        <v>0</v>
      </c>
      <c r="D98" s="86" t="str">
        <f>IFERROR(IF(INDEX(Backlog!C$6:C$1005,Calculation!$B98,1)="","",INDEX(Backlog!C$6:C$1005,Calculation!$B98,1)),"")</f>
        <v/>
      </c>
      <c r="E98" s="86" t="str">
        <f>IFERROR(""&amp;INDEX(Backlog!D$6:D$1005,Calculation!$B98,1),"")</f>
        <v/>
      </c>
      <c r="F98" s="86" t="str">
        <f>IFERROR(""&amp;INDEX(Backlog!E$6:E$1005,Calculation!$B98,1),"")</f>
        <v/>
      </c>
      <c r="G98" s="86" t="str">
        <f>IFERROR(""&amp;INDEX(Backlog!F$6:F$1005,Calculation!$B98,1),"")</f>
        <v/>
      </c>
      <c r="H98" s="86" t="str">
        <f>IFERROR(IF(INDEX(Backlog!G$6:G$1005,Calculation!$B98,1)="","",INDEX(Backlog!G$6:G$1005,Calculation!$B98,1)),"")</f>
        <v/>
      </c>
      <c r="I98" s="86" t="str">
        <f>IFERROR(IF(INDEX(Backlog!H$6:H$1005,Calculation!$B98,1)="","Not set",INDEX(Backlog!H$6:H$1005,Calculation!$B98,1)),"")</f>
        <v>Not set</v>
      </c>
      <c r="J98" s="86" t="str">
        <f>IFERROR(""&amp;INDEX(Backlog!I$6:I$1005,Calculation!$B98,1),"")</f>
        <v/>
      </c>
      <c r="K98" s="86" t="str">
        <f>IFERROR(IF(LEN(INDEX(Backlog!J$6:J$1005,Calculation!$B98,1))=0,"Not set",INDEX(Backlog!J$6:J$1005,Calculation!$B98,1)),"")</f>
        <v>Not set</v>
      </c>
      <c r="L98" s="105" t="str">
        <f>IFERROR(IF(INDEX(Backlog!K$6:K$1005,Calculation!$B98,1)="","",INDEX(Backlog!K$6:K$1005,Calculation!$B98,1)),"")</f>
        <v/>
      </c>
      <c r="M98" s="105" t="str">
        <f t="shared" si="50"/>
        <v/>
      </c>
      <c r="N98" s="105" t="str">
        <f>IFERROR(IF(INDEX(Backlog!L$6:L$1005,Calculation!$B98,1)="","",INDEX(Backlog!L$6:L$1005,Calculation!$B98,1)),"")</f>
        <v/>
      </c>
      <c r="O98" s="105" t="str">
        <f t="shared" si="51"/>
        <v/>
      </c>
      <c r="P98" s="86" t="str">
        <f>IFERROR(""&amp;INDEX(Backlog!M$6:M$1005,Calculation!$B98,1),"")</f>
        <v/>
      </c>
      <c r="Q98" s="106" t="str">
        <f t="shared" si="52"/>
        <v/>
      </c>
      <c r="R98" s="106">
        <f t="shared" si="53"/>
        <v>0</v>
      </c>
      <c r="T98" s="107">
        <f t="shared" si="54"/>
        <v>0</v>
      </c>
      <c r="U98" s="86">
        <f t="shared" si="55"/>
        <v>1</v>
      </c>
      <c r="V98" s="86">
        <f t="shared" si="56"/>
        <v>1</v>
      </c>
      <c r="W98" s="86">
        <f t="shared" si="57"/>
        <v>1</v>
      </c>
      <c r="X98" s="86">
        <f t="shared" si="64"/>
        <v>0</v>
      </c>
      <c r="Y98" s="86" t="str">
        <f t="shared" si="58"/>
        <v xml:space="preserve">#0 - </v>
      </c>
      <c r="Z98" s="86" t="str">
        <f t="shared" si="59"/>
        <v>-</v>
      </c>
      <c r="AA98" s="86" t="str">
        <f>IF(X98=0,"",IF(LEN(K98)=0,COLUMN(Kanban!$D$8),IFERROR(MATCH(K98,Kanban!$A$8:$AI$8,0),COLUMN(Kanban!$D$8))))</f>
        <v/>
      </c>
      <c r="AB98" s="86" t="str">
        <f>IF(X98=0,"",2*COUNTIF($AA$5:AA98,AA98)+$AF$5)</f>
        <v/>
      </c>
      <c r="AC98" s="106" t="str">
        <f t="shared" si="65"/>
        <v>-</v>
      </c>
      <c r="AK98" s="107" t="str">
        <f>INDEX(Retrospective!$B$8:$D$207,B98,IF(OR($AI$4=2,$AI$4=4),2,1))&amp;IF($AI$4=2,""," - "&amp;INDEX(Retrospective!$B$8:$D$207,B98,IF($AI$4=1,2,3)))</f>
        <v xml:space="preserve"> - </v>
      </c>
      <c r="AL98" s="106" t="str">
        <f>IFERROR(MATCH(INDEX(Retrospective!$E$8:$E$27,B98,1),$AI$13:$AI$16,0),"")</f>
        <v/>
      </c>
      <c r="AM98" s="86" t="str">
        <f>IF(AL98="","", AL98&amp;"."&amp;COUNTIF($AL$5:AL98,AL98))</f>
        <v/>
      </c>
      <c r="BF98" s="111" t="str">
        <f t="array" ref="BF98">IFERROR(SMALL(IF($D$5:$D$1004=$AP$6,$N$5:$N$1004,""),B98),"")</f>
        <v/>
      </c>
      <c r="BG98" s="112" t="str">
        <f>IF(IFERROR(MATCH(BF98,$BF$4:BF97,0),0)=0,MAX($BG$4:BG97)+1,"")</f>
        <v/>
      </c>
      <c r="BH98" s="113" t="str">
        <f t="shared" si="60"/>
        <v/>
      </c>
      <c r="BI98" s="112" t="str">
        <f t="shared" si="61"/>
        <v/>
      </c>
      <c r="BJ98" s="86" t="str">
        <f t="shared" si="62"/>
        <v/>
      </c>
      <c r="BK98" s="86" t="str">
        <f t="shared" si="66"/>
        <v/>
      </c>
      <c r="BL98" s="86" t="str">
        <f t="shared" si="63"/>
        <v/>
      </c>
      <c r="BM98" s="86" t="str">
        <f t="shared" si="67"/>
        <v/>
      </c>
      <c r="DA98" s="109">
        <f>IF(COUNTIF($DA$5:DA97,DA97)=$BD$15,MAX(DA97)+1,DA97)</f>
        <v>23</v>
      </c>
      <c r="DB98" s="109" t="str">
        <f t="shared" si="39"/>
        <v/>
      </c>
      <c r="DC98" s="109" t="str">
        <f>IF(DB98="","",INDEX($CT$5:$CY$5,1,COUNTIF($DB$6:DB98,DB98)))</f>
        <v/>
      </c>
      <c r="DD98" s="109" t="str">
        <f>IF(DB98="","",MAX(INDEX($CT$6:$CY$35,DA98+1,COUNTIF($DB$6:DB98,DB98)),0))</f>
        <v/>
      </c>
    </row>
    <row r="99" spans="2:108" s="7" customFormat="1" ht="15" customHeight="1" x14ac:dyDescent="0.25">
      <c r="B99" s="104">
        <v>95</v>
      </c>
      <c r="C99" s="86">
        <f>IFERROR(INDEX(Backlog!B$6:B$1005,Calculation!$B99,1),"")</f>
        <v>0</v>
      </c>
      <c r="D99" s="86" t="str">
        <f>IFERROR(IF(INDEX(Backlog!C$6:C$1005,Calculation!$B99,1)="","",INDEX(Backlog!C$6:C$1005,Calculation!$B99,1)),"")</f>
        <v/>
      </c>
      <c r="E99" s="86" t="str">
        <f>IFERROR(""&amp;INDEX(Backlog!D$6:D$1005,Calculation!$B99,1),"")</f>
        <v/>
      </c>
      <c r="F99" s="86" t="str">
        <f>IFERROR(""&amp;INDEX(Backlog!E$6:E$1005,Calculation!$B99,1),"")</f>
        <v/>
      </c>
      <c r="G99" s="86" t="str">
        <f>IFERROR(""&amp;INDEX(Backlog!F$6:F$1005,Calculation!$B99,1),"")</f>
        <v/>
      </c>
      <c r="H99" s="86" t="str">
        <f>IFERROR(IF(INDEX(Backlog!G$6:G$1005,Calculation!$B99,1)="","",INDEX(Backlog!G$6:G$1005,Calculation!$B99,1)),"")</f>
        <v/>
      </c>
      <c r="I99" s="86" t="str">
        <f>IFERROR(IF(INDEX(Backlog!H$6:H$1005,Calculation!$B99,1)="","Not set",INDEX(Backlog!H$6:H$1005,Calculation!$B99,1)),"")</f>
        <v>Not set</v>
      </c>
      <c r="J99" s="86" t="str">
        <f>IFERROR(""&amp;INDEX(Backlog!I$6:I$1005,Calculation!$B99,1),"")</f>
        <v/>
      </c>
      <c r="K99" s="86" t="str">
        <f>IFERROR(IF(LEN(INDEX(Backlog!J$6:J$1005,Calculation!$B99,1))=0,"Not set",INDEX(Backlog!J$6:J$1005,Calculation!$B99,1)),"")</f>
        <v>Not set</v>
      </c>
      <c r="L99" s="105" t="str">
        <f>IFERROR(IF(INDEX(Backlog!K$6:K$1005,Calculation!$B99,1)="","",INDEX(Backlog!K$6:K$1005,Calculation!$B99,1)),"")</f>
        <v/>
      </c>
      <c r="M99" s="105" t="str">
        <f t="shared" si="50"/>
        <v/>
      </c>
      <c r="N99" s="105" t="str">
        <f>IFERROR(IF(INDEX(Backlog!L$6:L$1005,Calculation!$B99,1)="","",INDEX(Backlog!L$6:L$1005,Calculation!$B99,1)),"")</f>
        <v/>
      </c>
      <c r="O99" s="105" t="str">
        <f t="shared" si="51"/>
        <v/>
      </c>
      <c r="P99" s="86" t="str">
        <f>IFERROR(""&amp;INDEX(Backlog!M$6:M$1005,Calculation!$B99,1),"")</f>
        <v/>
      </c>
      <c r="Q99" s="106" t="str">
        <f t="shared" si="52"/>
        <v/>
      </c>
      <c r="R99" s="106">
        <f t="shared" si="53"/>
        <v>0</v>
      </c>
      <c r="T99" s="107">
        <f t="shared" si="54"/>
        <v>0</v>
      </c>
      <c r="U99" s="86">
        <f t="shared" si="55"/>
        <v>1</v>
      </c>
      <c r="V99" s="86">
        <f t="shared" si="56"/>
        <v>1</v>
      </c>
      <c r="W99" s="86">
        <f t="shared" si="57"/>
        <v>1</v>
      </c>
      <c r="X99" s="86">
        <f t="shared" si="64"/>
        <v>0</v>
      </c>
      <c r="Y99" s="86" t="str">
        <f t="shared" si="58"/>
        <v xml:space="preserve">#0 - </v>
      </c>
      <c r="Z99" s="86" t="str">
        <f t="shared" si="59"/>
        <v>-</v>
      </c>
      <c r="AA99" s="86" t="str">
        <f>IF(X99=0,"",IF(LEN(K99)=0,COLUMN(Kanban!$D$8),IFERROR(MATCH(K99,Kanban!$A$8:$AI$8,0),COLUMN(Kanban!$D$8))))</f>
        <v/>
      </c>
      <c r="AB99" s="86" t="str">
        <f>IF(X99=0,"",2*COUNTIF($AA$5:AA99,AA99)+$AF$5)</f>
        <v/>
      </c>
      <c r="AC99" s="106" t="str">
        <f t="shared" si="65"/>
        <v>-</v>
      </c>
      <c r="AK99" s="107" t="str">
        <f>INDEX(Retrospective!$B$8:$D$207,B99,IF(OR($AI$4=2,$AI$4=4),2,1))&amp;IF($AI$4=2,""," - "&amp;INDEX(Retrospective!$B$8:$D$207,B99,IF($AI$4=1,2,3)))</f>
        <v xml:space="preserve"> - </v>
      </c>
      <c r="AL99" s="106" t="str">
        <f>IFERROR(MATCH(INDEX(Retrospective!$E$8:$E$207,B99,1),$AI$13:$AI$16,0),"")</f>
        <v/>
      </c>
      <c r="AM99" s="86" t="str">
        <f>IF(AL99="","", AL99&amp;"."&amp;COUNTIF($AL$5:AL99,AL99))</f>
        <v/>
      </c>
      <c r="BF99" s="111" t="str">
        <f t="array" ref="BF99">IFERROR(SMALL(IF($D$5:$D$1004=$AP$6,$N$5:$N$1004,""),B99),"")</f>
        <v/>
      </c>
      <c r="BG99" s="112" t="str">
        <f>IF(IFERROR(MATCH(BF99,$BF$4:BF98,0),0)=0,MAX($BG$4:BG98)+1,"")</f>
        <v/>
      </c>
      <c r="BH99" s="113" t="str">
        <f t="shared" si="60"/>
        <v/>
      </c>
      <c r="BI99" s="112" t="str">
        <f t="shared" si="61"/>
        <v/>
      </c>
      <c r="BJ99" s="86" t="str">
        <f t="shared" si="62"/>
        <v/>
      </c>
      <c r="BK99" s="86" t="str">
        <f t="shared" si="66"/>
        <v/>
      </c>
      <c r="BL99" s="86" t="str">
        <f t="shared" si="63"/>
        <v/>
      </c>
      <c r="BM99" s="86" t="str">
        <f t="shared" si="67"/>
        <v/>
      </c>
      <c r="DA99" s="109">
        <f>IF(COUNTIF($DA$5:DA98,DA98)=$BD$15,MAX(DA98)+1,DA98)</f>
        <v>23</v>
      </c>
      <c r="DB99" s="109" t="str">
        <f t="shared" si="39"/>
        <v/>
      </c>
      <c r="DC99" s="109" t="str">
        <f>IF(DB99="","",INDEX($CT$5:$CY$5,1,COUNTIF($DB$6:DB99,DB99)))</f>
        <v/>
      </c>
      <c r="DD99" s="109" t="str">
        <f>IF(DB99="","",MAX(INDEX($CT$6:$CY$35,DA99+1,COUNTIF($DB$6:DB99,DB99)),0))</f>
        <v/>
      </c>
    </row>
    <row r="100" spans="2:108" s="7" customFormat="1" ht="15" customHeight="1" x14ac:dyDescent="0.25">
      <c r="B100" s="104">
        <v>96</v>
      </c>
      <c r="C100" s="86">
        <f>IFERROR(INDEX(Backlog!B$6:B$1005,Calculation!$B100,1),"")</f>
        <v>0</v>
      </c>
      <c r="D100" s="86" t="str">
        <f>IFERROR(IF(INDEX(Backlog!C$6:C$1005,Calculation!$B100,1)="","",INDEX(Backlog!C$6:C$1005,Calculation!$B100,1)),"")</f>
        <v/>
      </c>
      <c r="E100" s="86" t="str">
        <f>IFERROR(""&amp;INDEX(Backlog!D$6:D$1005,Calculation!$B100,1),"")</f>
        <v/>
      </c>
      <c r="F100" s="86" t="str">
        <f>IFERROR(""&amp;INDEX(Backlog!E$6:E$1005,Calculation!$B100,1),"")</f>
        <v/>
      </c>
      <c r="G100" s="86" t="str">
        <f>IFERROR(""&amp;INDEX(Backlog!F$6:F$1005,Calculation!$B100,1),"")</f>
        <v/>
      </c>
      <c r="H100" s="86" t="str">
        <f>IFERROR(IF(INDEX(Backlog!G$6:G$1005,Calculation!$B100,1)="","",INDEX(Backlog!G$6:G$1005,Calculation!$B100,1)),"")</f>
        <v/>
      </c>
      <c r="I100" s="86" t="str">
        <f>IFERROR(IF(INDEX(Backlog!H$6:H$1005,Calculation!$B100,1)="","Not set",INDEX(Backlog!H$6:H$1005,Calculation!$B100,1)),"")</f>
        <v>Not set</v>
      </c>
      <c r="J100" s="86" t="str">
        <f>IFERROR(""&amp;INDEX(Backlog!I$6:I$1005,Calculation!$B100,1),"")</f>
        <v/>
      </c>
      <c r="K100" s="86" t="str">
        <f>IFERROR(IF(LEN(INDEX(Backlog!J$6:J$1005,Calculation!$B100,1))=0,"Not set",INDEX(Backlog!J$6:J$1005,Calculation!$B100,1)),"")</f>
        <v>Not set</v>
      </c>
      <c r="L100" s="105" t="str">
        <f>IFERROR(IF(INDEX(Backlog!K$6:K$1005,Calculation!$B100,1)="","",INDEX(Backlog!K$6:K$1005,Calculation!$B100,1)),"")</f>
        <v/>
      </c>
      <c r="M100" s="105" t="str">
        <f t="shared" si="50"/>
        <v/>
      </c>
      <c r="N100" s="105" t="str">
        <f>IFERROR(IF(INDEX(Backlog!L$6:L$1005,Calculation!$B100,1)="","",INDEX(Backlog!L$6:L$1005,Calculation!$B100,1)),"")</f>
        <v/>
      </c>
      <c r="O100" s="105" t="str">
        <f t="shared" si="51"/>
        <v/>
      </c>
      <c r="P100" s="86" t="str">
        <f>IFERROR(""&amp;INDEX(Backlog!M$6:M$1005,Calculation!$B100,1),"")</f>
        <v/>
      </c>
      <c r="Q100" s="106" t="str">
        <f t="shared" si="52"/>
        <v/>
      </c>
      <c r="R100" s="106">
        <f t="shared" si="53"/>
        <v>0</v>
      </c>
      <c r="T100" s="107">
        <f t="shared" si="54"/>
        <v>0</v>
      </c>
      <c r="U100" s="86">
        <f t="shared" si="55"/>
        <v>1</v>
      </c>
      <c r="V100" s="86">
        <f t="shared" si="56"/>
        <v>1</v>
      </c>
      <c r="W100" s="86">
        <f t="shared" si="57"/>
        <v>1</v>
      </c>
      <c r="X100" s="86">
        <f t="shared" si="64"/>
        <v>0</v>
      </c>
      <c r="Y100" s="86" t="str">
        <f t="shared" si="58"/>
        <v xml:space="preserve">#0 - </v>
      </c>
      <c r="Z100" s="86" t="str">
        <f t="shared" si="59"/>
        <v>-</v>
      </c>
      <c r="AA100" s="86" t="str">
        <f>IF(X100=0,"",IF(LEN(K100)=0,COLUMN(Kanban!$D$8),IFERROR(MATCH(K100,Kanban!$A$8:$AI$8,0),COLUMN(Kanban!$D$8))))</f>
        <v/>
      </c>
      <c r="AB100" s="86" t="str">
        <f>IF(X100=0,"",2*COUNTIF($AA$5:AA100,AA100)+$AF$5)</f>
        <v/>
      </c>
      <c r="AC100" s="106" t="str">
        <f t="shared" si="65"/>
        <v>-</v>
      </c>
      <c r="AK100" s="107" t="str">
        <f>INDEX(Retrospective!$B$8:$D$207,B100,IF(OR($AI$4=2,$AI$4=4),2,1))&amp;IF($AI$4=2,""," - "&amp;INDEX(Retrospective!$B$8:$D$207,B100,IF($AI$4=1,2,3)))</f>
        <v xml:space="preserve"> - </v>
      </c>
      <c r="AL100" s="106" t="str">
        <f>IFERROR(MATCH(INDEX(Retrospective!$E$8:$E$207,B100,1),$AI$13:$AI$16,0),"")</f>
        <v/>
      </c>
      <c r="AM100" s="86" t="str">
        <f>IF(AL100="","", AL100&amp;"."&amp;COUNTIF($AL$5:AL100,AL100))</f>
        <v/>
      </c>
      <c r="BF100" s="111" t="str">
        <f t="array" ref="BF100">IFERROR(SMALL(IF($D$5:$D$1004=$AP$6,$N$5:$N$1004,""),B100),"")</f>
        <v/>
      </c>
      <c r="BG100" s="112" t="str">
        <f>IF(IFERROR(MATCH(BF100,$BF$4:BF99,0),0)=0,MAX($BG$4:BG99)+1,"")</f>
        <v/>
      </c>
      <c r="BH100" s="113" t="str">
        <f t="shared" si="60"/>
        <v/>
      </c>
      <c r="BI100" s="112" t="str">
        <f t="shared" si="61"/>
        <v/>
      </c>
      <c r="BJ100" s="86" t="str">
        <f t="shared" si="62"/>
        <v/>
      </c>
      <c r="BK100" s="86" t="str">
        <f t="shared" si="66"/>
        <v/>
      </c>
      <c r="BL100" s="86" t="str">
        <f t="shared" si="63"/>
        <v/>
      </c>
      <c r="BM100" s="86" t="str">
        <f t="shared" si="67"/>
        <v/>
      </c>
      <c r="DA100" s="109">
        <f>IF(COUNTIF($DA$5:DA99,DA99)=$BD$15,MAX(DA99)+1,DA99)</f>
        <v>23</v>
      </c>
      <c r="DB100" s="109" t="str">
        <f t="shared" si="39"/>
        <v/>
      </c>
      <c r="DC100" s="109" t="str">
        <f>IF(DB100="","",INDEX($CT$5:$CY$5,1,COUNTIF($DB$6:DB100,DB100)))</f>
        <v/>
      </c>
      <c r="DD100" s="109" t="str">
        <f>IF(DB100="","",MAX(INDEX($CT$6:$CY$35,DA100+1,COUNTIF($DB$6:DB100,DB100)),0))</f>
        <v/>
      </c>
    </row>
    <row r="101" spans="2:108" s="7" customFormat="1" ht="15" customHeight="1" x14ac:dyDescent="0.25">
      <c r="B101" s="104">
        <v>97</v>
      </c>
      <c r="C101" s="86">
        <f>IFERROR(INDEX(Backlog!B$6:B$1005,Calculation!$B101,1),"")</f>
        <v>0</v>
      </c>
      <c r="D101" s="86" t="str">
        <f>IFERROR(IF(INDEX(Backlog!C$6:C$1005,Calculation!$B101,1)="","",INDEX(Backlog!C$6:C$1005,Calculation!$B101,1)),"")</f>
        <v/>
      </c>
      <c r="E101" s="86" t="str">
        <f>IFERROR(""&amp;INDEX(Backlog!D$6:D$1005,Calculation!$B101,1),"")</f>
        <v/>
      </c>
      <c r="F101" s="86" t="str">
        <f>IFERROR(""&amp;INDEX(Backlog!E$6:E$1005,Calculation!$B101,1),"")</f>
        <v/>
      </c>
      <c r="G101" s="86" t="str">
        <f>IFERROR(""&amp;INDEX(Backlog!F$6:F$1005,Calculation!$B101,1),"")</f>
        <v/>
      </c>
      <c r="H101" s="86" t="str">
        <f>IFERROR(IF(INDEX(Backlog!G$6:G$1005,Calculation!$B101,1)="","",INDEX(Backlog!G$6:G$1005,Calculation!$B101,1)),"")</f>
        <v/>
      </c>
      <c r="I101" s="86" t="str">
        <f>IFERROR(IF(INDEX(Backlog!H$6:H$1005,Calculation!$B101,1)="","Not set",INDEX(Backlog!H$6:H$1005,Calculation!$B101,1)),"")</f>
        <v>Not set</v>
      </c>
      <c r="J101" s="86" t="str">
        <f>IFERROR(""&amp;INDEX(Backlog!I$6:I$1005,Calculation!$B101,1),"")</f>
        <v/>
      </c>
      <c r="K101" s="86" t="str">
        <f>IFERROR(IF(LEN(INDEX(Backlog!J$6:J$1005,Calculation!$B101,1))=0,"Not set",INDEX(Backlog!J$6:J$1005,Calculation!$B101,1)),"")</f>
        <v>Not set</v>
      </c>
      <c r="L101" s="105" t="str">
        <f>IFERROR(IF(INDEX(Backlog!K$6:K$1005,Calculation!$B101,1)="","",INDEX(Backlog!K$6:K$1005,Calculation!$B101,1)),"")</f>
        <v/>
      </c>
      <c r="M101" s="105" t="str">
        <f t="shared" si="50"/>
        <v/>
      </c>
      <c r="N101" s="105" t="str">
        <f>IFERROR(IF(INDEX(Backlog!L$6:L$1005,Calculation!$B101,1)="","",INDEX(Backlog!L$6:L$1005,Calculation!$B101,1)),"")</f>
        <v/>
      </c>
      <c r="O101" s="105" t="str">
        <f t="shared" si="51"/>
        <v/>
      </c>
      <c r="P101" s="86" t="str">
        <f>IFERROR(""&amp;INDEX(Backlog!M$6:M$1005,Calculation!$B101,1),"")</f>
        <v/>
      </c>
      <c r="Q101" s="106" t="str">
        <f t="shared" si="52"/>
        <v/>
      </c>
      <c r="R101" s="106">
        <f t="shared" si="53"/>
        <v>0</v>
      </c>
      <c r="T101" s="107">
        <f t="shared" si="54"/>
        <v>0</v>
      </c>
      <c r="U101" s="86">
        <f t="shared" si="55"/>
        <v>1</v>
      </c>
      <c r="V101" s="86">
        <f t="shared" si="56"/>
        <v>1</v>
      </c>
      <c r="W101" s="86">
        <f t="shared" si="57"/>
        <v>1</v>
      </c>
      <c r="X101" s="86">
        <f t="shared" si="64"/>
        <v>0</v>
      </c>
      <c r="Y101" s="86" t="str">
        <f t="shared" si="58"/>
        <v xml:space="preserve">#0 - </v>
      </c>
      <c r="Z101" s="86" t="str">
        <f t="shared" si="59"/>
        <v>-</v>
      </c>
      <c r="AA101" s="86" t="str">
        <f>IF(X101=0,"",IF(LEN(K101)=0,COLUMN(Kanban!$D$8),IFERROR(MATCH(K101,Kanban!$A$8:$AI$8,0),COLUMN(Kanban!$D$8))))</f>
        <v/>
      </c>
      <c r="AB101" s="86" t="str">
        <f>IF(X101=0,"",2*COUNTIF($AA$5:AA101,AA101)+$AF$5)</f>
        <v/>
      </c>
      <c r="AC101" s="106" t="str">
        <f t="shared" si="65"/>
        <v>-</v>
      </c>
      <c r="AK101" s="107" t="str">
        <f>INDEX(Retrospective!$B$8:$D$207,B101,IF(OR($AI$4=2,$AI$4=4),2,1))&amp;IF($AI$4=2,""," - "&amp;INDEX(Retrospective!$B$8:$D$207,B101,IF($AI$4=1,2,3)))</f>
        <v xml:space="preserve"> - </v>
      </c>
      <c r="AL101" s="106" t="str">
        <f>IFERROR(MATCH(INDEX(Retrospective!$E$8:$E$207,B101,1),$AI$13:$AI$16,0),"")</f>
        <v/>
      </c>
      <c r="AM101" s="86" t="str">
        <f>IF(AL101="","", AL101&amp;"."&amp;COUNTIF($AL$5:AL101,AL101))</f>
        <v/>
      </c>
      <c r="BF101" s="111" t="str">
        <f t="array" ref="BF101">IFERROR(SMALL(IF($D$5:$D$1004=$AP$6,$N$5:$N$1004,""),B101),"")</f>
        <v/>
      </c>
      <c r="BG101" s="112" t="str">
        <f>IF(IFERROR(MATCH(BF101,$BF$4:BF100,0),0)=0,MAX($BG$4:BG100)+1,"")</f>
        <v/>
      </c>
      <c r="BH101" s="113" t="str">
        <f t="shared" si="60"/>
        <v/>
      </c>
      <c r="BI101" s="112" t="str">
        <f t="shared" si="61"/>
        <v/>
      </c>
      <c r="BJ101" s="86" t="str">
        <f t="shared" si="62"/>
        <v/>
      </c>
      <c r="BK101" s="86" t="str">
        <f t="shared" si="66"/>
        <v/>
      </c>
      <c r="BL101" s="86" t="str">
        <f t="shared" si="63"/>
        <v/>
      </c>
      <c r="BM101" s="86" t="str">
        <f t="shared" si="67"/>
        <v/>
      </c>
      <c r="DA101" s="109">
        <f>IF(COUNTIF($DA$5:DA100,DA100)=$BD$15,MAX(DA100)+1,DA100)</f>
        <v>23</v>
      </c>
      <c r="DB101" s="109" t="str">
        <f t="shared" si="39"/>
        <v/>
      </c>
      <c r="DC101" s="109" t="str">
        <f>IF(DB101="","",INDEX($CT$5:$CY$5,1,COUNTIF($DB$6:DB101,DB101)))</f>
        <v/>
      </c>
      <c r="DD101" s="109" t="str">
        <f>IF(DB101="","",MAX(INDEX($CT$6:$CY$35,DA101+1,COUNTIF($DB$6:DB101,DB101)),0))</f>
        <v/>
      </c>
    </row>
    <row r="102" spans="2:108" s="7" customFormat="1" ht="15" customHeight="1" x14ac:dyDescent="0.25">
      <c r="B102" s="104">
        <v>98</v>
      </c>
      <c r="C102" s="86">
        <f>IFERROR(INDEX(Backlog!B$6:B$1005,Calculation!$B102,1),"")</f>
        <v>0</v>
      </c>
      <c r="D102" s="86" t="str">
        <f>IFERROR(IF(INDEX(Backlog!C$6:C$1005,Calculation!$B102,1)="","",INDEX(Backlog!C$6:C$1005,Calculation!$B102,1)),"")</f>
        <v/>
      </c>
      <c r="E102" s="86" t="str">
        <f>IFERROR(""&amp;INDEX(Backlog!D$6:D$1005,Calculation!$B102,1),"")</f>
        <v/>
      </c>
      <c r="F102" s="86" t="str">
        <f>IFERROR(""&amp;INDEX(Backlog!E$6:E$1005,Calculation!$B102,1),"")</f>
        <v/>
      </c>
      <c r="G102" s="86" t="str">
        <f>IFERROR(""&amp;INDEX(Backlog!F$6:F$1005,Calculation!$B102,1),"")</f>
        <v/>
      </c>
      <c r="H102" s="86" t="str">
        <f>IFERROR(IF(INDEX(Backlog!G$6:G$1005,Calculation!$B102,1)="","",INDEX(Backlog!G$6:G$1005,Calculation!$B102,1)),"")</f>
        <v/>
      </c>
      <c r="I102" s="86" t="str">
        <f>IFERROR(IF(INDEX(Backlog!H$6:H$1005,Calculation!$B102,1)="","Not set",INDEX(Backlog!H$6:H$1005,Calculation!$B102,1)),"")</f>
        <v>Not set</v>
      </c>
      <c r="J102" s="86" t="str">
        <f>IFERROR(""&amp;INDEX(Backlog!I$6:I$1005,Calculation!$B102,1),"")</f>
        <v/>
      </c>
      <c r="K102" s="86" t="str">
        <f>IFERROR(IF(LEN(INDEX(Backlog!J$6:J$1005,Calculation!$B102,1))=0,"Not set",INDEX(Backlog!J$6:J$1005,Calculation!$B102,1)),"")</f>
        <v>Not set</v>
      </c>
      <c r="L102" s="105" t="str">
        <f>IFERROR(IF(INDEX(Backlog!K$6:K$1005,Calculation!$B102,1)="","",INDEX(Backlog!K$6:K$1005,Calculation!$B102,1)),"")</f>
        <v/>
      </c>
      <c r="M102" s="105" t="str">
        <f t="shared" si="50"/>
        <v/>
      </c>
      <c r="N102" s="105" t="str">
        <f>IFERROR(IF(INDEX(Backlog!L$6:L$1005,Calculation!$B102,1)="","",INDEX(Backlog!L$6:L$1005,Calculation!$B102,1)),"")</f>
        <v/>
      </c>
      <c r="O102" s="105" t="str">
        <f t="shared" si="51"/>
        <v/>
      </c>
      <c r="P102" s="86" t="str">
        <f>IFERROR(""&amp;INDEX(Backlog!M$6:M$1005,Calculation!$B102,1),"")</f>
        <v/>
      </c>
      <c r="Q102" s="106" t="str">
        <f t="shared" si="52"/>
        <v/>
      </c>
      <c r="R102" s="106">
        <f t="shared" si="53"/>
        <v>0</v>
      </c>
      <c r="T102" s="107">
        <f t="shared" si="54"/>
        <v>0</v>
      </c>
      <c r="U102" s="86">
        <f t="shared" si="55"/>
        <v>1</v>
      </c>
      <c r="V102" s="86">
        <f t="shared" si="56"/>
        <v>1</v>
      </c>
      <c r="W102" s="86">
        <f t="shared" si="57"/>
        <v>1</v>
      </c>
      <c r="X102" s="86">
        <f t="shared" si="64"/>
        <v>0</v>
      </c>
      <c r="Y102" s="86" t="str">
        <f t="shared" si="58"/>
        <v xml:space="preserve">#0 - </v>
      </c>
      <c r="Z102" s="86" t="str">
        <f t="shared" si="59"/>
        <v>-</v>
      </c>
      <c r="AA102" s="86" t="str">
        <f>IF(X102=0,"",IF(LEN(K102)=0,COLUMN(Kanban!$D$8),IFERROR(MATCH(K102,Kanban!$A$8:$AI$8,0),COLUMN(Kanban!$D$8))))</f>
        <v/>
      </c>
      <c r="AB102" s="86" t="str">
        <f>IF(X102=0,"",2*COUNTIF($AA$5:AA102,AA102)+$AF$5)</f>
        <v/>
      </c>
      <c r="AC102" s="106" t="str">
        <f t="shared" si="65"/>
        <v>-</v>
      </c>
      <c r="AK102" s="107" t="str">
        <f>INDEX(Retrospective!$B$8:$D$207,B102,IF(OR($AI$4=2,$AI$4=4),2,1))&amp;IF($AI$4=2,""," - "&amp;INDEX(Retrospective!$B$8:$D$207,B102,IF($AI$4=1,2,3)))</f>
        <v xml:space="preserve"> - </v>
      </c>
      <c r="AL102" s="106" t="str">
        <f>IFERROR(MATCH(INDEX(Retrospective!$E$8:$E$207,B102,1),$AI$13:$AI$16,0),"")</f>
        <v/>
      </c>
      <c r="AM102" s="86" t="str">
        <f>IF(AL102="","", AL102&amp;"."&amp;COUNTIF($AL$5:AL102,AL102))</f>
        <v/>
      </c>
      <c r="BF102" s="111" t="str">
        <f t="array" ref="BF102">IFERROR(SMALL(IF($D$5:$D$1004=$AP$6,$N$5:$N$1004,""),B102),"")</f>
        <v/>
      </c>
      <c r="BG102" s="112" t="str">
        <f>IF(IFERROR(MATCH(BF102,$BF$4:BF101,0),0)=0,MAX($BG$4:BG101)+1,"")</f>
        <v/>
      </c>
      <c r="BH102" s="113" t="str">
        <f t="shared" si="60"/>
        <v/>
      </c>
      <c r="BI102" s="112" t="str">
        <f t="shared" si="61"/>
        <v/>
      </c>
      <c r="BJ102" s="86" t="str">
        <f t="shared" si="62"/>
        <v/>
      </c>
      <c r="BK102" s="86" t="str">
        <f t="shared" si="66"/>
        <v/>
      </c>
      <c r="BL102" s="86" t="str">
        <f t="shared" si="63"/>
        <v/>
      </c>
      <c r="BM102" s="86" t="str">
        <f t="shared" si="67"/>
        <v/>
      </c>
      <c r="DA102" s="109">
        <f>IF(COUNTIF($DA$5:DA101,DA101)=$BD$15,MAX(DA101)+1,DA101)</f>
        <v>24</v>
      </c>
      <c r="DB102" s="109" t="str">
        <f t="shared" si="39"/>
        <v/>
      </c>
      <c r="DC102" s="109" t="str">
        <f>IF(DB102="","",INDEX($CT$5:$CY$5,1,COUNTIF($DB$6:DB102,DB102)))</f>
        <v/>
      </c>
      <c r="DD102" s="109" t="str">
        <f>IF(DB102="","",MAX(INDEX($CT$6:$CY$35,DA102+1,COUNTIF($DB$6:DB102,DB102)),0))</f>
        <v/>
      </c>
    </row>
    <row r="103" spans="2:108" s="7" customFormat="1" ht="15" customHeight="1" x14ac:dyDescent="0.25">
      <c r="B103" s="104">
        <v>99</v>
      </c>
      <c r="C103" s="86">
        <f>IFERROR(INDEX(Backlog!B$6:B$1005,Calculation!$B103,1),"")</f>
        <v>0</v>
      </c>
      <c r="D103" s="86" t="str">
        <f>IFERROR(IF(INDEX(Backlog!C$6:C$1005,Calculation!$B103,1)="","",INDEX(Backlog!C$6:C$1005,Calculation!$B103,1)),"")</f>
        <v/>
      </c>
      <c r="E103" s="86" t="str">
        <f>IFERROR(""&amp;INDEX(Backlog!D$6:D$1005,Calculation!$B103,1),"")</f>
        <v/>
      </c>
      <c r="F103" s="86" t="str">
        <f>IFERROR(""&amp;INDEX(Backlog!E$6:E$1005,Calculation!$B103,1),"")</f>
        <v/>
      </c>
      <c r="G103" s="86" t="str">
        <f>IFERROR(""&amp;INDEX(Backlog!F$6:F$1005,Calculation!$B103,1),"")</f>
        <v/>
      </c>
      <c r="H103" s="86" t="str">
        <f>IFERROR(IF(INDEX(Backlog!G$6:G$1005,Calculation!$B103,1)="","",INDEX(Backlog!G$6:G$1005,Calculation!$B103,1)),"")</f>
        <v/>
      </c>
      <c r="I103" s="86" t="str">
        <f>IFERROR(IF(INDEX(Backlog!H$6:H$1005,Calculation!$B103,1)="","Not set",INDEX(Backlog!H$6:H$1005,Calculation!$B103,1)),"")</f>
        <v>Not set</v>
      </c>
      <c r="J103" s="86" t="str">
        <f>IFERROR(""&amp;INDEX(Backlog!I$6:I$1005,Calculation!$B103,1),"")</f>
        <v/>
      </c>
      <c r="K103" s="86" t="str">
        <f>IFERROR(IF(LEN(INDEX(Backlog!J$6:J$1005,Calculation!$B103,1))=0,"Not set",INDEX(Backlog!J$6:J$1005,Calculation!$B103,1)),"")</f>
        <v>Not set</v>
      </c>
      <c r="L103" s="105" t="str">
        <f>IFERROR(IF(INDEX(Backlog!K$6:K$1005,Calculation!$B103,1)="","",INDEX(Backlog!K$6:K$1005,Calculation!$B103,1)),"")</f>
        <v/>
      </c>
      <c r="M103" s="105" t="str">
        <f t="shared" si="50"/>
        <v/>
      </c>
      <c r="N103" s="105" t="str">
        <f>IFERROR(IF(INDEX(Backlog!L$6:L$1005,Calculation!$B103,1)="","",INDEX(Backlog!L$6:L$1005,Calculation!$B103,1)),"")</f>
        <v/>
      </c>
      <c r="O103" s="105" t="str">
        <f t="shared" si="51"/>
        <v/>
      </c>
      <c r="P103" s="86" t="str">
        <f>IFERROR(""&amp;INDEX(Backlog!M$6:M$1005,Calculation!$B103,1),"")</f>
        <v/>
      </c>
      <c r="Q103" s="106" t="str">
        <f t="shared" si="52"/>
        <v/>
      </c>
      <c r="R103" s="106">
        <f t="shared" si="53"/>
        <v>0</v>
      </c>
      <c r="T103" s="107">
        <f t="shared" si="54"/>
        <v>0</v>
      </c>
      <c r="U103" s="86">
        <f t="shared" si="55"/>
        <v>1</v>
      </c>
      <c r="V103" s="86">
        <f t="shared" si="56"/>
        <v>1</v>
      </c>
      <c r="W103" s="86">
        <f t="shared" si="57"/>
        <v>1</v>
      </c>
      <c r="X103" s="86">
        <f t="shared" si="64"/>
        <v>0</v>
      </c>
      <c r="Y103" s="86" t="str">
        <f t="shared" si="58"/>
        <v xml:space="preserve">#0 - </v>
      </c>
      <c r="Z103" s="86" t="str">
        <f t="shared" si="59"/>
        <v>-</v>
      </c>
      <c r="AA103" s="86" t="str">
        <f>IF(X103=0,"",IF(LEN(K103)=0,COLUMN(Kanban!$D$8),IFERROR(MATCH(K103,Kanban!$A$8:$AI$8,0),COLUMN(Kanban!$D$8))))</f>
        <v/>
      </c>
      <c r="AB103" s="86" t="str">
        <f>IF(X103=0,"",2*COUNTIF($AA$5:AA103,AA103)+$AF$5)</f>
        <v/>
      </c>
      <c r="AC103" s="106" t="str">
        <f t="shared" si="65"/>
        <v>-</v>
      </c>
      <c r="AK103" s="107" t="str">
        <f>INDEX(Retrospective!$B$8:$D$207,B103,IF(OR($AI$4=2,$AI$4=4),2,1))&amp;IF($AI$4=2,""," - "&amp;INDEX(Retrospective!$B$8:$D$207,B103,IF($AI$4=1,2,3)))</f>
        <v xml:space="preserve"> - </v>
      </c>
      <c r="AL103" s="106" t="str">
        <f>IFERROR(MATCH(INDEX(Retrospective!$E$8:$E$27,B103,1),$AI$13:$AI$16,0),"")</f>
        <v/>
      </c>
      <c r="AM103" s="86" t="str">
        <f>IF(AL103="","", AL103&amp;"."&amp;COUNTIF($AL$5:AL103,AL103))</f>
        <v/>
      </c>
      <c r="BF103" s="111" t="str">
        <f t="array" ref="BF103">IFERROR(SMALL(IF($D$5:$D$1004=$AP$6,$N$5:$N$1004,""),B103),"")</f>
        <v/>
      </c>
      <c r="BG103" s="112" t="str">
        <f>IF(IFERROR(MATCH(BF103,$BF$4:BF102,0),0)=0,MAX($BG$4:BG102)+1,"")</f>
        <v/>
      </c>
      <c r="BH103" s="113" t="str">
        <f t="shared" si="60"/>
        <v/>
      </c>
      <c r="BI103" s="112" t="str">
        <f t="shared" si="61"/>
        <v/>
      </c>
      <c r="BJ103" s="86" t="str">
        <f t="shared" si="62"/>
        <v/>
      </c>
      <c r="BK103" s="86" t="str">
        <f t="shared" si="66"/>
        <v/>
      </c>
      <c r="BL103" s="86" t="str">
        <f t="shared" si="63"/>
        <v/>
      </c>
      <c r="BM103" s="86" t="str">
        <f t="shared" si="67"/>
        <v/>
      </c>
      <c r="DA103" s="109">
        <f>IF(COUNTIF($DA$5:DA102,DA102)=$BD$15,MAX(DA102)+1,DA102)</f>
        <v>24</v>
      </c>
      <c r="DB103" s="109" t="str">
        <f t="shared" si="39"/>
        <v/>
      </c>
      <c r="DC103" s="109" t="str">
        <f>IF(DB103="","",INDEX($CT$5:$CY$5,1,COUNTIF($DB$6:DB103,DB103)))</f>
        <v/>
      </c>
      <c r="DD103" s="109" t="str">
        <f>IF(DB103="","",MAX(INDEX($CT$6:$CY$35,DA103+1,COUNTIF($DB$6:DB103,DB103)),0))</f>
        <v/>
      </c>
    </row>
    <row r="104" spans="2:108" s="7" customFormat="1" ht="15" customHeight="1" x14ac:dyDescent="0.25">
      <c r="B104" s="104">
        <v>100</v>
      </c>
      <c r="C104" s="86">
        <f>IFERROR(INDEX(Backlog!B$6:B$1005,Calculation!$B104,1),"")</f>
        <v>0</v>
      </c>
      <c r="D104" s="86" t="str">
        <f>IFERROR(IF(INDEX(Backlog!C$6:C$1005,Calculation!$B104,1)="","",INDEX(Backlog!C$6:C$1005,Calculation!$B104,1)),"")</f>
        <v/>
      </c>
      <c r="E104" s="86" t="str">
        <f>IFERROR(""&amp;INDEX(Backlog!D$6:D$1005,Calculation!$B104,1),"")</f>
        <v/>
      </c>
      <c r="F104" s="86" t="str">
        <f>IFERROR(""&amp;INDEX(Backlog!E$6:E$1005,Calculation!$B104,1),"")</f>
        <v/>
      </c>
      <c r="G104" s="86" t="str">
        <f>IFERROR(""&amp;INDEX(Backlog!F$6:F$1005,Calculation!$B104,1),"")</f>
        <v/>
      </c>
      <c r="H104" s="86" t="str">
        <f>IFERROR(IF(INDEX(Backlog!G$6:G$1005,Calculation!$B104,1)="","",INDEX(Backlog!G$6:G$1005,Calculation!$B104,1)),"")</f>
        <v/>
      </c>
      <c r="I104" s="86" t="str">
        <f>IFERROR(IF(INDEX(Backlog!H$6:H$1005,Calculation!$B104,1)="","Not set",INDEX(Backlog!H$6:H$1005,Calculation!$B104,1)),"")</f>
        <v>Not set</v>
      </c>
      <c r="J104" s="86" t="str">
        <f>IFERROR(""&amp;INDEX(Backlog!I$6:I$1005,Calculation!$B104,1),"")</f>
        <v/>
      </c>
      <c r="K104" s="86" t="str">
        <f>IFERROR(IF(LEN(INDEX(Backlog!J$6:J$1005,Calculation!$B104,1))=0,"Not set",INDEX(Backlog!J$6:J$1005,Calculation!$B104,1)),"")</f>
        <v>Not set</v>
      </c>
      <c r="L104" s="105" t="str">
        <f>IFERROR(IF(INDEX(Backlog!K$6:K$1005,Calculation!$B104,1)="","",INDEX(Backlog!K$6:K$1005,Calculation!$B104,1)),"")</f>
        <v/>
      </c>
      <c r="M104" s="105" t="str">
        <f t="shared" si="50"/>
        <v/>
      </c>
      <c r="N104" s="105" t="str">
        <f>IFERROR(IF(INDEX(Backlog!L$6:L$1005,Calculation!$B104,1)="","",INDEX(Backlog!L$6:L$1005,Calculation!$B104,1)),"")</f>
        <v/>
      </c>
      <c r="O104" s="105" t="str">
        <f t="shared" si="51"/>
        <v/>
      </c>
      <c r="P104" s="86" t="str">
        <f>IFERROR(""&amp;INDEX(Backlog!M$6:M$1005,Calculation!$B104,1),"")</f>
        <v/>
      </c>
      <c r="Q104" s="106" t="str">
        <f t="shared" si="52"/>
        <v/>
      </c>
      <c r="R104" s="106">
        <f t="shared" si="53"/>
        <v>0</v>
      </c>
      <c r="T104" s="107">
        <f t="shared" si="54"/>
        <v>0</v>
      </c>
      <c r="U104" s="86">
        <f t="shared" si="55"/>
        <v>1</v>
      </c>
      <c r="V104" s="86">
        <f t="shared" si="56"/>
        <v>1</v>
      </c>
      <c r="W104" s="86">
        <f t="shared" si="57"/>
        <v>1</v>
      </c>
      <c r="X104" s="86">
        <f t="shared" si="64"/>
        <v>0</v>
      </c>
      <c r="Y104" s="86" t="str">
        <f t="shared" si="58"/>
        <v xml:space="preserve">#0 - </v>
      </c>
      <c r="Z104" s="86" t="str">
        <f t="shared" si="59"/>
        <v>-</v>
      </c>
      <c r="AA104" s="86" t="str">
        <f>IF(X104=0,"",IF(LEN(K104)=0,COLUMN(Kanban!$D$8),IFERROR(MATCH(K104,Kanban!$A$8:$AI$8,0),COLUMN(Kanban!$D$8))))</f>
        <v/>
      </c>
      <c r="AB104" s="86" t="str">
        <f>IF(X104=0,"",2*COUNTIF($AA$5:AA104,AA104)+$AF$5)</f>
        <v/>
      </c>
      <c r="AC104" s="106" t="str">
        <f t="shared" si="65"/>
        <v>-</v>
      </c>
      <c r="AK104" s="107" t="str">
        <f>INDEX(Retrospective!$B$8:$D$207,B104,IF(OR($AI$4=2,$AI$4=4),2,1))&amp;IF($AI$4=2,""," - "&amp;INDEX(Retrospective!$B$8:$D$207,B104,IF($AI$4=1,2,3)))</f>
        <v xml:space="preserve"> - </v>
      </c>
      <c r="AL104" s="106" t="str">
        <f>IFERROR(MATCH(INDEX(Retrospective!$E$8:$E$207,B104,1),$AI$13:$AI$16,0),"")</f>
        <v/>
      </c>
      <c r="AM104" s="86" t="str">
        <f>IF(AL104="","", AL104&amp;"."&amp;COUNTIF($AL$5:AL104,AL104))</f>
        <v/>
      </c>
      <c r="BF104" s="111" t="str">
        <f t="array" ref="BF104">IFERROR(SMALL(IF($D$5:$D$1004=$AP$6,$N$5:$N$1004,""),B104),"")</f>
        <v/>
      </c>
      <c r="BG104" s="112" t="str">
        <f>IF(IFERROR(MATCH(BF104,$BF$4:BF103,0),0)=0,MAX($BG$4:BG103)+1,"")</f>
        <v/>
      </c>
      <c r="BH104" s="113" t="str">
        <f t="shared" si="60"/>
        <v/>
      </c>
      <c r="BI104" s="112" t="str">
        <f t="shared" si="61"/>
        <v/>
      </c>
      <c r="BJ104" s="86" t="str">
        <f t="shared" si="62"/>
        <v/>
      </c>
      <c r="BK104" s="86" t="str">
        <f t="shared" si="66"/>
        <v/>
      </c>
      <c r="BL104" s="86" t="str">
        <f t="shared" si="63"/>
        <v/>
      </c>
      <c r="BM104" s="86" t="str">
        <f t="shared" si="67"/>
        <v/>
      </c>
      <c r="DA104" s="109">
        <f>IF(COUNTIF($DA$5:DA103,DA103)=$BD$15,MAX(DA103)+1,DA103)</f>
        <v>24</v>
      </c>
      <c r="DB104" s="109" t="str">
        <f t="shared" si="39"/>
        <v/>
      </c>
      <c r="DC104" s="109" t="str">
        <f>IF(DB104="","",INDEX($CT$5:$CY$5,1,COUNTIF($DB$6:DB104,DB104)))</f>
        <v/>
      </c>
      <c r="DD104" s="109" t="str">
        <f>IF(DB104="","",MAX(INDEX($CT$6:$CY$35,DA104+1,COUNTIF($DB$6:DB104,DB104)),0))</f>
        <v/>
      </c>
    </row>
    <row r="105" spans="2:108" s="7" customFormat="1" ht="15" customHeight="1" x14ac:dyDescent="0.25">
      <c r="B105" s="104">
        <v>101</v>
      </c>
      <c r="C105" s="86">
        <f>IFERROR(INDEX(Backlog!B$6:B$1005,Calculation!$B105,1),"")</f>
        <v>0</v>
      </c>
      <c r="D105" s="86" t="str">
        <f>IFERROR(IF(INDEX(Backlog!C$6:C$1005,Calculation!$B105,1)="","",INDEX(Backlog!C$6:C$1005,Calculation!$B105,1)),"")</f>
        <v/>
      </c>
      <c r="E105" s="86" t="str">
        <f>IFERROR(""&amp;INDEX(Backlog!D$6:D$1005,Calculation!$B105,1),"")</f>
        <v/>
      </c>
      <c r="F105" s="86" t="str">
        <f>IFERROR(""&amp;INDEX(Backlog!E$6:E$1005,Calculation!$B105,1),"")</f>
        <v/>
      </c>
      <c r="G105" s="86" t="str">
        <f>IFERROR(""&amp;INDEX(Backlog!F$6:F$1005,Calculation!$B105,1),"")</f>
        <v/>
      </c>
      <c r="H105" s="86" t="str">
        <f>IFERROR(IF(INDEX(Backlog!G$6:G$1005,Calculation!$B105,1)="","",INDEX(Backlog!G$6:G$1005,Calculation!$B105,1)),"")</f>
        <v/>
      </c>
      <c r="I105" s="86" t="str">
        <f>IFERROR(IF(INDEX(Backlog!H$6:H$1005,Calculation!$B105,1)="","Not set",INDEX(Backlog!H$6:H$1005,Calculation!$B105,1)),"")</f>
        <v>Not set</v>
      </c>
      <c r="J105" s="86" t="str">
        <f>IFERROR(""&amp;INDEX(Backlog!I$6:I$1005,Calculation!$B105,1),"")</f>
        <v/>
      </c>
      <c r="K105" s="86" t="str">
        <f>IFERROR(IF(LEN(INDEX(Backlog!J$6:J$1005,Calculation!$B105,1))=0,"Not set",INDEX(Backlog!J$6:J$1005,Calculation!$B105,1)),"")</f>
        <v>Not set</v>
      </c>
      <c r="L105" s="105" t="str">
        <f>IFERROR(IF(INDEX(Backlog!K$6:K$1005,Calculation!$B105,1)="","",INDEX(Backlog!K$6:K$1005,Calculation!$B105,1)),"")</f>
        <v/>
      </c>
      <c r="M105" s="105" t="str">
        <f t="shared" si="50"/>
        <v/>
      </c>
      <c r="N105" s="105" t="str">
        <f>IFERROR(IF(INDEX(Backlog!L$6:L$1005,Calculation!$B105,1)="","",INDEX(Backlog!L$6:L$1005,Calculation!$B105,1)),"")</f>
        <v/>
      </c>
      <c r="O105" s="105" t="str">
        <f t="shared" si="51"/>
        <v/>
      </c>
      <c r="P105" s="86" t="str">
        <f>IFERROR(""&amp;INDEX(Backlog!M$6:M$1005,Calculation!$B105,1),"")</f>
        <v/>
      </c>
      <c r="Q105" s="106" t="str">
        <f t="shared" si="52"/>
        <v/>
      </c>
      <c r="R105" s="106">
        <f t="shared" si="53"/>
        <v>0</v>
      </c>
      <c r="T105" s="107">
        <f t="shared" si="54"/>
        <v>0</v>
      </c>
      <c r="U105" s="86">
        <f t="shared" si="55"/>
        <v>1</v>
      </c>
      <c r="V105" s="86">
        <f t="shared" si="56"/>
        <v>1</v>
      </c>
      <c r="W105" s="86">
        <f t="shared" si="57"/>
        <v>1</v>
      </c>
      <c r="X105" s="86">
        <f t="shared" si="64"/>
        <v>0</v>
      </c>
      <c r="Y105" s="86" t="str">
        <f t="shared" si="58"/>
        <v xml:space="preserve">#0 - </v>
      </c>
      <c r="Z105" s="86" t="str">
        <f t="shared" si="59"/>
        <v>-</v>
      </c>
      <c r="AA105" s="86" t="str">
        <f>IF(X105=0,"",IF(LEN(K105)=0,COLUMN(Kanban!$D$8),IFERROR(MATCH(K105,Kanban!$A$8:$AI$8,0),COLUMN(Kanban!$D$8))))</f>
        <v/>
      </c>
      <c r="AB105" s="86" t="str">
        <f>IF(X105=0,"",2*COUNTIF($AA$5:AA105,AA105)+$AF$5)</f>
        <v/>
      </c>
      <c r="AC105" s="106" t="str">
        <f t="shared" si="65"/>
        <v>-</v>
      </c>
      <c r="AK105" s="107" t="str">
        <f>INDEX(Retrospective!$B$8:$D$207,B105,IF(OR($AI$4=2,$AI$4=4),2,1))&amp;IF($AI$4=2,""," - "&amp;INDEX(Retrospective!$B$8:$D$207,B105,IF($AI$4=1,2,3)))</f>
        <v xml:space="preserve"> - </v>
      </c>
      <c r="AL105" s="106" t="str">
        <f>IFERROR(MATCH(INDEX(Retrospective!$E$8:$E$27,B105,1),$AI$13:$AI$16,0),"")</f>
        <v/>
      </c>
      <c r="AM105" s="86" t="str">
        <f>IF(AL105="","", AL105&amp;"."&amp;COUNTIF($AL$5:AL105,AL105))</f>
        <v/>
      </c>
      <c r="BF105" s="111" t="str">
        <f t="array" ref="BF105">IFERROR(SMALL(IF($D$5:$D$1004=$AP$6,$N$5:$N$1004,""),B105),"")</f>
        <v/>
      </c>
      <c r="BG105" s="112" t="str">
        <f>IF(IFERROR(MATCH(BF105,$BF$4:BF104,0),0)=0,MAX($BG$4:BG104)+1,"")</f>
        <v/>
      </c>
      <c r="BH105" s="113" t="str">
        <f t="shared" si="60"/>
        <v/>
      </c>
      <c r="BI105" s="112" t="str">
        <f t="shared" si="61"/>
        <v/>
      </c>
      <c r="BJ105" s="86" t="str">
        <f t="shared" si="62"/>
        <v/>
      </c>
      <c r="BK105" s="86" t="str">
        <f t="shared" si="66"/>
        <v/>
      </c>
      <c r="BL105" s="86" t="str">
        <f t="shared" si="63"/>
        <v/>
      </c>
      <c r="BM105" s="86" t="str">
        <f t="shared" si="67"/>
        <v/>
      </c>
      <c r="DA105" s="109">
        <f>IF(COUNTIF($DA$5:DA104,DA104)=$BD$15,MAX(DA104)+1,DA104)</f>
        <v>24</v>
      </c>
      <c r="DB105" s="109" t="str">
        <f t="shared" si="39"/>
        <v/>
      </c>
      <c r="DC105" s="109" t="str">
        <f>IF(DB105="","",INDEX($CT$5:$CY$5,1,COUNTIF($DB$6:DB105,DB105)))</f>
        <v/>
      </c>
      <c r="DD105" s="109" t="str">
        <f>IF(DB105="","",MAX(INDEX($CT$6:$CY$35,DA105+1,COUNTIF($DB$6:DB105,DB105)),0))</f>
        <v/>
      </c>
    </row>
    <row r="106" spans="2:108" s="7" customFormat="1" ht="15" customHeight="1" x14ac:dyDescent="0.25">
      <c r="B106" s="104">
        <v>102</v>
      </c>
      <c r="C106" s="86">
        <f>IFERROR(INDEX(Backlog!B$6:B$1005,Calculation!$B106,1),"")</f>
        <v>0</v>
      </c>
      <c r="D106" s="86" t="str">
        <f>IFERROR(IF(INDEX(Backlog!C$6:C$1005,Calculation!$B106,1)="","",INDEX(Backlog!C$6:C$1005,Calculation!$B106,1)),"")</f>
        <v/>
      </c>
      <c r="E106" s="86" t="str">
        <f>IFERROR(""&amp;INDEX(Backlog!D$6:D$1005,Calculation!$B106,1),"")</f>
        <v/>
      </c>
      <c r="F106" s="86" t="str">
        <f>IFERROR(""&amp;INDEX(Backlog!E$6:E$1005,Calculation!$B106,1),"")</f>
        <v/>
      </c>
      <c r="G106" s="86" t="str">
        <f>IFERROR(""&amp;INDEX(Backlog!F$6:F$1005,Calculation!$B106,1),"")</f>
        <v/>
      </c>
      <c r="H106" s="86" t="str">
        <f>IFERROR(IF(INDEX(Backlog!G$6:G$1005,Calculation!$B106,1)="","",INDEX(Backlog!G$6:G$1005,Calculation!$B106,1)),"")</f>
        <v/>
      </c>
      <c r="I106" s="86" t="str">
        <f>IFERROR(IF(INDEX(Backlog!H$6:H$1005,Calculation!$B106,1)="","Not set",INDEX(Backlog!H$6:H$1005,Calculation!$B106,1)),"")</f>
        <v>Not set</v>
      </c>
      <c r="J106" s="86" t="str">
        <f>IFERROR(""&amp;INDEX(Backlog!I$6:I$1005,Calculation!$B106,1),"")</f>
        <v/>
      </c>
      <c r="K106" s="86" t="str">
        <f>IFERROR(IF(LEN(INDEX(Backlog!J$6:J$1005,Calculation!$B106,1))=0,"Not set",INDEX(Backlog!J$6:J$1005,Calculation!$B106,1)),"")</f>
        <v>Not set</v>
      </c>
      <c r="L106" s="105" t="str">
        <f>IFERROR(IF(INDEX(Backlog!K$6:K$1005,Calculation!$B106,1)="","",INDEX(Backlog!K$6:K$1005,Calculation!$B106,1)),"")</f>
        <v/>
      </c>
      <c r="M106" s="105" t="str">
        <f t="shared" si="50"/>
        <v/>
      </c>
      <c r="N106" s="105" t="str">
        <f>IFERROR(IF(INDEX(Backlog!L$6:L$1005,Calculation!$B106,1)="","",INDEX(Backlog!L$6:L$1005,Calculation!$B106,1)),"")</f>
        <v/>
      </c>
      <c r="O106" s="105" t="str">
        <f t="shared" si="51"/>
        <v/>
      </c>
      <c r="P106" s="86" t="str">
        <f>IFERROR(""&amp;INDEX(Backlog!M$6:M$1005,Calculation!$B106,1),"")</f>
        <v/>
      </c>
      <c r="Q106" s="106" t="str">
        <f t="shared" si="52"/>
        <v/>
      </c>
      <c r="R106" s="106">
        <f t="shared" si="53"/>
        <v>0</v>
      </c>
      <c r="T106" s="107">
        <f t="shared" si="54"/>
        <v>0</v>
      </c>
      <c r="U106" s="86">
        <f t="shared" si="55"/>
        <v>1</v>
      </c>
      <c r="V106" s="86">
        <f t="shared" si="56"/>
        <v>1</v>
      </c>
      <c r="W106" s="86">
        <f t="shared" si="57"/>
        <v>1</v>
      </c>
      <c r="X106" s="86">
        <f t="shared" si="64"/>
        <v>0</v>
      </c>
      <c r="Y106" s="86" t="str">
        <f t="shared" si="58"/>
        <v xml:space="preserve">#0 - </v>
      </c>
      <c r="Z106" s="86" t="str">
        <f t="shared" si="59"/>
        <v>-</v>
      </c>
      <c r="AA106" s="86" t="str">
        <f>IF(X106=0,"",IF(LEN(K106)=0,COLUMN(Kanban!$D$8),IFERROR(MATCH(K106,Kanban!$A$8:$AI$8,0),COLUMN(Kanban!$D$8))))</f>
        <v/>
      </c>
      <c r="AB106" s="86" t="str">
        <f>IF(X106=0,"",2*COUNTIF($AA$5:AA106,AA106)+$AF$5)</f>
        <v/>
      </c>
      <c r="AC106" s="106" t="str">
        <f t="shared" si="65"/>
        <v>-</v>
      </c>
      <c r="AK106" s="107" t="str">
        <f>INDEX(Retrospective!$B$8:$D$207,B106,IF(OR($AI$4=2,$AI$4=4),2,1))&amp;IF($AI$4=2,""," - "&amp;INDEX(Retrospective!$B$8:$D$207,B106,IF($AI$4=1,2,3)))</f>
        <v xml:space="preserve"> - </v>
      </c>
      <c r="AL106" s="106" t="str">
        <f>IFERROR(MATCH(INDEX(Retrospective!$E$8:$E$27,B106,1),$AI$13:$AI$16,0),"")</f>
        <v/>
      </c>
      <c r="AM106" s="86" t="str">
        <f>IF(AL106="","", AL106&amp;"."&amp;COUNTIF($AL$5:AL106,AL106))</f>
        <v/>
      </c>
      <c r="BF106" s="111" t="str">
        <f t="array" ref="BF106">IFERROR(SMALL(IF($D$5:$D$1004=$AP$6,$N$5:$N$1004,""),B106),"")</f>
        <v/>
      </c>
      <c r="BG106" s="112" t="str">
        <f>IF(IFERROR(MATCH(BF106,$BF$4:BF105,0),0)=0,MAX($BG$4:BG105)+1,"")</f>
        <v/>
      </c>
      <c r="BH106" s="113" t="str">
        <f t="shared" si="60"/>
        <v/>
      </c>
      <c r="BI106" s="112" t="str">
        <f t="shared" si="61"/>
        <v/>
      </c>
      <c r="BJ106" s="86" t="str">
        <f t="shared" si="62"/>
        <v/>
      </c>
      <c r="BK106" s="86" t="str">
        <f t="shared" si="66"/>
        <v/>
      </c>
      <c r="BL106" s="86" t="str">
        <f t="shared" si="63"/>
        <v/>
      </c>
      <c r="BM106" s="86" t="str">
        <f t="shared" si="67"/>
        <v/>
      </c>
      <c r="DA106" s="109">
        <f>IF(COUNTIF($DA$5:DA105,DA105)=$BD$15,MAX(DA105)+1,DA105)</f>
        <v>25</v>
      </c>
      <c r="DB106" s="109" t="str">
        <f t="shared" si="39"/>
        <v/>
      </c>
      <c r="DC106" s="109" t="str">
        <f>IF(DB106="","",INDEX($CT$5:$CY$5,1,COUNTIF($DB$6:DB106,DB106)))</f>
        <v/>
      </c>
      <c r="DD106" s="109" t="str">
        <f>IF(DB106="","",MAX(INDEX($CT$6:$CY$35,DA106+1,COUNTIF($DB$6:DB106,DB106)),0))</f>
        <v/>
      </c>
    </row>
    <row r="107" spans="2:108" s="7" customFormat="1" ht="15" customHeight="1" x14ac:dyDescent="0.25">
      <c r="B107" s="104">
        <v>103</v>
      </c>
      <c r="C107" s="86">
        <f>IFERROR(INDEX(Backlog!B$6:B$1005,Calculation!$B107,1),"")</f>
        <v>0</v>
      </c>
      <c r="D107" s="86" t="str">
        <f>IFERROR(IF(INDEX(Backlog!C$6:C$1005,Calculation!$B107,1)="","",INDEX(Backlog!C$6:C$1005,Calculation!$B107,1)),"")</f>
        <v/>
      </c>
      <c r="E107" s="86" t="str">
        <f>IFERROR(""&amp;INDEX(Backlog!D$6:D$1005,Calculation!$B107,1),"")</f>
        <v/>
      </c>
      <c r="F107" s="86" t="str">
        <f>IFERROR(""&amp;INDEX(Backlog!E$6:E$1005,Calculation!$B107,1),"")</f>
        <v/>
      </c>
      <c r="G107" s="86" t="str">
        <f>IFERROR(""&amp;INDEX(Backlog!F$6:F$1005,Calculation!$B107,1),"")</f>
        <v/>
      </c>
      <c r="H107" s="86" t="str">
        <f>IFERROR(IF(INDEX(Backlog!G$6:G$1005,Calculation!$B107,1)="","",INDEX(Backlog!G$6:G$1005,Calculation!$B107,1)),"")</f>
        <v/>
      </c>
      <c r="I107" s="86" t="str">
        <f>IFERROR(IF(INDEX(Backlog!H$6:H$1005,Calculation!$B107,1)="","Not set",INDEX(Backlog!H$6:H$1005,Calculation!$B107,1)),"")</f>
        <v>Not set</v>
      </c>
      <c r="J107" s="86" t="str">
        <f>IFERROR(""&amp;INDEX(Backlog!I$6:I$1005,Calculation!$B107,1),"")</f>
        <v/>
      </c>
      <c r="K107" s="86" t="str">
        <f>IFERROR(IF(LEN(INDEX(Backlog!J$6:J$1005,Calculation!$B107,1))=0,"Not set",INDEX(Backlog!J$6:J$1005,Calculation!$B107,1)),"")</f>
        <v>Not set</v>
      </c>
      <c r="L107" s="105" t="str">
        <f>IFERROR(IF(INDEX(Backlog!K$6:K$1005,Calculation!$B107,1)="","",INDEX(Backlog!K$6:K$1005,Calculation!$B107,1)),"")</f>
        <v/>
      </c>
      <c r="M107" s="105" t="str">
        <f t="shared" si="50"/>
        <v/>
      </c>
      <c r="N107" s="105" t="str">
        <f>IFERROR(IF(INDEX(Backlog!L$6:L$1005,Calculation!$B107,1)="","",INDEX(Backlog!L$6:L$1005,Calculation!$B107,1)),"")</f>
        <v/>
      </c>
      <c r="O107" s="105" t="str">
        <f t="shared" si="51"/>
        <v/>
      </c>
      <c r="P107" s="86" t="str">
        <f>IFERROR(""&amp;INDEX(Backlog!M$6:M$1005,Calculation!$B107,1),"")</f>
        <v/>
      </c>
      <c r="Q107" s="106" t="str">
        <f t="shared" si="52"/>
        <v/>
      </c>
      <c r="R107" s="106">
        <f t="shared" si="53"/>
        <v>0</v>
      </c>
      <c r="T107" s="107">
        <f t="shared" si="54"/>
        <v>0</v>
      </c>
      <c r="U107" s="86">
        <f t="shared" si="55"/>
        <v>1</v>
      </c>
      <c r="V107" s="86">
        <f t="shared" si="56"/>
        <v>1</v>
      </c>
      <c r="W107" s="86">
        <f t="shared" si="57"/>
        <v>1</v>
      </c>
      <c r="X107" s="86">
        <f t="shared" si="64"/>
        <v>0</v>
      </c>
      <c r="Y107" s="86" t="str">
        <f t="shared" si="58"/>
        <v xml:space="preserve">#0 - </v>
      </c>
      <c r="Z107" s="86" t="str">
        <f t="shared" si="59"/>
        <v>-</v>
      </c>
      <c r="AA107" s="86" t="str">
        <f>IF(X107=0,"",IF(LEN(K107)=0,COLUMN(Kanban!$D$8),IFERROR(MATCH(K107,Kanban!$A$8:$AI$8,0),COLUMN(Kanban!$D$8))))</f>
        <v/>
      </c>
      <c r="AB107" s="86" t="str">
        <f>IF(X107=0,"",2*COUNTIF($AA$5:AA107,AA107)+$AF$5)</f>
        <v/>
      </c>
      <c r="AC107" s="106" t="str">
        <f t="shared" si="65"/>
        <v>-</v>
      </c>
      <c r="AK107" s="107" t="str">
        <f>INDEX(Retrospective!$B$8:$D$207,B107,IF(OR($AI$4=2,$AI$4=4),2,1))&amp;IF($AI$4=2,""," - "&amp;INDEX(Retrospective!$B$8:$D$207,B107,IF($AI$4=1,2,3)))</f>
        <v xml:space="preserve"> - </v>
      </c>
      <c r="AL107" s="106" t="str">
        <f>IFERROR(MATCH(INDEX(Retrospective!$E$8:$E$207,B107,1),$AI$13:$AI$16,0),"")</f>
        <v/>
      </c>
      <c r="AM107" s="86" t="str">
        <f>IF(AL107="","", AL107&amp;"."&amp;COUNTIF($AL$5:AL107,AL107))</f>
        <v/>
      </c>
      <c r="BF107" s="111" t="str">
        <f t="array" ref="BF107">IFERROR(SMALL(IF($D$5:$D$1004=$AP$6,$N$5:$N$1004,""),B107),"")</f>
        <v/>
      </c>
      <c r="BG107" s="112" t="str">
        <f>IF(IFERROR(MATCH(BF107,$BF$4:BF106,0),0)=0,MAX($BG$4:BG106)+1,"")</f>
        <v/>
      </c>
      <c r="BH107" s="113" t="str">
        <f t="shared" si="60"/>
        <v/>
      </c>
      <c r="BI107" s="112" t="str">
        <f t="shared" si="61"/>
        <v/>
      </c>
      <c r="BJ107" s="86" t="str">
        <f t="shared" si="62"/>
        <v/>
      </c>
      <c r="BK107" s="86" t="str">
        <f t="shared" si="66"/>
        <v/>
      </c>
      <c r="BL107" s="86" t="str">
        <f t="shared" si="63"/>
        <v/>
      </c>
      <c r="BM107" s="86" t="str">
        <f t="shared" si="67"/>
        <v/>
      </c>
      <c r="DA107" s="109">
        <f>IF(COUNTIF($DA$5:DA106,DA106)=$BD$15,MAX(DA106)+1,DA106)</f>
        <v>25</v>
      </c>
      <c r="DB107" s="109" t="str">
        <f t="shared" si="39"/>
        <v/>
      </c>
      <c r="DC107" s="109" t="str">
        <f>IF(DB107="","",INDEX($CT$5:$CY$5,1,COUNTIF($DB$6:DB107,DB107)))</f>
        <v/>
      </c>
      <c r="DD107" s="109" t="str">
        <f>IF(DB107="","",MAX(INDEX($CT$6:$CY$35,DA107+1,COUNTIF($DB$6:DB107,DB107)),0))</f>
        <v/>
      </c>
    </row>
    <row r="108" spans="2:108" s="7" customFormat="1" ht="15" customHeight="1" x14ac:dyDescent="0.25">
      <c r="B108" s="104">
        <v>104</v>
      </c>
      <c r="C108" s="86">
        <f>IFERROR(INDEX(Backlog!B$6:B$1005,Calculation!$B108,1),"")</f>
        <v>0</v>
      </c>
      <c r="D108" s="86" t="str">
        <f>IFERROR(IF(INDEX(Backlog!C$6:C$1005,Calculation!$B108,1)="","",INDEX(Backlog!C$6:C$1005,Calculation!$B108,1)),"")</f>
        <v/>
      </c>
      <c r="E108" s="86" t="str">
        <f>IFERROR(""&amp;INDEX(Backlog!D$6:D$1005,Calculation!$B108,1),"")</f>
        <v/>
      </c>
      <c r="F108" s="86" t="str">
        <f>IFERROR(""&amp;INDEX(Backlog!E$6:E$1005,Calculation!$B108,1),"")</f>
        <v/>
      </c>
      <c r="G108" s="86" t="str">
        <f>IFERROR(""&amp;INDEX(Backlog!F$6:F$1005,Calculation!$B108,1),"")</f>
        <v/>
      </c>
      <c r="H108" s="86" t="str">
        <f>IFERROR(IF(INDEX(Backlog!G$6:G$1005,Calculation!$B108,1)="","",INDEX(Backlog!G$6:G$1005,Calculation!$B108,1)),"")</f>
        <v/>
      </c>
      <c r="I108" s="86" t="str">
        <f>IFERROR(IF(INDEX(Backlog!H$6:H$1005,Calculation!$B108,1)="","Not set",INDEX(Backlog!H$6:H$1005,Calculation!$B108,1)),"")</f>
        <v>Not set</v>
      </c>
      <c r="J108" s="86" t="str">
        <f>IFERROR(""&amp;INDEX(Backlog!I$6:I$1005,Calculation!$B108,1),"")</f>
        <v/>
      </c>
      <c r="K108" s="86" t="str">
        <f>IFERROR(IF(LEN(INDEX(Backlog!J$6:J$1005,Calculation!$B108,1))=0,"Not set",INDEX(Backlog!J$6:J$1005,Calculation!$B108,1)),"")</f>
        <v>Not set</v>
      </c>
      <c r="L108" s="105" t="str">
        <f>IFERROR(IF(INDEX(Backlog!K$6:K$1005,Calculation!$B108,1)="","",INDEX(Backlog!K$6:K$1005,Calculation!$B108,1)),"")</f>
        <v/>
      </c>
      <c r="M108" s="105" t="str">
        <f t="shared" si="50"/>
        <v/>
      </c>
      <c r="N108" s="105" t="str">
        <f>IFERROR(IF(INDEX(Backlog!L$6:L$1005,Calculation!$B108,1)="","",INDEX(Backlog!L$6:L$1005,Calculation!$B108,1)),"")</f>
        <v/>
      </c>
      <c r="O108" s="105" t="str">
        <f t="shared" si="51"/>
        <v/>
      </c>
      <c r="P108" s="86" t="str">
        <f>IFERROR(""&amp;INDEX(Backlog!M$6:M$1005,Calculation!$B108,1),"")</f>
        <v/>
      </c>
      <c r="Q108" s="106" t="str">
        <f t="shared" si="52"/>
        <v/>
      </c>
      <c r="R108" s="106">
        <f t="shared" si="53"/>
        <v>0</v>
      </c>
      <c r="T108" s="107">
        <f t="shared" si="54"/>
        <v>0</v>
      </c>
      <c r="U108" s="86">
        <f t="shared" si="55"/>
        <v>1</v>
      </c>
      <c r="V108" s="86">
        <f t="shared" si="56"/>
        <v>1</v>
      </c>
      <c r="W108" s="86">
        <f t="shared" si="57"/>
        <v>1</v>
      </c>
      <c r="X108" s="86">
        <f t="shared" si="64"/>
        <v>0</v>
      </c>
      <c r="Y108" s="86" t="str">
        <f t="shared" si="58"/>
        <v xml:space="preserve">#0 - </v>
      </c>
      <c r="Z108" s="86" t="str">
        <f t="shared" si="59"/>
        <v>-</v>
      </c>
      <c r="AA108" s="86" t="str">
        <f>IF(X108=0,"",IF(LEN(K108)=0,COLUMN(Kanban!$D$8),IFERROR(MATCH(K108,Kanban!$A$8:$AI$8,0),COLUMN(Kanban!$D$8))))</f>
        <v/>
      </c>
      <c r="AB108" s="86" t="str">
        <f>IF(X108=0,"",2*COUNTIF($AA$5:AA108,AA108)+$AF$5)</f>
        <v/>
      </c>
      <c r="AC108" s="106" t="str">
        <f t="shared" si="65"/>
        <v>-</v>
      </c>
      <c r="AK108" s="107" t="str">
        <f>INDEX(Retrospective!$B$8:$D$207,B108,IF(OR($AI$4=2,$AI$4=4),2,1))&amp;IF($AI$4=2,""," - "&amp;INDEX(Retrospective!$B$8:$D$207,B108,IF($AI$4=1,2,3)))</f>
        <v xml:space="preserve"> - </v>
      </c>
      <c r="AL108" s="106" t="str">
        <f>IFERROR(MATCH(INDEX(Retrospective!$E$8:$E$207,B108,1),$AI$13:$AI$16,0),"")</f>
        <v/>
      </c>
      <c r="AM108" s="86" t="str">
        <f>IF(AL108="","", AL108&amp;"."&amp;COUNTIF($AL$5:AL108,AL108))</f>
        <v/>
      </c>
      <c r="BF108" s="111" t="str">
        <f t="array" ref="BF108">IFERROR(SMALL(IF($D$5:$D$1004=$AP$6,$N$5:$N$1004,""),B108),"")</f>
        <v/>
      </c>
      <c r="BG108" s="112" t="str">
        <f>IF(IFERROR(MATCH(BF108,$BF$4:BF107,0),0)=0,MAX($BG$4:BG107)+1,"")</f>
        <v/>
      </c>
      <c r="BH108" s="113" t="str">
        <f t="shared" si="60"/>
        <v/>
      </c>
      <c r="BI108" s="112" t="str">
        <f t="shared" si="61"/>
        <v/>
      </c>
      <c r="BJ108" s="86" t="str">
        <f t="shared" si="62"/>
        <v/>
      </c>
      <c r="BK108" s="86" t="str">
        <f t="shared" si="66"/>
        <v/>
      </c>
      <c r="BL108" s="86" t="str">
        <f t="shared" si="63"/>
        <v/>
      </c>
      <c r="BM108" s="86" t="str">
        <f t="shared" si="67"/>
        <v/>
      </c>
      <c r="DA108" s="109">
        <f>IF(COUNTIF($DA$5:DA107,DA107)=$BD$15,MAX(DA107)+1,DA107)</f>
        <v>25</v>
      </c>
      <c r="DB108" s="109" t="str">
        <f t="shared" si="39"/>
        <v/>
      </c>
      <c r="DC108" s="109" t="str">
        <f>IF(DB108="","",INDEX($CT$5:$CY$5,1,COUNTIF($DB$6:DB108,DB108)))</f>
        <v/>
      </c>
      <c r="DD108" s="109" t="str">
        <f>IF(DB108="","",MAX(INDEX($CT$6:$CY$35,DA108+1,COUNTIF($DB$6:DB108,DB108)),0))</f>
        <v/>
      </c>
    </row>
    <row r="109" spans="2:108" s="7" customFormat="1" ht="15" customHeight="1" x14ac:dyDescent="0.25">
      <c r="B109" s="104">
        <v>105</v>
      </c>
      <c r="C109" s="86">
        <f>IFERROR(INDEX(Backlog!B$6:B$1005,Calculation!$B109,1),"")</f>
        <v>0</v>
      </c>
      <c r="D109" s="86" t="str">
        <f>IFERROR(IF(INDEX(Backlog!C$6:C$1005,Calculation!$B109,1)="","",INDEX(Backlog!C$6:C$1005,Calculation!$B109,1)),"")</f>
        <v/>
      </c>
      <c r="E109" s="86" t="str">
        <f>IFERROR(""&amp;INDEX(Backlog!D$6:D$1005,Calculation!$B109,1),"")</f>
        <v/>
      </c>
      <c r="F109" s="86" t="str">
        <f>IFERROR(""&amp;INDEX(Backlog!E$6:E$1005,Calculation!$B109,1),"")</f>
        <v/>
      </c>
      <c r="G109" s="86" t="str">
        <f>IFERROR(""&amp;INDEX(Backlog!F$6:F$1005,Calculation!$B109,1),"")</f>
        <v/>
      </c>
      <c r="H109" s="86" t="str">
        <f>IFERROR(IF(INDEX(Backlog!G$6:G$1005,Calculation!$B109,1)="","",INDEX(Backlog!G$6:G$1005,Calculation!$B109,1)),"")</f>
        <v/>
      </c>
      <c r="I109" s="86" t="str">
        <f>IFERROR(IF(INDEX(Backlog!H$6:H$1005,Calculation!$B109,1)="","Not set",INDEX(Backlog!H$6:H$1005,Calculation!$B109,1)),"")</f>
        <v>Not set</v>
      </c>
      <c r="J109" s="86" t="str">
        <f>IFERROR(""&amp;INDEX(Backlog!I$6:I$1005,Calculation!$B109,1),"")</f>
        <v/>
      </c>
      <c r="K109" s="86" t="str">
        <f>IFERROR(IF(LEN(INDEX(Backlog!J$6:J$1005,Calculation!$B109,1))=0,"Not set",INDEX(Backlog!J$6:J$1005,Calculation!$B109,1)),"")</f>
        <v>Not set</v>
      </c>
      <c r="L109" s="105" t="str">
        <f>IFERROR(IF(INDEX(Backlog!K$6:K$1005,Calculation!$B109,1)="","",INDEX(Backlog!K$6:K$1005,Calculation!$B109,1)),"")</f>
        <v/>
      </c>
      <c r="M109" s="105" t="str">
        <f t="shared" si="50"/>
        <v/>
      </c>
      <c r="N109" s="105" t="str">
        <f>IFERROR(IF(INDEX(Backlog!L$6:L$1005,Calculation!$B109,1)="","",INDEX(Backlog!L$6:L$1005,Calculation!$B109,1)),"")</f>
        <v/>
      </c>
      <c r="O109" s="105" t="str">
        <f t="shared" si="51"/>
        <v/>
      </c>
      <c r="P109" s="86" t="str">
        <f>IFERROR(""&amp;INDEX(Backlog!M$6:M$1005,Calculation!$B109,1),"")</f>
        <v/>
      </c>
      <c r="Q109" s="106" t="str">
        <f t="shared" si="52"/>
        <v/>
      </c>
      <c r="R109" s="106">
        <f t="shared" si="53"/>
        <v>0</v>
      </c>
      <c r="T109" s="107">
        <f t="shared" si="54"/>
        <v>0</v>
      </c>
      <c r="U109" s="86">
        <f t="shared" si="55"/>
        <v>1</v>
      </c>
      <c r="V109" s="86">
        <f t="shared" si="56"/>
        <v>1</v>
      </c>
      <c r="W109" s="86">
        <f t="shared" si="57"/>
        <v>1</v>
      </c>
      <c r="X109" s="86">
        <f t="shared" si="64"/>
        <v>0</v>
      </c>
      <c r="Y109" s="86" t="str">
        <f t="shared" si="58"/>
        <v xml:space="preserve">#0 - </v>
      </c>
      <c r="Z109" s="86" t="str">
        <f t="shared" si="59"/>
        <v>-</v>
      </c>
      <c r="AA109" s="86" t="str">
        <f>IF(X109=0,"",IF(LEN(K109)=0,COLUMN(Kanban!$D$8),IFERROR(MATCH(K109,Kanban!$A$8:$AI$8,0),COLUMN(Kanban!$D$8))))</f>
        <v/>
      </c>
      <c r="AB109" s="86" t="str">
        <f>IF(X109=0,"",2*COUNTIF($AA$5:AA109,AA109)+$AF$5)</f>
        <v/>
      </c>
      <c r="AC109" s="106" t="str">
        <f t="shared" si="65"/>
        <v>-</v>
      </c>
      <c r="AK109" s="107" t="str">
        <f>INDEX(Retrospective!$B$8:$D$207,B109,IF(OR($AI$4=2,$AI$4=4),2,1))&amp;IF($AI$4=2,""," - "&amp;INDEX(Retrospective!$B$8:$D$207,B109,IF($AI$4=1,2,3)))</f>
        <v xml:space="preserve"> - </v>
      </c>
      <c r="AL109" s="106" t="str">
        <f>IFERROR(MATCH(INDEX(Retrospective!$E$8:$E$207,B109,1),$AI$13:$AI$16,0),"")</f>
        <v/>
      </c>
      <c r="AM109" s="86" t="str">
        <f>IF(AL109="","", AL109&amp;"."&amp;COUNTIF($AL$5:AL109,AL109))</f>
        <v/>
      </c>
      <c r="BF109" s="111" t="str">
        <f t="array" ref="BF109">IFERROR(SMALL(IF($D$5:$D$1004=$AP$6,$N$5:$N$1004,""),B109),"")</f>
        <v/>
      </c>
      <c r="BG109" s="112" t="str">
        <f>IF(IFERROR(MATCH(BF109,$BF$4:BF108,0),0)=0,MAX($BG$4:BG108)+1,"")</f>
        <v/>
      </c>
      <c r="BH109" s="113" t="str">
        <f t="shared" si="60"/>
        <v/>
      </c>
      <c r="BI109" s="112" t="str">
        <f t="shared" si="61"/>
        <v/>
      </c>
      <c r="BJ109" s="86" t="str">
        <f t="shared" si="62"/>
        <v/>
      </c>
      <c r="BK109" s="86" t="str">
        <f t="shared" si="66"/>
        <v/>
      </c>
      <c r="BL109" s="86" t="str">
        <f t="shared" si="63"/>
        <v/>
      </c>
      <c r="BM109" s="86" t="str">
        <f t="shared" si="67"/>
        <v/>
      </c>
      <c r="DA109" s="109">
        <f>IF(COUNTIF($DA$5:DA108,DA108)=$BD$15,MAX(DA108)+1,DA108)</f>
        <v>25</v>
      </c>
      <c r="DB109" s="109" t="str">
        <f t="shared" si="39"/>
        <v/>
      </c>
      <c r="DC109" s="109" t="str">
        <f>IF(DB109="","",INDEX($CT$5:$CY$5,1,COUNTIF($DB$6:DB109,DB109)))</f>
        <v/>
      </c>
      <c r="DD109" s="109" t="str">
        <f>IF(DB109="","",MAX(INDEX($CT$6:$CY$35,DA109+1,COUNTIF($DB$6:DB109,DB109)),0))</f>
        <v/>
      </c>
    </row>
    <row r="110" spans="2:108" s="7" customFormat="1" ht="15" customHeight="1" x14ac:dyDescent="0.25">
      <c r="B110" s="104">
        <v>106</v>
      </c>
      <c r="C110" s="86">
        <f>IFERROR(INDEX(Backlog!B$6:B$1005,Calculation!$B110,1),"")</f>
        <v>0</v>
      </c>
      <c r="D110" s="86" t="str">
        <f>IFERROR(IF(INDEX(Backlog!C$6:C$1005,Calculation!$B110,1)="","",INDEX(Backlog!C$6:C$1005,Calculation!$B110,1)),"")</f>
        <v/>
      </c>
      <c r="E110" s="86" t="str">
        <f>IFERROR(""&amp;INDEX(Backlog!D$6:D$1005,Calculation!$B110,1),"")</f>
        <v/>
      </c>
      <c r="F110" s="86" t="str">
        <f>IFERROR(""&amp;INDEX(Backlog!E$6:E$1005,Calculation!$B110,1),"")</f>
        <v/>
      </c>
      <c r="G110" s="86" t="str">
        <f>IFERROR(""&amp;INDEX(Backlog!F$6:F$1005,Calculation!$B110,1),"")</f>
        <v/>
      </c>
      <c r="H110" s="86" t="str">
        <f>IFERROR(IF(INDEX(Backlog!G$6:G$1005,Calculation!$B110,1)="","",INDEX(Backlog!G$6:G$1005,Calculation!$B110,1)),"")</f>
        <v/>
      </c>
      <c r="I110" s="86" t="str">
        <f>IFERROR(IF(INDEX(Backlog!H$6:H$1005,Calculation!$B110,1)="","Not set",INDEX(Backlog!H$6:H$1005,Calculation!$B110,1)),"")</f>
        <v>Not set</v>
      </c>
      <c r="J110" s="86" t="str">
        <f>IFERROR(""&amp;INDEX(Backlog!I$6:I$1005,Calculation!$B110,1),"")</f>
        <v/>
      </c>
      <c r="K110" s="86" t="str">
        <f>IFERROR(IF(LEN(INDEX(Backlog!J$6:J$1005,Calculation!$B110,1))=0,"Not set",INDEX(Backlog!J$6:J$1005,Calculation!$B110,1)),"")</f>
        <v>Not set</v>
      </c>
      <c r="L110" s="105" t="str">
        <f>IFERROR(IF(INDEX(Backlog!K$6:K$1005,Calculation!$B110,1)="","",INDEX(Backlog!K$6:K$1005,Calculation!$B110,1)),"")</f>
        <v/>
      </c>
      <c r="M110" s="105" t="str">
        <f t="shared" si="50"/>
        <v/>
      </c>
      <c r="N110" s="105" t="str">
        <f>IFERROR(IF(INDEX(Backlog!L$6:L$1005,Calculation!$B110,1)="","",INDEX(Backlog!L$6:L$1005,Calculation!$B110,1)),"")</f>
        <v/>
      </c>
      <c r="O110" s="105" t="str">
        <f t="shared" si="51"/>
        <v/>
      </c>
      <c r="P110" s="86" t="str">
        <f>IFERROR(""&amp;INDEX(Backlog!M$6:M$1005,Calculation!$B110,1),"")</f>
        <v/>
      </c>
      <c r="Q110" s="106" t="str">
        <f t="shared" si="52"/>
        <v/>
      </c>
      <c r="R110" s="106">
        <f t="shared" si="53"/>
        <v>0</v>
      </c>
      <c r="T110" s="107">
        <f t="shared" si="54"/>
        <v>0</v>
      </c>
      <c r="U110" s="86">
        <f t="shared" si="55"/>
        <v>1</v>
      </c>
      <c r="V110" s="86">
        <f t="shared" si="56"/>
        <v>1</v>
      </c>
      <c r="W110" s="86">
        <f t="shared" si="57"/>
        <v>1</v>
      </c>
      <c r="X110" s="86">
        <f t="shared" si="64"/>
        <v>0</v>
      </c>
      <c r="Y110" s="86" t="str">
        <f t="shared" si="58"/>
        <v xml:space="preserve">#0 - </v>
      </c>
      <c r="Z110" s="86" t="str">
        <f t="shared" si="59"/>
        <v>-</v>
      </c>
      <c r="AA110" s="86" t="str">
        <f>IF(X110=0,"",IF(LEN(K110)=0,COLUMN(Kanban!$D$8),IFERROR(MATCH(K110,Kanban!$A$8:$AI$8,0),COLUMN(Kanban!$D$8))))</f>
        <v/>
      </c>
      <c r="AB110" s="86" t="str">
        <f>IF(X110=0,"",2*COUNTIF($AA$5:AA110,AA110)+$AF$5)</f>
        <v/>
      </c>
      <c r="AC110" s="106" t="str">
        <f t="shared" si="65"/>
        <v>-</v>
      </c>
      <c r="AK110" s="107" t="str">
        <f>INDEX(Retrospective!$B$8:$D$207,B110,IF(OR($AI$4=2,$AI$4=4),2,1))&amp;IF($AI$4=2,""," - "&amp;INDEX(Retrospective!$B$8:$D$207,B110,IF($AI$4=1,2,3)))</f>
        <v xml:space="preserve"> - </v>
      </c>
      <c r="AL110" s="106" t="str">
        <f>IFERROR(MATCH(INDEX(Retrospective!$E$8:$E$207,B110,1),$AI$13:$AI$16,0),"")</f>
        <v/>
      </c>
      <c r="AM110" s="86" t="str">
        <f>IF(AL110="","", AL110&amp;"."&amp;COUNTIF($AL$5:AL110,AL110))</f>
        <v/>
      </c>
      <c r="BF110" s="111" t="str">
        <f t="array" ref="BF110">IFERROR(SMALL(IF($D$5:$D$1004=$AP$6,$N$5:$N$1004,""),B110),"")</f>
        <v/>
      </c>
      <c r="BG110" s="112" t="str">
        <f>IF(IFERROR(MATCH(BF110,$BF$4:BF109,0),0)=0,MAX($BG$4:BG109)+1,"")</f>
        <v/>
      </c>
      <c r="BH110" s="113" t="str">
        <f t="shared" si="60"/>
        <v/>
      </c>
      <c r="BI110" s="112" t="str">
        <f t="shared" si="61"/>
        <v/>
      </c>
      <c r="BJ110" s="86" t="str">
        <f t="shared" si="62"/>
        <v/>
      </c>
      <c r="BK110" s="86" t="str">
        <f t="shared" si="66"/>
        <v/>
      </c>
      <c r="BL110" s="86" t="str">
        <f t="shared" si="63"/>
        <v/>
      </c>
      <c r="BM110" s="86" t="str">
        <f t="shared" si="67"/>
        <v/>
      </c>
      <c r="DA110" s="109">
        <f>IF(COUNTIF($DA$5:DA109,DA109)=$BD$15,MAX(DA109)+1,DA109)</f>
        <v>26</v>
      </c>
      <c r="DB110" s="109" t="str">
        <f t="shared" si="39"/>
        <v/>
      </c>
      <c r="DC110" s="109" t="str">
        <f>IF(DB110="","",INDEX($CT$5:$CY$5,1,COUNTIF($DB$6:DB110,DB110)))</f>
        <v/>
      </c>
      <c r="DD110" s="109" t="str">
        <f>IF(DB110="","",MAX(INDEX($CT$6:$CY$35,DA110+1,COUNTIF($DB$6:DB110,DB110)),0))</f>
        <v/>
      </c>
    </row>
    <row r="111" spans="2:108" s="7" customFormat="1" ht="15" customHeight="1" x14ac:dyDescent="0.25">
      <c r="B111" s="104">
        <v>107</v>
      </c>
      <c r="C111" s="86">
        <f>IFERROR(INDEX(Backlog!B$6:B$1005,Calculation!$B111,1),"")</f>
        <v>0</v>
      </c>
      <c r="D111" s="86" t="str">
        <f>IFERROR(IF(INDEX(Backlog!C$6:C$1005,Calculation!$B111,1)="","",INDEX(Backlog!C$6:C$1005,Calculation!$B111,1)),"")</f>
        <v/>
      </c>
      <c r="E111" s="86" t="str">
        <f>IFERROR(""&amp;INDEX(Backlog!D$6:D$1005,Calculation!$B111,1),"")</f>
        <v/>
      </c>
      <c r="F111" s="86" t="str">
        <f>IFERROR(""&amp;INDEX(Backlog!E$6:E$1005,Calculation!$B111,1),"")</f>
        <v/>
      </c>
      <c r="G111" s="86" t="str">
        <f>IFERROR(""&amp;INDEX(Backlog!F$6:F$1005,Calculation!$B111,1),"")</f>
        <v/>
      </c>
      <c r="H111" s="86" t="str">
        <f>IFERROR(IF(INDEX(Backlog!G$6:G$1005,Calculation!$B111,1)="","",INDEX(Backlog!G$6:G$1005,Calculation!$B111,1)),"")</f>
        <v/>
      </c>
      <c r="I111" s="86" t="str">
        <f>IFERROR(IF(INDEX(Backlog!H$6:H$1005,Calculation!$B111,1)="","Not set",INDEX(Backlog!H$6:H$1005,Calculation!$B111,1)),"")</f>
        <v>Not set</v>
      </c>
      <c r="J111" s="86" t="str">
        <f>IFERROR(""&amp;INDEX(Backlog!I$6:I$1005,Calculation!$B111,1),"")</f>
        <v/>
      </c>
      <c r="K111" s="86" t="str">
        <f>IFERROR(IF(LEN(INDEX(Backlog!J$6:J$1005,Calculation!$B111,1))=0,"Not set",INDEX(Backlog!J$6:J$1005,Calculation!$B111,1)),"")</f>
        <v>Not set</v>
      </c>
      <c r="L111" s="105" t="str">
        <f>IFERROR(IF(INDEX(Backlog!K$6:K$1005,Calculation!$B111,1)="","",INDEX(Backlog!K$6:K$1005,Calculation!$B111,1)),"")</f>
        <v/>
      </c>
      <c r="M111" s="105" t="str">
        <f t="shared" si="50"/>
        <v/>
      </c>
      <c r="N111" s="105" t="str">
        <f>IFERROR(IF(INDEX(Backlog!L$6:L$1005,Calculation!$B111,1)="","",INDEX(Backlog!L$6:L$1005,Calculation!$B111,1)),"")</f>
        <v/>
      </c>
      <c r="O111" s="105" t="str">
        <f t="shared" si="51"/>
        <v/>
      </c>
      <c r="P111" s="86" t="str">
        <f>IFERROR(""&amp;INDEX(Backlog!M$6:M$1005,Calculation!$B111,1),"")</f>
        <v/>
      </c>
      <c r="Q111" s="106" t="str">
        <f t="shared" si="52"/>
        <v/>
      </c>
      <c r="R111" s="106">
        <f t="shared" si="53"/>
        <v>0</v>
      </c>
      <c r="T111" s="107">
        <f t="shared" si="54"/>
        <v>0</v>
      </c>
      <c r="U111" s="86">
        <f t="shared" si="55"/>
        <v>1</v>
      </c>
      <c r="V111" s="86">
        <f t="shared" si="56"/>
        <v>1</v>
      </c>
      <c r="W111" s="86">
        <f t="shared" si="57"/>
        <v>1</v>
      </c>
      <c r="X111" s="86">
        <f t="shared" si="64"/>
        <v>0</v>
      </c>
      <c r="Y111" s="86" t="str">
        <f t="shared" si="58"/>
        <v xml:space="preserve">#0 - </v>
      </c>
      <c r="Z111" s="86" t="str">
        <f t="shared" si="59"/>
        <v>-</v>
      </c>
      <c r="AA111" s="86" t="str">
        <f>IF(X111=0,"",IF(LEN(K111)=0,COLUMN(Kanban!$D$8),IFERROR(MATCH(K111,Kanban!$A$8:$AI$8,0),COLUMN(Kanban!$D$8))))</f>
        <v/>
      </c>
      <c r="AB111" s="86" t="str">
        <f>IF(X111=0,"",2*COUNTIF($AA$5:AA111,AA111)+$AF$5)</f>
        <v/>
      </c>
      <c r="AC111" s="106" t="str">
        <f t="shared" si="65"/>
        <v>-</v>
      </c>
      <c r="AK111" s="107" t="str">
        <f>INDEX(Retrospective!$B$8:$D$207,B111,IF(OR($AI$4=2,$AI$4=4),2,1))&amp;IF($AI$4=2,""," - "&amp;INDEX(Retrospective!$B$8:$D$207,B111,IF($AI$4=1,2,3)))</f>
        <v xml:space="preserve"> - </v>
      </c>
      <c r="AL111" s="106" t="str">
        <f>IFERROR(MATCH(INDEX(Retrospective!$E$8:$E$27,B111,1),$AI$13:$AI$16,0),"")</f>
        <v/>
      </c>
      <c r="AM111" s="86" t="str">
        <f>IF(AL111="","", AL111&amp;"."&amp;COUNTIF($AL$5:AL111,AL111))</f>
        <v/>
      </c>
      <c r="BF111" s="111" t="str">
        <f t="array" ref="BF111">IFERROR(SMALL(IF($D$5:$D$1004=$AP$6,$N$5:$N$1004,""),B111),"")</f>
        <v/>
      </c>
      <c r="BG111" s="112" t="str">
        <f>IF(IFERROR(MATCH(BF111,$BF$4:BF110,0),0)=0,MAX($BG$4:BG110)+1,"")</f>
        <v/>
      </c>
      <c r="BH111" s="113" t="str">
        <f t="shared" si="60"/>
        <v/>
      </c>
      <c r="BI111" s="112" t="str">
        <f t="shared" si="61"/>
        <v/>
      </c>
      <c r="BJ111" s="86" t="str">
        <f t="shared" si="62"/>
        <v/>
      </c>
      <c r="BK111" s="86" t="str">
        <f t="shared" si="66"/>
        <v/>
      </c>
      <c r="BL111" s="86" t="str">
        <f t="shared" si="63"/>
        <v/>
      </c>
      <c r="BM111" s="86" t="str">
        <f t="shared" si="67"/>
        <v/>
      </c>
      <c r="DA111" s="109">
        <f>IF(COUNTIF($DA$5:DA110,DA110)=$BD$15,MAX(DA110)+1,DA110)</f>
        <v>26</v>
      </c>
      <c r="DB111" s="109" t="str">
        <f t="shared" si="39"/>
        <v/>
      </c>
      <c r="DC111" s="109" t="str">
        <f>IF(DB111="","",INDEX($CT$5:$CY$5,1,COUNTIF($DB$6:DB111,DB111)))</f>
        <v/>
      </c>
      <c r="DD111" s="109" t="str">
        <f>IF(DB111="","",MAX(INDEX($CT$6:$CY$35,DA111+1,COUNTIF($DB$6:DB111,DB111)),0))</f>
        <v/>
      </c>
    </row>
    <row r="112" spans="2:108" s="7" customFormat="1" ht="15" customHeight="1" x14ac:dyDescent="0.25">
      <c r="B112" s="104">
        <v>108</v>
      </c>
      <c r="C112" s="86">
        <f>IFERROR(INDEX(Backlog!B$6:B$1005,Calculation!$B112,1),"")</f>
        <v>0</v>
      </c>
      <c r="D112" s="86" t="str">
        <f>IFERROR(IF(INDEX(Backlog!C$6:C$1005,Calculation!$B112,1)="","",INDEX(Backlog!C$6:C$1005,Calculation!$B112,1)),"")</f>
        <v/>
      </c>
      <c r="E112" s="86" t="str">
        <f>IFERROR(""&amp;INDEX(Backlog!D$6:D$1005,Calculation!$B112,1),"")</f>
        <v/>
      </c>
      <c r="F112" s="86" t="str">
        <f>IFERROR(""&amp;INDEX(Backlog!E$6:E$1005,Calculation!$B112,1),"")</f>
        <v/>
      </c>
      <c r="G112" s="86" t="str">
        <f>IFERROR(""&amp;INDEX(Backlog!F$6:F$1005,Calculation!$B112,1),"")</f>
        <v/>
      </c>
      <c r="H112" s="86" t="str">
        <f>IFERROR(IF(INDEX(Backlog!G$6:G$1005,Calculation!$B112,1)="","",INDEX(Backlog!G$6:G$1005,Calculation!$B112,1)),"")</f>
        <v/>
      </c>
      <c r="I112" s="86" t="str">
        <f>IFERROR(IF(INDEX(Backlog!H$6:H$1005,Calculation!$B112,1)="","Not set",INDEX(Backlog!H$6:H$1005,Calculation!$B112,1)),"")</f>
        <v>Not set</v>
      </c>
      <c r="J112" s="86" t="str">
        <f>IFERROR(""&amp;INDEX(Backlog!I$6:I$1005,Calculation!$B112,1),"")</f>
        <v/>
      </c>
      <c r="K112" s="86" t="str">
        <f>IFERROR(IF(LEN(INDEX(Backlog!J$6:J$1005,Calculation!$B112,1))=0,"Not set",INDEX(Backlog!J$6:J$1005,Calculation!$B112,1)),"")</f>
        <v>Not set</v>
      </c>
      <c r="L112" s="105" t="str">
        <f>IFERROR(IF(INDEX(Backlog!K$6:K$1005,Calculation!$B112,1)="","",INDEX(Backlog!K$6:K$1005,Calculation!$B112,1)),"")</f>
        <v/>
      </c>
      <c r="M112" s="105" t="str">
        <f t="shared" si="50"/>
        <v/>
      </c>
      <c r="N112" s="105" t="str">
        <f>IFERROR(IF(INDEX(Backlog!L$6:L$1005,Calculation!$B112,1)="","",INDEX(Backlog!L$6:L$1005,Calculation!$B112,1)),"")</f>
        <v/>
      </c>
      <c r="O112" s="105" t="str">
        <f t="shared" si="51"/>
        <v/>
      </c>
      <c r="P112" s="86" t="str">
        <f>IFERROR(""&amp;INDEX(Backlog!M$6:M$1005,Calculation!$B112,1),"")</f>
        <v/>
      </c>
      <c r="Q112" s="106" t="str">
        <f t="shared" si="52"/>
        <v/>
      </c>
      <c r="R112" s="106">
        <f t="shared" si="53"/>
        <v>0</v>
      </c>
      <c r="T112" s="107">
        <f t="shared" si="54"/>
        <v>0</v>
      </c>
      <c r="U112" s="86">
        <f t="shared" si="55"/>
        <v>1</v>
      </c>
      <c r="V112" s="86">
        <f t="shared" si="56"/>
        <v>1</v>
      </c>
      <c r="W112" s="86">
        <f t="shared" si="57"/>
        <v>1</v>
      </c>
      <c r="X112" s="86">
        <f t="shared" si="64"/>
        <v>0</v>
      </c>
      <c r="Y112" s="86" t="str">
        <f t="shared" si="58"/>
        <v xml:space="preserve">#0 - </v>
      </c>
      <c r="Z112" s="86" t="str">
        <f t="shared" si="59"/>
        <v>-</v>
      </c>
      <c r="AA112" s="86" t="str">
        <f>IF(X112=0,"",IF(LEN(K112)=0,COLUMN(Kanban!$D$8),IFERROR(MATCH(K112,Kanban!$A$8:$AI$8,0),COLUMN(Kanban!$D$8))))</f>
        <v/>
      </c>
      <c r="AB112" s="86" t="str">
        <f>IF(X112=0,"",2*COUNTIF($AA$5:AA112,AA112)+$AF$5)</f>
        <v/>
      </c>
      <c r="AC112" s="106" t="str">
        <f t="shared" si="65"/>
        <v>-</v>
      </c>
      <c r="AK112" s="107" t="str">
        <f>INDEX(Retrospective!$B$8:$D$207,B112,IF(OR($AI$4=2,$AI$4=4),2,1))&amp;IF($AI$4=2,""," - "&amp;INDEX(Retrospective!$B$8:$D$207,B112,IF($AI$4=1,2,3)))</f>
        <v xml:space="preserve"> - </v>
      </c>
      <c r="AL112" s="106" t="str">
        <f>IFERROR(MATCH(INDEX(Retrospective!$E$8:$E$207,B112,1),$AI$13:$AI$16,0),"")</f>
        <v/>
      </c>
      <c r="AM112" s="86" t="str">
        <f>IF(AL112="","", AL112&amp;"."&amp;COUNTIF($AL$5:AL112,AL112))</f>
        <v/>
      </c>
      <c r="BF112" s="111" t="str">
        <f t="array" ref="BF112">IFERROR(SMALL(IF($D$5:$D$1004=$AP$6,$N$5:$N$1004,""),B112),"")</f>
        <v/>
      </c>
      <c r="BG112" s="112" t="str">
        <f>IF(IFERROR(MATCH(BF112,$BF$4:BF111,0),0)=0,MAX($BG$4:BG111)+1,"")</f>
        <v/>
      </c>
      <c r="BH112" s="113" t="str">
        <f t="shared" si="60"/>
        <v/>
      </c>
      <c r="BI112" s="112" t="str">
        <f t="shared" si="61"/>
        <v/>
      </c>
      <c r="BJ112" s="86" t="str">
        <f t="shared" si="62"/>
        <v/>
      </c>
      <c r="BK112" s="86" t="str">
        <f t="shared" si="66"/>
        <v/>
      </c>
      <c r="BL112" s="86" t="str">
        <f t="shared" si="63"/>
        <v/>
      </c>
      <c r="BM112" s="86" t="str">
        <f t="shared" si="67"/>
        <v/>
      </c>
      <c r="DA112" s="109">
        <f>IF(COUNTIF($DA$5:DA111,DA111)=$BD$15,MAX(DA111)+1,DA111)</f>
        <v>26</v>
      </c>
      <c r="DB112" s="109" t="str">
        <f t="shared" si="39"/>
        <v/>
      </c>
      <c r="DC112" s="109" t="str">
        <f>IF(DB112="","",INDEX($CT$5:$CY$5,1,COUNTIF($DB$6:DB112,DB112)))</f>
        <v/>
      </c>
      <c r="DD112" s="109" t="str">
        <f>IF(DB112="","",MAX(INDEX($CT$6:$CY$35,DA112+1,COUNTIF($DB$6:DB112,DB112)),0))</f>
        <v/>
      </c>
    </row>
    <row r="113" spans="2:108" s="7" customFormat="1" ht="15" customHeight="1" x14ac:dyDescent="0.25">
      <c r="B113" s="104">
        <v>109</v>
      </c>
      <c r="C113" s="86">
        <f>IFERROR(INDEX(Backlog!B$6:B$1005,Calculation!$B113,1),"")</f>
        <v>0</v>
      </c>
      <c r="D113" s="86" t="str">
        <f>IFERROR(IF(INDEX(Backlog!C$6:C$1005,Calculation!$B113,1)="","",INDEX(Backlog!C$6:C$1005,Calculation!$B113,1)),"")</f>
        <v/>
      </c>
      <c r="E113" s="86" t="str">
        <f>IFERROR(""&amp;INDEX(Backlog!D$6:D$1005,Calculation!$B113,1),"")</f>
        <v/>
      </c>
      <c r="F113" s="86" t="str">
        <f>IFERROR(""&amp;INDEX(Backlog!E$6:E$1005,Calculation!$B113,1),"")</f>
        <v/>
      </c>
      <c r="G113" s="86" t="str">
        <f>IFERROR(""&amp;INDEX(Backlog!F$6:F$1005,Calculation!$B113,1),"")</f>
        <v/>
      </c>
      <c r="H113" s="86" t="str">
        <f>IFERROR(IF(INDEX(Backlog!G$6:G$1005,Calculation!$B113,1)="","",INDEX(Backlog!G$6:G$1005,Calculation!$B113,1)),"")</f>
        <v/>
      </c>
      <c r="I113" s="86" t="str">
        <f>IFERROR(IF(INDEX(Backlog!H$6:H$1005,Calculation!$B113,1)="","Not set",INDEX(Backlog!H$6:H$1005,Calculation!$B113,1)),"")</f>
        <v>Not set</v>
      </c>
      <c r="J113" s="86" t="str">
        <f>IFERROR(""&amp;INDEX(Backlog!I$6:I$1005,Calculation!$B113,1),"")</f>
        <v/>
      </c>
      <c r="K113" s="86" t="str">
        <f>IFERROR(IF(LEN(INDEX(Backlog!J$6:J$1005,Calculation!$B113,1))=0,"Not set",INDEX(Backlog!J$6:J$1005,Calculation!$B113,1)),"")</f>
        <v>Not set</v>
      </c>
      <c r="L113" s="105" t="str">
        <f>IFERROR(IF(INDEX(Backlog!K$6:K$1005,Calculation!$B113,1)="","",INDEX(Backlog!K$6:K$1005,Calculation!$B113,1)),"")</f>
        <v/>
      </c>
      <c r="M113" s="105" t="str">
        <f t="shared" si="50"/>
        <v/>
      </c>
      <c r="N113" s="105" t="str">
        <f>IFERROR(IF(INDEX(Backlog!L$6:L$1005,Calculation!$B113,1)="","",INDEX(Backlog!L$6:L$1005,Calculation!$B113,1)),"")</f>
        <v/>
      </c>
      <c r="O113" s="105" t="str">
        <f t="shared" si="51"/>
        <v/>
      </c>
      <c r="P113" s="86" t="str">
        <f>IFERROR(""&amp;INDEX(Backlog!M$6:M$1005,Calculation!$B113,1),"")</f>
        <v/>
      </c>
      <c r="Q113" s="106" t="str">
        <f t="shared" si="52"/>
        <v/>
      </c>
      <c r="R113" s="106">
        <f t="shared" si="53"/>
        <v>0</v>
      </c>
      <c r="T113" s="107">
        <f t="shared" si="54"/>
        <v>0</v>
      </c>
      <c r="U113" s="86">
        <f t="shared" si="55"/>
        <v>1</v>
      </c>
      <c r="V113" s="86">
        <f t="shared" si="56"/>
        <v>1</v>
      </c>
      <c r="W113" s="86">
        <f t="shared" si="57"/>
        <v>1</v>
      </c>
      <c r="X113" s="86">
        <f t="shared" si="64"/>
        <v>0</v>
      </c>
      <c r="Y113" s="86" t="str">
        <f t="shared" si="58"/>
        <v xml:space="preserve">#0 - </v>
      </c>
      <c r="Z113" s="86" t="str">
        <f t="shared" si="59"/>
        <v>-</v>
      </c>
      <c r="AA113" s="86" t="str">
        <f>IF(X113=0,"",IF(LEN(K113)=0,COLUMN(Kanban!$D$8),IFERROR(MATCH(K113,Kanban!$A$8:$AI$8,0),COLUMN(Kanban!$D$8))))</f>
        <v/>
      </c>
      <c r="AB113" s="86" t="str">
        <f>IF(X113=0,"",2*COUNTIF($AA$5:AA113,AA113)+$AF$5)</f>
        <v/>
      </c>
      <c r="AC113" s="106" t="str">
        <f t="shared" si="65"/>
        <v>-</v>
      </c>
      <c r="AK113" s="107" t="str">
        <f>INDEX(Retrospective!$B$8:$D$207,B113,IF(OR($AI$4=2,$AI$4=4),2,1))&amp;IF($AI$4=2,""," - "&amp;INDEX(Retrospective!$B$8:$D$207,B113,IF($AI$4=1,2,3)))</f>
        <v xml:space="preserve"> - </v>
      </c>
      <c r="AL113" s="106" t="str">
        <f>IFERROR(MATCH(INDEX(Retrospective!$E$8:$E$27,B113,1),$AI$13:$AI$16,0),"")</f>
        <v/>
      </c>
      <c r="AM113" s="86" t="str">
        <f>IF(AL113="","", AL113&amp;"."&amp;COUNTIF($AL$5:AL113,AL113))</f>
        <v/>
      </c>
      <c r="BF113" s="111" t="str">
        <f t="array" ref="BF113">IFERROR(SMALL(IF($D$5:$D$1004=$AP$6,$N$5:$N$1004,""),B113),"")</f>
        <v/>
      </c>
      <c r="BG113" s="112" t="str">
        <f>IF(IFERROR(MATCH(BF113,$BF$4:BF112,0),0)=0,MAX($BG$4:BG112)+1,"")</f>
        <v/>
      </c>
      <c r="BH113" s="113" t="str">
        <f t="shared" si="60"/>
        <v/>
      </c>
      <c r="BI113" s="112" t="str">
        <f t="shared" si="61"/>
        <v/>
      </c>
      <c r="BJ113" s="86" t="str">
        <f t="shared" si="62"/>
        <v/>
      </c>
      <c r="BK113" s="86" t="str">
        <f t="shared" si="66"/>
        <v/>
      </c>
      <c r="BL113" s="86" t="str">
        <f t="shared" si="63"/>
        <v/>
      </c>
      <c r="BM113" s="86" t="str">
        <f t="shared" si="67"/>
        <v/>
      </c>
      <c r="DA113" s="109">
        <f>IF(COUNTIF($DA$5:DA112,DA112)=$BD$15,MAX(DA112)+1,DA112)</f>
        <v>26</v>
      </c>
      <c r="DB113" s="109" t="str">
        <f t="shared" si="39"/>
        <v/>
      </c>
      <c r="DC113" s="109" t="str">
        <f>IF(DB113="","",INDEX($CT$5:$CY$5,1,COUNTIF($DB$6:DB113,DB113)))</f>
        <v/>
      </c>
      <c r="DD113" s="109" t="str">
        <f>IF(DB113="","",MAX(INDEX($CT$6:$CY$35,DA113+1,COUNTIF($DB$6:DB113,DB113)),0))</f>
        <v/>
      </c>
    </row>
    <row r="114" spans="2:108" s="7" customFormat="1" ht="15" customHeight="1" x14ac:dyDescent="0.25">
      <c r="B114" s="104">
        <v>110</v>
      </c>
      <c r="C114" s="86">
        <f>IFERROR(INDEX(Backlog!B$6:B$1005,Calculation!$B114,1),"")</f>
        <v>0</v>
      </c>
      <c r="D114" s="86" t="str">
        <f>IFERROR(IF(INDEX(Backlog!C$6:C$1005,Calculation!$B114,1)="","",INDEX(Backlog!C$6:C$1005,Calculation!$B114,1)),"")</f>
        <v/>
      </c>
      <c r="E114" s="86" t="str">
        <f>IFERROR(""&amp;INDEX(Backlog!D$6:D$1005,Calculation!$B114,1),"")</f>
        <v/>
      </c>
      <c r="F114" s="86" t="str">
        <f>IFERROR(""&amp;INDEX(Backlog!E$6:E$1005,Calculation!$B114,1),"")</f>
        <v/>
      </c>
      <c r="G114" s="86" t="str">
        <f>IFERROR(""&amp;INDEX(Backlog!F$6:F$1005,Calculation!$B114,1),"")</f>
        <v/>
      </c>
      <c r="H114" s="86" t="str">
        <f>IFERROR(IF(INDEX(Backlog!G$6:G$1005,Calculation!$B114,1)="","",INDEX(Backlog!G$6:G$1005,Calculation!$B114,1)),"")</f>
        <v/>
      </c>
      <c r="I114" s="86" t="str">
        <f>IFERROR(IF(INDEX(Backlog!H$6:H$1005,Calculation!$B114,1)="","Not set",INDEX(Backlog!H$6:H$1005,Calculation!$B114,1)),"")</f>
        <v>Not set</v>
      </c>
      <c r="J114" s="86" t="str">
        <f>IFERROR(""&amp;INDEX(Backlog!I$6:I$1005,Calculation!$B114,1),"")</f>
        <v/>
      </c>
      <c r="K114" s="86" t="str">
        <f>IFERROR(IF(LEN(INDEX(Backlog!J$6:J$1005,Calculation!$B114,1))=0,"Not set",INDEX(Backlog!J$6:J$1005,Calculation!$B114,1)),"")</f>
        <v>Not set</v>
      </c>
      <c r="L114" s="105" t="str">
        <f>IFERROR(IF(INDEX(Backlog!K$6:K$1005,Calculation!$B114,1)="","",INDEX(Backlog!K$6:K$1005,Calculation!$B114,1)),"")</f>
        <v/>
      </c>
      <c r="M114" s="105" t="str">
        <f t="shared" si="50"/>
        <v/>
      </c>
      <c r="N114" s="105" t="str">
        <f>IFERROR(IF(INDEX(Backlog!L$6:L$1005,Calculation!$B114,1)="","",INDEX(Backlog!L$6:L$1005,Calculation!$B114,1)),"")</f>
        <v/>
      </c>
      <c r="O114" s="105" t="str">
        <f t="shared" si="51"/>
        <v/>
      </c>
      <c r="P114" s="86" t="str">
        <f>IFERROR(""&amp;INDEX(Backlog!M$6:M$1005,Calculation!$B114,1),"")</f>
        <v/>
      </c>
      <c r="Q114" s="106" t="str">
        <f t="shared" si="52"/>
        <v/>
      </c>
      <c r="R114" s="106">
        <f t="shared" si="53"/>
        <v>0</v>
      </c>
      <c r="T114" s="107">
        <f t="shared" si="54"/>
        <v>0</v>
      </c>
      <c r="U114" s="86">
        <f t="shared" si="55"/>
        <v>1</v>
      </c>
      <c r="V114" s="86">
        <f t="shared" si="56"/>
        <v>1</v>
      </c>
      <c r="W114" s="86">
        <f t="shared" si="57"/>
        <v>1</v>
      </c>
      <c r="X114" s="86">
        <f t="shared" si="64"/>
        <v>0</v>
      </c>
      <c r="Y114" s="86" t="str">
        <f t="shared" si="58"/>
        <v xml:space="preserve">#0 - </v>
      </c>
      <c r="Z114" s="86" t="str">
        <f t="shared" si="59"/>
        <v>-</v>
      </c>
      <c r="AA114" s="86" t="str">
        <f>IF(X114=0,"",IF(LEN(K114)=0,COLUMN(Kanban!$D$8),IFERROR(MATCH(K114,Kanban!$A$8:$AI$8,0),COLUMN(Kanban!$D$8))))</f>
        <v/>
      </c>
      <c r="AB114" s="86" t="str">
        <f>IF(X114=0,"",2*COUNTIF($AA$5:AA114,AA114)+$AF$5)</f>
        <v/>
      </c>
      <c r="AC114" s="106" t="str">
        <f t="shared" si="65"/>
        <v>-</v>
      </c>
      <c r="AK114" s="107" t="str">
        <f>INDEX(Retrospective!$B$8:$D$207,B114,IF(OR($AI$4=2,$AI$4=4),2,1))&amp;IF($AI$4=2,""," - "&amp;INDEX(Retrospective!$B$8:$D$207,B114,IF($AI$4=1,2,3)))</f>
        <v xml:space="preserve"> - </v>
      </c>
      <c r="AL114" s="106" t="str">
        <f>IFERROR(MATCH(INDEX(Retrospective!$E$8:$E$27,B114,1),$AI$13:$AI$16,0),"")</f>
        <v/>
      </c>
      <c r="AM114" s="86" t="str">
        <f>IF(AL114="","", AL114&amp;"."&amp;COUNTIF($AL$5:AL114,AL114))</f>
        <v/>
      </c>
      <c r="BF114" s="111" t="str">
        <f t="array" ref="BF114">IFERROR(SMALL(IF($D$5:$D$1004=$AP$6,$N$5:$N$1004,""),B114),"")</f>
        <v/>
      </c>
      <c r="BG114" s="112" t="str">
        <f>IF(IFERROR(MATCH(BF114,$BF$4:BF113,0),0)=0,MAX($BG$4:BG113)+1,"")</f>
        <v/>
      </c>
      <c r="BH114" s="113" t="str">
        <f t="shared" si="60"/>
        <v/>
      </c>
      <c r="BI114" s="112" t="str">
        <f t="shared" si="61"/>
        <v/>
      </c>
      <c r="BJ114" s="86" t="str">
        <f t="shared" si="62"/>
        <v/>
      </c>
      <c r="BK114" s="86" t="str">
        <f t="shared" si="66"/>
        <v/>
      </c>
      <c r="BL114" s="86" t="str">
        <f t="shared" si="63"/>
        <v/>
      </c>
      <c r="BM114" s="86" t="str">
        <f t="shared" si="67"/>
        <v/>
      </c>
      <c r="DA114" s="109">
        <f>IF(COUNTIF($DA$5:DA113,DA113)=$BD$15,MAX(DA113)+1,DA113)</f>
        <v>27</v>
      </c>
      <c r="DB114" s="109" t="str">
        <f t="shared" si="39"/>
        <v/>
      </c>
      <c r="DC114" s="109" t="str">
        <f>IF(DB114="","",INDEX($CT$5:$CY$5,1,COUNTIF($DB$6:DB114,DB114)))</f>
        <v/>
      </c>
      <c r="DD114" s="109" t="str">
        <f>IF(DB114="","",MAX(INDEX($CT$6:$CY$35,DA114+1,COUNTIF($DB$6:DB114,DB114)),0))</f>
        <v/>
      </c>
    </row>
    <row r="115" spans="2:108" s="7" customFormat="1" ht="15" customHeight="1" x14ac:dyDescent="0.25">
      <c r="B115" s="104">
        <v>111</v>
      </c>
      <c r="C115" s="86">
        <f>IFERROR(INDEX(Backlog!B$6:B$1005,Calculation!$B115,1),"")</f>
        <v>0</v>
      </c>
      <c r="D115" s="86" t="str">
        <f>IFERROR(IF(INDEX(Backlog!C$6:C$1005,Calculation!$B115,1)="","",INDEX(Backlog!C$6:C$1005,Calculation!$B115,1)),"")</f>
        <v/>
      </c>
      <c r="E115" s="86" t="str">
        <f>IFERROR(""&amp;INDEX(Backlog!D$6:D$1005,Calculation!$B115,1),"")</f>
        <v/>
      </c>
      <c r="F115" s="86" t="str">
        <f>IFERROR(""&amp;INDEX(Backlog!E$6:E$1005,Calculation!$B115,1),"")</f>
        <v/>
      </c>
      <c r="G115" s="86" t="str">
        <f>IFERROR(""&amp;INDEX(Backlog!F$6:F$1005,Calculation!$B115,1),"")</f>
        <v/>
      </c>
      <c r="H115" s="86" t="str">
        <f>IFERROR(IF(INDEX(Backlog!G$6:G$1005,Calculation!$B115,1)="","",INDEX(Backlog!G$6:G$1005,Calculation!$B115,1)),"")</f>
        <v/>
      </c>
      <c r="I115" s="86" t="str">
        <f>IFERROR(IF(INDEX(Backlog!H$6:H$1005,Calculation!$B115,1)="","Not set",INDEX(Backlog!H$6:H$1005,Calculation!$B115,1)),"")</f>
        <v>Not set</v>
      </c>
      <c r="J115" s="86" t="str">
        <f>IFERROR(""&amp;INDEX(Backlog!I$6:I$1005,Calculation!$B115,1),"")</f>
        <v/>
      </c>
      <c r="K115" s="86" t="str">
        <f>IFERROR(IF(LEN(INDEX(Backlog!J$6:J$1005,Calculation!$B115,1))=0,"Not set",INDEX(Backlog!J$6:J$1005,Calculation!$B115,1)),"")</f>
        <v>Not set</v>
      </c>
      <c r="L115" s="105" t="str">
        <f>IFERROR(IF(INDEX(Backlog!K$6:K$1005,Calculation!$B115,1)="","",INDEX(Backlog!K$6:K$1005,Calculation!$B115,1)),"")</f>
        <v/>
      </c>
      <c r="M115" s="105" t="str">
        <f t="shared" si="50"/>
        <v/>
      </c>
      <c r="N115" s="105" t="str">
        <f>IFERROR(IF(INDEX(Backlog!L$6:L$1005,Calculation!$B115,1)="","",INDEX(Backlog!L$6:L$1005,Calculation!$B115,1)),"")</f>
        <v/>
      </c>
      <c r="O115" s="105" t="str">
        <f t="shared" si="51"/>
        <v/>
      </c>
      <c r="P115" s="86" t="str">
        <f>IFERROR(""&amp;INDEX(Backlog!M$6:M$1005,Calculation!$B115,1),"")</f>
        <v/>
      </c>
      <c r="Q115" s="106" t="str">
        <f t="shared" si="52"/>
        <v/>
      </c>
      <c r="R115" s="106">
        <f t="shared" si="53"/>
        <v>0</v>
      </c>
      <c r="T115" s="107">
        <f t="shared" si="54"/>
        <v>0</v>
      </c>
      <c r="U115" s="86">
        <f t="shared" si="55"/>
        <v>1</v>
      </c>
      <c r="V115" s="86">
        <f t="shared" si="56"/>
        <v>1</v>
      </c>
      <c r="W115" s="86">
        <f t="shared" si="57"/>
        <v>1</v>
      </c>
      <c r="X115" s="86">
        <f t="shared" si="64"/>
        <v>0</v>
      </c>
      <c r="Y115" s="86" t="str">
        <f t="shared" si="58"/>
        <v xml:space="preserve">#0 - </v>
      </c>
      <c r="Z115" s="86" t="str">
        <f t="shared" si="59"/>
        <v>-</v>
      </c>
      <c r="AA115" s="86" t="str">
        <f>IF(X115=0,"",IF(LEN(K115)=0,COLUMN(Kanban!$D$8),IFERROR(MATCH(K115,Kanban!$A$8:$AI$8,0),COLUMN(Kanban!$D$8))))</f>
        <v/>
      </c>
      <c r="AB115" s="86" t="str">
        <f>IF(X115=0,"",2*COUNTIF($AA$5:AA115,AA115)+$AF$5)</f>
        <v/>
      </c>
      <c r="AC115" s="106" t="str">
        <f t="shared" si="65"/>
        <v>-</v>
      </c>
      <c r="AK115" s="107" t="str">
        <f>INDEX(Retrospective!$B$8:$D$207,B115,IF(OR($AI$4=2,$AI$4=4),2,1))&amp;IF($AI$4=2,""," - "&amp;INDEX(Retrospective!$B$8:$D$207,B115,IF($AI$4=1,2,3)))</f>
        <v xml:space="preserve"> - </v>
      </c>
      <c r="AL115" s="106" t="str">
        <f>IFERROR(MATCH(INDEX(Retrospective!$E$8:$E$207,B115,1),$AI$13:$AI$16,0),"")</f>
        <v/>
      </c>
      <c r="AM115" s="86" t="str">
        <f>IF(AL115="","", AL115&amp;"."&amp;COUNTIF($AL$5:AL115,AL115))</f>
        <v/>
      </c>
      <c r="BF115" s="111" t="str">
        <f t="array" ref="BF115">IFERROR(SMALL(IF($D$5:$D$1004=$AP$6,$N$5:$N$1004,""),B115),"")</f>
        <v/>
      </c>
      <c r="BG115" s="112" t="str">
        <f>IF(IFERROR(MATCH(BF115,$BF$4:BF114,0),0)=0,MAX($BG$4:BG114)+1,"")</f>
        <v/>
      </c>
      <c r="BH115" s="113" t="str">
        <f t="shared" si="60"/>
        <v/>
      </c>
      <c r="BI115" s="112" t="str">
        <f t="shared" si="61"/>
        <v/>
      </c>
      <c r="BJ115" s="86" t="str">
        <f t="shared" si="62"/>
        <v/>
      </c>
      <c r="BK115" s="86" t="str">
        <f t="shared" si="66"/>
        <v/>
      </c>
      <c r="BL115" s="86" t="str">
        <f t="shared" si="63"/>
        <v/>
      </c>
      <c r="BM115" s="86" t="str">
        <f t="shared" si="67"/>
        <v/>
      </c>
      <c r="DA115" s="109">
        <f>IF(COUNTIF($DA$5:DA114,DA114)=$BD$15,MAX(DA114)+1,DA114)</f>
        <v>27</v>
      </c>
      <c r="DB115" s="109" t="str">
        <f t="shared" si="39"/>
        <v/>
      </c>
      <c r="DC115" s="109" t="str">
        <f>IF(DB115="","",INDEX($CT$5:$CY$5,1,COUNTIF($DB$6:DB115,DB115)))</f>
        <v/>
      </c>
      <c r="DD115" s="109" t="str">
        <f>IF(DB115="","",MAX(INDEX($CT$6:$CY$35,DA115+1,COUNTIF($DB$6:DB115,DB115)),0))</f>
        <v/>
      </c>
    </row>
    <row r="116" spans="2:108" s="7" customFormat="1" ht="15" customHeight="1" x14ac:dyDescent="0.25">
      <c r="B116" s="104">
        <v>112</v>
      </c>
      <c r="C116" s="86">
        <f>IFERROR(INDEX(Backlog!B$6:B$1005,Calculation!$B116,1),"")</f>
        <v>0</v>
      </c>
      <c r="D116" s="86" t="str">
        <f>IFERROR(IF(INDEX(Backlog!C$6:C$1005,Calculation!$B116,1)="","",INDEX(Backlog!C$6:C$1005,Calculation!$B116,1)),"")</f>
        <v/>
      </c>
      <c r="E116" s="86" t="str">
        <f>IFERROR(""&amp;INDEX(Backlog!D$6:D$1005,Calculation!$B116,1),"")</f>
        <v/>
      </c>
      <c r="F116" s="86" t="str">
        <f>IFERROR(""&amp;INDEX(Backlog!E$6:E$1005,Calculation!$B116,1),"")</f>
        <v/>
      </c>
      <c r="G116" s="86" t="str">
        <f>IFERROR(""&amp;INDEX(Backlog!F$6:F$1005,Calculation!$B116,1),"")</f>
        <v/>
      </c>
      <c r="H116" s="86" t="str">
        <f>IFERROR(IF(INDEX(Backlog!G$6:G$1005,Calculation!$B116,1)="","",INDEX(Backlog!G$6:G$1005,Calculation!$B116,1)),"")</f>
        <v/>
      </c>
      <c r="I116" s="86" t="str">
        <f>IFERROR(IF(INDEX(Backlog!H$6:H$1005,Calculation!$B116,1)="","Not set",INDEX(Backlog!H$6:H$1005,Calculation!$B116,1)),"")</f>
        <v>Not set</v>
      </c>
      <c r="J116" s="86" t="str">
        <f>IFERROR(""&amp;INDEX(Backlog!I$6:I$1005,Calculation!$B116,1),"")</f>
        <v/>
      </c>
      <c r="K116" s="86" t="str">
        <f>IFERROR(IF(LEN(INDEX(Backlog!J$6:J$1005,Calculation!$B116,1))=0,"Not set",INDEX(Backlog!J$6:J$1005,Calculation!$B116,1)),"")</f>
        <v>Not set</v>
      </c>
      <c r="L116" s="105" t="str">
        <f>IFERROR(IF(INDEX(Backlog!K$6:K$1005,Calculation!$B116,1)="","",INDEX(Backlog!K$6:K$1005,Calculation!$B116,1)),"")</f>
        <v/>
      </c>
      <c r="M116" s="105" t="str">
        <f t="shared" si="50"/>
        <v/>
      </c>
      <c r="N116" s="105" t="str">
        <f>IFERROR(IF(INDEX(Backlog!L$6:L$1005,Calculation!$B116,1)="","",INDEX(Backlog!L$6:L$1005,Calculation!$B116,1)),"")</f>
        <v/>
      </c>
      <c r="O116" s="105" t="str">
        <f t="shared" si="51"/>
        <v/>
      </c>
      <c r="P116" s="86" t="str">
        <f>IFERROR(""&amp;INDEX(Backlog!M$6:M$1005,Calculation!$B116,1),"")</f>
        <v/>
      </c>
      <c r="Q116" s="106" t="str">
        <f t="shared" si="52"/>
        <v/>
      </c>
      <c r="R116" s="106">
        <f t="shared" si="53"/>
        <v>0</v>
      </c>
      <c r="T116" s="107">
        <f t="shared" si="54"/>
        <v>0</v>
      </c>
      <c r="U116" s="86">
        <f t="shared" si="55"/>
        <v>1</v>
      </c>
      <c r="V116" s="86">
        <f t="shared" si="56"/>
        <v>1</v>
      </c>
      <c r="W116" s="86">
        <f t="shared" si="57"/>
        <v>1</v>
      </c>
      <c r="X116" s="86">
        <f t="shared" si="64"/>
        <v>0</v>
      </c>
      <c r="Y116" s="86" t="str">
        <f t="shared" si="58"/>
        <v xml:space="preserve">#0 - </v>
      </c>
      <c r="Z116" s="86" t="str">
        <f t="shared" si="59"/>
        <v>-</v>
      </c>
      <c r="AA116" s="86" t="str">
        <f>IF(X116=0,"",IF(LEN(K116)=0,COLUMN(Kanban!$D$8),IFERROR(MATCH(K116,Kanban!$A$8:$AI$8,0),COLUMN(Kanban!$D$8))))</f>
        <v/>
      </c>
      <c r="AB116" s="86" t="str">
        <f>IF(X116=0,"",2*COUNTIF($AA$5:AA116,AA116)+$AF$5)</f>
        <v/>
      </c>
      <c r="AC116" s="106" t="str">
        <f t="shared" si="65"/>
        <v>-</v>
      </c>
      <c r="AK116" s="107" t="str">
        <f>INDEX(Retrospective!$B$8:$D$207,B116,IF(OR($AI$4=2,$AI$4=4),2,1))&amp;IF($AI$4=2,""," - "&amp;INDEX(Retrospective!$B$8:$D$207,B116,IF($AI$4=1,2,3)))</f>
        <v xml:space="preserve"> - </v>
      </c>
      <c r="AL116" s="106" t="str">
        <f>IFERROR(MATCH(INDEX(Retrospective!$E$8:$E$207,B116,1),$AI$13:$AI$16,0),"")</f>
        <v/>
      </c>
      <c r="AM116" s="86" t="str">
        <f>IF(AL116="","", AL116&amp;"."&amp;COUNTIF($AL$5:AL116,AL116))</f>
        <v/>
      </c>
      <c r="BF116" s="111" t="str">
        <f t="array" ref="BF116">IFERROR(SMALL(IF($D$5:$D$1004=$AP$6,$N$5:$N$1004,""),B116),"")</f>
        <v/>
      </c>
      <c r="BG116" s="112" t="str">
        <f>IF(IFERROR(MATCH(BF116,$BF$4:BF115,0),0)=0,MAX($BG$4:BG115)+1,"")</f>
        <v/>
      </c>
      <c r="BH116" s="113" t="str">
        <f t="shared" si="60"/>
        <v/>
      </c>
      <c r="BI116" s="112" t="str">
        <f t="shared" si="61"/>
        <v/>
      </c>
      <c r="BJ116" s="86" t="str">
        <f t="shared" si="62"/>
        <v/>
      </c>
      <c r="BK116" s="86" t="str">
        <f t="shared" si="66"/>
        <v/>
      </c>
      <c r="BL116" s="86" t="str">
        <f t="shared" si="63"/>
        <v/>
      </c>
      <c r="BM116" s="86" t="str">
        <f t="shared" si="67"/>
        <v/>
      </c>
      <c r="DA116" s="109">
        <f>IF(COUNTIF($DA$5:DA115,DA115)=$BD$15,MAX(DA115)+1,DA115)</f>
        <v>27</v>
      </c>
      <c r="DB116" s="109" t="str">
        <f t="shared" si="39"/>
        <v/>
      </c>
      <c r="DC116" s="109" t="str">
        <f>IF(DB116="","",INDEX($CT$5:$CY$5,1,COUNTIF($DB$6:DB116,DB116)))</f>
        <v/>
      </c>
      <c r="DD116" s="109" t="str">
        <f>IF(DB116="","",MAX(INDEX($CT$6:$CY$35,DA116+1,COUNTIF($DB$6:DB116,DB116)),0))</f>
        <v/>
      </c>
    </row>
    <row r="117" spans="2:108" s="7" customFormat="1" ht="15" customHeight="1" x14ac:dyDescent="0.25">
      <c r="B117" s="104">
        <v>113</v>
      </c>
      <c r="C117" s="86">
        <f>IFERROR(INDEX(Backlog!B$6:B$1005,Calculation!$B117,1),"")</f>
        <v>0</v>
      </c>
      <c r="D117" s="86" t="str">
        <f>IFERROR(IF(INDEX(Backlog!C$6:C$1005,Calculation!$B117,1)="","",INDEX(Backlog!C$6:C$1005,Calculation!$B117,1)),"")</f>
        <v/>
      </c>
      <c r="E117" s="86" t="str">
        <f>IFERROR(""&amp;INDEX(Backlog!D$6:D$1005,Calculation!$B117,1),"")</f>
        <v/>
      </c>
      <c r="F117" s="86" t="str">
        <f>IFERROR(""&amp;INDEX(Backlog!E$6:E$1005,Calculation!$B117,1),"")</f>
        <v/>
      </c>
      <c r="G117" s="86" t="str">
        <f>IFERROR(""&amp;INDEX(Backlog!F$6:F$1005,Calculation!$B117,1),"")</f>
        <v/>
      </c>
      <c r="H117" s="86" t="str">
        <f>IFERROR(IF(INDEX(Backlog!G$6:G$1005,Calculation!$B117,1)="","",INDEX(Backlog!G$6:G$1005,Calculation!$B117,1)),"")</f>
        <v/>
      </c>
      <c r="I117" s="86" t="str">
        <f>IFERROR(IF(INDEX(Backlog!H$6:H$1005,Calculation!$B117,1)="","Not set",INDEX(Backlog!H$6:H$1005,Calculation!$B117,1)),"")</f>
        <v>Not set</v>
      </c>
      <c r="J117" s="86" t="str">
        <f>IFERROR(""&amp;INDEX(Backlog!I$6:I$1005,Calculation!$B117,1),"")</f>
        <v/>
      </c>
      <c r="K117" s="86" t="str">
        <f>IFERROR(IF(LEN(INDEX(Backlog!J$6:J$1005,Calculation!$B117,1))=0,"Not set",INDEX(Backlog!J$6:J$1005,Calculation!$B117,1)),"")</f>
        <v>Not set</v>
      </c>
      <c r="L117" s="105" t="str">
        <f>IFERROR(IF(INDEX(Backlog!K$6:K$1005,Calculation!$B117,1)="","",INDEX(Backlog!K$6:K$1005,Calculation!$B117,1)),"")</f>
        <v/>
      </c>
      <c r="M117" s="105" t="str">
        <f t="shared" si="50"/>
        <v/>
      </c>
      <c r="N117" s="105" t="str">
        <f>IFERROR(IF(INDEX(Backlog!L$6:L$1005,Calculation!$B117,1)="","",INDEX(Backlog!L$6:L$1005,Calculation!$B117,1)),"")</f>
        <v/>
      </c>
      <c r="O117" s="105" t="str">
        <f t="shared" si="51"/>
        <v/>
      </c>
      <c r="P117" s="86" t="str">
        <f>IFERROR(""&amp;INDEX(Backlog!M$6:M$1005,Calculation!$B117,1),"")</f>
        <v/>
      </c>
      <c r="Q117" s="106" t="str">
        <f t="shared" si="52"/>
        <v/>
      </c>
      <c r="R117" s="106">
        <f t="shared" si="53"/>
        <v>0</v>
      </c>
      <c r="T117" s="107">
        <f t="shared" si="54"/>
        <v>0</v>
      </c>
      <c r="U117" s="86">
        <f t="shared" si="55"/>
        <v>1</v>
      </c>
      <c r="V117" s="86">
        <f t="shared" si="56"/>
        <v>1</v>
      </c>
      <c r="W117" s="86">
        <f t="shared" si="57"/>
        <v>1</v>
      </c>
      <c r="X117" s="86">
        <f t="shared" si="64"/>
        <v>0</v>
      </c>
      <c r="Y117" s="86" t="str">
        <f t="shared" si="58"/>
        <v xml:space="preserve">#0 - </v>
      </c>
      <c r="Z117" s="86" t="str">
        <f t="shared" si="59"/>
        <v>-</v>
      </c>
      <c r="AA117" s="86" t="str">
        <f>IF(X117=0,"",IF(LEN(K117)=0,COLUMN(Kanban!$D$8),IFERROR(MATCH(K117,Kanban!$A$8:$AI$8,0),COLUMN(Kanban!$D$8))))</f>
        <v/>
      </c>
      <c r="AB117" s="86" t="str">
        <f>IF(X117=0,"",2*COUNTIF($AA$5:AA117,AA117)+$AF$5)</f>
        <v/>
      </c>
      <c r="AC117" s="106" t="str">
        <f t="shared" si="65"/>
        <v>-</v>
      </c>
      <c r="AK117" s="107" t="str">
        <f>INDEX(Retrospective!$B$8:$D$207,B117,IF(OR($AI$4=2,$AI$4=4),2,1))&amp;IF($AI$4=2,""," - "&amp;INDEX(Retrospective!$B$8:$D$207,B117,IF($AI$4=1,2,3)))</f>
        <v xml:space="preserve"> - </v>
      </c>
      <c r="AL117" s="106" t="str">
        <f>IFERROR(MATCH(INDEX(Retrospective!$E$8:$E$207,B117,1),$AI$13:$AI$16,0),"")</f>
        <v/>
      </c>
      <c r="AM117" s="86" t="str">
        <f>IF(AL117="","", AL117&amp;"."&amp;COUNTIF($AL$5:AL117,AL117))</f>
        <v/>
      </c>
      <c r="BF117" s="111" t="str">
        <f t="array" ref="BF117">IFERROR(SMALL(IF($D$5:$D$1004=$AP$6,$N$5:$N$1004,""),B117),"")</f>
        <v/>
      </c>
      <c r="BG117" s="112" t="str">
        <f>IF(IFERROR(MATCH(BF117,$BF$4:BF116,0),0)=0,MAX($BG$4:BG116)+1,"")</f>
        <v/>
      </c>
      <c r="BH117" s="113" t="str">
        <f t="shared" si="60"/>
        <v/>
      </c>
      <c r="BI117" s="112" t="str">
        <f t="shared" si="61"/>
        <v/>
      </c>
      <c r="BJ117" s="86" t="str">
        <f t="shared" si="62"/>
        <v/>
      </c>
      <c r="BK117" s="86" t="str">
        <f t="shared" si="66"/>
        <v/>
      </c>
      <c r="BL117" s="86" t="str">
        <f t="shared" si="63"/>
        <v/>
      </c>
      <c r="BM117" s="86" t="str">
        <f t="shared" si="67"/>
        <v/>
      </c>
      <c r="DA117" s="109">
        <f>IF(COUNTIF($DA$5:DA116,DA116)=$BD$15,MAX(DA116)+1,DA116)</f>
        <v>27</v>
      </c>
      <c r="DB117" s="109" t="str">
        <f t="shared" si="39"/>
        <v/>
      </c>
      <c r="DC117" s="109" t="str">
        <f>IF(DB117="","",INDEX($CT$5:$CY$5,1,COUNTIF($DB$6:DB117,DB117)))</f>
        <v/>
      </c>
      <c r="DD117" s="109" t="str">
        <f>IF(DB117="","",MAX(INDEX($CT$6:$CY$35,DA117+1,COUNTIF($DB$6:DB117,DB117)),0))</f>
        <v/>
      </c>
    </row>
    <row r="118" spans="2:108" s="7" customFormat="1" ht="15" customHeight="1" x14ac:dyDescent="0.25">
      <c r="B118" s="104">
        <v>114</v>
      </c>
      <c r="C118" s="86">
        <f>IFERROR(INDEX(Backlog!B$6:B$1005,Calculation!$B118,1),"")</f>
        <v>0</v>
      </c>
      <c r="D118" s="86" t="str">
        <f>IFERROR(IF(INDEX(Backlog!C$6:C$1005,Calculation!$B118,1)="","",INDEX(Backlog!C$6:C$1005,Calculation!$B118,1)),"")</f>
        <v/>
      </c>
      <c r="E118" s="86" t="str">
        <f>IFERROR(""&amp;INDEX(Backlog!D$6:D$1005,Calculation!$B118,1),"")</f>
        <v/>
      </c>
      <c r="F118" s="86" t="str">
        <f>IFERROR(""&amp;INDEX(Backlog!E$6:E$1005,Calculation!$B118,1),"")</f>
        <v/>
      </c>
      <c r="G118" s="86" t="str">
        <f>IFERROR(""&amp;INDEX(Backlog!F$6:F$1005,Calculation!$B118,1),"")</f>
        <v/>
      </c>
      <c r="H118" s="86" t="str">
        <f>IFERROR(IF(INDEX(Backlog!G$6:G$1005,Calculation!$B118,1)="","",INDEX(Backlog!G$6:G$1005,Calculation!$B118,1)),"")</f>
        <v/>
      </c>
      <c r="I118" s="86" t="str">
        <f>IFERROR(IF(INDEX(Backlog!H$6:H$1005,Calculation!$B118,1)="","Not set",INDEX(Backlog!H$6:H$1005,Calculation!$B118,1)),"")</f>
        <v>Not set</v>
      </c>
      <c r="J118" s="86" t="str">
        <f>IFERROR(""&amp;INDEX(Backlog!I$6:I$1005,Calculation!$B118,1),"")</f>
        <v/>
      </c>
      <c r="K118" s="86" t="str">
        <f>IFERROR(IF(LEN(INDEX(Backlog!J$6:J$1005,Calculation!$B118,1))=0,"Not set",INDEX(Backlog!J$6:J$1005,Calculation!$B118,1)),"")</f>
        <v>Not set</v>
      </c>
      <c r="L118" s="105" t="str">
        <f>IFERROR(IF(INDEX(Backlog!K$6:K$1005,Calculation!$B118,1)="","",INDEX(Backlog!K$6:K$1005,Calculation!$B118,1)),"")</f>
        <v/>
      </c>
      <c r="M118" s="105" t="str">
        <f t="shared" si="50"/>
        <v/>
      </c>
      <c r="N118" s="105" t="str">
        <f>IFERROR(IF(INDEX(Backlog!L$6:L$1005,Calculation!$B118,1)="","",INDEX(Backlog!L$6:L$1005,Calculation!$B118,1)),"")</f>
        <v/>
      </c>
      <c r="O118" s="105" t="str">
        <f t="shared" si="51"/>
        <v/>
      </c>
      <c r="P118" s="86" t="str">
        <f>IFERROR(""&amp;INDEX(Backlog!M$6:M$1005,Calculation!$B118,1),"")</f>
        <v/>
      </c>
      <c r="Q118" s="106" t="str">
        <f t="shared" si="52"/>
        <v/>
      </c>
      <c r="R118" s="106">
        <f t="shared" si="53"/>
        <v>0</v>
      </c>
      <c r="T118" s="107">
        <f t="shared" si="54"/>
        <v>0</v>
      </c>
      <c r="U118" s="86">
        <f t="shared" si="55"/>
        <v>1</v>
      </c>
      <c r="V118" s="86">
        <f t="shared" si="56"/>
        <v>1</v>
      </c>
      <c r="W118" s="86">
        <f t="shared" si="57"/>
        <v>1</v>
      </c>
      <c r="X118" s="86">
        <f t="shared" si="64"/>
        <v>0</v>
      </c>
      <c r="Y118" s="86" t="str">
        <f t="shared" si="58"/>
        <v xml:space="preserve">#0 - </v>
      </c>
      <c r="Z118" s="86" t="str">
        <f t="shared" si="59"/>
        <v>-</v>
      </c>
      <c r="AA118" s="86" t="str">
        <f>IF(X118=0,"",IF(LEN(K118)=0,COLUMN(Kanban!$D$8),IFERROR(MATCH(K118,Kanban!$A$8:$AI$8,0),COLUMN(Kanban!$D$8))))</f>
        <v/>
      </c>
      <c r="AB118" s="86" t="str">
        <f>IF(X118=0,"",2*COUNTIF($AA$5:AA118,AA118)+$AF$5)</f>
        <v/>
      </c>
      <c r="AC118" s="106" t="str">
        <f t="shared" si="65"/>
        <v>-</v>
      </c>
      <c r="AK118" s="107" t="str">
        <f>INDEX(Retrospective!$B$8:$D$207,B118,IF(OR($AI$4=2,$AI$4=4),2,1))&amp;IF($AI$4=2,""," - "&amp;INDEX(Retrospective!$B$8:$D$207,B118,IF($AI$4=1,2,3)))</f>
        <v xml:space="preserve"> - </v>
      </c>
      <c r="AL118" s="106" t="str">
        <f>IFERROR(MATCH(INDEX(Retrospective!$E$8:$E$207,B118,1),$AI$13:$AI$16,0),"")</f>
        <v/>
      </c>
      <c r="AM118" s="86" t="str">
        <f>IF(AL118="","", AL118&amp;"."&amp;COUNTIF($AL$5:AL118,AL118))</f>
        <v/>
      </c>
      <c r="BF118" s="111" t="str">
        <f t="array" ref="BF118">IFERROR(SMALL(IF($D$5:$D$1004=$AP$6,$N$5:$N$1004,""),B118),"")</f>
        <v/>
      </c>
      <c r="BG118" s="112" t="str">
        <f>IF(IFERROR(MATCH(BF118,$BF$4:BF117,0),0)=0,MAX($BG$4:BG117)+1,"")</f>
        <v/>
      </c>
      <c r="BH118" s="113" t="str">
        <f t="shared" si="60"/>
        <v/>
      </c>
      <c r="BI118" s="112" t="str">
        <f t="shared" si="61"/>
        <v/>
      </c>
      <c r="BJ118" s="86" t="str">
        <f t="shared" si="62"/>
        <v/>
      </c>
      <c r="BK118" s="86" t="str">
        <f t="shared" si="66"/>
        <v/>
      </c>
      <c r="BL118" s="86" t="str">
        <f t="shared" si="63"/>
        <v/>
      </c>
      <c r="BM118" s="86" t="str">
        <f t="shared" si="67"/>
        <v/>
      </c>
      <c r="DA118" s="109">
        <f>IF(COUNTIF($DA$5:DA117,DA117)=$BD$15,MAX(DA117)+1,DA117)</f>
        <v>28</v>
      </c>
      <c r="DB118" s="109" t="str">
        <f t="shared" si="39"/>
        <v/>
      </c>
      <c r="DC118" s="109" t="str">
        <f>IF(DB118="","",INDEX($CT$5:$CY$5,1,COUNTIF($DB$6:DB118,DB118)))</f>
        <v/>
      </c>
      <c r="DD118" s="109" t="str">
        <f>IF(DB118="","",MAX(INDEX($CT$6:$CY$35,DA118+1,COUNTIF($DB$6:DB118,DB118)),0))</f>
        <v/>
      </c>
    </row>
    <row r="119" spans="2:108" s="7" customFormat="1" ht="15" customHeight="1" x14ac:dyDescent="0.25">
      <c r="B119" s="104">
        <v>115</v>
      </c>
      <c r="C119" s="86">
        <f>IFERROR(INDEX(Backlog!B$6:B$1005,Calculation!$B119,1),"")</f>
        <v>0</v>
      </c>
      <c r="D119" s="86" t="str">
        <f>IFERROR(IF(INDEX(Backlog!C$6:C$1005,Calculation!$B119,1)="","",INDEX(Backlog!C$6:C$1005,Calculation!$B119,1)),"")</f>
        <v/>
      </c>
      <c r="E119" s="86" t="str">
        <f>IFERROR(""&amp;INDEX(Backlog!D$6:D$1005,Calculation!$B119,1),"")</f>
        <v/>
      </c>
      <c r="F119" s="86" t="str">
        <f>IFERROR(""&amp;INDEX(Backlog!E$6:E$1005,Calculation!$B119,1),"")</f>
        <v/>
      </c>
      <c r="G119" s="86" t="str">
        <f>IFERROR(""&amp;INDEX(Backlog!F$6:F$1005,Calculation!$B119,1),"")</f>
        <v/>
      </c>
      <c r="H119" s="86" t="str">
        <f>IFERROR(IF(INDEX(Backlog!G$6:G$1005,Calculation!$B119,1)="","",INDEX(Backlog!G$6:G$1005,Calculation!$B119,1)),"")</f>
        <v/>
      </c>
      <c r="I119" s="86" t="str">
        <f>IFERROR(IF(INDEX(Backlog!H$6:H$1005,Calculation!$B119,1)="","Not set",INDEX(Backlog!H$6:H$1005,Calculation!$B119,1)),"")</f>
        <v>Not set</v>
      </c>
      <c r="J119" s="86" t="str">
        <f>IFERROR(""&amp;INDEX(Backlog!I$6:I$1005,Calculation!$B119,1),"")</f>
        <v/>
      </c>
      <c r="K119" s="86" t="str">
        <f>IFERROR(IF(LEN(INDEX(Backlog!J$6:J$1005,Calculation!$B119,1))=0,"Not set",INDEX(Backlog!J$6:J$1005,Calculation!$B119,1)),"")</f>
        <v>Not set</v>
      </c>
      <c r="L119" s="105" t="str">
        <f>IFERROR(IF(INDEX(Backlog!K$6:K$1005,Calculation!$B119,1)="","",INDEX(Backlog!K$6:K$1005,Calculation!$B119,1)),"")</f>
        <v/>
      </c>
      <c r="M119" s="105" t="str">
        <f t="shared" si="50"/>
        <v/>
      </c>
      <c r="N119" s="105" t="str">
        <f>IFERROR(IF(INDEX(Backlog!L$6:L$1005,Calculation!$B119,1)="","",INDEX(Backlog!L$6:L$1005,Calculation!$B119,1)),"")</f>
        <v/>
      </c>
      <c r="O119" s="105" t="str">
        <f t="shared" si="51"/>
        <v/>
      </c>
      <c r="P119" s="86" t="str">
        <f>IFERROR(""&amp;INDEX(Backlog!M$6:M$1005,Calculation!$B119,1),"")</f>
        <v/>
      </c>
      <c r="Q119" s="106" t="str">
        <f t="shared" si="52"/>
        <v/>
      </c>
      <c r="R119" s="106">
        <f t="shared" si="53"/>
        <v>0</v>
      </c>
      <c r="T119" s="107">
        <f t="shared" si="54"/>
        <v>0</v>
      </c>
      <c r="U119" s="86">
        <f t="shared" si="55"/>
        <v>1</v>
      </c>
      <c r="V119" s="86">
        <f t="shared" si="56"/>
        <v>1</v>
      </c>
      <c r="W119" s="86">
        <f t="shared" si="57"/>
        <v>1</v>
      </c>
      <c r="X119" s="86">
        <f t="shared" si="64"/>
        <v>0</v>
      </c>
      <c r="Y119" s="86" t="str">
        <f t="shared" si="58"/>
        <v xml:space="preserve">#0 - </v>
      </c>
      <c r="Z119" s="86" t="str">
        <f t="shared" si="59"/>
        <v>-</v>
      </c>
      <c r="AA119" s="86" t="str">
        <f>IF(X119=0,"",IF(LEN(K119)=0,COLUMN(Kanban!$D$8),IFERROR(MATCH(K119,Kanban!$A$8:$AI$8,0),COLUMN(Kanban!$D$8))))</f>
        <v/>
      </c>
      <c r="AB119" s="86" t="str">
        <f>IF(X119=0,"",2*COUNTIF($AA$5:AA119,AA119)+$AF$5)</f>
        <v/>
      </c>
      <c r="AC119" s="106" t="str">
        <f t="shared" si="65"/>
        <v>-</v>
      </c>
      <c r="AK119" s="107" t="str">
        <f>INDEX(Retrospective!$B$8:$D$207,B119,IF(OR($AI$4=2,$AI$4=4),2,1))&amp;IF($AI$4=2,""," - "&amp;INDEX(Retrospective!$B$8:$D$207,B119,IF($AI$4=1,2,3)))</f>
        <v xml:space="preserve"> - </v>
      </c>
      <c r="AL119" s="106" t="str">
        <f>IFERROR(MATCH(INDEX(Retrospective!$E$8:$E$27,B119,1),$AI$13:$AI$16,0),"")</f>
        <v/>
      </c>
      <c r="AM119" s="86" t="str">
        <f>IF(AL119="","", AL119&amp;"."&amp;COUNTIF($AL$5:AL119,AL119))</f>
        <v/>
      </c>
      <c r="BF119" s="111" t="str">
        <f t="array" ref="BF119">IFERROR(SMALL(IF($D$5:$D$1004=$AP$6,$N$5:$N$1004,""),B119),"")</f>
        <v/>
      </c>
      <c r="BG119" s="112" t="str">
        <f>IF(IFERROR(MATCH(BF119,$BF$4:BF118,0),0)=0,MAX($BG$4:BG118)+1,"")</f>
        <v/>
      </c>
      <c r="BH119" s="113" t="str">
        <f t="shared" si="60"/>
        <v/>
      </c>
      <c r="BI119" s="112" t="str">
        <f t="shared" si="61"/>
        <v/>
      </c>
      <c r="BJ119" s="86" t="str">
        <f t="shared" si="62"/>
        <v/>
      </c>
      <c r="BK119" s="86" t="str">
        <f t="shared" si="66"/>
        <v/>
      </c>
      <c r="BL119" s="86" t="str">
        <f t="shared" si="63"/>
        <v/>
      </c>
      <c r="BM119" s="86" t="str">
        <f t="shared" si="67"/>
        <v/>
      </c>
      <c r="DA119" s="109">
        <f>IF(COUNTIF($DA$5:DA118,DA118)=$BD$15,MAX(DA118)+1,DA118)</f>
        <v>28</v>
      </c>
      <c r="DB119" s="109" t="str">
        <f t="shared" si="39"/>
        <v/>
      </c>
      <c r="DC119" s="109" t="str">
        <f>IF(DB119="","",INDEX($CT$5:$CY$5,1,COUNTIF($DB$6:DB119,DB119)))</f>
        <v/>
      </c>
      <c r="DD119" s="109" t="str">
        <f>IF(DB119="","",MAX(INDEX($CT$6:$CY$35,DA119+1,COUNTIF($DB$6:DB119,DB119)),0))</f>
        <v/>
      </c>
    </row>
    <row r="120" spans="2:108" s="7" customFormat="1" ht="15" customHeight="1" x14ac:dyDescent="0.25">
      <c r="B120" s="104">
        <v>116</v>
      </c>
      <c r="C120" s="86">
        <f>IFERROR(INDEX(Backlog!B$6:B$1005,Calculation!$B120,1),"")</f>
        <v>0</v>
      </c>
      <c r="D120" s="86" t="str">
        <f>IFERROR(IF(INDEX(Backlog!C$6:C$1005,Calculation!$B120,1)="","",INDEX(Backlog!C$6:C$1005,Calculation!$B120,1)),"")</f>
        <v/>
      </c>
      <c r="E120" s="86" t="str">
        <f>IFERROR(""&amp;INDEX(Backlog!D$6:D$1005,Calculation!$B120,1),"")</f>
        <v/>
      </c>
      <c r="F120" s="86" t="str">
        <f>IFERROR(""&amp;INDEX(Backlog!E$6:E$1005,Calculation!$B120,1),"")</f>
        <v/>
      </c>
      <c r="G120" s="86" t="str">
        <f>IFERROR(""&amp;INDEX(Backlog!F$6:F$1005,Calculation!$B120,1),"")</f>
        <v/>
      </c>
      <c r="H120" s="86" t="str">
        <f>IFERROR(IF(INDEX(Backlog!G$6:G$1005,Calculation!$B120,1)="","",INDEX(Backlog!G$6:G$1005,Calculation!$B120,1)),"")</f>
        <v/>
      </c>
      <c r="I120" s="86" t="str">
        <f>IFERROR(IF(INDEX(Backlog!H$6:H$1005,Calculation!$B120,1)="","Not set",INDEX(Backlog!H$6:H$1005,Calculation!$B120,1)),"")</f>
        <v>Not set</v>
      </c>
      <c r="J120" s="86" t="str">
        <f>IFERROR(""&amp;INDEX(Backlog!I$6:I$1005,Calculation!$B120,1),"")</f>
        <v/>
      </c>
      <c r="K120" s="86" t="str">
        <f>IFERROR(IF(LEN(INDEX(Backlog!J$6:J$1005,Calculation!$B120,1))=0,"Not set",INDEX(Backlog!J$6:J$1005,Calculation!$B120,1)),"")</f>
        <v>Not set</v>
      </c>
      <c r="L120" s="105" t="str">
        <f>IFERROR(IF(INDEX(Backlog!K$6:K$1005,Calculation!$B120,1)="","",INDEX(Backlog!K$6:K$1005,Calculation!$B120,1)),"")</f>
        <v/>
      </c>
      <c r="M120" s="105" t="str">
        <f t="shared" si="50"/>
        <v/>
      </c>
      <c r="N120" s="105" t="str">
        <f>IFERROR(IF(INDEX(Backlog!L$6:L$1005,Calculation!$B120,1)="","",INDEX(Backlog!L$6:L$1005,Calculation!$B120,1)),"")</f>
        <v/>
      </c>
      <c r="O120" s="105" t="str">
        <f t="shared" si="51"/>
        <v/>
      </c>
      <c r="P120" s="86" t="str">
        <f>IFERROR(""&amp;INDEX(Backlog!M$6:M$1005,Calculation!$B120,1),"")</f>
        <v/>
      </c>
      <c r="Q120" s="106" t="str">
        <f t="shared" si="52"/>
        <v/>
      </c>
      <c r="R120" s="106">
        <f t="shared" si="53"/>
        <v>0</v>
      </c>
      <c r="T120" s="107">
        <f t="shared" si="54"/>
        <v>0</v>
      </c>
      <c r="U120" s="86">
        <f t="shared" si="55"/>
        <v>1</v>
      </c>
      <c r="V120" s="86">
        <f t="shared" si="56"/>
        <v>1</v>
      </c>
      <c r="W120" s="86">
        <f t="shared" si="57"/>
        <v>1</v>
      </c>
      <c r="X120" s="86">
        <f t="shared" si="64"/>
        <v>0</v>
      </c>
      <c r="Y120" s="86" t="str">
        <f t="shared" si="58"/>
        <v xml:space="preserve">#0 - </v>
      </c>
      <c r="Z120" s="86" t="str">
        <f t="shared" si="59"/>
        <v>-</v>
      </c>
      <c r="AA120" s="86" t="str">
        <f>IF(X120=0,"",IF(LEN(K120)=0,COLUMN(Kanban!$D$8),IFERROR(MATCH(K120,Kanban!$A$8:$AI$8,0),COLUMN(Kanban!$D$8))))</f>
        <v/>
      </c>
      <c r="AB120" s="86" t="str">
        <f>IF(X120=0,"",2*COUNTIF($AA$5:AA120,AA120)+$AF$5)</f>
        <v/>
      </c>
      <c r="AC120" s="106" t="str">
        <f t="shared" si="65"/>
        <v>-</v>
      </c>
      <c r="AK120" s="107" t="str">
        <f>INDEX(Retrospective!$B$8:$D$207,B120,IF(OR($AI$4=2,$AI$4=4),2,1))&amp;IF($AI$4=2,""," - "&amp;INDEX(Retrospective!$B$8:$D$207,B120,IF($AI$4=1,2,3)))</f>
        <v xml:space="preserve"> - </v>
      </c>
      <c r="AL120" s="106" t="str">
        <f>IFERROR(MATCH(INDEX(Retrospective!$E$8:$E$207,B120,1),$AI$13:$AI$16,0),"")</f>
        <v/>
      </c>
      <c r="AM120" s="86" t="str">
        <f>IF(AL120="","", AL120&amp;"."&amp;COUNTIF($AL$5:AL120,AL120))</f>
        <v/>
      </c>
      <c r="BF120" s="111" t="str">
        <f t="array" ref="BF120">IFERROR(SMALL(IF($D$5:$D$1004=$AP$6,$N$5:$N$1004,""),B120),"")</f>
        <v/>
      </c>
      <c r="BG120" s="112" t="str">
        <f>IF(IFERROR(MATCH(BF120,$BF$4:BF119,0),0)=0,MAX($BG$4:BG119)+1,"")</f>
        <v/>
      </c>
      <c r="BH120" s="113" t="str">
        <f t="shared" si="60"/>
        <v/>
      </c>
      <c r="BI120" s="112" t="str">
        <f t="shared" si="61"/>
        <v/>
      </c>
      <c r="BJ120" s="86" t="str">
        <f t="shared" si="62"/>
        <v/>
      </c>
      <c r="BK120" s="86" t="str">
        <f t="shared" si="66"/>
        <v/>
      </c>
      <c r="BL120" s="86" t="str">
        <f t="shared" si="63"/>
        <v/>
      </c>
      <c r="BM120" s="86" t="str">
        <f t="shared" si="67"/>
        <v/>
      </c>
      <c r="DA120" s="109">
        <f>IF(COUNTIF($DA$5:DA119,DA119)=$BD$15,MAX(DA119)+1,DA119)</f>
        <v>28</v>
      </c>
      <c r="DB120" s="109" t="str">
        <f t="shared" si="39"/>
        <v/>
      </c>
      <c r="DC120" s="109" t="str">
        <f>IF(DB120="","",INDEX($CT$5:$CY$5,1,COUNTIF($DB$6:DB120,DB120)))</f>
        <v/>
      </c>
      <c r="DD120" s="109" t="str">
        <f>IF(DB120="","",MAX(INDEX($CT$6:$CY$35,DA120+1,COUNTIF($DB$6:DB120,DB120)),0))</f>
        <v/>
      </c>
    </row>
    <row r="121" spans="2:108" s="7" customFormat="1" ht="15" customHeight="1" x14ac:dyDescent="0.25">
      <c r="B121" s="104">
        <v>117</v>
      </c>
      <c r="C121" s="86">
        <f>IFERROR(INDEX(Backlog!B$6:B$1005,Calculation!$B121,1),"")</f>
        <v>0</v>
      </c>
      <c r="D121" s="86" t="str">
        <f>IFERROR(IF(INDEX(Backlog!C$6:C$1005,Calculation!$B121,1)="","",INDEX(Backlog!C$6:C$1005,Calculation!$B121,1)),"")</f>
        <v/>
      </c>
      <c r="E121" s="86" t="str">
        <f>IFERROR(""&amp;INDEX(Backlog!D$6:D$1005,Calculation!$B121,1),"")</f>
        <v/>
      </c>
      <c r="F121" s="86" t="str">
        <f>IFERROR(""&amp;INDEX(Backlog!E$6:E$1005,Calculation!$B121,1),"")</f>
        <v/>
      </c>
      <c r="G121" s="86" t="str">
        <f>IFERROR(""&amp;INDEX(Backlog!F$6:F$1005,Calculation!$B121,1),"")</f>
        <v/>
      </c>
      <c r="H121" s="86" t="str">
        <f>IFERROR(IF(INDEX(Backlog!G$6:G$1005,Calculation!$B121,1)="","",INDEX(Backlog!G$6:G$1005,Calculation!$B121,1)),"")</f>
        <v/>
      </c>
      <c r="I121" s="86" t="str">
        <f>IFERROR(IF(INDEX(Backlog!H$6:H$1005,Calculation!$B121,1)="","Not set",INDEX(Backlog!H$6:H$1005,Calculation!$B121,1)),"")</f>
        <v>Not set</v>
      </c>
      <c r="J121" s="86" t="str">
        <f>IFERROR(""&amp;INDEX(Backlog!I$6:I$1005,Calculation!$B121,1),"")</f>
        <v/>
      </c>
      <c r="K121" s="86" t="str">
        <f>IFERROR(IF(LEN(INDEX(Backlog!J$6:J$1005,Calculation!$B121,1))=0,"Not set",INDEX(Backlog!J$6:J$1005,Calculation!$B121,1)),"")</f>
        <v>Not set</v>
      </c>
      <c r="L121" s="105" t="str">
        <f>IFERROR(IF(INDEX(Backlog!K$6:K$1005,Calculation!$B121,1)="","",INDEX(Backlog!K$6:K$1005,Calculation!$B121,1)),"")</f>
        <v/>
      </c>
      <c r="M121" s="105" t="str">
        <f t="shared" si="50"/>
        <v/>
      </c>
      <c r="N121" s="105" t="str">
        <f>IFERROR(IF(INDEX(Backlog!L$6:L$1005,Calculation!$B121,1)="","",INDEX(Backlog!L$6:L$1005,Calculation!$B121,1)),"")</f>
        <v/>
      </c>
      <c r="O121" s="105" t="str">
        <f t="shared" si="51"/>
        <v/>
      </c>
      <c r="P121" s="86" t="str">
        <f>IFERROR(""&amp;INDEX(Backlog!M$6:M$1005,Calculation!$B121,1),"")</f>
        <v/>
      </c>
      <c r="Q121" s="106" t="str">
        <f t="shared" si="52"/>
        <v/>
      </c>
      <c r="R121" s="106">
        <f t="shared" si="53"/>
        <v>0</v>
      </c>
      <c r="T121" s="107">
        <f t="shared" si="54"/>
        <v>0</v>
      </c>
      <c r="U121" s="86">
        <f t="shared" si="55"/>
        <v>1</v>
      </c>
      <c r="V121" s="86">
        <f t="shared" si="56"/>
        <v>1</v>
      </c>
      <c r="W121" s="86">
        <f t="shared" si="57"/>
        <v>1</v>
      </c>
      <c r="X121" s="86">
        <f t="shared" si="64"/>
        <v>0</v>
      </c>
      <c r="Y121" s="86" t="str">
        <f t="shared" si="58"/>
        <v xml:space="preserve">#0 - </v>
      </c>
      <c r="Z121" s="86" t="str">
        <f t="shared" si="59"/>
        <v>-</v>
      </c>
      <c r="AA121" s="86" t="str">
        <f>IF(X121=0,"",IF(LEN(K121)=0,COLUMN(Kanban!$D$8),IFERROR(MATCH(K121,Kanban!$A$8:$AI$8,0),COLUMN(Kanban!$D$8))))</f>
        <v/>
      </c>
      <c r="AB121" s="86" t="str">
        <f>IF(X121=0,"",2*COUNTIF($AA$5:AA121,AA121)+$AF$5)</f>
        <v/>
      </c>
      <c r="AC121" s="106" t="str">
        <f t="shared" si="65"/>
        <v>-</v>
      </c>
      <c r="AK121" s="107" t="str">
        <f>INDEX(Retrospective!$B$8:$D$207,B121,IF(OR($AI$4=2,$AI$4=4),2,1))&amp;IF($AI$4=2,""," - "&amp;INDEX(Retrospective!$B$8:$D$207,B121,IF($AI$4=1,2,3)))</f>
        <v xml:space="preserve"> - </v>
      </c>
      <c r="AL121" s="106" t="str">
        <f>IFERROR(MATCH(INDEX(Retrospective!$E$8:$E$27,B121,1),$AI$13:$AI$16,0),"")</f>
        <v/>
      </c>
      <c r="AM121" s="86" t="str">
        <f>IF(AL121="","", AL121&amp;"."&amp;COUNTIF($AL$5:AL121,AL121))</f>
        <v/>
      </c>
      <c r="BF121" s="111" t="str">
        <f t="array" ref="BF121">IFERROR(SMALL(IF($D$5:$D$1004=$AP$6,$N$5:$N$1004,""),B121),"")</f>
        <v/>
      </c>
      <c r="BG121" s="112" t="str">
        <f>IF(IFERROR(MATCH(BF121,$BF$4:BF120,0),0)=0,MAX($BG$4:BG120)+1,"")</f>
        <v/>
      </c>
      <c r="BH121" s="113" t="str">
        <f t="shared" si="60"/>
        <v/>
      </c>
      <c r="BI121" s="112" t="str">
        <f t="shared" si="61"/>
        <v/>
      </c>
      <c r="BJ121" s="86" t="str">
        <f t="shared" si="62"/>
        <v/>
      </c>
      <c r="BK121" s="86" t="str">
        <f t="shared" si="66"/>
        <v/>
      </c>
      <c r="BL121" s="86" t="str">
        <f t="shared" si="63"/>
        <v/>
      </c>
      <c r="BM121" s="86" t="str">
        <f t="shared" si="67"/>
        <v/>
      </c>
      <c r="DA121" s="109">
        <f>IF(COUNTIF($DA$5:DA120,DA120)=$BD$15,MAX(DA120)+1,DA120)</f>
        <v>28</v>
      </c>
      <c r="DB121" s="109" t="str">
        <f t="shared" si="39"/>
        <v/>
      </c>
      <c r="DC121" s="109" t="str">
        <f>IF(DB121="","",INDEX($CT$5:$CY$5,1,COUNTIF($DB$6:DB121,DB121)))</f>
        <v/>
      </c>
      <c r="DD121" s="109" t="str">
        <f>IF(DB121="","",MAX(INDEX($CT$6:$CY$35,DA121+1,COUNTIF($DB$6:DB121,DB121)),0))</f>
        <v/>
      </c>
    </row>
    <row r="122" spans="2:108" s="7" customFormat="1" ht="15" customHeight="1" x14ac:dyDescent="0.25">
      <c r="B122" s="104">
        <v>118</v>
      </c>
      <c r="C122" s="86">
        <f>IFERROR(INDEX(Backlog!B$6:B$1005,Calculation!$B122,1),"")</f>
        <v>0</v>
      </c>
      <c r="D122" s="86" t="str">
        <f>IFERROR(IF(INDEX(Backlog!C$6:C$1005,Calculation!$B122,1)="","",INDEX(Backlog!C$6:C$1005,Calculation!$B122,1)),"")</f>
        <v/>
      </c>
      <c r="E122" s="86" t="str">
        <f>IFERROR(""&amp;INDEX(Backlog!D$6:D$1005,Calculation!$B122,1),"")</f>
        <v/>
      </c>
      <c r="F122" s="86" t="str">
        <f>IFERROR(""&amp;INDEX(Backlog!E$6:E$1005,Calculation!$B122,1),"")</f>
        <v/>
      </c>
      <c r="G122" s="86" t="str">
        <f>IFERROR(""&amp;INDEX(Backlog!F$6:F$1005,Calculation!$B122,1),"")</f>
        <v/>
      </c>
      <c r="H122" s="86" t="str">
        <f>IFERROR(IF(INDEX(Backlog!G$6:G$1005,Calculation!$B122,1)="","",INDEX(Backlog!G$6:G$1005,Calculation!$B122,1)),"")</f>
        <v/>
      </c>
      <c r="I122" s="86" t="str">
        <f>IFERROR(IF(INDEX(Backlog!H$6:H$1005,Calculation!$B122,1)="","Not set",INDEX(Backlog!H$6:H$1005,Calculation!$B122,1)),"")</f>
        <v>Not set</v>
      </c>
      <c r="J122" s="86" t="str">
        <f>IFERROR(""&amp;INDEX(Backlog!I$6:I$1005,Calculation!$B122,1),"")</f>
        <v/>
      </c>
      <c r="K122" s="86" t="str">
        <f>IFERROR(IF(LEN(INDEX(Backlog!J$6:J$1005,Calculation!$B122,1))=0,"Not set",INDEX(Backlog!J$6:J$1005,Calculation!$B122,1)),"")</f>
        <v>Not set</v>
      </c>
      <c r="L122" s="105" t="str">
        <f>IFERROR(IF(INDEX(Backlog!K$6:K$1005,Calculation!$B122,1)="","",INDEX(Backlog!K$6:K$1005,Calculation!$B122,1)),"")</f>
        <v/>
      </c>
      <c r="M122" s="105" t="str">
        <f t="shared" si="50"/>
        <v/>
      </c>
      <c r="N122" s="105" t="str">
        <f>IFERROR(IF(INDEX(Backlog!L$6:L$1005,Calculation!$B122,1)="","",INDEX(Backlog!L$6:L$1005,Calculation!$B122,1)),"")</f>
        <v/>
      </c>
      <c r="O122" s="105" t="str">
        <f t="shared" si="51"/>
        <v/>
      </c>
      <c r="P122" s="86" t="str">
        <f>IFERROR(""&amp;INDEX(Backlog!M$6:M$1005,Calculation!$B122,1),"")</f>
        <v/>
      </c>
      <c r="Q122" s="106" t="str">
        <f t="shared" si="52"/>
        <v/>
      </c>
      <c r="R122" s="106">
        <f t="shared" si="53"/>
        <v>0</v>
      </c>
      <c r="T122" s="107">
        <f t="shared" si="54"/>
        <v>0</v>
      </c>
      <c r="U122" s="86">
        <f t="shared" si="55"/>
        <v>1</v>
      </c>
      <c r="V122" s="86">
        <f t="shared" si="56"/>
        <v>1</v>
      </c>
      <c r="W122" s="86">
        <f t="shared" si="57"/>
        <v>1</v>
      </c>
      <c r="X122" s="86">
        <f t="shared" si="64"/>
        <v>0</v>
      </c>
      <c r="Y122" s="86" t="str">
        <f t="shared" si="58"/>
        <v xml:space="preserve">#0 - </v>
      </c>
      <c r="Z122" s="86" t="str">
        <f t="shared" si="59"/>
        <v>-</v>
      </c>
      <c r="AA122" s="86" t="str">
        <f>IF(X122=0,"",IF(LEN(K122)=0,COLUMN(Kanban!$D$8),IFERROR(MATCH(K122,Kanban!$A$8:$AI$8,0),COLUMN(Kanban!$D$8))))</f>
        <v/>
      </c>
      <c r="AB122" s="86" t="str">
        <f>IF(X122=0,"",2*COUNTIF($AA$5:AA122,AA122)+$AF$5)</f>
        <v/>
      </c>
      <c r="AC122" s="106" t="str">
        <f t="shared" si="65"/>
        <v>-</v>
      </c>
      <c r="AK122" s="107" t="str">
        <f>INDEX(Retrospective!$B$8:$D$207,B122,IF(OR($AI$4=2,$AI$4=4),2,1))&amp;IF($AI$4=2,""," - "&amp;INDEX(Retrospective!$B$8:$D$207,B122,IF($AI$4=1,2,3)))</f>
        <v xml:space="preserve"> - </v>
      </c>
      <c r="AL122" s="106" t="str">
        <f>IFERROR(MATCH(INDEX(Retrospective!$E$8:$E$27,B122,1),$AI$13:$AI$16,0),"")</f>
        <v/>
      </c>
      <c r="AM122" s="86" t="str">
        <f>IF(AL122="","", AL122&amp;"."&amp;COUNTIF($AL$5:AL122,AL122))</f>
        <v/>
      </c>
      <c r="BF122" s="111" t="str">
        <f t="array" ref="BF122">IFERROR(SMALL(IF($D$5:$D$1004=$AP$6,$N$5:$N$1004,""),B122),"")</f>
        <v/>
      </c>
      <c r="BG122" s="112" t="str">
        <f>IF(IFERROR(MATCH(BF122,$BF$4:BF121,0),0)=0,MAX($BG$4:BG121)+1,"")</f>
        <v/>
      </c>
      <c r="BH122" s="113" t="str">
        <f t="shared" si="60"/>
        <v/>
      </c>
      <c r="BI122" s="112" t="str">
        <f t="shared" si="61"/>
        <v/>
      </c>
      <c r="BJ122" s="86" t="str">
        <f t="shared" si="62"/>
        <v/>
      </c>
      <c r="BK122" s="86" t="str">
        <f t="shared" si="66"/>
        <v/>
      </c>
      <c r="BL122" s="86" t="str">
        <f t="shared" si="63"/>
        <v/>
      </c>
      <c r="BM122" s="86" t="str">
        <f t="shared" si="67"/>
        <v/>
      </c>
      <c r="DA122" s="109">
        <f>IF(COUNTIF($DA$5:DA121,DA121)=$BD$15,MAX(DA121)+1,DA121)</f>
        <v>29</v>
      </c>
      <c r="DB122" s="109" t="str">
        <f t="shared" si="39"/>
        <v/>
      </c>
      <c r="DC122" s="109" t="str">
        <f>IF(DB122="","",INDEX($CT$5:$CY$5,1,COUNTIF($DB$6:DB122,DB122)))</f>
        <v/>
      </c>
      <c r="DD122" s="109" t="str">
        <f>IF(DB122="","",MAX(INDEX($CT$6:$CY$35,DA122+1,COUNTIF($DB$6:DB122,DB122)),0))</f>
        <v/>
      </c>
    </row>
    <row r="123" spans="2:108" s="7" customFormat="1" ht="15" customHeight="1" x14ac:dyDescent="0.25">
      <c r="B123" s="104">
        <v>119</v>
      </c>
      <c r="C123" s="86">
        <f>IFERROR(INDEX(Backlog!B$6:B$1005,Calculation!$B123,1),"")</f>
        <v>0</v>
      </c>
      <c r="D123" s="86" t="str">
        <f>IFERROR(IF(INDEX(Backlog!C$6:C$1005,Calculation!$B123,1)="","",INDEX(Backlog!C$6:C$1005,Calculation!$B123,1)),"")</f>
        <v/>
      </c>
      <c r="E123" s="86" t="str">
        <f>IFERROR(""&amp;INDEX(Backlog!D$6:D$1005,Calculation!$B123,1),"")</f>
        <v/>
      </c>
      <c r="F123" s="86" t="str">
        <f>IFERROR(""&amp;INDEX(Backlog!E$6:E$1005,Calculation!$B123,1),"")</f>
        <v/>
      </c>
      <c r="G123" s="86" t="str">
        <f>IFERROR(""&amp;INDEX(Backlog!F$6:F$1005,Calculation!$B123,1),"")</f>
        <v/>
      </c>
      <c r="H123" s="86" t="str">
        <f>IFERROR(IF(INDEX(Backlog!G$6:G$1005,Calculation!$B123,1)="","",INDEX(Backlog!G$6:G$1005,Calculation!$B123,1)),"")</f>
        <v/>
      </c>
      <c r="I123" s="86" t="str">
        <f>IFERROR(IF(INDEX(Backlog!H$6:H$1005,Calculation!$B123,1)="","Not set",INDEX(Backlog!H$6:H$1005,Calculation!$B123,1)),"")</f>
        <v>Not set</v>
      </c>
      <c r="J123" s="86" t="str">
        <f>IFERROR(""&amp;INDEX(Backlog!I$6:I$1005,Calculation!$B123,1),"")</f>
        <v/>
      </c>
      <c r="K123" s="86" t="str">
        <f>IFERROR(IF(LEN(INDEX(Backlog!J$6:J$1005,Calculation!$B123,1))=0,"Not set",INDEX(Backlog!J$6:J$1005,Calculation!$B123,1)),"")</f>
        <v>Not set</v>
      </c>
      <c r="L123" s="105" t="str">
        <f>IFERROR(IF(INDEX(Backlog!K$6:K$1005,Calculation!$B123,1)="","",INDEX(Backlog!K$6:K$1005,Calculation!$B123,1)),"")</f>
        <v/>
      </c>
      <c r="M123" s="105" t="str">
        <f t="shared" si="50"/>
        <v/>
      </c>
      <c r="N123" s="105" t="str">
        <f>IFERROR(IF(INDEX(Backlog!L$6:L$1005,Calculation!$B123,1)="","",INDEX(Backlog!L$6:L$1005,Calculation!$B123,1)),"")</f>
        <v/>
      </c>
      <c r="O123" s="105" t="str">
        <f t="shared" si="51"/>
        <v/>
      </c>
      <c r="P123" s="86" t="str">
        <f>IFERROR(""&amp;INDEX(Backlog!M$6:M$1005,Calculation!$B123,1),"")</f>
        <v/>
      </c>
      <c r="Q123" s="106" t="str">
        <f t="shared" si="52"/>
        <v/>
      </c>
      <c r="R123" s="106">
        <f t="shared" si="53"/>
        <v>0</v>
      </c>
      <c r="T123" s="107">
        <f t="shared" si="54"/>
        <v>0</v>
      </c>
      <c r="U123" s="86">
        <f t="shared" si="55"/>
        <v>1</v>
      </c>
      <c r="V123" s="86">
        <f t="shared" si="56"/>
        <v>1</v>
      </c>
      <c r="W123" s="86">
        <f t="shared" si="57"/>
        <v>1</v>
      </c>
      <c r="X123" s="86">
        <f t="shared" si="64"/>
        <v>0</v>
      </c>
      <c r="Y123" s="86" t="str">
        <f t="shared" si="58"/>
        <v xml:space="preserve">#0 - </v>
      </c>
      <c r="Z123" s="86" t="str">
        <f t="shared" si="59"/>
        <v>-</v>
      </c>
      <c r="AA123" s="86" t="str">
        <f>IF(X123=0,"",IF(LEN(K123)=0,COLUMN(Kanban!$D$8),IFERROR(MATCH(K123,Kanban!$A$8:$AI$8,0),COLUMN(Kanban!$D$8))))</f>
        <v/>
      </c>
      <c r="AB123" s="86" t="str">
        <f>IF(X123=0,"",2*COUNTIF($AA$5:AA123,AA123)+$AF$5)</f>
        <v/>
      </c>
      <c r="AC123" s="106" t="str">
        <f t="shared" si="65"/>
        <v>-</v>
      </c>
      <c r="AK123" s="107" t="str">
        <f>INDEX(Retrospective!$B$8:$D$207,B123,IF(OR($AI$4=2,$AI$4=4),2,1))&amp;IF($AI$4=2,""," - "&amp;INDEX(Retrospective!$B$8:$D$207,B123,IF($AI$4=1,2,3)))</f>
        <v xml:space="preserve"> - </v>
      </c>
      <c r="AL123" s="106" t="str">
        <f>IFERROR(MATCH(INDEX(Retrospective!$E$8:$E$207,B123,1),$AI$13:$AI$16,0),"")</f>
        <v/>
      </c>
      <c r="AM123" s="86" t="str">
        <f>IF(AL123="","", AL123&amp;"."&amp;COUNTIF($AL$5:AL123,AL123))</f>
        <v/>
      </c>
      <c r="BF123" s="111" t="str">
        <f t="array" ref="BF123">IFERROR(SMALL(IF($D$5:$D$1004=$AP$6,$N$5:$N$1004,""),B123),"")</f>
        <v/>
      </c>
      <c r="BG123" s="112" t="str">
        <f>IF(IFERROR(MATCH(BF123,$BF$4:BF122,0),0)=0,MAX($BG$4:BG122)+1,"")</f>
        <v/>
      </c>
      <c r="BH123" s="113" t="str">
        <f t="shared" si="60"/>
        <v/>
      </c>
      <c r="BI123" s="112" t="str">
        <f t="shared" si="61"/>
        <v/>
      </c>
      <c r="BJ123" s="86" t="str">
        <f t="shared" si="62"/>
        <v/>
      </c>
      <c r="BK123" s="86" t="str">
        <f t="shared" si="66"/>
        <v/>
      </c>
      <c r="BL123" s="86" t="str">
        <f t="shared" si="63"/>
        <v/>
      </c>
      <c r="BM123" s="86" t="str">
        <f t="shared" si="67"/>
        <v/>
      </c>
      <c r="DA123" s="109">
        <f>IF(COUNTIF($DA$5:DA122,DA122)=$BD$15,MAX(DA122)+1,DA122)</f>
        <v>29</v>
      </c>
      <c r="DB123" s="109" t="str">
        <f t="shared" si="39"/>
        <v/>
      </c>
      <c r="DC123" s="109" t="str">
        <f>IF(DB123="","",INDEX($CT$5:$CY$5,1,COUNTIF($DB$6:DB123,DB123)))</f>
        <v/>
      </c>
      <c r="DD123" s="109" t="str">
        <f>IF(DB123="","",MAX(INDEX($CT$6:$CY$35,DA123+1,COUNTIF($DB$6:DB123,DB123)),0))</f>
        <v/>
      </c>
    </row>
    <row r="124" spans="2:108" s="7" customFormat="1" ht="15" customHeight="1" x14ac:dyDescent="0.25">
      <c r="B124" s="104">
        <v>120</v>
      </c>
      <c r="C124" s="86">
        <f>IFERROR(INDEX(Backlog!B$6:B$1005,Calculation!$B124,1),"")</f>
        <v>0</v>
      </c>
      <c r="D124" s="86" t="str">
        <f>IFERROR(IF(INDEX(Backlog!C$6:C$1005,Calculation!$B124,1)="","",INDEX(Backlog!C$6:C$1005,Calculation!$B124,1)),"")</f>
        <v/>
      </c>
      <c r="E124" s="86" t="str">
        <f>IFERROR(""&amp;INDEX(Backlog!D$6:D$1005,Calculation!$B124,1),"")</f>
        <v/>
      </c>
      <c r="F124" s="86" t="str">
        <f>IFERROR(""&amp;INDEX(Backlog!E$6:E$1005,Calculation!$B124,1),"")</f>
        <v/>
      </c>
      <c r="G124" s="86" t="str">
        <f>IFERROR(""&amp;INDEX(Backlog!F$6:F$1005,Calculation!$B124,1),"")</f>
        <v/>
      </c>
      <c r="H124" s="86" t="str">
        <f>IFERROR(IF(INDEX(Backlog!G$6:G$1005,Calculation!$B124,1)="","",INDEX(Backlog!G$6:G$1005,Calculation!$B124,1)),"")</f>
        <v/>
      </c>
      <c r="I124" s="86" t="str">
        <f>IFERROR(IF(INDEX(Backlog!H$6:H$1005,Calculation!$B124,1)="","Not set",INDEX(Backlog!H$6:H$1005,Calculation!$B124,1)),"")</f>
        <v>Not set</v>
      </c>
      <c r="J124" s="86" t="str">
        <f>IFERROR(""&amp;INDEX(Backlog!I$6:I$1005,Calculation!$B124,1),"")</f>
        <v/>
      </c>
      <c r="K124" s="86" t="str">
        <f>IFERROR(IF(LEN(INDEX(Backlog!J$6:J$1005,Calculation!$B124,1))=0,"Not set",INDEX(Backlog!J$6:J$1005,Calculation!$B124,1)),"")</f>
        <v>Not set</v>
      </c>
      <c r="L124" s="105" t="str">
        <f>IFERROR(IF(INDEX(Backlog!K$6:K$1005,Calculation!$B124,1)="","",INDEX(Backlog!K$6:K$1005,Calculation!$B124,1)),"")</f>
        <v/>
      </c>
      <c r="M124" s="105" t="str">
        <f t="shared" si="50"/>
        <v/>
      </c>
      <c r="N124" s="105" t="str">
        <f>IFERROR(IF(INDEX(Backlog!L$6:L$1005,Calculation!$B124,1)="","",INDEX(Backlog!L$6:L$1005,Calculation!$B124,1)),"")</f>
        <v/>
      </c>
      <c r="O124" s="105" t="str">
        <f t="shared" si="51"/>
        <v/>
      </c>
      <c r="P124" s="86" t="str">
        <f>IFERROR(""&amp;INDEX(Backlog!M$6:M$1005,Calculation!$B124,1),"")</f>
        <v/>
      </c>
      <c r="Q124" s="106" t="str">
        <f t="shared" si="52"/>
        <v/>
      </c>
      <c r="R124" s="106">
        <f t="shared" si="53"/>
        <v>0</v>
      </c>
      <c r="T124" s="107">
        <f t="shared" si="54"/>
        <v>0</v>
      </c>
      <c r="U124" s="86">
        <f t="shared" si="55"/>
        <v>1</v>
      </c>
      <c r="V124" s="86">
        <f t="shared" si="56"/>
        <v>1</v>
      </c>
      <c r="W124" s="86">
        <f t="shared" si="57"/>
        <v>1</v>
      </c>
      <c r="X124" s="86">
        <f t="shared" si="64"/>
        <v>0</v>
      </c>
      <c r="Y124" s="86" t="str">
        <f t="shared" si="58"/>
        <v xml:space="preserve">#0 - </v>
      </c>
      <c r="Z124" s="86" t="str">
        <f t="shared" si="59"/>
        <v>-</v>
      </c>
      <c r="AA124" s="86" t="str">
        <f>IF(X124=0,"",IF(LEN(K124)=0,COLUMN(Kanban!$D$8),IFERROR(MATCH(K124,Kanban!$A$8:$AI$8,0),COLUMN(Kanban!$D$8))))</f>
        <v/>
      </c>
      <c r="AB124" s="86" t="str">
        <f>IF(X124=0,"",2*COUNTIF($AA$5:AA124,AA124)+$AF$5)</f>
        <v/>
      </c>
      <c r="AC124" s="106" t="str">
        <f t="shared" si="65"/>
        <v>-</v>
      </c>
      <c r="AK124" s="107" t="str">
        <f>INDEX(Retrospective!$B$8:$D$207,B124,IF(OR($AI$4=2,$AI$4=4),2,1))&amp;IF($AI$4=2,""," - "&amp;INDEX(Retrospective!$B$8:$D$207,B124,IF($AI$4=1,2,3)))</f>
        <v xml:space="preserve"> - </v>
      </c>
      <c r="AL124" s="106" t="str">
        <f>IFERROR(MATCH(INDEX(Retrospective!$E$8:$E$207,B124,1),$AI$13:$AI$16,0),"")</f>
        <v/>
      </c>
      <c r="AM124" s="86" t="str">
        <f>IF(AL124="","", AL124&amp;"."&amp;COUNTIF($AL$5:AL124,AL124))</f>
        <v/>
      </c>
      <c r="BF124" s="111" t="str">
        <f t="array" ref="BF124">IFERROR(SMALL(IF($D$5:$D$1004=$AP$6,$N$5:$N$1004,""),B124),"")</f>
        <v/>
      </c>
      <c r="BG124" s="112" t="str">
        <f>IF(IFERROR(MATCH(BF124,$BF$4:BF123,0),0)=0,MAX($BG$4:BG123)+1,"")</f>
        <v/>
      </c>
      <c r="BH124" s="113" t="str">
        <f t="shared" si="60"/>
        <v/>
      </c>
      <c r="BI124" s="112" t="str">
        <f t="shared" si="61"/>
        <v/>
      </c>
      <c r="BJ124" s="86" t="str">
        <f t="shared" si="62"/>
        <v/>
      </c>
      <c r="BK124" s="86" t="str">
        <f t="shared" si="66"/>
        <v/>
      </c>
      <c r="BL124" s="86" t="str">
        <f t="shared" si="63"/>
        <v/>
      </c>
      <c r="BM124" s="86" t="str">
        <f t="shared" si="67"/>
        <v/>
      </c>
      <c r="DA124" s="109">
        <f>IF(COUNTIF($DA$5:DA123,DA123)=$BD$15,MAX(DA123)+1,DA123)</f>
        <v>29</v>
      </c>
      <c r="DB124" s="109" t="str">
        <f t="shared" si="39"/>
        <v/>
      </c>
      <c r="DC124" s="109" t="str">
        <f>IF(DB124="","",INDEX($CT$5:$CY$5,1,COUNTIF($DB$6:DB124,DB124)))</f>
        <v/>
      </c>
      <c r="DD124" s="109" t="str">
        <f>IF(DB124="","",MAX(INDEX($CT$6:$CY$35,DA124+1,COUNTIF($DB$6:DB124,DB124)),0))</f>
        <v/>
      </c>
    </row>
    <row r="125" spans="2:108" s="7" customFormat="1" ht="15" customHeight="1" x14ac:dyDescent="0.25">
      <c r="B125" s="104">
        <v>121</v>
      </c>
      <c r="C125" s="86">
        <f>IFERROR(INDEX(Backlog!B$6:B$1005,Calculation!$B125,1),"")</f>
        <v>0</v>
      </c>
      <c r="D125" s="86" t="str">
        <f>IFERROR(IF(INDEX(Backlog!C$6:C$1005,Calculation!$B125,1)="","",INDEX(Backlog!C$6:C$1005,Calculation!$B125,1)),"")</f>
        <v/>
      </c>
      <c r="E125" s="86" t="str">
        <f>IFERROR(""&amp;INDEX(Backlog!D$6:D$1005,Calculation!$B125,1),"")</f>
        <v/>
      </c>
      <c r="F125" s="86" t="str">
        <f>IFERROR(""&amp;INDEX(Backlog!E$6:E$1005,Calculation!$B125,1),"")</f>
        <v/>
      </c>
      <c r="G125" s="86" t="str">
        <f>IFERROR(""&amp;INDEX(Backlog!F$6:F$1005,Calculation!$B125,1),"")</f>
        <v/>
      </c>
      <c r="H125" s="86" t="str">
        <f>IFERROR(IF(INDEX(Backlog!G$6:G$1005,Calculation!$B125,1)="","",INDEX(Backlog!G$6:G$1005,Calculation!$B125,1)),"")</f>
        <v/>
      </c>
      <c r="I125" s="86" t="str">
        <f>IFERROR(IF(INDEX(Backlog!H$6:H$1005,Calculation!$B125,1)="","Not set",INDEX(Backlog!H$6:H$1005,Calculation!$B125,1)),"")</f>
        <v>Not set</v>
      </c>
      <c r="J125" s="86" t="str">
        <f>IFERROR(""&amp;INDEX(Backlog!I$6:I$1005,Calculation!$B125,1),"")</f>
        <v/>
      </c>
      <c r="K125" s="86" t="str">
        <f>IFERROR(IF(LEN(INDEX(Backlog!J$6:J$1005,Calculation!$B125,1))=0,"Not set",INDEX(Backlog!J$6:J$1005,Calculation!$B125,1)),"")</f>
        <v>Not set</v>
      </c>
      <c r="L125" s="105" t="str">
        <f>IFERROR(IF(INDEX(Backlog!K$6:K$1005,Calculation!$B125,1)="","",INDEX(Backlog!K$6:K$1005,Calculation!$B125,1)),"")</f>
        <v/>
      </c>
      <c r="M125" s="105" t="str">
        <f t="shared" si="50"/>
        <v/>
      </c>
      <c r="N125" s="105" t="str">
        <f>IFERROR(IF(INDEX(Backlog!L$6:L$1005,Calculation!$B125,1)="","",INDEX(Backlog!L$6:L$1005,Calculation!$B125,1)),"")</f>
        <v/>
      </c>
      <c r="O125" s="105" t="str">
        <f t="shared" si="51"/>
        <v/>
      </c>
      <c r="P125" s="86" t="str">
        <f>IFERROR(""&amp;INDEX(Backlog!M$6:M$1005,Calculation!$B125,1),"")</f>
        <v/>
      </c>
      <c r="Q125" s="106" t="str">
        <f t="shared" si="52"/>
        <v/>
      </c>
      <c r="R125" s="106">
        <f t="shared" si="53"/>
        <v>0</v>
      </c>
      <c r="T125" s="107">
        <f t="shared" si="54"/>
        <v>0</v>
      </c>
      <c r="U125" s="86">
        <f t="shared" si="55"/>
        <v>1</v>
      </c>
      <c r="V125" s="86">
        <f t="shared" si="56"/>
        <v>1</v>
      </c>
      <c r="W125" s="86">
        <f t="shared" si="57"/>
        <v>1</v>
      </c>
      <c r="X125" s="86">
        <f t="shared" si="64"/>
        <v>0</v>
      </c>
      <c r="Y125" s="86" t="str">
        <f t="shared" si="58"/>
        <v xml:space="preserve">#0 - </v>
      </c>
      <c r="Z125" s="86" t="str">
        <f t="shared" si="59"/>
        <v>-</v>
      </c>
      <c r="AA125" s="86" t="str">
        <f>IF(X125=0,"",IF(LEN(K125)=0,COLUMN(Kanban!$D$8),IFERROR(MATCH(K125,Kanban!$A$8:$AI$8,0),COLUMN(Kanban!$D$8))))</f>
        <v/>
      </c>
      <c r="AB125" s="86" t="str">
        <f>IF(X125=0,"",2*COUNTIF($AA$5:AA125,AA125)+$AF$5)</f>
        <v/>
      </c>
      <c r="AC125" s="106" t="str">
        <f t="shared" si="65"/>
        <v>-</v>
      </c>
      <c r="AK125" s="107" t="str">
        <f>INDEX(Retrospective!$B$8:$D$207,B125,IF(OR($AI$4=2,$AI$4=4),2,1))&amp;IF($AI$4=2,""," - "&amp;INDEX(Retrospective!$B$8:$D$207,B125,IF($AI$4=1,2,3)))</f>
        <v xml:space="preserve"> - </v>
      </c>
      <c r="AL125" s="106" t="str">
        <f>IFERROR(MATCH(INDEX(Retrospective!$E$8:$E$207,B125,1),$AI$13:$AI$16,0),"")</f>
        <v/>
      </c>
      <c r="AM125" s="86" t="str">
        <f>IF(AL125="","", AL125&amp;"."&amp;COUNTIF($AL$5:AL125,AL125))</f>
        <v/>
      </c>
      <c r="BF125" s="111" t="str">
        <f t="array" ref="BF125">IFERROR(SMALL(IF($D$5:$D$1004=$AP$6,$N$5:$N$1004,""),B125),"")</f>
        <v/>
      </c>
      <c r="BG125" s="112" t="str">
        <f>IF(IFERROR(MATCH(BF125,$BF$4:BF124,0),0)=0,MAX($BG$4:BG124)+1,"")</f>
        <v/>
      </c>
      <c r="BH125" s="113" t="str">
        <f t="shared" si="60"/>
        <v/>
      </c>
      <c r="BI125" s="112" t="str">
        <f t="shared" si="61"/>
        <v/>
      </c>
      <c r="BJ125" s="86" t="str">
        <f t="shared" si="62"/>
        <v/>
      </c>
      <c r="BK125" s="86" t="str">
        <f t="shared" si="66"/>
        <v/>
      </c>
      <c r="BL125" s="86" t="str">
        <f t="shared" si="63"/>
        <v/>
      </c>
      <c r="BM125" s="86" t="str">
        <f t="shared" si="67"/>
        <v/>
      </c>
      <c r="DA125" s="109">
        <f>IF(COUNTIF($DA$5:DA124,DA124)=$BD$15,MAX(DA124)+1,DA124)</f>
        <v>29</v>
      </c>
      <c r="DB125" s="109" t="str">
        <f t="shared" si="39"/>
        <v/>
      </c>
      <c r="DC125" s="109" t="str">
        <f>IF(DB125="","",INDEX($CT$5:$CY$5,1,COUNTIF($DB$6:DB125,DB125)))</f>
        <v/>
      </c>
      <c r="DD125" s="109" t="str">
        <f>IF(DB125="","",MAX(INDEX($CT$6:$CY$35,DA125+1,COUNTIF($DB$6:DB125,DB125)),0))</f>
        <v/>
      </c>
    </row>
    <row r="126" spans="2:108" s="7" customFormat="1" ht="15" customHeight="1" x14ac:dyDescent="0.25">
      <c r="B126" s="104">
        <v>122</v>
      </c>
      <c r="C126" s="86">
        <f>IFERROR(INDEX(Backlog!B$6:B$1005,Calculation!$B126,1),"")</f>
        <v>0</v>
      </c>
      <c r="D126" s="86" t="str">
        <f>IFERROR(IF(INDEX(Backlog!C$6:C$1005,Calculation!$B126,1)="","",INDEX(Backlog!C$6:C$1005,Calculation!$B126,1)),"")</f>
        <v/>
      </c>
      <c r="E126" s="86" t="str">
        <f>IFERROR(""&amp;INDEX(Backlog!D$6:D$1005,Calculation!$B126,1),"")</f>
        <v/>
      </c>
      <c r="F126" s="86" t="str">
        <f>IFERROR(""&amp;INDEX(Backlog!E$6:E$1005,Calculation!$B126,1),"")</f>
        <v/>
      </c>
      <c r="G126" s="86" t="str">
        <f>IFERROR(""&amp;INDEX(Backlog!F$6:F$1005,Calculation!$B126,1),"")</f>
        <v/>
      </c>
      <c r="H126" s="86" t="str">
        <f>IFERROR(IF(INDEX(Backlog!G$6:G$1005,Calculation!$B126,1)="","",INDEX(Backlog!G$6:G$1005,Calculation!$B126,1)),"")</f>
        <v/>
      </c>
      <c r="I126" s="86" t="str">
        <f>IFERROR(IF(INDEX(Backlog!H$6:H$1005,Calculation!$B126,1)="","Not set",INDEX(Backlog!H$6:H$1005,Calculation!$B126,1)),"")</f>
        <v>Not set</v>
      </c>
      <c r="J126" s="86" t="str">
        <f>IFERROR(""&amp;INDEX(Backlog!I$6:I$1005,Calculation!$B126,1),"")</f>
        <v/>
      </c>
      <c r="K126" s="86" t="str">
        <f>IFERROR(IF(LEN(INDEX(Backlog!J$6:J$1005,Calculation!$B126,1))=0,"Not set",INDEX(Backlog!J$6:J$1005,Calculation!$B126,1)),"")</f>
        <v>Not set</v>
      </c>
      <c r="L126" s="105" t="str">
        <f>IFERROR(IF(INDEX(Backlog!K$6:K$1005,Calculation!$B126,1)="","",INDEX(Backlog!K$6:K$1005,Calculation!$B126,1)),"")</f>
        <v/>
      </c>
      <c r="M126" s="105" t="str">
        <f t="shared" si="50"/>
        <v/>
      </c>
      <c r="N126" s="105" t="str">
        <f>IFERROR(IF(INDEX(Backlog!L$6:L$1005,Calculation!$B126,1)="","",INDEX(Backlog!L$6:L$1005,Calculation!$B126,1)),"")</f>
        <v/>
      </c>
      <c r="O126" s="105" t="str">
        <f t="shared" si="51"/>
        <v/>
      </c>
      <c r="P126" s="86" t="str">
        <f>IFERROR(""&amp;INDEX(Backlog!M$6:M$1005,Calculation!$B126,1),"")</f>
        <v/>
      </c>
      <c r="Q126" s="106" t="str">
        <f t="shared" si="52"/>
        <v/>
      </c>
      <c r="R126" s="106">
        <f t="shared" si="53"/>
        <v>0</v>
      </c>
      <c r="T126" s="107">
        <f t="shared" si="54"/>
        <v>0</v>
      </c>
      <c r="U126" s="86">
        <f t="shared" si="55"/>
        <v>1</v>
      </c>
      <c r="V126" s="86">
        <f t="shared" si="56"/>
        <v>1</v>
      </c>
      <c r="W126" s="86">
        <f t="shared" si="57"/>
        <v>1</v>
      </c>
      <c r="X126" s="86">
        <f t="shared" si="64"/>
        <v>0</v>
      </c>
      <c r="Y126" s="86" t="str">
        <f t="shared" si="58"/>
        <v xml:space="preserve">#0 - </v>
      </c>
      <c r="Z126" s="86" t="str">
        <f t="shared" si="59"/>
        <v>-</v>
      </c>
      <c r="AA126" s="86" t="str">
        <f>IF(X126=0,"",IF(LEN(K126)=0,COLUMN(Kanban!$D$8),IFERROR(MATCH(K126,Kanban!$A$8:$AI$8,0),COLUMN(Kanban!$D$8))))</f>
        <v/>
      </c>
      <c r="AB126" s="86" t="str">
        <f>IF(X126=0,"",2*COUNTIF($AA$5:AA126,AA126)+$AF$5)</f>
        <v/>
      </c>
      <c r="AC126" s="106" t="str">
        <f t="shared" si="65"/>
        <v>-</v>
      </c>
      <c r="AK126" s="107" t="str">
        <f>INDEX(Retrospective!$B$8:$D$207,B126,IF(OR($AI$4=2,$AI$4=4),2,1))&amp;IF($AI$4=2,""," - "&amp;INDEX(Retrospective!$B$8:$D$207,B126,IF($AI$4=1,2,3)))</f>
        <v xml:space="preserve"> - </v>
      </c>
      <c r="AL126" s="106" t="str">
        <f>IFERROR(MATCH(INDEX(Retrospective!$E$8:$E$207,B126,1),$AI$13:$AI$16,0),"")</f>
        <v/>
      </c>
      <c r="AM126" s="86" t="str">
        <f>IF(AL126="","", AL126&amp;"."&amp;COUNTIF($AL$5:AL126,AL126))</f>
        <v/>
      </c>
      <c r="BF126" s="111" t="str">
        <f t="array" ref="BF126">IFERROR(SMALL(IF($D$5:$D$1004=$AP$6,$N$5:$N$1004,""),B126),"")</f>
        <v/>
      </c>
      <c r="BG126" s="112" t="str">
        <f>IF(IFERROR(MATCH(BF126,$BF$4:BF125,0),0)=0,MAX($BG$4:BG125)+1,"")</f>
        <v/>
      </c>
      <c r="BH126" s="113" t="str">
        <f t="shared" si="60"/>
        <v/>
      </c>
      <c r="BI126" s="112" t="str">
        <f t="shared" si="61"/>
        <v/>
      </c>
      <c r="BJ126" s="86" t="str">
        <f t="shared" si="62"/>
        <v/>
      </c>
      <c r="BK126" s="86" t="str">
        <f t="shared" si="66"/>
        <v/>
      </c>
      <c r="BL126" s="86" t="str">
        <f t="shared" si="63"/>
        <v/>
      </c>
      <c r="BM126" s="86" t="str">
        <f t="shared" si="67"/>
        <v/>
      </c>
      <c r="DA126" s="109">
        <f>IF(COUNTIF($DA$5:DA125,DA125)=$BD$15,MAX(DA125)+1,DA125)</f>
        <v>30</v>
      </c>
      <c r="DB126" s="109" t="str">
        <f t="shared" si="39"/>
        <v/>
      </c>
      <c r="DC126" s="109" t="str">
        <f>IF(DB126="","",INDEX($CT$5:$CY$5,1,COUNTIF($DB$6:DB126,DB126)))</f>
        <v/>
      </c>
      <c r="DD126" s="109" t="str">
        <f>IF(DB126="","",MAX(INDEX($CT$6:$CY$35,DA126+1,COUNTIF($DB$6:DB126,DB126)),0))</f>
        <v/>
      </c>
    </row>
    <row r="127" spans="2:108" s="7" customFormat="1" ht="15" customHeight="1" x14ac:dyDescent="0.25">
      <c r="B127" s="104">
        <v>123</v>
      </c>
      <c r="C127" s="86">
        <f>IFERROR(INDEX(Backlog!B$6:B$1005,Calculation!$B127,1),"")</f>
        <v>0</v>
      </c>
      <c r="D127" s="86" t="str">
        <f>IFERROR(IF(INDEX(Backlog!C$6:C$1005,Calculation!$B127,1)="","",INDEX(Backlog!C$6:C$1005,Calculation!$B127,1)),"")</f>
        <v/>
      </c>
      <c r="E127" s="86" t="str">
        <f>IFERROR(""&amp;INDEX(Backlog!D$6:D$1005,Calculation!$B127,1),"")</f>
        <v/>
      </c>
      <c r="F127" s="86" t="str">
        <f>IFERROR(""&amp;INDEX(Backlog!E$6:E$1005,Calculation!$B127,1),"")</f>
        <v/>
      </c>
      <c r="G127" s="86" t="str">
        <f>IFERROR(""&amp;INDEX(Backlog!F$6:F$1005,Calculation!$B127,1),"")</f>
        <v/>
      </c>
      <c r="H127" s="86" t="str">
        <f>IFERROR(IF(INDEX(Backlog!G$6:G$1005,Calculation!$B127,1)="","",INDEX(Backlog!G$6:G$1005,Calculation!$B127,1)),"")</f>
        <v/>
      </c>
      <c r="I127" s="86" t="str">
        <f>IFERROR(IF(INDEX(Backlog!H$6:H$1005,Calculation!$B127,1)="","Not set",INDEX(Backlog!H$6:H$1005,Calculation!$B127,1)),"")</f>
        <v>Not set</v>
      </c>
      <c r="J127" s="86" t="str">
        <f>IFERROR(""&amp;INDEX(Backlog!I$6:I$1005,Calculation!$B127,1),"")</f>
        <v/>
      </c>
      <c r="K127" s="86" t="str">
        <f>IFERROR(IF(LEN(INDEX(Backlog!J$6:J$1005,Calculation!$B127,1))=0,"Not set",INDEX(Backlog!J$6:J$1005,Calculation!$B127,1)),"")</f>
        <v>Not set</v>
      </c>
      <c r="L127" s="105" t="str">
        <f>IFERROR(IF(INDEX(Backlog!K$6:K$1005,Calculation!$B127,1)="","",INDEX(Backlog!K$6:K$1005,Calculation!$B127,1)),"")</f>
        <v/>
      </c>
      <c r="M127" s="105" t="str">
        <f t="shared" si="50"/>
        <v/>
      </c>
      <c r="N127" s="105" t="str">
        <f>IFERROR(IF(INDEX(Backlog!L$6:L$1005,Calculation!$B127,1)="","",INDEX(Backlog!L$6:L$1005,Calculation!$B127,1)),"")</f>
        <v/>
      </c>
      <c r="O127" s="105" t="str">
        <f t="shared" si="51"/>
        <v/>
      </c>
      <c r="P127" s="86" t="str">
        <f>IFERROR(""&amp;INDEX(Backlog!M$6:M$1005,Calculation!$B127,1),"")</f>
        <v/>
      </c>
      <c r="Q127" s="106" t="str">
        <f t="shared" si="52"/>
        <v/>
      </c>
      <c r="R127" s="106">
        <f t="shared" si="53"/>
        <v>0</v>
      </c>
      <c r="T127" s="107">
        <f t="shared" si="54"/>
        <v>0</v>
      </c>
      <c r="U127" s="86">
        <f t="shared" si="55"/>
        <v>1</v>
      </c>
      <c r="V127" s="86">
        <f t="shared" si="56"/>
        <v>1</v>
      </c>
      <c r="W127" s="86">
        <f t="shared" si="57"/>
        <v>1</v>
      </c>
      <c r="X127" s="86">
        <f t="shared" si="64"/>
        <v>0</v>
      </c>
      <c r="Y127" s="86" t="str">
        <f t="shared" si="58"/>
        <v xml:space="preserve">#0 - </v>
      </c>
      <c r="Z127" s="86" t="str">
        <f t="shared" si="59"/>
        <v>-</v>
      </c>
      <c r="AA127" s="86" t="str">
        <f>IF(X127=0,"",IF(LEN(K127)=0,COLUMN(Kanban!$D$8),IFERROR(MATCH(K127,Kanban!$A$8:$AI$8,0),COLUMN(Kanban!$D$8))))</f>
        <v/>
      </c>
      <c r="AB127" s="86" t="str">
        <f>IF(X127=0,"",2*COUNTIF($AA$5:AA127,AA127)+$AF$5)</f>
        <v/>
      </c>
      <c r="AC127" s="106" t="str">
        <f t="shared" si="65"/>
        <v>-</v>
      </c>
      <c r="AK127" s="107" t="str">
        <f>INDEX(Retrospective!$B$8:$D$207,B127,IF(OR($AI$4=2,$AI$4=4),2,1))&amp;IF($AI$4=2,""," - "&amp;INDEX(Retrospective!$B$8:$D$207,B127,IF($AI$4=1,2,3)))</f>
        <v xml:space="preserve"> - </v>
      </c>
      <c r="AL127" s="106" t="str">
        <f>IFERROR(MATCH(INDEX(Retrospective!$E$8:$E$27,B127,1),$AI$13:$AI$16,0),"")</f>
        <v/>
      </c>
      <c r="AM127" s="86" t="str">
        <f>IF(AL127="","", AL127&amp;"."&amp;COUNTIF($AL$5:AL127,AL127))</f>
        <v/>
      </c>
      <c r="BF127" s="111" t="str">
        <f t="array" ref="BF127">IFERROR(SMALL(IF($D$5:$D$1004=$AP$6,$N$5:$N$1004,""),B127),"")</f>
        <v/>
      </c>
      <c r="BG127" s="112" t="str">
        <f>IF(IFERROR(MATCH(BF127,$BF$4:BF126,0),0)=0,MAX($BG$4:BG126)+1,"")</f>
        <v/>
      </c>
      <c r="BH127" s="113" t="str">
        <f t="shared" si="60"/>
        <v/>
      </c>
      <c r="BI127" s="112" t="str">
        <f t="shared" si="61"/>
        <v/>
      </c>
      <c r="BJ127" s="86" t="str">
        <f t="shared" si="62"/>
        <v/>
      </c>
      <c r="BK127" s="86" t="str">
        <f t="shared" si="66"/>
        <v/>
      </c>
      <c r="BL127" s="86" t="str">
        <f t="shared" si="63"/>
        <v/>
      </c>
      <c r="BM127" s="86" t="str">
        <f t="shared" si="67"/>
        <v/>
      </c>
      <c r="DA127" s="109">
        <f>IF(COUNTIF($DA$5:DA126,DA126)=$BD$15,MAX(DA126)+1,DA126)</f>
        <v>30</v>
      </c>
      <c r="DB127" s="109" t="str">
        <f t="shared" si="39"/>
        <v/>
      </c>
      <c r="DC127" s="109" t="str">
        <f>IF(DB127="","",INDEX($CT$5:$CY$5,1,COUNTIF($DB$6:DB127,DB127)))</f>
        <v/>
      </c>
      <c r="DD127" s="109" t="str">
        <f>IF(DB127="","",MAX(INDEX($CT$6:$CY$35,DA127+1,COUNTIF($DB$6:DB127,DB127)),0))</f>
        <v/>
      </c>
    </row>
    <row r="128" spans="2:108" s="7" customFormat="1" ht="15" customHeight="1" x14ac:dyDescent="0.25">
      <c r="B128" s="104">
        <v>124</v>
      </c>
      <c r="C128" s="86">
        <f>IFERROR(INDEX(Backlog!B$6:B$1005,Calculation!$B128,1),"")</f>
        <v>0</v>
      </c>
      <c r="D128" s="86" t="str">
        <f>IFERROR(IF(INDEX(Backlog!C$6:C$1005,Calculation!$B128,1)="","",INDEX(Backlog!C$6:C$1005,Calculation!$B128,1)),"")</f>
        <v/>
      </c>
      <c r="E128" s="86" t="str">
        <f>IFERROR(""&amp;INDEX(Backlog!D$6:D$1005,Calculation!$B128,1),"")</f>
        <v/>
      </c>
      <c r="F128" s="86" t="str">
        <f>IFERROR(""&amp;INDEX(Backlog!E$6:E$1005,Calculation!$B128,1),"")</f>
        <v/>
      </c>
      <c r="G128" s="86" t="str">
        <f>IFERROR(""&amp;INDEX(Backlog!F$6:F$1005,Calculation!$B128,1),"")</f>
        <v/>
      </c>
      <c r="H128" s="86" t="str">
        <f>IFERROR(IF(INDEX(Backlog!G$6:G$1005,Calculation!$B128,1)="","",INDEX(Backlog!G$6:G$1005,Calculation!$B128,1)),"")</f>
        <v/>
      </c>
      <c r="I128" s="86" t="str">
        <f>IFERROR(IF(INDEX(Backlog!H$6:H$1005,Calculation!$B128,1)="","Not set",INDEX(Backlog!H$6:H$1005,Calculation!$B128,1)),"")</f>
        <v>Not set</v>
      </c>
      <c r="J128" s="86" t="str">
        <f>IFERROR(""&amp;INDEX(Backlog!I$6:I$1005,Calculation!$B128,1),"")</f>
        <v/>
      </c>
      <c r="K128" s="86" t="str">
        <f>IFERROR(IF(LEN(INDEX(Backlog!J$6:J$1005,Calculation!$B128,1))=0,"Not set",INDEX(Backlog!J$6:J$1005,Calculation!$B128,1)),"")</f>
        <v>Not set</v>
      </c>
      <c r="L128" s="105" t="str">
        <f>IFERROR(IF(INDEX(Backlog!K$6:K$1005,Calculation!$B128,1)="","",INDEX(Backlog!K$6:K$1005,Calculation!$B128,1)),"")</f>
        <v/>
      </c>
      <c r="M128" s="105" t="str">
        <f t="shared" si="50"/>
        <v/>
      </c>
      <c r="N128" s="105" t="str">
        <f>IFERROR(IF(INDEX(Backlog!L$6:L$1005,Calculation!$B128,1)="","",INDEX(Backlog!L$6:L$1005,Calculation!$B128,1)),"")</f>
        <v/>
      </c>
      <c r="O128" s="105" t="str">
        <f t="shared" si="51"/>
        <v/>
      </c>
      <c r="P128" s="86" t="str">
        <f>IFERROR(""&amp;INDEX(Backlog!M$6:M$1005,Calculation!$B128,1),"")</f>
        <v/>
      </c>
      <c r="Q128" s="106" t="str">
        <f t="shared" si="52"/>
        <v/>
      </c>
      <c r="R128" s="106">
        <f t="shared" si="53"/>
        <v>0</v>
      </c>
      <c r="T128" s="107">
        <f t="shared" si="54"/>
        <v>0</v>
      </c>
      <c r="U128" s="86">
        <f t="shared" si="55"/>
        <v>1</v>
      </c>
      <c r="V128" s="86">
        <f t="shared" si="56"/>
        <v>1</v>
      </c>
      <c r="W128" s="86">
        <f t="shared" si="57"/>
        <v>1</v>
      </c>
      <c r="X128" s="86">
        <f t="shared" si="64"/>
        <v>0</v>
      </c>
      <c r="Y128" s="86" t="str">
        <f t="shared" si="58"/>
        <v xml:space="preserve">#0 - </v>
      </c>
      <c r="Z128" s="86" t="str">
        <f t="shared" si="59"/>
        <v>-</v>
      </c>
      <c r="AA128" s="86" t="str">
        <f>IF(X128=0,"",IF(LEN(K128)=0,COLUMN(Kanban!$D$8),IFERROR(MATCH(K128,Kanban!$A$8:$AI$8,0),COLUMN(Kanban!$D$8))))</f>
        <v/>
      </c>
      <c r="AB128" s="86" t="str">
        <f>IF(X128=0,"",2*COUNTIF($AA$5:AA128,AA128)+$AF$5)</f>
        <v/>
      </c>
      <c r="AC128" s="106" t="str">
        <f t="shared" si="65"/>
        <v>-</v>
      </c>
      <c r="AK128" s="107" t="str">
        <f>INDEX(Retrospective!$B$8:$D$207,B128,IF(OR($AI$4=2,$AI$4=4),2,1))&amp;IF($AI$4=2,""," - "&amp;INDEX(Retrospective!$B$8:$D$207,B128,IF($AI$4=1,2,3)))</f>
        <v xml:space="preserve"> - </v>
      </c>
      <c r="AL128" s="106" t="str">
        <f>IFERROR(MATCH(INDEX(Retrospective!$E$8:$E$207,B128,1),$AI$13:$AI$16,0),"")</f>
        <v/>
      </c>
      <c r="AM128" s="86" t="str">
        <f>IF(AL128="","", AL128&amp;"."&amp;COUNTIF($AL$5:AL128,AL128))</f>
        <v/>
      </c>
      <c r="BF128" s="111" t="str">
        <f t="array" ref="BF128">IFERROR(SMALL(IF($D$5:$D$1004=$AP$6,$N$5:$N$1004,""),B128),"")</f>
        <v/>
      </c>
      <c r="BG128" s="112" t="str">
        <f>IF(IFERROR(MATCH(BF128,$BF$4:BF127,0),0)=0,MAX($BG$4:BG127)+1,"")</f>
        <v/>
      </c>
      <c r="BH128" s="113" t="str">
        <f t="shared" si="60"/>
        <v/>
      </c>
      <c r="BI128" s="112" t="str">
        <f t="shared" si="61"/>
        <v/>
      </c>
      <c r="BJ128" s="86" t="str">
        <f t="shared" si="62"/>
        <v/>
      </c>
      <c r="BK128" s="86" t="str">
        <f t="shared" si="66"/>
        <v/>
      </c>
      <c r="BL128" s="86" t="str">
        <f t="shared" si="63"/>
        <v/>
      </c>
      <c r="BM128" s="86" t="str">
        <f t="shared" si="67"/>
        <v/>
      </c>
      <c r="DA128" s="109">
        <f>IF(COUNTIF($DA$5:DA127,DA127)=$BD$15,MAX(DA127)+1,DA127)</f>
        <v>30</v>
      </c>
      <c r="DB128" s="109" t="str">
        <f t="shared" si="39"/>
        <v/>
      </c>
      <c r="DC128" s="109" t="str">
        <f>IF(DB128="","",INDEX($CT$5:$CY$5,1,COUNTIF($DB$6:DB128,DB128)))</f>
        <v/>
      </c>
      <c r="DD128" s="109" t="str">
        <f>IF(DB128="","",MAX(INDEX($CT$6:$CY$35,DA128+1,COUNTIF($DB$6:DB128,DB128)),0))</f>
        <v/>
      </c>
    </row>
    <row r="129" spans="2:108" s="7" customFormat="1" ht="15" customHeight="1" x14ac:dyDescent="0.25">
      <c r="B129" s="104">
        <v>125</v>
      </c>
      <c r="C129" s="86">
        <f>IFERROR(INDEX(Backlog!B$6:B$1005,Calculation!$B129,1),"")</f>
        <v>0</v>
      </c>
      <c r="D129" s="86" t="str">
        <f>IFERROR(IF(INDEX(Backlog!C$6:C$1005,Calculation!$B129,1)="","",INDEX(Backlog!C$6:C$1005,Calculation!$B129,1)),"")</f>
        <v/>
      </c>
      <c r="E129" s="86" t="str">
        <f>IFERROR(""&amp;INDEX(Backlog!D$6:D$1005,Calculation!$B129,1),"")</f>
        <v/>
      </c>
      <c r="F129" s="86" t="str">
        <f>IFERROR(""&amp;INDEX(Backlog!E$6:E$1005,Calculation!$B129,1),"")</f>
        <v/>
      </c>
      <c r="G129" s="86" t="str">
        <f>IFERROR(""&amp;INDEX(Backlog!F$6:F$1005,Calculation!$B129,1),"")</f>
        <v/>
      </c>
      <c r="H129" s="86" t="str">
        <f>IFERROR(IF(INDEX(Backlog!G$6:G$1005,Calculation!$B129,1)="","",INDEX(Backlog!G$6:G$1005,Calculation!$B129,1)),"")</f>
        <v/>
      </c>
      <c r="I129" s="86" t="str">
        <f>IFERROR(IF(INDEX(Backlog!H$6:H$1005,Calculation!$B129,1)="","Not set",INDEX(Backlog!H$6:H$1005,Calculation!$B129,1)),"")</f>
        <v>Not set</v>
      </c>
      <c r="J129" s="86" t="str">
        <f>IFERROR(""&amp;INDEX(Backlog!I$6:I$1005,Calculation!$B129,1),"")</f>
        <v/>
      </c>
      <c r="K129" s="86" t="str">
        <f>IFERROR(IF(LEN(INDEX(Backlog!J$6:J$1005,Calculation!$B129,1))=0,"Not set",INDEX(Backlog!J$6:J$1005,Calculation!$B129,1)),"")</f>
        <v>Not set</v>
      </c>
      <c r="L129" s="105" t="str">
        <f>IFERROR(IF(INDEX(Backlog!K$6:K$1005,Calculation!$B129,1)="","",INDEX(Backlog!K$6:K$1005,Calculation!$B129,1)),"")</f>
        <v/>
      </c>
      <c r="M129" s="105" t="str">
        <f t="shared" si="50"/>
        <v/>
      </c>
      <c r="N129" s="105" t="str">
        <f>IFERROR(IF(INDEX(Backlog!L$6:L$1005,Calculation!$B129,1)="","",INDEX(Backlog!L$6:L$1005,Calculation!$B129,1)),"")</f>
        <v/>
      </c>
      <c r="O129" s="105" t="str">
        <f t="shared" si="51"/>
        <v/>
      </c>
      <c r="P129" s="86" t="str">
        <f>IFERROR(""&amp;INDEX(Backlog!M$6:M$1005,Calculation!$B129,1),"")</f>
        <v/>
      </c>
      <c r="Q129" s="106" t="str">
        <f t="shared" si="52"/>
        <v/>
      </c>
      <c r="R129" s="106">
        <f t="shared" si="53"/>
        <v>0</v>
      </c>
      <c r="T129" s="107">
        <f t="shared" si="54"/>
        <v>0</v>
      </c>
      <c r="U129" s="86">
        <f t="shared" si="55"/>
        <v>1</v>
      </c>
      <c r="V129" s="86">
        <f t="shared" si="56"/>
        <v>1</v>
      </c>
      <c r="W129" s="86">
        <f t="shared" si="57"/>
        <v>1</v>
      </c>
      <c r="X129" s="86">
        <f t="shared" si="64"/>
        <v>0</v>
      </c>
      <c r="Y129" s="86" t="str">
        <f t="shared" si="58"/>
        <v xml:space="preserve">#0 - </v>
      </c>
      <c r="Z129" s="86" t="str">
        <f t="shared" si="59"/>
        <v>-</v>
      </c>
      <c r="AA129" s="86" t="str">
        <f>IF(X129=0,"",IF(LEN(K129)=0,COLUMN(Kanban!$D$8),IFERROR(MATCH(K129,Kanban!$A$8:$AI$8,0),COLUMN(Kanban!$D$8))))</f>
        <v/>
      </c>
      <c r="AB129" s="86" t="str">
        <f>IF(X129=0,"",2*COUNTIF($AA$5:AA129,AA129)+$AF$5)</f>
        <v/>
      </c>
      <c r="AC129" s="106" t="str">
        <f t="shared" si="65"/>
        <v>-</v>
      </c>
      <c r="AK129" s="107" t="str">
        <f>INDEX(Retrospective!$B$8:$D$207,B129,IF(OR($AI$4=2,$AI$4=4),2,1))&amp;IF($AI$4=2,""," - "&amp;INDEX(Retrospective!$B$8:$D$207,B129,IF($AI$4=1,2,3)))</f>
        <v xml:space="preserve"> - </v>
      </c>
      <c r="AL129" s="106" t="str">
        <f>IFERROR(MATCH(INDEX(Retrospective!$E$8:$E$27,B129,1),$AI$13:$AI$16,0),"")</f>
        <v/>
      </c>
      <c r="AM129" s="86" t="str">
        <f>IF(AL129="","", AL129&amp;"."&amp;COUNTIF($AL$5:AL129,AL129))</f>
        <v/>
      </c>
      <c r="BF129" s="111" t="str">
        <f t="array" ref="BF129">IFERROR(SMALL(IF($D$5:$D$1004=$AP$6,$N$5:$N$1004,""),B129),"")</f>
        <v/>
      </c>
      <c r="BG129" s="112" t="str">
        <f>IF(IFERROR(MATCH(BF129,$BF$4:BF128,0),0)=0,MAX($BG$4:BG128)+1,"")</f>
        <v/>
      </c>
      <c r="BH129" s="113" t="str">
        <f t="shared" si="60"/>
        <v/>
      </c>
      <c r="BI129" s="112" t="str">
        <f t="shared" si="61"/>
        <v/>
      </c>
      <c r="BJ129" s="86" t="str">
        <f t="shared" si="62"/>
        <v/>
      </c>
      <c r="BK129" s="86" t="str">
        <f t="shared" si="66"/>
        <v/>
      </c>
      <c r="BL129" s="86" t="str">
        <f t="shared" si="63"/>
        <v/>
      </c>
      <c r="BM129" s="86" t="str">
        <f t="shared" si="67"/>
        <v/>
      </c>
      <c r="DA129" s="109">
        <f>IF(COUNTIF($DA$5:DA128,DA128)=$BD$15,MAX(DA128)+1,DA128)</f>
        <v>30</v>
      </c>
      <c r="DB129" s="109" t="str">
        <f t="shared" si="39"/>
        <v/>
      </c>
      <c r="DC129" s="109" t="str">
        <f>IF(DB129="","",INDEX($CT$5:$CY$5,1,COUNTIF($DB$6:DB129,DB129)))</f>
        <v/>
      </c>
      <c r="DD129" s="109" t="str">
        <f>IF(DB129="","",MAX(INDEX($CT$6:$CY$35,DA129+1,COUNTIF($DB$6:DB129,DB129)),0))</f>
        <v/>
      </c>
    </row>
    <row r="130" spans="2:108" s="7" customFormat="1" ht="15" customHeight="1" x14ac:dyDescent="0.25">
      <c r="B130" s="104">
        <v>126</v>
      </c>
      <c r="C130" s="86">
        <f>IFERROR(INDEX(Backlog!B$6:B$1005,Calculation!$B130,1),"")</f>
        <v>0</v>
      </c>
      <c r="D130" s="86" t="str">
        <f>IFERROR(IF(INDEX(Backlog!C$6:C$1005,Calculation!$B130,1)="","",INDEX(Backlog!C$6:C$1005,Calculation!$B130,1)),"")</f>
        <v/>
      </c>
      <c r="E130" s="86" t="str">
        <f>IFERROR(""&amp;INDEX(Backlog!D$6:D$1005,Calculation!$B130,1),"")</f>
        <v/>
      </c>
      <c r="F130" s="86" t="str">
        <f>IFERROR(""&amp;INDEX(Backlog!E$6:E$1005,Calculation!$B130,1),"")</f>
        <v/>
      </c>
      <c r="G130" s="86" t="str">
        <f>IFERROR(""&amp;INDEX(Backlog!F$6:F$1005,Calculation!$B130,1),"")</f>
        <v/>
      </c>
      <c r="H130" s="86" t="str">
        <f>IFERROR(IF(INDEX(Backlog!G$6:G$1005,Calculation!$B130,1)="","",INDEX(Backlog!G$6:G$1005,Calculation!$B130,1)),"")</f>
        <v/>
      </c>
      <c r="I130" s="86" t="str">
        <f>IFERROR(IF(INDEX(Backlog!H$6:H$1005,Calculation!$B130,1)="","Not set",INDEX(Backlog!H$6:H$1005,Calculation!$B130,1)),"")</f>
        <v>Not set</v>
      </c>
      <c r="J130" s="86" t="str">
        <f>IFERROR(""&amp;INDEX(Backlog!I$6:I$1005,Calculation!$B130,1),"")</f>
        <v/>
      </c>
      <c r="K130" s="86" t="str">
        <f>IFERROR(IF(LEN(INDEX(Backlog!J$6:J$1005,Calculation!$B130,1))=0,"Not set",INDEX(Backlog!J$6:J$1005,Calculation!$B130,1)),"")</f>
        <v>Not set</v>
      </c>
      <c r="L130" s="105" t="str">
        <f>IFERROR(IF(INDEX(Backlog!K$6:K$1005,Calculation!$B130,1)="","",INDEX(Backlog!K$6:K$1005,Calculation!$B130,1)),"")</f>
        <v/>
      </c>
      <c r="M130" s="105" t="str">
        <f t="shared" si="50"/>
        <v/>
      </c>
      <c r="N130" s="105" t="str">
        <f>IFERROR(IF(INDEX(Backlog!L$6:L$1005,Calculation!$B130,1)="","",INDEX(Backlog!L$6:L$1005,Calculation!$B130,1)),"")</f>
        <v/>
      </c>
      <c r="O130" s="105" t="str">
        <f t="shared" si="51"/>
        <v/>
      </c>
      <c r="P130" s="86" t="str">
        <f>IFERROR(""&amp;INDEX(Backlog!M$6:M$1005,Calculation!$B130,1),"")</f>
        <v/>
      </c>
      <c r="Q130" s="106" t="str">
        <f t="shared" si="52"/>
        <v/>
      </c>
      <c r="R130" s="106">
        <f t="shared" si="53"/>
        <v>0</v>
      </c>
      <c r="T130" s="107">
        <f t="shared" si="54"/>
        <v>0</v>
      </c>
      <c r="U130" s="86">
        <f t="shared" si="55"/>
        <v>1</v>
      </c>
      <c r="V130" s="86">
        <f t="shared" si="56"/>
        <v>1</v>
      </c>
      <c r="W130" s="86">
        <f t="shared" si="57"/>
        <v>1</v>
      </c>
      <c r="X130" s="86">
        <f t="shared" si="64"/>
        <v>0</v>
      </c>
      <c r="Y130" s="86" t="str">
        <f t="shared" si="58"/>
        <v xml:space="preserve">#0 - </v>
      </c>
      <c r="Z130" s="86" t="str">
        <f t="shared" si="59"/>
        <v>-</v>
      </c>
      <c r="AA130" s="86" t="str">
        <f>IF(X130=0,"",IF(LEN(K130)=0,COLUMN(Kanban!$D$8),IFERROR(MATCH(K130,Kanban!$A$8:$AI$8,0),COLUMN(Kanban!$D$8))))</f>
        <v/>
      </c>
      <c r="AB130" s="86" t="str">
        <f>IF(X130=0,"",2*COUNTIF($AA$5:AA130,AA130)+$AF$5)</f>
        <v/>
      </c>
      <c r="AC130" s="106" t="str">
        <f t="shared" si="65"/>
        <v>-</v>
      </c>
      <c r="AK130" s="107" t="str">
        <f>INDEX(Retrospective!$B$8:$D$207,B130,IF(OR($AI$4=2,$AI$4=4),2,1))&amp;IF($AI$4=2,""," - "&amp;INDEX(Retrospective!$B$8:$D$207,B130,IF($AI$4=1,2,3)))</f>
        <v xml:space="preserve"> - </v>
      </c>
      <c r="AL130" s="106" t="str">
        <f>IFERROR(MATCH(INDEX(Retrospective!$E$8:$E$27,B130,1),$AI$13:$AI$16,0),"")</f>
        <v/>
      </c>
      <c r="AM130" s="86" t="str">
        <f>IF(AL130="","", AL130&amp;"."&amp;COUNTIF($AL$5:AL130,AL130))</f>
        <v/>
      </c>
      <c r="BF130" s="111" t="str">
        <f t="array" ref="BF130">IFERROR(SMALL(IF($D$5:$D$1004=$AP$6,$N$5:$N$1004,""),B130),"")</f>
        <v/>
      </c>
      <c r="BG130" s="112" t="str">
        <f>IF(IFERROR(MATCH(BF130,$BF$4:BF129,0),0)=0,MAX($BG$4:BG129)+1,"")</f>
        <v/>
      </c>
      <c r="BH130" s="113" t="str">
        <f t="shared" si="60"/>
        <v/>
      </c>
      <c r="BI130" s="112" t="str">
        <f t="shared" si="61"/>
        <v/>
      </c>
      <c r="BJ130" s="86" t="str">
        <f t="shared" si="62"/>
        <v/>
      </c>
      <c r="BK130" s="86" t="str">
        <f t="shared" si="66"/>
        <v/>
      </c>
      <c r="BL130" s="86" t="str">
        <f t="shared" si="63"/>
        <v/>
      </c>
      <c r="BM130" s="86" t="str">
        <f t="shared" si="67"/>
        <v/>
      </c>
      <c r="DA130" s="109">
        <f>IF(COUNTIF($DA$5:DA129,DA129)=$BD$15,MAX(DA129)+1,DA129)</f>
        <v>31</v>
      </c>
      <c r="DB130" s="109" t="str">
        <f t="shared" si="39"/>
        <v/>
      </c>
      <c r="DC130" s="109" t="str">
        <f>IF(DB130="","",INDEX($CT$5:$CY$5,1,COUNTIF($DB$6:DB130,DB130)))</f>
        <v/>
      </c>
      <c r="DD130" s="109" t="str">
        <f>IF(DB130="","",MAX(INDEX($CT$6:$CY$35,DA130+1,COUNTIF($DB$6:DB130,DB130)),0))</f>
        <v/>
      </c>
    </row>
    <row r="131" spans="2:108" s="7" customFormat="1" ht="15" customHeight="1" x14ac:dyDescent="0.25">
      <c r="B131" s="104">
        <v>127</v>
      </c>
      <c r="C131" s="86">
        <f>IFERROR(INDEX(Backlog!B$6:B$1005,Calculation!$B131,1),"")</f>
        <v>0</v>
      </c>
      <c r="D131" s="86" t="str">
        <f>IFERROR(IF(INDEX(Backlog!C$6:C$1005,Calculation!$B131,1)="","",INDEX(Backlog!C$6:C$1005,Calculation!$B131,1)),"")</f>
        <v/>
      </c>
      <c r="E131" s="86" t="str">
        <f>IFERROR(""&amp;INDEX(Backlog!D$6:D$1005,Calculation!$B131,1),"")</f>
        <v/>
      </c>
      <c r="F131" s="86" t="str">
        <f>IFERROR(""&amp;INDEX(Backlog!E$6:E$1005,Calculation!$B131,1),"")</f>
        <v/>
      </c>
      <c r="G131" s="86" t="str">
        <f>IFERROR(""&amp;INDEX(Backlog!F$6:F$1005,Calculation!$B131,1),"")</f>
        <v/>
      </c>
      <c r="H131" s="86" t="str">
        <f>IFERROR(IF(INDEX(Backlog!G$6:G$1005,Calculation!$B131,1)="","",INDEX(Backlog!G$6:G$1005,Calculation!$B131,1)),"")</f>
        <v/>
      </c>
      <c r="I131" s="86" t="str">
        <f>IFERROR(IF(INDEX(Backlog!H$6:H$1005,Calculation!$B131,1)="","Not set",INDEX(Backlog!H$6:H$1005,Calculation!$B131,1)),"")</f>
        <v>Not set</v>
      </c>
      <c r="J131" s="86" t="str">
        <f>IFERROR(""&amp;INDEX(Backlog!I$6:I$1005,Calculation!$B131,1),"")</f>
        <v/>
      </c>
      <c r="K131" s="86" t="str">
        <f>IFERROR(IF(LEN(INDEX(Backlog!J$6:J$1005,Calculation!$B131,1))=0,"Not set",INDEX(Backlog!J$6:J$1005,Calculation!$B131,1)),"")</f>
        <v>Not set</v>
      </c>
      <c r="L131" s="105" t="str">
        <f>IFERROR(IF(INDEX(Backlog!K$6:K$1005,Calculation!$B131,1)="","",INDEX(Backlog!K$6:K$1005,Calculation!$B131,1)),"")</f>
        <v/>
      </c>
      <c r="M131" s="105" t="str">
        <f t="shared" si="50"/>
        <v/>
      </c>
      <c r="N131" s="105" t="str">
        <f>IFERROR(IF(INDEX(Backlog!L$6:L$1005,Calculation!$B131,1)="","",INDEX(Backlog!L$6:L$1005,Calculation!$B131,1)),"")</f>
        <v/>
      </c>
      <c r="O131" s="105" t="str">
        <f t="shared" si="51"/>
        <v/>
      </c>
      <c r="P131" s="86" t="str">
        <f>IFERROR(""&amp;INDEX(Backlog!M$6:M$1005,Calculation!$B131,1),"")</f>
        <v/>
      </c>
      <c r="Q131" s="106" t="str">
        <f t="shared" si="52"/>
        <v/>
      </c>
      <c r="R131" s="106">
        <f t="shared" si="53"/>
        <v>0</v>
      </c>
      <c r="T131" s="107">
        <f t="shared" si="54"/>
        <v>0</v>
      </c>
      <c r="U131" s="86">
        <f t="shared" si="55"/>
        <v>1</v>
      </c>
      <c r="V131" s="86">
        <f t="shared" si="56"/>
        <v>1</v>
      </c>
      <c r="W131" s="86">
        <f t="shared" si="57"/>
        <v>1</v>
      </c>
      <c r="X131" s="86">
        <f t="shared" si="64"/>
        <v>0</v>
      </c>
      <c r="Y131" s="86" t="str">
        <f t="shared" si="58"/>
        <v xml:space="preserve">#0 - </v>
      </c>
      <c r="Z131" s="86" t="str">
        <f t="shared" si="59"/>
        <v>-</v>
      </c>
      <c r="AA131" s="86" t="str">
        <f>IF(X131=0,"",IF(LEN(K131)=0,COLUMN(Kanban!$D$8),IFERROR(MATCH(K131,Kanban!$A$8:$AI$8,0),COLUMN(Kanban!$D$8))))</f>
        <v/>
      </c>
      <c r="AB131" s="86" t="str">
        <f>IF(X131=0,"",2*COUNTIF($AA$5:AA131,AA131)+$AF$5)</f>
        <v/>
      </c>
      <c r="AC131" s="106" t="str">
        <f t="shared" si="65"/>
        <v>-</v>
      </c>
      <c r="AK131" s="107" t="str">
        <f>INDEX(Retrospective!$B$8:$D$207,B131,IF(OR($AI$4=2,$AI$4=4),2,1))&amp;IF($AI$4=2,""," - "&amp;INDEX(Retrospective!$B$8:$D$207,B131,IF($AI$4=1,2,3)))</f>
        <v xml:space="preserve"> - </v>
      </c>
      <c r="AL131" s="106" t="str">
        <f>IFERROR(MATCH(INDEX(Retrospective!$E$8:$E$207,B131,1),$AI$13:$AI$16,0),"")</f>
        <v/>
      </c>
      <c r="AM131" s="86" t="str">
        <f>IF(AL131="","", AL131&amp;"."&amp;COUNTIF($AL$5:AL131,AL131))</f>
        <v/>
      </c>
      <c r="BF131" s="111" t="str">
        <f t="array" ref="BF131">IFERROR(SMALL(IF($D$5:$D$1004=$AP$6,$N$5:$N$1004,""),B131),"")</f>
        <v/>
      </c>
      <c r="BG131" s="112" t="str">
        <f>IF(IFERROR(MATCH(BF131,$BF$4:BF130,0),0)=0,MAX($BG$4:BG130)+1,"")</f>
        <v/>
      </c>
      <c r="BH131" s="113" t="str">
        <f t="shared" si="60"/>
        <v/>
      </c>
      <c r="BI131" s="112" t="str">
        <f t="shared" si="61"/>
        <v/>
      </c>
      <c r="BJ131" s="86" t="str">
        <f t="shared" si="62"/>
        <v/>
      </c>
      <c r="BK131" s="86" t="str">
        <f t="shared" si="66"/>
        <v/>
      </c>
      <c r="BL131" s="86" t="str">
        <f t="shared" si="63"/>
        <v/>
      </c>
      <c r="BM131" s="86" t="str">
        <f t="shared" si="67"/>
        <v/>
      </c>
      <c r="DA131" s="109">
        <f>IF(COUNTIF($DA$5:DA130,DA130)=$BD$15,MAX(DA130)+1,DA130)</f>
        <v>31</v>
      </c>
      <c r="DB131" s="109" t="str">
        <f t="shared" si="39"/>
        <v/>
      </c>
      <c r="DC131" s="109" t="str">
        <f>IF(DB131="","",INDEX($CT$5:$CY$5,1,COUNTIF($DB$6:DB131,DB131)))</f>
        <v/>
      </c>
      <c r="DD131" s="109" t="str">
        <f>IF(DB131="","",MAX(INDEX($CT$6:$CY$35,DA131+1,COUNTIF($DB$6:DB131,DB131)),0))</f>
        <v/>
      </c>
    </row>
    <row r="132" spans="2:108" s="7" customFormat="1" ht="15" customHeight="1" x14ac:dyDescent="0.25">
      <c r="B132" s="104">
        <v>128</v>
      </c>
      <c r="C132" s="86">
        <f>IFERROR(INDEX(Backlog!B$6:B$1005,Calculation!$B132,1),"")</f>
        <v>0</v>
      </c>
      <c r="D132" s="86" t="str">
        <f>IFERROR(IF(INDEX(Backlog!C$6:C$1005,Calculation!$B132,1)="","",INDEX(Backlog!C$6:C$1005,Calculation!$B132,1)),"")</f>
        <v/>
      </c>
      <c r="E132" s="86" t="str">
        <f>IFERROR(""&amp;INDEX(Backlog!D$6:D$1005,Calculation!$B132,1),"")</f>
        <v/>
      </c>
      <c r="F132" s="86" t="str">
        <f>IFERROR(""&amp;INDEX(Backlog!E$6:E$1005,Calculation!$B132,1),"")</f>
        <v/>
      </c>
      <c r="G132" s="86" t="str">
        <f>IFERROR(""&amp;INDEX(Backlog!F$6:F$1005,Calculation!$B132,1),"")</f>
        <v/>
      </c>
      <c r="H132" s="86" t="str">
        <f>IFERROR(IF(INDEX(Backlog!G$6:G$1005,Calculation!$B132,1)="","",INDEX(Backlog!G$6:G$1005,Calculation!$B132,1)),"")</f>
        <v/>
      </c>
      <c r="I132" s="86" t="str">
        <f>IFERROR(IF(INDEX(Backlog!H$6:H$1005,Calculation!$B132,1)="","Not set",INDEX(Backlog!H$6:H$1005,Calculation!$B132,1)),"")</f>
        <v>Not set</v>
      </c>
      <c r="J132" s="86" t="str">
        <f>IFERROR(""&amp;INDEX(Backlog!I$6:I$1005,Calculation!$B132,1),"")</f>
        <v/>
      </c>
      <c r="K132" s="86" t="str">
        <f>IFERROR(IF(LEN(INDEX(Backlog!J$6:J$1005,Calculation!$B132,1))=0,"Not set",INDEX(Backlog!J$6:J$1005,Calculation!$B132,1)),"")</f>
        <v>Not set</v>
      </c>
      <c r="L132" s="105" t="str">
        <f>IFERROR(IF(INDEX(Backlog!K$6:K$1005,Calculation!$B132,1)="","",INDEX(Backlog!K$6:K$1005,Calculation!$B132,1)),"")</f>
        <v/>
      </c>
      <c r="M132" s="105" t="str">
        <f t="shared" si="50"/>
        <v/>
      </c>
      <c r="N132" s="105" t="str">
        <f>IFERROR(IF(INDEX(Backlog!L$6:L$1005,Calculation!$B132,1)="","",INDEX(Backlog!L$6:L$1005,Calculation!$B132,1)),"")</f>
        <v/>
      </c>
      <c r="O132" s="105" t="str">
        <f t="shared" si="51"/>
        <v/>
      </c>
      <c r="P132" s="86" t="str">
        <f>IFERROR(""&amp;INDEX(Backlog!M$6:M$1005,Calculation!$B132,1),"")</f>
        <v/>
      </c>
      <c r="Q132" s="106" t="str">
        <f t="shared" si="52"/>
        <v/>
      </c>
      <c r="R132" s="106">
        <f t="shared" si="53"/>
        <v>0</v>
      </c>
      <c r="T132" s="107">
        <f t="shared" si="54"/>
        <v>0</v>
      </c>
      <c r="U132" s="86">
        <f t="shared" si="55"/>
        <v>1</v>
      </c>
      <c r="V132" s="86">
        <f t="shared" si="56"/>
        <v>1</v>
      </c>
      <c r="W132" s="86">
        <f t="shared" si="57"/>
        <v>1</v>
      </c>
      <c r="X132" s="86">
        <f t="shared" si="64"/>
        <v>0</v>
      </c>
      <c r="Y132" s="86" t="str">
        <f t="shared" si="58"/>
        <v xml:space="preserve">#0 - </v>
      </c>
      <c r="Z132" s="86" t="str">
        <f t="shared" si="59"/>
        <v>-</v>
      </c>
      <c r="AA132" s="86" t="str">
        <f>IF(X132=0,"",IF(LEN(K132)=0,COLUMN(Kanban!$D$8),IFERROR(MATCH(K132,Kanban!$A$8:$AI$8,0),COLUMN(Kanban!$D$8))))</f>
        <v/>
      </c>
      <c r="AB132" s="86" t="str">
        <f>IF(X132=0,"",2*COUNTIF($AA$5:AA132,AA132)+$AF$5)</f>
        <v/>
      </c>
      <c r="AC132" s="106" t="str">
        <f t="shared" si="65"/>
        <v>-</v>
      </c>
      <c r="AK132" s="107" t="str">
        <f>INDEX(Retrospective!$B$8:$D$207,B132,IF(OR($AI$4=2,$AI$4=4),2,1))&amp;IF($AI$4=2,""," - "&amp;INDEX(Retrospective!$B$8:$D$207,B132,IF($AI$4=1,2,3)))</f>
        <v xml:space="preserve"> - </v>
      </c>
      <c r="AL132" s="106" t="str">
        <f>IFERROR(MATCH(INDEX(Retrospective!$E$8:$E$207,B132,1),$AI$13:$AI$16,0),"")</f>
        <v/>
      </c>
      <c r="AM132" s="86" t="str">
        <f>IF(AL132="","", AL132&amp;"."&amp;COUNTIF($AL$5:AL132,AL132))</f>
        <v/>
      </c>
      <c r="BF132" s="111" t="str">
        <f t="array" ref="BF132">IFERROR(SMALL(IF($D$5:$D$1004=$AP$6,$N$5:$N$1004,""),B132),"")</f>
        <v/>
      </c>
      <c r="BG132" s="112" t="str">
        <f>IF(IFERROR(MATCH(BF132,$BF$4:BF131,0),0)=0,MAX($BG$4:BG131)+1,"")</f>
        <v/>
      </c>
      <c r="BH132" s="113" t="str">
        <f t="shared" si="60"/>
        <v/>
      </c>
      <c r="BI132" s="112" t="str">
        <f t="shared" si="61"/>
        <v/>
      </c>
      <c r="BJ132" s="86" t="str">
        <f t="shared" si="62"/>
        <v/>
      </c>
      <c r="BK132" s="86" t="str">
        <f t="shared" si="66"/>
        <v/>
      </c>
      <c r="BL132" s="86" t="str">
        <f t="shared" si="63"/>
        <v/>
      </c>
      <c r="BM132" s="86" t="str">
        <f t="shared" si="67"/>
        <v/>
      </c>
      <c r="DA132" s="109">
        <f>IF(COUNTIF($DA$5:DA131,DA131)=$BD$15,MAX(DA131)+1,DA131)</f>
        <v>31</v>
      </c>
      <c r="DB132" s="109" t="str">
        <f t="shared" si="39"/>
        <v/>
      </c>
      <c r="DC132" s="109" t="str">
        <f>IF(DB132="","",INDEX($CT$5:$CY$5,1,COUNTIF($DB$6:DB132,DB132)))</f>
        <v/>
      </c>
      <c r="DD132" s="109" t="str">
        <f>IF(DB132="","",MAX(INDEX($CT$6:$CY$35,DA132+1,COUNTIF($DB$6:DB132,DB132)),0))</f>
        <v/>
      </c>
    </row>
    <row r="133" spans="2:108" s="7" customFormat="1" ht="15" customHeight="1" x14ac:dyDescent="0.25">
      <c r="B133" s="104">
        <v>129</v>
      </c>
      <c r="C133" s="86">
        <f>IFERROR(INDEX(Backlog!B$6:B$1005,Calculation!$B133,1),"")</f>
        <v>0</v>
      </c>
      <c r="D133" s="86" t="str">
        <f>IFERROR(IF(INDEX(Backlog!C$6:C$1005,Calculation!$B133,1)="","",INDEX(Backlog!C$6:C$1005,Calculation!$B133,1)),"")</f>
        <v/>
      </c>
      <c r="E133" s="86" t="str">
        <f>IFERROR(""&amp;INDEX(Backlog!D$6:D$1005,Calculation!$B133,1),"")</f>
        <v/>
      </c>
      <c r="F133" s="86" t="str">
        <f>IFERROR(""&amp;INDEX(Backlog!E$6:E$1005,Calculation!$B133,1),"")</f>
        <v/>
      </c>
      <c r="G133" s="86" t="str">
        <f>IFERROR(""&amp;INDEX(Backlog!F$6:F$1005,Calculation!$B133,1),"")</f>
        <v/>
      </c>
      <c r="H133" s="86" t="str">
        <f>IFERROR(IF(INDEX(Backlog!G$6:G$1005,Calculation!$B133,1)="","",INDEX(Backlog!G$6:G$1005,Calculation!$B133,1)),"")</f>
        <v/>
      </c>
      <c r="I133" s="86" t="str">
        <f>IFERROR(IF(INDEX(Backlog!H$6:H$1005,Calculation!$B133,1)="","Not set",INDEX(Backlog!H$6:H$1005,Calculation!$B133,1)),"")</f>
        <v>Not set</v>
      </c>
      <c r="J133" s="86" t="str">
        <f>IFERROR(""&amp;INDEX(Backlog!I$6:I$1005,Calculation!$B133,1),"")</f>
        <v/>
      </c>
      <c r="K133" s="86" t="str">
        <f>IFERROR(IF(LEN(INDEX(Backlog!J$6:J$1005,Calculation!$B133,1))=0,"Not set",INDEX(Backlog!J$6:J$1005,Calculation!$B133,1)),"")</f>
        <v>Not set</v>
      </c>
      <c r="L133" s="105" t="str">
        <f>IFERROR(IF(INDEX(Backlog!K$6:K$1005,Calculation!$B133,1)="","",INDEX(Backlog!K$6:K$1005,Calculation!$B133,1)),"")</f>
        <v/>
      </c>
      <c r="M133" s="105" t="str">
        <f t="shared" ref="M133:M196" si="68">IFERROR(INDEX($DF$12:$DF$23,MONTH(L133),1)&amp;" "&amp;DAY(L133)&amp;", "&amp;YEAR(L133),"")</f>
        <v/>
      </c>
      <c r="N133" s="105" t="str">
        <f>IFERROR(IF(INDEX(Backlog!L$6:L$1005,Calculation!$B133,1)="","",INDEX(Backlog!L$6:L$1005,Calculation!$B133,1)),"")</f>
        <v/>
      </c>
      <c r="O133" s="105" t="str">
        <f t="shared" ref="O133:O196" si="69">IFERROR(INDEX($DF$12:$DF$23,MONTH(N133),1)&amp;" "&amp;DAY(N133)&amp;", "&amp;YEAR(N133),"")</f>
        <v/>
      </c>
      <c r="P133" s="86" t="str">
        <f>IFERROR(""&amp;INDEX(Backlog!M$6:M$1005,Calculation!$B133,1),"")</f>
        <v/>
      </c>
      <c r="Q133" s="106" t="str">
        <f t="shared" ref="Q133:Q196" si="70">IF(AND(ISNUMBER(L133),ISNUMBER(N133)),N133-L133,"")</f>
        <v/>
      </c>
      <c r="R133" s="106">
        <f t="shared" ref="R133:R196" si="71">IF(AND(LEN(C133)&gt;0,LEN(F133)&gt;0),1,0)</f>
        <v>0</v>
      </c>
      <c r="T133" s="107">
        <f t="shared" ref="T133:T196" si="72">IF(OR(KanbanSprintFilter="",KanbanSprintFilter="All"),1,IF(""&amp;KanbanSprintFilter=""&amp;D133,1,0))</f>
        <v>0</v>
      </c>
      <c r="U133" s="86">
        <f t="shared" ref="U133:U196" si="73">IF(OR(KanbanResponsibleFilter="",KanbanResponsibleFilter="All"),1,IF(""&amp;KanbanResponsibleFilter=""&amp;G133,1,0))</f>
        <v>1</v>
      </c>
      <c r="V133" s="86">
        <f t="shared" ref="V133:V196" si="74">IF(OR(ttFilter="",ttFilter="All"),1,IF(""&amp;ttFilter=""&amp;E133,1,0))</f>
        <v>1</v>
      </c>
      <c r="W133" s="86">
        <f t="shared" ref="W133:W196" si="75">IF(OR(KanbanPriorityFilter="",KanbanPriorityFilter="All"),1,IF(""&amp;KanbanPriorityFilter=""&amp;I133,1,0))</f>
        <v>1</v>
      </c>
      <c r="X133" s="86">
        <f t="shared" si="64"/>
        <v>0</v>
      </c>
      <c r="Y133" s="86" t="str">
        <f t="shared" ref="Y133:Y196" si="76">IF(KanbanRow1=$DG$12,"#" &amp; C133 &amp;" - "&amp; F133, IF(KanbanRow1=$DG$13,F133,C133))</f>
        <v xml:space="preserve">#0 - </v>
      </c>
      <c r="Z133" s="86" t="str">
        <f t="shared" ref="Z133:Z196" si="77">IFERROR(IF(LEN(INDEX(C133:P133,1,MATCH(KanbanRow2,$C$3:$P$3,0)))=0,"-",INDEX(C133:P133,1,MATCH(KanbanRow2,$C$3:$P$3,0))),"-")</f>
        <v>-</v>
      </c>
      <c r="AA133" s="86" t="str">
        <f>IF(X133=0,"",IF(LEN(K133)=0,COLUMN(Kanban!$D$8),IFERROR(MATCH(K133,Kanban!$A$8:$AI$8,0),COLUMN(Kanban!$D$8))))</f>
        <v/>
      </c>
      <c r="AB133" s="86" t="str">
        <f>IF(X133=0,"",2*COUNTIF($AA$5:AA133,AA133)+$AF$5)</f>
        <v/>
      </c>
      <c r="AC133" s="106" t="str">
        <f t="shared" si="65"/>
        <v>-</v>
      </c>
      <c r="AK133" s="107" t="str">
        <f>INDEX(Retrospective!$B$8:$D$207,B133,IF(OR($AI$4=2,$AI$4=4),2,1))&amp;IF($AI$4=2,""," - "&amp;INDEX(Retrospective!$B$8:$D$207,B133,IF($AI$4=1,2,3)))</f>
        <v xml:space="preserve"> - </v>
      </c>
      <c r="AL133" s="106" t="str">
        <f>IFERROR(MATCH(INDEX(Retrospective!$E$8:$E$207,B133,1),$AI$13:$AI$16,0),"")</f>
        <v/>
      </c>
      <c r="AM133" s="86" t="str">
        <f>IF(AL133="","", AL133&amp;"."&amp;COUNTIF($AL$5:AL133,AL133))</f>
        <v/>
      </c>
      <c r="BF133" s="111" t="str">
        <f t="array" ref="BF133">IFERROR(SMALL(IF($D$5:$D$1004=$AP$6,$N$5:$N$1004,""),B133),"")</f>
        <v/>
      </c>
      <c r="BG133" s="112" t="str">
        <f>IF(IFERROR(MATCH(BF133,$BF$4:BF132,0),0)=0,MAX($BG$4:BG132)+1,"")</f>
        <v/>
      </c>
      <c r="BH133" s="113" t="str">
        <f t="shared" ref="BH133:BH196" si="78">IFERROR(INDEX($BF$5:$BF$1004,MATCH(B133,$BG$5:$BG$1004,0),1),"")</f>
        <v/>
      </c>
      <c r="BI133" s="112" t="str">
        <f t="shared" ref="BI133:BI196" si="79">IFERROR(BH133-sprintStartDate,"")</f>
        <v/>
      </c>
      <c r="BJ133" s="86" t="str">
        <f t="shared" ref="BJ133:BJ196" si="80">IF(BH133="","",COUNTIFS($N$5:$N$1004,BH133,$D$5:$D$1004,$AP$6,$E$5:$E$1004,$AP$13,$J$5:$J$1004,$AP$15))</f>
        <v/>
      </c>
      <c r="BK133" s="86" t="str">
        <f t="shared" si="66"/>
        <v/>
      </c>
      <c r="BL133" s="86" t="str">
        <f t="shared" ref="BL133:BL196" si="81">IF(BH133="","",SUMIFS($H$5:$H$1004,$N$5:$N$1004,BH133,$D$5:$D$1004,$AP$6,$E$5:$E$1004,$AP$13,$J$5:$J$1004,$AP$15))</f>
        <v/>
      </c>
      <c r="BM133" s="86" t="str">
        <f t="shared" si="67"/>
        <v/>
      </c>
      <c r="DA133" s="109">
        <f>IF(COUNTIF($DA$5:DA132,DA132)=$BD$15,MAX(DA132)+1,DA132)</f>
        <v>31</v>
      </c>
      <c r="DB133" s="109" t="str">
        <f t="shared" si="39"/>
        <v/>
      </c>
      <c r="DC133" s="109" t="str">
        <f>IF(DB133="","",INDEX($CT$5:$CY$5,1,COUNTIF($DB$6:DB133,DB133)))</f>
        <v/>
      </c>
      <c r="DD133" s="109" t="str">
        <f>IF(DB133="","",MAX(INDEX($CT$6:$CY$35,DA133+1,COUNTIF($DB$6:DB133,DB133)),0))</f>
        <v/>
      </c>
    </row>
    <row r="134" spans="2:108" s="7" customFormat="1" ht="15" customHeight="1" x14ac:dyDescent="0.25">
      <c r="B134" s="104">
        <v>130</v>
      </c>
      <c r="C134" s="86">
        <f>IFERROR(INDEX(Backlog!B$6:B$1005,Calculation!$B134,1),"")</f>
        <v>0</v>
      </c>
      <c r="D134" s="86" t="str">
        <f>IFERROR(IF(INDEX(Backlog!C$6:C$1005,Calculation!$B134,1)="","",INDEX(Backlog!C$6:C$1005,Calculation!$B134,1)),"")</f>
        <v/>
      </c>
      <c r="E134" s="86" t="str">
        <f>IFERROR(""&amp;INDEX(Backlog!D$6:D$1005,Calculation!$B134,1),"")</f>
        <v/>
      </c>
      <c r="F134" s="86" t="str">
        <f>IFERROR(""&amp;INDEX(Backlog!E$6:E$1005,Calculation!$B134,1),"")</f>
        <v/>
      </c>
      <c r="G134" s="86" t="str">
        <f>IFERROR(""&amp;INDEX(Backlog!F$6:F$1005,Calculation!$B134,1),"")</f>
        <v/>
      </c>
      <c r="H134" s="86" t="str">
        <f>IFERROR(IF(INDEX(Backlog!G$6:G$1005,Calculation!$B134,1)="","",INDEX(Backlog!G$6:G$1005,Calculation!$B134,1)),"")</f>
        <v/>
      </c>
      <c r="I134" s="86" t="str">
        <f>IFERROR(IF(INDEX(Backlog!H$6:H$1005,Calculation!$B134,1)="","Not set",INDEX(Backlog!H$6:H$1005,Calculation!$B134,1)),"")</f>
        <v>Not set</v>
      </c>
      <c r="J134" s="86" t="str">
        <f>IFERROR(""&amp;INDEX(Backlog!I$6:I$1005,Calculation!$B134,1),"")</f>
        <v/>
      </c>
      <c r="K134" s="86" t="str">
        <f>IFERROR(IF(LEN(INDEX(Backlog!J$6:J$1005,Calculation!$B134,1))=0,"Not set",INDEX(Backlog!J$6:J$1005,Calculation!$B134,1)),"")</f>
        <v>Not set</v>
      </c>
      <c r="L134" s="105" t="str">
        <f>IFERROR(IF(INDEX(Backlog!K$6:K$1005,Calculation!$B134,1)="","",INDEX(Backlog!K$6:K$1005,Calculation!$B134,1)),"")</f>
        <v/>
      </c>
      <c r="M134" s="105" t="str">
        <f t="shared" si="68"/>
        <v/>
      </c>
      <c r="N134" s="105" t="str">
        <f>IFERROR(IF(INDEX(Backlog!L$6:L$1005,Calculation!$B134,1)="","",INDEX(Backlog!L$6:L$1005,Calculation!$B134,1)),"")</f>
        <v/>
      </c>
      <c r="O134" s="105" t="str">
        <f t="shared" si="69"/>
        <v/>
      </c>
      <c r="P134" s="86" t="str">
        <f>IFERROR(""&amp;INDEX(Backlog!M$6:M$1005,Calculation!$B134,1),"")</f>
        <v/>
      </c>
      <c r="Q134" s="106" t="str">
        <f t="shared" si="70"/>
        <v/>
      </c>
      <c r="R134" s="106">
        <f t="shared" si="71"/>
        <v>0</v>
      </c>
      <c r="T134" s="107">
        <f t="shared" si="72"/>
        <v>0</v>
      </c>
      <c r="U134" s="86">
        <f t="shared" si="73"/>
        <v>1</v>
      </c>
      <c r="V134" s="86">
        <f t="shared" si="74"/>
        <v>1</v>
      </c>
      <c r="W134" s="86">
        <f t="shared" si="75"/>
        <v>1</v>
      </c>
      <c r="X134" s="86">
        <f t="shared" ref="X134:X197" si="82">R134*T134*U134*V134*W134</f>
        <v>0</v>
      </c>
      <c r="Y134" s="86" t="str">
        <f t="shared" si="76"/>
        <v xml:space="preserve">#0 - </v>
      </c>
      <c r="Z134" s="86" t="str">
        <f t="shared" si="77"/>
        <v>-</v>
      </c>
      <c r="AA134" s="86" t="str">
        <f>IF(X134=0,"",IF(LEN(K134)=0,COLUMN(Kanban!$D$8),IFERROR(MATCH(K134,Kanban!$A$8:$AI$8,0),COLUMN(Kanban!$D$8))))</f>
        <v/>
      </c>
      <c r="AB134" s="86" t="str">
        <f>IF(X134=0,"",2*COUNTIF($AA$5:AA134,AA134)+$AF$5)</f>
        <v/>
      </c>
      <c r="AC134" s="106" t="str">
        <f t="shared" ref="AC134:AC197" si="83">AA134&amp;"-"&amp;AB134</f>
        <v>-</v>
      </c>
      <c r="AK134" s="107" t="str">
        <f>INDEX(Retrospective!$B$8:$D$207,B134,IF(OR($AI$4=2,$AI$4=4),2,1))&amp;IF($AI$4=2,""," - "&amp;INDEX(Retrospective!$B$8:$D$207,B134,IF($AI$4=1,2,3)))</f>
        <v xml:space="preserve"> - </v>
      </c>
      <c r="AL134" s="106" t="str">
        <f>IFERROR(MATCH(INDEX(Retrospective!$E$8:$E$207,B134,1),$AI$13:$AI$16,0),"")</f>
        <v/>
      </c>
      <c r="AM134" s="86" t="str">
        <f>IF(AL134="","", AL134&amp;"."&amp;COUNTIF($AL$5:AL134,AL134))</f>
        <v/>
      </c>
      <c r="BF134" s="111" t="str">
        <f t="array" ref="BF134">IFERROR(SMALL(IF($D$5:$D$1004=$AP$6,$N$5:$N$1004,""),B134),"")</f>
        <v/>
      </c>
      <c r="BG134" s="112" t="str">
        <f>IF(IFERROR(MATCH(BF134,$BF$4:BF133,0),0)=0,MAX($BG$4:BG133)+1,"")</f>
        <v/>
      </c>
      <c r="BH134" s="113" t="str">
        <f t="shared" si="78"/>
        <v/>
      </c>
      <c r="BI134" s="112" t="str">
        <f t="shared" si="79"/>
        <v/>
      </c>
      <c r="BJ134" s="86" t="str">
        <f t="shared" si="80"/>
        <v/>
      </c>
      <c r="BK134" s="86" t="str">
        <f t="shared" ref="BK134:BK197" si="84">IFERROR(BJ134+IF(ISNUMBER(BK133),BK133,0),"")</f>
        <v/>
      </c>
      <c r="BL134" s="86" t="str">
        <f t="shared" si="81"/>
        <v/>
      </c>
      <c r="BM134" s="86" t="str">
        <f t="shared" ref="BM134:BM197" si="85">IFERROR($BM$4-BK134,"")</f>
        <v/>
      </c>
      <c r="DA134" s="109">
        <f>IF(COUNTIF($DA$5:DA133,DA133)=$BD$15,MAX(DA133)+1,DA133)</f>
        <v>32</v>
      </c>
      <c r="DB134" s="109" t="str">
        <f t="shared" si="39"/>
        <v/>
      </c>
      <c r="DC134" s="109" t="str">
        <f>IF(DB134="","",INDEX($CT$5:$CY$5,1,COUNTIF($DB$6:DB134,DB134)))</f>
        <v/>
      </c>
      <c r="DD134" s="109" t="str">
        <f>IF(DB134="","",MAX(INDEX($CT$6:$CY$35,DA134+1,COUNTIF($DB$6:DB134,DB134)),0))</f>
        <v/>
      </c>
    </row>
    <row r="135" spans="2:108" s="7" customFormat="1" ht="15" customHeight="1" x14ac:dyDescent="0.25">
      <c r="B135" s="104">
        <v>131</v>
      </c>
      <c r="C135" s="86">
        <f>IFERROR(INDEX(Backlog!B$6:B$1005,Calculation!$B135,1),"")</f>
        <v>0</v>
      </c>
      <c r="D135" s="86" t="str">
        <f>IFERROR(IF(INDEX(Backlog!C$6:C$1005,Calculation!$B135,1)="","",INDEX(Backlog!C$6:C$1005,Calculation!$B135,1)),"")</f>
        <v/>
      </c>
      <c r="E135" s="86" t="str">
        <f>IFERROR(""&amp;INDEX(Backlog!D$6:D$1005,Calculation!$B135,1),"")</f>
        <v/>
      </c>
      <c r="F135" s="86" t="str">
        <f>IFERROR(""&amp;INDEX(Backlog!E$6:E$1005,Calculation!$B135,1),"")</f>
        <v/>
      </c>
      <c r="G135" s="86" t="str">
        <f>IFERROR(""&amp;INDEX(Backlog!F$6:F$1005,Calculation!$B135,1),"")</f>
        <v/>
      </c>
      <c r="H135" s="86" t="str">
        <f>IFERROR(IF(INDEX(Backlog!G$6:G$1005,Calculation!$B135,1)="","",INDEX(Backlog!G$6:G$1005,Calculation!$B135,1)),"")</f>
        <v/>
      </c>
      <c r="I135" s="86" t="str">
        <f>IFERROR(IF(INDEX(Backlog!H$6:H$1005,Calculation!$B135,1)="","Not set",INDEX(Backlog!H$6:H$1005,Calculation!$B135,1)),"")</f>
        <v>Not set</v>
      </c>
      <c r="J135" s="86" t="str">
        <f>IFERROR(""&amp;INDEX(Backlog!I$6:I$1005,Calculation!$B135,1),"")</f>
        <v/>
      </c>
      <c r="K135" s="86" t="str">
        <f>IFERROR(IF(LEN(INDEX(Backlog!J$6:J$1005,Calculation!$B135,1))=0,"Not set",INDEX(Backlog!J$6:J$1005,Calculation!$B135,1)),"")</f>
        <v>Not set</v>
      </c>
      <c r="L135" s="105" t="str">
        <f>IFERROR(IF(INDEX(Backlog!K$6:K$1005,Calculation!$B135,1)="","",INDEX(Backlog!K$6:K$1005,Calculation!$B135,1)),"")</f>
        <v/>
      </c>
      <c r="M135" s="105" t="str">
        <f t="shared" si="68"/>
        <v/>
      </c>
      <c r="N135" s="105" t="str">
        <f>IFERROR(IF(INDEX(Backlog!L$6:L$1005,Calculation!$B135,1)="","",INDEX(Backlog!L$6:L$1005,Calculation!$B135,1)),"")</f>
        <v/>
      </c>
      <c r="O135" s="105" t="str">
        <f t="shared" si="69"/>
        <v/>
      </c>
      <c r="P135" s="86" t="str">
        <f>IFERROR(""&amp;INDEX(Backlog!M$6:M$1005,Calculation!$B135,1),"")</f>
        <v/>
      </c>
      <c r="Q135" s="106" t="str">
        <f t="shared" si="70"/>
        <v/>
      </c>
      <c r="R135" s="106">
        <f t="shared" si="71"/>
        <v>0</v>
      </c>
      <c r="T135" s="107">
        <f t="shared" si="72"/>
        <v>0</v>
      </c>
      <c r="U135" s="86">
        <f t="shared" si="73"/>
        <v>1</v>
      </c>
      <c r="V135" s="86">
        <f t="shared" si="74"/>
        <v>1</v>
      </c>
      <c r="W135" s="86">
        <f t="shared" si="75"/>
        <v>1</v>
      </c>
      <c r="X135" s="86">
        <f t="shared" si="82"/>
        <v>0</v>
      </c>
      <c r="Y135" s="86" t="str">
        <f t="shared" si="76"/>
        <v xml:space="preserve">#0 - </v>
      </c>
      <c r="Z135" s="86" t="str">
        <f t="shared" si="77"/>
        <v>-</v>
      </c>
      <c r="AA135" s="86" t="str">
        <f>IF(X135=0,"",IF(LEN(K135)=0,COLUMN(Kanban!$D$8),IFERROR(MATCH(K135,Kanban!$A$8:$AI$8,0),COLUMN(Kanban!$D$8))))</f>
        <v/>
      </c>
      <c r="AB135" s="86" t="str">
        <f>IF(X135=0,"",2*COUNTIF($AA$5:AA135,AA135)+$AF$5)</f>
        <v/>
      </c>
      <c r="AC135" s="106" t="str">
        <f t="shared" si="83"/>
        <v>-</v>
      </c>
      <c r="AK135" s="107" t="str">
        <f>INDEX(Retrospective!$B$8:$D$207,B135,IF(OR($AI$4=2,$AI$4=4),2,1))&amp;IF($AI$4=2,""," - "&amp;INDEX(Retrospective!$B$8:$D$207,B135,IF($AI$4=1,2,3)))</f>
        <v xml:space="preserve"> - </v>
      </c>
      <c r="AL135" s="106" t="str">
        <f>IFERROR(MATCH(INDEX(Retrospective!$E$8:$E$27,B135,1),$AI$13:$AI$16,0),"")</f>
        <v/>
      </c>
      <c r="AM135" s="86" t="str">
        <f>IF(AL135="","", AL135&amp;"."&amp;COUNTIF($AL$5:AL135,AL135))</f>
        <v/>
      </c>
      <c r="BF135" s="111" t="str">
        <f t="array" ref="BF135">IFERROR(SMALL(IF($D$5:$D$1004=$AP$6,$N$5:$N$1004,""),B135),"")</f>
        <v/>
      </c>
      <c r="BG135" s="112" t="str">
        <f>IF(IFERROR(MATCH(BF135,$BF$4:BF134,0),0)=0,MAX($BG$4:BG134)+1,"")</f>
        <v/>
      </c>
      <c r="BH135" s="113" t="str">
        <f t="shared" si="78"/>
        <v/>
      </c>
      <c r="BI135" s="112" t="str">
        <f t="shared" si="79"/>
        <v/>
      </c>
      <c r="BJ135" s="86" t="str">
        <f t="shared" si="80"/>
        <v/>
      </c>
      <c r="BK135" s="86" t="str">
        <f t="shared" si="84"/>
        <v/>
      </c>
      <c r="BL135" s="86" t="str">
        <f t="shared" si="81"/>
        <v/>
      </c>
      <c r="BM135" s="86" t="str">
        <f t="shared" si="85"/>
        <v/>
      </c>
      <c r="DA135" s="109">
        <f>IF(COUNTIF($DA$5:DA134,DA134)=$BD$15,MAX(DA134)+1,DA134)</f>
        <v>32</v>
      </c>
      <c r="DB135" s="109" t="str">
        <f t="shared" si="39"/>
        <v/>
      </c>
      <c r="DC135" s="109" t="str">
        <f>IF(DB135="","",INDEX($CT$5:$CY$5,1,COUNTIF($DB$6:DB135,DB135)))</f>
        <v/>
      </c>
      <c r="DD135" s="109" t="str">
        <f>IF(DB135="","",MAX(INDEX($CT$6:$CY$35,DA135+1,COUNTIF($DB$6:DB135,DB135)),0))</f>
        <v/>
      </c>
    </row>
    <row r="136" spans="2:108" s="7" customFormat="1" ht="15" customHeight="1" x14ac:dyDescent="0.25">
      <c r="B136" s="104">
        <v>132</v>
      </c>
      <c r="C136" s="86">
        <f>IFERROR(INDEX(Backlog!B$6:B$1005,Calculation!$B136,1),"")</f>
        <v>0</v>
      </c>
      <c r="D136" s="86" t="str">
        <f>IFERROR(IF(INDEX(Backlog!C$6:C$1005,Calculation!$B136,1)="","",INDEX(Backlog!C$6:C$1005,Calculation!$B136,1)),"")</f>
        <v/>
      </c>
      <c r="E136" s="86" t="str">
        <f>IFERROR(""&amp;INDEX(Backlog!D$6:D$1005,Calculation!$B136,1),"")</f>
        <v/>
      </c>
      <c r="F136" s="86" t="str">
        <f>IFERROR(""&amp;INDEX(Backlog!E$6:E$1005,Calculation!$B136,1),"")</f>
        <v/>
      </c>
      <c r="G136" s="86" t="str">
        <f>IFERROR(""&amp;INDEX(Backlog!F$6:F$1005,Calculation!$B136,1),"")</f>
        <v/>
      </c>
      <c r="H136" s="86" t="str">
        <f>IFERROR(IF(INDEX(Backlog!G$6:G$1005,Calculation!$B136,1)="","",INDEX(Backlog!G$6:G$1005,Calculation!$B136,1)),"")</f>
        <v/>
      </c>
      <c r="I136" s="86" t="str">
        <f>IFERROR(IF(INDEX(Backlog!H$6:H$1005,Calculation!$B136,1)="","Not set",INDEX(Backlog!H$6:H$1005,Calculation!$B136,1)),"")</f>
        <v>Not set</v>
      </c>
      <c r="J136" s="86" t="str">
        <f>IFERROR(""&amp;INDEX(Backlog!I$6:I$1005,Calculation!$B136,1),"")</f>
        <v/>
      </c>
      <c r="K136" s="86" t="str">
        <f>IFERROR(IF(LEN(INDEX(Backlog!J$6:J$1005,Calculation!$B136,1))=0,"Not set",INDEX(Backlog!J$6:J$1005,Calculation!$B136,1)),"")</f>
        <v>Not set</v>
      </c>
      <c r="L136" s="105" t="str">
        <f>IFERROR(IF(INDEX(Backlog!K$6:K$1005,Calculation!$B136,1)="","",INDEX(Backlog!K$6:K$1005,Calculation!$B136,1)),"")</f>
        <v/>
      </c>
      <c r="M136" s="105" t="str">
        <f t="shared" si="68"/>
        <v/>
      </c>
      <c r="N136" s="105" t="str">
        <f>IFERROR(IF(INDEX(Backlog!L$6:L$1005,Calculation!$B136,1)="","",INDEX(Backlog!L$6:L$1005,Calculation!$B136,1)),"")</f>
        <v/>
      </c>
      <c r="O136" s="105" t="str">
        <f t="shared" si="69"/>
        <v/>
      </c>
      <c r="P136" s="86" t="str">
        <f>IFERROR(""&amp;INDEX(Backlog!M$6:M$1005,Calculation!$B136,1),"")</f>
        <v/>
      </c>
      <c r="Q136" s="106" t="str">
        <f t="shared" si="70"/>
        <v/>
      </c>
      <c r="R136" s="106">
        <f t="shared" si="71"/>
        <v>0</v>
      </c>
      <c r="T136" s="107">
        <f t="shared" si="72"/>
        <v>0</v>
      </c>
      <c r="U136" s="86">
        <f t="shared" si="73"/>
        <v>1</v>
      </c>
      <c r="V136" s="86">
        <f t="shared" si="74"/>
        <v>1</v>
      </c>
      <c r="W136" s="86">
        <f t="shared" si="75"/>
        <v>1</v>
      </c>
      <c r="X136" s="86">
        <f t="shared" si="82"/>
        <v>0</v>
      </c>
      <c r="Y136" s="86" t="str">
        <f t="shared" si="76"/>
        <v xml:space="preserve">#0 - </v>
      </c>
      <c r="Z136" s="86" t="str">
        <f t="shared" si="77"/>
        <v>-</v>
      </c>
      <c r="AA136" s="86" t="str">
        <f>IF(X136=0,"",IF(LEN(K136)=0,COLUMN(Kanban!$D$8),IFERROR(MATCH(K136,Kanban!$A$8:$AI$8,0),COLUMN(Kanban!$D$8))))</f>
        <v/>
      </c>
      <c r="AB136" s="86" t="str">
        <f>IF(X136=0,"",2*COUNTIF($AA$5:AA136,AA136)+$AF$5)</f>
        <v/>
      </c>
      <c r="AC136" s="106" t="str">
        <f t="shared" si="83"/>
        <v>-</v>
      </c>
      <c r="AK136" s="107" t="str">
        <f>INDEX(Retrospective!$B$8:$D$207,B136,IF(OR($AI$4=2,$AI$4=4),2,1))&amp;IF($AI$4=2,""," - "&amp;INDEX(Retrospective!$B$8:$D$207,B136,IF($AI$4=1,2,3)))</f>
        <v xml:space="preserve"> - </v>
      </c>
      <c r="AL136" s="106" t="str">
        <f>IFERROR(MATCH(INDEX(Retrospective!$E$8:$E$207,B136,1),$AI$13:$AI$16,0),"")</f>
        <v/>
      </c>
      <c r="AM136" s="86" t="str">
        <f>IF(AL136="","", AL136&amp;"."&amp;COUNTIF($AL$5:AL136,AL136))</f>
        <v/>
      </c>
      <c r="BF136" s="111" t="str">
        <f t="array" ref="BF136">IFERROR(SMALL(IF($D$5:$D$1004=$AP$6,$N$5:$N$1004,""),B136),"")</f>
        <v/>
      </c>
      <c r="BG136" s="112" t="str">
        <f>IF(IFERROR(MATCH(BF136,$BF$4:BF135,0),0)=0,MAX($BG$4:BG135)+1,"")</f>
        <v/>
      </c>
      <c r="BH136" s="113" t="str">
        <f t="shared" si="78"/>
        <v/>
      </c>
      <c r="BI136" s="112" t="str">
        <f t="shared" si="79"/>
        <v/>
      </c>
      <c r="BJ136" s="86" t="str">
        <f t="shared" si="80"/>
        <v/>
      </c>
      <c r="BK136" s="86" t="str">
        <f t="shared" si="84"/>
        <v/>
      </c>
      <c r="BL136" s="86" t="str">
        <f t="shared" si="81"/>
        <v/>
      </c>
      <c r="BM136" s="86" t="str">
        <f t="shared" si="85"/>
        <v/>
      </c>
      <c r="DA136" s="109">
        <f>IF(COUNTIF($DA$5:DA135,DA135)=$BD$15,MAX(DA135)+1,DA135)</f>
        <v>32</v>
      </c>
      <c r="DB136" s="109" t="str">
        <f t="shared" si="39"/>
        <v/>
      </c>
      <c r="DC136" s="109" t="str">
        <f>IF(DB136="","",INDEX($CT$5:$CY$5,1,COUNTIF($DB$6:DB136,DB136)))</f>
        <v/>
      </c>
      <c r="DD136" s="109" t="str">
        <f>IF(DB136="","",MAX(INDEX($CT$6:$CY$35,DA136+1,COUNTIF($DB$6:DB136,DB136)),0))</f>
        <v/>
      </c>
    </row>
    <row r="137" spans="2:108" s="7" customFormat="1" ht="15" customHeight="1" x14ac:dyDescent="0.25">
      <c r="B137" s="104">
        <v>133</v>
      </c>
      <c r="C137" s="86">
        <f>IFERROR(INDEX(Backlog!B$6:B$1005,Calculation!$B137,1),"")</f>
        <v>0</v>
      </c>
      <c r="D137" s="86" t="str">
        <f>IFERROR(IF(INDEX(Backlog!C$6:C$1005,Calculation!$B137,1)="","",INDEX(Backlog!C$6:C$1005,Calculation!$B137,1)),"")</f>
        <v/>
      </c>
      <c r="E137" s="86" t="str">
        <f>IFERROR(""&amp;INDEX(Backlog!D$6:D$1005,Calculation!$B137,1),"")</f>
        <v/>
      </c>
      <c r="F137" s="86" t="str">
        <f>IFERROR(""&amp;INDEX(Backlog!E$6:E$1005,Calculation!$B137,1),"")</f>
        <v/>
      </c>
      <c r="G137" s="86" t="str">
        <f>IFERROR(""&amp;INDEX(Backlog!F$6:F$1005,Calculation!$B137,1),"")</f>
        <v/>
      </c>
      <c r="H137" s="86" t="str">
        <f>IFERROR(IF(INDEX(Backlog!G$6:G$1005,Calculation!$B137,1)="","",INDEX(Backlog!G$6:G$1005,Calculation!$B137,1)),"")</f>
        <v/>
      </c>
      <c r="I137" s="86" t="str">
        <f>IFERROR(IF(INDEX(Backlog!H$6:H$1005,Calculation!$B137,1)="","Not set",INDEX(Backlog!H$6:H$1005,Calculation!$B137,1)),"")</f>
        <v>Not set</v>
      </c>
      <c r="J137" s="86" t="str">
        <f>IFERROR(""&amp;INDEX(Backlog!I$6:I$1005,Calculation!$B137,1),"")</f>
        <v/>
      </c>
      <c r="K137" s="86" t="str">
        <f>IFERROR(IF(LEN(INDEX(Backlog!J$6:J$1005,Calculation!$B137,1))=0,"Not set",INDEX(Backlog!J$6:J$1005,Calculation!$B137,1)),"")</f>
        <v>Not set</v>
      </c>
      <c r="L137" s="105" t="str">
        <f>IFERROR(IF(INDEX(Backlog!K$6:K$1005,Calculation!$B137,1)="","",INDEX(Backlog!K$6:K$1005,Calculation!$B137,1)),"")</f>
        <v/>
      </c>
      <c r="M137" s="105" t="str">
        <f t="shared" si="68"/>
        <v/>
      </c>
      <c r="N137" s="105" t="str">
        <f>IFERROR(IF(INDEX(Backlog!L$6:L$1005,Calculation!$B137,1)="","",INDEX(Backlog!L$6:L$1005,Calculation!$B137,1)),"")</f>
        <v/>
      </c>
      <c r="O137" s="105" t="str">
        <f t="shared" si="69"/>
        <v/>
      </c>
      <c r="P137" s="86" t="str">
        <f>IFERROR(""&amp;INDEX(Backlog!M$6:M$1005,Calculation!$B137,1),"")</f>
        <v/>
      </c>
      <c r="Q137" s="106" t="str">
        <f t="shared" si="70"/>
        <v/>
      </c>
      <c r="R137" s="106">
        <f t="shared" si="71"/>
        <v>0</v>
      </c>
      <c r="T137" s="107">
        <f t="shared" si="72"/>
        <v>0</v>
      </c>
      <c r="U137" s="86">
        <f t="shared" si="73"/>
        <v>1</v>
      </c>
      <c r="V137" s="86">
        <f t="shared" si="74"/>
        <v>1</v>
      </c>
      <c r="W137" s="86">
        <f t="shared" si="75"/>
        <v>1</v>
      </c>
      <c r="X137" s="86">
        <f t="shared" si="82"/>
        <v>0</v>
      </c>
      <c r="Y137" s="86" t="str">
        <f t="shared" si="76"/>
        <v xml:space="preserve">#0 - </v>
      </c>
      <c r="Z137" s="86" t="str">
        <f t="shared" si="77"/>
        <v>-</v>
      </c>
      <c r="AA137" s="86" t="str">
        <f>IF(X137=0,"",IF(LEN(K137)=0,COLUMN(Kanban!$D$8),IFERROR(MATCH(K137,Kanban!$A$8:$AI$8,0),COLUMN(Kanban!$D$8))))</f>
        <v/>
      </c>
      <c r="AB137" s="86" t="str">
        <f>IF(X137=0,"",2*COUNTIF($AA$5:AA137,AA137)+$AF$5)</f>
        <v/>
      </c>
      <c r="AC137" s="106" t="str">
        <f t="shared" si="83"/>
        <v>-</v>
      </c>
      <c r="AK137" s="107" t="str">
        <f>INDEX(Retrospective!$B$8:$D$207,B137,IF(OR($AI$4=2,$AI$4=4),2,1))&amp;IF($AI$4=2,""," - "&amp;INDEX(Retrospective!$B$8:$D$207,B137,IF($AI$4=1,2,3)))</f>
        <v xml:space="preserve"> - </v>
      </c>
      <c r="AL137" s="106" t="str">
        <f>IFERROR(MATCH(INDEX(Retrospective!$E$8:$E$27,B137,1),$AI$13:$AI$16,0),"")</f>
        <v/>
      </c>
      <c r="AM137" s="86" t="str">
        <f>IF(AL137="","", AL137&amp;"."&amp;COUNTIF($AL$5:AL137,AL137))</f>
        <v/>
      </c>
      <c r="BF137" s="111" t="str">
        <f t="array" ref="BF137">IFERROR(SMALL(IF($D$5:$D$1004=$AP$6,$N$5:$N$1004,""),B137),"")</f>
        <v/>
      </c>
      <c r="BG137" s="112" t="str">
        <f>IF(IFERROR(MATCH(BF137,$BF$4:BF136,0),0)=0,MAX($BG$4:BG136)+1,"")</f>
        <v/>
      </c>
      <c r="BH137" s="113" t="str">
        <f t="shared" si="78"/>
        <v/>
      </c>
      <c r="BI137" s="112" t="str">
        <f t="shared" si="79"/>
        <v/>
      </c>
      <c r="BJ137" s="86" t="str">
        <f t="shared" si="80"/>
        <v/>
      </c>
      <c r="BK137" s="86" t="str">
        <f t="shared" si="84"/>
        <v/>
      </c>
      <c r="BL137" s="86" t="str">
        <f t="shared" si="81"/>
        <v/>
      </c>
      <c r="BM137" s="86" t="str">
        <f t="shared" si="85"/>
        <v/>
      </c>
      <c r="DA137" s="109">
        <f>IF(COUNTIF($DA$5:DA136,DA136)=$BD$15,MAX(DA136)+1,DA136)</f>
        <v>32</v>
      </c>
      <c r="DB137" s="109" t="str">
        <f t="shared" si="39"/>
        <v/>
      </c>
      <c r="DC137" s="109" t="str">
        <f>IF(DB137="","",INDEX($CT$5:$CY$5,1,COUNTIF($DB$6:DB137,DB137)))</f>
        <v/>
      </c>
      <c r="DD137" s="109" t="str">
        <f>IF(DB137="","",MAX(INDEX($CT$6:$CY$35,DA137+1,COUNTIF($DB$6:DB137,DB137)),0))</f>
        <v/>
      </c>
    </row>
    <row r="138" spans="2:108" s="7" customFormat="1" ht="15" customHeight="1" x14ac:dyDescent="0.25">
      <c r="B138" s="104">
        <v>134</v>
      </c>
      <c r="C138" s="86">
        <f>IFERROR(INDEX(Backlog!B$6:B$1005,Calculation!$B138,1),"")</f>
        <v>0</v>
      </c>
      <c r="D138" s="86" t="str">
        <f>IFERROR(IF(INDEX(Backlog!C$6:C$1005,Calculation!$B138,1)="","",INDEX(Backlog!C$6:C$1005,Calculation!$B138,1)),"")</f>
        <v/>
      </c>
      <c r="E138" s="86" t="str">
        <f>IFERROR(""&amp;INDEX(Backlog!D$6:D$1005,Calculation!$B138,1),"")</f>
        <v/>
      </c>
      <c r="F138" s="86" t="str">
        <f>IFERROR(""&amp;INDEX(Backlog!E$6:E$1005,Calculation!$B138,1),"")</f>
        <v/>
      </c>
      <c r="G138" s="86" t="str">
        <f>IFERROR(""&amp;INDEX(Backlog!F$6:F$1005,Calculation!$B138,1),"")</f>
        <v/>
      </c>
      <c r="H138" s="86" t="str">
        <f>IFERROR(IF(INDEX(Backlog!G$6:G$1005,Calculation!$B138,1)="","",INDEX(Backlog!G$6:G$1005,Calculation!$B138,1)),"")</f>
        <v/>
      </c>
      <c r="I138" s="86" t="str">
        <f>IFERROR(IF(INDEX(Backlog!H$6:H$1005,Calculation!$B138,1)="","Not set",INDEX(Backlog!H$6:H$1005,Calculation!$B138,1)),"")</f>
        <v>Not set</v>
      </c>
      <c r="J138" s="86" t="str">
        <f>IFERROR(""&amp;INDEX(Backlog!I$6:I$1005,Calculation!$B138,1),"")</f>
        <v/>
      </c>
      <c r="K138" s="86" t="str">
        <f>IFERROR(IF(LEN(INDEX(Backlog!J$6:J$1005,Calculation!$B138,1))=0,"Not set",INDEX(Backlog!J$6:J$1005,Calculation!$B138,1)),"")</f>
        <v>Not set</v>
      </c>
      <c r="L138" s="105" t="str">
        <f>IFERROR(IF(INDEX(Backlog!K$6:K$1005,Calculation!$B138,1)="","",INDEX(Backlog!K$6:K$1005,Calculation!$B138,1)),"")</f>
        <v/>
      </c>
      <c r="M138" s="105" t="str">
        <f t="shared" si="68"/>
        <v/>
      </c>
      <c r="N138" s="105" t="str">
        <f>IFERROR(IF(INDEX(Backlog!L$6:L$1005,Calculation!$B138,1)="","",INDEX(Backlog!L$6:L$1005,Calculation!$B138,1)),"")</f>
        <v/>
      </c>
      <c r="O138" s="105" t="str">
        <f t="shared" si="69"/>
        <v/>
      </c>
      <c r="P138" s="86" t="str">
        <f>IFERROR(""&amp;INDEX(Backlog!M$6:M$1005,Calculation!$B138,1),"")</f>
        <v/>
      </c>
      <c r="Q138" s="106" t="str">
        <f t="shared" si="70"/>
        <v/>
      </c>
      <c r="R138" s="106">
        <f t="shared" si="71"/>
        <v>0</v>
      </c>
      <c r="T138" s="107">
        <f t="shared" si="72"/>
        <v>0</v>
      </c>
      <c r="U138" s="86">
        <f t="shared" si="73"/>
        <v>1</v>
      </c>
      <c r="V138" s="86">
        <f t="shared" si="74"/>
        <v>1</v>
      </c>
      <c r="W138" s="86">
        <f t="shared" si="75"/>
        <v>1</v>
      </c>
      <c r="X138" s="86">
        <f t="shared" si="82"/>
        <v>0</v>
      </c>
      <c r="Y138" s="86" t="str">
        <f t="shared" si="76"/>
        <v xml:space="preserve">#0 - </v>
      </c>
      <c r="Z138" s="86" t="str">
        <f t="shared" si="77"/>
        <v>-</v>
      </c>
      <c r="AA138" s="86" t="str">
        <f>IF(X138=0,"",IF(LEN(K138)=0,COLUMN(Kanban!$D$8),IFERROR(MATCH(K138,Kanban!$A$8:$AI$8,0),COLUMN(Kanban!$D$8))))</f>
        <v/>
      </c>
      <c r="AB138" s="86" t="str">
        <f>IF(X138=0,"",2*COUNTIF($AA$5:AA138,AA138)+$AF$5)</f>
        <v/>
      </c>
      <c r="AC138" s="106" t="str">
        <f t="shared" si="83"/>
        <v>-</v>
      </c>
      <c r="AK138" s="107" t="str">
        <f>INDEX(Retrospective!$B$8:$D$207,B138,IF(OR($AI$4=2,$AI$4=4),2,1))&amp;IF($AI$4=2,""," - "&amp;INDEX(Retrospective!$B$8:$D$207,B138,IF($AI$4=1,2,3)))</f>
        <v xml:space="preserve"> - </v>
      </c>
      <c r="AL138" s="106" t="str">
        <f>IFERROR(MATCH(INDEX(Retrospective!$E$8:$E$27,B138,1),$AI$13:$AI$16,0),"")</f>
        <v/>
      </c>
      <c r="AM138" s="86" t="str">
        <f>IF(AL138="","", AL138&amp;"."&amp;COUNTIF($AL$5:AL138,AL138))</f>
        <v/>
      </c>
      <c r="BF138" s="111" t="str">
        <f t="array" ref="BF138">IFERROR(SMALL(IF($D$5:$D$1004=$AP$6,$N$5:$N$1004,""),B138),"")</f>
        <v/>
      </c>
      <c r="BG138" s="112" t="str">
        <f>IF(IFERROR(MATCH(BF138,$BF$4:BF137,0),0)=0,MAX($BG$4:BG137)+1,"")</f>
        <v/>
      </c>
      <c r="BH138" s="113" t="str">
        <f t="shared" si="78"/>
        <v/>
      </c>
      <c r="BI138" s="112" t="str">
        <f t="shared" si="79"/>
        <v/>
      </c>
      <c r="BJ138" s="86" t="str">
        <f t="shared" si="80"/>
        <v/>
      </c>
      <c r="BK138" s="86" t="str">
        <f t="shared" si="84"/>
        <v/>
      </c>
      <c r="BL138" s="86" t="str">
        <f t="shared" si="81"/>
        <v/>
      </c>
      <c r="BM138" s="86" t="str">
        <f t="shared" si="85"/>
        <v/>
      </c>
      <c r="DA138" s="109">
        <f>IF(COUNTIF($DA$5:DA137,DA137)=$BD$15,MAX(DA137)+1,DA137)</f>
        <v>33</v>
      </c>
      <c r="DB138" s="109" t="str">
        <f t="shared" si="39"/>
        <v/>
      </c>
      <c r="DC138" s="109" t="str">
        <f>IF(DB138="","",INDEX($CT$5:$CY$5,1,COUNTIF($DB$6:DB138,DB138)))</f>
        <v/>
      </c>
      <c r="DD138" s="109" t="str">
        <f>IF(DB138="","",MAX(INDEX($CT$6:$CY$35,DA138+1,COUNTIF($DB$6:DB138,DB138)),0))</f>
        <v/>
      </c>
    </row>
    <row r="139" spans="2:108" s="7" customFormat="1" ht="15" customHeight="1" x14ac:dyDescent="0.25">
      <c r="B139" s="104">
        <v>135</v>
      </c>
      <c r="C139" s="86">
        <f>IFERROR(INDEX(Backlog!B$6:B$1005,Calculation!$B139,1),"")</f>
        <v>0</v>
      </c>
      <c r="D139" s="86" t="str">
        <f>IFERROR(IF(INDEX(Backlog!C$6:C$1005,Calculation!$B139,1)="","",INDEX(Backlog!C$6:C$1005,Calculation!$B139,1)),"")</f>
        <v/>
      </c>
      <c r="E139" s="86" t="str">
        <f>IFERROR(""&amp;INDEX(Backlog!D$6:D$1005,Calculation!$B139,1),"")</f>
        <v/>
      </c>
      <c r="F139" s="86" t="str">
        <f>IFERROR(""&amp;INDEX(Backlog!E$6:E$1005,Calculation!$B139,1),"")</f>
        <v/>
      </c>
      <c r="G139" s="86" t="str">
        <f>IFERROR(""&amp;INDEX(Backlog!F$6:F$1005,Calculation!$B139,1),"")</f>
        <v/>
      </c>
      <c r="H139" s="86" t="str">
        <f>IFERROR(IF(INDEX(Backlog!G$6:G$1005,Calculation!$B139,1)="","",INDEX(Backlog!G$6:G$1005,Calculation!$B139,1)),"")</f>
        <v/>
      </c>
      <c r="I139" s="86" t="str">
        <f>IFERROR(IF(INDEX(Backlog!H$6:H$1005,Calculation!$B139,1)="","Not set",INDEX(Backlog!H$6:H$1005,Calculation!$B139,1)),"")</f>
        <v>Not set</v>
      </c>
      <c r="J139" s="86" t="str">
        <f>IFERROR(""&amp;INDEX(Backlog!I$6:I$1005,Calculation!$B139,1),"")</f>
        <v/>
      </c>
      <c r="K139" s="86" t="str">
        <f>IFERROR(IF(LEN(INDEX(Backlog!J$6:J$1005,Calculation!$B139,1))=0,"Not set",INDEX(Backlog!J$6:J$1005,Calculation!$B139,1)),"")</f>
        <v>Not set</v>
      </c>
      <c r="L139" s="105" t="str">
        <f>IFERROR(IF(INDEX(Backlog!K$6:K$1005,Calculation!$B139,1)="","",INDEX(Backlog!K$6:K$1005,Calculation!$B139,1)),"")</f>
        <v/>
      </c>
      <c r="M139" s="105" t="str">
        <f t="shared" si="68"/>
        <v/>
      </c>
      <c r="N139" s="105" t="str">
        <f>IFERROR(IF(INDEX(Backlog!L$6:L$1005,Calculation!$B139,1)="","",INDEX(Backlog!L$6:L$1005,Calculation!$B139,1)),"")</f>
        <v/>
      </c>
      <c r="O139" s="105" t="str">
        <f t="shared" si="69"/>
        <v/>
      </c>
      <c r="P139" s="86" t="str">
        <f>IFERROR(""&amp;INDEX(Backlog!M$6:M$1005,Calculation!$B139,1),"")</f>
        <v/>
      </c>
      <c r="Q139" s="106" t="str">
        <f t="shared" si="70"/>
        <v/>
      </c>
      <c r="R139" s="106">
        <f t="shared" si="71"/>
        <v>0</v>
      </c>
      <c r="T139" s="107">
        <f t="shared" si="72"/>
        <v>0</v>
      </c>
      <c r="U139" s="86">
        <f t="shared" si="73"/>
        <v>1</v>
      </c>
      <c r="V139" s="86">
        <f t="shared" si="74"/>
        <v>1</v>
      </c>
      <c r="W139" s="86">
        <f t="shared" si="75"/>
        <v>1</v>
      </c>
      <c r="X139" s="86">
        <f t="shared" si="82"/>
        <v>0</v>
      </c>
      <c r="Y139" s="86" t="str">
        <f t="shared" si="76"/>
        <v xml:space="preserve">#0 - </v>
      </c>
      <c r="Z139" s="86" t="str">
        <f t="shared" si="77"/>
        <v>-</v>
      </c>
      <c r="AA139" s="86" t="str">
        <f>IF(X139=0,"",IF(LEN(K139)=0,COLUMN(Kanban!$D$8),IFERROR(MATCH(K139,Kanban!$A$8:$AI$8,0),COLUMN(Kanban!$D$8))))</f>
        <v/>
      </c>
      <c r="AB139" s="86" t="str">
        <f>IF(X139=0,"",2*COUNTIF($AA$5:AA139,AA139)+$AF$5)</f>
        <v/>
      </c>
      <c r="AC139" s="106" t="str">
        <f t="shared" si="83"/>
        <v>-</v>
      </c>
      <c r="AK139" s="107" t="str">
        <f>INDEX(Retrospective!$B$8:$D$207,B139,IF(OR($AI$4=2,$AI$4=4),2,1))&amp;IF($AI$4=2,""," - "&amp;INDEX(Retrospective!$B$8:$D$207,B139,IF($AI$4=1,2,3)))</f>
        <v xml:space="preserve"> - </v>
      </c>
      <c r="AL139" s="106" t="str">
        <f>IFERROR(MATCH(INDEX(Retrospective!$E$8:$E$207,B139,1),$AI$13:$AI$16,0),"")</f>
        <v/>
      </c>
      <c r="AM139" s="86" t="str">
        <f>IF(AL139="","", AL139&amp;"."&amp;COUNTIF($AL$5:AL139,AL139))</f>
        <v/>
      </c>
      <c r="BF139" s="111" t="str">
        <f t="array" ref="BF139">IFERROR(SMALL(IF($D$5:$D$1004=$AP$6,$N$5:$N$1004,""),B139),"")</f>
        <v/>
      </c>
      <c r="BG139" s="112" t="str">
        <f>IF(IFERROR(MATCH(BF139,$BF$4:BF138,0),0)=0,MAX($BG$4:BG138)+1,"")</f>
        <v/>
      </c>
      <c r="BH139" s="113" t="str">
        <f t="shared" si="78"/>
        <v/>
      </c>
      <c r="BI139" s="112" t="str">
        <f t="shared" si="79"/>
        <v/>
      </c>
      <c r="BJ139" s="86" t="str">
        <f t="shared" si="80"/>
        <v/>
      </c>
      <c r="BK139" s="86" t="str">
        <f t="shared" si="84"/>
        <v/>
      </c>
      <c r="BL139" s="86" t="str">
        <f t="shared" si="81"/>
        <v/>
      </c>
      <c r="BM139" s="86" t="str">
        <f t="shared" si="85"/>
        <v/>
      </c>
      <c r="DA139" s="109">
        <f>IF(COUNTIF($DA$5:DA138,DA138)=$BD$15,MAX(DA138)+1,DA138)</f>
        <v>33</v>
      </c>
      <c r="DB139" s="109" t="str">
        <f t="shared" si="39"/>
        <v/>
      </c>
      <c r="DC139" s="109" t="str">
        <f>IF(DB139="","",INDEX($CT$5:$CY$5,1,COUNTIF($DB$6:DB139,DB139)))</f>
        <v/>
      </c>
      <c r="DD139" s="109" t="str">
        <f>IF(DB139="","",MAX(INDEX($CT$6:$CY$35,DA139+1,COUNTIF($DB$6:DB139,DB139)),0))</f>
        <v/>
      </c>
    </row>
    <row r="140" spans="2:108" s="7" customFormat="1" ht="15" customHeight="1" x14ac:dyDescent="0.25">
      <c r="B140" s="104">
        <v>136</v>
      </c>
      <c r="C140" s="86">
        <f>IFERROR(INDEX(Backlog!B$6:B$1005,Calculation!$B140,1),"")</f>
        <v>0</v>
      </c>
      <c r="D140" s="86" t="str">
        <f>IFERROR(IF(INDEX(Backlog!C$6:C$1005,Calculation!$B140,1)="","",INDEX(Backlog!C$6:C$1005,Calculation!$B140,1)),"")</f>
        <v/>
      </c>
      <c r="E140" s="86" t="str">
        <f>IFERROR(""&amp;INDEX(Backlog!D$6:D$1005,Calculation!$B140,1),"")</f>
        <v/>
      </c>
      <c r="F140" s="86" t="str">
        <f>IFERROR(""&amp;INDEX(Backlog!E$6:E$1005,Calculation!$B140,1),"")</f>
        <v/>
      </c>
      <c r="G140" s="86" t="str">
        <f>IFERROR(""&amp;INDEX(Backlog!F$6:F$1005,Calculation!$B140,1),"")</f>
        <v/>
      </c>
      <c r="H140" s="86" t="str">
        <f>IFERROR(IF(INDEX(Backlog!G$6:G$1005,Calculation!$B140,1)="","",INDEX(Backlog!G$6:G$1005,Calculation!$B140,1)),"")</f>
        <v/>
      </c>
      <c r="I140" s="86" t="str">
        <f>IFERROR(IF(INDEX(Backlog!H$6:H$1005,Calculation!$B140,1)="","Not set",INDEX(Backlog!H$6:H$1005,Calculation!$B140,1)),"")</f>
        <v>Not set</v>
      </c>
      <c r="J140" s="86" t="str">
        <f>IFERROR(""&amp;INDEX(Backlog!I$6:I$1005,Calculation!$B140,1),"")</f>
        <v/>
      </c>
      <c r="K140" s="86" t="str">
        <f>IFERROR(IF(LEN(INDEX(Backlog!J$6:J$1005,Calculation!$B140,1))=0,"Not set",INDEX(Backlog!J$6:J$1005,Calculation!$B140,1)),"")</f>
        <v>Not set</v>
      </c>
      <c r="L140" s="105" t="str">
        <f>IFERROR(IF(INDEX(Backlog!K$6:K$1005,Calculation!$B140,1)="","",INDEX(Backlog!K$6:K$1005,Calculation!$B140,1)),"")</f>
        <v/>
      </c>
      <c r="M140" s="105" t="str">
        <f t="shared" si="68"/>
        <v/>
      </c>
      <c r="N140" s="105" t="str">
        <f>IFERROR(IF(INDEX(Backlog!L$6:L$1005,Calculation!$B140,1)="","",INDEX(Backlog!L$6:L$1005,Calculation!$B140,1)),"")</f>
        <v/>
      </c>
      <c r="O140" s="105" t="str">
        <f t="shared" si="69"/>
        <v/>
      </c>
      <c r="P140" s="86" t="str">
        <f>IFERROR(""&amp;INDEX(Backlog!M$6:M$1005,Calculation!$B140,1),"")</f>
        <v/>
      </c>
      <c r="Q140" s="106" t="str">
        <f t="shared" si="70"/>
        <v/>
      </c>
      <c r="R140" s="106">
        <f t="shared" si="71"/>
        <v>0</v>
      </c>
      <c r="T140" s="107">
        <f t="shared" si="72"/>
        <v>0</v>
      </c>
      <c r="U140" s="86">
        <f t="shared" si="73"/>
        <v>1</v>
      </c>
      <c r="V140" s="86">
        <f t="shared" si="74"/>
        <v>1</v>
      </c>
      <c r="W140" s="86">
        <f t="shared" si="75"/>
        <v>1</v>
      </c>
      <c r="X140" s="86">
        <f t="shared" si="82"/>
        <v>0</v>
      </c>
      <c r="Y140" s="86" t="str">
        <f t="shared" si="76"/>
        <v xml:space="preserve">#0 - </v>
      </c>
      <c r="Z140" s="86" t="str">
        <f t="shared" si="77"/>
        <v>-</v>
      </c>
      <c r="AA140" s="86" t="str">
        <f>IF(X140=0,"",IF(LEN(K140)=0,COLUMN(Kanban!$D$8),IFERROR(MATCH(K140,Kanban!$A$8:$AI$8,0),COLUMN(Kanban!$D$8))))</f>
        <v/>
      </c>
      <c r="AB140" s="86" t="str">
        <f>IF(X140=0,"",2*COUNTIF($AA$5:AA140,AA140)+$AF$5)</f>
        <v/>
      </c>
      <c r="AC140" s="106" t="str">
        <f t="shared" si="83"/>
        <v>-</v>
      </c>
      <c r="AK140" s="107" t="str">
        <f>INDEX(Retrospective!$B$8:$D$207,B140,IF(OR($AI$4=2,$AI$4=4),2,1))&amp;IF($AI$4=2,""," - "&amp;INDEX(Retrospective!$B$8:$D$207,B140,IF($AI$4=1,2,3)))</f>
        <v xml:space="preserve"> - </v>
      </c>
      <c r="AL140" s="106" t="str">
        <f>IFERROR(MATCH(INDEX(Retrospective!$E$8:$E$207,B140,1),$AI$13:$AI$16,0),"")</f>
        <v/>
      </c>
      <c r="AM140" s="86" t="str">
        <f>IF(AL140="","", AL140&amp;"."&amp;COUNTIF($AL$5:AL140,AL140))</f>
        <v/>
      </c>
      <c r="BF140" s="111" t="str">
        <f t="array" ref="BF140">IFERROR(SMALL(IF($D$5:$D$1004=$AP$6,$N$5:$N$1004,""),B140),"")</f>
        <v/>
      </c>
      <c r="BG140" s="112" t="str">
        <f>IF(IFERROR(MATCH(BF140,$BF$4:BF139,0),0)=0,MAX($BG$4:BG139)+1,"")</f>
        <v/>
      </c>
      <c r="BH140" s="113" t="str">
        <f t="shared" si="78"/>
        <v/>
      </c>
      <c r="BI140" s="112" t="str">
        <f t="shared" si="79"/>
        <v/>
      </c>
      <c r="BJ140" s="86" t="str">
        <f t="shared" si="80"/>
        <v/>
      </c>
      <c r="BK140" s="86" t="str">
        <f t="shared" si="84"/>
        <v/>
      </c>
      <c r="BL140" s="86" t="str">
        <f t="shared" si="81"/>
        <v/>
      </c>
      <c r="BM140" s="86" t="str">
        <f t="shared" si="85"/>
        <v/>
      </c>
      <c r="DA140" s="109">
        <f>IF(COUNTIF($DA$5:DA139,DA139)=$BD$15,MAX(DA139)+1,DA139)</f>
        <v>33</v>
      </c>
      <c r="DB140" s="109" t="str">
        <f t="shared" si="39"/>
        <v/>
      </c>
      <c r="DC140" s="109" t="str">
        <f>IF(DB140="","",INDEX($CT$5:$CY$5,1,COUNTIF($DB$6:DB140,DB140)))</f>
        <v/>
      </c>
      <c r="DD140" s="109" t="str">
        <f>IF(DB140="","",MAX(INDEX($CT$6:$CY$35,DA140+1,COUNTIF($DB$6:DB140,DB140)),0))</f>
        <v/>
      </c>
    </row>
    <row r="141" spans="2:108" s="7" customFormat="1" ht="15" customHeight="1" x14ac:dyDescent="0.25">
      <c r="B141" s="104">
        <v>137</v>
      </c>
      <c r="C141" s="86">
        <f>IFERROR(INDEX(Backlog!B$6:B$1005,Calculation!$B141,1),"")</f>
        <v>0</v>
      </c>
      <c r="D141" s="86" t="str">
        <f>IFERROR(IF(INDEX(Backlog!C$6:C$1005,Calculation!$B141,1)="","",INDEX(Backlog!C$6:C$1005,Calculation!$B141,1)),"")</f>
        <v/>
      </c>
      <c r="E141" s="86" t="str">
        <f>IFERROR(""&amp;INDEX(Backlog!D$6:D$1005,Calculation!$B141,1),"")</f>
        <v/>
      </c>
      <c r="F141" s="86" t="str">
        <f>IFERROR(""&amp;INDEX(Backlog!E$6:E$1005,Calculation!$B141,1),"")</f>
        <v/>
      </c>
      <c r="G141" s="86" t="str">
        <f>IFERROR(""&amp;INDEX(Backlog!F$6:F$1005,Calculation!$B141,1),"")</f>
        <v/>
      </c>
      <c r="H141" s="86" t="str">
        <f>IFERROR(IF(INDEX(Backlog!G$6:G$1005,Calculation!$B141,1)="","",INDEX(Backlog!G$6:G$1005,Calculation!$B141,1)),"")</f>
        <v/>
      </c>
      <c r="I141" s="86" t="str">
        <f>IFERROR(IF(INDEX(Backlog!H$6:H$1005,Calculation!$B141,1)="","Not set",INDEX(Backlog!H$6:H$1005,Calculation!$B141,1)),"")</f>
        <v>Not set</v>
      </c>
      <c r="J141" s="86" t="str">
        <f>IFERROR(""&amp;INDEX(Backlog!I$6:I$1005,Calculation!$B141,1),"")</f>
        <v/>
      </c>
      <c r="K141" s="86" t="str">
        <f>IFERROR(IF(LEN(INDEX(Backlog!J$6:J$1005,Calculation!$B141,1))=0,"Not set",INDEX(Backlog!J$6:J$1005,Calculation!$B141,1)),"")</f>
        <v>Not set</v>
      </c>
      <c r="L141" s="105" t="str">
        <f>IFERROR(IF(INDEX(Backlog!K$6:K$1005,Calculation!$B141,1)="","",INDEX(Backlog!K$6:K$1005,Calculation!$B141,1)),"")</f>
        <v/>
      </c>
      <c r="M141" s="105" t="str">
        <f t="shared" si="68"/>
        <v/>
      </c>
      <c r="N141" s="105" t="str">
        <f>IFERROR(IF(INDEX(Backlog!L$6:L$1005,Calculation!$B141,1)="","",INDEX(Backlog!L$6:L$1005,Calculation!$B141,1)),"")</f>
        <v/>
      </c>
      <c r="O141" s="105" t="str">
        <f t="shared" si="69"/>
        <v/>
      </c>
      <c r="P141" s="86" t="str">
        <f>IFERROR(""&amp;INDEX(Backlog!M$6:M$1005,Calculation!$B141,1),"")</f>
        <v/>
      </c>
      <c r="Q141" s="106" t="str">
        <f t="shared" si="70"/>
        <v/>
      </c>
      <c r="R141" s="106">
        <f t="shared" si="71"/>
        <v>0</v>
      </c>
      <c r="T141" s="107">
        <f t="shared" si="72"/>
        <v>0</v>
      </c>
      <c r="U141" s="86">
        <f t="shared" si="73"/>
        <v>1</v>
      </c>
      <c r="V141" s="86">
        <f t="shared" si="74"/>
        <v>1</v>
      </c>
      <c r="W141" s="86">
        <f t="shared" si="75"/>
        <v>1</v>
      </c>
      <c r="X141" s="86">
        <f t="shared" si="82"/>
        <v>0</v>
      </c>
      <c r="Y141" s="86" t="str">
        <f t="shared" si="76"/>
        <v xml:space="preserve">#0 - </v>
      </c>
      <c r="Z141" s="86" t="str">
        <f t="shared" si="77"/>
        <v>-</v>
      </c>
      <c r="AA141" s="86" t="str">
        <f>IF(X141=0,"",IF(LEN(K141)=0,COLUMN(Kanban!$D$8),IFERROR(MATCH(K141,Kanban!$A$8:$AI$8,0),COLUMN(Kanban!$D$8))))</f>
        <v/>
      </c>
      <c r="AB141" s="86" t="str">
        <f>IF(X141=0,"",2*COUNTIF($AA$5:AA141,AA141)+$AF$5)</f>
        <v/>
      </c>
      <c r="AC141" s="106" t="str">
        <f t="shared" si="83"/>
        <v>-</v>
      </c>
      <c r="AK141" s="107" t="str">
        <f>INDEX(Retrospective!$B$8:$D$207,B141,IF(OR($AI$4=2,$AI$4=4),2,1))&amp;IF($AI$4=2,""," - "&amp;INDEX(Retrospective!$B$8:$D$207,B141,IF($AI$4=1,2,3)))</f>
        <v xml:space="preserve"> - </v>
      </c>
      <c r="AL141" s="106" t="str">
        <f>IFERROR(MATCH(INDEX(Retrospective!$E$8:$E$207,B141,1),$AI$13:$AI$16,0),"")</f>
        <v/>
      </c>
      <c r="AM141" s="86" t="str">
        <f>IF(AL141="","", AL141&amp;"."&amp;COUNTIF($AL$5:AL141,AL141))</f>
        <v/>
      </c>
      <c r="BF141" s="111" t="str">
        <f t="array" ref="BF141">IFERROR(SMALL(IF($D$5:$D$1004=$AP$6,$N$5:$N$1004,""),B141),"")</f>
        <v/>
      </c>
      <c r="BG141" s="112" t="str">
        <f>IF(IFERROR(MATCH(BF141,$BF$4:BF140,0),0)=0,MAX($BG$4:BG140)+1,"")</f>
        <v/>
      </c>
      <c r="BH141" s="113" t="str">
        <f t="shared" si="78"/>
        <v/>
      </c>
      <c r="BI141" s="112" t="str">
        <f t="shared" si="79"/>
        <v/>
      </c>
      <c r="BJ141" s="86" t="str">
        <f t="shared" si="80"/>
        <v/>
      </c>
      <c r="BK141" s="86" t="str">
        <f t="shared" si="84"/>
        <v/>
      </c>
      <c r="BL141" s="86" t="str">
        <f t="shared" si="81"/>
        <v/>
      </c>
      <c r="BM141" s="86" t="str">
        <f t="shared" si="85"/>
        <v/>
      </c>
      <c r="DA141" s="109">
        <f>IF(COUNTIF($DA$5:DA140,DA140)=$BD$15,MAX(DA140)+1,DA140)</f>
        <v>33</v>
      </c>
      <c r="DB141" s="109" t="str">
        <f t="shared" si="39"/>
        <v/>
      </c>
      <c r="DC141" s="109" t="str">
        <f>IF(DB141="","",INDEX($CT$5:$CY$5,1,COUNTIF($DB$6:DB141,DB141)))</f>
        <v/>
      </c>
      <c r="DD141" s="109" t="str">
        <f>IF(DB141="","",MAX(INDEX($CT$6:$CY$35,DA141+1,COUNTIF($DB$6:DB141,DB141)),0))</f>
        <v/>
      </c>
    </row>
    <row r="142" spans="2:108" s="7" customFormat="1" ht="15" customHeight="1" x14ac:dyDescent="0.25">
      <c r="B142" s="104">
        <v>138</v>
      </c>
      <c r="C142" s="86">
        <f>IFERROR(INDEX(Backlog!B$6:B$1005,Calculation!$B142,1),"")</f>
        <v>0</v>
      </c>
      <c r="D142" s="86" t="str">
        <f>IFERROR(IF(INDEX(Backlog!C$6:C$1005,Calculation!$B142,1)="","",INDEX(Backlog!C$6:C$1005,Calculation!$B142,1)),"")</f>
        <v/>
      </c>
      <c r="E142" s="86" t="str">
        <f>IFERROR(""&amp;INDEX(Backlog!D$6:D$1005,Calculation!$B142,1),"")</f>
        <v/>
      </c>
      <c r="F142" s="86" t="str">
        <f>IFERROR(""&amp;INDEX(Backlog!E$6:E$1005,Calculation!$B142,1),"")</f>
        <v/>
      </c>
      <c r="G142" s="86" t="str">
        <f>IFERROR(""&amp;INDEX(Backlog!F$6:F$1005,Calculation!$B142,1),"")</f>
        <v/>
      </c>
      <c r="H142" s="86" t="str">
        <f>IFERROR(IF(INDEX(Backlog!G$6:G$1005,Calculation!$B142,1)="","",INDEX(Backlog!G$6:G$1005,Calculation!$B142,1)),"")</f>
        <v/>
      </c>
      <c r="I142" s="86" t="str">
        <f>IFERROR(IF(INDEX(Backlog!H$6:H$1005,Calculation!$B142,1)="","Not set",INDEX(Backlog!H$6:H$1005,Calculation!$B142,1)),"")</f>
        <v>Not set</v>
      </c>
      <c r="J142" s="86" t="str">
        <f>IFERROR(""&amp;INDEX(Backlog!I$6:I$1005,Calculation!$B142,1),"")</f>
        <v/>
      </c>
      <c r="K142" s="86" t="str">
        <f>IFERROR(IF(LEN(INDEX(Backlog!J$6:J$1005,Calculation!$B142,1))=0,"Not set",INDEX(Backlog!J$6:J$1005,Calculation!$B142,1)),"")</f>
        <v>Not set</v>
      </c>
      <c r="L142" s="105" t="str">
        <f>IFERROR(IF(INDEX(Backlog!K$6:K$1005,Calculation!$B142,1)="","",INDEX(Backlog!K$6:K$1005,Calculation!$B142,1)),"")</f>
        <v/>
      </c>
      <c r="M142" s="105" t="str">
        <f t="shared" si="68"/>
        <v/>
      </c>
      <c r="N142" s="105" t="str">
        <f>IFERROR(IF(INDEX(Backlog!L$6:L$1005,Calculation!$B142,1)="","",INDEX(Backlog!L$6:L$1005,Calculation!$B142,1)),"")</f>
        <v/>
      </c>
      <c r="O142" s="105" t="str">
        <f t="shared" si="69"/>
        <v/>
      </c>
      <c r="P142" s="86" t="str">
        <f>IFERROR(""&amp;INDEX(Backlog!M$6:M$1005,Calculation!$B142,1),"")</f>
        <v/>
      </c>
      <c r="Q142" s="106" t="str">
        <f t="shared" si="70"/>
        <v/>
      </c>
      <c r="R142" s="106">
        <f t="shared" si="71"/>
        <v>0</v>
      </c>
      <c r="T142" s="107">
        <f t="shared" si="72"/>
        <v>0</v>
      </c>
      <c r="U142" s="86">
        <f t="shared" si="73"/>
        <v>1</v>
      </c>
      <c r="V142" s="86">
        <f t="shared" si="74"/>
        <v>1</v>
      </c>
      <c r="W142" s="86">
        <f t="shared" si="75"/>
        <v>1</v>
      </c>
      <c r="X142" s="86">
        <f t="shared" si="82"/>
        <v>0</v>
      </c>
      <c r="Y142" s="86" t="str">
        <f t="shared" si="76"/>
        <v xml:space="preserve">#0 - </v>
      </c>
      <c r="Z142" s="86" t="str">
        <f t="shared" si="77"/>
        <v>-</v>
      </c>
      <c r="AA142" s="86" t="str">
        <f>IF(X142=0,"",IF(LEN(K142)=0,COLUMN(Kanban!$D$8),IFERROR(MATCH(K142,Kanban!$A$8:$AI$8,0),COLUMN(Kanban!$D$8))))</f>
        <v/>
      </c>
      <c r="AB142" s="86" t="str">
        <f>IF(X142=0,"",2*COUNTIF($AA$5:AA142,AA142)+$AF$5)</f>
        <v/>
      </c>
      <c r="AC142" s="106" t="str">
        <f t="shared" si="83"/>
        <v>-</v>
      </c>
      <c r="AK142" s="107" t="str">
        <f>INDEX(Retrospective!$B$8:$D$207,B142,IF(OR($AI$4=2,$AI$4=4),2,1))&amp;IF($AI$4=2,""," - "&amp;INDEX(Retrospective!$B$8:$D$207,B142,IF($AI$4=1,2,3)))</f>
        <v xml:space="preserve"> - </v>
      </c>
      <c r="AL142" s="106" t="str">
        <f>IFERROR(MATCH(INDEX(Retrospective!$E$8:$E$207,B142,1),$AI$13:$AI$16,0),"")</f>
        <v/>
      </c>
      <c r="AM142" s="86" t="str">
        <f>IF(AL142="","", AL142&amp;"."&amp;COUNTIF($AL$5:AL142,AL142))</f>
        <v/>
      </c>
      <c r="BF142" s="111" t="str">
        <f t="array" ref="BF142">IFERROR(SMALL(IF($D$5:$D$1004=$AP$6,$N$5:$N$1004,""),B142),"")</f>
        <v/>
      </c>
      <c r="BG142" s="112" t="str">
        <f>IF(IFERROR(MATCH(BF142,$BF$4:BF141,0),0)=0,MAX($BG$4:BG141)+1,"")</f>
        <v/>
      </c>
      <c r="BH142" s="113" t="str">
        <f t="shared" si="78"/>
        <v/>
      </c>
      <c r="BI142" s="112" t="str">
        <f t="shared" si="79"/>
        <v/>
      </c>
      <c r="BJ142" s="86" t="str">
        <f t="shared" si="80"/>
        <v/>
      </c>
      <c r="BK142" s="86" t="str">
        <f t="shared" si="84"/>
        <v/>
      </c>
      <c r="BL142" s="86" t="str">
        <f t="shared" si="81"/>
        <v/>
      </c>
      <c r="BM142" s="86" t="str">
        <f t="shared" si="85"/>
        <v/>
      </c>
      <c r="DA142" s="109">
        <f>IF(COUNTIF($DA$5:DA141,DA141)=$BD$15,MAX(DA141)+1,DA141)</f>
        <v>34</v>
      </c>
      <c r="DB142" s="109" t="str">
        <f t="shared" si="39"/>
        <v/>
      </c>
      <c r="DC142" s="109" t="str">
        <f>IF(DB142="","",INDEX($CT$5:$CY$5,1,COUNTIF($DB$6:DB142,DB142)))</f>
        <v/>
      </c>
      <c r="DD142" s="109" t="str">
        <f>IF(DB142="","",MAX(INDEX($CT$6:$CY$35,DA142+1,COUNTIF($DB$6:DB142,DB142)),0))</f>
        <v/>
      </c>
    </row>
    <row r="143" spans="2:108" s="7" customFormat="1" ht="15" customHeight="1" x14ac:dyDescent="0.25">
      <c r="B143" s="104">
        <v>139</v>
      </c>
      <c r="C143" s="86">
        <f>IFERROR(INDEX(Backlog!B$6:B$1005,Calculation!$B143,1),"")</f>
        <v>0</v>
      </c>
      <c r="D143" s="86" t="str">
        <f>IFERROR(IF(INDEX(Backlog!C$6:C$1005,Calculation!$B143,1)="","",INDEX(Backlog!C$6:C$1005,Calculation!$B143,1)),"")</f>
        <v/>
      </c>
      <c r="E143" s="86" t="str">
        <f>IFERROR(""&amp;INDEX(Backlog!D$6:D$1005,Calculation!$B143,1),"")</f>
        <v/>
      </c>
      <c r="F143" s="86" t="str">
        <f>IFERROR(""&amp;INDEX(Backlog!E$6:E$1005,Calculation!$B143,1),"")</f>
        <v/>
      </c>
      <c r="G143" s="86" t="str">
        <f>IFERROR(""&amp;INDEX(Backlog!F$6:F$1005,Calculation!$B143,1),"")</f>
        <v/>
      </c>
      <c r="H143" s="86" t="str">
        <f>IFERROR(IF(INDEX(Backlog!G$6:G$1005,Calculation!$B143,1)="","",INDEX(Backlog!G$6:G$1005,Calculation!$B143,1)),"")</f>
        <v/>
      </c>
      <c r="I143" s="86" t="str">
        <f>IFERROR(IF(INDEX(Backlog!H$6:H$1005,Calculation!$B143,1)="","Not set",INDEX(Backlog!H$6:H$1005,Calculation!$B143,1)),"")</f>
        <v>Not set</v>
      </c>
      <c r="J143" s="86" t="str">
        <f>IFERROR(""&amp;INDEX(Backlog!I$6:I$1005,Calculation!$B143,1),"")</f>
        <v/>
      </c>
      <c r="K143" s="86" t="str">
        <f>IFERROR(IF(LEN(INDEX(Backlog!J$6:J$1005,Calculation!$B143,1))=0,"Not set",INDEX(Backlog!J$6:J$1005,Calculation!$B143,1)),"")</f>
        <v>Not set</v>
      </c>
      <c r="L143" s="105" t="str">
        <f>IFERROR(IF(INDEX(Backlog!K$6:K$1005,Calculation!$B143,1)="","",INDEX(Backlog!K$6:K$1005,Calculation!$B143,1)),"")</f>
        <v/>
      </c>
      <c r="M143" s="105" t="str">
        <f t="shared" si="68"/>
        <v/>
      </c>
      <c r="N143" s="105" t="str">
        <f>IFERROR(IF(INDEX(Backlog!L$6:L$1005,Calculation!$B143,1)="","",INDEX(Backlog!L$6:L$1005,Calculation!$B143,1)),"")</f>
        <v/>
      </c>
      <c r="O143" s="105" t="str">
        <f t="shared" si="69"/>
        <v/>
      </c>
      <c r="P143" s="86" t="str">
        <f>IFERROR(""&amp;INDEX(Backlog!M$6:M$1005,Calculation!$B143,1),"")</f>
        <v/>
      </c>
      <c r="Q143" s="106" t="str">
        <f t="shared" si="70"/>
        <v/>
      </c>
      <c r="R143" s="106">
        <f t="shared" si="71"/>
        <v>0</v>
      </c>
      <c r="T143" s="107">
        <f t="shared" si="72"/>
        <v>0</v>
      </c>
      <c r="U143" s="86">
        <f t="shared" si="73"/>
        <v>1</v>
      </c>
      <c r="V143" s="86">
        <f t="shared" si="74"/>
        <v>1</v>
      </c>
      <c r="W143" s="86">
        <f t="shared" si="75"/>
        <v>1</v>
      </c>
      <c r="X143" s="86">
        <f t="shared" si="82"/>
        <v>0</v>
      </c>
      <c r="Y143" s="86" t="str">
        <f t="shared" si="76"/>
        <v xml:space="preserve">#0 - </v>
      </c>
      <c r="Z143" s="86" t="str">
        <f t="shared" si="77"/>
        <v>-</v>
      </c>
      <c r="AA143" s="86" t="str">
        <f>IF(X143=0,"",IF(LEN(K143)=0,COLUMN(Kanban!$D$8),IFERROR(MATCH(K143,Kanban!$A$8:$AI$8,0),COLUMN(Kanban!$D$8))))</f>
        <v/>
      </c>
      <c r="AB143" s="86" t="str">
        <f>IF(X143=0,"",2*COUNTIF($AA$5:AA143,AA143)+$AF$5)</f>
        <v/>
      </c>
      <c r="AC143" s="106" t="str">
        <f t="shared" si="83"/>
        <v>-</v>
      </c>
      <c r="AK143" s="107" t="str">
        <f>INDEX(Retrospective!$B$8:$D$207,B143,IF(OR($AI$4=2,$AI$4=4),2,1))&amp;IF($AI$4=2,""," - "&amp;INDEX(Retrospective!$B$8:$D$207,B143,IF($AI$4=1,2,3)))</f>
        <v xml:space="preserve"> - </v>
      </c>
      <c r="AL143" s="106" t="str">
        <f>IFERROR(MATCH(INDEX(Retrospective!$E$8:$E$27,B143,1),$AI$13:$AI$16,0),"")</f>
        <v/>
      </c>
      <c r="AM143" s="86" t="str">
        <f>IF(AL143="","", AL143&amp;"."&amp;COUNTIF($AL$5:AL143,AL143))</f>
        <v/>
      </c>
      <c r="BF143" s="111" t="str">
        <f t="array" ref="BF143">IFERROR(SMALL(IF($D$5:$D$1004=$AP$6,$N$5:$N$1004,""),B143),"")</f>
        <v/>
      </c>
      <c r="BG143" s="112" t="str">
        <f>IF(IFERROR(MATCH(BF143,$BF$4:BF142,0),0)=0,MAX($BG$4:BG142)+1,"")</f>
        <v/>
      </c>
      <c r="BH143" s="113" t="str">
        <f t="shared" si="78"/>
        <v/>
      </c>
      <c r="BI143" s="112" t="str">
        <f t="shared" si="79"/>
        <v/>
      </c>
      <c r="BJ143" s="86" t="str">
        <f t="shared" si="80"/>
        <v/>
      </c>
      <c r="BK143" s="86" t="str">
        <f t="shared" si="84"/>
        <v/>
      </c>
      <c r="BL143" s="86" t="str">
        <f t="shared" si="81"/>
        <v/>
      </c>
      <c r="BM143" s="86" t="str">
        <f t="shared" si="85"/>
        <v/>
      </c>
      <c r="DA143" s="109">
        <f>IF(COUNTIF($DA$5:DA142,DA142)=$BD$15,MAX(DA142)+1,DA142)</f>
        <v>34</v>
      </c>
      <c r="DB143" s="109" t="str">
        <f t="shared" si="39"/>
        <v/>
      </c>
      <c r="DC143" s="109" t="str">
        <f>IF(DB143="","",INDEX($CT$5:$CY$5,1,COUNTIF($DB$6:DB143,DB143)))</f>
        <v/>
      </c>
      <c r="DD143" s="109" t="str">
        <f>IF(DB143="","",MAX(INDEX($CT$6:$CY$35,DA143+1,COUNTIF($DB$6:DB143,DB143)),0))</f>
        <v/>
      </c>
    </row>
    <row r="144" spans="2:108" s="7" customFormat="1" ht="15" customHeight="1" x14ac:dyDescent="0.25">
      <c r="B144" s="104">
        <v>140</v>
      </c>
      <c r="C144" s="86">
        <f>IFERROR(INDEX(Backlog!B$6:B$1005,Calculation!$B144,1),"")</f>
        <v>0</v>
      </c>
      <c r="D144" s="86" t="str">
        <f>IFERROR(IF(INDEX(Backlog!C$6:C$1005,Calculation!$B144,1)="","",INDEX(Backlog!C$6:C$1005,Calculation!$B144,1)),"")</f>
        <v/>
      </c>
      <c r="E144" s="86" t="str">
        <f>IFERROR(""&amp;INDEX(Backlog!D$6:D$1005,Calculation!$B144,1),"")</f>
        <v/>
      </c>
      <c r="F144" s="86" t="str">
        <f>IFERROR(""&amp;INDEX(Backlog!E$6:E$1005,Calculation!$B144,1),"")</f>
        <v/>
      </c>
      <c r="G144" s="86" t="str">
        <f>IFERROR(""&amp;INDEX(Backlog!F$6:F$1005,Calculation!$B144,1),"")</f>
        <v/>
      </c>
      <c r="H144" s="86" t="str">
        <f>IFERROR(IF(INDEX(Backlog!G$6:G$1005,Calculation!$B144,1)="","",INDEX(Backlog!G$6:G$1005,Calculation!$B144,1)),"")</f>
        <v/>
      </c>
      <c r="I144" s="86" t="str">
        <f>IFERROR(IF(INDEX(Backlog!H$6:H$1005,Calculation!$B144,1)="","Not set",INDEX(Backlog!H$6:H$1005,Calculation!$B144,1)),"")</f>
        <v>Not set</v>
      </c>
      <c r="J144" s="86" t="str">
        <f>IFERROR(""&amp;INDEX(Backlog!I$6:I$1005,Calculation!$B144,1),"")</f>
        <v/>
      </c>
      <c r="K144" s="86" t="str">
        <f>IFERROR(IF(LEN(INDEX(Backlog!J$6:J$1005,Calculation!$B144,1))=0,"Not set",INDEX(Backlog!J$6:J$1005,Calculation!$B144,1)),"")</f>
        <v>Not set</v>
      </c>
      <c r="L144" s="105" t="str">
        <f>IFERROR(IF(INDEX(Backlog!K$6:K$1005,Calculation!$B144,1)="","",INDEX(Backlog!K$6:K$1005,Calculation!$B144,1)),"")</f>
        <v/>
      </c>
      <c r="M144" s="105" t="str">
        <f t="shared" si="68"/>
        <v/>
      </c>
      <c r="N144" s="105" t="str">
        <f>IFERROR(IF(INDEX(Backlog!L$6:L$1005,Calculation!$B144,1)="","",INDEX(Backlog!L$6:L$1005,Calculation!$B144,1)),"")</f>
        <v/>
      </c>
      <c r="O144" s="105" t="str">
        <f t="shared" si="69"/>
        <v/>
      </c>
      <c r="P144" s="86" t="str">
        <f>IFERROR(""&amp;INDEX(Backlog!M$6:M$1005,Calculation!$B144,1),"")</f>
        <v/>
      </c>
      <c r="Q144" s="106" t="str">
        <f t="shared" si="70"/>
        <v/>
      </c>
      <c r="R144" s="106">
        <f t="shared" si="71"/>
        <v>0</v>
      </c>
      <c r="T144" s="107">
        <f t="shared" si="72"/>
        <v>0</v>
      </c>
      <c r="U144" s="86">
        <f t="shared" si="73"/>
        <v>1</v>
      </c>
      <c r="V144" s="86">
        <f t="shared" si="74"/>
        <v>1</v>
      </c>
      <c r="W144" s="86">
        <f t="shared" si="75"/>
        <v>1</v>
      </c>
      <c r="X144" s="86">
        <f t="shared" si="82"/>
        <v>0</v>
      </c>
      <c r="Y144" s="86" t="str">
        <f t="shared" si="76"/>
        <v xml:space="preserve">#0 - </v>
      </c>
      <c r="Z144" s="86" t="str">
        <f t="shared" si="77"/>
        <v>-</v>
      </c>
      <c r="AA144" s="86" t="str">
        <f>IF(X144=0,"",IF(LEN(K144)=0,COLUMN(Kanban!$D$8),IFERROR(MATCH(K144,Kanban!$A$8:$AI$8,0),COLUMN(Kanban!$D$8))))</f>
        <v/>
      </c>
      <c r="AB144" s="86" t="str">
        <f>IF(X144=0,"",2*COUNTIF($AA$5:AA144,AA144)+$AF$5)</f>
        <v/>
      </c>
      <c r="AC144" s="106" t="str">
        <f t="shared" si="83"/>
        <v>-</v>
      </c>
      <c r="AK144" s="107" t="str">
        <f>INDEX(Retrospective!$B$8:$D$207,B144,IF(OR($AI$4=2,$AI$4=4),2,1))&amp;IF($AI$4=2,""," - "&amp;INDEX(Retrospective!$B$8:$D$207,B144,IF($AI$4=1,2,3)))</f>
        <v xml:space="preserve"> - </v>
      </c>
      <c r="AL144" s="106" t="str">
        <f>IFERROR(MATCH(INDEX(Retrospective!$E$8:$E$207,B144,1),$AI$13:$AI$16,0),"")</f>
        <v/>
      </c>
      <c r="AM144" s="86" t="str">
        <f>IF(AL144="","", AL144&amp;"."&amp;COUNTIF($AL$5:AL144,AL144))</f>
        <v/>
      </c>
      <c r="BF144" s="111" t="str">
        <f t="array" ref="BF144">IFERROR(SMALL(IF($D$5:$D$1004=$AP$6,$N$5:$N$1004,""),B144),"")</f>
        <v/>
      </c>
      <c r="BG144" s="112" t="str">
        <f>IF(IFERROR(MATCH(BF144,$BF$4:BF143,0),0)=0,MAX($BG$4:BG143)+1,"")</f>
        <v/>
      </c>
      <c r="BH144" s="113" t="str">
        <f t="shared" si="78"/>
        <v/>
      </c>
      <c r="BI144" s="112" t="str">
        <f t="shared" si="79"/>
        <v/>
      </c>
      <c r="BJ144" s="86" t="str">
        <f t="shared" si="80"/>
        <v/>
      </c>
      <c r="BK144" s="86" t="str">
        <f t="shared" si="84"/>
        <v/>
      </c>
      <c r="BL144" s="86" t="str">
        <f t="shared" si="81"/>
        <v/>
      </c>
      <c r="BM144" s="86" t="str">
        <f t="shared" si="85"/>
        <v/>
      </c>
      <c r="DA144" s="109">
        <f>IF(COUNTIF($DA$5:DA143,DA143)=$BD$15,MAX(DA143)+1,DA143)</f>
        <v>34</v>
      </c>
      <c r="DB144" s="109" t="str">
        <f t="shared" si="39"/>
        <v/>
      </c>
      <c r="DC144" s="109" t="str">
        <f>IF(DB144="","",INDEX($CT$5:$CY$5,1,COUNTIF($DB$6:DB144,DB144)))</f>
        <v/>
      </c>
      <c r="DD144" s="109" t="str">
        <f>IF(DB144="","",MAX(INDEX($CT$6:$CY$35,DA144+1,COUNTIF($DB$6:DB144,DB144)),0))</f>
        <v/>
      </c>
    </row>
    <row r="145" spans="2:108" s="7" customFormat="1" ht="15" customHeight="1" x14ac:dyDescent="0.25">
      <c r="B145" s="104">
        <v>141</v>
      </c>
      <c r="C145" s="86">
        <f>IFERROR(INDEX(Backlog!B$6:B$1005,Calculation!$B145,1),"")</f>
        <v>0</v>
      </c>
      <c r="D145" s="86" t="str">
        <f>IFERROR(IF(INDEX(Backlog!C$6:C$1005,Calculation!$B145,1)="","",INDEX(Backlog!C$6:C$1005,Calculation!$B145,1)),"")</f>
        <v/>
      </c>
      <c r="E145" s="86" t="str">
        <f>IFERROR(""&amp;INDEX(Backlog!D$6:D$1005,Calculation!$B145,1),"")</f>
        <v/>
      </c>
      <c r="F145" s="86" t="str">
        <f>IFERROR(""&amp;INDEX(Backlog!E$6:E$1005,Calculation!$B145,1),"")</f>
        <v/>
      </c>
      <c r="G145" s="86" t="str">
        <f>IFERROR(""&amp;INDEX(Backlog!F$6:F$1005,Calculation!$B145,1),"")</f>
        <v/>
      </c>
      <c r="H145" s="86" t="str">
        <f>IFERROR(IF(INDEX(Backlog!G$6:G$1005,Calculation!$B145,1)="","",INDEX(Backlog!G$6:G$1005,Calculation!$B145,1)),"")</f>
        <v/>
      </c>
      <c r="I145" s="86" t="str">
        <f>IFERROR(IF(INDEX(Backlog!H$6:H$1005,Calculation!$B145,1)="","Not set",INDEX(Backlog!H$6:H$1005,Calculation!$B145,1)),"")</f>
        <v>Not set</v>
      </c>
      <c r="J145" s="86" t="str">
        <f>IFERROR(""&amp;INDEX(Backlog!I$6:I$1005,Calculation!$B145,1),"")</f>
        <v/>
      </c>
      <c r="K145" s="86" t="str">
        <f>IFERROR(IF(LEN(INDEX(Backlog!J$6:J$1005,Calculation!$B145,1))=0,"Not set",INDEX(Backlog!J$6:J$1005,Calculation!$B145,1)),"")</f>
        <v>Not set</v>
      </c>
      <c r="L145" s="105" t="str">
        <f>IFERROR(IF(INDEX(Backlog!K$6:K$1005,Calculation!$B145,1)="","",INDEX(Backlog!K$6:K$1005,Calculation!$B145,1)),"")</f>
        <v/>
      </c>
      <c r="M145" s="105" t="str">
        <f t="shared" si="68"/>
        <v/>
      </c>
      <c r="N145" s="105" t="str">
        <f>IFERROR(IF(INDEX(Backlog!L$6:L$1005,Calculation!$B145,1)="","",INDEX(Backlog!L$6:L$1005,Calculation!$B145,1)),"")</f>
        <v/>
      </c>
      <c r="O145" s="105" t="str">
        <f t="shared" si="69"/>
        <v/>
      </c>
      <c r="P145" s="86" t="str">
        <f>IFERROR(""&amp;INDEX(Backlog!M$6:M$1005,Calculation!$B145,1),"")</f>
        <v/>
      </c>
      <c r="Q145" s="106" t="str">
        <f t="shared" si="70"/>
        <v/>
      </c>
      <c r="R145" s="106">
        <f t="shared" si="71"/>
        <v>0</v>
      </c>
      <c r="T145" s="107">
        <f t="shared" si="72"/>
        <v>0</v>
      </c>
      <c r="U145" s="86">
        <f t="shared" si="73"/>
        <v>1</v>
      </c>
      <c r="V145" s="86">
        <f t="shared" si="74"/>
        <v>1</v>
      </c>
      <c r="W145" s="86">
        <f t="shared" si="75"/>
        <v>1</v>
      </c>
      <c r="X145" s="86">
        <f t="shared" si="82"/>
        <v>0</v>
      </c>
      <c r="Y145" s="86" t="str">
        <f t="shared" si="76"/>
        <v xml:space="preserve">#0 - </v>
      </c>
      <c r="Z145" s="86" t="str">
        <f t="shared" si="77"/>
        <v>-</v>
      </c>
      <c r="AA145" s="86" t="str">
        <f>IF(X145=0,"",IF(LEN(K145)=0,COLUMN(Kanban!$D$8),IFERROR(MATCH(K145,Kanban!$A$8:$AI$8,0),COLUMN(Kanban!$D$8))))</f>
        <v/>
      </c>
      <c r="AB145" s="86" t="str">
        <f>IF(X145=0,"",2*COUNTIF($AA$5:AA145,AA145)+$AF$5)</f>
        <v/>
      </c>
      <c r="AC145" s="106" t="str">
        <f t="shared" si="83"/>
        <v>-</v>
      </c>
      <c r="AK145" s="107" t="str">
        <f>INDEX(Retrospective!$B$8:$D$207,B145,IF(OR($AI$4=2,$AI$4=4),2,1))&amp;IF($AI$4=2,""," - "&amp;INDEX(Retrospective!$B$8:$D$207,B145,IF($AI$4=1,2,3)))</f>
        <v xml:space="preserve"> - </v>
      </c>
      <c r="AL145" s="106" t="str">
        <f>IFERROR(MATCH(INDEX(Retrospective!$E$8:$E$27,B145,1),$AI$13:$AI$16,0),"")</f>
        <v/>
      </c>
      <c r="AM145" s="86" t="str">
        <f>IF(AL145="","", AL145&amp;"."&amp;COUNTIF($AL$5:AL145,AL145))</f>
        <v/>
      </c>
      <c r="BF145" s="111" t="str">
        <f t="array" ref="BF145">IFERROR(SMALL(IF($D$5:$D$1004=$AP$6,$N$5:$N$1004,""),B145),"")</f>
        <v/>
      </c>
      <c r="BG145" s="112" t="str">
        <f>IF(IFERROR(MATCH(BF145,$BF$4:BF144,0),0)=0,MAX($BG$4:BG144)+1,"")</f>
        <v/>
      </c>
      <c r="BH145" s="113" t="str">
        <f t="shared" si="78"/>
        <v/>
      </c>
      <c r="BI145" s="112" t="str">
        <f t="shared" si="79"/>
        <v/>
      </c>
      <c r="BJ145" s="86" t="str">
        <f t="shared" si="80"/>
        <v/>
      </c>
      <c r="BK145" s="86" t="str">
        <f t="shared" si="84"/>
        <v/>
      </c>
      <c r="BL145" s="86" t="str">
        <f t="shared" si="81"/>
        <v/>
      </c>
      <c r="BM145" s="86" t="str">
        <f t="shared" si="85"/>
        <v/>
      </c>
      <c r="DA145" s="109">
        <f>IF(COUNTIF($DA$5:DA144,DA144)=$BD$15,MAX(DA144)+1,DA144)</f>
        <v>34</v>
      </c>
      <c r="DB145" s="109" t="str">
        <f t="shared" si="39"/>
        <v/>
      </c>
      <c r="DC145" s="109" t="str">
        <f>IF(DB145="","",INDEX($CT$5:$CY$5,1,COUNTIF($DB$6:DB145,DB145)))</f>
        <v/>
      </c>
      <c r="DD145" s="109" t="str">
        <f>IF(DB145="","",MAX(INDEX($CT$6:$CY$35,DA145+1,COUNTIF($DB$6:DB145,DB145)),0))</f>
        <v/>
      </c>
    </row>
    <row r="146" spans="2:108" s="7" customFormat="1" ht="15" customHeight="1" x14ac:dyDescent="0.25">
      <c r="B146" s="104">
        <v>142</v>
      </c>
      <c r="C146" s="86">
        <f>IFERROR(INDEX(Backlog!B$6:B$1005,Calculation!$B146,1),"")</f>
        <v>0</v>
      </c>
      <c r="D146" s="86" t="str">
        <f>IFERROR(IF(INDEX(Backlog!C$6:C$1005,Calculation!$B146,1)="","",INDEX(Backlog!C$6:C$1005,Calculation!$B146,1)),"")</f>
        <v/>
      </c>
      <c r="E146" s="86" t="str">
        <f>IFERROR(""&amp;INDEX(Backlog!D$6:D$1005,Calculation!$B146,1),"")</f>
        <v/>
      </c>
      <c r="F146" s="86" t="str">
        <f>IFERROR(""&amp;INDEX(Backlog!E$6:E$1005,Calculation!$B146,1),"")</f>
        <v/>
      </c>
      <c r="G146" s="86" t="str">
        <f>IFERROR(""&amp;INDEX(Backlog!F$6:F$1005,Calculation!$B146,1),"")</f>
        <v/>
      </c>
      <c r="H146" s="86" t="str">
        <f>IFERROR(IF(INDEX(Backlog!G$6:G$1005,Calculation!$B146,1)="","",INDEX(Backlog!G$6:G$1005,Calculation!$B146,1)),"")</f>
        <v/>
      </c>
      <c r="I146" s="86" t="str">
        <f>IFERROR(IF(INDEX(Backlog!H$6:H$1005,Calculation!$B146,1)="","Not set",INDEX(Backlog!H$6:H$1005,Calculation!$B146,1)),"")</f>
        <v>Not set</v>
      </c>
      <c r="J146" s="86" t="str">
        <f>IFERROR(""&amp;INDEX(Backlog!I$6:I$1005,Calculation!$B146,1),"")</f>
        <v/>
      </c>
      <c r="K146" s="86" t="str">
        <f>IFERROR(IF(LEN(INDEX(Backlog!J$6:J$1005,Calculation!$B146,1))=0,"Not set",INDEX(Backlog!J$6:J$1005,Calculation!$B146,1)),"")</f>
        <v>Not set</v>
      </c>
      <c r="L146" s="105" t="str">
        <f>IFERROR(IF(INDEX(Backlog!K$6:K$1005,Calculation!$B146,1)="","",INDEX(Backlog!K$6:K$1005,Calculation!$B146,1)),"")</f>
        <v/>
      </c>
      <c r="M146" s="105" t="str">
        <f t="shared" si="68"/>
        <v/>
      </c>
      <c r="N146" s="105" t="str">
        <f>IFERROR(IF(INDEX(Backlog!L$6:L$1005,Calculation!$B146,1)="","",INDEX(Backlog!L$6:L$1005,Calculation!$B146,1)),"")</f>
        <v/>
      </c>
      <c r="O146" s="105" t="str">
        <f t="shared" si="69"/>
        <v/>
      </c>
      <c r="P146" s="86" t="str">
        <f>IFERROR(""&amp;INDEX(Backlog!M$6:M$1005,Calculation!$B146,1),"")</f>
        <v/>
      </c>
      <c r="Q146" s="106" t="str">
        <f t="shared" si="70"/>
        <v/>
      </c>
      <c r="R146" s="106">
        <f t="shared" si="71"/>
        <v>0</v>
      </c>
      <c r="T146" s="107">
        <f t="shared" si="72"/>
        <v>0</v>
      </c>
      <c r="U146" s="86">
        <f t="shared" si="73"/>
        <v>1</v>
      </c>
      <c r="V146" s="86">
        <f t="shared" si="74"/>
        <v>1</v>
      </c>
      <c r="W146" s="86">
        <f t="shared" si="75"/>
        <v>1</v>
      </c>
      <c r="X146" s="86">
        <f t="shared" si="82"/>
        <v>0</v>
      </c>
      <c r="Y146" s="86" t="str">
        <f t="shared" si="76"/>
        <v xml:space="preserve">#0 - </v>
      </c>
      <c r="Z146" s="86" t="str">
        <f t="shared" si="77"/>
        <v>-</v>
      </c>
      <c r="AA146" s="86" t="str">
        <f>IF(X146=0,"",IF(LEN(K146)=0,COLUMN(Kanban!$D$8),IFERROR(MATCH(K146,Kanban!$A$8:$AI$8,0),COLUMN(Kanban!$D$8))))</f>
        <v/>
      </c>
      <c r="AB146" s="86" t="str">
        <f>IF(X146=0,"",2*COUNTIF($AA$5:AA146,AA146)+$AF$5)</f>
        <v/>
      </c>
      <c r="AC146" s="106" t="str">
        <f t="shared" si="83"/>
        <v>-</v>
      </c>
      <c r="AK146" s="107" t="str">
        <f>INDEX(Retrospective!$B$8:$D$207,B146,IF(OR($AI$4=2,$AI$4=4),2,1))&amp;IF($AI$4=2,""," - "&amp;INDEX(Retrospective!$B$8:$D$207,B146,IF($AI$4=1,2,3)))</f>
        <v xml:space="preserve"> - </v>
      </c>
      <c r="AL146" s="106" t="str">
        <f>IFERROR(MATCH(INDEX(Retrospective!$E$8:$E$27,B146,1),$AI$13:$AI$16,0),"")</f>
        <v/>
      </c>
      <c r="AM146" s="86" t="str">
        <f>IF(AL146="","", AL146&amp;"."&amp;COUNTIF($AL$5:AL146,AL146))</f>
        <v/>
      </c>
      <c r="BF146" s="111" t="str">
        <f t="array" ref="BF146">IFERROR(SMALL(IF($D$5:$D$1004=$AP$6,$N$5:$N$1004,""),B146),"")</f>
        <v/>
      </c>
      <c r="BG146" s="112" t="str">
        <f>IF(IFERROR(MATCH(BF146,$BF$4:BF145,0),0)=0,MAX($BG$4:BG145)+1,"")</f>
        <v/>
      </c>
      <c r="BH146" s="113" t="str">
        <f t="shared" si="78"/>
        <v/>
      </c>
      <c r="BI146" s="112" t="str">
        <f t="shared" si="79"/>
        <v/>
      </c>
      <c r="BJ146" s="86" t="str">
        <f t="shared" si="80"/>
        <v/>
      </c>
      <c r="BK146" s="86" t="str">
        <f t="shared" si="84"/>
        <v/>
      </c>
      <c r="BL146" s="86" t="str">
        <f t="shared" si="81"/>
        <v/>
      </c>
      <c r="BM146" s="86" t="str">
        <f t="shared" si="85"/>
        <v/>
      </c>
      <c r="DA146" s="109">
        <f>IF(COUNTIF($DA$5:DA145,DA145)=$BD$15,MAX(DA145)+1,DA145)</f>
        <v>35</v>
      </c>
      <c r="DB146" s="109" t="str">
        <f t="shared" si="39"/>
        <v/>
      </c>
      <c r="DC146" s="109" t="str">
        <f>IF(DB146="","",INDEX($CT$5:$CY$5,1,COUNTIF($DB$6:DB146,DB146)))</f>
        <v/>
      </c>
      <c r="DD146" s="109" t="str">
        <f>IF(DB146="","",MAX(INDEX($CT$6:$CY$35,DA146+1,COUNTIF($DB$6:DB146,DB146)),0))</f>
        <v/>
      </c>
    </row>
    <row r="147" spans="2:108" s="7" customFormat="1" ht="15" customHeight="1" x14ac:dyDescent="0.25">
      <c r="B147" s="104">
        <v>143</v>
      </c>
      <c r="C147" s="86">
        <f>IFERROR(INDEX(Backlog!B$6:B$1005,Calculation!$B147,1),"")</f>
        <v>0</v>
      </c>
      <c r="D147" s="86" t="str">
        <f>IFERROR(IF(INDEX(Backlog!C$6:C$1005,Calculation!$B147,1)="","",INDEX(Backlog!C$6:C$1005,Calculation!$B147,1)),"")</f>
        <v/>
      </c>
      <c r="E147" s="86" t="str">
        <f>IFERROR(""&amp;INDEX(Backlog!D$6:D$1005,Calculation!$B147,1),"")</f>
        <v/>
      </c>
      <c r="F147" s="86" t="str">
        <f>IFERROR(""&amp;INDEX(Backlog!E$6:E$1005,Calculation!$B147,1),"")</f>
        <v/>
      </c>
      <c r="G147" s="86" t="str">
        <f>IFERROR(""&amp;INDEX(Backlog!F$6:F$1005,Calculation!$B147,1),"")</f>
        <v/>
      </c>
      <c r="H147" s="86" t="str">
        <f>IFERROR(IF(INDEX(Backlog!G$6:G$1005,Calculation!$B147,1)="","",INDEX(Backlog!G$6:G$1005,Calculation!$B147,1)),"")</f>
        <v/>
      </c>
      <c r="I147" s="86" t="str">
        <f>IFERROR(IF(INDEX(Backlog!H$6:H$1005,Calculation!$B147,1)="","Not set",INDEX(Backlog!H$6:H$1005,Calculation!$B147,1)),"")</f>
        <v>Not set</v>
      </c>
      <c r="J147" s="86" t="str">
        <f>IFERROR(""&amp;INDEX(Backlog!I$6:I$1005,Calculation!$B147,1),"")</f>
        <v/>
      </c>
      <c r="K147" s="86" t="str">
        <f>IFERROR(IF(LEN(INDEX(Backlog!J$6:J$1005,Calculation!$B147,1))=0,"Not set",INDEX(Backlog!J$6:J$1005,Calculation!$B147,1)),"")</f>
        <v>Not set</v>
      </c>
      <c r="L147" s="105" t="str">
        <f>IFERROR(IF(INDEX(Backlog!K$6:K$1005,Calculation!$B147,1)="","",INDEX(Backlog!K$6:K$1005,Calculation!$B147,1)),"")</f>
        <v/>
      </c>
      <c r="M147" s="105" t="str">
        <f t="shared" si="68"/>
        <v/>
      </c>
      <c r="N147" s="105" t="str">
        <f>IFERROR(IF(INDEX(Backlog!L$6:L$1005,Calculation!$B147,1)="","",INDEX(Backlog!L$6:L$1005,Calculation!$B147,1)),"")</f>
        <v/>
      </c>
      <c r="O147" s="105" t="str">
        <f t="shared" si="69"/>
        <v/>
      </c>
      <c r="P147" s="86" t="str">
        <f>IFERROR(""&amp;INDEX(Backlog!M$6:M$1005,Calculation!$B147,1),"")</f>
        <v/>
      </c>
      <c r="Q147" s="106" t="str">
        <f t="shared" si="70"/>
        <v/>
      </c>
      <c r="R147" s="106">
        <f t="shared" si="71"/>
        <v>0</v>
      </c>
      <c r="T147" s="107">
        <f t="shared" si="72"/>
        <v>0</v>
      </c>
      <c r="U147" s="86">
        <f t="shared" si="73"/>
        <v>1</v>
      </c>
      <c r="V147" s="86">
        <f t="shared" si="74"/>
        <v>1</v>
      </c>
      <c r="W147" s="86">
        <f t="shared" si="75"/>
        <v>1</v>
      </c>
      <c r="X147" s="86">
        <f t="shared" si="82"/>
        <v>0</v>
      </c>
      <c r="Y147" s="86" t="str">
        <f t="shared" si="76"/>
        <v xml:space="preserve">#0 - </v>
      </c>
      <c r="Z147" s="86" t="str">
        <f t="shared" si="77"/>
        <v>-</v>
      </c>
      <c r="AA147" s="86" t="str">
        <f>IF(X147=0,"",IF(LEN(K147)=0,COLUMN(Kanban!$D$8),IFERROR(MATCH(K147,Kanban!$A$8:$AI$8,0),COLUMN(Kanban!$D$8))))</f>
        <v/>
      </c>
      <c r="AB147" s="86" t="str">
        <f>IF(X147=0,"",2*COUNTIF($AA$5:AA147,AA147)+$AF$5)</f>
        <v/>
      </c>
      <c r="AC147" s="106" t="str">
        <f t="shared" si="83"/>
        <v>-</v>
      </c>
      <c r="AK147" s="107" t="str">
        <f>INDEX(Retrospective!$B$8:$D$207,B147,IF(OR($AI$4=2,$AI$4=4),2,1))&amp;IF($AI$4=2,""," - "&amp;INDEX(Retrospective!$B$8:$D$207,B147,IF($AI$4=1,2,3)))</f>
        <v xml:space="preserve"> - </v>
      </c>
      <c r="AL147" s="106" t="str">
        <f>IFERROR(MATCH(INDEX(Retrospective!$E$8:$E$207,B147,1),$AI$13:$AI$16,0),"")</f>
        <v/>
      </c>
      <c r="AM147" s="86" t="str">
        <f>IF(AL147="","", AL147&amp;"."&amp;COUNTIF($AL$5:AL147,AL147))</f>
        <v/>
      </c>
      <c r="BF147" s="111" t="str">
        <f t="array" ref="BF147">IFERROR(SMALL(IF($D$5:$D$1004=$AP$6,$N$5:$N$1004,""),B147),"")</f>
        <v/>
      </c>
      <c r="BG147" s="112" t="str">
        <f>IF(IFERROR(MATCH(BF147,$BF$4:BF146,0),0)=0,MAX($BG$4:BG146)+1,"")</f>
        <v/>
      </c>
      <c r="BH147" s="113" t="str">
        <f t="shared" si="78"/>
        <v/>
      </c>
      <c r="BI147" s="112" t="str">
        <f t="shared" si="79"/>
        <v/>
      </c>
      <c r="BJ147" s="86" t="str">
        <f t="shared" si="80"/>
        <v/>
      </c>
      <c r="BK147" s="86" t="str">
        <f t="shared" si="84"/>
        <v/>
      </c>
      <c r="BL147" s="86" t="str">
        <f t="shared" si="81"/>
        <v/>
      </c>
      <c r="BM147" s="86" t="str">
        <f t="shared" si="85"/>
        <v/>
      </c>
      <c r="DA147" s="109">
        <f>IF(COUNTIF($DA$5:DA146,DA146)=$BD$15,MAX(DA146)+1,DA146)</f>
        <v>35</v>
      </c>
      <c r="DB147" s="109" t="str">
        <f t="shared" si="39"/>
        <v/>
      </c>
      <c r="DC147" s="109" t="str">
        <f>IF(DB147="","",INDEX($CT$5:$CY$5,1,COUNTIF($DB$6:DB147,DB147)))</f>
        <v/>
      </c>
      <c r="DD147" s="109" t="str">
        <f>IF(DB147="","",MAX(INDEX($CT$6:$CY$35,DA147+1,COUNTIF($DB$6:DB147,DB147)),0))</f>
        <v/>
      </c>
    </row>
    <row r="148" spans="2:108" s="7" customFormat="1" ht="15" customHeight="1" x14ac:dyDescent="0.25">
      <c r="B148" s="104">
        <v>144</v>
      </c>
      <c r="C148" s="86">
        <f>IFERROR(INDEX(Backlog!B$6:B$1005,Calculation!$B148,1),"")</f>
        <v>0</v>
      </c>
      <c r="D148" s="86" t="str">
        <f>IFERROR(IF(INDEX(Backlog!C$6:C$1005,Calculation!$B148,1)="","",INDEX(Backlog!C$6:C$1005,Calculation!$B148,1)),"")</f>
        <v/>
      </c>
      <c r="E148" s="86" t="str">
        <f>IFERROR(""&amp;INDEX(Backlog!D$6:D$1005,Calculation!$B148,1),"")</f>
        <v/>
      </c>
      <c r="F148" s="86" t="str">
        <f>IFERROR(""&amp;INDEX(Backlog!E$6:E$1005,Calculation!$B148,1),"")</f>
        <v/>
      </c>
      <c r="G148" s="86" t="str">
        <f>IFERROR(""&amp;INDEX(Backlog!F$6:F$1005,Calculation!$B148,1),"")</f>
        <v/>
      </c>
      <c r="H148" s="86" t="str">
        <f>IFERROR(IF(INDEX(Backlog!G$6:G$1005,Calculation!$B148,1)="","",INDEX(Backlog!G$6:G$1005,Calculation!$B148,1)),"")</f>
        <v/>
      </c>
      <c r="I148" s="86" t="str">
        <f>IFERROR(IF(INDEX(Backlog!H$6:H$1005,Calculation!$B148,1)="","Not set",INDEX(Backlog!H$6:H$1005,Calculation!$B148,1)),"")</f>
        <v>Not set</v>
      </c>
      <c r="J148" s="86" t="str">
        <f>IFERROR(""&amp;INDEX(Backlog!I$6:I$1005,Calculation!$B148,1),"")</f>
        <v/>
      </c>
      <c r="K148" s="86" t="str">
        <f>IFERROR(IF(LEN(INDEX(Backlog!J$6:J$1005,Calculation!$B148,1))=0,"Not set",INDEX(Backlog!J$6:J$1005,Calculation!$B148,1)),"")</f>
        <v>Not set</v>
      </c>
      <c r="L148" s="105" t="str">
        <f>IFERROR(IF(INDEX(Backlog!K$6:K$1005,Calculation!$B148,1)="","",INDEX(Backlog!K$6:K$1005,Calculation!$B148,1)),"")</f>
        <v/>
      </c>
      <c r="M148" s="105" t="str">
        <f t="shared" si="68"/>
        <v/>
      </c>
      <c r="N148" s="105" t="str">
        <f>IFERROR(IF(INDEX(Backlog!L$6:L$1005,Calculation!$B148,1)="","",INDEX(Backlog!L$6:L$1005,Calculation!$B148,1)),"")</f>
        <v/>
      </c>
      <c r="O148" s="105" t="str">
        <f t="shared" si="69"/>
        <v/>
      </c>
      <c r="P148" s="86" t="str">
        <f>IFERROR(""&amp;INDEX(Backlog!M$6:M$1005,Calculation!$B148,1),"")</f>
        <v/>
      </c>
      <c r="Q148" s="106" t="str">
        <f t="shared" si="70"/>
        <v/>
      </c>
      <c r="R148" s="106">
        <f t="shared" si="71"/>
        <v>0</v>
      </c>
      <c r="T148" s="107">
        <f t="shared" si="72"/>
        <v>0</v>
      </c>
      <c r="U148" s="86">
        <f t="shared" si="73"/>
        <v>1</v>
      </c>
      <c r="V148" s="86">
        <f t="shared" si="74"/>
        <v>1</v>
      </c>
      <c r="W148" s="86">
        <f t="shared" si="75"/>
        <v>1</v>
      </c>
      <c r="X148" s="86">
        <f t="shared" si="82"/>
        <v>0</v>
      </c>
      <c r="Y148" s="86" t="str">
        <f t="shared" si="76"/>
        <v xml:space="preserve">#0 - </v>
      </c>
      <c r="Z148" s="86" t="str">
        <f t="shared" si="77"/>
        <v>-</v>
      </c>
      <c r="AA148" s="86" t="str">
        <f>IF(X148=0,"",IF(LEN(K148)=0,COLUMN(Kanban!$D$8),IFERROR(MATCH(K148,Kanban!$A$8:$AI$8,0),COLUMN(Kanban!$D$8))))</f>
        <v/>
      </c>
      <c r="AB148" s="86" t="str">
        <f>IF(X148=0,"",2*COUNTIF($AA$5:AA148,AA148)+$AF$5)</f>
        <v/>
      </c>
      <c r="AC148" s="106" t="str">
        <f t="shared" si="83"/>
        <v>-</v>
      </c>
      <c r="AK148" s="107" t="str">
        <f>INDEX(Retrospective!$B$8:$D$207,B148,IF(OR($AI$4=2,$AI$4=4),2,1))&amp;IF($AI$4=2,""," - "&amp;INDEX(Retrospective!$B$8:$D$207,B148,IF($AI$4=1,2,3)))</f>
        <v xml:space="preserve"> - </v>
      </c>
      <c r="AL148" s="106" t="str">
        <f>IFERROR(MATCH(INDEX(Retrospective!$E$8:$E$207,B148,1),$AI$13:$AI$16,0),"")</f>
        <v/>
      </c>
      <c r="AM148" s="86" t="str">
        <f>IF(AL148="","", AL148&amp;"."&amp;COUNTIF($AL$5:AL148,AL148))</f>
        <v/>
      </c>
      <c r="BF148" s="111" t="str">
        <f t="array" ref="BF148">IFERROR(SMALL(IF($D$5:$D$1004=$AP$6,$N$5:$N$1004,""),B148),"")</f>
        <v/>
      </c>
      <c r="BG148" s="112" t="str">
        <f>IF(IFERROR(MATCH(BF148,$BF$4:BF147,0),0)=0,MAX($BG$4:BG147)+1,"")</f>
        <v/>
      </c>
      <c r="BH148" s="113" t="str">
        <f t="shared" si="78"/>
        <v/>
      </c>
      <c r="BI148" s="112" t="str">
        <f t="shared" si="79"/>
        <v/>
      </c>
      <c r="BJ148" s="86" t="str">
        <f t="shared" si="80"/>
        <v/>
      </c>
      <c r="BK148" s="86" t="str">
        <f t="shared" si="84"/>
        <v/>
      </c>
      <c r="BL148" s="86" t="str">
        <f t="shared" si="81"/>
        <v/>
      </c>
      <c r="BM148" s="86" t="str">
        <f t="shared" si="85"/>
        <v/>
      </c>
      <c r="DA148" s="109">
        <f>IF(COUNTIF($DA$5:DA147,DA147)=$BD$15,MAX(DA147)+1,DA147)</f>
        <v>35</v>
      </c>
      <c r="DB148" s="109" t="str">
        <f t="shared" si="39"/>
        <v/>
      </c>
      <c r="DC148" s="109" t="str">
        <f>IF(DB148="","",INDEX($CT$5:$CY$5,1,COUNTIF($DB$6:DB148,DB148)))</f>
        <v/>
      </c>
      <c r="DD148" s="109" t="str">
        <f>IF(DB148="","",MAX(INDEX($CT$6:$CY$35,DA148+1,COUNTIF($DB$6:DB148,DB148)),0))</f>
        <v/>
      </c>
    </row>
    <row r="149" spans="2:108" s="7" customFormat="1" ht="15" customHeight="1" x14ac:dyDescent="0.25">
      <c r="B149" s="104">
        <v>145</v>
      </c>
      <c r="C149" s="86">
        <f>IFERROR(INDEX(Backlog!B$6:B$1005,Calculation!$B149,1),"")</f>
        <v>0</v>
      </c>
      <c r="D149" s="86" t="str">
        <f>IFERROR(IF(INDEX(Backlog!C$6:C$1005,Calculation!$B149,1)="","",INDEX(Backlog!C$6:C$1005,Calculation!$B149,1)),"")</f>
        <v/>
      </c>
      <c r="E149" s="86" t="str">
        <f>IFERROR(""&amp;INDEX(Backlog!D$6:D$1005,Calculation!$B149,1),"")</f>
        <v/>
      </c>
      <c r="F149" s="86" t="str">
        <f>IFERROR(""&amp;INDEX(Backlog!E$6:E$1005,Calculation!$B149,1),"")</f>
        <v/>
      </c>
      <c r="G149" s="86" t="str">
        <f>IFERROR(""&amp;INDEX(Backlog!F$6:F$1005,Calculation!$B149,1),"")</f>
        <v/>
      </c>
      <c r="H149" s="86" t="str">
        <f>IFERROR(IF(INDEX(Backlog!G$6:G$1005,Calculation!$B149,1)="","",INDEX(Backlog!G$6:G$1005,Calculation!$B149,1)),"")</f>
        <v/>
      </c>
      <c r="I149" s="86" t="str">
        <f>IFERROR(IF(INDEX(Backlog!H$6:H$1005,Calculation!$B149,1)="","Not set",INDEX(Backlog!H$6:H$1005,Calculation!$B149,1)),"")</f>
        <v>Not set</v>
      </c>
      <c r="J149" s="86" t="str">
        <f>IFERROR(""&amp;INDEX(Backlog!I$6:I$1005,Calculation!$B149,1),"")</f>
        <v/>
      </c>
      <c r="K149" s="86" t="str">
        <f>IFERROR(IF(LEN(INDEX(Backlog!J$6:J$1005,Calculation!$B149,1))=0,"Not set",INDEX(Backlog!J$6:J$1005,Calculation!$B149,1)),"")</f>
        <v>Not set</v>
      </c>
      <c r="L149" s="105" t="str">
        <f>IFERROR(IF(INDEX(Backlog!K$6:K$1005,Calculation!$B149,1)="","",INDEX(Backlog!K$6:K$1005,Calculation!$B149,1)),"")</f>
        <v/>
      </c>
      <c r="M149" s="105" t="str">
        <f t="shared" si="68"/>
        <v/>
      </c>
      <c r="N149" s="105" t="str">
        <f>IFERROR(IF(INDEX(Backlog!L$6:L$1005,Calculation!$B149,1)="","",INDEX(Backlog!L$6:L$1005,Calculation!$B149,1)),"")</f>
        <v/>
      </c>
      <c r="O149" s="105" t="str">
        <f t="shared" si="69"/>
        <v/>
      </c>
      <c r="P149" s="86" t="str">
        <f>IFERROR(""&amp;INDEX(Backlog!M$6:M$1005,Calculation!$B149,1),"")</f>
        <v/>
      </c>
      <c r="Q149" s="106" t="str">
        <f t="shared" si="70"/>
        <v/>
      </c>
      <c r="R149" s="106">
        <f t="shared" si="71"/>
        <v>0</v>
      </c>
      <c r="T149" s="107">
        <f t="shared" si="72"/>
        <v>0</v>
      </c>
      <c r="U149" s="86">
        <f t="shared" si="73"/>
        <v>1</v>
      </c>
      <c r="V149" s="86">
        <f t="shared" si="74"/>
        <v>1</v>
      </c>
      <c r="W149" s="86">
        <f t="shared" si="75"/>
        <v>1</v>
      </c>
      <c r="X149" s="86">
        <f t="shared" si="82"/>
        <v>0</v>
      </c>
      <c r="Y149" s="86" t="str">
        <f t="shared" si="76"/>
        <v xml:space="preserve">#0 - </v>
      </c>
      <c r="Z149" s="86" t="str">
        <f t="shared" si="77"/>
        <v>-</v>
      </c>
      <c r="AA149" s="86" t="str">
        <f>IF(X149=0,"",IF(LEN(K149)=0,COLUMN(Kanban!$D$8),IFERROR(MATCH(K149,Kanban!$A$8:$AI$8,0),COLUMN(Kanban!$D$8))))</f>
        <v/>
      </c>
      <c r="AB149" s="86" t="str">
        <f>IF(X149=0,"",2*COUNTIF($AA$5:AA149,AA149)+$AF$5)</f>
        <v/>
      </c>
      <c r="AC149" s="106" t="str">
        <f t="shared" si="83"/>
        <v>-</v>
      </c>
      <c r="AK149" s="107" t="str">
        <f>INDEX(Retrospective!$B$8:$D$207,B149,IF(OR($AI$4=2,$AI$4=4),2,1))&amp;IF($AI$4=2,""," - "&amp;INDEX(Retrospective!$B$8:$D$207,B149,IF($AI$4=1,2,3)))</f>
        <v xml:space="preserve"> - </v>
      </c>
      <c r="AL149" s="106" t="str">
        <f>IFERROR(MATCH(INDEX(Retrospective!$E$8:$E$207,B149,1),$AI$13:$AI$16,0),"")</f>
        <v/>
      </c>
      <c r="AM149" s="86" t="str">
        <f>IF(AL149="","", AL149&amp;"."&amp;COUNTIF($AL$5:AL149,AL149))</f>
        <v/>
      </c>
      <c r="BF149" s="111" t="str">
        <f t="array" ref="BF149">IFERROR(SMALL(IF($D$5:$D$1004=$AP$6,$N$5:$N$1004,""),B149),"")</f>
        <v/>
      </c>
      <c r="BG149" s="112" t="str">
        <f>IF(IFERROR(MATCH(BF149,$BF$4:BF148,0),0)=0,MAX($BG$4:BG148)+1,"")</f>
        <v/>
      </c>
      <c r="BH149" s="113" t="str">
        <f t="shared" si="78"/>
        <v/>
      </c>
      <c r="BI149" s="112" t="str">
        <f t="shared" si="79"/>
        <v/>
      </c>
      <c r="BJ149" s="86" t="str">
        <f t="shared" si="80"/>
        <v/>
      </c>
      <c r="BK149" s="86" t="str">
        <f t="shared" si="84"/>
        <v/>
      </c>
      <c r="BL149" s="86" t="str">
        <f t="shared" si="81"/>
        <v/>
      </c>
      <c r="BM149" s="86" t="str">
        <f t="shared" si="85"/>
        <v/>
      </c>
      <c r="DA149" s="109">
        <f>IF(COUNTIF($DA$5:DA148,DA148)=$BD$15,MAX(DA148)+1,DA148)</f>
        <v>35</v>
      </c>
      <c r="DB149" s="109" t="str">
        <f t="shared" si="39"/>
        <v/>
      </c>
      <c r="DC149" s="109" t="str">
        <f>IF(DB149="","",INDEX($CT$5:$CY$5,1,COUNTIF($DB$6:DB149,DB149)))</f>
        <v/>
      </c>
      <c r="DD149" s="109" t="str">
        <f>IF(DB149="","",MAX(INDEX($CT$6:$CY$35,DA149+1,COUNTIF($DB$6:DB149,DB149)),0))</f>
        <v/>
      </c>
    </row>
    <row r="150" spans="2:108" s="7" customFormat="1" ht="15" customHeight="1" x14ac:dyDescent="0.25">
      <c r="B150" s="104">
        <v>146</v>
      </c>
      <c r="C150" s="86">
        <f>IFERROR(INDEX(Backlog!B$6:B$1005,Calculation!$B150,1),"")</f>
        <v>0</v>
      </c>
      <c r="D150" s="86" t="str">
        <f>IFERROR(IF(INDEX(Backlog!C$6:C$1005,Calculation!$B150,1)="","",INDEX(Backlog!C$6:C$1005,Calculation!$B150,1)),"")</f>
        <v/>
      </c>
      <c r="E150" s="86" t="str">
        <f>IFERROR(""&amp;INDEX(Backlog!D$6:D$1005,Calculation!$B150,1),"")</f>
        <v/>
      </c>
      <c r="F150" s="86" t="str">
        <f>IFERROR(""&amp;INDEX(Backlog!E$6:E$1005,Calculation!$B150,1),"")</f>
        <v/>
      </c>
      <c r="G150" s="86" t="str">
        <f>IFERROR(""&amp;INDEX(Backlog!F$6:F$1005,Calculation!$B150,1),"")</f>
        <v/>
      </c>
      <c r="H150" s="86" t="str">
        <f>IFERROR(IF(INDEX(Backlog!G$6:G$1005,Calculation!$B150,1)="","",INDEX(Backlog!G$6:G$1005,Calculation!$B150,1)),"")</f>
        <v/>
      </c>
      <c r="I150" s="86" t="str">
        <f>IFERROR(IF(INDEX(Backlog!H$6:H$1005,Calculation!$B150,1)="","Not set",INDEX(Backlog!H$6:H$1005,Calculation!$B150,1)),"")</f>
        <v>Not set</v>
      </c>
      <c r="J150" s="86" t="str">
        <f>IFERROR(""&amp;INDEX(Backlog!I$6:I$1005,Calculation!$B150,1),"")</f>
        <v/>
      </c>
      <c r="K150" s="86" t="str">
        <f>IFERROR(IF(LEN(INDEX(Backlog!J$6:J$1005,Calculation!$B150,1))=0,"Not set",INDEX(Backlog!J$6:J$1005,Calculation!$B150,1)),"")</f>
        <v>Not set</v>
      </c>
      <c r="L150" s="105" t="str">
        <f>IFERROR(IF(INDEX(Backlog!K$6:K$1005,Calculation!$B150,1)="","",INDEX(Backlog!K$6:K$1005,Calculation!$B150,1)),"")</f>
        <v/>
      </c>
      <c r="M150" s="105" t="str">
        <f t="shared" si="68"/>
        <v/>
      </c>
      <c r="N150" s="105" t="str">
        <f>IFERROR(IF(INDEX(Backlog!L$6:L$1005,Calculation!$B150,1)="","",INDEX(Backlog!L$6:L$1005,Calculation!$B150,1)),"")</f>
        <v/>
      </c>
      <c r="O150" s="105" t="str">
        <f t="shared" si="69"/>
        <v/>
      </c>
      <c r="P150" s="86" t="str">
        <f>IFERROR(""&amp;INDEX(Backlog!M$6:M$1005,Calculation!$B150,1),"")</f>
        <v/>
      </c>
      <c r="Q150" s="106" t="str">
        <f t="shared" si="70"/>
        <v/>
      </c>
      <c r="R150" s="106">
        <f t="shared" si="71"/>
        <v>0</v>
      </c>
      <c r="T150" s="107">
        <f t="shared" si="72"/>
        <v>0</v>
      </c>
      <c r="U150" s="86">
        <f t="shared" si="73"/>
        <v>1</v>
      </c>
      <c r="V150" s="86">
        <f t="shared" si="74"/>
        <v>1</v>
      </c>
      <c r="W150" s="86">
        <f t="shared" si="75"/>
        <v>1</v>
      </c>
      <c r="X150" s="86">
        <f t="shared" si="82"/>
        <v>0</v>
      </c>
      <c r="Y150" s="86" t="str">
        <f t="shared" si="76"/>
        <v xml:space="preserve">#0 - </v>
      </c>
      <c r="Z150" s="86" t="str">
        <f t="shared" si="77"/>
        <v>-</v>
      </c>
      <c r="AA150" s="86" t="str">
        <f>IF(X150=0,"",IF(LEN(K150)=0,COLUMN(Kanban!$D$8),IFERROR(MATCH(K150,Kanban!$A$8:$AI$8,0),COLUMN(Kanban!$D$8))))</f>
        <v/>
      </c>
      <c r="AB150" s="86" t="str">
        <f>IF(X150=0,"",2*COUNTIF($AA$5:AA150,AA150)+$AF$5)</f>
        <v/>
      </c>
      <c r="AC150" s="106" t="str">
        <f t="shared" si="83"/>
        <v>-</v>
      </c>
      <c r="AK150" s="107" t="str">
        <f>INDEX(Retrospective!$B$8:$D$207,B150,IF(OR($AI$4=2,$AI$4=4),2,1))&amp;IF($AI$4=2,""," - "&amp;INDEX(Retrospective!$B$8:$D$207,B150,IF($AI$4=1,2,3)))</f>
        <v xml:space="preserve"> - </v>
      </c>
      <c r="AL150" s="106" t="str">
        <f>IFERROR(MATCH(INDEX(Retrospective!$E$8:$E$207,B150,1),$AI$13:$AI$16,0),"")</f>
        <v/>
      </c>
      <c r="AM150" s="86" t="str">
        <f>IF(AL150="","", AL150&amp;"."&amp;COUNTIF($AL$5:AL150,AL150))</f>
        <v/>
      </c>
      <c r="BF150" s="111" t="str">
        <f t="array" ref="BF150">IFERROR(SMALL(IF($D$5:$D$1004=$AP$6,$N$5:$N$1004,""),B150),"")</f>
        <v/>
      </c>
      <c r="BG150" s="112" t="str">
        <f>IF(IFERROR(MATCH(BF150,$BF$4:BF149,0),0)=0,MAX($BG$4:BG149)+1,"")</f>
        <v/>
      </c>
      <c r="BH150" s="113" t="str">
        <f t="shared" si="78"/>
        <v/>
      </c>
      <c r="BI150" s="112" t="str">
        <f t="shared" si="79"/>
        <v/>
      </c>
      <c r="BJ150" s="86" t="str">
        <f t="shared" si="80"/>
        <v/>
      </c>
      <c r="BK150" s="86" t="str">
        <f t="shared" si="84"/>
        <v/>
      </c>
      <c r="BL150" s="86" t="str">
        <f t="shared" si="81"/>
        <v/>
      </c>
      <c r="BM150" s="86" t="str">
        <f t="shared" si="85"/>
        <v/>
      </c>
      <c r="DA150" s="109">
        <f>IF(COUNTIF($DA$5:DA149,DA149)=$BD$15,MAX(DA149)+1,DA149)</f>
        <v>36</v>
      </c>
      <c r="DB150" s="109" t="str">
        <f t="shared" si="39"/>
        <v/>
      </c>
      <c r="DC150" s="109" t="str">
        <f>IF(DB150="","",INDEX($CT$5:$CY$5,1,COUNTIF($DB$6:DB150,DB150)))</f>
        <v/>
      </c>
      <c r="DD150" s="109" t="str">
        <f>IF(DB150="","",MAX(INDEX($CT$6:$CY$35,DA150+1,COUNTIF($DB$6:DB150,DB150)),0))</f>
        <v/>
      </c>
    </row>
    <row r="151" spans="2:108" s="7" customFormat="1" ht="15" customHeight="1" x14ac:dyDescent="0.25">
      <c r="B151" s="104">
        <v>147</v>
      </c>
      <c r="C151" s="86">
        <f>IFERROR(INDEX(Backlog!B$6:B$1005,Calculation!$B151,1),"")</f>
        <v>0</v>
      </c>
      <c r="D151" s="86" t="str">
        <f>IFERROR(IF(INDEX(Backlog!C$6:C$1005,Calculation!$B151,1)="","",INDEX(Backlog!C$6:C$1005,Calculation!$B151,1)),"")</f>
        <v/>
      </c>
      <c r="E151" s="86" t="str">
        <f>IFERROR(""&amp;INDEX(Backlog!D$6:D$1005,Calculation!$B151,1),"")</f>
        <v/>
      </c>
      <c r="F151" s="86" t="str">
        <f>IFERROR(""&amp;INDEX(Backlog!E$6:E$1005,Calculation!$B151,1),"")</f>
        <v/>
      </c>
      <c r="G151" s="86" t="str">
        <f>IFERROR(""&amp;INDEX(Backlog!F$6:F$1005,Calculation!$B151,1),"")</f>
        <v/>
      </c>
      <c r="H151" s="86" t="str">
        <f>IFERROR(IF(INDEX(Backlog!G$6:G$1005,Calculation!$B151,1)="","",INDEX(Backlog!G$6:G$1005,Calculation!$B151,1)),"")</f>
        <v/>
      </c>
      <c r="I151" s="86" t="str">
        <f>IFERROR(IF(INDEX(Backlog!H$6:H$1005,Calculation!$B151,1)="","Not set",INDEX(Backlog!H$6:H$1005,Calculation!$B151,1)),"")</f>
        <v>Not set</v>
      </c>
      <c r="J151" s="86" t="str">
        <f>IFERROR(""&amp;INDEX(Backlog!I$6:I$1005,Calculation!$B151,1),"")</f>
        <v/>
      </c>
      <c r="K151" s="86" t="str">
        <f>IFERROR(IF(LEN(INDEX(Backlog!J$6:J$1005,Calculation!$B151,1))=0,"Not set",INDEX(Backlog!J$6:J$1005,Calculation!$B151,1)),"")</f>
        <v>Not set</v>
      </c>
      <c r="L151" s="105" t="str">
        <f>IFERROR(IF(INDEX(Backlog!K$6:K$1005,Calculation!$B151,1)="","",INDEX(Backlog!K$6:K$1005,Calculation!$B151,1)),"")</f>
        <v/>
      </c>
      <c r="M151" s="105" t="str">
        <f t="shared" si="68"/>
        <v/>
      </c>
      <c r="N151" s="105" t="str">
        <f>IFERROR(IF(INDEX(Backlog!L$6:L$1005,Calculation!$B151,1)="","",INDEX(Backlog!L$6:L$1005,Calculation!$B151,1)),"")</f>
        <v/>
      </c>
      <c r="O151" s="105" t="str">
        <f t="shared" si="69"/>
        <v/>
      </c>
      <c r="P151" s="86" t="str">
        <f>IFERROR(""&amp;INDEX(Backlog!M$6:M$1005,Calculation!$B151,1),"")</f>
        <v/>
      </c>
      <c r="Q151" s="106" t="str">
        <f t="shared" si="70"/>
        <v/>
      </c>
      <c r="R151" s="106">
        <f t="shared" si="71"/>
        <v>0</v>
      </c>
      <c r="T151" s="107">
        <f t="shared" si="72"/>
        <v>0</v>
      </c>
      <c r="U151" s="86">
        <f t="shared" si="73"/>
        <v>1</v>
      </c>
      <c r="V151" s="86">
        <f t="shared" si="74"/>
        <v>1</v>
      </c>
      <c r="W151" s="86">
        <f t="shared" si="75"/>
        <v>1</v>
      </c>
      <c r="X151" s="86">
        <f t="shared" si="82"/>
        <v>0</v>
      </c>
      <c r="Y151" s="86" t="str">
        <f t="shared" si="76"/>
        <v xml:space="preserve">#0 - </v>
      </c>
      <c r="Z151" s="86" t="str">
        <f t="shared" si="77"/>
        <v>-</v>
      </c>
      <c r="AA151" s="86" t="str">
        <f>IF(X151=0,"",IF(LEN(K151)=0,COLUMN(Kanban!$D$8),IFERROR(MATCH(K151,Kanban!$A$8:$AI$8,0),COLUMN(Kanban!$D$8))))</f>
        <v/>
      </c>
      <c r="AB151" s="86" t="str">
        <f>IF(X151=0,"",2*COUNTIF($AA$5:AA151,AA151)+$AF$5)</f>
        <v/>
      </c>
      <c r="AC151" s="106" t="str">
        <f t="shared" si="83"/>
        <v>-</v>
      </c>
      <c r="AK151" s="107" t="str">
        <f>INDEX(Retrospective!$B$8:$D$207,B151,IF(OR($AI$4=2,$AI$4=4),2,1))&amp;IF($AI$4=2,""," - "&amp;INDEX(Retrospective!$B$8:$D$207,B151,IF($AI$4=1,2,3)))</f>
        <v xml:space="preserve"> - </v>
      </c>
      <c r="AL151" s="106" t="str">
        <f>IFERROR(MATCH(INDEX(Retrospective!$E$8:$E$27,B151,1),$AI$13:$AI$16,0),"")</f>
        <v/>
      </c>
      <c r="AM151" s="86" t="str">
        <f>IF(AL151="","", AL151&amp;"."&amp;COUNTIF($AL$5:AL151,AL151))</f>
        <v/>
      </c>
      <c r="BF151" s="111" t="str">
        <f t="array" ref="BF151">IFERROR(SMALL(IF($D$5:$D$1004=$AP$6,$N$5:$N$1004,""),B151),"")</f>
        <v/>
      </c>
      <c r="BG151" s="112" t="str">
        <f>IF(IFERROR(MATCH(BF151,$BF$4:BF150,0),0)=0,MAX($BG$4:BG150)+1,"")</f>
        <v/>
      </c>
      <c r="BH151" s="113" t="str">
        <f t="shared" si="78"/>
        <v/>
      </c>
      <c r="BI151" s="112" t="str">
        <f t="shared" si="79"/>
        <v/>
      </c>
      <c r="BJ151" s="86" t="str">
        <f t="shared" si="80"/>
        <v/>
      </c>
      <c r="BK151" s="86" t="str">
        <f t="shared" si="84"/>
        <v/>
      </c>
      <c r="BL151" s="86" t="str">
        <f t="shared" si="81"/>
        <v/>
      </c>
      <c r="BM151" s="86" t="str">
        <f t="shared" si="85"/>
        <v/>
      </c>
      <c r="DA151" s="109">
        <f>IF(COUNTIF($DA$5:DA150,DA150)=$BD$15,MAX(DA150)+1,DA150)</f>
        <v>36</v>
      </c>
      <c r="DB151" s="109" t="str">
        <f t="shared" si="39"/>
        <v/>
      </c>
      <c r="DC151" s="109" t="str">
        <f>IF(DB151="","",INDEX($CT$5:$CY$5,1,COUNTIF($DB$6:DB151,DB151)))</f>
        <v/>
      </c>
      <c r="DD151" s="109" t="str">
        <f>IF(DB151="","",MAX(INDEX($CT$6:$CY$35,DA151+1,COUNTIF($DB$6:DB151,DB151)),0))</f>
        <v/>
      </c>
    </row>
    <row r="152" spans="2:108" s="7" customFormat="1" ht="15" customHeight="1" x14ac:dyDescent="0.25">
      <c r="B152" s="104">
        <v>148</v>
      </c>
      <c r="C152" s="86">
        <f>IFERROR(INDEX(Backlog!B$6:B$1005,Calculation!$B152,1),"")</f>
        <v>0</v>
      </c>
      <c r="D152" s="86" t="str">
        <f>IFERROR(IF(INDEX(Backlog!C$6:C$1005,Calculation!$B152,1)="","",INDEX(Backlog!C$6:C$1005,Calculation!$B152,1)),"")</f>
        <v/>
      </c>
      <c r="E152" s="86" t="str">
        <f>IFERROR(""&amp;INDEX(Backlog!D$6:D$1005,Calculation!$B152,1),"")</f>
        <v/>
      </c>
      <c r="F152" s="86" t="str">
        <f>IFERROR(""&amp;INDEX(Backlog!E$6:E$1005,Calculation!$B152,1),"")</f>
        <v/>
      </c>
      <c r="G152" s="86" t="str">
        <f>IFERROR(""&amp;INDEX(Backlog!F$6:F$1005,Calculation!$B152,1),"")</f>
        <v/>
      </c>
      <c r="H152" s="86" t="str">
        <f>IFERROR(IF(INDEX(Backlog!G$6:G$1005,Calculation!$B152,1)="","",INDEX(Backlog!G$6:G$1005,Calculation!$B152,1)),"")</f>
        <v/>
      </c>
      <c r="I152" s="86" t="str">
        <f>IFERROR(IF(INDEX(Backlog!H$6:H$1005,Calculation!$B152,1)="","Not set",INDEX(Backlog!H$6:H$1005,Calculation!$B152,1)),"")</f>
        <v>Not set</v>
      </c>
      <c r="J152" s="86" t="str">
        <f>IFERROR(""&amp;INDEX(Backlog!I$6:I$1005,Calculation!$B152,1),"")</f>
        <v/>
      </c>
      <c r="K152" s="86" t="str">
        <f>IFERROR(IF(LEN(INDEX(Backlog!J$6:J$1005,Calculation!$B152,1))=0,"Not set",INDEX(Backlog!J$6:J$1005,Calculation!$B152,1)),"")</f>
        <v>Not set</v>
      </c>
      <c r="L152" s="105" t="str">
        <f>IFERROR(IF(INDEX(Backlog!K$6:K$1005,Calculation!$B152,1)="","",INDEX(Backlog!K$6:K$1005,Calculation!$B152,1)),"")</f>
        <v/>
      </c>
      <c r="M152" s="105" t="str">
        <f t="shared" si="68"/>
        <v/>
      </c>
      <c r="N152" s="105" t="str">
        <f>IFERROR(IF(INDEX(Backlog!L$6:L$1005,Calculation!$B152,1)="","",INDEX(Backlog!L$6:L$1005,Calculation!$B152,1)),"")</f>
        <v/>
      </c>
      <c r="O152" s="105" t="str">
        <f t="shared" si="69"/>
        <v/>
      </c>
      <c r="P152" s="86" t="str">
        <f>IFERROR(""&amp;INDEX(Backlog!M$6:M$1005,Calculation!$B152,1),"")</f>
        <v/>
      </c>
      <c r="Q152" s="106" t="str">
        <f t="shared" si="70"/>
        <v/>
      </c>
      <c r="R152" s="106">
        <f t="shared" si="71"/>
        <v>0</v>
      </c>
      <c r="T152" s="107">
        <f t="shared" si="72"/>
        <v>0</v>
      </c>
      <c r="U152" s="86">
        <f t="shared" si="73"/>
        <v>1</v>
      </c>
      <c r="V152" s="86">
        <f t="shared" si="74"/>
        <v>1</v>
      </c>
      <c r="W152" s="86">
        <f t="shared" si="75"/>
        <v>1</v>
      </c>
      <c r="X152" s="86">
        <f t="shared" si="82"/>
        <v>0</v>
      </c>
      <c r="Y152" s="86" t="str">
        <f t="shared" si="76"/>
        <v xml:space="preserve">#0 - </v>
      </c>
      <c r="Z152" s="86" t="str">
        <f t="shared" si="77"/>
        <v>-</v>
      </c>
      <c r="AA152" s="86" t="str">
        <f>IF(X152=0,"",IF(LEN(K152)=0,COLUMN(Kanban!$D$8),IFERROR(MATCH(K152,Kanban!$A$8:$AI$8,0),COLUMN(Kanban!$D$8))))</f>
        <v/>
      </c>
      <c r="AB152" s="86" t="str">
        <f>IF(X152=0,"",2*COUNTIF($AA$5:AA152,AA152)+$AF$5)</f>
        <v/>
      </c>
      <c r="AC152" s="106" t="str">
        <f t="shared" si="83"/>
        <v>-</v>
      </c>
      <c r="AK152" s="107" t="str">
        <f>INDEX(Retrospective!$B$8:$D$207,B152,IF(OR($AI$4=2,$AI$4=4),2,1))&amp;IF($AI$4=2,""," - "&amp;INDEX(Retrospective!$B$8:$D$207,B152,IF($AI$4=1,2,3)))</f>
        <v xml:space="preserve"> - </v>
      </c>
      <c r="AL152" s="106" t="str">
        <f>IFERROR(MATCH(INDEX(Retrospective!$E$8:$E$207,B152,1),$AI$13:$AI$16,0),"")</f>
        <v/>
      </c>
      <c r="AM152" s="86" t="str">
        <f>IF(AL152="","", AL152&amp;"."&amp;COUNTIF($AL$5:AL152,AL152))</f>
        <v/>
      </c>
      <c r="BF152" s="111" t="str">
        <f t="array" ref="BF152">IFERROR(SMALL(IF($D$5:$D$1004=$AP$6,$N$5:$N$1004,""),B152),"")</f>
        <v/>
      </c>
      <c r="BG152" s="112" t="str">
        <f>IF(IFERROR(MATCH(BF152,$BF$4:BF151,0),0)=0,MAX($BG$4:BG151)+1,"")</f>
        <v/>
      </c>
      <c r="BH152" s="113" t="str">
        <f t="shared" si="78"/>
        <v/>
      </c>
      <c r="BI152" s="112" t="str">
        <f t="shared" si="79"/>
        <v/>
      </c>
      <c r="BJ152" s="86" t="str">
        <f t="shared" si="80"/>
        <v/>
      </c>
      <c r="BK152" s="86" t="str">
        <f t="shared" si="84"/>
        <v/>
      </c>
      <c r="BL152" s="86" t="str">
        <f t="shared" si="81"/>
        <v/>
      </c>
      <c r="BM152" s="86" t="str">
        <f t="shared" si="85"/>
        <v/>
      </c>
      <c r="DA152" s="109">
        <f>IF(COUNTIF($DA$5:DA151,DA151)=$BD$15,MAX(DA151)+1,DA151)</f>
        <v>36</v>
      </c>
      <c r="DB152" s="109" t="str">
        <f t="shared" si="39"/>
        <v/>
      </c>
      <c r="DC152" s="109" t="str">
        <f>IF(DB152="","",INDEX($CT$5:$CY$5,1,COUNTIF($DB$6:DB152,DB152)))</f>
        <v/>
      </c>
      <c r="DD152" s="109" t="str">
        <f>IF(DB152="","",MAX(INDEX($CT$6:$CY$35,DA152+1,COUNTIF($DB$6:DB152,DB152)),0))</f>
        <v/>
      </c>
    </row>
    <row r="153" spans="2:108" s="7" customFormat="1" ht="15" customHeight="1" x14ac:dyDescent="0.25">
      <c r="B153" s="104">
        <v>149</v>
      </c>
      <c r="C153" s="86">
        <f>IFERROR(INDEX(Backlog!B$6:B$1005,Calculation!$B153,1),"")</f>
        <v>0</v>
      </c>
      <c r="D153" s="86" t="str">
        <f>IFERROR(IF(INDEX(Backlog!C$6:C$1005,Calculation!$B153,1)="","",INDEX(Backlog!C$6:C$1005,Calculation!$B153,1)),"")</f>
        <v/>
      </c>
      <c r="E153" s="86" t="str">
        <f>IFERROR(""&amp;INDEX(Backlog!D$6:D$1005,Calculation!$B153,1),"")</f>
        <v/>
      </c>
      <c r="F153" s="86" t="str">
        <f>IFERROR(""&amp;INDEX(Backlog!E$6:E$1005,Calculation!$B153,1),"")</f>
        <v/>
      </c>
      <c r="G153" s="86" t="str">
        <f>IFERROR(""&amp;INDEX(Backlog!F$6:F$1005,Calculation!$B153,1),"")</f>
        <v/>
      </c>
      <c r="H153" s="86" t="str">
        <f>IFERROR(IF(INDEX(Backlog!G$6:G$1005,Calculation!$B153,1)="","",INDEX(Backlog!G$6:G$1005,Calculation!$B153,1)),"")</f>
        <v/>
      </c>
      <c r="I153" s="86" t="str">
        <f>IFERROR(IF(INDEX(Backlog!H$6:H$1005,Calculation!$B153,1)="","Not set",INDEX(Backlog!H$6:H$1005,Calculation!$B153,1)),"")</f>
        <v>Not set</v>
      </c>
      <c r="J153" s="86" t="str">
        <f>IFERROR(""&amp;INDEX(Backlog!I$6:I$1005,Calculation!$B153,1),"")</f>
        <v/>
      </c>
      <c r="K153" s="86" t="str">
        <f>IFERROR(IF(LEN(INDEX(Backlog!J$6:J$1005,Calculation!$B153,1))=0,"Not set",INDEX(Backlog!J$6:J$1005,Calculation!$B153,1)),"")</f>
        <v>Not set</v>
      </c>
      <c r="L153" s="105" t="str">
        <f>IFERROR(IF(INDEX(Backlog!K$6:K$1005,Calculation!$B153,1)="","",INDEX(Backlog!K$6:K$1005,Calculation!$B153,1)),"")</f>
        <v/>
      </c>
      <c r="M153" s="105" t="str">
        <f t="shared" si="68"/>
        <v/>
      </c>
      <c r="N153" s="105" t="str">
        <f>IFERROR(IF(INDEX(Backlog!L$6:L$1005,Calculation!$B153,1)="","",INDEX(Backlog!L$6:L$1005,Calculation!$B153,1)),"")</f>
        <v/>
      </c>
      <c r="O153" s="105" t="str">
        <f t="shared" si="69"/>
        <v/>
      </c>
      <c r="P153" s="86" t="str">
        <f>IFERROR(""&amp;INDEX(Backlog!M$6:M$1005,Calculation!$B153,1),"")</f>
        <v/>
      </c>
      <c r="Q153" s="106" t="str">
        <f t="shared" si="70"/>
        <v/>
      </c>
      <c r="R153" s="106">
        <f t="shared" si="71"/>
        <v>0</v>
      </c>
      <c r="T153" s="107">
        <f t="shared" si="72"/>
        <v>0</v>
      </c>
      <c r="U153" s="86">
        <f t="shared" si="73"/>
        <v>1</v>
      </c>
      <c r="V153" s="86">
        <f t="shared" si="74"/>
        <v>1</v>
      </c>
      <c r="W153" s="86">
        <f t="shared" si="75"/>
        <v>1</v>
      </c>
      <c r="X153" s="86">
        <f t="shared" si="82"/>
        <v>0</v>
      </c>
      <c r="Y153" s="86" t="str">
        <f t="shared" si="76"/>
        <v xml:space="preserve">#0 - </v>
      </c>
      <c r="Z153" s="86" t="str">
        <f t="shared" si="77"/>
        <v>-</v>
      </c>
      <c r="AA153" s="86" t="str">
        <f>IF(X153=0,"",IF(LEN(K153)=0,COLUMN(Kanban!$D$8),IFERROR(MATCH(K153,Kanban!$A$8:$AI$8,0),COLUMN(Kanban!$D$8))))</f>
        <v/>
      </c>
      <c r="AB153" s="86" t="str">
        <f>IF(X153=0,"",2*COUNTIF($AA$5:AA153,AA153)+$AF$5)</f>
        <v/>
      </c>
      <c r="AC153" s="106" t="str">
        <f t="shared" si="83"/>
        <v>-</v>
      </c>
      <c r="AK153" s="107" t="str">
        <f>INDEX(Retrospective!$B$8:$D$207,B153,IF(OR($AI$4=2,$AI$4=4),2,1))&amp;IF($AI$4=2,""," - "&amp;INDEX(Retrospective!$B$8:$D$207,B153,IF($AI$4=1,2,3)))</f>
        <v xml:space="preserve"> - </v>
      </c>
      <c r="AL153" s="106" t="str">
        <f>IFERROR(MATCH(INDEX(Retrospective!$E$8:$E$27,B153,1),$AI$13:$AI$16,0),"")</f>
        <v/>
      </c>
      <c r="AM153" s="86" t="str">
        <f>IF(AL153="","", AL153&amp;"."&amp;COUNTIF($AL$5:AL153,AL153))</f>
        <v/>
      </c>
      <c r="BF153" s="111" t="str">
        <f t="array" ref="BF153">IFERROR(SMALL(IF($D$5:$D$1004=$AP$6,$N$5:$N$1004,""),B153),"")</f>
        <v/>
      </c>
      <c r="BG153" s="112" t="str">
        <f>IF(IFERROR(MATCH(BF153,$BF$4:BF152,0),0)=0,MAX($BG$4:BG152)+1,"")</f>
        <v/>
      </c>
      <c r="BH153" s="113" t="str">
        <f t="shared" si="78"/>
        <v/>
      </c>
      <c r="BI153" s="112" t="str">
        <f t="shared" si="79"/>
        <v/>
      </c>
      <c r="BJ153" s="86" t="str">
        <f t="shared" si="80"/>
        <v/>
      </c>
      <c r="BK153" s="86" t="str">
        <f t="shared" si="84"/>
        <v/>
      </c>
      <c r="BL153" s="86" t="str">
        <f t="shared" si="81"/>
        <v/>
      </c>
      <c r="BM153" s="86" t="str">
        <f t="shared" si="85"/>
        <v/>
      </c>
      <c r="DA153" s="109">
        <f>IF(COUNTIF($DA$5:DA152,DA152)=$BD$15,MAX(DA152)+1,DA152)</f>
        <v>36</v>
      </c>
      <c r="DB153" s="109" t="str">
        <f t="shared" si="39"/>
        <v/>
      </c>
      <c r="DC153" s="109" t="str">
        <f>IF(DB153="","",INDEX($CT$5:$CY$5,1,COUNTIF($DB$6:DB153,DB153)))</f>
        <v/>
      </c>
      <c r="DD153" s="109" t="str">
        <f>IF(DB153="","",MAX(INDEX($CT$6:$CY$35,DA153+1,COUNTIF($DB$6:DB153,DB153)),0))</f>
        <v/>
      </c>
    </row>
    <row r="154" spans="2:108" s="7" customFormat="1" ht="15" customHeight="1" x14ac:dyDescent="0.25">
      <c r="B154" s="104">
        <v>150</v>
      </c>
      <c r="C154" s="86">
        <f>IFERROR(INDEX(Backlog!B$6:B$1005,Calculation!$B154,1),"")</f>
        <v>0</v>
      </c>
      <c r="D154" s="86" t="str">
        <f>IFERROR(IF(INDEX(Backlog!C$6:C$1005,Calculation!$B154,1)="","",INDEX(Backlog!C$6:C$1005,Calculation!$B154,1)),"")</f>
        <v/>
      </c>
      <c r="E154" s="86" t="str">
        <f>IFERROR(""&amp;INDEX(Backlog!D$6:D$1005,Calculation!$B154,1),"")</f>
        <v/>
      </c>
      <c r="F154" s="86" t="str">
        <f>IFERROR(""&amp;INDEX(Backlog!E$6:E$1005,Calculation!$B154,1),"")</f>
        <v/>
      </c>
      <c r="G154" s="86" t="str">
        <f>IFERROR(""&amp;INDEX(Backlog!F$6:F$1005,Calculation!$B154,1),"")</f>
        <v/>
      </c>
      <c r="H154" s="86" t="str">
        <f>IFERROR(IF(INDEX(Backlog!G$6:G$1005,Calculation!$B154,1)="","",INDEX(Backlog!G$6:G$1005,Calculation!$B154,1)),"")</f>
        <v/>
      </c>
      <c r="I154" s="86" t="str">
        <f>IFERROR(IF(INDEX(Backlog!H$6:H$1005,Calculation!$B154,1)="","Not set",INDEX(Backlog!H$6:H$1005,Calculation!$B154,1)),"")</f>
        <v>Not set</v>
      </c>
      <c r="J154" s="86" t="str">
        <f>IFERROR(""&amp;INDEX(Backlog!I$6:I$1005,Calculation!$B154,1),"")</f>
        <v/>
      </c>
      <c r="K154" s="86" t="str">
        <f>IFERROR(IF(LEN(INDEX(Backlog!J$6:J$1005,Calculation!$B154,1))=0,"Not set",INDEX(Backlog!J$6:J$1005,Calculation!$B154,1)),"")</f>
        <v>Not set</v>
      </c>
      <c r="L154" s="105" t="str">
        <f>IFERROR(IF(INDEX(Backlog!K$6:K$1005,Calculation!$B154,1)="","",INDEX(Backlog!K$6:K$1005,Calculation!$B154,1)),"")</f>
        <v/>
      </c>
      <c r="M154" s="105" t="str">
        <f t="shared" si="68"/>
        <v/>
      </c>
      <c r="N154" s="105" t="str">
        <f>IFERROR(IF(INDEX(Backlog!L$6:L$1005,Calculation!$B154,1)="","",INDEX(Backlog!L$6:L$1005,Calculation!$B154,1)),"")</f>
        <v/>
      </c>
      <c r="O154" s="105" t="str">
        <f t="shared" si="69"/>
        <v/>
      </c>
      <c r="P154" s="86" t="str">
        <f>IFERROR(""&amp;INDEX(Backlog!M$6:M$1005,Calculation!$B154,1),"")</f>
        <v/>
      </c>
      <c r="Q154" s="106" t="str">
        <f t="shared" si="70"/>
        <v/>
      </c>
      <c r="R154" s="106">
        <f t="shared" si="71"/>
        <v>0</v>
      </c>
      <c r="T154" s="107">
        <f t="shared" si="72"/>
        <v>0</v>
      </c>
      <c r="U154" s="86">
        <f t="shared" si="73"/>
        <v>1</v>
      </c>
      <c r="V154" s="86">
        <f t="shared" si="74"/>
        <v>1</v>
      </c>
      <c r="W154" s="86">
        <f t="shared" si="75"/>
        <v>1</v>
      </c>
      <c r="X154" s="86">
        <f t="shared" si="82"/>
        <v>0</v>
      </c>
      <c r="Y154" s="86" t="str">
        <f t="shared" si="76"/>
        <v xml:space="preserve">#0 - </v>
      </c>
      <c r="Z154" s="86" t="str">
        <f t="shared" si="77"/>
        <v>-</v>
      </c>
      <c r="AA154" s="86" t="str">
        <f>IF(X154=0,"",IF(LEN(K154)=0,COLUMN(Kanban!$D$8),IFERROR(MATCH(K154,Kanban!$A$8:$AI$8,0),COLUMN(Kanban!$D$8))))</f>
        <v/>
      </c>
      <c r="AB154" s="86" t="str">
        <f>IF(X154=0,"",2*COUNTIF($AA$5:AA154,AA154)+$AF$5)</f>
        <v/>
      </c>
      <c r="AC154" s="106" t="str">
        <f t="shared" si="83"/>
        <v>-</v>
      </c>
      <c r="AK154" s="107" t="str">
        <f>INDEX(Retrospective!$B$8:$D$207,B154,IF(OR($AI$4=2,$AI$4=4),2,1))&amp;IF($AI$4=2,""," - "&amp;INDEX(Retrospective!$B$8:$D$207,B154,IF($AI$4=1,2,3)))</f>
        <v xml:space="preserve"> - </v>
      </c>
      <c r="AL154" s="106" t="str">
        <f>IFERROR(MATCH(INDEX(Retrospective!$E$8:$E$27,B154,1),$AI$13:$AI$16,0),"")</f>
        <v/>
      </c>
      <c r="AM154" s="86" t="str">
        <f>IF(AL154="","", AL154&amp;"."&amp;COUNTIF($AL$5:AL154,AL154))</f>
        <v/>
      </c>
      <c r="BF154" s="111" t="str">
        <f t="array" ref="BF154">IFERROR(SMALL(IF($D$5:$D$1004=$AP$6,$N$5:$N$1004,""),B154),"")</f>
        <v/>
      </c>
      <c r="BG154" s="112" t="str">
        <f>IF(IFERROR(MATCH(BF154,$BF$4:BF153,0),0)=0,MAX($BG$4:BG153)+1,"")</f>
        <v/>
      </c>
      <c r="BH154" s="113" t="str">
        <f t="shared" si="78"/>
        <v/>
      </c>
      <c r="BI154" s="112" t="str">
        <f t="shared" si="79"/>
        <v/>
      </c>
      <c r="BJ154" s="86" t="str">
        <f t="shared" si="80"/>
        <v/>
      </c>
      <c r="BK154" s="86" t="str">
        <f t="shared" si="84"/>
        <v/>
      </c>
      <c r="BL154" s="86" t="str">
        <f t="shared" si="81"/>
        <v/>
      </c>
      <c r="BM154" s="86" t="str">
        <f t="shared" si="85"/>
        <v/>
      </c>
      <c r="DA154" s="109">
        <f>IF(COUNTIF($DA$5:DA153,DA153)=$BD$15,MAX(DA153)+1,DA153)</f>
        <v>37</v>
      </c>
      <c r="DB154" s="109" t="str">
        <f t="shared" si="39"/>
        <v/>
      </c>
      <c r="DC154" s="109" t="str">
        <f>IF(DB154="","",INDEX($CT$5:$CY$5,1,COUNTIF($DB$6:DB154,DB154)))</f>
        <v/>
      </c>
      <c r="DD154" s="109" t="str">
        <f>IF(DB154="","",MAX(INDEX($CT$6:$CY$35,DA154+1,COUNTIF($DB$6:DB154,DB154)),0))</f>
        <v/>
      </c>
    </row>
    <row r="155" spans="2:108" s="7" customFormat="1" x14ac:dyDescent="0.25">
      <c r="B155" s="104">
        <v>151</v>
      </c>
      <c r="C155" s="86">
        <f>IFERROR(INDEX(Backlog!B$6:B$1005,Calculation!$B155,1),"")</f>
        <v>0</v>
      </c>
      <c r="D155" s="86" t="str">
        <f>IFERROR(IF(INDEX(Backlog!C$6:C$1005,Calculation!$B155,1)="","",INDEX(Backlog!C$6:C$1005,Calculation!$B155,1)),"")</f>
        <v/>
      </c>
      <c r="E155" s="86" t="str">
        <f>IFERROR(""&amp;INDEX(Backlog!D$6:D$1005,Calculation!$B155,1),"")</f>
        <v/>
      </c>
      <c r="F155" s="86" t="str">
        <f>IFERROR(""&amp;INDEX(Backlog!E$6:E$1005,Calculation!$B155,1),"")</f>
        <v/>
      </c>
      <c r="G155" s="86" t="str">
        <f>IFERROR(""&amp;INDEX(Backlog!F$6:F$1005,Calculation!$B155,1),"")</f>
        <v/>
      </c>
      <c r="H155" s="86" t="str">
        <f>IFERROR(IF(INDEX(Backlog!G$6:G$1005,Calculation!$B155,1)="","",INDEX(Backlog!G$6:G$1005,Calculation!$B155,1)),"")</f>
        <v/>
      </c>
      <c r="I155" s="86" t="str">
        <f>IFERROR(IF(INDEX(Backlog!H$6:H$1005,Calculation!$B155,1)="","Not set",INDEX(Backlog!H$6:H$1005,Calculation!$B155,1)),"")</f>
        <v>Not set</v>
      </c>
      <c r="J155" s="86" t="str">
        <f>IFERROR(""&amp;INDEX(Backlog!I$6:I$1005,Calculation!$B155,1),"")</f>
        <v/>
      </c>
      <c r="K155" s="86" t="str">
        <f>IFERROR(IF(LEN(INDEX(Backlog!J$6:J$1005,Calculation!$B155,1))=0,"Not set",INDEX(Backlog!J$6:J$1005,Calculation!$B155,1)),"")</f>
        <v>Not set</v>
      </c>
      <c r="L155" s="105" t="str">
        <f>IFERROR(IF(INDEX(Backlog!K$6:K$1005,Calculation!$B155,1)="","",INDEX(Backlog!K$6:K$1005,Calculation!$B155,1)),"")</f>
        <v/>
      </c>
      <c r="M155" s="105" t="str">
        <f t="shared" si="68"/>
        <v/>
      </c>
      <c r="N155" s="105" t="str">
        <f>IFERROR(IF(INDEX(Backlog!L$6:L$1005,Calculation!$B155,1)="","",INDEX(Backlog!L$6:L$1005,Calculation!$B155,1)),"")</f>
        <v/>
      </c>
      <c r="O155" s="105" t="str">
        <f t="shared" si="69"/>
        <v/>
      </c>
      <c r="P155" s="86" t="str">
        <f>IFERROR(""&amp;INDEX(Backlog!M$6:M$1005,Calculation!$B155,1),"")</f>
        <v/>
      </c>
      <c r="Q155" s="106" t="str">
        <f t="shared" si="70"/>
        <v/>
      </c>
      <c r="R155" s="106">
        <f t="shared" si="71"/>
        <v>0</v>
      </c>
      <c r="T155" s="107">
        <f t="shared" si="72"/>
        <v>0</v>
      </c>
      <c r="U155" s="86">
        <f t="shared" si="73"/>
        <v>1</v>
      </c>
      <c r="V155" s="86">
        <f t="shared" si="74"/>
        <v>1</v>
      </c>
      <c r="W155" s="86">
        <f t="shared" si="75"/>
        <v>1</v>
      </c>
      <c r="X155" s="86">
        <f t="shared" si="82"/>
        <v>0</v>
      </c>
      <c r="Y155" s="86" t="str">
        <f t="shared" si="76"/>
        <v xml:space="preserve">#0 - </v>
      </c>
      <c r="Z155" s="86" t="str">
        <f t="shared" si="77"/>
        <v>-</v>
      </c>
      <c r="AA155" s="86" t="str">
        <f>IF(X155=0,"",IF(LEN(K155)=0,COLUMN(Kanban!$D$8),IFERROR(MATCH(K155,Kanban!$A$8:$AI$8,0),COLUMN(Kanban!$D$8))))</f>
        <v/>
      </c>
      <c r="AB155" s="86" t="str">
        <f>IF(X155=0,"",2*COUNTIF($AA$5:AA155,AA155)+$AF$5)</f>
        <v/>
      </c>
      <c r="AC155" s="106" t="str">
        <f t="shared" si="83"/>
        <v>-</v>
      </c>
      <c r="AK155" s="107" t="str">
        <f>INDEX(Retrospective!$B$8:$D$207,B155,IF(OR($AI$4=2,$AI$4=4),2,1))&amp;IF($AI$4=2,""," - "&amp;INDEX(Retrospective!$B$8:$D$207,B155,IF($AI$4=1,2,3)))</f>
        <v xml:space="preserve"> - </v>
      </c>
      <c r="AL155" s="106" t="str">
        <f>IFERROR(MATCH(INDEX(Retrospective!$E$8:$E$207,B155,1),$AI$13:$AI$16,0),"")</f>
        <v/>
      </c>
      <c r="AM155" s="86" t="str">
        <f>IF(AL155="","", AL155&amp;"."&amp;COUNTIF($AL$5:AL155,AL155))</f>
        <v/>
      </c>
      <c r="BF155" s="111" t="str">
        <f t="array" ref="BF155">IFERROR(SMALL(IF($D$5:$D$1004=$AP$6,$N$5:$N$1004,""),B155),"")</f>
        <v/>
      </c>
      <c r="BG155" s="112" t="str">
        <f>IF(IFERROR(MATCH(BF155,$BF$4:BF154,0),0)=0,MAX($BG$4:BG154)+1,"")</f>
        <v/>
      </c>
      <c r="BH155" s="113" t="str">
        <f t="shared" si="78"/>
        <v/>
      </c>
      <c r="BI155" s="112" t="str">
        <f t="shared" si="79"/>
        <v/>
      </c>
      <c r="BJ155" s="86" t="str">
        <f t="shared" si="80"/>
        <v/>
      </c>
      <c r="BK155" s="86" t="str">
        <f t="shared" si="84"/>
        <v/>
      </c>
      <c r="BL155" s="86" t="str">
        <f t="shared" si="81"/>
        <v/>
      </c>
      <c r="BM155" s="86" t="str">
        <f t="shared" si="85"/>
        <v/>
      </c>
      <c r="DA155" s="109">
        <f>IF(COUNTIF($DA$5:DA154,DA154)=$BD$15,MAX(DA154)+1,DA154)</f>
        <v>37</v>
      </c>
      <c r="DB155" s="109" t="str">
        <f t="shared" si="39"/>
        <v/>
      </c>
      <c r="DC155" s="109" t="str">
        <f>IF(DB155="","",INDEX($CT$5:$CY$5,1,COUNTIF($DB$6:DB155,DB155)))</f>
        <v/>
      </c>
      <c r="DD155" s="109" t="str">
        <f>IF(DB155="","",MAX(INDEX($CT$6:$CY$35,DA155+1,COUNTIF($DB$6:DB155,DB155)),0))</f>
        <v/>
      </c>
    </row>
    <row r="156" spans="2:108" s="7" customFormat="1" x14ac:dyDescent="0.25">
      <c r="B156" s="104">
        <v>152</v>
      </c>
      <c r="C156" s="86">
        <f>IFERROR(INDEX(Backlog!B$6:B$1005,Calculation!$B156,1),"")</f>
        <v>0</v>
      </c>
      <c r="D156" s="86" t="str">
        <f>IFERROR(IF(INDEX(Backlog!C$6:C$1005,Calculation!$B156,1)="","",INDEX(Backlog!C$6:C$1005,Calculation!$B156,1)),"")</f>
        <v/>
      </c>
      <c r="E156" s="86" t="str">
        <f>IFERROR(""&amp;INDEX(Backlog!D$6:D$1005,Calculation!$B156,1),"")</f>
        <v/>
      </c>
      <c r="F156" s="86" t="str">
        <f>IFERROR(""&amp;INDEX(Backlog!E$6:E$1005,Calculation!$B156,1),"")</f>
        <v/>
      </c>
      <c r="G156" s="86" t="str">
        <f>IFERROR(""&amp;INDEX(Backlog!F$6:F$1005,Calculation!$B156,1),"")</f>
        <v/>
      </c>
      <c r="H156" s="86" t="str">
        <f>IFERROR(IF(INDEX(Backlog!G$6:G$1005,Calculation!$B156,1)="","",INDEX(Backlog!G$6:G$1005,Calculation!$B156,1)),"")</f>
        <v/>
      </c>
      <c r="I156" s="86" t="str">
        <f>IFERROR(IF(INDEX(Backlog!H$6:H$1005,Calculation!$B156,1)="","Not set",INDEX(Backlog!H$6:H$1005,Calculation!$B156,1)),"")</f>
        <v>Not set</v>
      </c>
      <c r="J156" s="86" t="str">
        <f>IFERROR(""&amp;INDEX(Backlog!I$6:I$1005,Calculation!$B156,1),"")</f>
        <v/>
      </c>
      <c r="K156" s="86" t="str">
        <f>IFERROR(IF(LEN(INDEX(Backlog!J$6:J$1005,Calculation!$B156,1))=0,"Not set",INDEX(Backlog!J$6:J$1005,Calculation!$B156,1)),"")</f>
        <v>Not set</v>
      </c>
      <c r="L156" s="105" t="str">
        <f>IFERROR(IF(INDEX(Backlog!K$6:K$1005,Calculation!$B156,1)="","",INDEX(Backlog!K$6:K$1005,Calculation!$B156,1)),"")</f>
        <v/>
      </c>
      <c r="M156" s="105" t="str">
        <f t="shared" si="68"/>
        <v/>
      </c>
      <c r="N156" s="105" t="str">
        <f>IFERROR(IF(INDEX(Backlog!L$6:L$1005,Calculation!$B156,1)="","",INDEX(Backlog!L$6:L$1005,Calculation!$B156,1)),"")</f>
        <v/>
      </c>
      <c r="O156" s="105" t="str">
        <f t="shared" si="69"/>
        <v/>
      </c>
      <c r="P156" s="86" t="str">
        <f>IFERROR(""&amp;INDEX(Backlog!M$6:M$1005,Calculation!$B156,1),"")</f>
        <v/>
      </c>
      <c r="Q156" s="106" t="str">
        <f t="shared" si="70"/>
        <v/>
      </c>
      <c r="R156" s="106">
        <f t="shared" si="71"/>
        <v>0</v>
      </c>
      <c r="T156" s="107">
        <f t="shared" si="72"/>
        <v>0</v>
      </c>
      <c r="U156" s="86">
        <f t="shared" si="73"/>
        <v>1</v>
      </c>
      <c r="V156" s="86">
        <f t="shared" si="74"/>
        <v>1</v>
      </c>
      <c r="W156" s="86">
        <f t="shared" si="75"/>
        <v>1</v>
      </c>
      <c r="X156" s="86">
        <f t="shared" si="82"/>
        <v>0</v>
      </c>
      <c r="Y156" s="86" t="str">
        <f t="shared" si="76"/>
        <v xml:space="preserve">#0 - </v>
      </c>
      <c r="Z156" s="86" t="str">
        <f t="shared" si="77"/>
        <v>-</v>
      </c>
      <c r="AA156" s="86" t="str">
        <f>IF(X156=0,"",IF(LEN(K156)=0,COLUMN(Kanban!$D$8),IFERROR(MATCH(K156,Kanban!$A$8:$AI$8,0),COLUMN(Kanban!$D$8))))</f>
        <v/>
      </c>
      <c r="AB156" s="86" t="str">
        <f>IF(X156=0,"",2*COUNTIF($AA$5:AA156,AA156)+$AF$5)</f>
        <v/>
      </c>
      <c r="AC156" s="106" t="str">
        <f t="shared" si="83"/>
        <v>-</v>
      </c>
      <c r="AK156" s="107" t="str">
        <f>INDEX(Retrospective!$B$8:$D$207,B156,IF(OR($AI$4=2,$AI$4=4),2,1))&amp;IF($AI$4=2,""," - "&amp;INDEX(Retrospective!$B$8:$D$207,B156,IF($AI$4=1,2,3)))</f>
        <v xml:space="preserve"> - </v>
      </c>
      <c r="AL156" s="106" t="str">
        <f>IFERROR(MATCH(INDEX(Retrospective!$E$8:$E$207,B156,1),$AI$13:$AI$16,0),"")</f>
        <v/>
      </c>
      <c r="AM156" s="86" t="str">
        <f>IF(AL156="","", AL156&amp;"."&amp;COUNTIF($AL$5:AL156,AL156))</f>
        <v/>
      </c>
      <c r="BF156" s="111" t="str">
        <f t="array" ref="BF156">IFERROR(SMALL(IF($D$5:$D$1004=$AP$6,$N$5:$N$1004,""),B156),"")</f>
        <v/>
      </c>
      <c r="BG156" s="112" t="str">
        <f>IF(IFERROR(MATCH(BF156,$BF$4:BF155,0),0)=0,MAX($BG$4:BG155)+1,"")</f>
        <v/>
      </c>
      <c r="BH156" s="113" t="str">
        <f t="shared" si="78"/>
        <v/>
      </c>
      <c r="BI156" s="112" t="str">
        <f t="shared" si="79"/>
        <v/>
      </c>
      <c r="BJ156" s="86" t="str">
        <f t="shared" si="80"/>
        <v/>
      </c>
      <c r="BK156" s="86" t="str">
        <f t="shared" si="84"/>
        <v/>
      </c>
      <c r="BL156" s="86" t="str">
        <f t="shared" si="81"/>
        <v/>
      </c>
      <c r="BM156" s="86" t="str">
        <f t="shared" si="85"/>
        <v/>
      </c>
      <c r="DA156" s="109">
        <f>IF(COUNTIF($DA$5:DA155,DA155)=$BD$15,MAX(DA155)+1,DA155)</f>
        <v>37</v>
      </c>
      <c r="DB156" s="109" t="str">
        <f t="shared" si="39"/>
        <v/>
      </c>
      <c r="DC156" s="109" t="str">
        <f>IF(DB156="","",INDEX($CT$5:$CY$5,1,COUNTIF($DB$6:DB156,DB156)))</f>
        <v/>
      </c>
      <c r="DD156" s="109" t="str">
        <f>IF(DB156="","",MAX(INDEX($CT$6:$CY$35,DA156+1,COUNTIF($DB$6:DB156,DB156)),0))</f>
        <v/>
      </c>
    </row>
    <row r="157" spans="2:108" s="7" customFormat="1" x14ac:dyDescent="0.25">
      <c r="B157" s="104">
        <v>153</v>
      </c>
      <c r="C157" s="86">
        <f>IFERROR(INDEX(Backlog!B$6:B$1005,Calculation!$B157,1),"")</f>
        <v>0</v>
      </c>
      <c r="D157" s="86" t="str">
        <f>IFERROR(IF(INDEX(Backlog!C$6:C$1005,Calculation!$B157,1)="","",INDEX(Backlog!C$6:C$1005,Calculation!$B157,1)),"")</f>
        <v/>
      </c>
      <c r="E157" s="86" t="str">
        <f>IFERROR(""&amp;INDEX(Backlog!D$6:D$1005,Calculation!$B157,1),"")</f>
        <v/>
      </c>
      <c r="F157" s="86" t="str">
        <f>IFERROR(""&amp;INDEX(Backlog!E$6:E$1005,Calculation!$B157,1),"")</f>
        <v/>
      </c>
      <c r="G157" s="86" t="str">
        <f>IFERROR(""&amp;INDEX(Backlog!F$6:F$1005,Calculation!$B157,1),"")</f>
        <v/>
      </c>
      <c r="H157" s="86" t="str">
        <f>IFERROR(IF(INDEX(Backlog!G$6:G$1005,Calculation!$B157,1)="","",INDEX(Backlog!G$6:G$1005,Calculation!$B157,1)),"")</f>
        <v/>
      </c>
      <c r="I157" s="86" t="str">
        <f>IFERROR(IF(INDEX(Backlog!H$6:H$1005,Calculation!$B157,1)="","Not set",INDEX(Backlog!H$6:H$1005,Calculation!$B157,1)),"")</f>
        <v>Not set</v>
      </c>
      <c r="J157" s="86" t="str">
        <f>IFERROR(""&amp;INDEX(Backlog!I$6:I$1005,Calculation!$B157,1),"")</f>
        <v/>
      </c>
      <c r="K157" s="86" t="str">
        <f>IFERROR(IF(LEN(INDEX(Backlog!J$6:J$1005,Calculation!$B157,1))=0,"Not set",INDEX(Backlog!J$6:J$1005,Calculation!$B157,1)),"")</f>
        <v>Not set</v>
      </c>
      <c r="L157" s="105" t="str">
        <f>IFERROR(IF(INDEX(Backlog!K$6:K$1005,Calculation!$B157,1)="","",INDEX(Backlog!K$6:K$1005,Calculation!$B157,1)),"")</f>
        <v/>
      </c>
      <c r="M157" s="105" t="str">
        <f t="shared" si="68"/>
        <v/>
      </c>
      <c r="N157" s="105" t="str">
        <f>IFERROR(IF(INDEX(Backlog!L$6:L$1005,Calculation!$B157,1)="","",INDEX(Backlog!L$6:L$1005,Calculation!$B157,1)),"")</f>
        <v/>
      </c>
      <c r="O157" s="105" t="str">
        <f t="shared" si="69"/>
        <v/>
      </c>
      <c r="P157" s="86" t="str">
        <f>IFERROR(""&amp;INDEX(Backlog!M$6:M$1005,Calculation!$B157,1),"")</f>
        <v/>
      </c>
      <c r="Q157" s="106" t="str">
        <f t="shared" si="70"/>
        <v/>
      </c>
      <c r="R157" s="106">
        <f t="shared" si="71"/>
        <v>0</v>
      </c>
      <c r="T157" s="107">
        <f t="shared" si="72"/>
        <v>0</v>
      </c>
      <c r="U157" s="86">
        <f t="shared" si="73"/>
        <v>1</v>
      </c>
      <c r="V157" s="86">
        <f t="shared" si="74"/>
        <v>1</v>
      </c>
      <c r="W157" s="86">
        <f t="shared" si="75"/>
        <v>1</v>
      </c>
      <c r="X157" s="86">
        <f t="shared" si="82"/>
        <v>0</v>
      </c>
      <c r="Y157" s="86" t="str">
        <f t="shared" si="76"/>
        <v xml:space="preserve">#0 - </v>
      </c>
      <c r="Z157" s="86" t="str">
        <f t="shared" si="77"/>
        <v>-</v>
      </c>
      <c r="AA157" s="86" t="str">
        <f>IF(X157=0,"",IF(LEN(K157)=0,COLUMN(Kanban!$D$8),IFERROR(MATCH(K157,Kanban!$A$8:$AI$8,0),COLUMN(Kanban!$D$8))))</f>
        <v/>
      </c>
      <c r="AB157" s="86" t="str">
        <f>IF(X157=0,"",2*COUNTIF($AA$5:AA157,AA157)+$AF$5)</f>
        <v/>
      </c>
      <c r="AC157" s="106" t="str">
        <f t="shared" si="83"/>
        <v>-</v>
      </c>
      <c r="AK157" s="107" t="str">
        <f>INDEX(Retrospective!$B$8:$D$207,B157,IF(OR($AI$4=2,$AI$4=4),2,1))&amp;IF($AI$4=2,""," - "&amp;INDEX(Retrospective!$B$8:$D$207,B157,IF($AI$4=1,2,3)))</f>
        <v xml:space="preserve"> - </v>
      </c>
      <c r="AL157" s="106" t="str">
        <f>IFERROR(MATCH(INDEX(Retrospective!$E$8:$E$207,B157,1),$AI$13:$AI$16,0),"")</f>
        <v/>
      </c>
      <c r="AM157" s="86" t="str">
        <f>IF(AL157="","", AL157&amp;"."&amp;COUNTIF($AL$5:AL157,AL157))</f>
        <v/>
      </c>
      <c r="BF157" s="111" t="str">
        <f t="array" ref="BF157">IFERROR(SMALL(IF($D$5:$D$1004=$AP$6,$N$5:$N$1004,""),B157),"")</f>
        <v/>
      </c>
      <c r="BG157" s="112" t="str">
        <f>IF(IFERROR(MATCH(BF157,$BF$4:BF156,0),0)=0,MAX($BG$4:BG156)+1,"")</f>
        <v/>
      </c>
      <c r="BH157" s="113" t="str">
        <f t="shared" si="78"/>
        <v/>
      </c>
      <c r="BI157" s="112" t="str">
        <f t="shared" si="79"/>
        <v/>
      </c>
      <c r="BJ157" s="86" t="str">
        <f t="shared" si="80"/>
        <v/>
      </c>
      <c r="BK157" s="86" t="str">
        <f t="shared" si="84"/>
        <v/>
      </c>
      <c r="BL157" s="86" t="str">
        <f t="shared" si="81"/>
        <v/>
      </c>
      <c r="BM157" s="86" t="str">
        <f t="shared" si="85"/>
        <v/>
      </c>
      <c r="DA157" s="109">
        <f>IF(COUNTIF($DA$5:DA156,DA156)=$BD$15,MAX(DA156)+1,DA156)</f>
        <v>37</v>
      </c>
      <c r="DB157" s="109" t="str">
        <f t="shared" si="39"/>
        <v/>
      </c>
      <c r="DC157" s="109" t="str">
        <f>IF(DB157="","",INDEX($CT$5:$CY$5,1,COUNTIF($DB$6:DB157,DB157)))</f>
        <v/>
      </c>
      <c r="DD157" s="109" t="str">
        <f>IF(DB157="","",MAX(INDEX($CT$6:$CY$35,DA157+1,COUNTIF($DB$6:DB157,DB157)),0))</f>
        <v/>
      </c>
    </row>
    <row r="158" spans="2:108" s="7" customFormat="1" x14ac:dyDescent="0.25">
      <c r="B158" s="104">
        <v>154</v>
      </c>
      <c r="C158" s="86">
        <f>IFERROR(INDEX(Backlog!B$6:B$1005,Calculation!$B158,1),"")</f>
        <v>0</v>
      </c>
      <c r="D158" s="86" t="str">
        <f>IFERROR(IF(INDEX(Backlog!C$6:C$1005,Calculation!$B158,1)="","",INDEX(Backlog!C$6:C$1005,Calculation!$B158,1)),"")</f>
        <v/>
      </c>
      <c r="E158" s="86" t="str">
        <f>IFERROR(""&amp;INDEX(Backlog!D$6:D$1005,Calculation!$B158,1),"")</f>
        <v/>
      </c>
      <c r="F158" s="86" t="str">
        <f>IFERROR(""&amp;INDEX(Backlog!E$6:E$1005,Calculation!$B158,1),"")</f>
        <v/>
      </c>
      <c r="G158" s="86" t="str">
        <f>IFERROR(""&amp;INDEX(Backlog!F$6:F$1005,Calculation!$B158,1),"")</f>
        <v/>
      </c>
      <c r="H158" s="86" t="str">
        <f>IFERROR(IF(INDEX(Backlog!G$6:G$1005,Calculation!$B158,1)="","",INDEX(Backlog!G$6:G$1005,Calculation!$B158,1)),"")</f>
        <v/>
      </c>
      <c r="I158" s="86" t="str">
        <f>IFERROR(IF(INDEX(Backlog!H$6:H$1005,Calculation!$B158,1)="","Not set",INDEX(Backlog!H$6:H$1005,Calculation!$B158,1)),"")</f>
        <v>Not set</v>
      </c>
      <c r="J158" s="86" t="str">
        <f>IFERROR(""&amp;INDEX(Backlog!I$6:I$1005,Calculation!$B158,1),"")</f>
        <v/>
      </c>
      <c r="K158" s="86" t="str">
        <f>IFERROR(IF(LEN(INDEX(Backlog!J$6:J$1005,Calculation!$B158,1))=0,"Not set",INDEX(Backlog!J$6:J$1005,Calculation!$B158,1)),"")</f>
        <v>Not set</v>
      </c>
      <c r="L158" s="105" t="str">
        <f>IFERROR(IF(INDEX(Backlog!K$6:K$1005,Calculation!$B158,1)="","",INDEX(Backlog!K$6:K$1005,Calculation!$B158,1)),"")</f>
        <v/>
      </c>
      <c r="M158" s="105" t="str">
        <f t="shared" si="68"/>
        <v/>
      </c>
      <c r="N158" s="105" t="str">
        <f>IFERROR(IF(INDEX(Backlog!L$6:L$1005,Calculation!$B158,1)="","",INDEX(Backlog!L$6:L$1005,Calculation!$B158,1)),"")</f>
        <v/>
      </c>
      <c r="O158" s="105" t="str">
        <f t="shared" si="69"/>
        <v/>
      </c>
      <c r="P158" s="86" t="str">
        <f>IFERROR(""&amp;INDEX(Backlog!M$6:M$1005,Calculation!$B158,1),"")</f>
        <v/>
      </c>
      <c r="Q158" s="106" t="str">
        <f t="shared" si="70"/>
        <v/>
      </c>
      <c r="R158" s="106">
        <f t="shared" si="71"/>
        <v>0</v>
      </c>
      <c r="T158" s="107">
        <f t="shared" si="72"/>
        <v>0</v>
      </c>
      <c r="U158" s="86">
        <f t="shared" si="73"/>
        <v>1</v>
      </c>
      <c r="V158" s="86">
        <f t="shared" si="74"/>
        <v>1</v>
      </c>
      <c r="W158" s="86">
        <f t="shared" si="75"/>
        <v>1</v>
      </c>
      <c r="X158" s="86">
        <f t="shared" si="82"/>
        <v>0</v>
      </c>
      <c r="Y158" s="86" t="str">
        <f t="shared" si="76"/>
        <v xml:space="preserve">#0 - </v>
      </c>
      <c r="Z158" s="86" t="str">
        <f t="shared" si="77"/>
        <v>-</v>
      </c>
      <c r="AA158" s="86" t="str">
        <f>IF(X158=0,"",IF(LEN(K158)=0,COLUMN(Kanban!$D$8),IFERROR(MATCH(K158,Kanban!$A$8:$AI$8,0),COLUMN(Kanban!$D$8))))</f>
        <v/>
      </c>
      <c r="AB158" s="86" t="str">
        <f>IF(X158=0,"",2*COUNTIF($AA$5:AA158,AA158)+$AF$5)</f>
        <v/>
      </c>
      <c r="AC158" s="106" t="str">
        <f t="shared" si="83"/>
        <v>-</v>
      </c>
      <c r="AK158" s="107" t="str">
        <f>INDEX(Retrospective!$B$8:$D$207,B158,IF(OR($AI$4=2,$AI$4=4),2,1))&amp;IF($AI$4=2,""," - "&amp;INDEX(Retrospective!$B$8:$D$207,B158,IF($AI$4=1,2,3)))</f>
        <v xml:space="preserve"> - </v>
      </c>
      <c r="AL158" s="106" t="str">
        <f>IFERROR(MATCH(INDEX(Retrospective!$E$8:$E$207,B158,1),$AI$13:$AI$16,0),"")</f>
        <v/>
      </c>
      <c r="AM158" s="86" t="str">
        <f>IF(AL158="","", AL158&amp;"."&amp;COUNTIF($AL$5:AL158,AL158))</f>
        <v/>
      </c>
      <c r="BF158" s="111" t="str">
        <f t="array" ref="BF158">IFERROR(SMALL(IF($D$5:$D$1004=$AP$6,$N$5:$N$1004,""),B158),"")</f>
        <v/>
      </c>
      <c r="BG158" s="112" t="str">
        <f>IF(IFERROR(MATCH(BF158,$BF$4:BF157,0),0)=0,MAX($BG$4:BG157)+1,"")</f>
        <v/>
      </c>
      <c r="BH158" s="113" t="str">
        <f t="shared" si="78"/>
        <v/>
      </c>
      <c r="BI158" s="112" t="str">
        <f t="shared" si="79"/>
        <v/>
      </c>
      <c r="BJ158" s="86" t="str">
        <f t="shared" si="80"/>
        <v/>
      </c>
      <c r="BK158" s="86" t="str">
        <f t="shared" si="84"/>
        <v/>
      </c>
      <c r="BL158" s="86" t="str">
        <f t="shared" si="81"/>
        <v/>
      </c>
      <c r="BM158" s="86" t="str">
        <f t="shared" si="85"/>
        <v/>
      </c>
      <c r="DA158" s="109">
        <f>IF(COUNTIF($DA$5:DA157,DA157)=$BD$15,MAX(DA157)+1,DA157)</f>
        <v>38</v>
      </c>
      <c r="DB158" s="109" t="str">
        <f t="shared" si="39"/>
        <v/>
      </c>
      <c r="DC158" s="109" t="str">
        <f>IF(DB158="","",INDEX($CT$5:$CY$5,1,COUNTIF($DB$6:DB158,DB158)))</f>
        <v/>
      </c>
      <c r="DD158" s="109" t="str">
        <f>IF(DB158="","",MAX(INDEX($CT$6:$CY$35,DA158+1,COUNTIF($DB$6:DB158,DB158)),0))</f>
        <v/>
      </c>
    </row>
    <row r="159" spans="2:108" s="7" customFormat="1" x14ac:dyDescent="0.25">
      <c r="B159" s="104">
        <v>155</v>
      </c>
      <c r="C159" s="86">
        <f>IFERROR(INDEX(Backlog!B$6:B$1005,Calculation!$B159,1),"")</f>
        <v>0</v>
      </c>
      <c r="D159" s="86" t="str">
        <f>IFERROR(IF(INDEX(Backlog!C$6:C$1005,Calculation!$B159,1)="","",INDEX(Backlog!C$6:C$1005,Calculation!$B159,1)),"")</f>
        <v/>
      </c>
      <c r="E159" s="86" t="str">
        <f>IFERROR(""&amp;INDEX(Backlog!D$6:D$1005,Calculation!$B159,1),"")</f>
        <v/>
      </c>
      <c r="F159" s="86" t="str">
        <f>IFERROR(""&amp;INDEX(Backlog!E$6:E$1005,Calculation!$B159,1),"")</f>
        <v/>
      </c>
      <c r="G159" s="86" t="str">
        <f>IFERROR(""&amp;INDEX(Backlog!F$6:F$1005,Calculation!$B159,1),"")</f>
        <v/>
      </c>
      <c r="H159" s="86" t="str">
        <f>IFERROR(IF(INDEX(Backlog!G$6:G$1005,Calculation!$B159,1)="","",INDEX(Backlog!G$6:G$1005,Calculation!$B159,1)),"")</f>
        <v/>
      </c>
      <c r="I159" s="86" t="str">
        <f>IFERROR(IF(INDEX(Backlog!H$6:H$1005,Calculation!$B159,1)="","Not set",INDEX(Backlog!H$6:H$1005,Calculation!$B159,1)),"")</f>
        <v>Not set</v>
      </c>
      <c r="J159" s="86" t="str">
        <f>IFERROR(""&amp;INDEX(Backlog!I$6:I$1005,Calculation!$B159,1),"")</f>
        <v/>
      </c>
      <c r="K159" s="86" t="str">
        <f>IFERROR(IF(LEN(INDEX(Backlog!J$6:J$1005,Calculation!$B159,1))=0,"Not set",INDEX(Backlog!J$6:J$1005,Calculation!$B159,1)),"")</f>
        <v>Not set</v>
      </c>
      <c r="L159" s="105" t="str">
        <f>IFERROR(IF(INDEX(Backlog!K$6:K$1005,Calculation!$B159,1)="","",INDEX(Backlog!K$6:K$1005,Calculation!$B159,1)),"")</f>
        <v/>
      </c>
      <c r="M159" s="105" t="str">
        <f t="shared" si="68"/>
        <v/>
      </c>
      <c r="N159" s="105" t="str">
        <f>IFERROR(IF(INDEX(Backlog!L$6:L$1005,Calculation!$B159,1)="","",INDEX(Backlog!L$6:L$1005,Calculation!$B159,1)),"")</f>
        <v/>
      </c>
      <c r="O159" s="105" t="str">
        <f t="shared" si="69"/>
        <v/>
      </c>
      <c r="P159" s="86" t="str">
        <f>IFERROR(""&amp;INDEX(Backlog!M$6:M$1005,Calculation!$B159,1),"")</f>
        <v/>
      </c>
      <c r="Q159" s="106" t="str">
        <f t="shared" si="70"/>
        <v/>
      </c>
      <c r="R159" s="106">
        <f t="shared" si="71"/>
        <v>0</v>
      </c>
      <c r="T159" s="107">
        <f t="shared" si="72"/>
        <v>0</v>
      </c>
      <c r="U159" s="86">
        <f t="shared" si="73"/>
        <v>1</v>
      </c>
      <c r="V159" s="86">
        <f t="shared" si="74"/>
        <v>1</v>
      </c>
      <c r="W159" s="86">
        <f t="shared" si="75"/>
        <v>1</v>
      </c>
      <c r="X159" s="86">
        <f t="shared" si="82"/>
        <v>0</v>
      </c>
      <c r="Y159" s="86" t="str">
        <f t="shared" si="76"/>
        <v xml:space="preserve">#0 - </v>
      </c>
      <c r="Z159" s="86" t="str">
        <f t="shared" si="77"/>
        <v>-</v>
      </c>
      <c r="AA159" s="86" t="str">
        <f>IF(X159=0,"",IF(LEN(K159)=0,COLUMN(Kanban!$D$8),IFERROR(MATCH(K159,Kanban!$A$8:$AI$8,0),COLUMN(Kanban!$D$8))))</f>
        <v/>
      </c>
      <c r="AB159" s="86" t="str">
        <f>IF(X159=0,"",2*COUNTIF($AA$5:AA159,AA159)+$AF$5)</f>
        <v/>
      </c>
      <c r="AC159" s="106" t="str">
        <f t="shared" si="83"/>
        <v>-</v>
      </c>
      <c r="AK159" s="107" t="str">
        <f>INDEX(Retrospective!$B$8:$D$207,B159,IF(OR($AI$4=2,$AI$4=4),2,1))&amp;IF($AI$4=2,""," - "&amp;INDEX(Retrospective!$B$8:$D$207,B159,IF($AI$4=1,2,3)))</f>
        <v xml:space="preserve"> - </v>
      </c>
      <c r="AL159" s="106" t="str">
        <f>IFERROR(MATCH(INDEX(Retrospective!$E$8:$E$27,B159,1),$AI$13:$AI$16,0),"")</f>
        <v/>
      </c>
      <c r="AM159" s="86" t="str">
        <f>IF(AL159="","", AL159&amp;"."&amp;COUNTIF($AL$5:AL159,AL159))</f>
        <v/>
      </c>
      <c r="BF159" s="111" t="str">
        <f t="array" ref="BF159">IFERROR(SMALL(IF($D$5:$D$1004=$AP$6,$N$5:$N$1004,""),B159),"")</f>
        <v/>
      </c>
      <c r="BG159" s="112" t="str">
        <f>IF(IFERROR(MATCH(BF159,$BF$4:BF158,0),0)=0,MAX($BG$4:BG158)+1,"")</f>
        <v/>
      </c>
      <c r="BH159" s="113" t="str">
        <f t="shared" si="78"/>
        <v/>
      </c>
      <c r="BI159" s="112" t="str">
        <f t="shared" si="79"/>
        <v/>
      </c>
      <c r="BJ159" s="86" t="str">
        <f t="shared" si="80"/>
        <v/>
      </c>
      <c r="BK159" s="86" t="str">
        <f t="shared" si="84"/>
        <v/>
      </c>
      <c r="BL159" s="86" t="str">
        <f t="shared" si="81"/>
        <v/>
      </c>
      <c r="BM159" s="86" t="str">
        <f t="shared" si="85"/>
        <v/>
      </c>
      <c r="DA159" s="109">
        <f>IF(COUNTIF($DA$5:DA158,DA158)=$BD$15,MAX(DA158)+1,DA158)</f>
        <v>38</v>
      </c>
      <c r="DB159" s="109" t="str">
        <f t="shared" si="39"/>
        <v/>
      </c>
      <c r="DC159" s="109" t="str">
        <f>IF(DB159="","",INDEX($CT$5:$CY$5,1,COUNTIF($DB$6:DB159,DB159)))</f>
        <v/>
      </c>
      <c r="DD159" s="109" t="str">
        <f>IF(DB159="","",MAX(INDEX($CT$6:$CY$35,DA159+1,COUNTIF($DB$6:DB159,DB159)),0))</f>
        <v/>
      </c>
    </row>
    <row r="160" spans="2:108" s="7" customFormat="1" x14ac:dyDescent="0.25">
      <c r="B160" s="104">
        <v>156</v>
      </c>
      <c r="C160" s="86">
        <f>IFERROR(INDEX(Backlog!B$6:B$1005,Calculation!$B160,1),"")</f>
        <v>0</v>
      </c>
      <c r="D160" s="86" t="str">
        <f>IFERROR(IF(INDEX(Backlog!C$6:C$1005,Calculation!$B160,1)="","",INDEX(Backlog!C$6:C$1005,Calculation!$B160,1)),"")</f>
        <v/>
      </c>
      <c r="E160" s="86" t="str">
        <f>IFERROR(""&amp;INDEX(Backlog!D$6:D$1005,Calculation!$B160,1),"")</f>
        <v/>
      </c>
      <c r="F160" s="86" t="str">
        <f>IFERROR(""&amp;INDEX(Backlog!E$6:E$1005,Calculation!$B160,1),"")</f>
        <v/>
      </c>
      <c r="G160" s="86" t="str">
        <f>IFERROR(""&amp;INDEX(Backlog!F$6:F$1005,Calculation!$B160,1),"")</f>
        <v/>
      </c>
      <c r="H160" s="86" t="str">
        <f>IFERROR(IF(INDEX(Backlog!G$6:G$1005,Calculation!$B160,1)="","",INDEX(Backlog!G$6:G$1005,Calculation!$B160,1)),"")</f>
        <v/>
      </c>
      <c r="I160" s="86" t="str">
        <f>IFERROR(IF(INDEX(Backlog!H$6:H$1005,Calculation!$B160,1)="","Not set",INDEX(Backlog!H$6:H$1005,Calculation!$B160,1)),"")</f>
        <v>Not set</v>
      </c>
      <c r="J160" s="86" t="str">
        <f>IFERROR(""&amp;INDEX(Backlog!I$6:I$1005,Calculation!$B160,1),"")</f>
        <v/>
      </c>
      <c r="K160" s="86" t="str">
        <f>IFERROR(IF(LEN(INDEX(Backlog!J$6:J$1005,Calculation!$B160,1))=0,"Not set",INDEX(Backlog!J$6:J$1005,Calculation!$B160,1)),"")</f>
        <v>Not set</v>
      </c>
      <c r="L160" s="105" t="str">
        <f>IFERROR(IF(INDEX(Backlog!K$6:K$1005,Calculation!$B160,1)="","",INDEX(Backlog!K$6:K$1005,Calculation!$B160,1)),"")</f>
        <v/>
      </c>
      <c r="M160" s="105" t="str">
        <f t="shared" si="68"/>
        <v/>
      </c>
      <c r="N160" s="105" t="str">
        <f>IFERROR(IF(INDEX(Backlog!L$6:L$1005,Calculation!$B160,1)="","",INDEX(Backlog!L$6:L$1005,Calculation!$B160,1)),"")</f>
        <v/>
      </c>
      <c r="O160" s="105" t="str">
        <f t="shared" si="69"/>
        <v/>
      </c>
      <c r="P160" s="86" t="str">
        <f>IFERROR(""&amp;INDEX(Backlog!M$6:M$1005,Calculation!$B160,1),"")</f>
        <v/>
      </c>
      <c r="Q160" s="106" t="str">
        <f t="shared" si="70"/>
        <v/>
      </c>
      <c r="R160" s="106">
        <f t="shared" si="71"/>
        <v>0</v>
      </c>
      <c r="T160" s="107">
        <f t="shared" si="72"/>
        <v>0</v>
      </c>
      <c r="U160" s="86">
        <f t="shared" si="73"/>
        <v>1</v>
      </c>
      <c r="V160" s="86">
        <f t="shared" si="74"/>
        <v>1</v>
      </c>
      <c r="W160" s="86">
        <f t="shared" si="75"/>
        <v>1</v>
      </c>
      <c r="X160" s="86">
        <f t="shared" si="82"/>
        <v>0</v>
      </c>
      <c r="Y160" s="86" t="str">
        <f t="shared" si="76"/>
        <v xml:space="preserve">#0 - </v>
      </c>
      <c r="Z160" s="86" t="str">
        <f t="shared" si="77"/>
        <v>-</v>
      </c>
      <c r="AA160" s="86" t="str">
        <f>IF(X160=0,"",IF(LEN(K160)=0,COLUMN(Kanban!$D$8),IFERROR(MATCH(K160,Kanban!$A$8:$AI$8,0),COLUMN(Kanban!$D$8))))</f>
        <v/>
      </c>
      <c r="AB160" s="86" t="str">
        <f>IF(X160=0,"",2*COUNTIF($AA$5:AA160,AA160)+$AF$5)</f>
        <v/>
      </c>
      <c r="AC160" s="106" t="str">
        <f t="shared" si="83"/>
        <v>-</v>
      </c>
      <c r="AK160" s="107" t="str">
        <f>INDEX(Retrospective!$B$8:$D$207,B160,IF(OR($AI$4=2,$AI$4=4),2,1))&amp;IF($AI$4=2,""," - "&amp;INDEX(Retrospective!$B$8:$D$207,B160,IF($AI$4=1,2,3)))</f>
        <v xml:space="preserve"> - </v>
      </c>
      <c r="AL160" s="106" t="str">
        <f>IFERROR(MATCH(INDEX(Retrospective!$E$8:$E$207,B160,1),$AI$13:$AI$16,0),"")</f>
        <v/>
      </c>
      <c r="AM160" s="86" t="str">
        <f>IF(AL160="","", AL160&amp;"."&amp;COUNTIF($AL$5:AL160,AL160))</f>
        <v/>
      </c>
      <c r="BF160" s="111" t="str">
        <f t="array" ref="BF160">IFERROR(SMALL(IF($D$5:$D$1004=$AP$6,$N$5:$N$1004,""),B160),"")</f>
        <v/>
      </c>
      <c r="BG160" s="112" t="str">
        <f>IF(IFERROR(MATCH(BF160,$BF$4:BF159,0),0)=0,MAX($BG$4:BG159)+1,"")</f>
        <v/>
      </c>
      <c r="BH160" s="113" t="str">
        <f t="shared" si="78"/>
        <v/>
      </c>
      <c r="BI160" s="112" t="str">
        <f t="shared" si="79"/>
        <v/>
      </c>
      <c r="BJ160" s="86" t="str">
        <f t="shared" si="80"/>
        <v/>
      </c>
      <c r="BK160" s="86" t="str">
        <f t="shared" si="84"/>
        <v/>
      </c>
      <c r="BL160" s="86" t="str">
        <f t="shared" si="81"/>
        <v/>
      </c>
      <c r="BM160" s="86" t="str">
        <f t="shared" si="85"/>
        <v/>
      </c>
      <c r="DA160" s="109">
        <f>IF(COUNTIF($DA$5:DA159,DA159)=$BD$15,MAX(DA159)+1,DA159)</f>
        <v>38</v>
      </c>
      <c r="DB160" s="109" t="str">
        <f t="shared" si="39"/>
        <v/>
      </c>
      <c r="DC160" s="109" t="str">
        <f>IF(DB160="","",INDEX($CT$5:$CY$5,1,COUNTIF($DB$6:DB160,DB160)))</f>
        <v/>
      </c>
      <c r="DD160" s="109" t="str">
        <f>IF(DB160="","",MAX(INDEX($CT$6:$CY$35,DA160+1,COUNTIF($DB$6:DB160,DB160)),0))</f>
        <v/>
      </c>
    </row>
    <row r="161" spans="2:108" s="7" customFormat="1" x14ac:dyDescent="0.25">
      <c r="B161" s="104">
        <v>157</v>
      </c>
      <c r="C161" s="86">
        <f>IFERROR(INDEX(Backlog!B$6:B$1005,Calculation!$B161,1),"")</f>
        <v>0</v>
      </c>
      <c r="D161" s="86" t="str">
        <f>IFERROR(IF(INDEX(Backlog!C$6:C$1005,Calculation!$B161,1)="","",INDEX(Backlog!C$6:C$1005,Calculation!$B161,1)),"")</f>
        <v/>
      </c>
      <c r="E161" s="86" t="str">
        <f>IFERROR(""&amp;INDEX(Backlog!D$6:D$1005,Calculation!$B161,1),"")</f>
        <v/>
      </c>
      <c r="F161" s="86" t="str">
        <f>IFERROR(""&amp;INDEX(Backlog!E$6:E$1005,Calculation!$B161,1),"")</f>
        <v/>
      </c>
      <c r="G161" s="86" t="str">
        <f>IFERROR(""&amp;INDEX(Backlog!F$6:F$1005,Calculation!$B161,1),"")</f>
        <v/>
      </c>
      <c r="H161" s="86" t="str">
        <f>IFERROR(IF(INDEX(Backlog!G$6:G$1005,Calculation!$B161,1)="","",INDEX(Backlog!G$6:G$1005,Calculation!$B161,1)),"")</f>
        <v/>
      </c>
      <c r="I161" s="86" t="str">
        <f>IFERROR(IF(INDEX(Backlog!H$6:H$1005,Calculation!$B161,1)="","Not set",INDEX(Backlog!H$6:H$1005,Calculation!$B161,1)),"")</f>
        <v>Not set</v>
      </c>
      <c r="J161" s="86" t="str">
        <f>IFERROR(""&amp;INDEX(Backlog!I$6:I$1005,Calculation!$B161,1),"")</f>
        <v/>
      </c>
      <c r="K161" s="86" t="str">
        <f>IFERROR(IF(LEN(INDEX(Backlog!J$6:J$1005,Calculation!$B161,1))=0,"Not set",INDEX(Backlog!J$6:J$1005,Calculation!$B161,1)),"")</f>
        <v>Not set</v>
      </c>
      <c r="L161" s="105" t="str">
        <f>IFERROR(IF(INDEX(Backlog!K$6:K$1005,Calculation!$B161,1)="","",INDEX(Backlog!K$6:K$1005,Calculation!$B161,1)),"")</f>
        <v/>
      </c>
      <c r="M161" s="105" t="str">
        <f t="shared" si="68"/>
        <v/>
      </c>
      <c r="N161" s="105" t="str">
        <f>IFERROR(IF(INDEX(Backlog!L$6:L$1005,Calculation!$B161,1)="","",INDEX(Backlog!L$6:L$1005,Calculation!$B161,1)),"")</f>
        <v/>
      </c>
      <c r="O161" s="105" t="str">
        <f t="shared" si="69"/>
        <v/>
      </c>
      <c r="P161" s="86" t="str">
        <f>IFERROR(""&amp;INDEX(Backlog!M$6:M$1005,Calculation!$B161,1),"")</f>
        <v/>
      </c>
      <c r="Q161" s="106" t="str">
        <f t="shared" si="70"/>
        <v/>
      </c>
      <c r="R161" s="106">
        <f t="shared" si="71"/>
        <v>0</v>
      </c>
      <c r="T161" s="107">
        <f t="shared" si="72"/>
        <v>0</v>
      </c>
      <c r="U161" s="86">
        <f t="shared" si="73"/>
        <v>1</v>
      </c>
      <c r="V161" s="86">
        <f t="shared" si="74"/>
        <v>1</v>
      </c>
      <c r="W161" s="86">
        <f t="shared" si="75"/>
        <v>1</v>
      </c>
      <c r="X161" s="86">
        <f t="shared" si="82"/>
        <v>0</v>
      </c>
      <c r="Y161" s="86" t="str">
        <f t="shared" si="76"/>
        <v xml:space="preserve">#0 - </v>
      </c>
      <c r="Z161" s="86" t="str">
        <f t="shared" si="77"/>
        <v>-</v>
      </c>
      <c r="AA161" s="86" t="str">
        <f>IF(X161=0,"",IF(LEN(K161)=0,COLUMN(Kanban!$D$8),IFERROR(MATCH(K161,Kanban!$A$8:$AI$8,0),COLUMN(Kanban!$D$8))))</f>
        <v/>
      </c>
      <c r="AB161" s="86" t="str">
        <f>IF(X161=0,"",2*COUNTIF($AA$5:AA161,AA161)+$AF$5)</f>
        <v/>
      </c>
      <c r="AC161" s="106" t="str">
        <f t="shared" si="83"/>
        <v>-</v>
      </c>
      <c r="AK161" s="107" t="str">
        <f>INDEX(Retrospective!$B$8:$D$207,B161,IF(OR($AI$4=2,$AI$4=4),2,1))&amp;IF($AI$4=2,""," - "&amp;INDEX(Retrospective!$B$8:$D$207,B161,IF($AI$4=1,2,3)))</f>
        <v xml:space="preserve"> - </v>
      </c>
      <c r="AL161" s="106" t="str">
        <f>IFERROR(MATCH(INDEX(Retrospective!$E$8:$E$27,B161,1),$AI$13:$AI$16,0),"")</f>
        <v/>
      </c>
      <c r="AM161" s="86" t="str">
        <f>IF(AL161="","", AL161&amp;"."&amp;COUNTIF($AL$5:AL161,AL161))</f>
        <v/>
      </c>
      <c r="BF161" s="111" t="str">
        <f t="array" ref="BF161">IFERROR(SMALL(IF($D$5:$D$1004=$AP$6,$N$5:$N$1004,""),B161),"")</f>
        <v/>
      </c>
      <c r="BG161" s="112" t="str">
        <f>IF(IFERROR(MATCH(BF161,$BF$4:BF160,0),0)=0,MAX($BG$4:BG160)+1,"")</f>
        <v/>
      </c>
      <c r="BH161" s="113" t="str">
        <f t="shared" si="78"/>
        <v/>
      </c>
      <c r="BI161" s="112" t="str">
        <f t="shared" si="79"/>
        <v/>
      </c>
      <c r="BJ161" s="86" t="str">
        <f t="shared" si="80"/>
        <v/>
      </c>
      <c r="BK161" s="86" t="str">
        <f t="shared" si="84"/>
        <v/>
      </c>
      <c r="BL161" s="86" t="str">
        <f t="shared" si="81"/>
        <v/>
      </c>
      <c r="BM161" s="86" t="str">
        <f t="shared" si="85"/>
        <v/>
      </c>
      <c r="DA161" s="109">
        <f>IF(COUNTIF($DA$5:DA160,DA160)=$BD$15,MAX(DA160)+1,DA160)</f>
        <v>38</v>
      </c>
      <c r="DB161" s="109" t="str">
        <f t="shared" si="39"/>
        <v/>
      </c>
      <c r="DC161" s="109" t="str">
        <f>IF(DB161="","",INDEX($CT$5:$CY$5,1,COUNTIF($DB$6:DB161,DB161)))</f>
        <v/>
      </c>
      <c r="DD161" s="109" t="str">
        <f>IF(DB161="","",MAX(INDEX($CT$6:$CY$35,DA161+1,COUNTIF($DB$6:DB161,DB161)),0))</f>
        <v/>
      </c>
    </row>
    <row r="162" spans="2:108" s="7" customFormat="1" x14ac:dyDescent="0.25">
      <c r="B162" s="104">
        <v>158</v>
      </c>
      <c r="C162" s="86">
        <f>IFERROR(INDEX(Backlog!B$6:B$1005,Calculation!$B162,1),"")</f>
        <v>0</v>
      </c>
      <c r="D162" s="86" t="str">
        <f>IFERROR(IF(INDEX(Backlog!C$6:C$1005,Calculation!$B162,1)="","",INDEX(Backlog!C$6:C$1005,Calculation!$B162,1)),"")</f>
        <v/>
      </c>
      <c r="E162" s="86" t="str">
        <f>IFERROR(""&amp;INDEX(Backlog!D$6:D$1005,Calculation!$B162,1),"")</f>
        <v/>
      </c>
      <c r="F162" s="86" t="str">
        <f>IFERROR(""&amp;INDEX(Backlog!E$6:E$1005,Calculation!$B162,1),"")</f>
        <v/>
      </c>
      <c r="G162" s="86" t="str">
        <f>IFERROR(""&amp;INDEX(Backlog!F$6:F$1005,Calculation!$B162,1),"")</f>
        <v/>
      </c>
      <c r="H162" s="86" t="str">
        <f>IFERROR(IF(INDEX(Backlog!G$6:G$1005,Calculation!$B162,1)="","",INDEX(Backlog!G$6:G$1005,Calculation!$B162,1)),"")</f>
        <v/>
      </c>
      <c r="I162" s="86" t="str">
        <f>IFERROR(IF(INDEX(Backlog!H$6:H$1005,Calculation!$B162,1)="","Not set",INDEX(Backlog!H$6:H$1005,Calculation!$B162,1)),"")</f>
        <v>Not set</v>
      </c>
      <c r="J162" s="86" t="str">
        <f>IFERROR(""&amp;INDEX(Backlog!I$6:I$1005,Calculation!$B162,1),"")</f>
        <v/>
      </c>
      <c r="K162" s="86" t="str">
        <f>IFERROR(IF(LEN(INDEX(Backlog!J$6:J$1005,Calculation!$B162,1))=0,"Not set",INDEX(Backlog!J$6:J$1005,Calculation!$B162,1)),"")</f>
        <v>Not set</v>
      </c>
      <c r="L162" s="105" t="str">
        <f>IFERROR(IF(INDEX(Backlog!K$6:K$1005,Calculation!$B162,1)="","",INDEX(Backlog!K$6:K$1005,Calculation!$B162,1)),"")</f>
        <v/>
      </c>
      <c r="M162" s="105" t="str">
        <f t="shared" si="68"/>
        <v/>
      </c>
      <c r="N162" s="105" t="str">
        <f>IFERROR(IF(INDEX(Backlog!L$6:L$1005,Calculation!$B162,1)="","",INDEX(Backlog!L$6:L$1005,Calculation!$B162,1)),"")</f>
        <v/>
      </c>
      <c r="O162" s="105" t="str">
        <f t="shared" si="69"/>
        <v/>
      </c>
      <c r="P162" s="86" t="str">
        <f>IFERROR(""&amp;INDEX(Backlog!M$6:M$1005,Calculation!$B162,1),"")</f>
        <v/>
      </c>
      <c r="Q162" s="106" t="str">
        <f t="shared" si="70"/>
        <v/>
      </c>
      <c r="R162" s="106">
        <f t="shared" si="71"/>
        <v>0</v>
      </c>
      <c r="T162" s="107">
        <f t="shared" si="72"/>
        <v>0</v>
      </c>
      <c r="U162" s="86">
        <f t="shared" si="73"/>
        <v>1</v>
      </c>
      <c r="V162" s="86">
        <f t="shared" si="74"/>
        <v>1</v>
      </c>
      <c r="W162" s="86">
        <f t="shared" si="75"/>
        <v>1</v>
      </c>
      <c r="X162" s="86">
        <f t="shared" si="82"/>
        <v>0</v>
      </c>
      <c r="Y162" s="86" t="str">
        <f t="shared" si="76"/>
        <v xml:space="preserve">#0 - </v>
      </c>
      <c r="Z162" s="86" t="str">
        <f t="shared" si="77"/>
        <v>-</v>
      </c>
      <c r="AA162" s="86" t="str">
        <f>IF(X162=0,"",IF(LEN(K162)=0,COLUMN(Kanban!$D$8),IFERROR(MATCH(K162,Kanban!$A$8:$AI$8,0),COLUMN(Kanban!$D$8))))</f>
        <v/>
      </c>
      <c r="AB162" s="86" t="str">
        <f>IF(X162=0,"",2*COUNTIF($AA$5:AA162,AA162)+$AF$5)</f>
        <v/>
      </c>
      <c r="AC162" s="106" t="str">
        <f t="shared" si="83"/>
        <v>-</v>
      </c>
      <c r="AK162" s="107" t="str">
        <f>INDEX(Retrospective!$B$8:$D$207,B162,IF(OR($AI$4=2,$AI$4=4),2,1))&amp;IF($AI$4=2,""," - "&amp;INDEX(Retrospective!$B$8:$D$207,B162,IF($AI$4=1,2,3)))</f>
        <v xml:space="preserve"> - </v>
      </c>
      <c r="AL162" s="106" t="str">
        <f>IFERROR(MATCH(INDEX(Retrospective!$E$8:$E$27,B162,1),$AI$13:$AI$16,0),"")</f>
        <v/>
      </c>
      <c r="AM162" s="86" t="str">
        <f>IF(AL162="","", AL162&amp;"."&amp;COUNTIF($AL$5:AL162,AL162))</f>
        <v/>
      </c>
      <c r="BF162" s="111" t="str">
        <f t="array" ref="BF162">IFERROR(SMALL(IF($D$5:$D$1004=$AP$6,$N$5:$N$1004,""),B162),"")</f>
        <v/>
      </c>
      <c r="BG162" s="112" t="str">
        <f>IF(IFERROR(MATCH(BF162,$BF$4:BF161,0),0)=0,MAX($BG$4:BG161)+1,"")</f>
        <v/>
      </c>
      <c r="BH162" s="113" t="str">
        <f t="shared" si="78"/>
        <v/>
      </c>
      <c r="BI162" s="112" t="str">
        <f t="shared" si="79"/>
        <v/>
      </c>
      <c r="BJ162" s="86" t="str">
        <f t="shared" si="80"/>
        <v/>
      </c>
      <c r="BK162" s="86" t="str">
        <f t="shared" si="84"/>
        <v/>
      </c>
      <c r="BL162" s="86" t="str">
        <f t="shared" si="81"/>
        <v/>
      </c>
      <c r="BM162" s="86" t="str">
        <f t="shared" si="85"/>
        <v/>
      </c>
      <c r="DA162" s="109">
        <f>IF(COUNTIF($DA$5:DA161,DA161)=$BD$15,MAX(DA161)+1,DA161)</f>
        <v>39</v>
      </c>
      <c r="DB162" s="109" t="str">
        <f t="shared" si="39"/>
        <v/>
      </c>
      <c r="DC162" s="109" t="str">
        <f>IF(DB162="","",INDEX($CT$5:$CY$5,1,COUNTIF($DB$6:DB162,DB162)))</f>
        <v/>
      </c>
      <c r="DD162" s="109" t="str">
        <f>IF(DB162="","",MAX(INDEX($CT$6:$CY$35,DA162+1,COUNTIF($DB$6:DB162,DB162)),0))</f>
        <v/>
      </c>
    </row>
    <row r="163" spans="2:108" s="7" customFormat="1" x14ac:dyDescent="0.25">
      <c r="B163" s="104">
        <v>159</v>
      </c>
      <c r="C163" s="86">
        <f>IFERROR(INDEX(Backlog!B$6:B$1005,Calculation!$B163,1),"")</f>
        <v>0</v>
      </c>
      <c r="D163" s="86" t="str">
        <f>IFERROR(IF(INDEX(Backlog!C$6:C$1005,Calculation!$B163,1)="","",INDEX(Backlog!C$6:C$1005,Calculation!$B163,1)),"")</f>
        <v/>
      </c>
      <c r="E163" s="86" t="str">
        <f>IFERROR(""&amp;INDEX(Backlog!D$6:D$1005,Calculation!$B163,1),"")</f>
        <v/>
      </c>
      <c r="F163" s="86" t="str">
        <f>IFERROR(""&amp;INDEX(Backlog!E$6:E$1005,Calculation!$B163,1),"")</f>
        <v/>
      </c>
      <c r="G163" s="86" t="str">
        <f>IFERROR(""&amp;INDEX(Backlog!F$6:F$1005,Calculation!$B163,1),"")</f>
        <v/>
      </c>
      <c r="H163" s="86" t="str">
        <f>IFERROR(IF(INDEX(Backlog!G$6:G$1005,Calculation!$B163,1)="","",INDEX(Backlog!G$6:G$1005,Calculation!$B163,1)),"")</f>
        <v/>
      </c>
      <c r="I163" s="86" t="str">
        <f>IFERROR(IF(INDEX(Backlog!H$6:H$1005,Calculation!$B163,1)="","Not set",INDEX(Backlog!H$6:H$1005,Calculation!$B163,1)),"")</f>
        <v>Not set</v>
      </c>
      <c r="J163" s="86" t="str">
        <f>IFERROR(""&amp;INDEX(Backlog!I$6:I$1005,Calculation!$B163,1),"")</f>
        <v/>
      </c>
      <c r="K163" s="86" t="str">
        <f>IFERROR(IF(LEN(INDEX(Backlog!J$6:J$1005,Calculation!$B163,1))=0,"Not set",INDEX(Backlog!J$6:J$1005,Calculation!$B163,1)),"")</f>
        <v>Not set</v>
      </c>
      <c r="L163" s="105" t="str">
        <f>IFERROR(IF(INDEX(Backlog!K$6:K$1005,Calculation!$B163,1)="","",INDEX(Backlog!K$6:K$1005,Calculation!$B163,1)),"")</f>
        <v/>
      </c>
      <c r="M163" s="105" t="str">
        <f t="shared" si="68"/>
        <v/>
      </c>
      <c r="N163" s="105" t="str">
        <f>IFERROR(IF(INDEX(Backlog!L$6:L$1005,Calculation!$B163,1)="","",INDEX(Backlog!L$6:L$1005,Calculation!$B163,1)),"")</f>
        <v/>
      </c>
      <c r="O163" s="105" t="str">
        <f t="shared" si="69"/>
        <v/>
      </c>
      <c r="P163" s="86" t="str">
        <f>IFERROR(""&amp;INDEX(Backlog!M$6:M$1005,Calculation!$B163,1),"")</f>
        <v/>
      </c>
      <c r="Q163" s="106" t="str">
        <f t="shared" si="70"/>
        <v/>
      </c>
      <c r="R163" s="106">
        <f t="shared" si="71"/>
        <v>0</v>
      </c>
      <c r="T163" s="107">
        <f t="shared" si="72"/>
        <v>0</v>
      </c>
      <c r="U163" s="86">
        <f t="shared" si="73"/>
        <v>1</v>
      </c>
      <c r="V163" s="86">
        <f t="shared" si="74"/>
        <v>1</v>
      </c>
      <c r="W163" s="86">
        <f t="shared" si="75"/>
        <v>1</v>
      </c>
      <c r="X163" s="86">
        <f t="shared" si="82"/>
        <v>0</v>
      </c>
      <c r="Y163" s="86" t="str">
        <f t="shared" si="76"/>
        <v xml:space="preserve">#0 - </v>
      </c>
      <c r="Z163" s="86" t="str">
        <f t="shared" si="77"/>
        <v>-</v>
      </c>
      <c r="AA163" s="86" t="str">
        <f>IF(X163=0,"",IF(LEN(K163)=0,COLUMN(Kanban!$D$8),IFERROR(MATCH(K163,Kanban!$A$8:$AI$8,0),COLUMN(Kanban!$D$8))))</f>
        <v/>
      </c>
      <c r="AB163" s="86" t="str">
        <f>IF(X163=0,"",2*COUNTIF($AA$5:AA163,AA163)+$AF$5)</f>
        <v/>
      </c>
      <c r="AC163" s="106" t="str">
        <f t="shared" si="83"/>
        <v>-</v>
      </c>
      <c r="AK163" s="107" t="str">
        <f>INDEX(Retrospective!$B$8:$D$207,B163,IF(OR($AI$4=2,$AI$4=4),2,1))&amp;IF($AI$4=2,""," - "&amp;INDEX(Retrospective!$B$8:$D$207,B163,IF($AI$4=1,2,3)))</f>
        <v xml:space="preserve"> - </v>
      </c>
      <c r="AL163" s="106" t="str">
        <f>IFERROR(MATCH(INDEX(Retrospective!$E$8:$E$207,B163,1),$AI$13:$AI$16,0),"")</f>
        <v/>
      </c>
      <c r="AM163" s="86" t="str">
        <f>IF(AL163="","", AL163&amp;"."&amp;COUNTIF($AL$5:AL163,AL163))</f>
        <v/>
      </c>
      <c r="BF163" s="111" t="str">
        <f t="array" ref="BF163">IFERROR(SMALL(IF($D$5:$D$1004=$AP$6,$N$5:$N$1004,""),B163),"")</f>
        <v/>
      </c>
      <c r="BG163" s="112" t="str">
        <f>IF(IFERROR(MATCH(BF163,$BF$4:BF162,0),0)=0,MAX($BG$4:BG162)+1,"")</f>
        <v/>
      </c>
      <c r="BH163" s="113" t="str">
        <f t="shared" si="78"/>
        <v/>
      </c>
      <c r="BI163" s="112" t="str">
        <f t="shared" si="79"/>
        <v/>
      </c>
      <c r="BJ163" s="86" t="str">
        <f t="shared" si="80"/>
        <v/>
      </c>
      <c r="BK163" s="86" t="str">
        <f t="shared" si="84"/>
        <v/>
      </c>
      <c r="BL163" s="86" t="str">
        <f t="shared" si="81"/>
        <v/>
      </c>
      <c r="BM163" s="86" t="str">
        <f t="shared" si="85"/>
        <v/>
      </c>
      <c r="DA163" s="109">
        <f>IF(COUNTIF($DA$5:DA162,DA162)=$BD$15,MAX(DA162)+1,DA162)</f>
        <v>39</v>
      </c>
      <c r="DB163" s="109" t="str">
        <f t="shared" si="39"/>
        <v/>
      </c>
      <c r="DC163" s="109" t="str">
        <f>IF(DB163="","",INDEX($CT$5:$CY$5,1,COUNTIF($DB$6:DB163,DB163)))</f>
        <v/>
      </c>
      <c r="DD163" s="109" t="str">
        <f>IF(DB163="","",MAX(INDEX($CT$6:$CY$35,DA163+1,COUNTIF($DB$6:DB163,DB163)),0))</f>
        <v/>
      </c>
    </row>
    <row r="164" spans="2:108" s="7" customFormat="1" x14ac:dyDescent="0.25">
      <c r="B164" s="104">
        <v>160</v>
      </c>
      <c r="C164" s="86">
        <f>IFERROR(INDEX(Backlog!B$6:B$1005,Calculation!$B164,1),"")</f>
        <v>0</v>
      </c>
      <c r="D164" s="86" t="str">
        <f>IFERROR(IF(INDEX(Backlog!C$6:C$1005,Calculation!$B164,1)="","",INDEX(Backlog!C$6:C$1005,Calculation!$B164,1)),"")</f>
        <v/>
      </c>
      <c r="E164" s="86" t="str">
        <f>IFERROR(""&amp;INDEX(Backlog!D$6:D$1005,Calculation!$B164,1),"")</f>
        <v/>
      </c>
      <c r="F164" s="86" t="str">
        <f>IFERROR(""&amp;INDEX(Backlog!E$6:E$1005,Calculation!$B164,1),"")</f>
        <v/>
      </c>
      <c r="G164" s="86" t="str">
        <f>IFERROR(""&amp;INDEX(Backlog!F$6:F$1005,Calculation!$B164,1),"")</f>
        <v/>
      </c>
      <c r="H164" s="86" t="str">
        <f>IFERROR(IF(INDEX(Backlog!G$6:G$1005,Calculation!$B164,1)="","",INDEX(Backlog!G$6:G$1005,Calculation!$B164,1)),"")</f>
        <v/>
      </c>
      <c r="I164" s="86" t="str">
        <f>IFERROR(IF(INDEX(Backlog!H$6:H$1005,Calculation!$B164,1)="","Not set",INDEX(Backlog!H$6:H$1005,Calculation!$B164,1)),"")</f>
        <v>Not set</v>
      </c>
      <c r="J164" s="86" t="str">
        <f>IFERROR(""&amp;INDEX(Backlog!I$6:I$1005,Calculation!$B164,1),"")</f>
        <v/>
      </c>
      <c r="K164" s="86" t="str">
        <f>IFERROR(IF(LEN(INDEX(Backlog!J$6:J$1005,Calculation!$B164,1))=0,"Not set",INDEX(Backlog!J$6:J$1005,Calculation!$B164,1)),"")</f>
        <v>Not set</v>
      </c>
      <c r="L164" s="105" t="str">
        <f>IFERROR(IF(INDEX(Backlog!K$6:K$1005,Calculation!$B164,1)="","",INDEX(Backlog!K$6:K$1005,Calculation!$B164,1)),"")</f>
        <v/>
      </c>
      <c r="M164" s="105" t="str">
        <f t="shared" si="68"/>
        <v/>
      </c>
      <c r="N164" s="105" t="str">
        <f>IFERROR(IF(INDEX(Backlog!L$6:L$1005,Calculation!$B164,1)="","",INDEX(Backlog!L$6:L$1005,Calculation!$B164,1)),"")</f>
        <v/>
      </c>
      <c r="O164" s="105" t="str">
        <f t="shared" si="69"/>
        <v/>
      </c>
      <c r="P164" s="86" t="str">
        <f>IFERROR(""&amp;INDEX(Backlog!M$6:M$1005,Calculation!$B164,1),"")</f>
        <v/>
      </c>
      <c r="Q164" s="106" t="str">
        <f t="shared" si="70"/>
        <v/>
      </c>
      <c r="R164" s="106">
        <f t="shared" si="71"/>
        <v>0</v>
      </c>
      <c r="T164" s="107">
        <f t="shared" si="72"/>
        <v>0</v>
      </c>
      <c r="U164" s="86">
        <f t="shared" si="73"/>
        <v>1</v>
      </c>
      <c r="V164" s="86">
        <f t="shared" si="74"/>
        <v>1</v>
      </c>
      <c r="W164" s="86">
        <f t="shared" si="75"/>
        <v>1</v>
      </c>
      <c r="X164" s="86">
        <f t="shared" si="82"/>
        <v>0</v>
      </c>
      <c r="Y164" s="86" t="str">
        <f t="shared" si="76"/>
        <v xml:space="preserve">#0 - </v>
      </c>
      <c r="Z164" s="86" t="str">
        <f t="shared" si="77"/>
        <v>-</v>
      </c>
      <c r="AA164" s="86" t="str">
        <f>IF(X164=0,"",IF(LEN(K164)=0,COLUMN(Kanban!$D$8),IFERROR(MATCH(K164,Kanban!$A$8:$AI$8,0),COLUMN(Kanban!$D$8))))</f>
        <v/>
      </c>
      <c r="AB164" s="86" t="str">
        <f>IF(X164=0,"",2*COUNTIF($AA$5:AA164,AA164)+$AF$5)</f>
        <v/>
      </c>
      <c r="AC164" s="106" t="str">
        <f t="shared" si="83"/>
        <v>-</v>
      </c>
      <c r="AK164" s="107" t="str">
        <f>INDEX(Retrospective!$B$8:$D$207,B164,IF(OR($AI$4=2,$AI$4=4),2,1))&amp;IF($AI$4=2,""," - "&amp;INDEX(Retrospective!$B$8:$D$207,B164,IF($AI$4=1,2,3)))</f>
        <v xml:space="preserve"> - </v>
      </c>
      <c r="AL164" s="106" t="str">
        <f>IFERROR(MATCH(INDEX(Retrospective!$E$8:$E$207,B164,1),$AI$13:$AI$16,0),"")</f>
        <v/>
      </c>
      <c r="AM164" s="86" t="str">
        <f>IF(AL164="","", AL164&amp;"."&amp;COUNTIF($AL$5:AL164,AL164))</f>
        <v/>
      </c>
      <c r="BF164" s="111" t="str">
        <f t="array" ref="BF164">IFERROR(SMALL(IF($D$5:$D$1004=$AP$6,$N$5:$N$1004,""),B164),"")</f>
        <v/>
      </c>
      <c r="BG164" s="112" t="str">
        <f>IF(IFERROR(MATCH(BF164,$BF$4:BF163,0),0)=0,MAX($BG$4:BG163)+1,"")</f>
        <v/>
      </c>
      <c r="BH164" s="113" t="str">
        <f t="shared" si="78"/>
        <v/>
      </c>
      <c r="BI164" s="112" t="str">
        <f t="shared" si="79"/>
        <v/>
      </c>
      <c r="BJ164" s="86" t="str">
        <f t="shared" si="80"/>
        <v/>
      </c>
      <c r="BK164" s="86" t="str">
        <f t="shared" si="84"/>
        <v/>
      </c>
      <c r="BL164" s="86" t="str">
        <f t="shared" si="81"/>
        <v/>
      </c>
      <c r="BM164" s="86" t="str">
        <f t="shared" si="85"/>
        <v/>
      </c>
      <c r="DA164" s="109">
        <f>IF(COUNTIF($DA$5:DA163,DA163)=$BD$15,MAX(DA163)+1,DA163)</f>
        <v>39</v>
      </c>
      <c r="DB164" s="109" t="str">
        <f t="shared" si="39"/>
        <v/>
      </c>
      <c r="DC164" s="109" t="str">
        <f>IF(DB164="","",INDEX($CT$5:$CY$5,1,COUNTIF($DB$6:DB164,DB164)))</f>
        <v/>
      </c>
      <c r="DD164" s="109" t="str">
        <f>IF(DB164="","",MAX(INDEX($CT$6:$CY$35,DA164+1,COUNTIF($DB$6:DB164,DB164)),0))</f>
        <v/>
      </c>
    </row>
    <row r="165" spans="2:108" s="7" customFormat="1" x14ac:dyDescent="0.25">
      <c r="B165" s="104">
        <v>161</v>
      </c>
      <c r="C165" s="86">
        <f>IFERROR(INDEX(Backlog!B$6:B$1005,Calculation!$B165,1),"")</f>
        <v>0</v>
      </c>
      <c r="D165" s="86" t="str">
        <f>IFERROR(IF(INDEX(Backlog!C$6:C$1005,Calculation!$B165,1)="","",INDEX(Backlog!C$6:C$1005,Calculation!$B165,1)),"")</f>
        <v/>
      </c>
      <c r="E165" s="86" t="str">
        <f>IFERROR(""&amp;INDEX(Backlog!D$6:D$1005,Calculation!$B165,1),"")</f>
        <v/>
      </c>
      <c r="F165" s="86" t="str">
        <f>IFERROR(""&amp;INDEX(Backlog!E$6:E$1005,Calculation!$B165,1),"")</f>
        <v/>
      </c>
      <c r="G165" s="86" t="str">
        <f>IFERROR(""&amp;INDEX(Backlog!F$6:F$1005,Calculation!$B165,1),"")</f>
        <v/>
      </c>
      <c r="H165" s="86" t="str">
        <f>IFERROR(IF(INDEX(Backlog!G$6:G$1005,Calculation!$B165,1)="","",INDEX(Backlog!G$6:G$1005,Calculation!$B165,1)),"")</f>
        <v/>
      </c>
      <c r="I165" s="86" t="str">
        <f>IFERROR(IF(INDEX(Backlog!H$6:H$1005,Calculation!$B165,1)="","Not set",INDEX(Backlog!H$6:H$1005,Calculation!$B165,1)),"")</f>
        <v>Not set</v>
      </c>
      <c r="J165" s="86" t="str">
        <f>IFERROR(""&amp;INDEX(Backlog!I$6:I$1005,Calculation!$B165,1),"")</f>
        <v/>
      </c>
      <c r="K165" s="86" t="str">
        <f>IFERROR(IF(LEN(INDEX(Backlog!J$6:J$1005,Calculation!$B165,1))=0,"Not set",INDEX(Backlog!J$6:J$1005,Calculation!$B165,1)),"")</f>
        <v>Not set</v>
      </c>
      <c r="L165" s="105" t="str">
        <f>IFERROR(IF(INDEX(Backlog!K$6:K$1005,Calculation!$B165,1)="","",INDEX(Backlog!K$6:K$1005,Calculation!$B165,1)),"")</f>
        <v/>
      </c>
      <c r="M165" s="105" t="str">
        <f t="shared" si="68"/>
        <v/>
      </c>
      <c r="N165" s="105" t="str">
        <f>IFERROR(IF(INDEX(Backlog!L$6:L$1005,Calculation!$B165,1)="","",INDEX(Backlog!L$6:L$1005,Calculation!$B165,1)),"")</f>
        <v/>
      </c>
      <c r="O165" s="105" t="str">
        <f t="shared" si="69"/>
        <v/>
      </c>
      <c r="P165" s="86" t="str">
        <f>IFERROR(""&amp;INDEX(Backlog!M$6:M$1005,Calculation!$B165,1),"")</f>
        <v/>
      </c>
      <c r="Q165" s="106" t="str">
        <f t="shared" si="70"/>
        <v/>
      </c>
      <c r="R165" s="106">
        <f t="shared" si="71"/>
        <v>0</v>
      </c>
      <c r="T165" s="107">
        <f t="shared" si="72"/>
        <v>0</v>
      </c>
      <c r="U165" s="86">
        <f t="shared" si="73"/>
        <v>1</v>
      </c>
      <c r="V165" s="86">
        <f t="shared" si="74"/>
        <v>1</v>
      </c>
      <c r="W165" s="86">
        <f t="shared" si="75"/>
        <v>1</v>
      </c>
      <c r="X165" s="86">
        <f t="shared" si="82"/>
        <v>0</v>
      </c>
      <c r="Y165" s="86" t="str">
        <f t="shared" si="76"/>
        <v xml:space="preserve">#0 - </v>
      </c>
      <c r="Z165" s="86" t="str">
        <f t="shared" si="77"/>
        <v>-</v>
      </c>
      <c r="AA165" s="86" t="str">
        <f>IF(X165=0,"",IF(LEN(K165)=0,COLUMN(Kanban!$D$8),IFERROR(MATCH(K165,Kanban!$A$8:$AI$8,0),COLUMN(Kanban!$D$8))))</f>
        <v/>
      </c>
      <c r="AB165" s="86" t="str">
        <f>IF(X165=0,"",2*COUNTIF($AA$5:AA165,AA165)+$AF$5)</f>
        <v/>
      </c>
      <c r="AC165" s="106" t="str">
        <f t="shared" si="83"/>
        <v>-</v>
      </c>
      <c r="AK165" s="107" t="str">
        <f>INDEX(Retrospective!$B$8:$D$207,B165,IF(OR($AI$4=2,$AI$4=4),2,1))&amp;IF($AI$4=2,""," - "&amp;INDEX(Retrospective!$B$8:$D$207,B165,IF($AI$4=1,2,3)))</f>
        <v xml:space="preserve"> - </v>
      </c>
      <c r="AL165" s="106" t="str">
        <f>IFERROR(MATCH(INDEX(Retrospective!$E$8:$E$207,B165,1),$AI$13:$AI$16,0),"")</f>
        <v/>
      </c>
      <c r="AM165" s="86" t="str">
        <f>IF(AL165="","", AL165&amp;"."&amp;COUNTIF($AL$5:AL165,AL165))</f>
        <v/>
      </c>
      <c r="BF165" s="111" t="str">
        <f t="array" ref="BF165">IFERROR(SMALL(IF($D$5:$D$1004=$AP$6,$N$5:$N$1004,""),B165),"")</f>
        <v/>
      </c>
      <c r="BG165" s="112" t="str">
        <f>IF(IFERROR(MATCH(BF165,$BF$4:BF164,0),0)=0,MAX($BG$4:BG164)+1,"")</f>
        <v/>
      </c>
      <c r="BH165" s="113" t="str">
        <f t="shared" si="78"/>
        <v/>
      </c>
      <c r="BI165" s="112" t="str">
        <f t="shared" si="79"/>
        <v/>
      </c>
      <c r="BJ165" s="86" t="str">
        <f t="shared" si="80"/>
        <v/>
      </c>
      <c r="BK165" s="86" t="str">
        <f t="shared" si="84"/>
        <v/>
      </c>
      <c r="BL165" s="86" t="str">
        <f t="shared" si="81"/>
        <v/>
      </c>
      <c r="BM165" s="86" t="str">
        <f t="shared" si="85"/>
        <v/>
      </c>
      <c r="DA165" s="109">
        <f>IF(COUNTIF($DA$5:DA164,DA164)=$BD$15,MAX(DA164)+1,DA164)</f>
        <v>39</v>
      </c>
      <c r="DB165" s="109" t="str">
        <f t="shared" si="39"/>
        <v/>
      </c>
      <c r="DC165" s="109" t="str">
        <f>IF(DB165="","",INDEX($CT$5:$CY$5,1,COUNTIF($DB$6:DB165,DB165)))</f>
        <v/>
      </c>
      <c r="DD165" s="109" t="str">
        <f>IF(DB165="","",MAX(INDEX($CT$6:$CY$35,DA165+1,COUNTIF($DB$6:DB165,DB165)),0))</f>
        <v/>
      </c>
    </row>
    <row r="166" spans="2:108" s="7" customFormat="1" x14ac:dyDescent="0.25">
      <c r="B166" s="104">
        <v>162</v>
      </c>
      <c r="C166" s="86">
        <f>IFERROR(INDEX(Backlog!B$6:B$1005,Calculation!$B166,1),"")</f>
        <v>0</v>
      </c>
      <c r="D166" s="86" t="str">
        <f>IFERROR(IF(INDEX(Backlog!C$6:C$1005,Calculation!$B166,1)="","",INDEX(Backlog!C$6:C$1005,Calculation!$B166,1)),"")</f>
        <v/>
      </c>
      <c r="E166" s="86" t="str">
        <f>IFERROR(""&amp;INDEX(Backlog!D$6:D$1005,Calculation!$B166,1),"")</f>
        <v/>
      </c>
      <c r="F166" s="86" t="str">
        <f>IFERROR(""&amp;INDEX(Backlog!E$6:E$1005,Calculation!$B166,1),"")</f>
        <v/>
      </c>
      <c r="G166" s="86" t="str">
        <f>IFERROR(""&amp;INDEX(Backlog!F$6:F$1005,Calculation!$B166,1),"")</f>
        <v/>
      </c>
      <c r="H166" s="86" t="str">
        <f>IFERROR(IF(INDEX(Backlog!G$6:G$1005,Calculation!$B166,1)="","",INDEX(Backlog!G$6:G$1005,Calculation!$B166,1)),"")</f>
        <v/>
      </c>
      <c r="I166" s="86" t="str">
        <f>IFERROR(IF(INDEX(Backlog!H$6:H$1005,Calculation!$B166,1)="","Not set",INDEX(Backlog!H$6:H$1005,Calculation!$B166,1)),"")</f>
        <v>Not set</v>
      </c>
      <c r="J166" s="86" t="str">
        <f>IFERROR(""&amp;INDEX(Backlog!I$6:I$1005,Calculation!$B166,1),"")</f>
        <v/>
      </c>
      <c r="K166" s="86" t="str">
        <f>IFERROR(IF(LEN(INDEX(Backlog!J$6:J$1005,Calculation!$B166,1))=0,"Not set",INDEX(Backlog!J$6:J$1005,Calculation!$B166,1)),"")</f>
        <v>Not set</v>
      </c>
      <c r="L166" s="105" t="str">
        <f>IFERROR(IF(INDEX(Backlog!K$6:K$1005,Calculation!$B166,1)="","",INDEX(Backlog!K$6:K$1005,Calculation!$B166,1)),"")</f>
        <v/>
      </c>
      <c r="M166" s="105" t="str">
        <f t="shared" si="68"/>
        <v/>
      </c>
      <c r="N166" s="105" t="str">
        <f>IFERROR(IF(INDEX(Backlog!L$6:L$1005,Calculation!$B166,1)="","",INDEX(Backlog!L$6:L$1005,Calculation!$B166,1)),"")</f>
        <v/>
      </c>
      <c r="O166" s="105" t="str">
        <f t="shared" si="69"/>
        <v/>
      </c>
      <c r="P166" s="86" t="str">
        <f>IFERROR(""&amp;INDEX(Backlog!M$6:M$1005,Calculation!$B166,1),"")</f>
        <v/>
      </c>
      <c r="Q166" s="106" t="str">
        <f t="shared" si="70"/>
        <v/>
      </c>
      <c r="R166" s="106">
        <f t="shared" si="71"/>
        <v>0</v>
      </c>
      <c r="T166" s="107">
        <f t="shared" si="72"/>
        <v>0</v>
      </c>
      <c r="U166" s="86">
        <f t="shared" si="73"/>
        <v>1</v>
      </c>
      <c r="V166" s="86">
        <f t="shared" si="74"/>
        <v>1</v>
      </c>
      <c r="W166" s="86">
        <f t="shared" si="75"/>
        <v>1</v>
      </c>
      <c r="X166" s="86">
        <f t="shared" si="82"/>
        <v>0</v>
      </c>
      <c r="Y166" s="86" t="str">
        <f t="shared" si="76"/>
        <v xml:space="preserve">#0 - </v>
      </c>
      <c r="Z166" s="86" t="str">
        <f t="shared" si="77"/>
        <v>-</v>
      </c>
      <c r="AA166" s="86" t="str">
        <f>IF(X166=0,"",IF(LEN(K166)=0,COLUMN(Kanban!$D$8),IFERROR(MATCH(K166,Kanban!$A$8:$AI$8,0),COLUMN(Kanban!$D$8))))</f>
        <v/>
      </c>
      <c r="AB166" s="86" t="str">
        <f>IF(X166=0,"",2*COUNTIF($AA$5:AA166,AA166)+$AF$5)</f>
        <v/>
      </c>
      <c r="AC166" s="106" t="str">
        <f t="shared" si="83"/>
        <v>-</v>
      </c>
      <c r="AK166" s="107" t="str">
        <f>INDEX(Retrospective!$B$8:$D$207,B166,IF(OR($AI$4=2,$AI$4=4),2,1))&amp;IF($AI$4=2,""," - "&amp;INDEX(Retrospective!$B$8:$D$207,B166,IF($AI$4=1,2,3)))</f>
        <v xml:space="preserve"> - </v>
      </c>
      <c r="AL166" s="106" t="str">
        <f>IFERROR(MATCH(INDEX(Retrospective!$E$8:$E$207,B166,1),$AI$13:$AI$16,0),"")</f>
        <v/>
      </c>
      <c r="AM166" s="86" t="str">
        <f>IF(AL166="","", AL166&amp;"."&amp;COUNTIF($AL$5:AL166,AL166))</f>
        <v/>
      </c>
      <c r="BF166" s="111" t="str">
        <f t="array" ref="BF166">IFERROR(SMALL(IF($D$5:$D$1004=$AP$6,$N$5:$N$1004,""),B166),"")</f>
        <v/>
      </c>
      <c r="BG166" s="112" t="str">
        <f>IF(IFERROR(MATCH(BF166,$BF$4:BF165,0),0)=0,MAX($BG$4:BG165)+1,"")</f>
        <v/>
      </c>
      <c r="BH166" s="113" t="str">
        <f t="shared" si="78"/>
        <v/>
      </c>
      <c r="BI166" s="112" t="str">
        <f t="shared" si="79"/>
        <v/>
      </c>
      <c r="BJ166" s="86" t="str">
        <f t="shared" si="80"/>
        <v/>
      </c>
      <c r="BK166" s="86" t="str">
        <f t="shared" si="84"/>
        <v/>
      </c>
      <c r="BL166" s="86" t="str">
        <f t="shared" si="81"/>
        <v/>
      </c>
      <c r="BM166" s="86" t="str">
        <f t="shared" si="85"/>
        <v/>
      </c>
      <c r="DA166" s="109">
        <f>IF(COUNTIF($DA$5:DA165,DA165)=$BD$15,MAX(DA165)+1,DA165)</f>
        <v>40</v>
      </c>
      <c r="DB166" s="109" t="str">
        <f t="shared" si="39"/>
        <v/>
      </c>
      <c r="DC166" s="109" t="str">
        <f>IF(DB166="","",INDEX($CT$5:$CY$5,1,COUNTIF($DB$6:DB166,DB166)))</f>
        <v/>
      </c>
      <c r="DD166" s="109" t="str">
        <f>IF(DB166="","",MAX(INDEX($CT$6:$CY$35,DA166+1,COUNTIF($DB$6:DB166,DB166)),0))</f>
        <v/>
      </c>
    </row>
    <row r="167" spans="2:108" s="7" customFormat="1" x14ac:dyDescent="0.25">
      <c r="B167" s="104">
        <v>163</v>
      </c>
      <c r="C167" s="86">
        <f>IFERROR(INDEX(Backlog!B$6:B$1005,Calculation!$B167,1),"")</f>
        <v>0</v>
      </c>
      <c r="D167" s="86" t="str">
        <f>IFERROR(IF(INDEX(Backlog!C$6:C$1005,Calculation!$B167,1)="","",INDEX(Backlog!C$6:C$1005,Calculation!$B167,1)),"")</f>
        <v/>
      </c>
      <c r="E167" s="86" t="str">
        <f>IFERROR(""&amp;INDEX(Backlog!D$6:D$1005,Calculation!$B167,1),"")</f>
        <v/>
      </c>
      <c r="F167" s="86" t="str">
        <f>IFERROR(""&amp;INDEX(Backlog!E$6:E$1005,Calculation!$B167,1),"")</f>
        <v/>
      </c>
      <c r="G167" s="86" t="str">
        <f>IFERROR(""&amp;INDEX(Backlog!F$6:F$1005,Calculation!$B167,1),"")</f>
        <v/>
      </c>
      <c r="H167" s="86" t="str">
        <f>IFERROR(IF(INDEX(Backlog!G$6:G$1005,Calculation!$B167,1)="","",INDEX(Backlog!G$6:G$1005,Calculation!$B167,1)),"")</f>
        <v/>
      </c>
      <c r="I167" s="86" t="str">
        <f>IFERROR(IF(INDEX(Backlog!H$6:H$1005,Calculation!$B167,1)="","Not set",INDEX(Backlog!H$6:H$1005,Calculation!$B167,1)),"")</f>
        <v>Not set</v>
      </c>
      <c r="J167" s="86" t="str">
        <f>IFERROR(""&amp;INDEX(Backlog!I$6:I$1005,Calculation!$B167,1),"")</f>
        <v/>
      </c>
      <c r="K167" s="86" t="str">
        <f>IFERROR(IF(LEN(INDEX(Backlog!J$6:J$1005,Calculation!$B167,1))=0,"Not set",INDEX(Backlog!J$6:J$1005,Calculation!$B167,1)),"")</f>
        <v>Not set</v>
      </c>
      <c r="L167" s="105" t="str">
        <f>IFERROR(IF(INDEX(Backlog!K$6:K$1005,Calculation!$B167,1)="","",INDEX(Backlog!K$6:K$1005,Calculation!$B167,1)),"")</f>
        <v/>
      </c>
      <c r="M167" s="105" t="str">
        <f t="shared" si="68"/>
        <v/>
      </c>
      <c r="N167" s="105" t="str">
        <f>IFERROR(IF(INDEX(Backlog!L$6:L$1005,Calculation!$B167,1)="","",INDEX(Backlog!L$6:L$1005,Calculation!$B167,1)),"")</f>
        <v/>
      </c>
      <c r="O167" s="105" t="str">
        <f t="shared" si="69"/>
        <v/>
      </c>
      <c r="P167" s="86" t="str">
        <f>IFERROR(""&amp;INDEX(Backlog!M$6:M$1005,Calculation!$B167,1),"")</f>
        <v/>
      </c>
      <c r="Q167" s="106" t="str">
        <f t="shared" si="70"/>
        <v/>
      </c>
      <c r="R167" s="106">
        <f t="shared" si="71"/>
        <v>0</v>
      </c>
      <c r="T167" s="107">
        <f t="shared" si="72"/>
        <v>0</v>
      </c>
      <c r="U167" s="86">
        <f t="shared" si="73"/>
        <v>1</v>
      </c>
      <c r="V167" s="86">
        <f t="shared" si="74"/>
        <v>1</v>
      </c>
      <c r="W167" s="86">
        <f t="shared" si="75"/>
        <v>1</v>
      </c>
      <c r="X167" s="86">
        <f t="shared" si="82"/>
        <v>0</v>
      </c>
      <c r="Y167" s="86" t="str">
        <f t="shared" si="76"/>
        <v xml:space="preserve">#0 - </v>
      </c>
      <c r="Z167" s="86" t="str">
        <f t="shared" si="77"/>
        <v>-</v>
      </c>
      <c r="AA167" s="86" t="str">
        <f>IF(X167=0,"",IF(LEN(K167)=0,COLUMN(Kanban!$D$8),IFERROR(MATCH(K167,Kanban!$A$8:$AI$8,0),COLUMN(Kanban!$D$8))))</f>
        <v/>
      </c>
      <c r="AB167" s="86" t="str">
        <f>IF(X167=0,"",2*COUNTIF($AA$5:AA167,AA167)+$AF$5)</f>
        <v/>
      </c>
      <c r="AC167" s="106" t="str">
        <f t="shared" si="83"/>
        <v>-</v>
      </c>
      <c r="AK167" s="107" t="str">
        <f>INDEX(Retrospective!$B$8:$D$207,B167,IF(OR($AI$4=2,$AI$4=4),2,1))&amp;IF($AI$4=2,""," - "&amp;INDEX(Retrospective!$B$8:$D$207,B167,IF($AI$4=1,2,3)))</f>
        <v xml:space="preserve"> - </v>
      </c>
      <c r="AL167" s="106" t="str">
        <f>IFERROR(MATCH(INDEX(Retrospective!$E$8:$E$27,B167,1),$AI$13:$AI$16,0),"")</f>
        <v/>
      </c>
      <c r="AM167" s="86" t="str">
        <f>IF(AL167="","", AL167&amp;"."&amp;COUNTIF($AL$5:AL167,AL167))</f>
        <v/>
      </c>
      <c r="BF167" s="111" t="str">
        <f t="array" ref="BF167">IFERROR(SMALL(IF($D$5:$D$1004=$AP$6,$N$5:$N$1004,""),B167),"")</f>
        <v/>
      </c>
      <c r="BG167" s="112" t="str">
        <f>IF(IFERROR(MATCH(BF167,$BF$4:BF166,0),0)=0,MAX($BG$4:BG166)+1,"")</f>
        <v/>
      </c>
      <c r="BH167" s="113" t="str">
        <f t="shared" si="78"/>
        <v/>
      </c>
      <c r="BI167" s="112" t="str">
        <f t="shared" si="79"/>
        <v/>
      </c>
      <c r="BJ167" s="86" t="str">
        <f t="shared" si="80"/>
        <v/>
      </c>
      <c r="BK167" s="86" t="str">
        <f t="shared" si="84"/>
        <v/>
      </c>
      <c r="BL167" s="86" t="str">
        <f t="shared" si="81"/>
        <v/>
      </c>
      <c r="BM167" s="86" t="str">
        <f t="shared" si="85"/>
        <v/>
      </c>
      <c r="DA167" s="109">
        <f>IF(COUNTIF($DA$5:DA166,DA166)=$BD$15,MAX(DA166)+1,DA166)</f>
        <v>40</v>
      </c>
      <c r="DB167" s="109" t="str">
        <f t="shared" si="39"/>
        <v/>
      </c>
      <c r="DC167" s="109" t="str">
        <f>IF(DB167="","",INDEX($CT$5:$CY$5,1,COUNTIF($DB$6:DB167,DB167)))</f>
        <v/>
      </c>
      <c r="DD167" s="109" t="str">
        <f>IF(DB167="","",MAX(INDEX($CT$6:$CY$35,DA167+1,COUNTIF($DB$6:DB167,DB167)),0))</f>
        <v/>
      </c>
    </row>
    <row r="168" spans="2:108" s="7" customFormat="1" x14ac:dyDescent="0.25">
      <c r="B168" s="104">
        <v>164</v>
      </c>
      <c r="C168" s="86">
        <f>IFERROR(INDEX(Backlog!B$6:B$1005,Calculation!$B168,1),"")</f>
        <v>0</v>
      </c>
      <c r="D168" s="86" t="str">
        <f>IFERROR(IF(INDEX(Backlog!C$6:C$1005,Calculation!$B168,1)="","",INDEX(Backlog!C$6:C$1005,Calculation!$B168,1)),"")</f>
        <v/>
      </c>
      <c r="E168" s="86" t="str">
        <f>IFERROR(""&amp;INDEX(Backlog!D$6:D$1005,Calculation!$B168,1),"")</f>
        <v/>
      </c>
      <c r="F168" s="86" t="str">
        <f>IFERROR(""&amp;INDEX(Backlog!E$6:E$1005,Calculation!$B168,1),"")</f>
        <v/>
      </c>
      <c r="G168" s="86" t="str">
        <f>IFERROR(""&amp;INDEX(Backlog!F$6:F$1005,Calculation!$B168,1),"")</f>
        <v/>
      </c>
      <c r="H168" s="86" t="str">
        <f>IFERROR(IF(INDEX(Backlog!G$6:G$1005,Calculation!$B168,1)="","",INDEX(Backlog!G$6:G$1005,Calculation!$B168,1)),"")</f>
        <v/>
      </c>
      <c r="I168" s="86" t="str">
        <f>IFERROR(IF(INDEX(Backlog!H$6:H$1005,Calculation!$B168,1)="","Not set",INDEX(Backlog!H$6:H$1005,Calculation!$B168,1)),"")</f>
        <v>Not set</v>
      </c>
      <c r="J168" s="86" t="str">
        <f>IFERROR(""&amp;INDEX(Backlog!I$6:I$1005,Calculation!$B168,1),"")</f>
        <v/>
      </c>
      <c r="K168" s="86" t="str">
        <f>IFERROR(IF(LEN(INDEX(Backlog!J$6:J$1005,Calculation!$B168,1))=0,"Not set",INDEX(Backlog!J$6:J$1005,Calculation!$B168,1)),"")</f>
        <v>Not set</v>
      </c>
      <c r="L168" s="105" t="str">
        <f>IFERROR(IF(INDEX(Backlog!K$6:K$1005,Calculation!$B168,1)="","",INDEX(Backlog!K$6:K$1005,Calculation!$B168,1)),"")</f>
        <v/>
      </c>
      <c r="M168" s="105" t="str">
        <f t="shared" si="68"/>
        <v/>
      </c>
      <c r="N168" s="105" t="str">
        <f>IFERROR(IF(INDEX(Backlog!L$6:L$1005,Calculation!$B168,1)="","",INDEX(Backlog!L$6:L$1005,Calculation!$B168,1)),"")</f>
        <v/>
      </c>
      <c r="O168" s="105" t="str">
        <f t="shared" si="69"/>
        <v/>
      </c>
      <c r="P168" s="86" t="str">
        <f>IFERROR(""&amp;INDEX(Backlog!M$6:M$1005,Calculation!$B168,1),"")</f>
        <v/>
      </c>
      <c r="Q168" s="106" t="str">
        <f t="shared" si="70"/>
        <v/>
      </c>
      <c r="R168" s="106">
        <f t="shared" si="71"/>
        <v>0</v>
      </c>
      <c r="T168" s="107">
        <f t="shared" si="72"/>
        <v>0</v>
      </c>
      <c r="U168" s="86">
        <f t="shared" si="73"/>
        <v>1</v>
      </c>
      <c r="V168" s="86">
        <f t="shared" si="74"/>
        <v>1</v>
      </c>
      <c r="W168" s="86">
        <f t="shared" si="75"/>
        <v>1</v>
      </c>
      <c r="X168" s="86">
        <f t="shared" si="82"/>
        <v>0</v>
      </c>
      <c r="Y168" s="86" t="str">
        <f t="shared" si="76"/>
        <v xml:space="preserve">#0 - </v>
      </c>
      <c r="Z168" s="86" t="str">
        <f t="shared" si="77"/>
        <v>-</v>
      </c>
      <c r="AA168" s="86" t="str">
        <f>IF(X168=0,"",IF(LEN(K168)=0,COLUMN(Kanban!$D$8),IFERROR(MATCH(K168,Kanban!$A$8:$AI$8,0),COLUMN(Kanban!$D$8))))</f>
        <v/>
      </c>
      <c r="AB168" s="86" t="str">
        <f>IF(X168=0,"",2*COUNTIF($AA$5:AA168,AA168)+$AF$5)</f>
        <v/>
      </c>
      <c r="AC168" s="106" t="str">
        <f t="shared" si="83"/>
        <v>-</v>
      </c>
      <c r="AK168" s="107" t="str">
        <f>INDEX(Retrospective!$B$8:$D$207,B168,IF(OR($AI$4=2,$AI$4=4),2,1))&amp;IF($AI$4=2,""," - "&amp;INDEX(Retrospective!$B$8:$D$207,B168,IF($AI$4=1,2,3)))</f>
        <v xml:space="preserve"> - </v>
      </c>
      <c r="AL168" s="106" t="str">
        <f>IFERROR(MATCH(INDEX(Retrospective!$E$8:$E$207,B168,1),$AI$13:$AI$16,0),"")</f>
        <v/>
      </c>
      <c r="AM168" s="86" t="str">
        <f>IF(AL168="","", AL168&amp;"."&amp;COUNTIF($AL$5:AL168,AL168))</f>
        <v/>
      </c>
      <c r="BF168" s="111" t="str">
        <f t="array" ref="BF168">IFERROR(SMALL(IF($D$5:$D$1004=$AP$6,$N$5:$N$1004,""),B168),"")</f>
        <v/>
      </c>
      <c r="BG168" s="112" t="str">
        <f>IF(IFERROR(MATCH(BF168,$BF$4:BF167,0),0)=0,MAX($BG$4:BG167)+1,"")</f>
        <v/>
      </c>
      <c r="BH168" s="113" t="str">
        <f t="shared" si="78"/>
        <v/>
      </c>
      <c r="BI168" s="112" t="str">
        <f t="shared" si="79"/>
        <v/>
      </c>
      <c r="BJ168" s="86" t="str">
        <f t="shared" si="80"/>
        <v/>
      </c>
      <c r="BK168" s="86" t="str">
        <f t="shared" si="84"/>
        <v/>
      </c>
      <c r="BL168" s="86" t="str">
        <f t="shared" si="81"/>
        <v/>
      </c>
      <c r="BM168" s="86" t="str">
        <f t="shared" si="85"/>
        <v/>
      </c>
      <c r="DA168" s="109">
        <f>IF(COUNTIF($DA$5:DA167,DA167)=$BD$15,MAX(DA167)+1,DA167)</f>
        <v>40</v>
      </c>
      <c r="DB168" s="109" t="str">
        <f t="shared" si="39"/>
        <v/>
      </c>
      <c r="DC168" s="109" t="str">
        <f>IF(DB168="","",INDEX($CT$5:$CY$5,1,COUNTIF($DB$6:DB168,DB168)))</f>
        <v/>
      </c>
      <c r="DD168" s="109" t="str">
        <f>IF(DB168="","",MAX(INDEX($CT$6:$CY$35,DA168+1,COUNTIF($DB$6:DB168,DB168)),0))</f>
        <v/>
      </c>
    </row>
    <row r="169" spans="2:108" s="7" customFormat="1" x14ac:dyDescent="0.25">
      <c r="B169" s="104">
        <v>165</v>
      </c>
      <c r="C169" s="86">
        <f>IFERROR(INDEX(Backlog!B$6:B$1005,Calculation!$B169,1),"")</f>
        <v>0</v>
      </c>
      <c r="D169" s="86" t="str">
        <f>IFERROR(IF(INDEX(Backlog!C$6:C$1005,Calculation!$B169,1)="","",INDEX(Backlog!C$6:C$1005,Calculation!$B169,1)),"")</f>
        <v/>
      </c>
      <c r="E169" s="86" t="str">
        <f>IFERROR(""&amp;INDEX(Backlog!D$6:D$1005,Calculation!$B169,1),"")</f>
        <v/>
      </c>
      <c r="F169" s="86" t="str">
        <f>IFERROR(""&amp;INDEX(Backlog!E$6:E$1005,Calculation!$B169,1),"")</f>
        <v/>
      </c>
      <c r="G169" s="86" t="str">
        <f>IFERROR(""&amp;INDEX(Backlog!F$6:F$1005,Calculation!$B169,1),"")</f>
        <v/>
      </c>
      <c r="H169" s="86" t="str">
        <f>IFERROR(IF(INDEX(Backlog!G$6:G$1005,Calculation!$B169,1)="","",INDEX(Backlog!G$6:G$1005,Calculation!$B169,1)),"")</f>
        <v/>
      </c>
      <c r="I169" s="86" t="str">
        <f>IFERROR(IF(INDEX(Backlog!H$6:H$1005,Calculation!$B169,1)="","Not set",INDEX(Backlog!H$6:H$1005,Calculation!$B169,1)),"")</f>
        <v>Not set</v>
      </c>
      <c r="J169" s="86" t="str">
        <f>IFERROR(""&amp;INDEX(Backlog!I$6:I$1005,Calculation!$B169,1),"")</f>
        <v/>
      </c>
      <c r="K169" s="86" t="str">
        <f>IFERROR(IF(LEN(INDEX(Backlog!J$6:J$1005,Calculation!$B169,1))=0,"Not set",INDEX(Backlog!J$6:J$1005,Calculation!$B169,1)),"")</f>
        <v>Not set</v>
      </c>
      <c r="L169" s="105" t="str">
        <f>IFERROR(IF(INDEX(Backlog!K$6:K$1005,Calculation!$B169,1)="","",INDEX(Backlog!K$6:K$1005,Calculation!$B169,1)),"")</f>
        <v/>
      </c>
      <c r="M169" s="105" t="str">
        <f t="shared" si="68"/>
        <v/>
      </c>
      <c r="N169" s="105" t="str">
        <f>IFERROR(IF(INDEX(Backlog!L$6:L$1005,Calculation!$B169,1)="","",INDEX(Backlog!L$6:L$1005,Calculation!$B169,1)),"")</f>
        <v/>
      </c>
      <c r="O169" s="105" t="str">
        <f t="shared" si="69"/>
        <v/>
      </c>
      <c r="P169" s="86" t="str">
        <f>IFERROR(""&amp;INDEX(Backlog!M$6:M$1005,Calculation!$B169,1),"")</f>
        <v/>
      </c>
      <c r="Q169" s="106" t="str">
        <f t="shared" si="70"/>
        <v/>
      </c>
      <c r="R169" s="106">
        <f t="shared" si="71"/>
        <v>0</v>
      </c>
      <c r="T169" s="107">
        <f t="shared" si="72"/>
        <v>0</v>
      </c>
      <c r="U169" s="86">
        <f t="shared" si="73"/>
        <v>1</v>
      </c>
      <c r="V169" s="86">
        <f t="shared" si="74"/>
        <v>1</v>
      </c>
      <c r="W169" s="86">
        <f t="shared" si="75"/>
        <v>1</v>
      </c>
      <c r="X169" s="86">
        <f t="shared" si="82"/>
        <v>0</v>
      </c>
      <c r="Y169" s="86" t="str">
        <f t="shared" si="76"/>
        <v xml:space="preserve">#0 - </v>
      </c>
      <c r="Z169" s="86" t="str">
        <f t="shared" si="77"/>
        <v>-</v>
      </c>
      <c r="AA169" s="86" t="str">
        <f>IF(X169=0,"",IF(LEN(K169)=0,COLUMN(Kanban!$D$8),IFERROR(MATCH(K169,Kanban!$A$8:$AI$8,0),COLUMN(Kanban!$D$8))))</f>
        <v/>
      </c>
      <c r="AB169" s="86" t="str">
        <f>IF(X169=0,"",2*COUNTIF($AA$5:AA169,AA169)+$AF$5)</f>
        <v/>
      </c>
      <c r="AC169" s="106" t="str">
        <f t="shared" si="83"/>
        <v>-</v>
      </c>
      <c r="AK169" s="107" t="str">
        <f>INDEX(Retrospective!$B$8:$D$207,B169,IF(OR($AI$4=2,$AI$4=4),2,1))&amp;IF($AI$4=2,""," - "&amp;INDEX(Retrospective!$B$8:$D$207,B169,IF($AI$4=1,2,3)))</f>
        <v xml:space="preserve"> - </v>
      </c>
      <c r="AL169" s="106" t="str">
        <f>IFERROR(MATCH(INDEX(Retrospective!$E$8:$E$27,B169,1),$AI$13:$AI$16,0),"")</f>
        <v/>
      </c>
      <c r="AM169" s="86" t="str">
        <f>IF(AL169="","", AL169&amp;"."&amp;COUNTIF($AL$5:AL169,AL169))</f>
        <v/>
      </c>
      <c r="BF169" s="111" t="str">
        <f t="array" ref="BF169">IFERROR(SMALL(IF($D$5:$D$1004=$AP$6,$N$5:$N$1004,""),B169),"")</f>
        <v/>
      </c>
      <c r="BG169" s="112" t="str">
        <f>IF(IFERROR(MATCH(BF169,$BF$4:BF168,0),0)=0,MAX($BG$4:BG168)+1,"")</f>
        <v/>
      </c>
      <c r="BH169" s="113" t="str">
        <f t="shared" si="78"/>
        <v/>
      </c>
      <c r="BI169" s="112" t="str">
        <f t="shared" si="79"/>
        <v/>
      </c>
      <c r="BJ169" s="86" t="str">
        <f t="shared" si="80"/>
        <v/>
      </c>
      <c r="BK169" s="86" t="str">
        <f t="shared" si="84"/>
        <v/>
      </c>
      <c r="BL169" s="86" t="str">
        <f t="shared" si="81"/>
        <v/>
      </c>
      <c r="BM169" s="86" t="str">
        <f t="shared" si="85"/>
        <v/>
      </c>
      <c r="DA169" s="109">
        <f>IF(COUNTIF($DA$5:DA168,DA168)=$BD$15,MAX(DA168)+1,DA168)</f>
        <v>40</v>
      </c>
      <c r="DB169" s="109" t="str">
        <f t="shared" si="39"/>
        <v/>
      </c>
      <c r="DC169" s="109" t="str">
        <f>IF(DB169="","",INDEX($CT$5:$CY$5,1,COUNTIF($DB$6:DB169,DB169)))</f>
        <v/>
      </c>
      <c r="DD169" s="109" t="str">
        <f>IF(DB169="","",MAX(INDEX($CT$6:$CY$35,DA169+1,COUNTIF($DB$6:DB169,DB169)),0))</f>
        <v/>
      </c>
    </row>
    <row r="170" spans="2:108" s="7" customFormat="1" x14ac:dyDescent="0.25">
      <c r="B170" s="104">
        <v>166</v>
      </c>
      <c r="C170" s="86">
        <f>IFERROR(INDEX(Backlog!B$6:B$1005,Calculation!$B170,1),"")</f>
        <v>0</v>
      </c>
      <c r="D170" s="86" t="str">
        <f>IFERROR(IF(INDEX(Backlog!C$6:C$1005,Calculation!$B170,1)="","",INDEX(Backlog!C$6:C$1005,Calculation!$B170,1)),"")</f>
        <v/>
      </c>
      <c r="E170" s="86" t="str">
        <f>IFERROR(""&amp;INDEX(Backlog!D$6:D$1005,Calculation!$B170,1),"")</f>
        <v/>
      </c>
      <c r="F170" s="86" t="str">
        <f>IFERROR(""&amp;INDEX(Backlog!E$6:E$1005,Calculation!$B170,1),"")</f>
        <v/>
      </c>
      <c r="G170" s="86" t="str">
        <f>IFERROR(""&amp;INDEX(Backlog!F$6:F$1005,Calculation!$B170,1),"")</f>
        <v/>
      </c>
      <c r="H170" s="86" t="str">
        <f>IFERROR(IF(INDEX(Backlog!G$6:G$1005,Calculation!$B170,1)="","",INDEX(Backlog!G$6:G$1005,Calculation!$B170,1)),"")</f>
        <v/>
      </c>
      <c r="I170" s="86" t="str">
        <f>IFERROR(IF(INDEX(Backlog!H$6:H$1005,Calculation!$B170,1)="","Not set",INDEX(Backlog!H$6:H$1005,Calculation!$B170,1)),"")</f>
        <v>Not set</v>
      </c>
      <c r="J170" s="86" t="str">
        <f>IFERROR(""&amp;INDEX(Backlog!I$6:I$1005,Calculation!$B170,1),"")</f>
        <v/>
      </c>
      <c r="K170" s="86" t="str">
        <f>IFERROR(IF(LEN(INDEX(Backlog!J$6:J$1005,Calculation!$B170,1))=0,"Not set",INDEX(Backlog!J$6:J$1005,Calculation!$B170,1)),"")</f>
        <v>Not set</v>
      </c>
      <c r="L170" s="105" t="str">
        <f>IFERROR(IF(INDEX(Backlog!K$6:K$1005,Calculation!$B170,1)="","",INDEX(Backlog!K$6:K$1005,Calculation!$B170,1)),"")</f>
        <v/>
      </c>
      <c r="M170" s="105" t="str">
        <f t="shared" si="68"/>
        <v/>
      </c>
      <c r="N170" s="105" t="str">
        <f>IFERROR(IF(INDEX(Backlog!L$6:L$1005,Calculation!$B170,1)="","",INDEX(Backlog!L$6:L$1005,Calculation!$B170,1)),"")</f>
        <v/>
      </c>
      <c r="O170" s="105" t="str">
        <f t="shared" si="69"/>
        <v/>
      </c>
      <c r="P170" s="86" t="str">
        <f>IFERROR(""&amp;INDEX(Backlog!M$6:M$1005,Calculation!$B170,1),"")</f>
        <v/>
      </c>
      <c r="Q170" s="106" t="str">
        <f t="shared" si="70"/>
        <v/>
      </c>
      <c r="R170" s="106">
        <f t="shared" si="71"/>
        <v>0</v>
      </c>
      <c r="T170" s="107">
        <f t="shared" si="72"/>
        <v>0</v>
      </c>
      <c r="U170" s="86">
        <f t="shared" si="73"/>
        <v>1</v>
      </c>
      <c r="V170" s="86">
        <f t="shared" si="74"/>
        <v>1</v>
      </c>
      <c r="W170" s="86">
        <f t="shared" si="75"/>
        <v>1</v>
      </c>
      <c r="X170" s="86">
        <f t="shared" si="82"/>
        <v>0</v>
      </c>
      <c r="Y170" s="86" t="str">
        <f t="shared" si="76"/>
        <v xml:space="preserve">#0 - </v>
      </c>
      <c r="Z170" s="86" t="str">
        <f t="shared" si="77"/>
        <v>-</v>
      </c>
      <c r="AA170" s="86" t="str">
        <f>IF(X170=0,"",IF(LEN(K170)=0,COLUMN(Kanban!$D$8),IFERROR(MATCH(K170,Kanban!$A$8:$AI$8,0),COLUMN(Kanban!$D$8))))</f>
        <v/>
      </c>
      <c r="AB170" s="86" t="str">
        <f>IF(X170=0,"",2*COUNTIF($AA$5:AA170,AA170)+$AF$5)</f>
        <v/>
      </c>
      <c r="AC170" s="106" t="str">
        <f t="shared" si="83"/>
        <v>-</v>
      </c>
      <c r="AK170" s="107" t="str">
        <f>INDEX(Retrospective!$B$8:$D$207,B170,IF(OR($AI$4=2,$AI$4=4),2,1))&amp;IF($AI$4=2,""," - "&amp;INDEX(Retrospective!$B$8:$D$207,B170,IF($AI$4=1,2,3)))</f>
        <v xml:space="preserve"> - </v>
      </c>
      <c r="AL170" s="106" t="str">
        <f>IFERROR(MATCH(INDEX(Retrospective!$E$8:$E$27,B170,1),$AI$13:$AI$16,0),"")</f>
        <v/>
      </c>
      <c r="AM170" s="86" t="str">
        <f>IF(AL170="","", AL170&amp;"."&amp;COUNTIF($AL$5:AL170,AL170))</f>
        <v/>
      </c>
      <c r="BF170" s="111" t="str">
        <f t="array" ref="BF170">IFERROR(SMALL(IF($D$5:$D$1004=$AP$6,$N$5:$N$1004,""),B170),"")</f>
        <v/>
      </c>
      <c r="BG170" s="112" t="str">
        <f>IF(IFERROR(MATCH(BF170,$BF$4:BF169,0),0)=0,MAX($BG$4:BG169)+1,"")</f>
        <v/>
      </c>
      <c r="BH170" s="113" t="str">
        <f t="shared" si="78"/>
        <v/>
      </c>
      <c r="BI170" s="112" t="str">
        <f t="shared" si="79"/>
        <v/>
      </c>
      <c r="BJ170" s="86" t="str">
        <f t="shared" si="80"/>
        <v/>
      </c>
      <c r="BK170" s="86" t="str">
        <f t="shared" si="84"/>
        <v/>
      </c>
      <c r="BL170" s="86" t="str">
        <f t="shared" si="81"/>
        <v/>
      </c>
      <c r="BM170" s="86" t="str">
        <f t="shared" si="85"/>
        <v/>
      </c>
      <c r="DA170" s="109">
        <f>IF(COUNTIF($DA$5:DA169,DA169)=$BD$15,MAX(DA169)+1,DA169)</f>
        <v>41</v>
      </c>
      <c r="DB170" s="109" t="str">
        <f t="shared" si="39"/>
        <v/>
      </c>
      <c r="DC170" s="109" t="str">
        <f>IF(DB170="","",INDEX($CT$5:$CY$5,1,COUNTIF($DB$6:DB170,DB170)))</f>
        <v/>
      </c>
      <c r="DD170" s="109" t="str">
        <f>IF(DB170="","",MAX(INDEX($CT$6:$CY$35,DA170+1,COUNTIF($DB$6:DB170,DB170)),0))</f>
        <v/>
      </c>
    </row>
    <row r="171" spans="2:108" s="7" customFormat="1" x14ac:dyDescent="0.25">
      <c r="B171" s="104">
        <v>167</v>
      </c>
      <c r="C171" s="86">
        <f>IFERROR(INDEX(Backlog!B$6:B$1005,Calculation!$B171,1),"")</f>
        <v>0</v>
      </c>
      <c r="D171" s="86" t="str">
        <f>IFERROR(IF(INDEX(Backlog!C$6:C$1005,Calculation!$B171,1)="","",INDEX(Backlog!C$6:C$1005,Calculation!$B171,1)),"")</f>
        <v/>
      </c>
      <c r="E171" s="86" t="str">
        <f>IFERROR(""&amp;INDEX(Backlog!D$6:D$1005,Calculation!$B171,1),"")</f>
        <v/>
      </c>
      <c r="F171" s="86" t="str">
        <f>IFERROR(""&amp;INDEX(Backlog!E$6:E$1005,Calculation!$B171,1),"")</f>
        <v/>
      </c>
      <c r="G171" s="86" t="str">
        <f>IFERROR(""&amp;INDEX(Backlog!F$6:F$1005,Calculation!$B171,1),"")</f>
        <v/>
      </c>
      <c r="H171" s="86" t="str">
        <f>IFERROR(IF(INDEX(Backlog!G$6:G$1005,Calculation!$B171,1)="","",INDEX(Backlog!G$6:G$1005,Calculation!$B171,1)),"")</f>
        <v/>
      </c>
      <c r="I171" s="86" t="str">
        <f>IFERROR(IF(INDEX(Backlog!H$6:H$1005,Calculation!$B171,1)="","Not set",INDEX(Backlog!H$6:H$1005,Calculation!$B171,1)),"")</f>
        <v>Not set</v>
      </c>
      <c r="J171" s="86" t="str">
        <f>IFERROR(""&amp;INDEX(Backlog!I$6:I$1005,Calculation!$B171,1),"")</f>
        <v/>
      </c>
      <c r="K171" s="86" t="str">
        <f>IFERROR(IF(LEN(INDEX(Backlog!J$6:J$1005,Calculation!$B171,1))=0,"Not set",INDEX(Backlog!J$6:J$1005,Calculation!$B171,1)),"")</f>
        <v>Not set</v>
      </c>
      <c r="L171" s="105" t="str">
        <f>IFERROR(IF(INDEX(Backlog!K$6:K$1005,Calculation!$B171,1)="","",INDEX(Backlog!K$6:K$1005,Calculation!$B171,1)),"")</f>
        <v/>
      </c>
      <c r="M171" s="105" t="str">
        <f t="shared" si="68"/>
        <v/>
      </c>
      <c r="N171" s="105" t="str">
        <f>IFERROR(IF(INDEX(Backlog!L$6:L$1005,Calculation!$B171,1)="","",INDEX(Backlog!L$6:L$1005,Calculation!$B171,1)),"")</f>
        <v/>
      </c>
      <c r="O171" s="105" t="str">
        <f t="shared" si="69"/>
        <v/>
      </c>
      <c r="P171" s="86" t="str">
        <f>IFERROR(""&amp;INDEX(Backlog!M$6:M$1005,Calculation!$B171,1),"")</f>
        <v/>
      </c>
      <c r="Q171" s="106" t="str">
        <f t="shared" si="70"/>
        <v/>
      </c>
      <c r="R171" s="106">
        <f t="shared" si="71"/>
        <v>0</v>
      </c>
      <c r="T171" s="107">
        <f t="shared" si="72"/>
        <v>0</v>
      </c>
      <c r="U171" s="86">
        <f t="shared" si="73"/>
        <v>1</v>
      </c>
      <c r="V171" s="86">
        <f t="shared" si="74"/>
        <v>1</v>
      </c>
      <c r="W171" s="86">
        <f t="shared" si="75"/>
        <v>1</v>
      </c>
      <c r="X171" s="86">
        <f t="shared" si="82"/>
        <v>0</v>
      </c>
      <c r="Y171" s="86" t="str">
        <f t="shared" si="76"/>
        <v xml:space="preserve">#0 - </v>
      </c>
      <c r="Z171" s="86" t="str">
        <f t="shared" si="77"/>
        <v>-</v>
      </c>
      <c r="AA171" s="86" t="str">
        <f>IF(X171=0,"",IF(LEN(K171)=0,COLUMN(Kanban!$D$8),IFERROR(MATCH(K171,Kanban!$A$8:$AI$8,0),COLUMN(Kanban!$D$8))))</f>
        <v/>
      </c>
      <c r="AB171" s="86" t="str">
        <f>IF(X171=0,"",2*COUNTIF($AA$5:AA171,AA171)+$AF$5)</f>
        <v/>
      </c>
      <c r="AC171" s="106" t="str">
        <f t="shared" si="83"/>
        <v>-</v>
      </c>
      <c r="AK171" s="107" t="str">
        <f>INDEX(Retrospective!$B$8:$D$207,B171,IF(OR($AI$4=2,$AI$4=4),2,1))&amp;IF($AI$4=2,""," - "&amp;INDEX(Retrospective!$B$8:$D$207,B171,IF($AI$4=1,2,3)))</f>
        <v xml:space="preserve"> - </v>
      </c>
      <c r="AL171" s="106" t="str">
        <f>IFERROR(MATCH(INDEX(Retrospective!$E$8:$E$207,B171,1),$AI$13:$AI$16,0),"")</f>
        <v/>
      </c>
      <c r="AM171" s="86" t="str">
        <f>IF(AL171="","", AL171&amp;"."&amp;COUNTIF($AL$5:AL171,AL171))</f>
        <v/>
      </c>
      <c r="BF171" s="111" t="str">
        <f t="array" ref="BF171">IFERROR(SMALL(IF($D$5:$D$1004=$AP$6,$N$5:$N$1004,""),B171),"")</f>
        <v/>
      </c>
      <c r="BG171" s="112" t="str">
        <f>IF(IFERROR(MATCH(BF171,$BF$4:BF170,0),0)=0,MAX($BG$4:BG170)+1,"")</f>
        <v/>
      </c>
      <c r="BH171" s="113" t="str">
        <f t="shared" si="78"/>
        <v/>
      </c>
      <c r="BI171" s="112" t="str">
        <f t="shared" si="79"/>
        <v/>
      </c>
      <c r="BJ171" s="86" t="str">
        <f t="shared" si="80"/>
        <v/>
      </c>
      <c r="BK171" s="86" t="str">
        <f t="shared" si="84"/>
        <v/>
      </c>
      <c r="BL171" s="86" t="str">
        <f t="shared" si="81"/>
        <v/>
      </c>
      <c r="BM171" s="86" t="str">
        <f t="shared" si="85"/>
        <v/>
      </c>
      <c r="DA171" s="109">
        <f>IF(COUNTIF($DA$5:DA170,DA170)=$BD$15,MAX(DA170)+1,DA170)</f>
        <v>41</v>
      </c>
      <c r="DB171" s="109" t="str">
        <f t="shared" si="39"/>
        <v/>
      </c>
      <c r="DC171" s="109" t="str">
        <f>IF(DB171="","",INDEX($CT$5:$CY$5,1,COUNTIF($DB$6:DB171,DB171)))</f>
        <v/>
      </c>
      <c r="DD171" s="109" t="str">
        <f>IF(DB171="","",MAX(INDEX($CT$6:$CY$35,DA171+1,COUNTIF($DB$6:DB171,DB171)),0))</f>
        <v/>
      </c>
    </row>
    <row r="172" spans="2:108" s="7" customFormat="1" x14ac:dyDescent="0.25">
      <c r="B172" s="104">
        <v>168</v>
      </c>
      <c r="C172" s="86">
        <f>IFERROR(INDEX(Backlog!B$6:B$1005,Calculation!$B172,1),"")</f>
        <v>0</v>
      </c>
      <c r="D172" s="86" t="str">
        <f>IFERROR(IF(INDEX(Backlog!C$6:C$1005,Calculation!$B172,1)="","",INDEX(Backlog!C$6:C$1005,Calculation!$B172,1)),"")</f>
        <v/>
      </c>
      <c r="E172" s="86" t="str">
        <f>IFERROR(""&amp;INDEX(Backlog!D$6:D$1005,Calculation!$B172,1),"")</f>
        <v/>
      </c>
      <c r="F172" s="86" t="str">
        <f>IFERROR(""&amp;INDEX(Backlog!E$6:E$1005,Calculation!$B172,1),"")</f>
        <v/>
      </c>
      <c r="G172" s="86" t="str">
        <f>IFERROR(""&amp;INDEX(Backlog!F$6:F$1005,Calculation!$B172,1),"")</f>
        <v/>
      </c>
      <c r="H172" s="86" t="str">
        <f>IFERROR(IF(INDEX(Backlog!G$6:G$1005,Calculation!$B172,1)="","",INDEX(Backlog!G$6:G$1005,Calculation!$B172,1)),"")</f>
        <v/>
      </c>
      <c r="I172" s="86" t="str">
        <f>IFERROR(IF(INDEX(Backlog!H$6:H$1005,Calculation!$B172,1)="","Not set",INDEX(Backlog!H$6:H$1005,Calculation!$B172,1)),"")</f>
        <v>Not set</v>
      </c>
      <c r="J172" s="86" t="str">
        <f>IFERROR(""&amp;INDEX(Backlog!I$6:I$1005,Calculation!$B172,1),"")</f>
        <v/>
      </c>
      <c r="K172" s="86" t="str">
        <f>IFERROR(IF(LEN(INDEX(Backlog!J$6:J$1005,Calculation!$B172,1))=0,"Not set",INDEX(Backlog!J$6:J$1005,Calculation!$B172,1)),"")</f>
        <v>Not set</v>
      </c>
      <c r="L172" s="105" t="str">
        <f>IFERROR(IF(INDEX(Backlog!K$6:K$1005,Calculation!$B172,1)="","",INDEX(Backlog!K$6:K$1005,Calculation!$B172,1)),"")</f>
        <v/>
      </c>
      <c r="M172" s="105" t="str">
        <f t="shared" si="68"/>
        <v/>
      </c>
      <c r="N172" s="105" t="str">
        <f>IFERROR(IF(INDEX(Backlog!L$6:L$1005,Calculation!$B172,1)="","",INDEX(Backlog!L$6:L$1005,Calculation!$B172,1)),"")</f>
        <v/>
      </c>
      <c r="O172" s="105" t="str">
        <f t="shared" si="69"/>
        <v/>
      </c>
      <c r="P172" s="86" t="str">
        <f>IFERROR(""&amp;INDEX(Backlog!M$6:M$1005,Calculation!$B172,1),"")</f>
        <v/>
      </c>
      <c r="Q172" s="106" t="str">
        <f t="shared" si="70"/>
        <v/>
      </c>
      <c r="R172" s="106">
        <f t="shared" si="71"/>
        <v>0</v>
      </c>
      <c r="T172" s="107">
        <f t="shared" si="72"/>
        <v>0</v>
      </c>
      <c r="U172" s="86">
        <f t="shared" si="73"/>
        <v>1</v>
      </c>
      <c r="V172" s="86">
        <f t="shared" si="74"/>
        <v>1</v>
      </c>
      <c r="W172" s="86">
        <f t="shared" si="75"/>
        <v>1</v>
      </c>
      <c r="X172" s="86">
        <f t="shared" si="82"/>
        <v>0</v>
      </c>
      <c r="Y172" s="86" t="str">
        <f t="shared" si="76"/>
        <v xml:space="preserve">#0 - </v>
      </c>
      <c r="Z172" s="86" t="str">
        <f t="shared" si="77"/>
        <v>-</v>
      </c>
      <c r="AA172" s="86" t="str">
        <f>IF(X172=0,"",IF(LEN(K172)=0,COLUMN(Kanban!$D$8),IFERROR(MATCH(K172,Kanban!$A$8:$AI$8,0),COLUMN(Kanban!$D$8))))</f>
        <v/>
      </c>
      <c r="AB172" s="86" t="str">
        <f>IF(X172=0,"",2*COUNTIF($AA$5:AA172,AA172)+$AF$5)</f>
        <v/>
      </c>
      <c r="AC172" s="106" t="str">
        <f t="shared" si="83"/>
        <v>-</v>
      </c>
      <c r="AK172" s="107" t="str">
        <f>INDEX(Retrospective!$B$8:$D$207,B172,IF(OR($AI$4=2,$AI$4=4),2,1))&amp;IF($AI$4=2,""," - "&amp;INDEX(Retrospective!$B$8:$D$207,B172,IF($AI$4=1,2,3)))</f>
        <v xml:space="preserve"> - </v>
      </c>
      <c r="AL172" s="106" t="str">
        <f>IFERROR(MATCH(INDEX(Retrospective!$E$8:$E$207,B172,1),$AI$13:$AI$16,0),"")</f>
        <v/>
      </c>
      <c r="AM172" s="86" t="str">
        <f>IF(AL172="","", AL172&amp;"."&amp;COUNTIF($AL$5:AL172,AL172))</f>
        <v/>
      </c>
      <c r="BF172" s="111" t="str">
        <f t="array" ref="BF172">IFERROR(SMALL(IF($D$5:$D$1004=$AP$6,$N$5:$N$1004,""),B172),"")</f>
        <v/>
      </c>
      <c r="BG172" s="112" t="str">
        <f>IF(IFERROR(MATCH(BF172,$BF$4:BF171,0),0)=0,MAX($BG$4:BG171)+1,"")</f>
        <v/>
      </c>
      <c r="BH172" s="113" t="str">
        <f t="shared" si="78"/>
        <v/>
      </c>
      <c r="BI172" s="112" t="str">
        <f t="shared" si="79"/>
        <v/>
      </c>
      <c r="BJ172" s="86" t="str">
        <f t="shared" si="80"/>
        <v/>
      </c>
      <c r="BK172" s="86" t="str">
        <f t="shared" si="84"/>
        <v/>
      </c>
      <c r="BL172" s="86" t="str">
        <f t="shared" si="81"/>
        <v/>
      </c>
      <c r="BM172" s="86" t="str">
        <f t="shared" si="85"/>
        <v/>
      </c>
      <c r="DA172" s="109">
        <f>IF(COUNTIF($DA$5:DA171,DA171)=$BD$15,MAX(DA171)+1,DA171)</f>
        <v>41</v>
      </c>
      <c r="DB172" s="109" t="str">
        <f t="shared" si="39"/>
        <v/>
      </c>
      <c r="DC172" s="109" t="str">
        <f>IF(DB172="","",INDEX($CT$5:$CY$5,1,COUNTIF($DB$6:DB172,DB172)))</f>
        <v/>
      </c>
      <c r="DD172" s="109" t="str">
        <f>IF(DB172="","",MAX(INDEX($CT$6:$CY$35,DA172+1,COUNTIF($DB$6:DB172,DB172)),0))</f>
        <v/>
      </c>
    </row>
    <row r="173" spans="2:108" s="7" customFormat="1" x14ac:dyDescent="0.25">
      <c r="B173" s="104">
        <v>169</v>
      </c>
      <c r="C173" s="86">
        <f>IFERROR(INDEX(Backlog!B$6:B$1005,Calculation!$B173,1),"")</f>
        <v>0</v>
      </c>
      <c r="D173" s="86" t="str">
        <f>IFERROR(IF(INDEX(Backlog!C$6:C$1005,Calculation!$B173,1)="","",INDEX(Backlog!C$6:C$1005,Calculation!$B173,1)),"")</f>
        <v/>
      </c>
      <c r="E173" s="86" t="str">
        <f>IFERROR(""&amp;INDEX(Backlog!D$6:D$1005,Calculation!$B173,1),"")</f>
        <v/>
      </c>
      <c r="F173" s="86" t="str">
        <f>IFERROR(""&amp;INDEX(Backlog!E$6:E$1005,Calculation!$B173,1),"")</f>
        <v/>
      </c>
      <c r="G173" s="86" t="str">
        <f>IFERROR(""&amp;INDEX(Backlog!F$6:F$1005,Calculation!$B173,1),"")</f>
        <v/>
      </c>
      <c r="H173" s="86" t="str">
        <f>IFERROR(IF(INDEX(Backlog!G$6:G$1005,Calculation!$B173,1)="","",INDEX(Backlog!G$6:G$1005,Calculation!$B173,1)),"")</f>
        <v/>
      </c>
      <c r="I173" s="86" t="str">
        <f>IFERROR(IF(INDEX(Backlog!H$6:H$1005,Calculation!$B173,1)="","Not set",INDEX(Backlog!H$6:H$1005,Calculation!$B173,1)),"")</f>
        <v>Not set</v>
      </c>
      <c r="J173" s="86" t="str">
        <f>IFERROR(""&amp;INDEX(Backlog!I$6:I$1005,Calculation!$B173,1),"")</f>
        <v/>
      </c>
      <c r="K173" s="86" t="str">
        <f>IFERROR(IF(LEN(INDEX(Backlog!J$6:J$1005,Calculation!$B173,1))=0,"Not set",INDEX(Backlog!J$6:J$1005,Calculation!$B173,1)),"")</f>
        <v>Not set</v>
      </c>
      <c r="L173" s="105" t="str">
        <f>IFERROR(IF(INDEX(Backlog!K$6:K$1005,Calculation!$B173,1)="","",INDEX(Backlog!K$6:K$1005,Calculation!$B173,1)),"")</f>
        <v/>
      </c>
      <c r="M173" s="105" t="str">
        <f t="shared" si="68"/>
        <v/>
      </c>
      <c r="N173" s="105" t="str">
        <f>IFERROR(IF(INDEX(Backlog!L$6:L$1005,Calculation!$B173,1)="","",INDEX(Backlog!L$6:L$1005,Calculation!$B173,1)),"")</f>
        <v/>
      </c>
      <c r="O173" s="105" t="str">
        <f t="shared" si="69"/>
        <v/>
      </c>
      <c r="P173" s="86" t="str">
        <f>IFERROR(""&amp;INDEX(Backlog!M$6:M$1005,Calculation!$B173,1),"")</f>
        <v/>
      </c>
      <c r="Q173" s="106" t="str">
        <f t="shared" si="70"/>
        <v/>
      </c>
      <c r="R173" s="106">
        <f t="shared" si="71"/>
        <v>0</v>
      </c>
      <c r="T173" s="107">
        <f t="shared" si="72"/>
        <v>0</v>
      </c>
      <c r="U173" s="86">
        <f t="shared" si="73"/>
        <v>1</v>
      </c>
      <c r="V173" s="86">
        <f t="shared" si="74"/>
        <v>1</v>
      </c>
      <c r="W173" s="86">
        <f t="shared" si="75"/>
        <v>1</v>
      </c>
      <c r="X173" s="86">
        <f t="shared" si="82"/>
        <v>0</v>
      </c>
      <c r="Y173" s="86" t="str">
        <f t="shared" si="76"/>
        <v xml:space="preserve">#0 - </v>
      </c>
      <c r="Z173" s="86" t="str">
        <f t="shared" si="77"/>
        <v>-</v>
      </c>
      <c r="AA173" s="86" t="str">
        <f>IF(X173=0,"",IF(LEN(K173)=0,COLUMN(Kanban!$D$8),IFERROR(MATCH(K173,Kanban!$A$8:$AI$8,0),COLUMN(Kanban!$D$8))))</f>
        <v/>
      </c>
      <c r="AB173" s="86" t="str">
        <f>IF(X173=0,"",2*COUNTIF($AA$5:AA173,AA173)+$AF$5)</f>
        <v/>
      </c>
      <c r="AC173" s="106" t="str">
        <f t="shared" si="83"/>
        <v>-</v>
      </c>
      <c r="AK173" s="107" t="str">
        <f>INDEX(Retrospective!$B$8:$D$207,B173,IF(OR($AI$4=2,$AI$4=4),2,1))&amp;IF($AI$4=2,""," - "&amp;INDEX(Retrospective!$B$8:$D$207,B173,IF($AI$4=1,2,3)))</f>
        <v xml:space="preserve"> - </v>
      </c>
      <c r="AL173" s="106" t="str">
        <f>IFERROR(MATCH(INDEX(Retrospective!$E$8:$E$207,B173,1),$AI$13:$AI$16,0),"")</f>
        <v/>
      </c>
      <c r="AM173" s="86" t="str">
        <f>IF(AL173="","", AL173&amp;"."&amp;COUNTIF($AL$5:AL173,AL173))</f>
        <v/>
      </c>
      <c r="BF173" s="111" t="str">
        <f t="array" ref="BF173">IFERROR(SMALL(IF($D$5:$D$1004=$AP$6,$N$5:$N$1004,""),B173),"")</f>
        <v/>
      </c>
      <c r="BG173" s="112" t="str">
        <f>IF(IFERROR(MATCH(BF173,$BF$4:BF172,0),0)=0,MAX($BG$4:BG172)+1,"")</f>
        <v/>
      </c>
      <c r="BH173" s="113" t="str">
        <f t="shared" si="78"/>
        <v/>
      </c>
      <c r="BI173" s="112" t="str">
        <f t="shared" si="79"/>
        <v/>
      </c>
      <c r="BJ173" s="86" t="str">
        <f t="shared" si="80"/>
        <v/>
      </c>
      <c r="BK173" s="86" t="str">
        <f t="shared" si="84"/>
        <v/>
      </c>
      <c r="BL173" s="86" t="str">
        <f t="shared" si="81"/>
        <v/>
      </c>
      <c r="BM173" s="86" t="str">
        <f t="shared" si="85"/>
        <v/>
      </c>
      <c r="DA173" s="109">
        <f>IF(COUNTIF($DA$5:DA172,DA172)=$BD$15,MAX(DA172)+1,DA172)</f>
        <v>41</v>
      </c>
      <c r="DB173" s="109" t="str">
        <f t="shared" si="39"/>
        <v/>
      </c>
      <c r="DC173" s="109" t="str">
        <f>IF(DB173="","",INDEX($CT$5:$CY$5,1,COUNTIF($DB$6:DB173,DB173)))</f>
        <v/>
      </c>
      <c r="DD173" s="109" t="str">
        <f>IF(DB173="","",MAX(INDEX($CT$6:$CY$35,DA173+1,COUNTIF($DB$6:DB173,DB173)),0))</f>
        <v/>
      </c>
    </row>
    <row r="174" spans="2:108" s="7" customFormat="1" x14ac:dyDescent="0.25">
      <c r="B174" s="104">
        <v>170</v>
      </c>
      <c r="C174" s="86">
        <f>IFERROR(INDEX(Backlog!B$6:B$1005,Calculation!$B174,1),"")</f>
        <v>0</v>
      </c>
      <c r="D174" s="86" t="str">
        <f>IFERROR(IF(INDEX(Backlog!C$6:C$1005,Calculation!$B174,1)="","",INDEX(Backlog!C$6:C$1005,Calculation!$B174,1)),"")</f>
        <v/>
      </c>
      <c r="E174" s="86" t="str">
        <f>IFERROR(""&amp;INDEX(Backlog!D$6:D$1005,Calculation!$B174,1),"")</f>
        <v/>
      </c>
      <c r="F174" s="86" t="str">
        <f>IFERROR(""&amp;INDEX(Backlog!E$6:E$1005,Calculation!$B174,1),"")</f>
        <v/>
      </c>
      <c r="G174" s="86" t="str">
        <f>IFERROR(""&amp;INDEX(Backlog!F$6:F$1005,Calculation!$B174,1),"")</f>
        <v/>
      </c>
      <c r="H174" s="86" t="str">
        <f>IFERROR(IF(INDEX(Backlog!G$6:G$1005,Calculation!$B174,1)="","",INDEX(Backlog!G$6:G$1005,Calculation!$B174,1)),"")</f>
        <v/>
      </c>
      <c r="I174" s="86" t="str">
        <f>IFERROR(IF(INDEX(Backlog!H$6:H$1005,Calculation!$B174,1)="","Not set",INDEX(Backlog!H$6:H$1005,Calculation!$B174,1)),"")</f>
        <v>Not set</v>
      </c>
      <c r="J174" s="86" t="str">
        <f>IFERROR(""&amp;INDEX(Backlog!I$6:I$1005,Calculation!$B174,1),"")</f>
        <v/>
      </c>
      <c r="K174" s="86" t="str">
        <f>IFERROR(IF(LEN(INDEX(Backlog!J$6:J$1005,Calculation!$B174,1))=0,"Not set",INDEX(Backlog!J$6:J$1005,Calculation!$B174,1)),"")</f>
        <v>Not set</v>
      </c>
      <c r="L174" s="105" t="str">
        <f>IFERROR(IF(INDEX(Backlog!K$6:K$1005,Calculation!$B174,1)="","",INDEX(Backlog!K$6:K$1005,Calculation!$B174,1)),"")</f>
        <v/>
      </c>
      <c r="M174" s="105" t="str">
        <f t="shared" si="68"/>
        <v/>
      </c>
      <c r="N174" s="105" t="str">
        <f>IFERROR(IF(INDEX(Backlog!L$6:L$1005,Calculation!$B174,1)="","",INDEX(Backlog!L$6:L$1005,Calculation!$B174,1)),"")</f>
        <v/>
      </c>
      <c r="O174" s="105" t="str">
        <f t="shared" si="69"/>
        <v/>
      </c>
      <c r="P174" s="86" t="str">
        <f>IFERROR(""&amp;INDEX(Backlog!M$6:M$1005,Calculation!$B174,1),"")</f>
        <v/>
      </c>
      <c r="Q174" s="106" t="str">
        <f t="shared" si="70"/>
        <v/>
      </c>
      <c r="R174" s="106">
        <f t="shared" si="71"/>
        <v>0</v>
      </c>
      <c r="T174" s="107">
        <f t="shared" si="72"/>
        <v>0</v>
      </c>
      <c r="U174" s="86">
        <f t="shared" si="73"/>
        <v>1</v>
      </c>
      <c r="V174" s="86">
        <f t="shared" si="74"/>
        <v>1</v>
      </c>
      <c r="W174" s="86">
        <f t="shared" si="75"/>
        <v>1</v>
      </c>
      <c r="X174" s="86">
        <f t="shared" si="82"/>
        <v>0</v>
      </c>
      <c r="Y174" s="86" t="str">
        <f t="shared" si="76"/>
        <v xml:space="preserve">#0 - </v>
      </c>
      <c r="Z174" s="86" t="str">
        <f t="shared" si="77"/>
        <v>-</v>
      </c>
      <c r="AA174" s="86" t="str">
        <f>IF(X174=0,"",IF(LEN(K174)=0,COLUMN(Kanban!$D$8),IFERROR(MATCH(K174,Kanban!$A$8:$AI$8,0),COLUMN(Kanban!$D$8))))</f>
        <v/>
      </c>
      <c r="AB174" s="86" t="str">
        <f>IF(X174=0,"",2*COUNTIF($AA$5:AA174,AA174)+$AF$5)</f>
        <v/>
      </c>
      <c r="AC174" s="106" t="str">
        <f t="shared" si="83"/>
        <v>-</v>
      </c>
      <c r="AK174" s="107" t="str">
        <f>INDEX(Retrospective!$B$8:$D$207,B174,IF(OR($AI$4=2,$AI$4=4),2,1))&amp;IF($AI$4=2,""," - "&amp;INDEX(Retrospective!$B$8:$D$207,B174,IF($AI$4=1,2,3)))</f>
        <v xml:space="preserve"> - </v>
      </c>
      <c r="AL174" s="106" t="str">
        <f>IFERROR(MATCH(INDEX(Retrospective!$E$8:$E$207,B174,1),$AI$13:$AI$16,0),"")</f>
        <v/>
      </c>
      <c r="AM174" s="86" t="str">
        <f>IF(AL174="","", AL174&amp;"."&amp;COUNTIF($AL$5:AL174,AL174))</f>
        <v/>
      </c>
      <c r="BF174" s="111" t="str">
        <f t="array" ref="BF174">IFERROR(SMALL(IF($D$5:$D$1004=$AP$6,$N$5:$N$1004,""),B174),"")</f>
        <v/>
      </c>
      <c r="BG174" s="112" t="str">
        <f>IF(IFERROR(MATCH(BF174,$BF$4:BF173,0),0)=0,MAX($BG$4:BG173)+1,"")</f>
        <v/>
      </c>
      <c r="BH174" s="113" t="str">
        <f t="shared" si="78"/>
        <v/>
      </c>
      <c r="BI174" s="112" t="str">
        <f t="shared" si="79"/>
        <v/>
      </c>
      <c r="BJ174" s="86" t="str">
        <f t="shared" si="80"/>
        <v/>
      </c>
      <c r="BK174" s="86" t="str">
        <f t="shared" si="84"/>
        <v/>
      </c>
      <c r="BL174" s="86" t="str">
        <f t="shared" si="81"/>
        <v/>
      </c>
      <c r="BM174" s="86" t="str">
        <f t="shared" si="85"/>
        <v/>
      </c>
      <c r="DA174" s="109">
        <f>IF(COUNTIF($DA$5:DA173,DA173)=$BD$15,MAX(DA173)+1,DA173)</f>
        <v>42</v>
      </c>
      <c r="DB174" s="109" t="str">
        <f t="shared" si="39"/>
        <v/>
      </c>
      <c r="DC174" s="109" t="str">
        <f>IF(DB174="","",INDEX($CT$5:$CY$5,1,COUNTIF($DB$6:DB174,DB174)))</f>
        <v/>
      </c>
      <c r="DD174" s="109" t="str">
        <f>IF(DB174="","",MAX(INDEX($CT$6:$CY$35,DA174+1,COUNTIF($DB$6:DB174,DB174)),0))</f>
        <v/>
      </c>
    </row>
    <row r="175" spans="2:108" s="7" customFormat="1" x14ac:dyDescent="0.25">
      <c r="B175" s="104">
        <v>171</v>
      </c>
      <c r="C175" s="86">
        <f>IFERROR(INDEX(Backlog!B$6:B$1005,Calculation!$B175,1),"")</f>
        <v>0</v>
      </c>
      <c r="D175" s="86" t="str">
        <f>IFERROR(IF(INDEX(Backlog!C$6:C$1005,Calculation!$B175,1)="","",INDEX(Backlog!C$6:C$1005,Calculation!$B175,1)),"")</f>
        <v/>
      </c>
      <c r="E175" s="86" t="str">
        <f>IFERROR(""&amp;INDEX(Backlog!D$6:D$1005,Calculation!$B175,1),"")</f>
        <v/>
      </c>
      <c r="F175" s="86" t="str">
        <f>IFERROR(""&amp;INDEX(Backlog!E$6:E$1005,Calculation!$B175,1),"")</f>
        <v/>
      </c>
      <c r="G175" s="86" t="str">
        <f>IFERROR(""&amp;INDEX(Backlog!F$6:F$1005,Calculation!$B175,1),"")</f>
        <v/>
      </c>
      <c r="H175" s="86" t="str">
        <f>IFERROR(IF(INDEX(Backlog!G$6:G$1005,Calculation!$B175,1)="","",INDEX(Backlog!G$6:G$1005,Calculation!$B175,1)),"")</f>
        <v/>
      </c>
      <c r="I175" s="86" t="str">
        <f>IFERROR(IF(INDEX(Backlog!H$6:H$1005,Calculation!$B175,1)="","Not set",INDEX(Backlog!H$6:H$1005,Calculation!$B175,1)),"")</f>
        <v>Not set</v>
      </c>
      <c r="J175" s="86" t="str">
        <f>IFERROR(""&amp;INDEX(Backlog!I$6:I$1005,Calculation!$B175,1),"")</f>
        <v/>
      </c>
      <c r="K175" s="86" t="str">
        <f>IFERROR(IF(LEN(INDEX(Backlog!J$6:J$1005,Calculation!$B175,1))=0,"Not set",INDEX(Backlog!J$6:J$1005,Calculation!$B175,1)),"")</f>
        <v>Not set</v>
      </c>
      <c r="L175" s="105" t="str">
        <f>IFERROR(IF(INDEX(Backlog!K$6:K$1005,Calculation!$B175,1)="","",INDEX(Backlog!K$6:K$1005,Calculation!$B175,1)),"")</f>
        <v/>
      </c>
      <c r="M175" s="105" t="str">
        <f t="shared" si="68"/>
        <v/>
      </c>
      <c r="N175" s="105" t="str">
        <f>IFERROR(IF(INDEX(Backlog!L$6:L$1005,Calculation!$B175,1)="","",INDEX(Backlog!L$6:L$1005,Calculation!$B175,1)),"")</f>
        <v/>
      </c>
      <c r="O175" s="105" t="str">
        <f t="shared" si="69"/>
        <v/>
      </c>
      <c r="P175" s="86" t="str">
        <f>IFERROR(""&amp;INDEX(Backlog!M$6:M$1005,Calculation!$B175,1),"")</f>
        <v/>
      </c>
      <c r="Q175" s="106" t="str">
        <f t="shared" si="70"/>
        <v/>
      </c>
      <c r="R175" s="106">
        <f t="shared" si="71"/>
        <v>0</v>
      </c>
      <c r="T175" s="107">
        <f t="shared" si="72"/>
        <v>0</v>
      </c>
      <c r="U175" s="86">
        <f t="shared" si="73"/>
        <v>1</v>
      </c>
      <c r="V175" s="86">
        <f t="shared" si="74"/>
        <v>1</v>
      </c>
      <c r="W175" s="86">
        <f t="shared" si="75"/>
        <v>1</v>
      </c>
      <c r="X175" s="86">
        <f t="shared" si="82"/>
        <v>0</v>
      </c>
      <c r="Y175" s="86" t="str">
        <f t="shared" si="76"/>
        <v xml:space="preserve">#0 - </v>
      </c>
      <c r="Z175" s="86" t="str">
        <f t="shared" si="77"/>
        <v>-</v>
      </c>
      <c r="AA175" s="86" t="str">
        <f>IF(X175=0,"",IF(LEN(K175)=0,COLUMN(Kanban!$D$8),IFERROR(MATCH(K175,Kanban!$A$8:$AI$8,0),COLUMN(Kanban!$D$8))))</f>
        <v/>
      </c>
      <c r="AB175" s="86" t="str">
        <f>IF(X175=0,"",2*COUNTIF($AA$5:AA175,AA175)+$AF$5)</f>
        <v/>
      </c>
      <c r="AC175" s="106" t="str">
        <f t="shared" si="83"/>
        <v>-</v>
      </c>
      <c r="AK175" s="107" t="str">
        <f>INDEX(Retrospective!$B$8:$D$207,B175,IF(OR($AI$4=2,$AI$4=4),2,1))&amp;IF($AI$4=2,""," - "&amp;INDEX(Retrospective!$B$8:$D$207,B175,IF($AI$4=1,2,3)))</f>
        <v xml:space="preserve"> - </v>
      </c>
      <c r="AL175" s="106" t="str">
        <f>IFERROR(MATCH(INDEX(Retrospective!$E$8:$E$27,B175,1),$AI$13:$AI$16,0),"")</f>
        <v/>
      </c>
      <c r="AM175" s="86" t="str">
        <f>IF(AL175="","", AL175&amp;"."&amp;COUNTIF($AL$5:AL175,AL175))</f>
        <v/>
      </c>
      <c r="BF175" s="111" t="str">
        <f t="array" ref="BF175">IFERROR(SMALL(IF($D$5:$D$1004=$AP$6,$N$5:$N$1004,""),B175),"")</f>
        <v/>
      </c>
      <c r="BG175" s="112" t="str">
        <f>IF(IFERROR(MATCH(BF175,$BF$4:BF174,0),0)=0,MAX($BG$4:BG174)+1,"")</f>
        <v/>
      </c>
      <c r="BH175" s="113" t="str">
        <f t="shared" si="78"/>
        <v/>
      </c>
      <c r="BI175" s="112" t="str">
        <f t="shared" si="79"/>
        <v/>
      </c>
      <c r="BJ175" s="86" t="str">
        <f t="shared" si="80"/>
        <v/>
      </c>
      <c r="BK175" s="86" t="str">
        <f t="shared" si="84"/>
        <v/>
      </c>
      <c r="BL175" s="86" t="str">
        <f t="shared" si="81"/>
        <v/>
      </c>
      <c r="BM175" s="86" t="str">
        <f t="shared" si="85"/>
        <v/>
      </c>
      <c r="DA175" s="109">
        <f>IF(COUNTIF($DA$5:DA174,DA174)=$BD$15,MAX(DA174)+1,DA174)</f>
        <v>42</v>
      </c>
      <c r="DB175" s="109" t="str">
        <f t="shared" si="39"/>
        <v/>
      </c>
      <c r="DC175" s="109" t="str">
        <f>IF(DB175="","",INDEX($CT$5:$CY$5,1,COUNTIF($DB$6:DB175,DB175)))</f>
        <v/>
      </c>
      <c r="DD175" s="109" t="str">
        <f>IF(DB175="","",MAX(INDEX($CT$6:$CY$35,DA175+1,COUNTIF($DB$6:DB175,DB175)),0))</f>
        <v/>
      </c>
    </row>
    <row r="176" spans="2:108" s="7" customFormat="1" x14ac:dyDescent="0.25">
      <c r="B176" s="104">
        <v>172</v>
      </c>
      <c r="C176" s="86">
        <f>IFERROR(INDEX(Backlog!B$6:B$1005,Calculation!$B176,1),"")</f>
        <v>0</v>
      </c>
      <c r="D176" s="86" t="str">
        <f>IFERROR(IF(INDEX(Backlog!C$6:C$1005,Calculation!$B176,1)="","",INDEX(Backlog!C$6:C$1005,Calculation!$B176,1)),"")</f>
        <v/>
      </c>
      <c r="E176" s="86" t="str">
        <f>IFERROR(""&amp;INDEX(Backlog!D$6:D$1005,Calculation!$B176,1),"")</f>
        <v/>
      </c>
      <c r="F176" s="86" t="str">
        <f>IFERROR(""&amp;INDEX(Backlog!E$6:E$1005,Calculation!$B176,1),"")</f>
        <v/>
      </c>
      <c r="G176" s="86" t="str">
        <f>IFERROR(""&amp;INDEX(Backlog!F$6:F$1005,Calculation!$B176,1),"")</f>
        <v/>
      </c>
      <c r="H176" s="86" t="str">
        <f>IFERROR(IF(INDEX(Backlog!G$6:G$1005,Calculation!$B176,1)="","",INDEX(Backlog!G$6:G$1005,Calculation!$B176,1)),"")</f>
        <v/>
      </c>
      <c r="I176" s="86" t="str">
        <f>IFERROR(IF(INDEX(Backlog!H$6:H$1005,Calculation!$B176,1)="","Not set",INDEX(Backlog!H$6:H$1005,Calculation!$B176,1)),"")</f>
        <v>Not set</v>
      </c>
      <c r="J176" s="86" t="str">
        <f>IFERROR(""&amp;INDEX(Backlog!I$6:I$1005,Calculation!$B176,1),"")</f>
        <v/>
      </c>
      <c r="K176" s="86" t="str">
        <f>IFERROR(IF(LEN(INDEX(Backlog!J$6:J$1005,Calculation!$B176,1))=0,"Not set",INDEX(Backlog!J$6:J$1005,Calculation!$B176,1)),"")</f>
        <v>Not set</v>
      </c>
      <c r="L176" s="105" t="str">
        <f>IFERROR(IF(INDEX(Backlog!K$6:K$1005,Calculation!$B176,1)="","",INDEX(Backlog!K$6:K$1005,Calculation!$B176,1)),"")</f>
        <v/>
      </c>
      <c r="M176" s="105" t="str">
        <f t="shared" si="68"/>
        <v/>
      </c>
      <c r="N176" s="105" t="str">
        <f>IFERROR(IF(INDEX(Backlog!L$6:L$1005,Calculation!$B176,1)="","",INDEX(Backlog!L$6:L$1005,Calculation!$B176,1)),"")</f>
        <v/>
      </c>
      <c r="O176" s="105" t="str">
        <f t="shared" si="69"/>
        <v/>
      </c>
      <c r="P176" s="86" t="str">
        <f>IFERROR(""&amp;INDEX(Backlog!M$6:M$1005,Calculation!$B176,1),"")</f>
        <v/>
      </c>
      <c r="Q176" s="106" t="str">
        <f t="shared" si="70"/>
        <v/>
      </c>
      <c r="R176" s="106">
        <f t="shared" si="71"/>
        <v>0</v>
      </c>
      <c r="T176" s="107">
        <f t="shared" si="72"/>
        <v>0</v>
      </c>
      <c r="U176" s="86">
        <f t="shared" si="73"/>
        <v>1</v>
      </c>
      <c r="V176" s="86">
        <f t="shared" si="74"/>
        <v>1</v>
      </c>
      <c r="W176" s="86">
        <f t="shared" si="75"/>
        <v>1</v>
      </c>
      <c r="X176" s="86">
        <f t="shared" si="82"/>
        <v>0</v>
      </c>
      <c r="Y176" s="86" t="str">
        <f t="shared" si="76"/>
        <v xml:space="preserve">#0 - </v>
      </c>
      <c r="Z176" s="86" t="str">
        <f t="shared" si="77"/>
        <v>-</v>
      </c>
      <c r="AA176" s="86" t="str">
        <f>IF(X176=0,"",IF(LEN(K176)=0,COLUMN(Kanban!$D$8),IFERROR(MATCH(K176,Kanban!$A$8:$AI$8,0),COLUMN(Kanban!$D$8))))</f>
        <v/>
      </c>
      <c r="AB176" s="86" t="str">
        <f>IF(X176=0,"",2*COUNTIF($AA$5:AA176,AA176)+$AF$5)</f>
        <v/>
      </c>
      <c r="AC176" s="106" t="str">
        <f t="shared" si="83"/>
        <v>-</v>
      </c>
      <c r="AK176" s="107" t="str">
        <f>INDEX(Retrospective!$B$8:$D$207,B176,IF(OR($AI$4=2,$AI$4=4),2,1))&amp;IF($AI$4=2,""," - "&amp;INDEX(Retrospective!$B$8:$D$207,B176,IF($AI$4=1,2,3)))</f>
        <v xml:space="preserve"> - </v>
      </c>
      <c r="AL176" s="106" t="str">
        <f>IFERROR(MATCH(INDEX(Retrospective!$E$8:$E$207,B176,1),$AI$13:$AI$16,0),"")</f>
        <v/>
      </c>
      <c r="AM176" s="86" t="str">
        <f>IF(AL176="","", AL176&amp;"."&amp;COUNTIF($AL$5:AL176,AL176))</f>
        <v/>
      </c>
      <c r="BF176" s="111" t="str">
        <f t="array" ref="BF176">IFERROR(SMALL(IF($D$5:$D$1004=$AP$6,$N$5:$N$1004,""),B176),"")</f>
        <v/>
      </c>
      <c r="BG176" s="112" t="str">
        <f>IF(IFERROR(MATCH(BF176,$BF$4:BF175,0),0)=0,MAX($BG$4:BG175)+1,"")</f>
        <v/>
      </c>
      <c r="BH176" s="113" t="str">
        <f t="shared" si="78"/>
        <v/>
      </c>
      <c r="BI176" s="112" t="str">
        <f t="shared" si="79"/>
        <v/>
      </c>
      <c r="BJ176" s="86" t="str">
        <f t="shared" si="80"/>
        <v/>
      </c>
      <c r="BK176" s="86" t="str">
        <f t="shared" si="84"/>
        <v/>
      </c>
      <c r="BL176" s="86" t="str">
        <f t="shared" si="81"/>
        <v/>
      </c>
      <c r="BM176" s="86" t="str">
        <f t="shared" si="85"/>
        <v/>
      </c>
      <c r="DA176" s="109">
        <f>IF(COUNTIF($DA$5:DA175,DA175)=$BD$15,MAX(DA175)+1,DA175)</f>
        <v>42</v>
      </c>
      <c r="DB176" s="109" t="str">
        <f t="shared" si="39"/>
        <v/>
      </c>
      <c r="DC176" s="109" t="str">
        <f>IF(DB176="","",INDEX($CT$5:$CY$5,1,COUNTIF($DB$6:DB176,DB176)))</f>
        <v/>
      </c>
      <c r="DD176" s="109" t="str">
        <f>IF(DB176="","",MAX(INDEX($CT$6:$CY$35,DA176+1,COUNTIF($DB$6:DB176,DB176)),0))</f>
        <v/>
      </c>
    </row>
    <row r="177" spans="2:108" s="7" customFormat="1" x14ac:dyDescent="0.25">
      <c r="B177" s="104">
        <v>173</v>
      </c>
      <c r="C177" s="86">
        <f>IFERROR(INDEX(Backlog!B$6:B$1005,Calculation!$B177,1),"")</f>
        <v>0</v>
      </c>
      <c r="D177" s="86" t="str">
        <f>IFERROR(IF(INDEX(Backlog!C$6:C$1005,Calculation!$B177,1)="","",INDEX(Backlog!C$6:C$1005,Calculation!$B177,1)),"")</f>
        <v/>
      </c>
      <c r="E177" s="86" t="str">
        <f>IFERROR(""&amp;INDEX(Backlog!D$6:D$1005,Calculation!$B177,1),"")</f>
        <v/>
      </c>
      <c r="F177" s="86" t="str">
        <f>IFERROR(""&amp;INDEX(Backlog!E$6:E$1005,Calculation!$B177,1),"")</f>
        <v/>
      </c>
      <c r="G177" s="86" t="str">
        <f>IFERROR(""&amp;INDEX(Backlog!F$6:F$1005,Calculation!$B177,1),"")</f>
        <v/>
      </c>
      <c r="H177" s="86" t="str">
        <f>IFERROR(IF(INDEX(Backlog!G$6:G$1005,Calculation!$B177,1)="","",INDEX(Backlog!G$6:G$1005,Calculation!$B177,1)),"")</f>
        <v/>
      </c>
      <c r="I177" s="86" t="str">
        <f>IFERROR(IF(INDEX(Backlog!H$6:H$1005,Calculation!$B177,1)="","Not set",INDEX(Backlog!H$6:H$1005,Calculation!$B177,1)),"")</f>
        <v>Not set</v>
      </c>
      <c r="J177" s="86" t="str">
        <f>IFERROR(""&amp;INDEX(Backlog!I$6:I$1005,Calculation!$B177,1),"")</f>
        <v/>
      </c>
      <c r="K177" s="86" t="str">
        <f>IFERROR(IF(LEN(INDEX(Backlog!J$6:J$1005,Calculation!$B177,1))=0,"Not set",INDEX(Backlog!J$6:J$1005,Calculation!$B177,1)),"")</f>
        <v>Not set</v>
      </c>
      <c r="L177" s="105" t="str">
        <f>IFERROR(IF(INDEX(Backlog!K$6:K$1005,Calculation!$B177,1)="","",INDEX(Backlog!K$6:K$1005,Calculation!$B177,1)),"")</f>
        <v/>
      </c>
      <c r="M177" s="105" t="str">
        <f t="shared" si="68"/>
        <v/>
      </c>
      <c r="N177" s="105" t="str">
        <f>IFERROR(IF(INDEX(Backlog!L$6:L$1005,Calculation!$B177,1)="","",INDEX(Backlog!L$6:L$1005,Calculation!$B177,1)),"")</f>
        <v/>
      </c>
      <c r="O177" s="105" t="str">
        <f t="shared" si="69"/>
        <v/>
      </c>
      <c r="P177" s="86" t="str">
        <f>IFERROR(""&amp;INDEX(Backlog!M$6:M$1005,Calculation!$B177,1),"")</f>
        <v/>
      </c>
      <c r="Q177" s="106" t="str">
        <f t="shared" si="70"/>
        <v/>
      </c>
      <c r="R177" s="106">
        <f t="shared" si="71"/>
        <v>0</v>
      </c>
      <c r="T177" s="107">
        <f t="shared" si="72"/>
        <v>0</v>
      </c>
      <c r="U177" s="86">
        <f t="shared" si="73"/>
        <v>1</v>
      </c>
      <c r="V177" s="86">
        <f t="shared" si="74"/>
        <v>1</v>
      </c>
      <c r="W177" s="86">
        <f t="shared" si="75"/>
        <v>1</v>
      </c>
      <c r="X177" s="86">
        <f t="shared" si="82"/>
        <v>0</v>
      </c>
      <c r="Y177" s="86" t="str">
        <f t="shared" si="76"/>
        <v xml:space="preserve">#0 - </v>
      </c>
      <c r="Z177" s="86" t="str">
        <f t="shared" si="77"/>
        <v>-</v>
      </c>
      <c r="AA177" s="86" t="str">
        <f>IF(X177=0,"",IF(LEN(K177)=0,COLUMN(Kanban!$D$8),IFERROR(MATCH(K177,Kanban!$A$8:$AI$8,0),COLUMN(Kanban!$D$8))))</f>
        <v/>
      </c>
      <c r="AB177" s="86" t="str">
        <f>IF(X177=0,"",2*COUNTIF($AA$5:AA177,AA177)+$AF$5)</f>
        <v/>
      </c>
      <c r="AC177" s="106" t="str">
        <f t="shared" si="83"/>
        <v>-</v>
      </c>
      <c r="AK177" s="107" t="str">
        <f>INDEX(Retrospective!$B$8:$D$207,B177,IF(OR($AI$4=2,$AI$4=4),2,1))&amp;IF($AI$4=2,""," - "&amp;INDEX(Retrospective!$B$8:$D$207,B177,IF($AI$4=1,2,3)))</f>
        <v xml:space="preserve"> - </v>
      </c>
      <c r="AL177" s="106" t="str">
        <f>IFERROR(MATCH(INDEX(Retrospective!$E$8:$E$27,B177,1),$AI$13:$AI$16,0),"")</f>
        <v/>
      </c>
      <c r="AM177" s="86" t="str">
        <f>IF(AL177="","", AL177&amp;"."&amp;COUNTIF($AL$5:AL177,AL177))</f>
        <v/>
      </c>
      <c r="BF177" s="111" t="str">
        <f t="array" ref="BF177">IFERROR(SMALL(IF($D$5:$D$1004=$AP$6,$N$5:$N$1004,""),B177),"")</f>
        <v/>
      </c>
      <c r="BG177" s="112" t="str">
        <f>IF(IFERROR(MATCH(BF177,$BF$4:BF176,0),0)=0,MAX($BG$4:BG176)+1,"")</f>
        <v/>
      </c>
      <c r="BH177" s="113" t="str">
        <f t="shared" si="78"/>
        <v/>
      </c>
      <c r="BI177" s="112" t="str">
        <f t="shared" si="79"/>
        <v/>
      </c>
      <c r="BJ177" s="86" t="str">
        <f t="shared" si="80"/>
        <v/>
      </c>
      <c r="BK177" s="86" t="str">
        <f t="shared" si="84"/>
        <v/>
      </c>
      <c r="BL177" s="86" t="str">
        <f t="shared" si="81"/>
        <v/>
      </c>
      <c r="BM177" s="86" t="str">
        <f t="shared" si="85"/>
        <v/>
      </c>
      <c r="DA177" s="109">
        <f>IF(COUNTIF($DA$5:DA176,DA176)=$BD$15,MAX(DA176)+1,DA176)</f>
        <v>42</v>
      </c>
      <c r="DB177" s="109" t="str">
        <f t="shared" si="39"/>
        <v/>
      </c>
      <c r="DC177" s="109" t="str">
        <f>IF(DB177="","",INDEX($CT$5:$CY$5,1,COUNTIF($DB$6:DB177,DB177)))</f>
        <v/>
      </c>
      <c r="DD177" s="109" t="str">
        <f>IF(DB177="","",MAX(INDEX($CT$6:$CY$35,DA177+1,COUNTIF($DB$6:DB177,DB177)),0))</f>
        <v/>
      </c>
    </row>
    <row r="178" spans="2:108" s="7" customFormat="1" x14ac:dyDescent="0.25">
      <c r="B178" s="104">
        <v>174</v>
      </c>
      <c r="C178" s="86">
        <f>IFERROR(INDEX(Backlog!B$6:B$1005,Calculation!$B178,1),"")</f>
        <v>0</v>
      </c>
      <c r="D178" s="86" t="str">
        <f>IFERROR(IF(INDEX(Backlog!C$6:C$1005,Calculation!$B178,1)="","",INDEX(Backlog!C$6:C$1005,Calculation!$B178,1)),"")</f>
        <v/>
      </c>
      <c r="E178" s="86" t="str">
        <f>IFERROR(""&amp;INDEX(Backlog!D$6:D$1005,Calculation!$B178,1),"")</f>
        <v/>
      </c>
      <c r="F178" s="86" t="str">
        <f>IFERROR(""&amp;INDEX(Backlog!E$6:E$1005,Calculation!$B178,1),"")</f>
        <v/>
      </c>
      <c r="G178" s="86" t="str">
        <f>IFERROR(""&amp;INDEX(Backlog!F$6:F$1005,Calculation!$B178,1),"")</f>
        <v/>
      </c>
      <c r="H178" s="86" t="str">
        <f>IFERROR(IF(INDEX(Backlog!G$6:G$1005,Calculation!$B178,1)="","",INDEX(Backlog!G$6:G$1005,Calculation!$B178,1)),"")</f>
        <v/>
      </c>
      <c r="I178" s="86" t="str">
        <f>IFERROR(IF(INDEX(Backlog!H$6:H$1005,Calculation!$B178,1)="","Not set",INDEX(Backlog!H$6:H$1005,Calculation!$B178,1)),"")</f>
        <v>Not set</v>
      </c>
      <c r="J178" s="86" t="str">
        <f>IFERROR(""&amp;INDEX(Backlog!I$6:I$1005,Calculation!$B178,1),"")</f>
        <v/>
      </c>
      <c r="K178" s="86" t="str">
        <f>IFERROR(IF(LEN(INDEX(Backlog!J$6:J$1005,Calculation!$B178,1))=0,"Not set",INDEX(Backlog!J$6:J$1005,Calculation!$B178,1)),"")</f>
        <v>Not set</v>
      </c>
      <c r="L178" s="105" t="str">
        <f>IFERROR(IF(INDEX(Backlog!K$6:K$1005,Calculation!$B178,1)="","",INDEX(Backlog!K$6:K$1005,Calculation!$B178,1)),"")</f>
        <v/>
      </c>
      <c r="M178" s="105" t="str">
        <f t="shared" si="68"/>
        <v/>
      </c>
      <c r="N178" s="105" t="str">
        <f>IFERROR(IF(INDEX(Backlog!L$6:L$1005,Calculation!$B178,1)="","",INDEX(Backlog!L$6:L$1005,Calculation!$B178,1)),"")</f>
        <v/>
      </c>
      <c r="O178" s="105" t="str">
        <f t="shared" si="69"/>
        <v/>
      </c>
      <c r="P178" s="86" t="str">
        <f>IFERROR(""&amp;INDEX(Backlog!M$6:M$1005,Calculation!$B178,1),"")</f>
        <v/>
      </c>
      <c r="Q178" s="106" t="str">
        <f t="shared" si="70"/>
        <v/>
      </c>
      <c r="R178" s="106">
        <f t="shared" si="71"/>
        <v>0</v>
      </c>
      <c r="T178" s="107">
        <f t="shared" si="72"/>
        <v>0</v>
      </c>
      <c r="U178" s="86">
        <f t="shared" si="73"/>
        <v>1</v>
      </c>
      <c r="V178" s="86">
        <f t="shared" si="74"/>
        <v>1</v>
      </c>
      <c r="W178" s="86">
        <f t="shared" si="75"/>
        <v>1</v>
      </c>
      <c r="X178" s="86">
        <f t="shared" si="82"/>
        <v>0</v>
      </c>
      <c r="Y178" s="86" t="str">
        <f t="shared" si="76"/>
        <v xml:space="preserve">#0 - </v>
      </c>
      <c r="Z178" s="86" t="str">
        <f t="shared" si="77"/>
        <v>-</v>
      </c>
      <c r="AA178" s="86" t="str">
        <f>IF(X178=0,"",IF(LEN(K178)=0,COLUMN(Kanban!$D$8),IFERROR(MATCH(K178,Kanban!$A$8:$AI$8,0),COLUMN(Kanban!$D$8))))</f>
        <v/>
      </c>
      <c r="AB178" s="86" t="str">
        <f>IF(X178=0,"",2*COUNTIF($AA$5:AA178,AA178)+$AF$5)</f>
        <v/>
      </c>
      <c r="AC178" s="106" t="str">
        <f t="shared" si="83"/>
        <v>-</v>
      </c>
      <c r="AK178" s="107" t="str">
        <f>INDEX(Retrospective!$B$8:$D$207,B178,IF(OR($AI$4=2,$AI$4=4),2,1))&amp;IF($AI$4=2,""," - "&amp;INDEX(Retrospective!$B$8:$D$207,B178,IF($AI$4=1,2,3)))</f>
        <v xml:space="preserve"> - </v>
      </c>
      <c r="AL178" s="106" t="str">
        <f>IFERROR(MATCH(INDEX(Retrospective!$E$8:$E$27,B178,1),$AI$13:$AI$16,0),"")</f>
        <v/>
      </c>
      <c r="AM178" s="86" t="str">
        <f>IF(AL178="","", AL178&amp;"."&amp;COUNTIF($AL$5:AL178,AL178))</f>
        <v/>
      </c>
      <c r="BF178" s="111" t="str">
        <f t="array" ref="BF178">IFERROR(SMALL(IF($D$5:$D$1004=$AP$6,$N$5:$N$1004,""),B178),"")</f>
        <v/>
      </c>
      <c r="BG178" s="112" t="str">
        <f>IF(IFERROR(MATCH(BF178,$BF$4:BF177,0),0)=0,MAX($BG$4:BG177)+1,"")</f>
        <v/>
      </c>
      <c r="BH178" s="113" t="str">
        <f t="shared" si="78"/>
        <v/>
      </c>
      <c r="BI178" s="112" t="str">
        <f t="shared" si="79"/>
        <v/>
      </c>
      <c r="BJ178" s="86" t="str">
        <f t="shared" si="80"/>
        <v/>
      </c>
      <c r="BK178" s="86" t="str">
        <f t="shared" si="84"/>
        <v/>
      </c>
      <c r="BL178" s="86" t="str">
        <f t="shared" si="81"/>
        <v/>
      </c>
      <c r="BM178" s="86" t="str">
        <f t="shared" si="85"/>
        <v/>
      </c>
      <c r="DA178" s="109">
        <f>IF(COUNTIF($DA$5:DA177,DA177)=$BD$15,MAX(DA177)+1,DA177)</f>
        <v>43</v>
      </c>
      <c r="DB178" s="109" t="str">
        <f t="shared" si="39"/>
        <v/>
      </c>
      <c r="DC178" s="109" t="str">
        <f>IF(DB178="","",INDEX($CT$5:$CY$5,1,COUNTIF($DB$6:DB178,DB178)))</f>
        <v/>
      </c>
      <c r="DD178" s="109" t="str">
        <f>IF(DB178="","",MAX(INDEX($CT$6:$CY$35,DA178+1,COUNTIF($DB$6:DB178,DB178)),0))</f>
        <v/>
      </c>
    </row>
    <row r="179" spans="2:108" s="7" customFormat="1" x14ac:dyDescent="0.25">
      <c r="B179" s="104">
        <v>175</v>
      </c>
      <c r="C179" s="86">
        <f>IFERROR(INDEX(Backlog!B$6:B$1005,Calculation!$B179,1),"")</f>
        <v>0</v>
      </c>
      <c r="D179" s="86" t="str">
        <f>IFERROR(IF(INDEX(Backlog!C$6:C$1005,Calculation!$B179,1)="","",INDEX(Backlog!C$6:C$1005,Calculation!$B179,1)),"")</f>
        <v/>
      </c>
      <c r="E179" s="86" t="str">
        <f>IFERROR(""&amp;INDEX(Backlog!D$6:D$1005,Calculation!$B179,1),"")</f>
        <v/>
      </c>
      <c r="F179" s="86" t="str">
        <f>IFERROR(""&amp;INDEX(Backlog!E$6:E$1005,Calculation!$B179,1),"")</f>
        <v/>
      </c>
      <c r="G179" s="86" t="str">
        <f>IFERROR(""&amp;INDEX(Backlog!F$6:F$1005,Calculation!$B179,1),"")</f>
        <v/>
      </c>
      <c r="H179" s="86" t="str">
        <f>IFERROR(IF(INDEX(Backlog!G$6:G$1005,Calculation!$B179,1)="","",INDEX(Backlog!G$6:G$1005,Calculation!$B179,1)),"")</f>
        <v/>
      </c>
      <c r="I179" s="86" t="str">
        <f>IFERROR(IF(INDEX(Backlog!H$6:H$1005,Calculation!$B179,1)="","Not set",INDEX(Backlog!H$6:H$1005,Calculation!$B179,1)),"")</f>
        <v>Not set</v>
      </c>
      <c r="J179" s="86" t="str">
        <f>IFERROR(""&amp;INDEX(Backlog!I$6:I$1005,Calculation!$B179,1),"")</f>
        <v/>
      </c>
      <c r="K179" s="86" t="str">
        <f>IFERROR(IF(LEN(INDEX(Backlog!J$6:J$1005,Calculation!$B179,1))=0,"Not set",INDEX(Backlog!J$6:J$1005,Calculation!$B179,1)),"")</f>
        <v>Not set</v>
      </c>
      <c r="L179" s="105" t="str">
        <f>IFERROR(IF(INDEX(Backlog!K$6:K$1005,Calculation!$B179,1)="","",INDEX(Backlog!K$6:K$1005,Calculation!$B179,1)),"")</f>
        <v/>
      </c>
      <c r="M179" s="105" t="str">
        <f t="shared" si="68"/>
        <v/>
      </c>
      <c r="N179" s="105" t="str">
        <f>IFERROR(IF(INDEX(Backlog!L$6:L$1005,Calculation!$B179,1)="","",INDEX(Backlog!L$6:L$1005,Calculation!$B179,1)),"")</f>
        <v/>
      </c>
      <c r="O179" s="105" t="str">
        <f t="shared" si="69"/>
        <v/>
      </c>
      <c r="P179" s="86" t="str">
        <f>IFERROR(""&amp;INDEX(Backlog!M$6:M$1005,Calculation!$B179,1),"")</f>
        <v/>
      </c>
      <c r="Q179" s="106" t="str">
        <f t="shared" si="70"/>
        <v/>
      </c>
      <c r="R179" s="106">
        <f t="shared" si="71"/>
        <v>0</v>
      </c>
      <c r="T179" s="107">
        <f t="shared" si="72"/>
        <v>0</v>
      </c>
      <c r="U179" s="86">
        <f t="shared" si="73"/>
        <v>1</v>
      </c>
      <c r="V179" s="86">
        <f t="shared" si="74"/>
        <v>1</v>
      </c>
      <c r="W179" s="86">
        <f t="shared" si="75"/>
        <v>1</v>
      </c>
      <c r="X179" s="86">
        <f t="shared" si="82"/>
        <v>0</v>
      </c>
      <c r="Y179" s="86" t="str">
        <f t="shared" si="76"/>
        <v xml:space="preserve">#0 - </v>
      </c>
      <c r="Z179" s="86" t="str">
        <f t="shared" si="77"/>
        <v>-</v>
      </c>
      <c r="AA179" s="86" t="str">
        <f>IF(X179=0,"",IF(LEN(K179)=0,COLUMN(Kanban!$D$8),IFERROR(MATCH(K179,Kanban!$A$8:$AI$8,0),COLUMN(Kanban!$D$8))))</f>
        <v/>
      </c>
      <c r="AB179" s="86" t="str">
        <f>IF(X179=0,"",2*COUNTIF($AA$5:AA179,AA179)+$AF$5)</f>
        <v/>
      </c>
      <c r="AC179" s="106" t="str">
        <f t="shared" si="83"/>
        <v>-</v>
      </c>
      <c r="AK179" s="107" t="str">
        <f>INDEX(Retrospective!$B$8:$D$207,B179,IF(OR($AI$4=2,$AI$4=4),2,1))&amp;IF($AI$4=2,""," - "&amp;INDEX(Retrospective!$B$8:$D$207,B179,IF($AI$4=1,2,3)))</f>
        <v xml:space="preserve"> - </v>
      </c>
      <c r="AL179" s="106" t="str">
        <f>IFERROR(MATCH(INDEX(Retrospective!$E$8:$E$207,B179,1),$AI$13:$AI$16,0),"")</f>
        <v/>
      </c>
      <c r="AM179" s="86" t="str">
        <f>IF(AL179="","", AL179&amp;"."&amp;COUNTIF($AL$5:AL179,AL179))</f>
        <v/>
      </c>
      <c r="BF179" s="111" t="str">
        <f t="array" ref="BF179">IFERROR(SMALL(IF($D$5:$D$1004=$AP$6,$N$5:$N$1004,""),B179),"")</f>
        <v/>
      </c>
      <c r="BG179" s="112" t="str">
        <f>IF(IFERROR(MATCH(BF179,$BF$4:BF178,0),0)=0,MAX($BG$4:BG178)+1,"")</f>
        <v/>
      </c>
      <c r="BH179" s="113" t="str">
        <f t="shared" si="78"/>
        <v/>
      </c>
      <c r="BI179" s="112" t="str">
        <f t="shared" si="79"/>
        <v/>
      </c>
      <c r="BJ179" s="86" t="str">
        <f t="shared" si="80"/>
        <v/>
      </c>
      <c r="BK179" s="86" t="str">
        <f t="shared" si="84"/>
        <v/>
      </c>
      <c r="BL179" s="86" t="str">
        <f t="shared" si="81"/>
        <v/>
      </c>
      <c r="BM179" s="86" t="str">
        <f t="shared" si="85"/>
        <v/>
      </c>
      <c r="DA179" s="109">
        <f>IF(COUNTIF($DA$5:DA178,DA178)=$BD$15,MAX(DA178)+1,DA178)</f>
        <v>43</v>
      </c>
      <c r="DB179" s="109" t="str">
        <f t="shared" si="39"/>
        <v/>
      </c>
      <c r="DC179" s="109" t="str">
        <f>IF(DB179="","",INDEX($CT$5:$CY$5,1,COUNTIF($DB$6:DB179,DB179)))</f>
        <v/>
      </c>
      <c r="DD179" s="109" t="str">
        <f>IF(DB179="","",MAX(INDEX($CT$6:$CY$35,DA179+1,COUNTIF($DB$6:DB179,DB179)),0))</f>
        <v/>
      </c>
    </row>
    <row r="180" spans="2:108" s="7" customFormat="1" x14ac:dyDescent="0.25">
      <c r="B180" s="104">
        <v>176</v>
      </c>
      <c r="C180" s="86">
        <f>IFERROR(INDEX(Backlog!B$6:B$1005,Calculation!$B180,1),"")</f>
        <v>0</v>
      </c>
      <c r="D180" s="86" t="str">
        <f>IFERROR(IF(INDEX(Backlog!C$6:C$1005,Calculation!$B180,1)="","",INDEX(Backlog!C$6:C$1005,Calculation!$B180,1)),"")</f>
        <v/>
      </c>
      <c r="E180" s="86" t="str">
        <f>IFERROR(""&amp;INDEX(Backlog!D$6:D$1005,Calculation!$B180,1),"")</f>
        <v/>
      </c>
      <c r="F180" s="86" t="str">
        <f>IFERROR(""&amp;INDEX(Backlog!E$6:E$1005,Calculation!$B180,1),"")</f>
        <v/>
      </c>
      <c r="G180" s="86" t="str">
        <f>IFERROR(""&amp;INDEX(Backlog!F$6:F$1005,Calculation!$B180,1),"")</f>
        <v/>
      </c>
      <c r="H180" s="86" t="str">
        <f>IFERROR(IF(INDEX(Backlog!G$6:G$1005,Calculation!$B180,1)="","",INDEX(Backlog!G$6:G$1005,Calculation!$B180,1)),"")</f>
        <v/>
      </c>
      <c r="I180" s="86" t="str">
        <f>IFERROR(IF(INDEX(Backlog!H$6:H$1005,Calculation!$B180,1)="","Not set",INDEX(Backlog!H$6:H$1005,Calculation!$B180,1)),"")</f>
        <v>Not set</v>
      </c>
      <c r="J180" s="86" t="str">
        <f>IFERROR(""&amp;INDEX(Backlog!I$6:I$1005,Calculation!$B180,1),"")</f>
        <v/>
      </c>
      <c r="K180" s="86" t="str">
        <f>IFERROR(IF(LEN(INDEX(Backlog!J$6:J$1005,Calculation!$B180,1))=0,"Not set",INDEX(Backlog!J$6:J$1005,Calculation!$B180,1)),"")</f>
        <v>Not set</v>
      </c>
      <c r="L180" s="105" t="str">
        <f>IFERROR(IF(INDEX(Backlog!K$6:K$1005,Calculation!$B180,1)="","",INDEX(Backlog!K$6:K$1005,Calculation!$B180,1)),"")</f>
        <v/>
      </c>
      <c r="M180" s="105" t="str">
        <f t="shared" si="68"/>
        <v/>
      </c>
      <c r="N180" s="105" t="str">
        <f>IFERROR(IF(INDEX(Backlog!L$6:L$1005,Calculation!$B180,1)="","",INDEX(Backlog!L$6:L$1005,Calculation!$B180,1)),"")</f>
        <v/>
      </c>
      <c r="O180" s="105" t="str">
        <f t="shared" si="69"/>
        <v/>
      </c>
      <c r="P180" s="86" t="str">
        <f>IFERROR(""&amp;INDEX(Backlog!M$6:M$1005,Calculation!$B180,1),"")</f>
        <v/>
      </c>
      <c r="Q180" s="106" t="str">
        <f t="shared" si="70"/>
        <v/>
      </c>
      <c r="R180" s="106">
        <f t="shared" si="71"/>
        <v>0</v>
      </c>
      <c r="T180" s="107">
        <f t="shared" si="72"/>
        <v>0</v>
      </c>
      <c r="U180" s="86">
        <f t="shared" si="73"/>
        <v>1</v>
      </c>
      <c r="V180" s="86">
        <f t="shared" si="74"/>
        <v>1</v>
      </c>
      <c r="W180" s="86">
        <f t="shared" si="75"/>
        <v>1</v>
      </c>
      <c r="X180" s="86">
        <f t="shared" si="82"/>
        <v>0</v>
      </c>
      <c r="Y180" s="86" t="str">
        <f t="shared" si="76"/>
        <v xml:space="preserve">#0 - </v>
      </c>
      <c r="Z180" s="86" t="str">
        <f t="shared" si="77"/>
        <v>-</v>
      </c>
      <c r="AA180" s="86" t="str">
        <f>IF(X180=0,"",IF(LEN(K180)=0,COLUMN(Kanban!$D$8),IFERROR(MATCH(K180,Kanban!$A$8:$AI$8,0),COLUMN(Kanban!$D$8))))</f>
        <v/>
      </c>
      <c r="AB180" s="86" t="str">
        <f>IF(X180=0,"",2*COUNTIF($AA$5:AA180,AA180)+$AF$5)</f>
        <v/>
      </c>
      <c r="AC180" s="106" t="str">
        <f t="shared" si="83"/>
        <v>-</v>
      </c>
      <c r="AK180" s="107" t="str">
        <f>INDEX(Retrospective!$B$8:$D$207,B180,IF(OR($AI$4=2,$AI$4=4),2,1))&amp;IF($AI$4=2,""," - "&amp;INDEX(Retrospective!$B$8:$D$207,B180,IF($AI$4=1,2,3)))</f>
        <v xml:space="preserve"> - </v>
      </c>
      <c r="AL180" s="106" t="str">
        <f>IFERROR(MATCH(INDEX(Retrospective!$E$8:$E$207,B180,1),$AI$13:$AI$16,0),"")</f>
        <v/>
      </c>
      <c r="AM180" s="86" t="str">
        <f>IF(AL180="","", AL180&amp;"."&amp;COUNTIF($AL$5:AL180,AL180))</f>
        <v/>
      </c>
      <c r="BF180" s="111" t="str">
        <f t="array" ref="BF180">IFERROR(SMALL(IF($D$5:$D$1004=$AP$6,$N$5:$N$1004,""),B180),"")</f>
        <v/>
      </c>
      <c r="BG180" s="112" t="str">
        <f>IF(IFERROR(MATCH(BF180,$BF$4:BF179,0),0)=0,MAX($BG$4:BG179)+1,"")</f>
        <v/>
      </c>
      <c r="BH180" s="113" t="str">
        <f t="shared" si="78"/>
        <v/>
      </c>
      <c r="BI180" s="112" t="str">
        <f t="shared" si="79"/>
        <v/>
      </c>
      <c r="BJ180" s="86" t="str">
        <f t="shared" si="80"/>
        <v/>
      </c>
      <c r="BK180" s="86" t="str">
        <f t="shared" si="84"/>
        <v/>
      </c>
      <c r="BL180" s="86" t="str">
        <f t="shared" si="81"/>
        <v/>
      </c>
      <c r="BM180" s="86" t="str">
        <f t="shared" si="85"/>
        <v/>
      </c>
      <c r="DA180" s="109">
        <f>IF(COUNTIF($DA$5:DA179,DA179)=$BD$15,MAX(DA179)+1,DA179)</f>
        <v>43</v>
      </c>
      <c r="DB180" s="109" t="str">
        <f t="shared" si="39"/>
        <v/>
      </c>
      <c r="DC180" s="109" t="str">
        <f>IF(DB180="","",INDEX($CT$5:$CY$5,1,COUNTIF($DB$6:DB180,DB180)))</f>
        <v/>
      </c>
      <c r="DD180" s="109" t="str">
        <f>IF(DB180="","",MAX(INDEX($CT$6:$CY$35,DA180+1,COUNTIF($DB$6:DB180,DB180)),0))</f>
        <v/>
      </c>
    </row>
    <row r="181" spans="2:108" s="7" customFormat="1" x14ac:dyDescent="0.25">
      <c r="B181" s="104">
        <v>177</v>
      </c>
      <c r="C181" s="86">
        <f>IFERROR(INDEX(Backlog!B$6:B$1005,Calculation!$B181,1),"")</f>
        <v>0</v>
      </c>
      <c r="D181" s="86" t="str">
        <f>IFERROR(IF(INDEX(Backlog!C$6:C$1005,Calculation!$B181,1)="","",INDEX(Backlog!C$6:C$1005,Calculation!$B181,1)),"")</f>
        <v/>
      </c>
      <c r="E181" s="86" t="str">
        <f>IFERROR(""&amp;INDEX(Backlog!D$6:D$1005,Calculation!$B181,1),"")</f>
        <v/>
      </c>
      <c r="F181" s="86" t="str">
        <f>IFERROR(""&amp;INDEX(Backlog!E$6:E$1005,Calculation!$B181,1),"")</f>
        <v/>
      </c>
      <c r="G181" s="86" t="str">
        <f>IFERROR(""&amp;INDEX(Backlog!F$6:F$1005,Calculation!$B181,1),"")</f>
        <v/>
      </c>
      <c r="H181" s="86" t="str">
        <f>IFERROR(IF(INDEX(Backlog!G$6:G$1005,Calculation!$B181,1)="","",INDEX(Backlog!G$6:G$1005,Calculation!$B181,1)),"")</f>
        <v/>
      </c>
      <c r="I181" s="86" t="str">
        <f>IFERROR(IF(INDEX(Backlog!H$6:H$1005,Calculation!$B181,1)="","Not set",INDEX(Backlog!H$6:H$1005,Calculation!$B181,1)),"")</f>
        <v>Not set</v>
      </c>
      <c r="J181" s="86" t="str">
        <f>IFERROR(""&amp;INDEX(Backlog!I$6:I$1005,Calculation!$B181,1),"")</f>
        <v/>
      </c>
      <c r="K181" s="86" t="str">
        <f>IFERROR(IF(LEN(INDEX(Backlog!J$6:J$1005,Calculation!$B181,1))=0,"Not set",INDEX(Backlog!J$6:J$1005,Calculation!$B181,1)),"")</f>
        <v>Not set</v>
      </c>
      <c r="L181" s="105" t="str">
        <f>IFERROR(IF(INDEX(Backlog!K$6:K$1005,Calculation!$B181,1)="","",INDEX(Backlog!K$6:K$1005,Calculation!$B181,1)),"")</f>
        <v/>
      </c>
      <c r="M181" s="105" t="str">
        <f t="shared" si="68"/>
        <v/>
      </c>
      <c r="N181" s="105" t="str">
        <f>IFERROR(IF(INDEX(Backlog!L$6:L$1005,Calculation!$B181,1)="","",INDEX(Backlog!L$6:L$1005,Calculation!$B181,1)),"")</f>
        <v/>
      </c>
      <c r="O181" s="105" t="str">
        <f t="shared" si="69"/>
        <v/>
      </c>
      <c r="P181" s="86" t="str">
        <f>IFERROR(""&amp;INDEX(Backlog!M$6:M$1005,Calculation!$B181,1),"")</f>
        <v/>
      </c>
      <c r="Q181" s="106" t="str">
        <f t="shared" si="70"/>
        <v/>
      </c>
      <c r="R181" s="106">
        <f t="shared" si="71"/>
        <v>0</v>
      </c>
      <c r="T181" s="107">
        <f t="shared" si="72"/>
        <v>0</v>
      </c>
      <c r="U181" s="86">
        <f t="shared" si="73"/>
        <v>1</v>
      </c>
      <c r="V181" s="86">
        <f t="shared" si="74"/>
        <v>1</v>
      </c>
      <c r="W181" s="86">
        <f t="shared" si="75"/>
        <v>1</v>
      </c>
      <c r="X181" s="86">
        <f t="shared" si="82"/>
        <v>0</v>
      </c>
      <c r="Y181" s="86" t="str">
        <f t="shared" si="76"/>
        <v xml:space="preserve">#0 - </v>
      </c>
      <c r="Z181" s="86" t="str">
        <f t="shared" si="77"/>
        <v>-</v>
      </c>
      <c r="AA181" s="86" t="str">
        <f>IF(X181=0,"",IF(LEN(K181)=0,COLUMN(Kanban!$D$8),IFERROR(MATCH(K181,Kanban!$A$8:$AI$8,0),COLUMN(Kanban!$D$8))))</f>
        <v/>
      </c>
      <c r="AB181" s="86" t="str">
        <f>IF(X181=0,"",2*COUNTIF($AA$5:AA181,AA181)+$AF$5)</f>
        <v/>
      </c>
      <c r="AC181" s="106" t="str">
        <f t="shared" si="83"/>
        <v>-</v>
      </c>
      <c r="AK181" s="107" t="str">
        <f>INDEX(Retrospective!$B$8:$D$207,B181,IF(OR($AI$4=2,$AI$4=4),2,1))&amp;IF($AI$4=2,""," - "&amp;INDEX(Retrospective!$B$8:$D$207,B181,IF($AI$4=1,2,3)))</f>
        <v xml:space="preserve"> - </v>
      </c>
      <c r="AL181" s="106" t="str">
        <f>IFERROR(MATCH(INDEX(Retrospective!$E$8:$E$207,B181,1),$AI$13:$AI$16,0),"")</f>
        <v/>
      </c>
      <c r="AM181" s="86" t="str">
        <f>IF(AL181="","", AL181&amp;"."&amp;COUNTIF($AL$5:AL181,AL181))</f>
        <v/>
      </c>
      <c r="BF181" s="111" t="str">
        <f t="array" ref="BF181">IFERROR(SMALL(IF($D$5:$D$1004=$AP$6,$N$5:$N$1004,""),B181),"")</f>
        <v/>
      </c>
      <c r="BG181" s="112" t="str">
        <f>IF(IFERROR(MATCH(BF181,$BF$4:BF180,0),0)=0,MAX($BG$4:BG180)+1,"")</f>
        <v/>
      </c>
      <c r="BH181" s="113" t="str">
        <f t="shared" si="78"/>
        <v/>
      </c>
      <c r="BI181" s="112" t="str">
        <f t="shared" si="79"/>
        <v/>
      </c>
      <c r="BJ181" s="86" t="str">
        <f t="shared" si="80"/>
        <v/>
      </c>
      <c r="BK181" s="86" t="str">
        <f t="shared" si="84"/>
        <v/>
      </c>
      <c r="BL181" s="86" t="str">
        <f t="shared" si="81"/>
        <v/>
      </c>
      <c r="BM181" s="86" t="str">
        <f t="shared" si="85"/>
        <v/>
      </c>
      <c r="DA181" s="109">
        <f>IF(COUNTIF($DA$5:DA180,DA180)=$BD$15,MAX(DA180)+1,DA180)</f>
        <v>43</v>
      </c>
      <c r="DB181" s="109" t="str">
        <f t="shared" si="39"/>
        <v/>
      </c>
      <c r="DC181" s="109" t="str">
        <f>IF(DB181="","",INDEX($CT$5:$CY$5,1,COUNTIF($DB$6:DB181,DB181)))</f>
        <v/>
      </c>
      <c r="DD181" s="109" t="str">
        <f>IF(DB181="","",MAX(INDEX($CT$6:$CY$35,DA181+1,COUNTIF($DB$6:DB181,DB181)),0))</f>
        <v/>
      </c>
    </row>
    <row r="182" spans="2:108" s="7" customFormat="1" x14ac:dyDescent="0.25">
      <c r="B182" s="104">
        <v>178</v>
      </c>
      <c r="C182" s="86">
        <f>IFERROR(INDEX(Backlog!B$6:B$1005,Calculation!$B182,1),"")</f>
        <v>0</v>
      </c>
      <c r="D182" s="86" t="str">
        <f>IFERROR(IF(INDEX(Backlog!C$6:C$1005,Calculation!$B182,1)="","",INDEX(Backlog!C$6:C$1005,Calculation!$B182,1)),"")</f>
        <v/>
      </c>
      <c r="E182" s="86" t="str">
        <f>IFERROR(""&amp;INDEX(Backlog!D$6:D$1005,Calculation!$B182,1),"")</f>
        <v/>
      </c>
      <c r="F182" s="86" t="str">
        <f>IFERROR(""&amp;INDEX(Backlog!E$6:E$1005,Calculation!$B182,1),"")</f>
        <v/>
      </c>
      <c r="G182" s="86" t="str">
        <f>IFERROR(""&amp;INDEX(Backlog!F$6:F$1005,Calculation!$B182,1),"")</f>
        <v/>
      </c>
      <c r="H182" s="86" t="str">
        <f>IFERROR(IF(INDEX(Backlog!G$6:G$1005,Calculation!$B182,1)="","",INDEX(Backlog!G$6:G$1005,Calculation!$B182,1)),"")</f>
        <v/>
      </c>
      <c r="I182" s="86" t="str">
        <f>IFERROR(IF(INDEX(Backlog!H$6:H$1005,Calculation!$B182,1)="","Not set",INDEX(Backlog!H$6:H$1005,Calculation!$B182,1)),"")</f>
        <v>Not set</v>
      </c>
      <c r="J182" s="86" t="str">
        <f>IFERROR(""&amp;INDEX(Backlog!I$6:I$1005,Calculation!$B182,1),"")</f>
        <v/>
      </c>
      <c r="K182" s="86" t="str">
        <f>IFERROR(IF(LEN(INDEX(Backlog!J$6:J$1005,Calculation!$B182,1))=0,"Not set",INDEX(Backlog!J$6:J$1005,Calculation!$B182,1)),"")</f>
        <v>Not set</v>
      </c>
      <c r="L182" s="105" t="str">
        <f>IFERROR(IF(INDEX(Backlog!K$6:K$1005,Calculation!$B182,1)="","",INDEX(Backlog!K$6:K$1005,Calculation!$B182,1)),"")</f>
        <v/>
      </c>
      <c r="M182" s="105" t="str">
        <f t="shared" si="68"/>
        <v/>
      </c>
      <c r="N182" s="105" t="str">
        <f>IFERROR(IF(INDEX(Backlog!L$6:L$1005,Calculation!$B182,1)="","",INDEX(Backlog!L$6:L$1005,Calculation!$B182,1)),"")</f>
        <v/>
      </c>
      <c r="O182" s="105" t="str">
        <f t="shared" si="69"/>
        <v/>
      </c>
      <c r="P182" s="86" t="str">
        <f>IFERROR(""&amp;INDEX(Backlog!M$6:M$1005,Calculation!$B182,1),"")</f>
        <v/>
      </c>
      <c r="Q182" s="106" t="str">
        <f t="shared" si="70"/>
        <v/>
      </c>
      <c r="R182" s="106">
        <f t="shared" si="71"/>
        <v>0</v>
      </c>
      <c r="T182" s="107">
        <f t="shared" si="72"/>
        <v>0</v>
      </c>
      <c r="U182" s="86">
        <f t="shared" si="73"/>
        <v>1</v>
      </c>
      <c r="V182" s="86">
        <f t="shared" si="74"/>
        <v>1</v>
      </c>
      <c r="W182" s="86">
        <f t="shared" si="75"/>
        <v>1</v>
      </c>
      <c r="X182" s="86">
        <f t="shared" si="82"/>
        <v>0</v>
      </c>
      <c r="Y182" s="86" t="str">
        <f t="shared" si="76"/>
        <v xml:space="preserve">#0 - </v>
      </c>
      <c r="Z182" s="86" t="str">
        <f t="shared" si="77"/>
        <v>-</v>
      </c>
      <c r="AA182" s="86" t="str">
        <f>IF(X182=0,"",IF(LEN(K182)=0,COLUMN(Kanban!$D$8),IFERROR(MATCH(K182,Kanban!$A$8:$AI$8,0),COLUMN(Kanban!$D$8))))</f>
        <v/>
      </c>
      <c r="AB182" s="86" t="str">
        <f>IF(X182=0,"",2*COUNTIF($AA$5:AA182,AA182)+$AF$5)</f>
        <v/>
      </c>
      <c r="AC182" s="106" t="str">
        <f t="shared" si="83"/>
        <v>-</v>
      </c>
      <c r="AK182" s="107" t="str">
        <f>INDEX(Retrospective!$B$8:$D$207,B182,IF(OR($AI$4=2,$AI$4=4),2,1))&amp;IF($AI$4=2,""," - "&amp;INDEX(Retrospective!$B$8:$D$207,B182,IF($AI$4=1,2,3)))</f>
        <v xml:space="preserve"> - </v>
      </c>
      <c r="AL182" s="106" t="str">
        <f>IFERROR(MATCH(INDEX(Retrospective!$E$8:$E$207,B182,1),$AI$13:$AI$16,0),"")</f>
        <v/>
      </c>
      <c r="AM182" s="86" t="str">
        <f>IF(AL182="","", AL182&amp;"."&amp;COUNTIF($AL$5:AL182,AL182))</f>
        <v/>
      </c>
      <c r="BF182" s="111" t="str">
        <f t="array" ref="BF182">IFERROR(SMALL(IF($D$5:$D$1004=$AP$6,$N$5:$N$1004,""),B182),"")</f>
        <v/>
      </c>
      <c r="BG182" s="112" t="str">
        <f>IF(IFERROR(MATCH(BF182,$BF$4:BF181,0),0)=0,MAX($BG$4:BG181)+1,"")</f>
        <v/>
      </c>
      <c r="BH182" s="113" t="str">
        <f t="shared" si="78"/>
        <v/>
      </c>
      <c r="BI182" s="112" t="str">
        <f t="shared" si="79"/>
        <v/>
      </c>
      <c r="BJ182" s="86" t="str">
        <f t="shared" si="80"/>
        <v/>
      </c>
      <c r="BK182" s="86" t="str">
        <f t="shared" si="84"/>
        <v/>
      </c>
      <c r="BL182" s="86" t="str">
        <f t="shared" si="81"/>
        <v/>
      </c>
      <c r="BM182" s="86" t="str">
        <f t="shared" si="85"/>
        <v/>
      </c>
      <c r="DA182" s="109">
        <f>IF(COUNTIF($DA$5:DA181,DA181)=$BD$15,MAX(DA181)+1,DA181)</f>
        <v>44</v>
      </c>
      <c r="DB182" s="109" t="str">
        <f t="shared" si="39"/>
        <v/>
      </c>
      <c r="DC182" s="109" t="str">
        <f>IF(DB182="","",INDEX($CT$5:$CY$5,1,COUNTIF($DB$6:DB182,DB182)))</f>
        <v/>
      </c>
      <c r="DD182" s="109" t="str">
        <f>IF(DB182="","",MAX(INDEX($CT$6:$CY$35,DA182+1,COUNTIF($DB$6:DB182,DB182)),0))</f>
        <v/>
      </c>
    </row>
    <row r="183" spans="2:108" s="7" customFormat="1" x14ac:dyDescent="0.25">
      <c r="B183" s="104">
        <v>179</v>
      </c>
      <c r="C183" s="86">
        <f>IFERROR(INDEX(Backlog!B$6:B$1005,Calculation!$B183,1),"")</f>
        <v>0</v>
      </c>
      <c r="D183" s="86" t="str">
        <f>IFERROR(IF(INDEX(Backlog!C$6:C$1005,Calculation!$B183,1)="","",INDEX(Backlog!C$6:C$1005,Calculation!$B183,1)),"")</f>
        <v/>
      </c>
      <c r="E183" s="86" t="str">
        <f>IFERROR(""&amp;INDEX(Backlog!D$6:D$1005,Calculation!$B183,1),"")</f>
        <v/>
      </c>
      <c r="F183" s="86" t="str">
        <f>IFERROR(""&amp;INDEX(Backlog!E$6:E$1005,Calculation!$B183,1),"")</f>
        <v/>
      </c>
      <c r="G183" s="86" t="str">
        <f>IFERROR(""&amp;INDEX(Backlog!F$6:F$1005,Calculation!$B183,1),"")</f>
        <v/>
      </c>
      <c r="H183" s="86" t="str">
        <f>IFERROR(IF(INDEX(Backlog!G$6:G$1005,Calculation!$B183,1)="","",INDEX(Backlog!G$6:G$1005,Calculation!$B183,1)),"")</f>
        <v/>
      </c>
      <c r="I183" s="86" t="str">
        <f>IFERROR(IF(INDEX(Backlog!H$6:H$1005,Calculation!$B183,1)="","Not set",INDEX(Backlog!H$6:H$1005,Calculation!$B183,1)),"")</f>
        <v>Not set</v>
      </c>
      <c r="J183" s="86" t="str">
        <f>IFERROR(""&amp;INDEX(Backlog!I$6:I$1005,Calculation!$B183,1),"")</f>
        <v/>
      </c>
      <c r="K183" s="86" t="str">
        <f>IFERROR(IF(LEN(INDEX(Backlog!J$6:J$1005,Calculation!$B183,1))=0,"Not set",INDEX(Backlog!J$6:J$1005,Calculation!$B183,1)),"")</f>
        <v>Not set</v>
      </c>
      <c r="L183" s="105" t="str">
        <f>IFERROR(IF(INDEX(Backlog!K$6:K$1005,Calculation!$B183,1)="","",INDEX(Backlog!K$6:K$1005,Calculation!$B183,1)),"")</f>
        <v/>
      </c>
      <c r="M183" s="105" t="str">
        <f t="shared" si="68"/>
        <v/>
      </c>
      <c r="N183" s="105" t="str">
        <f>IFERROR(IF(INDEX(Backlog!L$6:L$1005,Calculation!$B183,1)="","",INDEX(Backlog!L$6:L$1005,Calculation!$B183,1)),"")</f>
        <v/>
      </c>
      <c r="O183" s="105" t="str">
        <f t="shared" si="69"/>
        <v/>
      </c>
      <c r="P183" s="86" t="str">
        <f>IFERROR(""&amp;INDEX(Backlog!M$6:M$1005,Calculation!$B183,1),"")</f>
        <v/>
      </c>
      <c r="Q183" s="106" t="str">
        <f t="shared" si="70"/>
        <v/>
      </c>
      <c r="R183" s="106">
        <f t="shared" si="71"/>
        <v>0</v>
      </c>
      <c r="T183" s="107">
        <f t="shared" si="72"/>
        <v>0</v>
      </c>
      <c r="U183" s="86">
        <f t="shared" si="73"/>
        <v>1</v>
      </c>
      <c r="V183" s="86">
        <f t="shared" si="74"/>
        <v>1</v>
      </c>
      <c r="W183" s="86">
        <f t="shared" si="75"/>
        <v>1</v>
      </c>
      <c r="X183" s="86">
        <f t="shared" si="82"/>
        <v>0</v>
      </c>
      <c r="Y183" s="86" t="str">
        <f t="shared" si="76"/>
        <v xml:space="preserve">#0 - </v>
      </c>
      <c r="Z183" s="86" t="str">
        <f t="shared" si="77"/>
        <v>-</v>
      </c>
      <c r="AA183" s="86" t="str">
        <f>IF(X183=0,"",IF(LEN(K183)=0,COLUMN(Kanban!$D$8),IFERROR(MATCH(K183,Kanban!$A$8:$AI$8,0),COLUMN(Kanban!$D$8))))</f>
        <v/>
      </c>
      <c r="AB183" s="86" t="str">
        <f>IF(X183=0,"",2*COUNTIF($AA$5:AA183,AA183)+$AF$5)</f>
        <v/>
      </c>
      <c r="AC183" s="106" t="str">
        <f t="shared" si="83"/>
        <v>-</v>
      </c>
      <c r="AK183" s="107" t="str">
        <f>INDEX(Retrospective!$B$8:$D$207,B183,IF(OR($AI$4=2,$AI$4=4),2,1))&amp;IF($AI$4=2,""," - "&amp;INDEX(Retrospective!$B$8:$D$207,B183,IF($AI$4=1,2,3)))</f>
        <v xml:space="preserve"> - </v>
      </c>
      <c r="AL183" s="106" t="str">
        <f>IFERROR(MATCH(INDEX(Retrospective!$E$8:$E$27,B183,1),$AI$13:$AI$16,0),"")</f>
        <v/>
      </c>
      <c r="AM183" s="86" t="str">
        <f>IF(AL183="","", AL183&amp;"."&amp;COUNTIF($AL$5:AL183,AL183))</f>
        <v/>
      </c>
      <c r="BF183" s="111" t="str">
        <f t="array" ref="BF183">IFERROR(SMALL(IF($D$5:$D$1004=$AP$6,$N$5:$N$1004,""),B183),"")</f>
        <v/>
      </c>
      <c r="BG183" s="112" t="str">
        <f>IF(IFERROR(MATCH(BF183,$BF$4:BF182,0),0)=0,MAX($BG$4:BG182)+1,"")</f>
        <v/>
      </c>
      <c r="BH183" s="113" t="str">
        <f t="shared" si="78"/>
        <v/>
      </c>
      <c r="BI183" s="112" t="str">
        <f t="shared" si="79"/>
        <v/>
      </c>
      <c r="BJ183" s="86" t="str">
        <f t="shared" si="80"/>
        <v/>
      </c>
      <c r="BK183" s="86" t="str">
        <f t="shared" si="84"/>
        <v/>
      </c>
      <c r="BL183" s="86" t="str">
        <f t="shared" si="81"/>
        <v/>
      </c>
      <c r="BM183" s="86" t="str">
        <f t="shared" si="85"/>
        <v/>
      </c>
      <c r="DA183" s="109">
        <f>IF(COUNTIF($DA$5:DA182,DA182)=$BD$15,MAX(DA182)+1,DA182)</f>
        <v>44</v>
      </c>
      <c r="DB183" s="109" t="str">
        <f t="shared" si="39"/>
        <v/>
      </c>
      <c r="DC183" s="109" t="str">
        <f>IF(DB183="","",INDEX($CT$5:$CY$5,1,COUNTIF($DB$6:DB183,DB183)))</f>
        <v/>
      </c>
      <c r="DD183" s="109" t="str">
        <f>IF(DB183="","",MAX(INDEX($CT$6:$CY$35,DA183+1,COUNTIF($DB$6:DB183,DB183)),0))</f>
        <v/>
      </c>
    </row>
    <row r="184" spans="2:108" s="7" customFormat="1" x14ac:dyDescent="0.25">
      <c r="B184" s="104">
        <v>180</v>
      </c>
      <c r="C184" s="86">
        <f>IFERROR(INDEX(Backlog!B$6:B$1005,Calculation!$B184,1),"")</f>
        <v>0</v>
      </c>
      <c r="D184" s="86" t="str">
        <f>IFERROR(IF(INDEX(Backlog!C$6:C$1005,Calculation!$B184,1)="","",INDEX(Backlog!C$6:C$1005,Calculation!$B184,1)),"")</f>
        <v/>
      </c>
      <c r="E184" s="86" t="str">
        <f>IFERROR(""&amp;INDEX(Backlog!D$6:D$1005,Calculation!$B184,1),"")</f>
        <v/>
      </c>
      <c r="F184" s="86" t="str">
        <f>IFERROR(""&amp;INDEX(Backlog!E$6:E$1005,Calculation!$B184,1),"")</f>
        <v/>
      </c>
      <c r="G184" s="86" t="str">
        <f>IFERROR(""&amp;INDEX(Backlog!F$6:F$1005,Calculation!$B184,1),"")</f>
        <v/>
      </c>
      <c r="H184" s="86" t="str">
        <f>IFERROR(IF(INDEX(Backlog!G$6:G$1005,Calculation!$B184,1)="","",INDEX(Backlog!G$6:G$1005,Calculation!$B184,1)),"")</f>
        <v/>
      </c>
      <c r="I184" s="86" t="str">
        <f>IFERROR(IF(INDEX(Backlog!H$6:H$1005,Calculation!$B184,1)="","Not set",INDEX(Backlog!H$6:H$1005,Calculation!$B184,1)),"")</f>
        <v>Not set</v>
      </c>
      <c r="J184" s="86" t="str">
        <f>IFERROR(""&amp;INDEX(Backlog!I$6:I$1005,Calculation!$B184,1),"")</f>
        <v/>
      </c>
      <c r="K184" s="86" t="str">
        <f>IFERROR(IF(LEN(INDEX(Backlog!J$6:J$1005,Calculation!$B184,1))=0,"Not set",INDEX(Backlog!J$6:J$1005,Calculation!$B184,1)),"")</f>
        <v>Not set</v>
      </c>
      <c r="L184" s="105" t="str">
        <f>IFERROR(IF(INDEX(Backlog!K$6:K$1005,Calculation!$B184,1)="","",INDEX(Backlog!K$6:K$1005,Calculation!$B184,1)),"")</f>
        <v/>
      </c>
      <c r="M184" s="105" t="str">
        <f t="shared" si="68"/>
        <v/>
      </c>
      <c r="N184" s="105" t="str">
        <f>IFERROR(IF(INDEX(Backlog!L$6:L$1005,Calculation!$B184,1)="","",INDEX(Backlog!L$6:L$1005,Calculation!$B184,1)),"")</f>
        <v/>
      </c>
      <c r="O184" s="105" t="str">
        <f t="shared" si="69"/>
        <v/>
      </c>
      <c r="P184" s="86" t="str">
        <f>IFERROR(""&amp;INDEX(Backlog!M$6:M$1005,Calculation!$B184,1),"")</f>
        <v/>
      </c>
      <c r="Q184" s="106" t="str">
        <f t="shared" si="70"/>
        <v/>
      </c>
      <c r="R184" s="106">
        <f t="shared" si="71"/>
        <v>0</v>
      </c>
      <c r="T184" s="107">
        <f t="shared" si="72"/>
        <v>0</v>
      </c>
      <c r="U184" s="86">
        <f t="shared" si="73"/>
        <v>1</v>
      </c>
      <c r="V184" s="86">
        <f t="shared" si="74"/>
        <v>1</v>
      </c>
      <c r="W184" s="86">
        <f t="shared" si="75"/>
        <v>1</v>
      </c>
      <c r="X184" s="86">
        <f t="shared" si="82"/>
        <v>0</v>
      </c>
      <c r="Y184" s="86" t="str">
        <f t="shared" si="76"/>
        <v xml:space="preserve">#0 - </v>
      </c>
      <c r="Z184" s="86" t="str">
        <f t="shared" si="77"/>
        <v>-</v>
      </c>
      <c r="AA184" s="86" t="str">
        <f>IF(X184=0,"",IF(LEN(K184)=0,COLUMN(Kanban!$D$8),IFERROR(MATCH(K184,Kanban!$A$8:$AI$8,0),COLUMN(Kanban!$D$8))))</f>
        <v/>
      </c>
      <c r="AB184" s="86" t="str">
        <f>IF(X184=0,"",2*COUNTIF($AA$5:AA184,AA184)+$AF$5)</f>
        <v/>
      </c>
      <c r="AC184" s="106" t="str">
        <f t="shared" si="83"/>
        <v>-</v>
      </c>
      <c r="AK184" s="107" t="str">
        <f>INDEX(Retrospective!$B$8:$D$207,B184,IF(OR($AI$4=2,$AI$4=4),2,1))&amp;IF($AI$4=2,""," - "&amp;INDEX(Retrospective!$B$8:$D$207,B184,IF($AI$4=1,2,3)))</f>
        <v xml:space="preserve"> - </v>
      </c>
      <c r="AL184" s="106" t="str">
        <f>IFERROR(MATCH(INDEX(Retrospective!$E$8:$E$207,B184,1),$AI$13:$AI$16,0),"")</f>
        <v/>
      </c>
      <c r="AM184" s="86" t="str">
        <f>IF(AL184="","", AL184&amp;"."&amp;COUNTIF($AL$5:AL184,AL184))</f>
        <v/>
      </c>
      <c r="BF184" s="111" t="str">
        <f t="array" ref="BF184">IFERROR(SMALL(IF($D$5:$D$1004=$AP$6,$N$5:$N$1004,""),B184),"")</f>
        <v/>
      </c>
      <c r="BG184" s="112" t="str">
        <f>IF(IFERROR(MATCH(BF184,$BF$4:BF183,0),0)=0,MAX($BG$4:BG183)+1,"")</f>
        <v/>
      </c>
      <c r="BH184" s="113" t="str">
        <f t="shared" si="78"/>
        <v/>
      </c>
      <c r="BI184" s="112" t="str">
        <f t="shared" si="79"/>
        <v/>
      </c>
      <c r="BJ184" s="86" t="str">
        <f t="shared" si="80"/>
        <v/>
      </c>
      <c r="BK184" s="86" t="str">
        <f t="shared" si="84"/>
        <v/>
      </c>
      <c r="BL184" s="86" t="str">
        <f t="shared" si="81"/>
        <v/>
      </c>
      <c r="BM184" s="86" t="str">
        <f t="shared" si="85"/>
        <v/>
      </c>
      <c r="DA184" s="109">
        <f>IF(COUNTIF($DA$5:DA183,DA183)=$BD$15,MAX(DA183)+1,DA183)</f>
        <v>44</v>
      </c>
      <c r="DB184" s="109" t="str">
        <f t="shared" si="39"/>
        <v/>
      </c>
      <c r="DC184" s="109" t="str">
        <f>IF(DB184="","",INDEX($CT$5:$CY$5,1,COUNTIF($DB$6:DB184,DB184)))</f>
        <v/>
      </c>
      <c r="DD184" s="109" t="str">
        <f>IF(DB184="","",MAX(INDEX($CT$6:$CY$35,DA184+1,COUNTIF($DB$6:DB184,DB184)),0))</f>
        <v/>
      </c>
    </row>
    <row r="185" spans="2:108" s="7" customFormat="1" x14ac:dyDescent="0.25">
      <c r="B185" s="104">
        <v>181</v>
      </c>
      <c r="C185" s="86">
        <f>IFERROR(INDEX(Backlog!B$6:B$1005,Calculation!$B185,1),"")</f>
        <v>0</v>
      </c>
      <c r="D185" s="86" t="str">
        <f>IFERROR(IF(INDEX(Backlog!C$6:C$1005,Calculation!$B185,1)="","",INDEX(Backlog!C$6:C$1005,Calculation!$B185,1)),"")</f>
        <v/>
      </c>
      <c r="E185" s="86" t="str">
        <f>IFERROR(""&amp;INDEX(Backlog!D$6:D$1005,Calculation!$B185,1),"")</f>
        <v/>
      </c>
      <c r="F185" s="86" t="str">
        <f>IFERROR(""&amp;INDEX(Backlog!E$6:E$1005,Calculation!$B185,1),"")</f>
        <v/>
      </c>
      <c r="G185" s="86" t="str">
        <f>IFERROR(""&amp;INDEX(Backlog!F$6:F$1005,Calculation!$B185,1),"")</f>
        <v/>
      </c>
      <c r="H185" s="86" t="str">
        <f>IFERROR(IF(INDEX(Backlog!G$6:G$1005,Calculation!$B185,1)="","",INDEX(Backlog!G$6:G$1005,Calculation!$B185,1)),"")</f>
        <v/>
      </c>
      <c r="I185" s="86" t="str">
        <f>IFERROR(IF(INDEX(Backlog!H$6:H$1005,Calculation!$B185,1)="","Not set",INDEX(Backlog!H$6:H$1005,Calculation!$B185,1)),"")</f>
        <v>Not set</v>
      </c>
      <c r="J185" s="86" t="str">
        <f>IFERROR(""&amp;INDEX(Backlog!I$6:I$1005,Calculation!$B185,1),"")</f>
        <v/>
      </c>
      <c r="K185" s="86" t="str">
        <f>IFERROR(IF(LEN(INDEX(Backlog!J$6:J$1005,Calculation!$B185,1))=0,"Not set",INDEX(Backlog!J$6:J$1005,Calculation!$B185,1)),"")</f>
        <v>Not set</v>
      </c>
      <c r="L185" s="105" t="str">
        <f>IFERROR(IF(INDEX(Backlog!K$6:K$1005,Calculation!$B185,1)="","",INDEX(Backlog!K$6:K$1005,Calculation!$B185,1)),"")</f>
        <v/>
      </c>
      <c r="M185" s="105" t="str">
        <f t="shared" si="68"/>
        <v/>
      </c>
      <c r="N185" s="105" t="str">
        <f>IFERROR(IF(INDEX(Backlog!L$6:L$1005,Calculation!$B185,1)="","",INDEX(Backlog!L$6:L$1005,Calculation!$B185,1)),"")</f>
        <v/>
      </c>
      <c r="O185" s="105" t="str">
        <f t="shared" si="69"/>
        <v/>
      </c>
      <c r="P185" s="86" t="str">
        <f>IFERROR(""&amp;INDEX(Backlog!M$6:M$1005,Calculation!$B185,1),"")</f>
        <v/>
      </c>
      <c r="Q185" s="106" t="str">
        <f t="shared" si="70"/>
        <v/>
      </c>
      <c r="R185" s="106">
        <f t="shared" si="71"/>
        <v>0</v>
      </c>
      <c r="T185" s="107">
        <f t="shared" si="72"/>
        <v>0</v>
      </c>
      <c r="U185" s="86">
        <f t="shared" si="73"/>
        <v>1</v>
      </c>
      <c r="V185" s="86">
        <f t="shared" si="74"/>
        <v>1</v>
      </c>
      <c r="W185" s="86">
        <f t="shared" si="75"/>
        <v>1</v>
      </c>
      <c r="X185" s="86">
        <f t="shared" si="82"/>
        <v>0</v>
      </c>
      <c r="Y185" s="86" t="str">
        <f t="shared" si="76"/>
        <v xml:space="preserve">#0 - </v>
      </c>
      <c r="Z185" s="86" t="str">
        <f t="shared" si="77"/>
        <v>-</v>
      </c>
      <c r="AA185" s="86" t="str">
        <f>IF(X185=0,"",IF(LEN(K185)=0,COLUMN(Kanban!$D$8),IFERROR(MATCH(K185,Kanban!$A$8:$AI$8,0),COLUMN(Kanban!$D$8))))</f>
        <v/>
      </c>
      <c r="AB185" s="86" t="str">
        <f>IF(X185=0,"",2*COUNTIF($AA$5:AA185,AA185)+$AF$5)</f>
        <v/>
      </c>
      <c r="AC185" s="106" t="str">
        <f t="shared" si="83"/>
        <v>-</v>
      </c>
      <c r="AK185" s="107" t="str">
        <f>INDEX(Retrospective!$B$8:$D$207,B185,IF(OR($AI$4=2,$AI$4=4),2,1))&amp;IF($AI$4=2,""," - "&amp;INDEX(Retrospective!$B$8:$D$207,B185,IF($AI$4=1,2,3)))</f>
        <v xml:space="preserve"> - </v>
      </c>
      <c r="AL185" s="106" t="str">
        <f>IFERROR(MATCH(INDEX(Retrospective!$E$8:$E$27,B185,1),$AI$13:$AI$16,0),"")</f>
        <v/>
      </c>
      <c r="AM185" s="86" t="str">
        <f>IF(AL185="","", AL185&amp;"."&amp;COUNTIF($AL$5:AL185,AL185))</f>
        <v/>
      </c>
      <c r="BF185" s="111" t="str">
        <f t="array" ref="BF185">IFERROR(SMALL(IF($D$5:$D$1004=$AP$6,$N$5:$N$1004,""),B185),"")</f>
        <v/>
      </c>
      <c r="BG185" s="112" t="str">
        <f>IF(IFERROR(MATCH(BF185,$BF$4:BF184,0),0)=0,MAX($BG$4:BG184)+1,"")</f>
        <v/>
      </c>
      <c r="BH185" s="113" t="str">
        <f t="shared" si="78"/>
        <v/>
      </c>
      <c r="BI185" s="112" t="str">
        <f t="shared" si="79"/>
        <v/>
      </c>
      <c r="BJ185" s="86" t="str">
        <f t="shared" si="80"/>
        <v/>
      </c>
      <c r="BK185" s="86" t="str">
        <f t="shared" si="84"/>
        <v/>
      </c>
      <c r="BL185" s="86" t="str">
        <f t="shared" si="81"/>
        <v/>
      </c>
      <c r="BM185" s="86" t="str">
        <f t="shared" si="85"/>
        <v/>
      </c>
      <c r="DA185" s="109">
        <f>IF(COUNTIF($DA$5:DA184,DA184)=$BD$15,MAX(DA184)+1,DA184)</f>
        <v>44</v>
      </c>
      <c r="DB185" s="109" t="str">
        <f t="shared" si="39"/>
        <v/>
      </c>
      <c r="DC185" s="109" t="str">
        <f>IF(DB185="","",INDEX($CT$5:$CY$5,1,COUNTIF($DB$6:DB185,DB185)))</f>
        <v/>
      </c>
      <c r="DD185" s="109" t="str">
        <f>IF(DB185="","",MAX(INDEX($CT$6:$CY$35,DA185+1,COUNTIF($DB$6:DB185,DB185)),0))</f>
        <v/>
      </c>
    </row>
    <row r="186" spans="2:108" s="7" customFormat="1" x14ac:dyDescent="0.25">
      <c r="B186" s="104">
        <v>182</v>
      </c>
      <c r="C186" s="86">
        <f>IFERROR(INDEX(Backlog!B$6:B$1005,Calculation!$B186,1),"")</f>
        <v>0</v>
      </c>
      <c r="D186" s="86" t="str">
        <f>IFERROR(IF(INDEX(Backlog!C$6:C$1005,Calculation!$B186,1)="","",INDEX(Backlog!C$6:C$1005,Calculation!$B186,1)),"")</f>
        <v/>
      </c>
      <c r="E186" s="86" t="str">
        <f>IFERROR(""&amp;INDEX(Backlog!D$6:D$1005,Calculation!$B186,1),"")</f>
        <v/>
      </c>
      <c r="F186" s="86" t="str">
        <f>IFERROR(""&amp;INDEX(Backlog!E$6:E$1005,Calculation!$B186,1),"")</f>
        <v/>
      </c>
      <c r="G186" s="86" t="str">
        <f>IFERROR(""&amp;INDEX(Backlog!F$6:F$1005,Calculation!$B186,1),"")</f>
        <v/>
      </c>
      <c r="H186" s="86" t="str">
        <f>IFERROR(IF(INDEX(Backlog!G$6:G$1005,Calculation!$B186,1)="","",INDEX(Backlog!G$6:G$1005,Calculation!$B186,1)),"")</f>
        <v/>
      </c>
      <c r="I186" s="86" t="str">
        <f>IFERROR(IF(INDEX(Backlog!H$6:H$1005,Calculation!$B186,1)="","Not set",INDEX(Backlog!H$6:H$1005,Calculation!$B186,1)),"")</f>
        <v>Not set</v>
      </c>
      <c r="J186" s="86" t="str">
        <f>IFERROR(""&amp;INDEX(Backlog!I$6:I$1005,Calculation!$B186,1),"")</f>
        <v/>
      </c>
      <c r="K186" s="86" t="str">
        <f>IFERROR(IF(LEN(INDEX(Backlog!J$6:J$1005,Calculation!$B186,1))=0,"Not set",INDEX(Backlog!J$6:J$1005,Calculation!$B186,1)),"")</f>
        <v>Not set</v>
      </c>
      <c r="L186" s="105" t="str">
        <f>IFERROR(IF(INDEX(Backlog!K$6:K$1005,Calculation!$B186,1)="","",INDEX(Backlog!K$6:K$1005,Calculation!$B186,1)),"")</f>
        <v/>
      </c>
      <c r="M186" s="105" t="str">
        <f t="shared" si="68"/>
        <v/>
      </c>
      <c r="N186" s="105" t="str">
        <f>IFERROR(IF(INDEX(Backlog!L$6:L$1005,Calculation!$B186,1)="","",INDEX(Backlog!L$6:L$1005,Calculation!$B186,1)),"")</f>
        <v/>
      </c>
      <c r="O186" s="105" t="str">
        <f t="shared" si="69"/>
        <v/>
      </c>
      <c r="P186" s="86" t="str">
        <f>IFERROR(""&amp;INDEX(Backlog!M$6:M$1005,Calculation!$B186,1),"")</f>
        <v/>
      </c>
      <c r="Q186" s="106" t="str">
        <f t="shared" si="70"/>
        <v/>
      </c>
      <c r="R186" s="106">
        <f t="shared" si="71"/>
        <v>0</v>
      </c>
      <c r="T186" s="107">
        <f t="shared" si="72"/>
        <v>0</v>
      </c>
      <c r="U186" s="86">
        <f t="shared" si="73"/>
        <v>1</v>
      </c>
      <c r="V186" s="86">
        <f t="shared" si="74"/>
        <v>1</v>
      </c>
      <c r="W186" s="86">
        <f t="shared" si="75"/>
        <v>1</v>
      </c>
      <c r="X186" s="86">
        <f t="shared" si="82"/>
        <v>0</v>
      </c>
      <c r="Y186" s="86" t="str">
        <f t="shared" si="76"/>
        <v xml:space="preserve">#0 - </v>
      </c>
      <c r="Z186" s="86" t="str">
        <f t="shared" si="77"/>
        <v>-</v>
      </c>
      <c r="AA186" s="86" t="str">
        <f>IF(X186=0,"",IF(LEN(K186)=0,COLUMN(Kanban!$D$8),IFERROR(MATCH(K186,Kanban!$A$8:$AI$8,0),COLUMN(Kanban!$D$8))))</f>
        <v/>
      </c>
      <c r="AB186" s="86" t="str">
        <f>IF(X186=0,"",2*COUNTIF($AA$5:AA186,AA186)+$AF$5)</f>
        <v/>
      </c>
      <c r="AC186" s="106" t="str">
        <f t="shared" si="83"/>
        <v>-</v>
      </c>
      <c r="AK186" s="107" t="str">
        <f>INDEX(Retrospective!$B$8:$D$207,B186,IF(OR($AI$4=2,$AI$4=4),2,1))&amp;IF($AI$4=2,""," - "&amp;INDEX(Retrospective!$B$8:$D$207,B186,IF($AI$4=1,2,3)))</f>
        <v xml:space="preserve"> - </v>
      </c>
      <c r="AL186" s="106" t="str">
        <f>IFERROR(MATCH(INDEX(Retrospective!$E$8:$E$27,B186,1),$AI$13:$AI$16,0),"")</f>
        <v/>
      </c>
      <c r="AM186" s="86" t="str">
        <f>IF(AL186="","", AL186&amp;"."&amp;COUNTIF($AL$5:AL186,AL186))</f>
        <v/>
      </c>
      <c r="BF186" s="111" t="str">
        <f t="array" ref="BF186">IFERROR(SMALL(IF($D$5:$D$1004=$AP$6,$N$5:$N$1004,""),B186),"")</f>
        <v/>
      </c>
      <c r="BG186" s="112" t="str">
        <f>IF(IFERROR(MATCH(BF186,$BF$4:BF185,0),0)=0,MAX($BG$4:BG185)+1,"")</f>
        <v/>
      </c>
      <c r="BH186" s="113" t="str">
        <f t="shared" si="78"/>
        <v/>
      </c>
      <c r="BI186" s="112" t="str">
        <f t="shared" si="79"/>
        <v/>
      </c>
      <c r="BJ186" s="86" t="str">
        <f t="shared" si="80"/>
        <v/>
      </c>
      <c r="BK186" s="86" t="str">
        <f t="shared" si="84"/>
        <v/>
      </c>
      <c r="BL186" s="86" t="str">
        <f t="shared" si="81"/>
        <v/>
      </c>
      <c r="BM186" s="86" t="str">
        <f t="shared" si="85"/>
        <v/>
      </c>
    </row>
    <row r="187" spans="2:108" s="7" customFormat="1" x14ac:dyDescent="0.25">
      <c r="B187" s="104">
        <v>183</v>
      </c>
      <c r="C187" s="86">
        <f>IFERROR(INDEX(Backlog!B$6:B$1005,Calculation!$B187,1),"")</f>
        <v>0</v>
      </c>
      <c r="D187" s="86" t="str">
        <f>IFERROR(IF(INDEX(Backlog!C$6:C$1005,Calculation!$B187,1)="","",INDEX(Backlog!C$6:C$1005,Calculation!$B187,1)),"")</f>
        <v/>
      </c>
      <c r="E187" s="86" t="str">
        <f>IFERROR(""&amp;INDEX(Backlog!D$6:D$1005,Calculation!$B187,1),"")</f>
        <v/>
      </c>
      <c r="F187" s="86" t="str">
        <f>IFERROR(""&amp;INDEX(Backlog!E$6:E$1005,Calculation!$B187,1),"")</f>
        <v/>
      </c>
      <c r="G187" s="86" t="str">
        <f>IFERROR(""&amp;INDEX(Backlog!F$6:F$1005,Calculation!$B187,1),"")</f>
        <v/>
      </c>
      <c r="H187" s="86" t="str">
        <f>IFERROR(IF(INDEX(Backlog!G$6:G$1005,Calculation!$B187,1)="","",INDEX(Backlog!G$6:G$1005,Calculation!$B187,1)),"")</f>
        <v/>
      </c>
      <c r="I187" s="86" t="str">
        <f>IFERROR(IF(INDEX(Backlog!H$6:H$1005,Calculation!$B187,1)="","Not set",INDEX(Backlog!H$6:H$1005,Calculation!$B187,1)),"")</f>
        <v>Not set</v>
      </c>
      <c r="J187" s="86" t="str">
        <f>IFERROR(""&amp;INDEX(Backlog!I$6:I$1005,Calculation!$B187,1),"")</f>
        <v/>
      </c>
      <c r="K187" s="86" t="str">
        <f>IFERROR(IF(LEN(INDEX(Backlog!J$6:J$1005,Calculation!$B187,1))=0,"Not set",INDEX(Backlog!J$6:J$1005,Calculation!$B187,1)),"")</f>
        <v>Not set</v>
      </c>
      <c r="L187" s="105" t="str">
        <f>IFERROR(IF(INDEX(Backlog!K$6:K$1005,Calculation!$B187,1)="","",INDEX(Backlog!K$6:K$1005,Calculation!$B187,1)),"")</f>
        <v/>
      </c>
      <c r="M187" s="105" t="str">
        <f t="shared" si="68"/>
        <v/>
      </c>
      <c r="N187" s="105" t="str">
        <f>IFERROR(IF(INDEX(Backlog!L$6:L$1005,Calculation!$B187,1)="","",INDEX(Backlog!L$6:L$1005,Calculation!$B187,1)),"")</f>
        <v/>
      </c>
      <c r="O187" s="105" t="str">
        <f t="shared" si="69"/>
        <v/>
      </c>
      <c r="P187" s="86" t="str">
        <f>IFERROR(""&amp;INDEX(Backlog!M$6:M$1005,Calculation!$B187,1),"")</f>
        <v/>
      </c>
      <c r="Q187" s="106" t="str">
        <f t="shared" si="70"/>
        <v/>
      </c>
      <c r="R187" s="106">
        <f t="shared" si="71"/>
        <v>0</v>
      </c>
      <c r="T187" s="107">
        <f t="shared" si="72"/>
        <v>0</v>
      </c>
      <c r="U187" s="86">
        <f t="shared" si="73"/>
        <v>1</v>
      </c>
      <c r="V187" s="86">
        <f t="shared" si="74"/>
        <v>1</v>
      </c>
      <c r="W187" s="86">
        <f t="shared" si="75"/>
        <v>1</v>
      </c>
      <c r="X187" s="86">
        <f t="shared" si="82"/>
        <v>0</v>
      </c>
      <c r="Y187" s="86" t="str">
        <f t="shared" si="76"/>
        <v xml:space="preserve">#0 - </v>
      </c>
      <c r="Z187" s="86" t="str">
        <f t="shared" si="77"/>
        <v>-</v>
      </c>
      <c r="AA187" s="86" t="str">
        <f>IF(X187=0,"",IF(LEN(K187)=0,COLUMN(Kanban!$D$8),IFERROR(MATCH(K187,Kanban!$A$8:$AI$8,0),COLUMN(Kanban!$D$8))))</f>
        <v/>
      </c>
      <c r="AB187" s="86" t="str">
        <f>IF(X187=0,"",2*COUNTIF($AA$5:AA187,AA187)+$AF$5)</f>
        <v/>
      </c>
      <c r="AC187" s="106" t="str">
        <f t="shared" si="83"/>
        <v>-</v>
      </c>
      <c r="AK187" s="107" t="str">
        <f>INDEX(Retrospective!$B$8:$D$207,B187,IF(OR($AI$4=2,$AI$4=4),2,1))&amp;IF($AI$4=2,""," - "&amp;INDEX(Retrospective!$B$8:$D$207,B187,IF($AI$4=1,2,3)))</f>
        <v xml:space="preserve"> - </v>
      </c>
      <c r="AL187" s="106" t="str">
        <f>IFERROR(MATCH(INDEX(Retrospective!$E$8:$E$207,B187,1),$AI$13:$AI$16,0),"")</f>
        <v/>
      </c>
      <c r="AM187" s="86" t="str">
        <f>IF(AL187="","", AL187&amp;"."&amp;COUNTIF($AL$5:AL187,AL187))</f>
        <v/>
      </c>
      <c r="BF187" s="111" t="str">
        <f t="array" ref="BF187">IFERROR(SMALL(IF($D$5:$D$1004=$AP$6,$N$5:$N$1004,""),B187),"")</f>
        <v/>
      </c>
      <c r="BG187" s="112" t="str">
        <f>IF(IFERROR(MATCH(BF187,$BF$4:BF186,0),0)=0,MAX($BG$4:BG186)+1,"")</f>
        <v/>
      </c>
      <c r="BH187" s="113" t="str">
        <f t="shared" si="78"/>
        <v/>
      </c>
      <c r="BI187" s="112" t="str">
        <f t="shared" si="79"/>
        <v/>
      </c>
      <c r="BJ187" s="86" t="str">
        <f t="shared" si="80"/>
        <v/>
      </c>
      <c r="BK187" s="86" t="str">
        <f t="shared" si="84"/>
        <v/>
      </c>
      <c r="BL187" s="86" t="str">
        <f t="shared" si="81"/>
        <v/>
      </c>
      <c r="BM187" s="86" t="str">
        <f t="shared" si="85"/>
        <v/>
      </c>
    </row>
    <row r="188" spans="2:108" s="7" customFormat="1" x14ac:dyDescent="0.25">
      <c r="B188" s="104">
        <v>184</v>
      </c>
      <c r="C188" s="86">
        <f>IFERROR(INDEX(Backlog!B$6:B$1005,Calculation!$B188,1),"")</f>
        <v>0</v>
      </c>
      <c r="D188" s="86" t="str">
        <f>IFERROR(IF(INDEX(Backlog!C$6:C$1005,Calculation!$B188,1)="","",INDEX(Backlog!C$6:C$1005,Calculation!$B188,1)),"")</f>
        <v/>
      </c>
      <c r="E188" s="86" t="str">
        <f>IFERROR(""&amp;INDEX(Backlog!D$6:D$1005,Calculation!$B188,1),"")</f>
        <v/>
      </c>
      <c r="F188" s="86" t="str">
        <f>IFERROR(""&amp;INDEX(Backlog!E$6:E$1005,Calculation!$B188,1),"")</f>
        <v/>
      </c>
      <c r="G188" s="86" t="str">
        <f>IFERROR(""&amp;INDEX(Backlog!F$6:F$1005,Calculation!$B188,1),"")</f>
        <v/>
      </c>
      <c r="H188" s="86" t="str">
        <f>IFERROR(IF(INDEX(Backlog!G$6:G$1005,Calculation!$B188,1)="","",INDEX(Backlog!G$6:G$1005,Calculation!$B188,1)),"")</f>
        <v/>
      </c>
      <c r="I188" s="86" t="str">
        <f>IFERROR(IF(INDEX(Backlog!H$6:H$1005,Calculation!$B188,1)="","Not set",INDEX(Backlog!H$6:H$1005,Calculation!$B188,1)),"")</f>
        <v>Not set</v>
      </c>
      <c r="J188" s="86" t="str">
        <f>IFERROR(""&amp;INDEX(Backlog!I$6:I$1005,Calculation!$B188,1),"")</f>
        <v/>
      </c>
      <c r="K188" s="86" t="str">
        <f>IFERROR(IF(LEN(INDEX(Backlog!J$6:J$1005,Calculation!$B188,1))=0,"Not set",INDEX(Backlog!J$6:J$1005,Calculation!$B188,1)),"")</f>
        <v>Not set</v>
      </c>
      <c r="L188" s="105" t="str">
        <f>IFERROR(IF(INDEX(Backlog!K$6:K$1005,Calculation!$B188,1)="","",INDEX(Backlog!K$6:K$1005,Calculation!$B188,1)),"")</f>
        <v/>
      </c>
      <c r="M188" s="105" t="str">
        <f t="shared" si="68"/>
        <v/>
      </c>
      <c r="N188" s="105" t="str">
        <f>IFERROR(IF(INDEX(Backlog!L$6:L$1005,Calculation!$B188,1)="","",INDEX(Backlog!L$6:L$1005,Calculation!$B188,1)),"")</f>
        <v/>
      </c>
      <c r="O188" s="105" t="str">
        <f t="shared" si="69"/>
        <v/>
      </c>
      <c r="P188" s="86" t="str">
        <f>IFERROR(""&amp;INDEX(Backlog!M$6:M$1005,Calculation!$B188,1),"")</f>
        <v/>
      </c>
      <c r="Q188" s="106" t="str">
        <f t="shared" si="70"/>
        <v/>
      </c>
      <c r="R188" s="106">
        <f t="shared" si="71"/>
        <v>0</v>
      </c>
      <c r="T188" s="107">
        <f t="shared" si="72"/>
        <v>0</v>
      </c>
      <c r="U188" s="86">
        <f t="shared" si="73"/>
        <v>1</v>
      </c>
      <c r="V188" s="86">
        <f t="shared" si="74"/>
        <v>1</v>
      </c>
      <c r="W188" s="86">
        <f t="shared" si="75"/>
        <v>1</v>
      </c>
      <c r="X188" s="86">
        <f t="shared" si="82"/>
        <v>0</v>
      </c>
      <c r="Y188" s="86" t="str">
        <f t="shared" si="76"/>
        <v xml:space="preserve">#0 - </v>
      </c>
      <c r="Z188" s="86" t="str">
        <f t="shared" si="77"/>
        <v>-</v>
      </c>
      <c r="AA188" s="86" t="str">
        <f>IF(X188=0,"",IF(LEN(K188)=0,COLUMN(Kanban!$D$8),IFERROR(MATCH(K188,Kanban!$A$8:$AI$8,0),COLUMN(Kanban!$D$8))))</f>
        <v/>
      </c>
      <c r="AB188" s="86" t="str">
        <f>IF(X188=0,"",2*COUNTIF($AA$5:AA188,AA188)+$AF$5)</f>
        <v/>
      </c>
      <c r="AC188" s="106" t="str">
        <f t="shared" si="83"/>
        <v>-</v>
      </c>
      <c r="AK188" s="107" t="str">
        <f>INDEX(Retrospective!$B$8:$D$207,B188,IF(OR($AI$4=2,$AI$4=4),2,1))&amp;IF($AI$4=2,""," - "&amp;INDEX(Retrospective!$B$8:$D$207,B188,IF($AI$4=1,2,3)))</f>
        <v xml:space="preserve"> - </v>
      </c>
      <c r="AL188" s="106" t="str">
        <f>IFERROR(MATCH(INDEX(Retrospective!$E$8:$E$207,B188,1),$AI$13:$AI$16,0),"")</f>
        <v/>
      </c>
      <c r="AM188" s="86" t="str">
        <f>IF(AL188="","", AL188&amp;"."&amp;COUNTIF($AL$5:AL188,AL188))</f>
        <v/>
      </c>
      <c r="BF188" s="111" t="str">
        <f t="array" ref="BF188">IFERROR(SMALL(IF($D$5:$D$1004=$AP$6,$N$5:$N$1004,""),B188),"")</f>
        <v/>
      </c>
      <c r="BG188" s="112" t="str">
        <f>IF(IFERROR(MATCH(BF188,$BF$4:BF187,0),0)=0,MAX($BG$4:BG187)+1,"")</f>
        <v/>
      </c>
      <c r="BH188" s="113" t="str">
        <f t="shared" si="78"/>
        <v/>
      </c>
      <c r="BI188" s="112" t="str">
        <f t="shared" si="79"/>
        <v/>
      </c>
      <c r="BJ188" s="86" t="str">
        <f t="shared" si="80"/>
        <v/>
      </c>
      <c r="BK188" s="86" t="str">
        <f t="shared" si="84"/>
        <v/>
      </c>
      <c r="BL188" s="86" t="str">
        <f t="shared" si="81"/>
        <v/>
      </c>
      <c r="BM188" s="86" t="str">
        <f t="shared" si="85"/>
        <v/>
      </c>
    </row>
    <row r="189" spans="2:108" s="7" customFormat="1" x14ac:dyDescent="0.25">
      <c r="B189" s="104">
        <v>185</v>
      </c>
      <c r="C189" s="86">
        <f>IFERROR(INDEX(Backlog!B$6:B$1005,Calculation!$B189,1),"")</f>
        <v>0</v>
      </c>
      <c r="D189" s="86" t="str">
        <f>IFERROR(IF(INDEX(Backlog!C$6:C$1005,Calculation!$B189,1)="","",INDEX(Backlog!C$6:C$1005,Calculation!$B189,1)),"")</f>
        <v/>
      </c>
      <c r="E189" s="86" t="str">
        <f>IFERROR(""&amp;INDEX(Backlog!D$6:D$1005,Calculation!$B189,1),"")</f>
        <v/>
      </c>
      <c r="F189" s="86" t="str">
        <f>IFERROR(""&amp;INDEX(Backlog!E$6:E$1005,Calculation!$B189,1),"")</f>
        <v/>
      </c>
      <c r="G189" s="86" t="str">
        <f>IFERROR(""&amp;INDEX(Backlog!F$6:F$1005,Calculation!$B189,1),"")</f>
        <v/>
      </c>
      <c r="H189" s="86" t="str">
        <f>IFERROR(IF(INDEX(Backlog!G$6:G$1005,Calculation!$B189,1)="","",INDEX(Backlog!G$6:G$1005,Calculation!$B189,1)),"")</f>
        <v/>
      </c>
      <c r="I189" s="86" t="str">
        <f>IFERROR(IF(INDEX(Backlog!H$6:H$1005,Calculation!$B189,1)="","Not set",INDEX(Backlog!H$6:H$1005,Calculation!$B189,1)),"")</f>
        <v>Not set</v>
      </c>
      <c r="J189" s="86" t="str">
        <f>IFERROR(""&amp;INDEX(Backlog!I$6:I$1005,Calculation!$B189,1),"")</f>
        <v/>
      </c>
      <c r="K189" s="86" t="str">
        <f>IFERROR(IF(LEN(INDEX(Backlog!J$6:J$1005,Calculation!$B189,1))=0,"Not set",INDEX(Backlog!J$6:J$1005,Calculation!$B189,1)),"")</f>
        <v>Not set</v>
      </c>
      <c r="L189" s="105" t="str">
        <f>IFERROR(IF(INDEX(Backlog!K$6:K$1005,Calculation!$B189,1)="","",INDEX(Backlog!K$6:K$1005,Calculation!$B189,1)),"")</f>
        <v/>
      </c>
      <c r="M189" s="105" t="str">
        <f t="shared" si="68"/>
        <v/>
      </c>
      <c r="N189" s="105" t="str">
        <f>IFERROR(IF(INDEX(Backlog!L$6:L$1005,Calculation!$B189,1)="","",INDEX(Backlog!L$6:L$1005,Calculation!$B189,1)),"")</f>
        <v/>
      </c>
      <c r="O189" s="105" t="str">
        <f t="shared" si="69"/>
        <v/>
      </c>
      <c r="P189" s="86" t="str">
        <f>IFERROR(""&amp;INDEX(Backlog!M$6:M$1005,Calculation!$B189,1),"")</f>
        <v/>
      </c>
      <c r="Q189" s="106" t="str">
        <f t="shared" si="70"/>
        <v/>
      </c>
      <c r="R189" s="106">
        <f t="shared" si="71"/>
        <v>0</v>
      </c>
      <c r="T189" s="107">
        <f t="shared" si="72"/>
        <v>0</v>
      </c>
      <c r="U189" s="86">
        <f t="shared" si="73"/>
        <v>1</v>
      </c>
      <c r="V189" s="86">
        <f t="shared" si="74"/>
        <v>1</v>
      </c>
      <c r="W189" s="86">
        <f t="shared" si="75"/>
        <v>1</v>
      </c>
      <c r="X189" s="86">
        <f t="shared" si="82"/>
        <v>0</v>
      </c>
      <c r="Y189" s="86" t="str">
        <f t="shared" si="76"/>
        <v xml:space="preserve">#0 - </v>
      </c>
      <c r="Z189" s="86" t="str">
        <f t="shared" si="77"/>
        <v>-</v>
      </c>
      <c r="AA189" s="86" t="str">
        <f>IF(X189=0,"",IF(LEN(K189)=0,COLUMN(Kanban!$D$8),IFERROR(MATCH(K189,Kanban!$A$8:$AI$8,0),COLUMN(Kanban!$D$8))))</f>
        <v/>
      </c>
      <c r="AB189" s="86" t="str">
        <f>IF(X189=0,"",2*COUNTIF($AA$5:AA189,AA189)+$AF$5)</f>
        <v/>
      </c>
      <c r="AC189" s="106" t="str">
        <f t="shared" si="83"/>
        <v>-</v>
      </c>
      <c r="AK189" s="107" t="str">
        <f>INDEX(Retrospective!$B$8:$D$207,B189,IF(OR($AI$4=2,$AI$4=4),2,1))&amp;IF($AI$4=2,""," - "&amp;INDEX(Retrospective!$B$8:$D$207,B189,IF($AI$4=1,2,3)))</f>
        <v xml:space="preserve"> - </v>
      </c>
      <c r="AL189" s="106" t="str">
        <f>IFERROR(MATCH(INDEX(Retrospective!$E$8:$E$207,B189,1),$AI$13:$AI$16,0),"")</f>
        <v/>
      </c>
      <c r="AM189" s="86" t="str">
        <f>IF(AL189="","", AL189&amp;"."&amp;COUNTIF($AL$5:AL189,AL189))</f>
        <v/>
      </c>
      <c r="BF189" s="111" t="str">
        <f t="array" ref="BF189">IFERROR(SMALL(IF($D$5:$D$1004=$AP$6,$N$5:$N$1004,""),B189),"")</f>
        <v/>
      </c>
      <c r="BG189" s="112" t="str">
        <f>IF(IFERROR(MATCH(BF189,$BF$4:BF188,0),0)=0,MAX($BG$4:BG188)+1,"")</f>
        <v/>
      </c>
      <c r="BH189" s="113" t="str">
        <f t="shared" si="78"/>
        <v/>
      </c>
      <c r="BI189" s="112" t="str">
        <f t="shared" si="79"/>
        <v/>
      </c>
      <c r="BJ189" s="86" t="str">
        <f t="shared" si="80"/>
        <v/>
      </c>
      <c r="BK189" s="86" t="str">
        <f t="shared" si="84"/>
        <v/>
      </c>
      <c r="BL189" s="86" t="str">
        <f t="shared" si="81"/>
        <v/>
      </c>
      <c r="BM189" s="86" t="str">
        <f t="shared" si="85"/>
        <v/>
      </c>
    </row>
    <row r="190" spans="2:108" s="7" customFormat="1" x14ac:dyDescent="0.25">
      <c r="B190" s="104">
        <v>186</v>
      </c>
      <c r="C190" s="86">
        <f>IFERROR(INDEX(Backlog!B$6:B$1005,Calculation!$B190,1),"")</f>
        <v>0</v>
      </c>
      <c r="D190" s="86" t="str">
        <f>IFERROR(IF(INDEX(Backlog!C$6:C$1005,Calculation!$B190,1)="","",INDEX(Backlog!C$6:C$1005,Calculation!$B190,1)),"")</f>
        <v/>
      </c>
      <c r="E190" s="86" t="str">
        <f>IFERROR(""&amp;INDEX(Backlog!D$6:D$1005,Calculation!$B190,1),"")</f>
        <v/>
      </c>
      <c r="F190" s="86" t="str">
        <f>IFERROR(""&amp;INDEX(Backlog!E$6:E$1005,Calculation!$B190,1),"")</f>
        <v/>
      </c>
      <c r="G190" s="86" t="str">
        <f>IFERROR(""&amp;INDEX(Backlog!F$6:F$1005,Calculation!$B190,1),"")</f>
        <v/>
      </c>
      <c r="H190" s="86" t="str">
        <f>IFERROR(IF(INDEX(Backlog!G$6:G$1005,Calculation!$B190,1)="","",INDEX(Backlog!G$6:G$1005,Calculation!$B190,1)),"")</f>
        <v/>
      </c>
      <c r="I190" s="86" t="str">
        <f>IFERROR(IF(INDEX(Backlog!H$6:H$1005,Calculation!$B190,1)="","Not set",INDEX(Backlog!H$6:H$1005,Calculation!$B190,1)),"")</f>
        <v>Not set</v>
      </c>
      <c r="J190" s="86" t="str">
        <f>IFERROR(""&amp;INDEX(Backlog!I$6:I$1005,Calculation!$B190,1),"")</f>
        <v/>
      </c>
      <c r="K190" s="86" t="str">
        <f>IFERROR(IF(LEN(INDEX(Backlog!J$6:J$1005,Calculation!$B190,1))=0,"Not set",INDEX(Backlog!J$6:J$1005,Calculation!$B190,1)),"")</f>
        <v>Not set</v>
      </c>
      <c r="L190" s="105" t="str">
        <f>IFERROR(IF(INDEX(Backlog!K$6:K$1005,Calculation!$B190,1)="","",INDEX(Backlog!K$6:K$1005,Calculation!$B190,1)),"")</f>
        <v/>
      </c>
      <c r="M190" s="105" t="str">
        <f t="shared" si="68"/>
        <v/>
      </c>
      <c r="N190" s="105" t="str">
        <f>IFERROR(IF(INDEX(Backlog!L$6:L$1005,Calculation!$B190,1)="","",INDEX(Backlog!L$6:L$1005,Calculation!$B190,1)),"")</f>
        <v/>
      </c>
      <c r="O190" s="105" t="str">
        <f t="shared" si="69"/>
        <v/>
      </c>
      <c r="P190" s="86" t="str">
        <f>IFERROR(""&amp;INDEX(Backlog!M$6:M$1005,Calculation!$B190,1),"")</f>
        <v/>
      </c>
      <c r="Q190" s="106" t="str">
        <f t="shared" si="70"/>
        <v/>
      </c>
      <c r="R190" s="106">
        <f t="shared" si="71"/>
        <v>0</v>
      </c>
      <c r="T190" s="107">
        <f t="shared" si="72"/>
        <v>0</v>
      </c>
      <c r="U190" s="86">
        <f t="shared" si="73"/>
        <v>1</v>
      </c>
      <c r="V190" s="86">
        <f t="shared" si="74"/>
        <v>1</v>
      </c>
      <c r="W190" s="86">
        <f t="shared" si="75"/>
        <v>1</v>
      </c>
      <c r="X190" s="86">
        <f t="shared" si="82"/>
        <v>0</v>
      </c>
      <c r="Y190" s="86" t="str">
        <f t="shared" si="76"/>
        <v xml:space="preserve">#0 - </v>
      </c>
      <c r="Z190" s="86" t="str">
        <f t="shared" si="77"/>
        <v>-</v>
      </c>
      <c r="AA190" s="86" t="str">
        <f>IF(X190=0,"",IF(LEN(K190)=0,COLUMN(Kanban!$D$8),IFERROR(MATCH(K190,Kanban!$A$8:$AI$8,0),COLUMN(Kanban!$D$8))))</f>
        <v/>
      </c>
      <c r="AB190" s="86" t="str">
        <f>IF(X190=0,"",2*COUNTIF($AA$5:AA190,AA190)+$AF$5)</f>
        <v/>
      </c>
      <c r="AC190" s="106" t="str">
        <f t="shared" si="83"/>
        <v>-</v>
      </c>
      <c r="AK190" s="107" t="str">
        <f>INDEX(Retrospective!$B$8:$D$207,B190,IF(OR($AI$4=2,$AI$4=4),2,1))&amp;IF($AI$4=2,""," - "&amp;INDEX(Retrospective!$B$8:$D$207,B190,IF($AI$4=1,2,3)))</f>
        <v xml:space="preserve"> - </v>
      </c>
      <c r="AL190" s="106" t="str">
        <f>IFERROR(MATCH(INDEX(Retrospective!$E$8:$E$207,B190,1),$AI$13:$AI$16,0),"")</f>
        <v/>
      </c>
      <c r="AM190" s="86" t="str">
        <f>IF(AL190="","", AL190&amp;"."&amp;COUNTIF($AL$5:AL190,AL190))</f>
        <v/>
      </c>
      <c r="BF190" s="111" t="str">
        <f t="array" ref="BF190">IFERROR(SMALL(IF($D$5:$D$1004=$AP$6,$N$5:$N$1004,""),B190),"")</f>
        <v/>
      </c>
      <c r="BG190" s="112" t="str">
        <f>IF(IFERROR(MATCH(BF190,$BF$4:BF189,0),0)=0,MAX($BG$4:BG189)+1,"")</f>
        <v/>
      </c>
      <c r="BH190" s="113" t="str">
        <f t="shared" si="78"/>
        <v/>
      </c>
      <c r="BI190" s="112" t="str">
        <f t="shared" si="79"/>
        <v/>
      </c>
      <c r="BJ190" s="86" t="str">
        <f t="shared" si="80"/>
        <v/>
      </c>
      <c r="BK190" s="86" t="str">
        <f t="shared" si="84"/>
        <v/>
      </c>
      <c r="BL190" s="86" t="str">
        <f t="shared" si="81"/>
        <v/>
      </c>
      <c r="BM190" s="86" t="str">
        <f t="shared" si="85"/>
        <v/>
      </c>
    </row>
    <row r="191" spans="2:108" s="7" customFormat="1" x14ac:dyDescent="0.25">
      <c r="B191" s="104">
        <v>187</v>
      </c>
      <c r="C191" s="86">
        <f>IFERROR(INDEX(Backlog!B$6:B$1005,Calculation!$B191,1),"")</f>
        <v>0</v>
      </c>
      <c r="D191" s="86" t="str">
        <f>IFERROR(IF(INDEX(Backlog!C$6:C$1005,Calculation!$B191,1)="","",INDEX(Backlog!C$6:C$1005,Calculation!$B191,1)),"")</f>
        <v/>
      </c>
      <c r="E191" s="86" t="str">
        <f>IFERROR(""&amp;INDEX(Backlog!D$6:D$1005,Calculation!$B191,1),"")</f>
        <v/>
      </c>
      <c r="F191" s="86" t="str">
        <f>IFERROR(""&amp;INDEX(Backlog!E$6:E$1005,Calculation!$B191,1),"")</f>
        <v/>
      </c>
      <c r="G191" s="86" t="str">
        <f>IFERROR(""&amp;INDEX(Backlog!F$6:F$1005,Calculation!$B191,1),"")</f>
        <v/>
      </c>
      <c r="H191" s="86" t="str">
        <f>IFERROR(IF(INDEX(Backlog!G$6:G$1005,Calculation!$B191,1)="","",INDEX(Backlog!G$6:G$1005,Calculation!$B191,1)),"")</f>
        <v/>
      </c>
      <c r="I191" s="86" t="str">
        <f>IFERROR(IF(INDEX(Backlog!H$6:H$1005,Calculation!$B191,1)="","Not set",INDEX(Backlog!H$6:H$1005,Calculation!$B191,1)),"")</f>
        <v>Not set</v>
      </c>
      <c r="J191" s="86" t="str">
        <f>IFERROR(""&amp;INDEX(Backlog!I$6:I$1005,Calculation!$B191,1),"")</f>
        <v/>
      </c>
      <c r="K191" s="86" t="str">
        <f>IFERROR(IF(LEN(INDEX(Backlog!J$6:J$1005,Calculation!$B191,1))=0,"Not set",INDEX(Backlog!J$6:J$1005,Calculation!$B191,1)),"")</f>
        <v>Not set</v>
      </c>
      <c r="L191" s="105" t="str">
        <f>IFERROR(IF(INDEX(Backlog!K$6:K$1005,Calculation!$B191,1)="","",INDEX(Backlog!K$6:K$1005,Calculation!$B191,1)),"")</f>
        <v/>
      </c>
      <c r="M191" s="105" t="str">
        <f t="shared" si="68"/>
        <v/>
      </c>
      <c r="N191" s="105" t="str">
        <f>IFERROR(IF(INDEX(Backlog!L$6:L$1005,Calculation!$B191,1)="","",INDEX(Backlog!L$6:L$1005,Calculation!$B191,1)),"")</f>
        <v/>
      </c>
      <c r="O191" s="105" t="str">
        <f t="shared" si="69"/>
        <v/>
      </c>
      <c r="P191" s="86" t="str">
        <f>IFERROR(""&amp;INDEX(Backlog!M$6:M$1005,Calculation!$B191,1),"")</f>
        <v/>
      </c>
      <c r="Q191" s="106" t="str">
        <f t="shared" si="70"/>
        <v/>
      </c>
      <c r="R191" s="106">
        <f t="shared" si="71"/>
        <v>0</v>
      </c>
      <c r="T191" s="107">
        <f t="shared" si="72"/>
        <v>0</v>
      </c>
      <c r="U191" s="86">
        <f t="shared" si="73"/>
        <v>1</v>
      </c>
      <c r="V191" s="86">
        <f t="shared" si="74"/>
        <v>1</v>
      </c>
      <c r="W191" s="86">
        <f t="shared" si="75"/>
        <v>1</v>
      </c>
      <c r="X191" s="86">
        <f t="shared" si="82"/>
        <v>0</v>
      </c>
      <c r="Y191" s="86" t="str">
        <f t="shared" si="76"/>
        <v xml:space="preserve">#0 - </v>
      </c>
      <c r="Z191" s="86" t="str">
        <f t="shared" si="77"/>
        <v>-</v>
      </c>
      <c r="AA191" s="86" t="str">
        <f>IF(X191=0,"",IF(LEN(K191)=0,COLUMN(Kanban!$D$8),IFERROR(MATCH(K191,Kanban!$A$8:$AI$8,0),COLUMN(Kanban!$D$8))))</f>
        <v/>
      </c>
      <c r="AB191" s="86" t="str">
        <f>IF(X191=0,"",2*COUNTIF($AA$5:AA191,AA191)+$AF$5)</f>
        <v/>
      </c>
      <c r="AC191" s="106" t="str">
        <f t="shared" si="83"/>
        <v>-</v>
      </c>
      <c r="AK191" s="107" t="str">
        <f>INDEX(Retrospective!$B$8:$D$207,B191,IF(OR($AI$4=2,$AI$4=4),2,1))&amp;IF($AI$4=2,""," - "&amp;INDEX(Retrospective!$B$8:$D$207,B191,IF($AI$4=1,2,3)))</f>
        <v xml:space="preserve"> - </v>
      </c>
      <c r="AL191" s="106" t="str">
        <f>IFERROR(MATCH(INDEX(Retrospective!$E$8:$E$27,B191,1),$AI$13:$AI$16,0),"")</f>
        <v/>
      </c>
      <c r="AM191" s="86" t="str">
        <f>IF(AL191="","", AL191&amp;"."&amp;COUNTIF($AL$5:AL191,AL191))</f>
        <v/>
      </c>
      <c r="BF191" s="111" t="str">
        <f t="array" ref="BF191">IFERROR(SMALL(IF($D$5:$D$1004=$AP$6,$N$5:$N$1004,""),B191),"")</f>
        <v/>
      </c>
      <c r="BG191" s="112" t="str">
        <f>IF(IFERROR(MATCH(BF191,$BF$4:BF190,0),0)=0,MAX($BG$4:BG190)+1,"")</f>
        <v/>
      </c>
      <c r="BH191" s="113" t="str">
        <f t="shared" si="78"/>
        <v/>
      </c>
      <c r="BI191" s="112" t="str">
        <f t="shared" si="79"/>
        <v/>
      </c>
      <c r="BJ191" s="86" t="str">
        <f t="shared" si="80"/>
        <v/>
      </c>
      <c r="BK191" s="86" t="str">
        <f t="shared" si="84"/>
        <v/>
      </c>
      <c r="BL191" s="86" t="str">
        <f t="shared" si="81"/>
        <v/>
      </c>
      <c r="BM191" s="86" t="str">
        <f t="shared" si="85"/>
        <v/>
      </c>
    </row>
    <row r="192" spans="2:108" s="7" customFormat="1" x14ac:dyDescent="0.25">
      <c r="B192" s="104">
        <v>188</v>
      </c>
      <c r="C192" s="86">
        <f>IFERROR(INDEX(Backlog!B$6:B$1005,Calculation!$B192,1),"")</f>
        <v>0</v>
      </c>
      <c r="D192" s="86" t="str">
        <f>IFERROR(IF(INDEX(Backlog!C$6:C$1005,Calculation!$B192,1)="","",INDEX(Backlog!C$6:C$1005,Calculation!$B192,1)),"")</f>
        <v/>
      </c>
      <c r="E192" s="86" t="str">
        <f>IFERROR(""&amp;INDEX(Backlog!D$6:D$1005,Calculation!$B192,1),"")</f>
        <v/>
      </c>
      <c r="F192" s="86" t="str">
        <f>IFERROR(""&amp;INDEX(Backlog!E$6:E$1005,Calculation!$B192,1),"")</f>
        <v/>
      </c>
      <c r="G192" s="86" t="str">
        <f>IFERROR(""&amp;INDEX(Backlog!F$6:F$1005,Calculation!$B192,1),"")</f>
        <v/>
      </c>
      <c r="H192" s="86" t="str">
        <f>IFERROR(IF(INDEX(Backlog!G$6:G$1005,Calculation!$B192,1)="","",INDEX(Backlog!G$6:G$1005,Calculation!$B192,1)),"")</f>
        <v/>
      </c>
      <c r="I192" s="86" t="str">
        <f>IFERROR(IF(INDEX(Backlog!H$6:H$1005,Calculation!$B192,1)="","Not set",INDEX(Backlog!H$6:H$1005,Calculation!$B192,1)),"")</f>
        <v>Not set</v>
      </c>
      <c r="J192" s="86" t="str">
        <f>IFERROR(""&amp;INDEX(Backlog!I$6:I$1005,Calculation!$B192,1),"")</f>
        <v/>
      </c>
      <c r="K192" s="86" t="str">
        <f>IFERROR(IF(LEN(INDEX(Backlog!J$6:J$1005,Calculation!$B192,1))=0,"Not set",INDEX(Backlog!J$6:J$1005,Calculation!$B192,1)),"")</f>
        <v>Not set</v>
      </c>
      <c r="L192" s="105" t="str">
        <f>IFERROR(IF(INDEX(Backlog!K$6:K$1005,Calculation!$B192,1)="","",INDEX(Backlog!K$6:K$1005,Calculation!$B192,1)),"")</f>
        <v/>
      </c>
      <c r="M192" s="105" t="str">
        <f t="shared" si="68"/>
        <v/>
      </c>
      <c r="N192" s="105" t="str">
        <f>IFERROR(IF(INDEX(Backlog!L$6:L$1005,Calculation!$B192,1)="","",INDEX(Backlog!L$6:L$1005,Calculation!$B192,1)),"")</f>
        <v/>
      </c>
      <c r="O192" s="105" t="str">
        <f t="shared" si="69"/>
        <v/>
      </c>
      <c r="P192" s="86" t="str">
        <f>IFERROR(""&amp;INDEX(Backlog!M$6:M$1005,Calculation!$B192,1),"")</f>
        <v/>
      </c>
      <c r="Q192" s="106" t="str">
        <f t="shared" si="70"/>
        <v/>
      </c>
      <c r="R192" s="106">
        <f t="shared" si="71"/>
        <v>0</v>
      </c>
      <c r="T192" s="107">
        <f t="shared" si="72"/>
        <v>0</v>
      </c>
      <c r="U192" s="86">
        <f t="shared" si="73"/>
        <v>1</v>
      </c>
      <c r="V192" s="86">
        <f t="shared" si="74"/>
        <v>1</v>
      </c>
      <c r="W192" s="86">
        <f t="shared" si="75"/>
        <v>1</v>
      </c>
      <c r="X192" s="86">
        <f t="shared" si="82"/>
        <v>0</v>
      </c>
      <c r="Y192" s="86" t="str">
        <f t="shared" si="76"/>
        <v xml:space="preserve">#0 - </v>
      </c>
      <c r="Z192" s="86" t="str">
        <f t="shared" si="77"/>
        <v>-</v>
      </c>
      <c r="AA192" s="86" t="str">
        <f>IF(X192=0,"",IF(LEN(K192)=0,COLUMN(Kanban!$D$8),IFERROR(MATCH(K192,Kanban!$A$8:$AI$8,0),COLUMN(Kanban!$D$8))))</f>
        <v/>
      </c>
      <c r="AB192" s="86" t="str">
        <f>IF(X192=0,"",2*COUNTIF($AA$5:AA192,AA192)+$AF$5)</f>
        <v/>
      </c>
      <c r="AC192" s="106" t="str">
        <f t="shared" si="83"/>
        <v>-</v>
      </c>
      <c r="AK192" s="107" t="str">
        <f>INDEX(Retrospective!$B$8:$D$207,B192,IF(OR($AI$4=2,$AI$4=4),2,1))&amp;IF($AI$4=2,""," - "&amp;INDEX(Retrospective!$B$8:$D$207,B192,IF($AI$4=1,2,3)))</f>
        <v xml:space="preserve"> - </v>
      </c>
      <c r="AL192" s="106" t="str">
        <f>IFERROR(MATCH(INDEX(Retrospective!$E$8:$E$207,B192,1),$AI$13:$AI$16,0),"")</f>
        <v/>
      </c>
      <c r="AM192" s="86" t="str">
        <f>IF(AL192="","", AL192&amp;"."&amp;COUNTIF($AL$5:AL192,AL192))</f>
        <v/>
      </c>
      <c r="BF192" s="111" t="str">
        <f t="array" ref="BF192">IFERROR(SMALL(IF($D$5:$D$1004=$AP$6,$N$5:$N$1004,""),B192),"")</f>
        <v/>
      </c>
      <c r="BG192" s="112" t="str">
        <f>IF(IFERROR(MATCH(BF192,$BF$4:BF191,0),0)=0,MAX($BG$4:BG191)+1,"")</f>
        <v/>
      </c>
      <c r="BH192" s="113" t="str">
        <f t="shared" si="78"/>
        <v/>
      </c>
      <c r="BI192" s="112" t="str">
        <f t="shared" si="79"/>
        <v/>
      </c>
      <c r="BJ192" s="86" t="str">
        <f t="shared" si="80"/>
        <v/>
      </c>
      <c r="BK192" s="86" t="str">
        <f t="shared" si="84"/>
        <v/>
      </c>
      <c r="BL192" s="86" t="str">
        <f t="shared" si="81"/>
        <v/>
      </c>
      <c r="BM192" s="86" t="str">
        <f t="shared" si="85"/>
        <v/>
      </c>
    </row>
    <row r="193" spans="2:65" s="7" customFormat="1" x14ac:dyDescent="0.25">
      <c r="B193" s="104">
        <v>189</v>
      </c>
      <c r="C193" s="86">
        <f>IFERROR(INDEX(Backlog!B$6:B$1005,Calculation!$B193,1),"")</f>
        <v>0</v>
      </c>
      <c r="D193" s="86" t="str">
        <f>IFERROR(IF(INDEX(Backlog!C$6:C$1005,Calculation!$B193,1)="","",INDEX(Backlog!C$6:C$1005,Calculation!$B193,1)),"")</f>
        <v/>
      </c>
      <c r="E193" s="86" t="str">
        <f>IFERROR(""&amp;INDEX(Backlog!D$6:D$1005,Calculation!$B193,1),"")</f>
        <v/>
      </c>
      <c r="F193" s="86" t="str">
        <f>IFERROR(""&amp;INDEX(Backlog!E$6:E$1005,Calculation!$B193,1),"")</f>
        <v/>
      </c>
      <c r="G193" s="86" t="str">
        <f>IFERROR(""&amp;INDEX(Backlog!F$6:F$1005,Calculation!$B193,1),"")</f>
        <v/>
      </c>
      <c r="H193" s="86" t="str">
        <f>IFERROR(IF(INDEX(Backlog!G$6:G$1005,Calculation!$B193,1)="","",INDEX(Backlog!G$6:G$1005,Calculation!$B193,1)),"")</f>
        <v/>
      </c>
      <c r="I193" s="86" t="str">
        <f>IFERROR(IF(INDEX(Backlog!H$6:H$1005,Calculation!$B193,1)="","Not set",INDEX(Backlog!H$6:H$1005,Calculation!$B193,1)),"")</f>
        <v>Not set</v>
      </c>
      <c r="J193" s="86" t="str">
        <f>IFERROR(""&amp;INDEX(Backlog!I$6:I$1005,Calculation!$B193,1),"")</f>
        <v/>
      </c>
      <c r="K193" s="86" t="str">
        <f>IFERROR(IF(LEN(INDEX(Backlog!J$6:J$1005,Calculation!$B193,1))=0,"Not set",INDEX(Backlog!J$6:J$1005,Calculation!$B193,1)),"")</f>
        <v>Not set</v>
      </c>
      <c r="L193" s="105" t="str">
        <f>IFERROR(IF(INDEX(Backlog!K$6:K$1005,Calculation!$B193,1)="","",INDEX(Backlog!K$6:K$1005,Calculation!$B193,1)),"")</f>
        <v/>
      </c>
      <c r="M193" s="105" t="str">
        <f t="shared" si="68"/>
        <v/>
      </c>
      <c r="N193" s="105" t="str">
        <f>IFERROR(IF(INDEX(Backlog!L$6:L$1005,Calculation!$B193,1)="","",INDEX(Backlog!L$6:L$1005,Calculation!$B193,1)),"")</f>
        <v/>
      </c>
      <c r="O193" s="105" t="str">
        <f t="shared" si="69"/>
        <v/>
      </c>
      <c r="P193" s="86" t="str">
        <f>IFERROR(""&amp;INDEX(Backlog!M$6:M$1005,Calculation!$B193,1),"")</f>
        <v/>
      </c>
      <c r="Q193" s="106" t="str">
        <f t="shared" si="70"/>
        <v/>
      </c>
      <c r="R193" s="106">
        <f t="shared" si="71"/>
        <v>0</v>
      </c>
      <c r="T193" s="107">
        <f t="shared" si="72"/>
        <v>0</v>
      </c>
      <c r="U193" s="86">
        <f t="shared" si="73"/>
        <v>1</v>
      </c>
      <c r="V193" s="86">
        <f t="shared" si="74"/>
        <v>1</v>
      </c>
      <c r="W193" s="86">
        <f t="shared" si="75"/>
        <v>1</v>
      </c>
      <c r="X193" s="86">
        <f t="shared" si="82"/>
        <v>0</v>
      </c>
      <c r="Y193" s="86" t="str">
        <f t="shared" si="76"/>
        <v xml:space="preserve">#0 - </v>
      </c>
      <c r="Z193" s="86" t="str">
        <f t="shared" si="77"/>
        <v>-</v>
      </c>
      <c r="AA193" s="86" t="str">
        <f>IF(X193=0,"",IF(LEN(K193)=0,COLUMN(Kanban!$D$8),IFERROR(MATCH(K193,Kanban!$A$8:$AI$8,0),COLUMN(Kanban!$D$8))))</f>
        <v/>
      </c>
      <c r="AB193" s="86" t="str">
        <f>IF(X193=0,"",2*COUNTIF($AA$5:AA193,AA193)+$AF$5)</f>
        <v/>
      </c>
      <c r="AC193" s="106" t="str">
        <f t="shared" si="83"/>
        <v>-</v>
      </c>
      <c r="AK193" s="107" t="str">
        <f>INDEX(Retrospective!$B$8:$D$207,B193,IF(OR($AI$4=2,$AI$4=4),2,1))&amp;IF($AI$4=2,""," - "&amp;INDEX(Retrospective!$B$8:$D$207,B193,IF($AI$4=1,2,3)))</f>
        <v xml:space="preserve"> - </v>
      </c>
      <c r="AL193" s="106" t="str">
        <f>IFERROR(MATCH(INDEX(Retrospective!$E$8:$E$27,B193,1),$AI$13:$AI$16,0),"")</f>
        <v/>
      </c>
      <c r="AM193" s="86" t="str">
        <f>IF(AL193="","", AL193&amp;"."&amp;COUNTIF($AL$5:AL193,AL193))</f>
        <v/>
      </c>
      <c r="BF193" s="111" t="str">
        <f t="array" ref="BF193">IFERROR(SMALL(IF($D$5:$D$1004=$AP$6,$N$5:$N$1004,""),B193),"")</f>
        <v/>
      </c>
      <c r="BG193" s="112" t="str">
        <f>IF(IFERROR(MATCH(BF193,$BF$4:BF192,0),0)=0,MAX($BG$4:BG192)+1,"")</f>
        <v/>
      </c>
      <c r="BH193" s="113" t="str">
        <f t="shared" si="78"/>
        <v/>
      </c>
      <c r="BI193" s="112" t="str">
        <f t="shared" si="79"/>
        <v/>
      </c>
      <c r="BJ193" s="86" t="str">
        <f t="shared" si="80"/>
        <v/>
      </c>
      <c r="BK193" s="86" t="str">
        <f t="shared" si="84"/>
        <v/>
      </c>
      <c r="BL193" s="86" t="str">
        <f t="shared" si="81"/>
        <v/>
      </c>
      <c r="BM193" s="86" t="str">
        <f t="shared" si="85"/>
        <v/>
      </c>
    </row>
    <row r="194" spans="2:65" s="7" customFormat="1" x14ac:dyDescent="0.25">
      <c r="B194" s="104">
        <v>190</v>
      </c>
      <c r="C194" s="86">
        <f>IFERROR(INDEX(Backlog!B$6:B$1005,Calculation!$B194,1),"")</f>
        <v>0</v>
      </c>
      <c r="D194" s="86" t="str">
        <f>IFERROR(IF(INDEX(Backlog!C$6:C$1005,Calculation!$B194,1)="","",INDEX(Backlog!C$6:C$1005,Calculation!$B194,1)),"")</f>
        <v/>
      </c>
      <c r="E194" s="86" t="str">
        <f>IFERROR(""&amp;INDEX(Backlog!D$6:D$1005,Calculation!$B194,1),"")</f>
        <v/>
      </c>
      <c r="F194" s="86" t="str">
        <f>IFERROR(""&amp;INDEX(Backlog!E$6:E$1005,Calculation!$B194,1),"")</f>
        <v/>
      </c>
      <c r="G194" s="86" t="str">
        <f>IFERROR(""&amp;INDEX(Backlog!F$6:F$1005,Calculation!$B194,1),"")</f>
        <v/>
      </c>
      <c r="H194" s="86" t="str">
        <f>IFERROR(IF(INDEX(Backlog!G$6:G$1005,Calculation!$B194,1)="","",INDEX(Backlog!G$6:G$1005,Calculation!$B194,1)),"")</f>
        <v/>
      </c>
      <c r="I194" s="86" t="str">
        <f>IFERROR(IF(INDEX(Backlog!H$6:H$1005,Calculation!$B194,1)="","Not set",INDEX(Backlog!H$6:H$1005,Calculation!$B194,1)),"")</f>
        <v>Not set</v>
      </c>
      <c r="J194" s="86" t="str">
        <f>IFERROR(""&amp;INDEX(Backlog!I$6:I$1005,Calculation!$B194,1),"")</f>
        <v/>
      </c>
      <c r="K194" s="86" t="str">
        <f>IFERROR(IF(LEN(INDEX(Backlog!J$6:J$1005,Calculation!$B194,1))=0,"Not set",INDEX(Backlog!J$6:J$1005,Calculation!$B194,1)),"")</f>
        <v>Not set</v>
      </c>
      <c r="L194" s="105" t="str">
        <f>IFERROR(IF(INDEX(Backlog!K$6:K$1005,Calculation!$B194,1)="","",INDEX(Backlog!K$6:K$1005,Calculation!$B194,1)),"")</f>
        <v/>
      </c>
      <c r="M194" s="105" t="str">
        <f t="shared" si="68"/>
        <v/>
      </c>
      <c r="N194" s="105" t="str">
        <f>IFERROR(IF(INDEX(Backlog!L$6:L$1005,Calculation!$B194,1)="","",INDEX(Backlog!L$6:L$1005,Calculation!$B194,1)),"")</f>
        <v/>
      </c>
      <c r="O194" s="105" t="str">
        <f t="shared" si="69"/>
        <v/>
      </c>
      <c r="P194" s="86" t="str">
        <f>IFERROR(""&amp;INDEX(Backlog!M$6:M$1005,Calculation!$B194,1),"")</f>
        <v/>
      </c>
      <c r="Q194" s="106" t="str">
        <f t="shared" si="70"/>
        <v/>
      </c>
      <c r="R194" s="106">
        <f t="shared" si="71"/>
        <v>0</v>
      </c>
      <c r="T194" s="107">
        <f t="shared" si="72"/>
        <v>0</v>
      </c>
      <c r="U194" s="86">
        <f t="shared" si="73"/>
        <v>1</v>
      </c>
      <c r="V194" s="86">
        <f t="shared" si="74"/>
        <v>1</v>
      </c>
      <c r="W194" s="86">
        <f t="shared" si="75"/>
        <v>1</v>
      </c>
      <c r="X194" s="86">
        <f t="shared" si="82"/>
        <v>0</v>
      </c>
      <c r="Y194" s="86" t="str">
        <f t="shared" si="76"/>
        <v xml:space="preserve">#0 - </v>
      </c>
      <c r="Z194" s="86" t="str">
        <f t="shared" si="77"/>
        <v>-</v>
      </c>
      <c r="AA194" s="86" t="str">
        <f>IF(X194=0,"",IF(LEN(K194)=0,COLUMN(Kanban!$D$8),IFERROR(MATCH(K194,Kanban!$A$8:$AI$8,0),COLUMN(Kanban!$D$8))))</f>
        <v/>
      </c>
      <c r="AB194" s="86" t="str">
        <f>IF(X194=0,"",2*COUNTIF($AA$5:AA194,AA194)+$AF$5)</f>
        <v/>
      </c>
      <c r="AC194" s="106" t="str">
        <f t="shared" si="83"/>
        <v>-</v>
      </c>
      <c r="AK194" s="107" t="str">
        <f>INDEX(Retrospective!$B$8:$D$207,B194,IF(OR($AI$4=2,$AI$4=4),2,1))&amp;IF($AI$4=2,""," - "&amp;INDEX(Retrospective!$B$8:$D$207,B194,IF($AI$4=1,2,3)))</f>
        <v xml:space="preserve"> - </v>
      </c>
      <c r="AL194" s="106" t="str">
        <f>IFERROR(MATCH(INDEX(Retrospective!$E$8:$E$27,B194,1),$AI$13:$AI$16,0),"")</f>
        <v/>
      </c>
      <c r="AM194" s="86" t="str">
        <f>IF(AL194="","", AL194&amp;"."&amp;COUNTIF($AL$5:AL194,AL194))</f>
        <v/>
      </c>
      <c r="BF194" s="111" t="str">
        <f t="array" ref="BF194">IFERROR(SMALL(IF($D$5:$D$1004=$AP$6,$N$5:$N$1004,""),B194),"")</f>
        <v/>
      </c>
      <c r="BG194" s="112" t="str">
        <f>IF(IFERROR(MATCH(BF194,$BF$4:BF193,0),0)=0,MAX($BG$4:BG193)+1,"")</f>
        <v/>
      </c>
      <c r="BH194" s="113" t="str">
        <f t="shared" si="78"/>
        <v/>
      </c>
      <c r="BI194" s="112" t="str">
        <f t="shared" si="79"/>
        <v/>
      </c>
      <c r="BJ194" s="86" t="str">
        <f t="shared" si="80"/>
        <v/>
      </c>
      <c r="BK194" s="86" t="str">
        <f t="shared" si="84"/>
        <v/>
      </c>
      <c r="BL194" s="86" t="str">
        <f t="shared" si="81"/>
        <v/>
      </c>
      <c r="BM194" s="86" t="str">
        <f t="shared" si="85"/>
        <v/>
      </c>
    </row>
    <row r="195" spans="2:65" s="7" customFormat="1" x14ac:dyDescent="0.25">
      <c r="B195" s="104">
        <v>191</v>
      </c>
      <c r="C195" s="86">
        <f>IFERROR(INDEX(Backlog!B$6:B$1005,Calculation!$B195,1),"")</f>
        <v>0</v>
      </c>
      <c r="D195" s="86" t="str">
        <f>IFERROR(IF(INDEX(Backlog!C$6:C$1005,Calculation!$B195,1)="","",INDEX(Backlog!C$6:C$1005,Calculation!$B195,1)),"")</f>
        <v/>
      </c>
      <c r="E195" s="86" t="str">
        <f>IFERROR(""&amp;INDEX(Backlog!D$6:D$1005,Calculation!$B195,1),"")</f>
        <v/>
      </c>
      <c r="F195" s="86" t="str">
        <f>IFERROR(""&amp;INDEX(Backlog!E$6:E$1005,Calculation!$B195,1),"")</f>
        <v/>
      </c>
      <c r="G195" s="86" t="str">
        <f>IFERROR(""&amp;INDEX(Backlog!F$6:F$1005,Calculation!$B195,1),"")</f>
        <v/>
      </c>
      <c r="H195" s="86" t="str">
        <f>IFERROR(IF(INDEX(Backlog!G$6:G$1005,Calculation!$B195,1)="","",INDEX(Backlog!G$6:G$1005,Calculation!$B195,1)),"")</f>
        <v/>
      </c>
      <c r="I195" s="86" t="str">
        <f>IFERROR(IF(INDEX(Backlog!H$6:H$1005,Calculation!$B195,1)="","Not set",INDEX(Backlog!H$6:H$1005,Calculation!$B195,1)),"")</f>
        <v>Not set</v>
      </c>
      <c r="J195" s="86" t="str">
        <f>IFERROR(""&amp;INDEX(Backlog!I$6:I$1005,Calculation!$B195,1),"")</f>
        <v/>
      </c>
      <c r="K195" s="86" t="str">
        <f>IFERROR(IF(LEN(INDEX(Backlog!J$6:J$1005,Calculation!$B195,1))=0,"Not set",INDEX(Backlog!J$6:J$1005,Calculation!$B195,1)),"")</f>
        <v>Not set</v>
      </c>
      <c r="L195" s="105" t="str">
        <f>IFERROR(IF(INDEX(Backlog!K$6:K$1005,Calculation!$B195,1)="","",INDEX(Backlog!K$6:K$1005,Calculation!$B195,1)),"")</f>
        <v/>
      </c>
      <c r="M195" s="105" t="str">
        <f t="shared" si="68"/>
        <v/>
      </c>
      <c r="N195" s="105" t="str">
        <f>IFERROR(IF(INDEX(Backlog!L$6:L$1005,Calculation!$B195,1)="","",INDEX(Backlog!L$6:L$1005,Calculation!$B195,1)),"")</f>
        <v/>
      </c>
      <c r="O195" s="105" t="str">
        <f t="shared" si="69"/>
        <v/>
      </c>
      <c r="P195" s="86" t="str">
        <f>IFERROR(""&amp;INDEX(Backlog!M$6:M$1005,Calculation!$B195,1),"")</f>
        <v/>
      </c>
      <c r="Q195" s="106" t="str">
        <f t="shared" si="70"/>
        <v/>
      </c>
      <c r="R195" s="106">
        <f t="shared" si="71"/>
        <v>0</v>
      </c>
      <c r="T195" s="107">
        <f t="shared" si="72"/>
        <v>0</v>
      </c>
      <c r="U195" s="86">
        <f t="shared" si="73"/>
        <v>1</v>
      </c>
      <c r="V195" s="86">
        <f t="shared" si="74"/>
        <v>1</v>
      </c>
      <c r="W195" s="86">
        <f t="shared" si="75"/>
        <v>1</v>
      </c>
      <c r="X195" s="86">
        <f t="shared" si="82"/>
        <v>0</v>
      </c>
      <c r="Y195" s="86" t="str">
        <f t="shared" si="76"/>
        <v xml:space="preserve">#0 - </v>
      </c>
      <c r="Z195" s="86" t="str">
        <f t="shared" si="77"/>
        <v>-</v>
      </c>
      <c r="AA195" s="86" t="str">
        <f>IF(X195=0,"",IF(LEN(K195)=0,COLUMN(Kanban!$D$8),IFERROR(MATCH(K195,Kanban!$A$8:$AI$8,0),COLUMN(Kanban!$D$8))))</f>
        <v/>
      </c>
      <c r="AB195" s="86" t="str">
        <f>IF(X195=0,"",2*COUNTIF($AA$5:AA195,AA195)+$AF$5)</f>
        <v/>
      </c>
      <c r="AC195" s="106" t="str">
        <f t="shared" si="83"/>
        <v>-</v>
      </c>
      <c r="AK195" s="107" t="str">
        <f>INDEX(Retrospective!$B$8:$D$207,B195,IF(OR($AI$4=2,$AI$4=4),2,1))&amp;IF($AI$4=2,""," - "&amp;INDEX(Retrospective!$B$8:$D$207,B195,IF($AI$4=1,2,3)))</f>
        <v xml:space="preserve"> - </v>
      </c>
      <c r="AL195" s="106" t="str">
        <f>IFERROR(MATCH(INDEX(Retrospective!$E$8:$E$207,B195,1),$AI$13:$AI$16,0),"")</f>
        <v/>
      </c>
      <c r="AM195" s="86" t="str">
        <f>IF(AL195="","", AL195&amp;"."&amp;COUNTIF($AL$5:AL195,AL195))</f>
        <v/>
      </c>
      <c r="BF195" s="111" t="str">
        <f t="array" ref="BF195">IFERROR(SMALL(IF($D$5:$D$1004=$AP$6,$N$5:$N$1004,""),B195),"")</f>
        <v/>
      </c>
      <c r="BG195" s="112" t="str">
        <f>IF(IFERROR(MATCH(BF195,$BF$4:BF194,0),0)=0,MAX($BG$4:BG194)+1,"")</f>
        <v/>
      </c>
      <c r="BH195" s="113" t="str">
        <f t="shared" si="78"/>
        <v/>
      </c>
      <c r="BI195" s="112" t="str">
        <f t="shared" si="79"/>
        <v/>
      </c>
      <c r="BJ195" s="86" t="str">
        <f t="shared" si="80"/>
        <v/>
      </c>
      <c r="BK195" s="86" t="str">
        <f t="shared" si="84"/>
        <v/>
      </c>
      <c r="BL195" s="86" t="str">
        <f t="shared" si="81"/>
        <v/>
      </c>
      <c r="BM195" s="86" t="str">
        <f t="shared" si="85"/>
        <v/>
      </c>
    </row>
    <row r="196" spans="2:65" s="7" customFormat="1" x14ac:dyDescent="0.25">
      <c r="B196" s="104">
        <v>192</v>
      </c>
      <c r="C196" s="86">
        <f>IFERROR(INDEX(Backlog!B$6:B$1005,Calculation!$B196,1),"")</f>
        <v>0</v>
      </c>
      <c r="D196" s="86" t="str">
        <f>IFERROR(IF(INDEX(Backlog!C$6:C$1005,Calculation!$B196,1)="","",INDEX(Backlog!C$6:C$1005,Calculation!$B196,1)),"")</f>
        <v/>
      </c>
      <c r="E196" s="86" t="str">
        <f>IFERROR(""&amp;INDEX(Backlog!D$6:D$1005,Calculation!$B196,1),"")</f>
        <v/>
      </c>
      <c r="F196" s="86" t="str">
        <f>IFERROR(""&amp;INDEX(Backlog!E$6:E$1005,Calculation!$B196,1),"")</f>
        <v/>
      </c>
      <c r="G196" s="86" t="str">
        <f>IFERROR(""&amp;INDEX(Backlog!F$6:F$1005,Calculation!$B196,1),"")</f>
        <v/>
      </c>
      <c r="H196" s="86" t="str">
        <f>IFERROR(IF(INDEX(Backlog!G$6:G$1005,Calculation!$B196,1)="","",INDEX(Backlog!G$6:G$1005,Calculation!$B196,1)),"")</f>
        <v/>
      </c>
      <c r="I196" s="86" t="str">
        <f>IFERROR(IF(INDEX(Backlog!H$6:H$1005,Calculation!$B196,1)="","Not set",INDEX(Backlog!H$6:H$1005,Calculation!$B196,1)),"")</f>
        <v>Not set</v>
      </c>
      <c r="J196" s="86" t="str">
        <f>IFERROR(""&amp;INDEX(Backlog!I$6:I$1005,Calculation!$B196,1),"")</f>
        <v/>
      </c>
      <c r="K196" s="86" t="str">
        <f>IFERROR(IF(LEN(INDEX(Backlog!J$6:J$1005,Calculation!$B196,1))=0,"Not set",INDEX(Backlog!J$6:J$1005,Calculation!$B196,1)),"")</f>
        <v>Not set</v>
      </c>
      <c r="L196" s="105" t="str">
        <f>IFERROR(IF(INDEX(Backlog!K$6:K$1005,Calculation!$B196,1)="","",INDEX(Backlog!K$6:K$1005,Calculation!$B196,1)),"")</f>
        <v/>
      </c>
      <c r="M196" s="105" t="str">
        <f t="shared" si="68"/>
        <v/>
      </c>
      <c r="N196" s="105" t="str">
        <f>IFERROR(IF(INDEX(Backlog!L$6:L$1005,Calculation!$B196,1)="","",INDEX(Backlog!L$6:L$1005,Calculation!$B196,1)),"")</f>
        <v/>
      </c>
      <c r="O196" s="105" t="str">
        <f t="shared" si="69"/>
        <v/>
      </c>
      <c r="P196" s="86" t="str">
        <f>IFERROR(""&amp;INDEX(Backlog!M$6:M$1005,Calculation!$B196,1),"")</f>
        <v/>
      </c>
      <c r="Q196" s="106" t="str">
        <f t="shared" si="70"/>
        <v/>
      </c>
      <c r="R196" s="106">
        <f t="shared" si="71"/>
        <v>0</v>
      </c>
      <c r="T196" s="107">
        <f t="shared" si="72"/>
        <v>0</v>
      </c>
      <c r="U196" s="86">
        <f t="shared" si="73"/>
        <v>1</v>
      </c>
      <c r="V196" s="86">
        <f t="shared" si="74"/>
        <v>1</v>
      </c>
      <c r="W196" s="86">
        <f t="shared" si="75"/>
        <v>1</v>
      </c>
      <c r="X196" s="86">
        <f t="shared" si="82"/>
        <v>0</v>
      </c>
      <c r="Y196" s="86" t="str">
        <f t="shared" si="76"/>
        <v xml:space="preserve">#0 - </v>
      </c>
      <c r="Z196" s="86" t="str">
        <f t="shared" si="77"/>
        <v>-</v>
      </c>
      <c r="AA196" s="86" t="str">
        <f>IF(X196=0,"",IF(LEN(K196)=0,COLUMN(Kanban!$D$8),IFERROR(MATCH(K196,Kanban!$A$8:$AI$8,0),COLUMN(Kanban!$D$8))))</f>
        <v/>
      </c>
      <c r="AB196" s="86" t="str">
        <f>IF(X196=0,"",2*COUNTIF($AA$5:AA196,AA196)+$AF$5)</f>
        <v/>
      </c>
      <c r="AC196" s="106" t="str">
        <f t="shared" si="83"/>
        <v>-</v>
      </c>
      <c r="AK196" s="107" t="str">
        <f>INDEX(Retrospective!$B$8:$D$207,B196,IF(OR($AI$4=2,$AI$4=4),2,1))&amp;IF($AI$4=2,""," - "&amp;INDEX(Retrospective!$B$8:$D$207,B196,IF($AI$4=1,2,3)))</f>
        <v xml:space="preserve"> - </v>
      </c>
      <c r="AL196" s="106" t="str">
        <f>IFERROR(MATCH(INDEX(Retrospective!$E$8:$E$207,B196,1),$AI$13:$AI$16,0),"")</f>
        <v/>
      </c>
      <c r="AM196" s="86" t="str">
        <f>IF(AL196="","", AL196&amp;"."&amp;COUNTIF($AL$5:AL196,AL196))</f>
        <v/>
      </c>
      <c r="BF196" s="111" t="str">
        <f t="array" ref="BF196">IFERROR(SMALL(IF($D$5:$D$1004=$AP$6,$N$5:$N$1004,""),B196),"")</f>
        <v/>
      </c>
      <c r="BG196" s="112" t="str">
        <f>IF(IFERROR(MATCH(BF196,$BF$4:BF195,0),0)=0,MAX($BG$4:BG195)+1,"")</f>
        <v/>
      </c>
      <c r="BH196" s="113" t="str">
        <f t="shared" si="78"/>
        <v/>
      </c>
      <c r="BI196" s="112" t="str">
        <f t="shared" si="79"/>
        <v/>
      </c>
      <c r="BJ196" s="86" t="str">
        <f t="shared" si="80"/>
        <v/>
      </c>
      <c r="BK196" s="86" t="str">
        <f t="shared" si="84"/>
        <v/>
      </c>
      <c r="BL196" s="86" t="str">
        <f t="shared" si="81"/>
        <v/>
      </c>
      <c r="BM196" s="86" t="str">
        <f t="shared" si="85"/>
        <v/>
      </c>
    </row>
    <row r="197" spans="2:65" s="7" customFormat="1" x14ac:dyDescent="0.25">
      <c r="B197" s="104">
        <v>193</v>
      </c>
      <c r="C197" s="86">
        <f>IFERROR(INDEX(Backlog!B$6:B$1005,Calculation!$B197,1),"")</f>
        <v>0</v>
      </c>
      <c r="D197" s="86" t="str">
        <f>IFERROR(IF(INDEX(Backlog!C$6:C$1005,Calculation!$B197,1)="","",INDEX(Backlog!C$6:C$1005,Calculation!$B197,1)),"")</f>
        <v/>
      </c>
      <c r="E197" s="86" t="str">
        <f>IFERROR(""&amp;INDEX(Backlog!D$6:D$1005,Calculation!$B197,1),"")</f>
        <v/>
      </c>
      <c r="F197" s="86" t="str">
        <f>IFERROR(""&amp;INDEX(Backlog!E$6:E$1005,Calculation!$B197,1),"")</f>
        <v/>
      </c>
      <c r="G197" s="86" t="str">
        <f>IFERROR(""&amp;INDEX(Backlog!F$6:F$1005,Calculation!$B197,1),"")</f>
        <v/>
      </c>
      <c r="H197" s="86" t="str">
        <f>IFERROR(IF(INDEX(Backlog!G$6:G$1005,Calculation!$B197,1)="","",INDEX(Backlog!G$6:G$1005,Calculation!$B197,1)),"")</f>
        <v/>
      </c>
      <c r="I197" s="86" t="str">
        <f>IFERROR(IF(INDEX(Backlog!H$6:H$1005,Calculation!$B197,1)="","Not set",INDEX(Backlog!H$6:H$1005,Calculation!$B197,1)),"")</f>
        <v>Not set</v>
      </c>
      <c r="J197" s="86" t="str">
        <f>IFERROR(""&amp;INDEX(Backlog!I$6:I$1005,Calculation!$B197,1),"")</f>
        <v/>
      </c>
      <c r="K197" s="86" t="str">
        <f>IFERROR(IF(LEN(INDEX(Backlog!J$6:J$1005,Calculation!$B197,1))=0,"Not set",INDEX(Backlog!J$6:J$1005,Calculation!$B197,1)),"")</f>
        <v>Not set</v>
      </c>
      <c r="L197" s="105" t="str">
        <f>IFERROR(IF(INDEX(Backlog!K$6:K$1005,Calculation!$B197,1)="","",INDEX(Backlog!K$6:K$1005,Calculation!$B197,1)),"")</f>
        <v/>
      </c>
      <c r="M197" s="105" t="str">
        <f t="shared" ref="M197:M260" si="86">IFERROR(INDEX($DF$12:$DF$23,MONTH(L197),1)&amp;" "&amp;DAY(L197)&amp;", "&amp;YEAR(L197),"")</f>
        <v/>
      </c>
      <c r="N197" s="105" t="str">
        <f>IFERROR(IF(INDEX(Backlog!L$6:L$1005,Calculation!$B197,1)="","",INDEX(Backlog!L$6:L$1005,Calculation!$B197,1)),"")</f>
        <v/>
      </c>
      <c r="O197" s="105" t="str">
        <f t="shared" ref="O197:O260" si="87">IFERROR(INDEX($DF$12:$DF$23,MONTH(N197),1)&amp;" "&amp;DAY(N197)&amp;", "&amp;YEAR(N197),"")</f>
        <v/>
      </c>
      <c r="P197" s="86" t="str">
        <f>IFERROR(""&amp;INDEX(Backlog!M$6:M$1005,Calculation!$B197,1),"")</f>
        <v/>
      </c>
      <c r="Q197" s="106" t="str">
        <f t="shared" ref="Q197:Q260" si="88">IF(AND(ISNUMBER(L197),ISNUMBER(N197)),N197-L197,"")</f>
        <v/>
      </c>
      <c r="R197" s="106">
        <f t="shared" ref="R197:R260" si="89">IF(AND(LEN(C197)&gt;0,LEN(F197)&gt;0),1,0)</f>
        <v>0</v>
      </c>
      <c r="T197" s="107">
        <f t="shared" ref="T197:T260" si="90">IF(OR(KanbanSprintFilter="",KanbanSprintFilter="All"),1,IF(""&amp;KanbanSprintFilter=""&amp;D197,1,0))</f>
        <v>0</v>
      </c>
      <c r="U197" s="86">
        <f t="shared" ref="U197:U260" si="91">IF(OR(KanbanResponsibleFilter="",KanbanResponsibleFilter="All"),1,IF(""&amp;KanbanResponsibleFilter=""&amp;G197,1,0))</f>
        <v>1</v>
      </c>
      <c r="V197" s="86">
        <f t="shared" ref="V197:V260" si="92">IF(OR(ttFilter="",ttFilter="All"),1,IF(""&amp;ttFilter=""&amp;E197,1,0))</f>
        <v>1</v>
      </c>
      <c r="W197" s="86">
        <f t="shared" ref="W197:W260" si="93">IF(OR(KanbanPriorityFilter="",KanbanPriorityFilter="All"),1,IF(""&amp;KanbanPriorityFilter=""&amp;I197,1,0))</f>
        <v>1</v>
      </c>
      <c r="X197" s="86">
        <f t="shared" si="82"/>
        <v>0</v>
      </c>
      <c r="Y197" s="86" t="str">
        <f t="shared" ref="Y197:Y260" si="94">IF(KanbanRow1=$DG$12,"#" &amp; C197 &amp;" - "&amp; F197, IF(KanbanRow1=$DG$13,F197,C197))</f>
        <v xml:space="preserve">#0 - </v>
      </c>
      <c r="Z197" s="86" t="str">
        <f t="shared" ref="Z197:Z260" si="95">IFERROR(IF(LEN(INDEX(C197:P197,1,MATCH(KanbanRow2,$C$3:$P$3,0)))=0,"-",INDEX(C197:P197,1,MATCH(KanbanRow2,$C$3:$P$3,0))),"-")</f>
        <v>-</v>
      </c>
      <c r="AA197" s="86" t="str">
        <f>IF(X197=0,"",IF(LEN(K197)=0,COLUMN(Kanban!$D$8),IFERROR(MATCH(K197,Kanban!$A$8:$AI$8,0),COLUMN(Kanban!$D$8))))</f>
        <v/>
      </c>
      <c r="AB197" s="86" t="str">
        <f>IF(X197=0,"",2*COUNTIF($AA$5:AA197,AA197)+$AF$5)</f>
        <v/>
      </c>
      <c r="AC197" s="106" t="str">
        <f t="shared" si="83"/>
        <v>-</v>
      </c>
      <c r="AK197" s="107" t="str">
        <f>INDEX(Retrospective!$B$8:$D$207,B197,IF(OR($AI$4=2,$AI$4=4),2,1))&amp;IF($AI$4=2,""," - "&amp;INDEX(Retrospective!$B$8:$D$207,B197,IF($AI$4=1,2,3)))</f>
        <v xml:space="preserve"> - </v>
      </c>
      <c r="AL197" s="106" t="str">
        <f>IFERROR(MATCH(INDEX(Retrospective!$E$8:$E$207,B197,1),$AI$13:$AI$16,0),"")</f>
        <v/>
      </c>
      <c r="AM197" s="86" t="str">
        <f>IF(AL197="","", AL197&amp;"."&amp;COUNTIF($AL$5:AL197,AL197))</f>
        <v/>
      </c>
      <c r="BF197" s="111" t="str">
        <f t="array" ref="BF197">IFERROR(SMALL(IF($D$5:$D$1004=$AP$6,$N$5:$N$1004,""),B197),"")</f>
        <v/>
      </c>
      <c r="BG197" s="112" t="str">
        <f>IF(IFERROR(MATCH(BF197,$BF$4:BF196,0),0)=0,MAX($BG$4:BG196)+1,"")</f>
        <v/>
      </c>
      <c r="BH197" s="113" t="str">
        <f t="shared" ref="BH197:BH260" si="96">IFERROR(INDEX($BF$5:$BF$1004,MATCH(B197,$BG$5:$BG$1004,0),1),"")</f>
        <v/>
      </c>
      <c r="BI197" s="112" t="str">
        <f t="shared" ref="BI197:BI260" si="97">IFERROR(BH197-sprintStartDate,"")</f>
        <v/>
      </c>
      <c r="BJ197" s="86" t="str">
        <f t="shared" ref="BJ197:BJ260" si="98">IF(BH197="","",COUNTIFS($N$5:$N$1004,BH197,$D$5:$D$1004,$AP$6,$E$5:$E$1004,$AP$13,$J$5:$J$1004,$AP$15))</f>
        <v/>
      </c>
      <c r="BK197" s="86" t="str">
        <f t="shared" si="84"/>
        <v/>
      </c>
      <c r="BL197" s="86" t="str">
        <f t="shared" ref="BL197:BL260" si="99">IF(BH197="","",SUMIFS($H$5:$H$1004,$N$5:$N$1004,BH197,$D$5:$D$1004,$AP$6,$E$5:$E$1004,$AP$13,$J$5:$J$1004,$AP$15))</f>
        <v/>
      </c>
      <c r="BM197" s="86" t="str">
        <f t="shared" si="85"/>
        <v/>
      </c>
    </row>
    <row r="198" spans="2:65" s="7" customFormat="1" x14ac:dyDescent="0.25">
      <c r="B198" s="104">
        <v>194</v>
      </c>
      <c r="C198" s="86">
        <f>IFERROR(INDEX(Backlog!B$6:B$1005,Calculation!$B198,1),"")</f>
        <v>0</v>
      </c>
      <c r="D198" s="86" t="str">
        <f>IFERROR(IF(INDEX(Backlog!C$6:C$1005,Calculation!$B198,1)="","",INDEX(Backlog!C$6:C$1005,Calculation!$B198,1)),"")</f>
        <v/>
      </c>
      <c r="E198" s="86" t="str">
        <f>IFERROR(""&amp;INDEX(Backlog!D$6:D$1005,Calculation!$B198,1),"")</f>
        <v/>
      </c>
      <c r="F198" s="86" t="str">
        <f>IFERROR(""&amp;INDEX(Backlog!E$6:E$1005,Calculation!$B198,1),"")</f>
        <v/>
      </c>
      <c r="G198" s="86" t="str">
        <f>IFERROR(""&amp;INDEX(Backlog!F$6:F$1005,Calculation!$B198,1),"")</f>
        <v/>
      </c>
      <c r="H198" s="86" t="str">
        <f>IFERROR(IF(INDEX(Backlog!G$6:G$1005,Calculation!$B198,1)="","",INDEX(Backlog!G$6:G$1005,Calculation!$B198,1)),"")</f>
        <v/>
      </c>
      <c r="I198" s="86" t="str">
        <f>IFERROR(IF(INDEX(Backlog!H$6:H$1005,Calculation!$B198,1)="","Not set",INDEX(Backlog!H$6:H$1005,Calculation!$B198,1)),"")</f>
        <v>Not set</v>
      </c>
      <c r="J198" s="86" t="str">
        <f>IFERROR(""&amp;INDEX(Backlog!I$6:I$1005,Calculation!$B198,1),"")</f>
        <v/>
      </c>
      <c r="K198" s="86" t="str">
        <f>IFERROR(IF(LEN(INDEX(Backlog!J$6:J$1005,Calculation!$B198,1))=0,"Not set",INDEX(Backlog!J$6:J$1005,Calculation!$B198,1)),"")</f>
        <v>Not set</v>
      </c>
      <c r="L198" s="105" t="str">
        <f>IFERROR(IF(INDEX(Backlog!K$6:K$1005,Calculation!$B198,1)="","",INDEX(Backlog!K$6:K$1005,Calculation!$B198,1)),"")</f>
        <v/>
      </c>
      <c r="M198" s="105" t="str">
        <f t="shared" si="86"/>
        <v/>
      </c>
      <c r="N198" s="105" t="str">
        <f>IFERROR(IF(INDEX(Backlog!L$6:L$1005,Calculation!$B198,1)="","",INDEX(Backlog!L$6:L$1005,Calculation!$B198,1)),"")</f>
        <v/>
      </c>
      <c r="O198" s="105" t="str">
        <f t="shared" si="87"/>
        <v/>
      </c>
      <c r="P198" s="86" t="str">
        <f>IFERROR(""&amp;INDEX(Backlog!M$6:M$1005,Calculation!$B198,1),"")</f>
        <v/>
      </c>
      <c r="Q198" s="106" t="str">
        <f t="shared" si="88"/>
        <v/>
      </c>
      <c r="R198" s="106">
        <f t="shared" si="89"/>
        <v>0</v>
      </c>
      <c r="T198" s="107">
        <f t="shared" si="90"/>
        <v>0</v>
      </c>
      <c r="U198" s="86">
        <f t="shared" si="91"/>
        <v>1</v>
      </c>
      <c r="V198" s="86">
        <f t="shared" si="92"/>
        <v>1</v>
      </c>
      <c r="W198" s="86">
        <f t="shared" si="93"/>
        <v>1</v>
      </c>
      <c r="X198" s="86">
        <f t="shared" ref="X198:X261" si="100">R198*T198*U198*V198*W198</f>
        <v>0</v>
      </c>
      <c r="Y198" s="86" t="str">
        <f t="shared" si="94"/>
        <v xml:space="preserve">#0 - </v>
      </c>
      <c r="Z198" s="86" t="str">
        <f t="shared" si="95"/>
        <v>-</v>
      </c>
      <c r="AA198" s="86" t="str">
        <f>IF(X198=0,"",IF(LEN(K198)=0,COLUMN(Kanban!$D$8),IFERROR(MATCH(K198,Kanban!$A$8:$AI$8,0),COLUMN(Kanban!$D$8))))</f>
        <v/>
      </c>
      <c r="AB198" s="86" t="str">
        <f>IF(X198=0,"",2*COUNTIF($AA$5:AA198,AA198)+$AF$5)</f>
        <v/>
      </c>
      <c r="AC198" s="106" t="str">
        <f t="shared" ref="AC198:AC261" si="101">AA198&amp;"-"&amp;AB198</f>
        <v>-</v>
      </c>
      <c r="AK198" s="107" t="str">
        <f>INDEX(Retrospective!$B$8:$D$207,B198,IF(OR($AI$4=2,$AI$4=4),2,1))&amp;IF($AI$4=2,""," - "&amp;INDEX(Retrospective!$B$8:$D$207,B198,IF($AI$4=1,2,3)))</f>
        <v xml:space="preserve"> - </v>
      </c>
      <c r="AL198" s="106" t="str">
        <f>IFERROR(MATCH(INDEX(Retrospective!$E$8:$E$207,B198,1),$AI$13:$AI$16,0),"")</f>
        <v/>
      </c>
      <c r="AM198" s="86" t="str">
        <f>IF(AL198="","", AL198&amp;"."&amp;COUNTIF($AL$5:AL198,AL198))</f>
        <v/>
      </c>
      <c r="BF198" s="111" t="str">
        <f t="array" ref="BF198">IFERROR(SMALL(IF($D$5:$D$1004=$AP$6,$N$5:$N$1004,""),B198),"")</f>
        <v/>
      </c>
      <c r="BG198" s="112" t="str">
        <f>IF(IFERROR(MATCH(BF198,$BF$4:BF197,0),0)=0,MAX($BG$4:BG197)+1,"")</f>
        <v/>
      </c>
      <c r="BH198" s="113" t="str">
        <f t="shared" si="96"/>
        <v/>
      </c>
      <c r="BI198" s="112" t="str">
        <f t="shared" si="97"/>
        <v/>
      </c>
      <c r="BJ198" s="86" t="str">
        <f t="shared" si="98"/>
        <v/>
      </c>
      <c r="BK198" s="86" t="str">
        <f t="shared" ref="BK198:BK261" si="102">IFERROR(BJ198+IF(ISNUMBER(BK197),BK197,0),"")</f>
        <v/>
      </c>
      <c r="BL198" s="86" t="str">
        <f t="shared" si="99"/>
        <v/>
      </c>
      <c r="BM198" s="86" t="str">
        <f t="shared" ref="BM198:BM261" si="103">IFERROR($BM$4-BK198,"")</f>
        <v/>
      </c>
    </row>
    <row r="199" spans="2:65" s="7" customFormat="1" x14ac:dyDescent="0.25">
      <c r="B199" s="104">
        <v>195</v>
      </c>
      <c r="C199" s="86">
        <f>IFERROR(INDEX(Backlog!B$6:B$1005,Calculation!$B199,1),"")</f>
        <v>0</v>
      </c>
      <c r="D199" s="86" t="str">
        <f>IFERROR(IF(INDEX(Backlog!C$6:C$1005,Calculation!$B199,1)="","",INDEX(Backlog!C$6:C$1005,Calculation!$B199,1)),"")</f>
        <v/>
      </c>
      <c r="E199" s="86" t="str">
        <f>IFERROR(""&amp;INDEX(Backlog!D$6:D$1005,Calculation!$B199,1),"")</f>
        <v/>
      </c>
      <c r="F199" s="86" t="str">
        <f>IFERROR(""&amp;INDEX(Backlog!E$6:E$1005,Calculation!$B199,1),"")</f>
        <v/>
      </c>
      <c r="G199" s="86" t="str">
        <f>IFERROR(""&amp;INDEX(Backlog!F$6:F$1005,Calculation!$B199,1),"")</f>
        <v/>
      </c>
      <c r="H199" s="86" t="str">
        <f>IFERROR(IF(INDEX(Backlog!G$6:G$1005,Calculation!$B199,1)="","",INDEX(Backlog!G$6:G$1005,Calculation!$B199,1)),"")</f>
        <v/>
      </c>
      <c r="I199" s="86" t="str">
        <f>IFERROR(IF(INDEX(Backlog!H$6:H$1005,Calculation!$B199,1)="","Not set",INDEX(Backlog!H$6:H$1005,Calculation!$B199,1)),"")</f>
        <v>Not set</v>
      </c>
      <c r="J199" s="86" t="str">
        <f>IFERROR(""&amp;INDEX(Backlog!I$6:I$1005,Calculation!$B199,1),"")</f>
        <v/>
      </c>
      <c r="K199" s="86" t="str">
        <f>IFERROR(IF(LEN(INDEX(Backlog!J$6:J$1005,Calculation!$B199,1))=0,"Not set",INDEX(Backlog!J$6:J$1005,Calculation!$B199,1)),"")</f>
        <v>Not set</v>
      </c>
      <c r="L199" s="105" t="str">
        <f>IFERROR(IF(INDEX(Backlog!K$6:K$1005,Calculation!$B199,1)="","",INDEX(Backlog!K$6:K$1005,Calculation!$B199,1)),"")</f>
        <v/>
      </c>
      <c r="M199" s="105" t="str">
        <f t="shared" si="86"/>
        <v/>
      </c>
      <c r="N199" s="105" t="str">
        <f>IFERROR(IF(INDEX(Backlog!L$6:L$1005,Calculation!$B199,1)="","",INDEX(Backlog!L$6:L$1005,Calculation!$B199,1)),"")</f>
        <v/>
      </c>
      <c r="O199" s="105" t="str">
        <f t="shared" si="87"/>
        <v/>
      </c>
      <c r="P199" s="86" t="str">
        <f>IFERROR(""&amp;INDEX(Backlog!M$6:M$1005,Calculation!$B199,1),"")</f>
        <v/>
      </c>
      <c r="Q199" s="106" t="str">
        <f t="shared" si="88"/>
        <v/>
      </c>
      <c r="R199" s="106">
        <f t="shared" si="89"/>
        <v>0</v>
      </c>
      <c r="T199" s="107">
        <f t="shared" si="90"/>
        <v>0</v>
      </c>
      <c r="U199" s="86">
        <f t="shared" si="91"/>
        <v>1</v>
      </c>
      <c r="V199" s="86">
        <f t="shared" si="92"/>
        <v>1</v>
      </c>
      <c r="W199" s="86">
        <f t="shared" si="93"/>
        <v>1</v>
      </c>
      <c r="X199" s="86">
        <f t="shared" si="100"/>
        <v>0</v>
      </c>
      <c r="Y199" s="86" t="str">
        <f t="shared" si="94"/>
        <v xml:space="preserve">#0 - </v>
      </c>
      <c r="Z199" s="86" t="str">
        <f t="shared" si="95"/>
        <v>-</v>
      </c>
      <c r="AA199" s="86" t="str">
        <f>IF(X199=0,"",IF(LEN(K199)=0,COLUMN(Kanban!$D$8),IFERROR(MATCH(K199,Kanban!$A$8:$AI$8,0),COLUMN(Kanban!$D$8))))</f>
        <v/>
      </c>
      <c r="AB199" s="86" t="str">
        <f>IF(X199=0,"",2*COUNTIF($AA$5:AA199,AA199)+$AF$5)</f>
        <v/>
      </c>
      <c r="AC199" s="106" t="str">
        <f t="shared" si="101"/>
        <v>-</v>
      </c>
      <c r="AK199" s="107" t="str">
        <f>INDEX(Retrospective!$B$8:$D$207,B199,IF(OR($AI$4=2,$AI$4=4),2,1))&amp;IF($AI$4=2,""," - "&amp;INDEX(Retrospective!$B$8:$D$207,B199,IF($AI$4=1,2,3)))</f>
        <v xml:space="preserve"> - </v>
      </c>
      <c r="AL199" s="106" t="str">
        <f>IFERROR(MATCH(INDEX(Retrospective!$E$8:$E$27,B199,1),$AI$13:$AI$16,0),"")</f>
        <v/>
      </c>
      <c r="AM199" s="86" t="str">
        <f>IF(AL199="","", AL199&amp;"."&amp;COUNTIF($AL$5:AL199,AL199))</f>
        <v/>
      </c>
      <c r="BF199" s="111" t="str">
        <f t="array" ref="BF199">IFERROR(SMALL(IF($D$5:$D$1004=$AP$6,$N$5:$N$1004,""),B199),"")</f>
        <v/>
      </c>
      <c r="BG199" s="112" t="str">
        <f>IF(IFERROR(MATCH(BF199,$BF$4:BF198,0),0)=0,MAX($BG$4:BG198)+1,"")</f>
        <v/>
      </c>
      <c r="BH199" s="113" t="str">
        <f t="shared" si="96"/>
        <v/>
      </c>
      <c r="BI199" s="112" t="str">
        <f t="shared" si="97"/>
        <v/>
      </c>
      <c r="BJ199" s="86" t="str">
        <f t="shared" si="98"/>
        <v/>
      </c>
      <c r="BK199" s="86" t="str">
        <f t="shared" si="102"/>
        <v/>
      </c>
      <c r="BL199" s="86" t="str">
        <f t="shared" si="99"/>
        <v/>
      </c>
      <c r="BM199" s="86" t="str">
        <f t="shared" si="103"/>
        <v/>
      </c>
    </row>
    <row r="200" spans="2:65" s="7" customFormat="1" x14ac:dyDescent="0.25">
      <c r="B200" s="104">
        <v>196</v>
      </c>
      <c r="C200" s="86">
        <f>IFERROR(INDEX(Backlog!B$6:B$1005,Calculation!$B200,1),"")</f>
        <v>0</v>
      </c>
      <c r="D200" s="86" t="str">
        <f>IFERROR(IF(INDEX(Backlog!C$6:C$1005,Calculation!$B200,1)="","",INDEX(Backlog!C$6:C$1005,Calculation!$B200,1)),"")</f>
        <v/>
      </c>
      <c r="E200" s="86" t="str">
        <f>IFERROR(""&amp;INDEX(Backlog!D$6:D$1005,Calculation!$B200,1),"")</f>
        <v/>
      </c>
      <c r="F200" s="86" t="str">
        <f>IFERROR(""&amp;INDEX(Backlog!E$6:E$1005,Calculation!$B200,1),"")</f>
        <v/>
      </c>
      <c r="G200" s="86" t="str">
        <f>IFERROR(""&amp;INDEX(Backlog!F$6:F$1005,Calculation!$B200,1),"")</f>
        <v/>
      </c>
      <c r="H200" s="86" t="str">
        <f>IFERROR(IF(INDEX(Backlog!G$6:G$1005,Calculation!$B200,1)="","",INDEX(Backlog!G$6:G$1005,Calculation!$B200,1)),"")</f>
        <v/>
      </c>
      <c r="I200" s="86" t="str">
        <f>IFERROR(IF(INDEX(Backlog!H$6:H$1005,Calculation!$B200,1)="","Not set",INDEX(Backlog!H$6:H$1005,Calculation!$B200,1)),"")</f>
        <v>Not set</v>
      </c>
      <c r="J200" s="86" t="str">
        <f>IFERROR(""&amp;INDEX(Backlog!I$6:I$1005,Calculation!$B200,1),"")</f>
        <v/>
      </c>
      <c r="K200" s="86" t="str">
        <f>IFERROR(IF(LEN(INDEX(Backlog!J$6:J$1005,Calculation!$B200,1))=0,"Not set",INDEX(Backlog!J$6:J$1005,Calculation!$B200,1)),"")</f>
        <v>Not set</v>
      </c>
      <c r="L200" s="105" t="str">
        <f>IFERROR(IF(INDEX(Backlog!K$6:K$1005,Calculation!$B200,1)="","",INDEX(Backlog!K$6:K$1005,Calculation!$B200,1)),"")</f>
        <v/>
      </c>
      <c r="M200" s="105" t="str">
        <f t="shared" si="86"/>
        <v/>
      </c>
      <c r="N200" s="105" t="str">
        <f>IFERROR(IF(INDEX(Backlog!L$6:L$1005,Calculation!$B200,1)="","",INDEX(Backlog!L$6:L$1005,Calculation!$B200,1)),"")</f>
        <v/>
      </c>
      <c r="O200" s="105" t="str">
        <f t="shared" si="87"/>
        <v/>
      </c>
      <c r="P200" s="86" t="str">
        <f>IFERROR(""&amp;INDEX(Backlog!M$6:M$1005,Calculation!$B200,1),"")</f>
        <v/>
      </c>
      <c r="Q200" s="106" t="str">
        <f t="shared" si="88"/>
        <v/>
      </c>
      <c r="R200" s="106">
        <f t="shared" si="89"/>
        <v>0</v>
      </c>
      <c r="T200" s="107">
        <f t="shared" si="90"/>
        <v>0</v>
      </c>
      <c r="U200" s="86">
        <f t="shared" si="91"/>
        <v>1</v>
      </c>
      <c r="V200" s="86">
        <f t="shared" si="92"/>
        <v>1</v>
      </c>
      <c r="W200" s="86">
        <f t="shared" si="93"/>
        <v>1</v>
      </c>
      <c r="X200" s="86">
        <f t="shared" si="100"/>
        <v>0</v>
      </c>
      <c r="Y200" s="86" t="str">
        <f t="shared" si="94"/>
        <v xml:space="preserve">#0 - </v>
      </c>
      <c r="Z200" s="86" t="str">
        <f t="shared" si="95"/>
        <v>-</v>
      </c>
      <c r="AA200" s="86" t="str">
        <f>IF(X200=0,"",IF(LEN(K200)=0,COLUMN(Kanban!$D$8),IFERROR(MATCH(K200,Kanban!$A$8:$AI$8,0),COLUMN(Kanban!$D$8))))</f>
        <v/>
      </c>
      <c r="AB200" s="86" t="str">
        <f>IF(X200=0,"",2*COUNTIF($AA$5:AA200,AA200)+$AF$5)</f>
        <v/>
      </c>
      <c r="AC200" s="106" t="str">
        <f t="shared" si="101"/>
        <v>-</v>
      </c>
      <c r="AK200" s="107" t="str">
        <f>INDEX(Retrospective!$B$8:$D$207,B200,IF(OR($AI$4=2,$AI$4=4),2,1))&amp;IF($AI$4=2,""," - "&amp;INDEX(Retrospective!$B$8:$D$207,B200,IF($AI$4=1,2,3)))</f>
        <v xml:space="preserve"> - </v>
      </c>
      <c r="AL200" s="106" t="str">
        <f>IFERROR(MATCH(INDEX(Retrospective!$E$8:$E$207,B200,1),$AI$13:$AI$16,0),"")</f>
        <v/>
      </c>
      <c r="AM200" s="86" t="str">
        <f>IF(AL200="","", AL200&amp;"."&amp;COUNTIF($AL$5:AL200,AL200))</f>
        <v/>
      </c>
      <c r="BF200" s="111" t="str">
        <f t="array" ref="BF200">IFERROR(SMALL(IF($D$5:$D$1004=$AP$6,$N$5:$N$1004,""),B200),"")</f>
        <v/>
      </c>
      <c r="BG200" s="112" t="str">
        <f>IF(IFERROR(MATCH(BF200,$BF$4:BF199,0),0)=0,MAX($BG$4:BG199)+1,"")</f>
        <v/>
      </c>
      <c r="BH200" s="113" t="str">
        <f t="shared" si="96"/>
        <v/>
      </c>
      <c r="BI200" s="112" t="str">
        <f t="shared" si="97"/>
        <v/>
      </c>
      <c r="BJ200" s="86" t="str">
        <f t="shared" si="98"/>
        <v/>
      </c>
      <c r="BK200" s="86" t="str">
        <f t="shared" si="102"/>
        <v/>
      </c>
      <c r="BL200" s="86" t="str">
        <f t="shared" si="99"/>
        <v/>
      </c>
      <c r="BM200" s="86" t="str">
        <f t="shared" si="103"/>
        <v/>
      </c>
    </row>
    <row r="201" spans="2:65" s="7" customFormat="1" x14ac:dyDescent="0.25">
      <c r="B201" s="104">
        <v>197</v>
      </c>
      <c r="C201" s="86">
        <f>IFERROR(INDEX(Backlog!B$6:B$1005,Calculation!$B201,1),"")</f>
        <v>0</v>
      </c>
      <c r="D201" s="86" t="str">
        <f>IFERROR(IF(INDEX(Backlog!C$6:C$1005,Calculation!$B201,1)="","",INDEX(Backlog!C$6:C$1005,Calculation!$B201,1)),"")</f>
        <v/>
      </c>
      <c r="E201" s="86" t="str">
        <f>IFERROR(""&amp;INDEX(Backlog!D$6:D$1005,Calculation!$B201,1),"")</f>
        <v/>
      </c>
      <c r="F201" s="86" t="str">
        <f>IFERROR(""&amp;INDEX(Backlog!E$6:E$1005,Calculation!$B201,1),"")</f>
        <v/>
      </c>
      <c r="G201" s="86" t="str">
        <f>IFERROR(""&amp;INDEX(Backlog!F$6:F$1005,Calculation!$B201,1),"")</f>
        <v/>
      </c>
      <c r="H201" s="86" t="str">
        <f>IFERROR(IF(INDEX(Backlog!G$6:G$1005,Calculation!$B201,1)="","",INDEX(Backlog!G$6:G$1005,Calculation!$B201,1)),"")</f>
        <v/>
      </c>
      <c r="I201" s="86" t="str">
        <f>IFERROR(IF(INDEX(Backlog!H$6:H$1005,Calculation!$B201,1)="","Not set",INDEX(Backlog!H$6:H$1005,Calculation!$B201,1)),"")</f>
        <v>Not set</v>
      </c>
      <c r="J201" s="86" t="str">
        <f>IFERROR(""&amp;INDEX(Backlog!I$6:I$1005,Calculation!$B201,1),"")</f>
        <v/>
      </c>
      <c r="K201" s="86" t="str">
        <f>IFERROR(IF(LEN(INDEX(Backlog!J$6:J$1005,Calculation!$B201,1))=0,"Not set",INDEX(Backlog!J$6:J$1005,Calculation!$B201,1)),"")</f>
        <v>Not set</v>
      </c>
      <c r="L201" s="105" t="str">
        <f>IFERROR(IF(INDEX(Backlog!K$6:K$1005,Calculation!$B201,1)="","",INDEX(Backlog!K$6:K$1005,Calculation!$B201,1)),"")</f>
        <v/>
      </c>
      <c r="M201" s="105" t="str">
        <f t="shared" si="86"/>
        <v/>
      </c>
      <c r="N201" s="105" t="str">
        <f>IFERROR(IF(INDEX(Backlog!L$6:L$1005,Calculation!$B201,1)="","",INDEX(Backlog!L$6:L$1005,Calculation!$B201,1)),"")</f>
        <v/>
      </c>
      <c r="O201" s="105" t="str">
        <f t="shared" si="87"/>
        <v/>
      </c>
      <c r="P201" s="86" t="str">
        <f>IFERROR(""&amp;INDEX(Backlog!M$6:M$1005,Calculation!$B201,1),"")</f>
        <v/>
      </c>
      <c r="Q201" s="106" t="str">
        <f t="shared" si="88"/>
        <v/>
      </c>
      <c r="R201" s="106">
        <f t="shared" si="89"/>
        <v>0</v>
      </c>
      <c r="T201" s="107">
        <f t="shared" si="90"/>
        <v>0</v>
      </c>
      <c r="U201" s="86">
        <f t="shared" si="91"/>
        <v>1</v>
      </c>
      <c r="V201" s="86">
        <f t="shared" si="92"/>
        <v>1</v>
      </c>
      <c r="W201" s="86">
        <f t="shared" si="93"/>
        <v>1</v>
      </c>
      <c r="X201" s="86">
        <f t="shared" si="100"/>
        <v>0</v>
      </c>
      <c r="Y201" s="86" t="str">
        <f t="shared" si="94"/>
        <v xml:space="preserve">#0 - </v>
      </c>
      <c r="Z201" s="86" t="str">
        <f t="shared" si="95"/>
        <v>-</v>
      </c>
      <c r="AA201" s="86" t="str">
        <f>IF(X201=0,"",IF(LEN(K201)=0,COLUMN(Kanban!$D$8),IFERROR(MATCH(K201,Kanban!$A$8:$AI$8,0),COLUMN(Kanban!$D$8))))</f>
        <v/>
      </c>
      <c r="AB201" s="86" t="str">
        <f>IF(X201=0,"",2*COUNTIF($AA$5:AA201,AA201)+$AF$5)</f>
        <v/>
      </c>
      <c r="AC201" s="106" t="str">
        <f t="shared" si="101"/>
        <v>-</v>
      </c>
      <c r="AK201" s="107" t="str">
        <f>INDEX(Retrospective!$B$8:$D$207,B201,IF(OR($AI$4=2,$AI$4=4),2,1))&amp;IF($AI$4=2,""," - "&amp;INDEX(Retrospective!$B$8:$D$207,B201,IF($AI$4=1,2,3)))</f>
        <v xml:space="preserve"> - </v>
      </c>
      <c r="AL201" s="106" t="str">
        <f>IFERROR(MATCH(INDEX(Retrospective!$E$8:$E$27,B201,1),$AI$13:$AI$16,0),"")</f>
        <v/>
      </c>
      <c r="AM201" s="86" t="str">
        <f>IF(AL201="","", AL201&amp;"."&amp;COUNTIF($AL$5:AL201,AL201))</f>
        <v/>
      </c>
      <c r="BF201" s="111" t="str">
        <f t="array" ref="BF201">IFERROR(SMALL(IF($D$5:$D$1004=$AP$6,$N$5:$N$1004,""),B201),"")</f>
        <v/>
      </c>
      <c r="BG201" s="112" t="str">
        <f>IF(IFERROR(MATCH(BF201,$BF$4:BF200,0),0)=0,MAX($BG$4:BG200)+1,"")</f>
        <v/>
      </c>
      <c r="BH201" s="113" t="str">
        <f t="shared" si="96"/>
        <v/>
      </c>
      <c r="BI201" s="112" t="str">
        <f t="shared" si="97"/>
        <v/>
      </c>
      <c r="BJ201" s="86" t="str">
        <f t="shared" si="98"/>
        <v/>
      </c>
      <c r="BK201" s="86" t="str">
        <f t="shared" si="102"/>
        <v/>
      </c>
      <c r="BL201" s="86" t="str">
        <f t="shared" si="99"/>
        <v/>
      </c>
      <c r="BM201" s="86" t="str">
        <f t="shared" si="103"/>
        <v/>
      </c>
    </row>
    <row r="202" spans="2:65" s="7" customFormat="1" x14ac:dyDescent="0.25">
      <c r="B202" s="104">
        <v>198</v>
      </c>
      <c r="C202" s="86">
        <f>IFERROR(INDEX(Backlog!B$6:B$1005,Calculation!$B202,1),"")</f>
        <v>0</v>
      </c>
      <c r="D202" s="86" t="str">
        <f>IFERROR(IF(INDEX(Backlog!C$6:C$1005,Calculation!$B202,1)="","",INDEX(Backlog!C$6:C$1005,Calculation!$B202,1)),"")</f>
        <v/>
      </c>
      <c r="E202" s="86" t="str">
        <f>IFERROR(""&amp;INDEX(Backlog!D$6:D$1005,Calculation!$B202,1),"")</f>
        <v/>
      </c>
      <c r="F202" s="86" t="str">
        <f>IFERROR(""&amp;INDEX(Backlog!E$6:E$1005,Calculation!$B202,1),"")</f>
        <v/>
      </c>
      <c r="G202" s="86" t="str">
        <f>IFERROR(""&amp;INDEX(Backlog!F$6:F$1005,Calculation!$B202,1),"")</f>
        <v/>
      </c>
      <c r="H202" s="86" t="str">
        <f>IFERROR(IF(INDEX(Backlog!G$6:G$1005,Calculation!$B202,1)="","",INDEX(Backlog!G$6:G$1005,Calculation!$B202,1)),"")</f>
        <v/>
      </c>
      <c r="I202" s="86" t="str">
        <f>IFERROR(IF(INDEX(Backlog!H$6:H$1005,Calculation!$B202,1)="","Not set",INDEX(Backlog!H$6:H$1005,Calculation!$B202,1)),"")</f>
        <v>Not set</v>
      </c>
      <c r="J202" s="86" t="str">
        <f>IFERROR(""&amp;INDEX(Backlog!I$6:I$1005,Calculation!$B202,1),"")</f>
        <v/>
      </c>
      <c r="K202" s="86" t="str">
        <f>IFERROR(IF(LEN(INDEX(Backlog!J$6:J$1005,Calculation!$B202,1))=0,"Not set",INDEX(Backlog!J$6:J$1005,Calculation!$B202,1)),"")</f>
        <v>Not set</v>
      </c>
      <c r="L202" s="105" t="str">
        <f>IFERROR(IF(INDEX(Backlog!K$6:K$1005,Calculation!$B202,1)="","",INDEX(Backlog!K$6:K$1005,Calculation!$B202,1)),"")</f>
        <v/>
      </c>
      <c r="M202" s="105" t="str">
        <f t="shared" si="86"/>
        <v/>
      </c>
      <c r="N202" s="105" t="str">
        <f>IFERROR(IF(INDEX(Backlog!L$6:L$1005,Calculation!$B202,1)="","",INDEX(Backlog!L$6:L$1005,Calculation!$B202,1)),"")</f>
        <v/>
      </c>
      <c r="O202" s="105" t="str">
        <f t="shared" si="87"/>
        <v/>
      </c>
      <c r="P202" s="86" t="str">
        <f>IFERROR(""&amp;INDEX(Backlog!M$6:M$1005,Calculation!$B202,1),"")</f>
        <v/>
      </c>
      <c r="Q202" s="106" t="str">
        <f t="shared" si="88"/>
        <v/>
      </c>
      <c r="R202" s="106">
        <f t="shared" si="89"/>
        <v>0</v>
      </c>
      <c r="T202" s="107">
        <f t="shared" si="90"/>
        <v>0</v>
      </c>
      <c r="U202" s="86">
        <f t="shared" si="91"/>
        <v>1</v>
      </c>
      <c r="V202" s="86">
        <f t="shared" si="92"/>
        <v>1</v>
      </c>
      <c r="W202" s="86">
        <f t="shared" si="93"/>
        <v>1</v>
      </c>
      <c r="X202" s="86">
        <f t="shared" si="100"/>
        <v>0</v>
      </c>
      <c r="Y202" s="86" t="str">
        <f t="shared" si="94"/>
        <v xml:space="preserve">#0 - </v>
      </c>
      <c r="Z202" s="86" t="str">
        <f t="shared" si="95"/>
        <v>-</v>
      </c>
      <c r="AA202" s="86" t="str">
        <f>IF(X202=0,"",IF(LEN(K202)=0,COLUMN(Kanban!$D$8),IFERROR(MATCH(K202,Kanban!$A$8:$AI$8,0),COLUMN(Kanban!$D$8))))</f>
        <v/>
      </c>
      <c r="AB202" s="86" t="str">
        <f>IF(X202=0,"",2*COUNTIF($AA$5:AA202,AA202)+$AF$5)</f>
        <v/>
      </c>
      <c r="AC202" s="106" t="str">
        <f t="shared" si="101"/>
        <v>-</v>
      </c>
      <c r="AK202" s="107" t="str">
        <f>INDEX(Retrospective!$B$8:$D$207,B202,IF(OR($AI$4=2,$AI$4=4),2,1))&amp;IF($AI$4=2,""," - "&amp;INDEX(Retrospective!$B$8:$D$207,B202,IF($AI$4=1,2,3)))</f>
        <v xml:space="preserve"> - </v>
      </c>
      <c r="AL202" s="106" t="str">
        <f>IFERROR(MATCH(INDEX(Retrospective!$E$8:$E$27,B202,1),$AI$13:$AI$16,0),"")</f>
        <v/>
      </c>
      <c r="AM202" s="86" t="str">
        <f>IF(AL202="","", AL202&amp;"."&amp;COUNTIF($AL$5:AL202,AL202))</f>
        <v/>
      </c>
      <c r="BF202" s="111" t="str">
        <f t="array" ref="BF202">IFERROR(SMALL(IF($D$5:$D$1004=$AP$6,$N$5:$N$1004,""),B202),"")</f>
        <v/>
      </c>
      <c r="BG202" s="112" t="str">
        <f>IF(IFERROR(MATCH(BF202,$BF$4:BF201,0),0)=0,MAX($BG$4:BG201)+1,"")</f>
        <v/>
      </c>
      <c r="BH202" s="113" t="str">
        <f t="shared" si="96"/>
        <v/>
      </c>
      <c r="BI202" s="112" t="str">
        <f t="shared" si="97"/>
        <v/>
      </c>
      <c r="BJ202" s="86" t="str">
        <f t="shared" si="98"/>
        <v/>
      </c>
      <c r="BK202" s="86" t="str">
        <f t="shared" si="102"/>
        <v/>
      </c>
      <c r="BL202" s="86" t="str">
        <f t="shared" si="99"/>
        <v/>
      </c>
      <c r="BM202" s="86" t="str">
        <f t="shared" si="103"/>
        <v/>
      </c>
    </row>
    <row r="203" spans="2:65" s="7" customFormat="1" x14ac:dyDescent="0.25">
      <c r="B203" s="104">
        <v>199</v>
      </c>
      <c r="C203" s="86">
        <f>IFERROR(INDEX(Backlog!B$6:B$1005,Calculation!$B203,1),"")</f>
        <v>0</v>
      </c>
      <c r="D203" s="86" t="str">
        <f>IFERROR(IF(INDEX(Backlog!C$6:C$1005,Calculation!$B203,1)="","",INDEX(Backlog!C$6:C$1005,Calculation!$B203,1)),"")</f>
        <v/>
      </c>
      <c r="E203" s="86" t="str">
        <f>IFERROR(""&amp;INDEX(Backlog!D$6:D$1005,Calculation!$B203,1),"")</f>
        <v/>
      </c>
      <c r="F203" s="86" t="str">
        <f>IFERROR(""&amp;INDEX(Backlog!E$6:E$1005,Calculation!$B203,1),"")</f>
        <v/>
      </c>
      <c r="G203" s="86" t="str">
        <f>IFERROR(""&amp;INDEX(Backlog!F$6:F$1005,Calculation!$B203,1),"")</f>
        <v/>
      </c>
      <c r="H203" s="86" t="str">
        <f>IFERROR(IF(INDEX(Backlog!G$6:G$1005,Calculation!$B203,1)="","",INDEX(Backlog!G$6:G$1005,Calculation!$B203,1)),"")</f>
        <v/>
      </c>
      <c r="I203" s="86" t="str">
        <f>IFERROR(IF(INDEX(Backlog!H$6:H$1005,Calculation!$B203,1)="","Not set",INDEX(Backlog!H$6:H$1005,Calculation!$B203,1)),"")</f>
        <v>Not set</v>
      </c>
      <c r="J203" s="86" t="str">
        <f>IFERROR(""&amp;INDEX(Backlog!I$6:I$1005,Calculation!$B203,1),"")</f>
        <v/>
      </c>
      <c r="K203" s="86" t="str">
        <f>IFERROR(IF(LEN(INDEX(Backlog!J$6:J$1005,Calculation!$B203,1))=0,"Not set",INDEX(Backlog!J$6:J$1005,Calculation!$B203,1)),"")</f>
        <v>Not set</v>
      </c>
      <c r="L203" s="105" t="str">
        <f>IFERROR(IF(INDEX(Backlog!K$6:K$1005,Calculation!$B203,1)="","",INDEX(Backlog!K$6:K$1005,Calculation!$B203,1)),"")</f>
        <v/>
      </c>
      <c r="M203" s="105" t="str">
        <f t="shared" si="86"/>
        <v/>
      </c>
      <c r="N203" s="105" t="str">
        <f>IFERROR(IF(INDEX(Backlog!L$6:L$1005,Calculation!$B203,1)="","",INDEX(Backlog!L$6:L$1005,Calculation!$B203,1)),"")</f>
        <v/>
      </c>
      <c r="O203" s="105" t="str">
        <f t="shared" si="87"/>
        <v/>
      </c>
      <c r="P203" s="86" t="str">
        <f>IFERROR(""&amp;INDEX(Backlog!M$6:M$1005,Calculation!$B203,1),"")</f>
        <v/>
      </c>
      <c r="Q203" s="106" t="str">
        <f t="shared" si="88"/>
        <v/>
      </c>
      <c r="R203" s="106">
        <f t="shared" si="89"/>
        <v>0</v>
      </c>
      <c r="T203" s="107">
        <f t="shared" si="90"/>
        <v>0</v>
      </c>
      <c r="U203" s="86">
        <f t="shared" si="91"/>
        <v>1</v>
      </c>
      <c r="V203" s="86">
        <f t="shared" si="92"/>
        <v>1</v>
      </c>
      <c r="W203" s="86">
        <f t="shared" si="93"/>
        <v>1</v>
      </c>
      <c r="X203" s="86">
        <f t="shared" si="100"/>
        <v>0</v>
      </c>
      <c r="Y203" s="86" t="str">
        <f t="shared" si="94"/>
        <v xml:space="preserve">#0 - </v>
      </c>
      <c r="Z203" s="86" t="str">
        <f t="shared" si="95"/>
        <v>-</v>
      </c>
      <c r="AA203" s="86" t="str">
        <f>IF(X203=0,"",IF(LEN(K203)=0,COLUMN(Kanban!$D$8),IFERROR(MATCH(K203,Kanban!$A$8:$AI$8,0),COLUMN(Kanban!$D$8))))</f>
        <v/>
      </c>
      <c r="AB203" s="86" t="str">
        <f>IF(X203=0,"",2*COUNTIF($AA$5:AA203,AA203)+$AF$5)</f>
        <v/>
      </c>
      <c r="AC203" s="106" t="str">
        <f t="shared" si="101"/>
        <v>-</v>
      </c>
      <c r="AK203" s="107" t="str">
        <f>INDEX(Retrospective!$B$8:$D$207,B203,IF(OR($AI$4=2,$AI$4=4),2,1))&amp;IF($AI$4=2,""," - "&amp;INDEX(Retrospective!$B$8:$D$207,B203,IF($AI$4=1,2,3)))</f>
        <v xml:space="preserve"> - </v>
      </c>
      <c r="AL203" s="106" t="str">
        <f>IFERROR(MATCH(INDEX(Retrospective!$E$8:$E$207,B203,1),$AI$13:$AI$16,0),"")</f>
        <v/>
      </c>
      <c r="AM203" s="86" t="str">
        <f>IF(AL203="","", AL203&amp;"."&amp;COUNTIF($AL$5:AL203,AL203))</f>
        <v/>
      </c>
      <c r="BF203" s="111" t="str">
        <f t="array" ref="BF203">IFERROR(SMALL(IF($D$5:$D$1004=$AP$6,$N$5:$N$1004,""),B203),"")</f>
        <v/>
      </c>
      <c r="BG203" s="112" t="str">
        <f>IF(IFERROR(MATCH(BF203,$BF$4:BF202,0),0)=0,MAX($BG$4:BG202)+1,"")</f>
        <v/>
      </c>
      <c r="BH203" s="113" t="str">
        <f t="shared" si="96"/>
        <v/>
      </c>
      <c r="BI203" s="112" t="str">
        <f t="shared" si="97"/>
        <v/>
      </c>
      <c r="BJ203" s="86" t="str">
        <f t="shared" si="98"/>
        <v/>
      </c>
      <c r="BK203" s="86" t="str">
        <f t="shared" si="102"/>
        <v/>
      </c>
      <c r="BL203" s="86" t="str">
        <f t="shared" si="99"/>
        <v/>
      </c>
      <c r="BM203" s="86" t="str">
        <f t="shared" si="103"/>
        <v/>
      </c>
    </row>
    <row r="204" spans="2:65" s="7" customFormat="1" x14ac:dyDescent="0.25">
      <c r="B204" s="104">
        <v>200</v>
      </c>
      <c r="C204" s="86">
        <f>IFERROR(INDEX(Backlog!B$6:B$1005,Calculation!$B204,1),"")</f>
        <v>0</v>
      </c>
      <c r="D204" s="86" t="str">
        <f>IFERROR(IF(INDEX(Backlog!C$6:C$1005,Calculation!$B204,1)="","",INDEX(Backlog!C$6:C$1005,Calculation!$B204,1)),"")</f>
        <v/>
      </c>
      <c r="E204" s="86" t="str">
        <f>IFERROR(""&amp;INDEX(Backlog!D$6:D$1005,Calculation!$B204,1),"")</f>
        <v/>
      </c>
      <c r="F204" s="86" t="str">
        <f>IFERROR(""&amp;INDEX(Backlog!E$6:E$1005,Calculation!$B204,1),"")</f>
        <v/>
      </c>
      <c r="G204" s="86" t="str">
        <f>IFERROR(""&amp;INDEX(Backlog!F$6:F$1005,Calculation!$B204,1),"")</f>
        <v/>
      </c>
      <c r="H204" s="86" t="str">
        <f>IFERROR(IF(INDEX(Backlog!G$6:G$1005,Calculation!$B204,1)="","",INDEX(Backlog!G$6:G$1005,Calculation!$B204,1)),"")</f>
        <v/>
      </c>
      <c r="I204" s="86" t="str">
        <f>IFERROR(IF(INDEX(Backlog!H$6:H$1005,Calculation!$B204,1)="","Not set",INDEX(Backlog!H$6:H$1005,Calculation!$B204,1)),"")</f>
        <v>Not set</v>
      </c>
      <c r="J204" s="86" t="str">
        <f>IFERROR(""&amp;INDEX(Backlog!I$6:I$1005,Calculation!$B204,1),"")</f>
        <v/>
      </c>
      <c r="K204" s="86" t="str">
        <f>IFERROR(IF(LEN(INDEX(Backlog!J$6:J$1005,Calculation!$B204,1))=0,"Not set",INDEX(Backlog!J$6:J$1005,Calculation!$B204,1)),"")</f>
        <v>Not set</v>
      </c>
      <c r="L204" s="105" t="str">
        <f>IFERROR(IF(INDEX(Backlog!K$6:K$1005,Calculation!$B204,1)="","",INDEX(Backlog!K$6:K$1005,Calculation!$B204,1)),"")</f>
        <v/>
      </c>
      <c r="M204" s="105" t="str">
        <f t="shared" si="86"/>
        <v/>
      </c>
      <c r="N204" s="105" t="str">
        <f>IFERROR(IF(INDEX(Backlog!L$6:L$1005,Calculation!$B204,1)="","",INDEX(Backlog!L$6:L$1005,Calculation!$B204,1)),"")</f>
        <v/>
      </c>
      <c r="O204" s="105" t="str">
        <f t="shared" si="87"/>
        <v/>
      </c>
      <c r="P204" s="86" t="str">
        <f>IFERROR(""&amp;INDEX(Backlog!M$6:M$1005,Calculation!$B204,1),"")</f>
        <v/>
      </c>
      <c r="Q204" s="106" t="str">
        <f t="shared" si="88"/>
        <v/>
      </c>
      <c r="R204" s="106">
        <f t="shared" si="89"/>
        <v>0</v>
      </c>
      <c r="T204" s="107">
        <f t="shared" si="90"/>
        <v>0</v>
      </c>
      <c r="U204" s="86">
        <f t="shared" si="91"/>
        <v>1</v>
      </c>
      <c r="V204" s="86">
        <f t="shared" si="92"/>
        <v>1</v>
      </c>
      <c r="W204" s="86">
        <f t="shared" si="93"/>
        <v>1</v>
      </c>
      <c r="X204" s="86">
        <f t="shared" si="100"/>
        <v>0</v>
      </c>
      <c r="Y204" s="86" t="str">
        <f t="shared" si="94"/>
        <v xml:space="preserve">#0 - </v>
      </c>
      <c r="Z204" s="86" t="str">
        <f t="shared" si="95"/>
        <v>-</v>
      </c>
      <c r="AA204" s="86" t="str">
        <f>IF(X204=0,"",IF(LEN(K204)=0,COLUMN(Kanban!$D$8),IFERROR(MATCH(K204,Kanban!$A$8:$AI$8,0),COLUMN(Kanban!$D$8))))</f>
        <v/>
      </c>
      <c r="AB204" s="86" t="str">
        <f>IF(X204=0,"",2*COUNTIF($AA$5:AA204,AA204)+$AF$5)</f>
        <v/>
      </c>
      <c r="AC204" s="106" t="str">
        <f t="shared" si="101"/>
        <v>-</v>
      </c>
      <c r="AK204" s="133" t="str">
        <f>INDEX(Retrospective!$B$8:$D$207,B204,IF(OR($AI$4=2,$AI$4=4),2,1))&amp;IF($AI$4=2,""," - "&amp;INDEX(Retrospective!$B$8:$D$207,B204,IF($AI$4=1,2,3)))</f>
        <v xml:space="preserve"> - </v>
      </c>
      <c r="AL204" s="134" t="str">
        <f>IFERROR(MATCH(INDEX(Retrospective!$E$8:$E$207,B204,1),$AI$13:$AI$16,0),"")</f>
        <v/>
      </c>
      <c r="AM204" s="86" t="str">
        <f>IF(AL204="","", AL204&amp;"."&amp;COUNTIF($AL$5:AL204,AL204))</f>
        <v/>
      </c>
      <c r="BF204" s="111" t="str">
        <f t="array" ref="BF204">IFERROR(SMALL(IF($D$5:$D$1004=$AP$6,$N$5:$N$1004,""),B204),"")</f>
        <v/>
      </c>
      <c r="BG204" s="112" t="str">
        <f>IF(IFERROR(MATCH(BF204,$BF$4:BF203,0),0)=0,MAX($BG$4:BG203)+1,"")</f>
        <v/>
      </c>
      <c r="BH204" s="113" t="str">
        <f t="shared" si="96"/>
        <v/>
      </c>
      <c r="BI204" s="112" t="str">
        <f t="shared" si="97"/>
        <v/>
      </c>
      <c r="BJ204" s="86" t="str">
        <f t="shared" si="98"/>
        <v/>
      </c>
      <c r="BK204" s="86" t="str">
        <f t="shared" si="102"/>
        <v/>
      </c>
      <c r="BL204" s="86" t="str">
        <f t="shared" si="99"/>
        <v/>
      </c>
      <c r="BM204" s="86" t="str">
        <f t="shared" si="103"/>
        <v/>
      </c>
    </row>
    <row r="205" spans="2:65" s="7" customFormat="1" x14ac:dyDescent="0.25">
      <c r="B205" s="104">
        <v>201</v>
      </c>
      <c r="C205" s="86">
        <f>IFERROR(INDEX(Backlog!B$6:B$1005,Calculation!$B205,1),"")</f>
        <v>0</v>
      </c>
      <c r="D205" s="86" t="str">
        <f>IFERROR(IF(INDEX(Backlog!C$6:C$1005,Calculation!$B205,1)="","",INDEX(Backlog!C$6:C$1005,Calculation!$B205,1)),"")</f>
        <v/>
      </c>
      <c r="E205" s="86" t="str">
        <f>IFERROR(""&amp;INDEX(Backlog!D$6:D$1005,Calculation!$B205,1),"")</f>
        <v/>
      </c>
      <c r="F205" s="86" t="str">
        <f>IFERROR(""&amp;INDEX(Backlog!E$6:E$1005,Calculation!$B205,1),"")</f>
        <v/>
      </c>
      <c r="G205" s="86" t="str">
        <f>IFERROR(""&amp;INDEX(Backlog!F$6:F$1005,Calculation!$B205,1),"")</f>
        <v/>
      </c>
      <c r="H205" s="86" t="str">
        <f>IFERROR(IF(INDEX(Backlog!G$6:G$1005,Calculation!$B205,1)="","",INDEX(Backlog!G$6:G$1005,Calculation!$B205,1)),"")</f>
        <v/>
      </c>
      <c r="I205" s="86" t="str">
        <f>IFERROR(IF(INDEX(Backlog!H$6:H$1005,Calculation!$B205,1)="","Not set",INDEX(Backlog!H$6:H$1005,Calculation!$B205,1)),"")</f>
        <v>Not set</v>
      </c>
      <c r="J205" s="86" t="str">
        <f>IFERROR(""&amp;INDEX(Backlog!I$6:I$1005,Calculation!$B205,1),"")</f>
        <v/>
      </c>
      <c r="K205" s="86" t="str">
        <f>IFERROR(IF(LEN(INDEX(Backlog!J$6:J$1005,Calculation!$B205,1))=0,"Not set",INDEX(Backlog!J$6:J$1005,Calculation!$B205,1)),"")</f>
        <v>Not set</v>
      </c>
      <c r="L205" s="105" t="str">
        <f>IFERROR(IF(INDEX(Backlog!K$6:K$1005,Calculation!$B205,1)="","",INDEX(Backlog!K$6:K$1005,Calculation!$B205,1)),"")</f>
        <v/>
      </c>
      <c r="M205" s="105" t="str">
        <f t="shared" si="86"/>
        <v/>
      </c>
      <c r="N205" s="105" t="str">
        <f>IFERROR(IF(INDEX(Backlog!L$6:L$1005,Calculation!$B205,1)="","",INDEX(Backlog!L$6:L$1005,Calculation!$B205,1)),"")</f>
        <v/>
      </c>
      <c r="O205" s="105" t="str">
        <f t="shared" si="87"/>
        <v/>
      </c>
      <c r="P205" s="86" t="str">
        <f>IFERROR(""&amp;INDEX(Backlog!M$6:M$1005,Calculation!$B205,1),"")</f>
        <v/>
      </c>
      <c r="Q205" s="106" t="str">
        <f t="shared" si="88"/>
        <v/>
      </c>
      <c r="R205" s="106">
        <f t="shared" si="89"/>
        <v>0</v>
      </c>
      <c r="T205" s="107">
        <f t="shared" si="90"/>
        <v>0</v>
      </c>
      <c r="U205" s="86">
        <f t="shared" si="91"/>
        <v>1</v>
      </c>
      <c r="V205" s="86">
        <f t="shared" si="92"/>
        <v>1</v>
      </c>
      <c r="W205" s="86">
        <f t="shared" si="93"/>
        <v>1</v>
      </c>
      <c r="X205" s="86">
        <f t="shared" si="100"/>
        <v>0</v>
      </c>
      <c r="Y205" s="86" t="str">
        <f t="shared" si="94"/>
        <v xml:space="preserve">#0 - </v>
      </c>
      <c r="Z205" s="86" t="str">
        <f t="shared" si="95"/>
        <v>-</v>
      </c>
      <c r="AA205" s="86" t="str">
        <f>IF(X205=0,"",IF(LEN(K205)=0,COLUMN(Kanban!$D$8),IFERROR(MATCH(K205,Kanban!$A$8:$AI$8,0),COLUMN(Kanban!$D$8))))</f>
        <v/>
      </c>
      <c r="AB205" s="86" t="str">
        <f>IF(X205=0,"",2*COUNTIF($AA$5:AA205,AA205)+$AF$5)</f>
        <v/>
      </c>
      <c r="AC205" s="106" t="str">
        <f t="shared" si="101"/>
        <v>-</v>
      </c>
      <c r="BF205" s="111" t="str">
        <f t="array" ref="BF205">IFERROR(SMALL(IF($D$5:$D$1004=$AP$6,$N$5:$N$1004,""),B205),"")</f>
        <v/>
      </c>
      <c r="BG205" s="112" t="str">
        <f>IF(IFERROR(MATCH(BF205,$BF$4:BF204,0),0)=0,MAX($BG$4:BG204)+1,"")</f>
        <v/>
      </c>
      <c r="BH205" s="113" t="str">
        <f t="shared" si="96"/>
        <v/>
      </c>
      <c r="BI205" s="112" t="str">
        <f t="shared" si="97"/>
        <v/>
      </c>
      <c r="BJ205" s="86" t="str">
        <f t="shared" si="98"/>
        <v/>
      </c>
      <c r="BK205" s="86" t="str">
        <f t="shared" si="102"/>
        <v/>
      </c>
      <c r="BL205" s="86" t="str">
        <f t="shared" si="99"/>
        <v/>
      </c>
      <c r="BM205" s="86" t="str">
        <f t="shared" si="103"/>
        <v/>
      </c>
    </row>
    <row r="206" spans="2:65" s="7" customFormat="1" x14ac:dyDescent="0.25">
      <c r="B206" s="104">
        <v>202</v>
      </c>
      <c r="C206" s="86">
        <f>IFERROR(INDEX(Backlog!B$6:B$1005,Calculation!$B206,1),"")</f>
        <v>0</v>
      </c>
      <c r="D206" s="86" t="str">
        <f>IFERROR(IF(INDEX(Backlog!C$6:C$1005,Calculation!$B206,1)="","",INDEX(Backlog!C$6:C$1005,Calculation!$B206,1)),"")</f>
        <v/>
      </c>
      <c r="E206" s="86" t="str">
        <f>IFERROR(""&amp;INDEX(Backlog!D$6:D$1005,Calculation!$B206,1),"")</f>
        <v/>
      </c>
      <c r="F206" s="86" t="str">
        <f>IFERROR(""&amp;INDEX(Backlog!E$6:E$1005,Calculation!$B206,1),"")</f>
        <v/>
      </c>
      <c r="G206" s="86" t="str">
        <f>IFERROR(""&amp;INDEX(Backlog!F$6:F$1005,Calculation!$B206,1),"")</f>
        <v/>
      </c>
      <c r="H206" s="86" t="str">
        <f>IFERROR(IF(INDEX(Backlog!G$6:G$1005,Calculation!$B206,1)="","",INDEX(Backlog!G$6:G$1005,Calculation!$B206,1)),"")</f>
        <v/>
      </c>
      <c r="I206" s="86" t="str">
        <f>IFERROR(IF(INDEX(Backlog!H$6:H$1005,Calculation!$B206,1)="","Not set",INDEX(Backlog!H$6:H$1005,Calculation!$B206,1)),"")</f>
        <v>Not set</v>
      </c>
      <c r="J206" s="86" t="str">
        <f>IFERROR(""&amp;INDEX(Backlog!I$6:I$1005,Calculation!$B206,1),"")</f>
        <v/>
      </c>
      <c r="K206" s="86" t="str">
        <f>IFERROR(IF(LEN(INDEX(Backlog!J$6:J$1005,Calculation!$B206,1))=0,"Not set",INDEX(Backlog!J$6:J$1005,Calculation!$B206,1)),"")</f>
        <v>Not set</v>
      </c>
      <c r="L206" s="105" t="str">
        <f>IFERROR(IF(INDEX(Backlog!K$6:K$1005,Calculation!$B206,1)="","",INDEX(Backlog!K$6:K$1005,Calculation!$B206,1)),"")</f>
        <v/>
      </c>
      <c r="M206" s="105" t="str">
        <f t="shared" si="86"/>
        <v/>
      </c>
      <c r="N206" s="105" t="str">
        <f>IFERROR(IF(INDEX(Backlog!L$6:L$1005,Calculation!$B206,1)="","",INDEX(Backlog!L$6:L$1005,Calculation!$B206,1)),"")</f>
        <v/>
      </c>
      <c r="O206" s="105" t="str">
        <f t="shared" si="87"/>
        <v/>
      </c>
      <c r="P206" s="86" t="str">
        <f>IFERROR(""&amp;INDEX(Backlog!M$6:M$1005,Calculation!$B206,1),"")</f>
        <v/>
      </c>
      <c r="Q206" s="106" t="str">
        <f t="shared" si="88"/>
        <v/>
      </c>
      <c r="R206" s="106">
        <f t="shared" si="89"/>
        <v>0</v>
      </c>
      <c r="T206" s="107">
        <f t="shared" si="90"/>
        <v>0</v>
      </c>
      <c r="U206" s="86">
        <f t="shared" si="91"/>
        <v>1</v>
      </c>
      <c r="V206" s="86">
        <f t="shared" si="92"/>
        <v>1</v>
      </c>
      <c r="W206" s="86">
        <f t="shared" si="93"/>
        <v>1</v>
      </c>
      <c r="X206" s="86">
        <f t="shared" si="100"/>
        <v>0</v>
      </c>
      <c r="Y206" s="86" t="str">
        <f t="shared" si="94"/>
        <v xml:space="preserve">#0 - </v>
      </c>
      <c r="Z206" s="86" t="str">
        <f t="shared" si="95"/>
        <v>-</v>
      </c>
      <c r="AA206" s="86" t="str">
        <f>IF(X206=0,"",IF(LEN(K206)=0,COLUMN(Kanban!$D$8),IFERROR(MATCH(K206,Kanban!$A$8:$AI$8,0),COLUMN(Kanban!$D$8))))</f>
        <v/>
      </c>
      <c r="AB206" s="86" t="str">
        <f>IF(X206=0,"",2*COUNTIF($AA$5:AA206,AA206)+$AF$5)</f>
        <v/>
      </c>
      <c r="AC206" s="106" t="str">
        <f t="shared" si="101"/>
        <v>-</v>
      </c>
      <c r="BF206" s="111" t="str">
        <f t="array" ref="BF206">IFERROR(SMALL(IF($D$5:$D$1004=$AP$6,$N$5:$N$1004,""),B206),"")</f>
        <v/>
      </c>
      <c r="BG206" s="112" t="str">
        <f>IF(IFERROR(MATCH(BF206,$BF$4:BF205,0),0)=0,MAX($BG$4:BG205)+1,"")</f>
        <v/>
      </c>
      <c r="BH206" s="113" t="str">
        <f t="shared" si="96"/>
        <v/>
      </c>
      <c r="BI206" s="112" t="str">
        <f t="shared" si="97"/>
        <v/>
      </c>
      <c r="BJ206" s="86" t="str">
        <f t="shared" si="98"/>
        <v/>
      </c>
      <c r="BK206" s="86" t="str">
        <f t="shared" si="102"/>
        <v/>
      </c>
      <c r="BL206" s="86" t="str">
        <f t="shared" si="99"/>
        <v/>
      </c>
      <c r="BM206" s="86" t="str">
        <f t="shared" si="103"/>
        <v/>
      </c>
    </row>
    <row r="207" spans="2:65" s="7" customFormat="1" x14ac:dyDescent="0.25">
      <c r="B207" s="104">
        <v>203</v>
      </c>
      <c r="C207" s="86">
        <f>IFERROR(INDEX(Backlog!B$6:B$1005,Calculation!$B207,1),"")</f>
        <v>0</v>
      </c>
      <c r="D207" s="86" t="str">
        <f>IFERROR(IF(INDEX(Backlog!C$6:C$1005,Calculation!$B207,1)="","",INDEX(Backlog!C$6:C$1005,Calculation!$B207,1)),"")</f>
        <v/>
      </c>
      <c r="E207" s="86" t="str">
        <f>IFERROR(""&amp;INDEX(Backlog!D$6:D$1005,Calculation!$B207,1),"")</f>
        <v/>
      </c>
      <c r="F207" s="86" t="str">
        <f>IFERROR(""&amp;INDEX(Backlog!E$6:E$1005,Calculation!$B207,1),"")</f>
        <v/>
      </c>
      <c r="G207" s="86" t="str">
        <f>IFERROR(""&amp;INDEX(Backlog!F$6:F$1005,Calculation!$B207,1),"")</f>
        <v/>
      </c>
      <c r="H207" s="86" t="str">
        <f>IFERROR(IF(INDEX(Backlog!G$6:G$1005,Calculation!$B207,1)="","",INDEX(Backlog!G$6:G$1005,Calculation!$B207,1)),"")</f>
        <v/>
      </c>
      <c r="I207" s="86" t="str">
        <f>IFERROR(IF(INDEX(Backlog!H$6:H$1005,Calculation!$B207,1)="","Not set",INDEX(Backlog!H$6:H$1005,Calculation!$B207,1)),"")</f>
        <v>Not set</v>
      </c>
      <c r="J207" s="86" t="str">
        <f>IFERROR(""&amp;INDEX(Backlog!I$6:I$1005,Calculation!$B207,1),"")</f>
        <v/>
      </c>
      <c r="K207" s="86" t="str">
        <f>IFERROR(IF(LEN(INDEX(Backlog!J$6:J$1005,Calculation!$B207,1))=0,"Not set",INDEX(Backlog!J$6:J$1005,Calculation!$B207,1)),"")</f>
        <v>Not set</v>
      </c>
      <c r="L207" s="105" t="str">
        <f>IFERROR(IF(INDEX(Backlog!K$6:K$1005,Calculation!$B207,1)="","",INDEX(Backlog!K$6:K$1005,Calculation!$B207,1)),"")</f>
        <v/>
      </c>
      <c r="M207" s="105" t="str">
        <f t="shared" si="86"/>
        <v/>
      </c>
      <c r="N207" s="105" t="str">
        <f>IFERROR(IF(INDEX(Backlog!L$6:L$1005,Calculation!$B207,1)="","",INDEX(Backlog!L$6:L$1005,Calculation!$B207,1)),"")</f>
        <v/>
      </c>
      <c r="O207" s="105" t="str">
        <f t="shared" si="87"/>
        <v/>
      </c>
      <c r="P207" s="86" t="str">
        <f>IFERROR(""&amp;INDEX(Backlog!M$6:M$1005,Calculation!$B207,1),"")</f>
        <v/>
      </c>
      <c r="Q207" s="106" t="str">
        <f t="shared" si="88"/>
        <v/>
      </c>
      <c r="R207" s="106">
        <f t="shared" si="89"/>
        <v>0</v>
      </c>
      <c r="T207" s="107">
        <f t="shared" si="90"/>
        <v>0</v>
      </c>
      <c r="U207" s="86">
        <f t="shared" si="91"/>
        <v>1</v>
      </c>
      <c r="V207" s="86">
        <f t="shared" si="92"/>
        <v>1</v>
      </c>
      <c r="W207" s="86">
        <f t="shared" si="93"/>
        <v>1</v>
      </c>
      <c r="X207" s="86">
        <f t="shared" si="100"/>
        <v>0</v>
      </c>
      <c r="Y207" s="86" t="str">
        <f t="shared" si="94"/>
        <v xml:space="preserve">#0 - </v>
      </c>
      <c r="Z207" s="86" t="str">
        <f t="shared" si="95"/>
        <v>-</v>
      </c>
      <c r="AA207" s="86" t="str">
        <f>IF(X207=0,"",IF(LEN(K207)=0,COLUMN(Kanban!$D$8),IFERROR(MATCH(K207,Kanban!$A$8:$AI$8,0),COLUMN(Kanban!$D$8))))</f>
        <v/>
      </c>
      <c r="AB207" s="86" t="str">
        <f>IF(X207=0,"",2*COUNTIF($AA$5:AA207,AA207)+$AF$5)</f>
        <v/>
      </c>
      <c r="AC207" s="106" t="str">
        <f t="shared" si="101"/>
        <v>-</v>
      </c>
      <c r="BF207" s="111" t="str">
        <f t="array" ref="BF207">IFERROR(SMALL(IF($D$5:$D$1004=$AP$6,$N$5:$N$1004,""),B207),"")</f>
        <v/>
      </c>
      <c r="BG207" s="112" t="str">
        <f>IF(IFERROR(MATCH(BF207,$BF$4:BF206,0),0)=0,MAX($BG$4:BG206)+1,"")</f>
        <v/>
      </c>
      <c r="BH207" s="113" t="str">
        <f t="shared" si="96"/>
        <v/>
      </c>
      <c r="BI207" s="112" t="str">
        <f t="shared" si="97"/>
        <v/>
      </c>
      <c r="BJ207" s="86" t="str">
        <f t="shared" si="98"/>
        <v/>
      </c>
      <c r="BK207" s="86" t="str">
        <f t="shared" si="102"/>
        <v/>
      </c>
      <c r="BL207" s="86" t="str">
        <f t="shared" si="99"/>
        <v/>
      </c>
      <c r="BM207" s="86" t="str">
        <f t="shared" si="103"/>
        <v/>
      </c>
    </row>
    <row r="208" spans="2:65" s="7" customFormat="1" x14ac:dyDescent="0.25">
      <c r="B208" s="104">
        <v>204</v>
      </c>
      <c r="C208" s="86">
        <f>IFERROR(INDEX(Backlog!B$6:B$1005,Calculation!$B208,1),"")</f>
        <v>0</v>
      </c>
      <c r="D208" s="86" t="str">
        <f>IFERROR(IF(INDEX(Backlog!C$6:C$1005,Calculation!$B208,1)="","",INDEX(Backlog!C$6:C$1005,Calculation!$B208,1)),"")</f>
        <v/>
      </c>
      <c r="E208" s="86" t="str">
        <f>IFERROR(""&amp;INDEX(Backlog!D$6:D$1005,Calculation!$B208,1),"")</f>
        <v/>
      </c>
      <c r="F208" s="86" t="str">
        <f>IFERROR(""&amp;INDEX(Backlog!E$6:E$1005,Calculation!$B208,1),"")</f>
        <v/>
      </c>
      <c r="G208" s="86" t="str">
        <f>IFERROR(""&amp;INDEX(Backlog!F$6:F$1005,Calculation!$B208,1),"")</f>
        <v/>
      </c>
      <c r="H208" s="86" t="str">
        <f>IFERROR(IF(INDEX(Backlog!G$6:G$1005,Calculation!$B208,1)="","",INDEX(Backlog!G$6:G$1005,Calculation!$B208,1)),"")</f>
        <v/>
      </c>
      <c r="I208" s="86" t="str">
        <f>IFERROR(IF(INDEX(Backlog!H$6:H$1005,Calculation!$B208,1)="","Not set",INDEX(Backlog!H$6:H$1005,Calculation!$B208,1)),"")</f>
        <v>Not set</v>
      </c>
      <c r="J208" s="86" t="str">
        <f>IFERROR(""&amp;INDEX(Backlog!I$6:I$1005,Calculation!$B208,1),"")</f>
        <v/>
      </c>
      <c r="K208" s="86" t="str">
        <f>IFERROR(IF(LEN(INDEX(Backlog!J$6:J$1005,Calculation!$B208,1))=0,"Not set",INDEX(Backlog!J$6:J$1005,Calculation!$B208,1)),"")</f>
        <v>Not set</v>
      </c>
      <c r="L208" s="105" t="str">
        <f>IFERROR(IF(INDEX(Backlog!K$6:K$1005,Calculation!$B208,1)="","",INDEX(Backlog!K$6:K$1005,Calculation!$B208,1)),"")</f>
        <v/>
      </c>
      <c r="M208" s="105" t="str">
        <f t="shared" si="86"/>
        <v/>
      </c>
      <c r="N208" s="105" t="str">
        <f>IFERROR(IF(INDEX(Backlog!L$6:L$1005,Calculation!$B208,1)="","",INDEX(Backlog!L$6:L$1005,Calculation!$B208,1)),"")</f>
        <v/>
      </c>
      <c r="O208" s="105" t="str">
        <f t="shared" si="87"/>
        <v/>
      </c>
      <c r="P208" s="86" t="str">
        <f>IFERROR(""&amp;INDEX(Backlog!M$6:M$1005,Calculation!$B208,1),"")</f>
        <v/>
      </c>
      <c r="Q208" s="106" t="str">
        <f t="shared" si="88"/>
        <v/>
      </c>
      <c r="R208" s="106">
        <f t="shared" si="89"/>
        <v>0</v>
      </c>
      <c r="T208" s="107">
        <f t="shared" si="90"/>
        <v>0</v>
      </c>
      <c r="U208" s="86">
        <f t="shared" si="91"/>
        <v>1</v>
      </c>
      <c r="V208" s="86">
        <f t="shared" si="92"/>
        <v>1</v>
      </c>
      <c r="W208" s="86">
        <f t="shared" si="93"/>
        <v>1</v>
      </c>
      <c r="X208" s="86">
        <f t="shared" si="100"/>
        <v>0</v>
      </c>
      <c r="Y208" s="86" t="str">
        <f t="shared" si="94"/>
        <v xml:space="preserve">#0 - </v>
      </c>
      <c r="Z208" s="86" t="str">
        <f t="shared" si="95"/>
        <v>-</v>
      </c>
      <c r="AA208" s="86" t="str">
        <f>IF(X208=0,"",IF(LEN(K208)=0,COLUMN(Kanban!$D$8),IFERROR(MATCH(K208,Kanban!$A$8:$AI$8,0),COLUMN(Kanban!$D$8))))</f>
        <v/>
      </c>
      <c r="AB208" s="86" t="str">
        <f>IF(X208=0,"",2*COUNTIF($AA$5:AA208,AA208)+$AF$5)</f>
        <v/>
      </c>
      <c r="AC208" s="106" t="str">
        <f t="shared" si="101"/>
        <v>-</v>
      </c>
      <c r="BF208" s="111" t="str">
        <f t="array" ref="BF208">IFERROR(SMALL(IF($D$5:$D$1004=$AP$6,$N$5:$N$1004,""),B208),"")</f>
        <v/>
      </c>
      <c r="BG208" s="112" t="str">
        <f>IF(IFERROR(MATCH(BF208,$BF$4:BF207,0),0)=0,MAX($BG$4:BG207)+1,"")</f>
        <v/>
      </c>
      <c r="BH208" s="113" t="str">
        <f t="shared" si="96"/>
        <v/>
      </c>
      <c r="BI208" s="112" t="str">
        <f t="shared" si="97"/>
        <v/>
      </c>
      <c r="BJ208" s="86" t="str">
        <f t="shared" si="98"/>
        <v/>
      </c>
      <c r="BK208" s="86" t="str">
        <f t="shared" si="102"/>
        <v/>
      </c>
      <c r="BL208" s="86" t="str">
        <f t="shared" si="99"/>
        <v/>
      </c>
      <c r="BM208" s="86" t="str">
        <f t="shared" si="103"/>
        <v/>
      </c>
    </row>
    <row r="209" spans="2:65" s="7" customFormat="1" x14ac:dyDescent="0.25">
      <c r="B209" s="104">
        <v>205</v>
      </c>
      <c r="C209" s="86">
        <f>IFERROR(INDEX(Backlog!B$6:B$1005,Calculation!$B209,1),"")</f>
        <v>0</v>
      </c>
      <c r="D209" s="86" t="str">
        <f>IFERROR(IF(INDEX(Backlog!C$6:C$1005,Calculation!$B209,1)="","",INDEX(Backlog!C$6:C$1005,Calculation!$B209,1)),"")</f>
        <v/>
      </c>
      <c r="E209" s="86" t="str">
        <f>IFERROR(""&amp;INDEX(Backlog!D$6:D$1005,Calculation!$B209,1),"")</f>
        <v/>
      </c>
      <c r="F209" s="86" t="str">
        <f>IFERROR(""&amp;INDEX(Backlog!E$6:E$1005,Calculation!$B209,1),"")</f>
        <v/>
      </c>
      <c r="G209" s="86" t="str">
        <f>IFERROR(""&amp;INDEX(Backlog!F$6:F$1005,Calculation!$B209,1),"")</f>
        <v/>
      </c>
      <c r="H209" s="86" t="str">
        <f>IFERROR(IF(INDEX(Backlog!G$6:G$1005,Calculation!$B209,1)="","",INDEX(Backlog!G$6:G$1005,Calculation!$B209,1)),"")</f>
        <v/>
      </c>
      <c r="I209" s="86" t="str">
        <f>IFERROR(IF(INDEX(Backlog!H$6:H$1005,Calculation!$B209,1)="","Not set",INDEX(Backlog!H$6:H$1005,Calculation!$B209,1)),"")</f>
        <v>Not set</v>
      </c>
      <c r="J209" s="86" t="str">
        <f>IFERROR(""&amp;INDEX(Backlog!I$6:I$1005,Calculation!$B209,1),"")</f>
        <v/>
      </c>
      <c r="K209" s="86" t="str">
        <f>IFERROR(IF(LEN(INDEX(Backlog!J$6:J$1005,Calculation!$B209,1))=0,"Not set",INDEX(Backlog!J$6:J$1005,Calculation!$B209,1)),"")</f>
        <v>Not set</v>
      </c>
      <c r="L209" s="105" t="str">
        <f>IFERROR(IF(INDEX(Backlog!K$6:K$1005,Calculation!$B209,1)="","",INDEX(Backlog!K$6:K$1005,Calculation!$B209,1)),"")</f>
        <v/>
      </c>
      <c r="M209" s="105" t="str">
        <f t="shared" si="86"/>
        <v/>
      </c>
      <c r="N209" s="105" t="str">
        <f>IFERROR(IF(INDEX(Backlog!L$6:L$1005,Calculation!$B209,1)="","",INDEX(Backlog!L$6:L$1005,Calculation!$B209,1)),"")</f>
        <v/>
      </c>
      <c r="O209" s="105" t="str">
        <f t="shared" si="87"/>
        <v/>
      </c>
      <c r="P209" s="86" t="str">
        <f>IFERROR(""&amp;INDEX(Backlog!M$6:M$1005,Calculation!$B209,1),"")</f>
        <v/>
      </c>
      <c r="Q209" s="106" t="str">
        <f t="shared" si="88"/>
        <v/>
      </c>
      <c r="R209" s="106">
        <f t="shared" si="89"/>
        <v>0</v>
      </c>
      <c r="T209" s="107">
        <f t="shared" si="90"/>
        <v>0</v>
      </c>
      <c r="U209" s="86">
        <f t="shared" si="91"/>
        <v>1</v>
      </c>
      <c r="V209" s="86">
        <f t="shared" si="92"/>
        <v>1</v>
      </c>
      <c r="W209" s="86">
        <f t="shared" si="93"/>
        <v>1</v>
      </c>
      <c r="X209" s="86">
        <f t="shared" si="100"/>
        <v>0</v>
      </c>
      <c r="Y209" s="86" t="str">
        <f t="shared" si="94"/>
        <v xml:space="preserve">#0 - </v>
      </c>
      <c r="Z209" s="86" t="str">
        <f t="shared" si="95"/>
        <v>-</v>
      </c>
      <c r="AA209" s="86" t="str">
        <f>IF(X209=0,"",IF(LEN(K209)=0,COLUMN(Kanban!$D$8),IFERROR(MATCH(K209,Kanban!$A$8:$AI$8,0),COLUMN(Kanban!$D$8))))</f>
        <v/>
      </c>
      <c r="AB209" s="86" t="str">
        <f>IF(X209=0,"",2*COUNTIF($AA$5:AA209,AA209)+$AF$5)</f>
        <v/>
      </c>
      <c r="AC209" s="106" t="str">
        <f t="shared" si="101"/>
        <v>-</v>
      </c>
      <c r="BF209" s="111" t="str">
        <f t="array" ref="BF209">IFERROR(SMALL(IF($D$5:$D$1004=$AP$6,$N$5:$N$1004,""),B209),"")</f>
        <v/>
      </c>
      <c r="BG209" s="112" t="str">
        <f>IF(IFERROR(MATCH(BF209,$BF$4:BF208,0),0)=0,MAX($BG$4:BG208)+1,"")</f>
        <v/>
      </c>
      <c r="BH209" s="113" t="str">
        <f t="shared" si="96"/>
        <v/>
      </c>
      <c r="BI209" s="112" t="str">
        <f t="shared" si="97"/>
        <v/>
      </c>
      <c r="BJ209" s="86" t="str">
        <f t="shared" si="98"/>
        <v/>
      </c>
      <c r="BK209" s="86" t="str">
        <f t="shared" si="102"/>
        <v/>
      </c>
      <c r="BL209" s="86" t="str">
        <f t="shared" si="99"/>
        <v/>
      </c>
      <c r="BM209" s="86" t="str">
        <f t="shared" si="103"/>
        <v/>
      </c>
    </row>
    <row r="210" spans="2:65" s="7" customFormat="1" x14ac:dyDescent="0.25">
      <c r="B210" s="104">
        <v>206</v>
      </c>
      <c r="C210" s="86">
        <f>IFERROR(INDEX(Backlog!B$6:B$1005,Calculation!$B210,1),"")</f>
        <v>0</v>
      </c>
      <c r="D210" s="86" t="str">
        <f>IFERROR(IF(INDEX(Backlog!C$6:C$1005,Calculation!$B210,1)="","",INDEX(Backlog!C$6:C$1005,Calculation!$B210,1)),"")</f>
        <v/>
      </c>
      <c r="E210" s="86" t="str">
        <f>IFERROR(""&amp;INDEX(Backlog!D$6:D$1005,Calculation!$B210,1),"")</f>
        <v/>
      </c>
      <c r="F210" s="86" t="str">
        <f>IFERROR(""&amp;INDEX(Backlog!E$6:E$1005,Calculation!$B210,1),"")</f>
        <v/>
      </c>
      <c r="G210" s="86" t="str">
        <f>IFERROR(""&amp;INDEX(Backlog!F$6:F$1005,Calculation!$B210,1),"")</f>
        <v/>
      </c>
      <c r="H210" s="86" t="str">
        <f>IFERROR(IF(INDEX(Backlog!G$6:G$1005,Calculation!$B210,1)="","",INDEX(Backlog!G$6:G$1005,Calculation!$B210,1)),"")</f>
        <v/>
      </c>
      <c r="I210" s="86" t="str">
        <f>IFERROR(IF(INDEX(Backlog!H$6:H$1005,Calculation!$B210,1)="","Not set",INDEX(Backlog!H$6:H$1005,Calculation!$B210,1)),"")</f>
        <v>Not set</v>
      </c>
      <c r="J210" s="86" t="str">
        <f>IFERROR(""&amp;INDEX(Backlog!I$6:I$1005,Calculation!$B210,1),"")</f>
        <v/>
      </c>
      <c r="K210" s="86" t="str">
        <f>IFERROR(IF(LEN(INDEX(Backlog!J$6:J$1005,Calculation!$B210,1))=0,"Not set",INDEX(Backlog!J$6:J$1005,Calculation!$B210,1)),"")</f>
        <v>Not set</v>
      </c>
      <c r="L210" s="105" t="str">
        <f>IFERROR(IF(INDEX(Backlog!K$6:K$1005,Calculation!$B210,1)="","",INDEX(Backlog!K$6:K$1005,Calculation!$B210,1)),"")</f>
        <v/>
      </c>
      <c r="M210" s="105" t="str">
        <f t="shared" si="86"/>
        <v/>
      </c>
      <c r="N210" s="105" t="str">
        <f>IFERROR(IF(INDEX(Backlog!L$6:L$1005,Calculation!$B210,1)="","",INDEX(Backlog!L$6:L$1005,Calculation!$B210,1)),"")</f>
        <v/>
      </c>
      <c r="O210" s="105" t="str">
        <f t="shared" si="87"/>
        <v/>
      </c>
      <c r="P210" s="86" t="str">
        <f>IFERROR(""&amp;INDEX(Backlog!M$6:M$1005,Calculation!$B210,1),"")</f>
        <v/>
      </c>
      <c r="Q210" s="106" t="str">
        <f t="shared" si="88"/>
        <v/>
      </c>
      <c r="R210" s="106">
        <f t="shared" si="89"/>
        <v>0</v>
      </c>
      <c r="T210" s="107">
        <f t="shared" si="90"/>
        <v>0</v>
      </c>
      <c r="U210" s="86">
        <f t="shared" si="91"/>
        <v>1</v>
      </c>
      <c r="V210" s="86">
        <f t="shared" si="92"/>
        <v>1</v>
      </c>
      <c r="W210" s="86">
        <f t="shared" si="93"/>
        <v>1</v>
      </c>
      <c r="X210" s="86">
        <f t="shared" si="100"/>
        <v>0</v>
      </c>
      <c r="Y210" s="86" t="str">
        <f t="shared" si="94"/>
        <v xml:space="preserve">#0 - </v>
      </c>
      <c r="Z210" s="86" t="str">
        <f t="shared" si="95"/>
        <v>-</v>
      </c>
      <c r="AA210" s="86" t="str">
        <f>IF(X210=0,"",IF(LEN(K210)=0,COLUMN(Kanban!$D$8),IFERROR(MATCH(K210,Kanban!$A$8:$AI$8,0),COLUMN(Kanban!$D$8))))</f>
        <v/>
      </c>
      <c r="AB210" s="86" t="str">
        <f>IF(X210=0,"",2*COUNTIF($AA$5:AA210,AA210)+$AF$5)</f>
        <v/>
      </c>
      <c r="AC210" s="106" t="str">
        <f t="shared" si="101"/>
        <v>-</v>
      </c>
      <c r="BF210" s="111" t="str">
        <f t="array" ref="BF210">IFERROR(SMALL(IF($D$5:$D$1004=$AP$6,$N$5:$N$1004,""),B210),"")</f>
        <v/>
      </c>
      <c r="BG210" s="112" t="str">
        <f>IF(IFERROR(MATCH(BF210,$BF$4:BF209,0),0)=0,MAX($BG$4:BG209)+1,"")</f>
        <v/>
      </c>
      <c r="BH210" s="113" t="str">
        <f t="shared" si="96"/>
        <v/>
      </c>
      <c r="BI210" s="112" t="str">
        <f t="shared" si="97"/>
        <v/>
      </c>
      <c r="BJ210" s="86" t="str">
        <f t="shared" si="98"/>
        <v/>
      </c>
      <c r="BK210" s="86" t="str">
        <f t="shared" si="102"/>
        <v/>
      </c>
      <c r="BL210" s="86" t="str">
        <f t="shared" si="99"/>
        <v/>
      </c>
      <c r="BM210" s="86" t="str">
        <f t="shared" si="103"/>
        <v/>
      </c>
    </row>
    <row r="211" spans="2:65" s="7" customFormat="1" x14ac:dyDescent="0.25">
      <c r="B211" s="104">
        <v>207</v>
      </c>
      <c r="C211" s="86">
        <f>IFERROR(INDEX(Backlog!B$6:B$1005,Calculation!$B211,1),"")</f>
        <v>0</v>
      </c>
      <c r="D211" s="86" t="str">
        <f>IFERROR(IF(INDEX(Backlog!C$6:C$1005,Calculation!$B211,1)="","",INDEX(Backlog!C$6:C$1005,Calculation!$B211,1)),"")</f>
        <v/>
      </c>
      <c r="E211" s="86" t="str">
        <f>IFERROR(""&amp;INDEX(Backlog!D$6:D$1005,Calculation!$B211,1),"")</f>
        <v/>
      </c>
      <c r="F211" s="86" t="str">
        <f>IFERROR(""&amp;INDEX(Backlog!E$6:E$1005,Calculation!$B211,1),"")</f>
        <v/>
      </c>
      <c r="G211" s="86" t="str">
        <f>IFERROR(""&amp;INDEX(Backlog!F$6:F$1005,Calculation!$B211,1),"")</f>
        <v/>
      </c>
      <c r="H211" s="86" t="str">
        <f>IFERROR(IF(INDEX(Backlog!G$6:G$1005,Calculation!$B211,1)="","",INDEX(Backlog!G$6:G$1005,Calculation!$B211,1)),"")</f>
        <v/>
      </c>
      <c r="I211" s="86" t="str">
        <f>IFERROR(IF(INDEX(Backlog!H$6:H$1005,Calculation!$B211,1)="","Not set",INDEX(Backlog!H$6:H$1005,Calculation!$B211,1)),"")</f>
        <v>Not set</v>
      </c>
      <c r="J211" s="86" t="str">
        <f>IFERROR(""&amp;INDEX(Backlog!I$6:I$1005,Calculation!$B211,1),"")</f>
        <v/>
      </c>
      <c r="K211" s="86" t="str">
        <f>IFERROR(IF(LEN(INDEX(Backlog!J$6:J$1005,Calculation!$B211,1))=0,"Not set",INDEX(Backlog!J$6:J$1005,Calculation!$B211,1)),"")</f>
        <v>Not set</v>
      </c>
      <c r="L211" s="105" t="str">
        <f>IFERROR(IF(INDEX(Backlog!K$6:K$1005,Calculation!$B211,1)="","",INDEX(Backlog!K$6:K$1005,Calculation!$B211,1)),"")</f>
        <v/>
      </c>
      <c r="M211" s="105" t="str">
        <f t="shared" si="86"/>
        <v/>
      </c>
      <c r="N211" s="105" t="str">
        <f>IFERROR(IF(INDEX(Backlog!L$6:L$1005,Calculation!$B211,1)="","",INDEX(Backlog!L$6:L$1005,Calculation!$B211,1)),"")</f>
        <v/>
      </c>
      <c r="O211" s="105" t="str">
        <f t="shared" si="87"/>
        <v/>
      </c>
      <c r="P211" s="86" t="str">
        <f>IFERROR(""&amp;INDEX(Backlog!M$6:M$1005,Calculation!$B211,1),"")</f>
        <v/>
      </c>
      <c r="Q211" s="106" t="str">
        <f t="shared" si="88"/>
        <v/>
      </c>
      <c r="R211" s="106">
        <f t="shared" si="89"/>
        <v>0</v>
      </c>
      <c r="T211" s="107">
        <f t="shared" si="90"/>
        <v>0</v>
      </c>
      <c r="U211" s="86">
        <f t="shared" si="91"/>
        <v>1</v>
      </c>
      <c r="V211" s="86">
        <f t="shared" si="92"/>
        <v>1</v>
      </c>
      <c r="W211" s="86">
        <f t="shared" si="93"/>
        <v>1</v>
      </c>
      <c r="X211" s="86">
        <f t="shared" si="100"/>
        <v>0</v>
      </c>
      <c r="Y211" s="86" t="str">
        <f t="shared" si="94"/>
        <v xml:space="preserve">#0 - </v>
      </c>
      <c r="Z211" s="86" t="str">
        <f t="shared" si="95"/>
        <v>-</v>
      </c>
      <c r="AA211" s="86" t="str">
        <f>IF(X211=0,"",IF(LEN(K211)=0,COLUMN(Kanban!$D$8),IFERROR(MATCH(K211,Kanban!$A$8:$AI$8,0),COLUMN(Kanban!$D$8))))</f>
        <v/>
      </c>
      <c r="AB211" s="86" t="str">
        <f>IF(X211=0,"",2*COUNTIF($AA$5:AA211,AA211)+$AF$5)</f>
        <v/>
      </c>
      <c r="AC211" s="106" t="str">
        <f t="shared" si="101"/>
        <v>-</v>
      </c>
      <c r="BF211" s="111" t="str">
        <f t="array" ref="BF211">IFERROR(SMALL(IF($D$5:$D$1004=$AP$6,$N$5:$N$1004,""),B211),"")</f>
        <v/>
      </c>
      <c r="BG211" s="112" t="str">
        <f>IF(IFERROR(MATCH(BF211,$BF$4:BF210,0),0)=0,MAX($BG$4:BG210)+1,"")</f>
        <v/>
      </c>
      <c r="BH211" s="113" t="str">
        <f t="shared" si="96"/>
        <v/>
      </c>
      <c r="BI211" s="112" t="str">
        <f t="shared" si="97"/>
        <v/>
      </c>
      <c r="BJ211" s="86" t="str">
        <f t="shared" si="98"/>
        <v/>
      </c>
      <c r="BK211" s="86" t="str">
        <f t="shared" si="102"/>
        <v/>
      </c>
      <c r="BL211" s="86" t="str">
        <f t="shared" si="99"/>
        <v/>
      </c>
      <c r="BM211" s="86" t="str">
        <f t="shared" si="103"/>
        <v/>
      </c>
    </row>
    <row r="212" spans="2:65" s="7" customFormat="1" x14ac:dyDescent="0.25">
      <c r="B212" s="104">
        <v>208</v>
      </c>
      <c r="C212" s="86">
        <f>IFERROR(INDEX(Backlog!B$6:B$1005,Calculation!$B212,1),"")</f>
        <v>0</v>
      </c>
      <c r="D212" s="86" t="str">
        <f>IFERROR(IF(INDEX(Backlog!C$6:C$1005,Calculation!$B212,1)="","",INDEX(Backlog!C$6:C$1005,Calculation!$B212,1)),"")</f>
        <v/>
      </c>
      <c r="E212" s="86" t="str">
        <f>IFERROR(""&amp;INDEX(Backlog!D$6:D$1005,Calculation!$B212,1),"")</f>
        <v/>
      </c>
      <c r="F212" s="86" t="str">
        <f>IFERROR(""&amp;INDEX(Backlog!E$6:E$1005,Calculation!$B212,1),"")</f>
        <v/>
      </c>
      <c r="G212" s="86" t="str">
        <f>IFERROR(""&amp;INDEX(Backlog!F$6:F$1005,Calculation!$B212,1),"")</f>
        <v/>
      </c>
      <c r="H212" s="86" t="str">
        <f>IFERROR(IF(INDEX(Backlog!G$6:G$1005,Calculation!$B212,1)="","",INDEX(Backlog!G$6:G$1005,Calculation!$B212,1)),"")</f>
        <v/>
      </c>
      <c r="I212" s="86" t="str">
        <f>IFERROR(IF(INDEX(Backlog!H$6:H$1005,Calculation!$B212,1)="","Not set",INDEX(Backlog!H$6:H$1005,Calculation!$B212,1)),"")</f>
        <v>Not set</v>
      </c>
      <c r="J212" s="86" t="str">
        <f>IFERROR(""&amp;INDEX(Backlog!I$6:I$1005,Calculation!$B212,1),"")</f>
        <v/>
      </c>
      <c r="K212" s="86" t="str">
        <f>IFERROR(IF(LEN(INDEX(Backlog!J$6:J$1005,Calculation!$B212,1))=0,"Not set",INDEX(Backlog!J$6:J$1005,Calculation!$B212,1)),"")</f>
        <v>Not set</v>
      </c>
      <c r="L212" s="105" t="str">
        <f>IFERROR(IF(INDEX(Backlog!K$6:K$1005,Calculation!$B212,1)="","",INDEX(Backlog!K$6:K$1005,Calculation!$B212,1)),"")</f>
        <v/>
      </c>
      <c r="M212" s="105" t="str">
        <f t="shared" si="86"/>
        <v/>
      </c>
      <c r="N212" s="105" t="str">
        <f>IFERROR(IF(INDEX(Backlog!L$6:L$1005,Calculation!$B212,1)="","",INDEX(Backlog!L$6:L$1005,Calculation!$B212,1)),"")</f>
        <v/>
      </c>
      <c r="O212" s="105" t="str">
        <f t="shared" si="87"/>
        <v/>
      </c>
      <c r="P212" s="86" t="str">
        <f>IFERROR(""&amp;INDEX(Backlog!M$6:M$1005,Calculation!$B212,1),"")</f>
        <v/>
      </c>
      <c r="Q212" s="106" t="str">
        <f t="shared" si="88"/>
        <v/>
      </c>
      <c r="R212" s="106">
        <f t="shared" si="89"/>
        <v>0</v>
      </c>
      <c r="T212" s="107">
        <f t="shared" si="90"/>
        <v>0</v>
      </c>
      <c r="U212" s="86">
        <f t="shared" si="91"/>
        <v>1</v>
      </c>
      <c r="V212" s="86">
        <f t="shared" si="92"/>
        <v>1</v>
      </c>
      <c r="W212" s="86">
        <f t="shared" si="93"/>
        <v>1</v>
      </c>
      <c r="X212" s="86">
        <f t="shared" si="100"/>
        <v>0</v>
      </c>
      <c r="Y212" s="86" t="str">
        <f t="shared" si="94"/>
        <v xml:space="preserve">#0 - </v>
      </c>
      <c r="Z212" s="86" t="str">
        <f t="shared" si="95"/>
        <v>-</v>
      </c>
      <c r="AA212" s="86" t="str">
        <f>IF(X212=0,"",IF(LEN(K212)=0,COLUMN(Kanban!$D$8),IFERROR(MATCH(K212,Kanban!$A$8:$AI$8,0),COLUMN(Kanban!$D$8))))</f>
        <v/>
      </c>
      <c r="AB212" s="86" t="str">
        <f>IF(X212=0,"",2*COUNTIF($AA$5:AA212,AA212)+$AF$5)</f>
        <v/>
      </c>
      <c r="AC212" s="106" t="str">
        <f t="shared" si="101"/>
        <v>-</v>
      </c>
      <c r="BF212" s="111" t="str">
        <f t="array" ref="BF212">IFERROR(SMALL(IF($D$5:$D$1004=$AP$6,$N$5:$N$1004,""),B212),"")</f>
        <v/>
      </c>
      <c r="BG212" s="112" t="str">
        <f>IF(IFERROR(MATCH(BF212,$BF$4:BF211,0),0)=0,MAX($BG$4:BG211)+1,"")</f>
        <v/>
      </c>
      <c r="BH212" s="113" t="str">
        <f t="shared" si="96"/>
        <v/>
      </c>
      <c r="BI212" s="112" t="str">
        <f t="shared" si="97"/>
        <v/>
      </c>
      <c r="BJ212" s="86" t="str">
        <f t="shared" si="98"/>
        <v/>
      </c>
      <c r="BK212" s="86" t="str">
        <f t="shared" si="102"/>
        <v/>
      </c>
      <c r="BL212" s="86" t="str">
        <f t="shared" si="99"/>
        <v/>
      </c>
      <c r="BM212" s="86" t="str">
        <f t="shared" si="103"/>
        <v/>
      </c>
    </row>
    <row r="213" spans="2:65" s="7" customFormat="1" x14ac:dyDescent="0.25">
      <c r="B213" s="104">
        <v>209</v>
      </c>
      <c r="C213" s="86">
        <f>IFERROR(INDEX(Backlog!B$6:B$1005,Calculation!$B213,1),"")</f>
        <v>0</v>
      </c>
      <c r="D213" s="86" t="str">
        <f>IFERROR(IF(INDEX(Backlog!C$6:C$1005,Calculation!$B213,1)="","",INDEX(Backlog!C$6:C$1005,Calculation!$B213,1)),"")</f>
        <v/>
      </c>
      <c r="E213" s="86" t="str">
        <f>IFERROR(""&amp;INDEX(Backlog!D$6:D$1005,Calculation!$B213,1),"")</f>
        <v/>
      </c>
      <c r="F213" s="86" t="str">
        <f>IFERROR(""&amp;INDEX(Backlog!E$6:E$1005,Calculation!$B213,1),"")</f>
        <v/>
      </c>
      <c r="G213" s="86" t="str">
        <f>IFERROR(""&amp;INDEX(Backlog!F$6:F$1005,Calculation!$B213,1),"")</f>
        <v/>
      </c>
      <c r="H213" s="86" t="str">
        <f>IFERROR(IF(INDEX(Backlog!G$6:G$1005,Calculation!$B213,1)="","",INDEX(Backlog!G$6:G$1005,Calculation!$B213,1)),"")</f>
        <v/>
      </c>
      <c r="I213" s="86" t="str">
        <f>IFERROR(IF(INDEX(Backlog!H$6:H$1005,Calculation!$B213,1)="","Not set",INDEX(Backlog!H$6:H$1005,Calculation!$B213,1)),"")</f>
        <v>Not set</v>
      </c>
      <c r="J213" s="86" t="str">
        <f>IFERROR(""&amp;INDEX(Backlog!I$6:I$1005,Calculation!$B213,1),"")</f>
        <v/>
      </c>
      <c r="K213" s="86" t="str">
        <f>IFERROR(IF(LEN(INDEX(Backlog!J$6:J$1005,Calculation!$B213,1))=0,"Not set",INDEX(Backlog!J$6:J$1005,Calculation!$B213,1)),"")</f>
        <v>Not set</v>
      </c>
      <c r="L213" s="105" t="str">
        <f>IFERROR(IF(INDEX(Backlog!K$6:K$1005,Calculation!$B213,1)="","",INDEX(Backlog!K$6:K$1005,Calculation!$B213,1)),"")</f>
        <v/>
      </c>
      <c r="M213" s="105" t="str">
        <f t="shared" si="86"/>
        <v/>
      </c>
      <c r="N213" s="105" t="str">
        <f>IFERROR(IF(INDEX(Backlog!L$6:L$1005,Calculation!$B213,1)="","",INDEX(Backlog!L$6:L$1005,Calculation!$B213,1)),"")</f>
        <v/>
      </c>
      <c r="O213" s="105" t="str">
        <f t="shared" si="87"/>
        <v/>
      </c>
      <c r="P213" s="86" t="str">
        <f>IFERROR(""&amp;INDEX(Backlog!M$6:M$1005,Calculation!$B213,1),"")</f>
        <v/>
      </c>
      <c r="Q213" s="106" t="str">
        <f t="shared" si="88"/>
        <v/>
      </c>
      <c r="R213" s="106">
        <f t="shared" si="89"/>
        <v>0</v>
      </c>
      <c r="T213" s="107">
        <f t="shared" si="90"/>
        <v>0</v>
      </c>
      <c r="U213" s="86">
        <f t="shared" si="91"/>
        <v>1</v>
      </c>
      <c r="V213" s="86">
        <f t="shared" si="92"/>
        <v>1</v>
      </c>
      <c r="W213" s="86">
        <f t="shared" si="93"/>
        <v>1</v>
      </c>
      <c r="X213" s="86">
        <f t="shared" si="100"/>
        <v>0</v>
      </c>
      <c r="Y213" s="86" t="str">
        <f t="shared" si="94"/>
        <v xml:space="preserve">#0 - </v>
      </c>
      <c r="Z213" s="86" t="str">
        <f t="shared" si="95"/>
        <v>-</v>
      </c>
      <c r="AA213" s="86" t="str">
        <f>IF(X213=0,"",IF(LEN(K213)=0,COLUMN(Kanban!$D$8),IFERROR(MATCH(K213,Kanban!$A$8:$AI$8,0),COLUMN(Kanban!$D$8))))</f>
        <v/>
      </c>
      <c r="AB213" s="86" t="str">
        <f>IF(X213=0,"",2*COUNTIF($AA$5:AA213,AA213)+$AF$5)</f>
        <v/>
      </c>
      <c r="AC213" s="106" t="str">
        <f t="shared" si="101"/>
        <v>-</v>
      </c>
      <c r="BF213" s="111" t="str">
        <f t="array" ref="BF213">IFERROR(SMALL(IF($D$5:$D$1004=$AP$6,$N$5:$N$1004,""),B213),"")</f>
        <v/>
      </c>
      <c r="BG213" s="112" t="str">
        <f>IF(IFERROR(MATCH(BF213,$BF$4:BF212,0),0)=0,MAX($BG$4:BG212)+1,"")</f>
        <v/>
      </c>
      <c r="BH213" s="113" t="str">
        <f t="shared" si="96"/>
        <v/>
      </c>
      <c r="BI213" s="112" t="str">
        <f t="shared" si="97"/>
        <v/>
      </c>
      <c r="BJ213" s="86" t="str">
        <f t="shared" si="98"/>
        <v/>
      </c>
      <c r="BK213" s="86" t="str">
        <f t="shared" si="102"/>
        <v/>
      </c>
      <c r="BL213" s="86" t="str">
        <f t="shared" si="99"/>
        <v/>
      </c>
      <c r="BM213" s="86" t="str">
        <f t="shared" si="103"/>
        <v/>
      </c>
    </row>
    <row r="214" spans="2:65" s="7" customFormat="1" x14ac:dyDescent="0.25">
      <c r="B214" s="104">
        <v>210</v>
      </c>
      <c r="C214" s="86">
        <f>IFERROR(INDEX(Backlog!B$6:B$1005,Calculation!$B214,1),"")</f>
        <v>0</v>
      </c>
      <c r="D214" s="86" t="str">
        <f>IFERROR(IF(INDEX(Backlog!C$6:C$1005,Calculation!$B214,1)="","",INDEX(Backlog!C$6:C$1005,Calculation!$B214,1)),"")</f>
        <v/>
      </c>
      <c r="E214" s="86" t="str">
        <f>IFERROR(""&amp;INDEX(Backlog!D$6:D$1005,Calculation!$B214,1),"")</f>
        <v/>
      </c>
      <c r="F214" s="86" t="str">
        <f>IFERROR(""&amp;INDEX(Backlog!E$6:E$1005,Calculation!$B214,1),"")</f>
        <v/>
      </c>
      <c r="G214" s="86" t="str">
        <f>IFERROR(""&amp;INDEX(Backlog!F$6:F$1005,Calculation!$B214,1),"")</f>
        <v/>
      </c>
      <c r="H214" s="86" t="str">
        <f>IFERROR(IF(INDEX(Backlog!G$6:G$1005,Calculation!$B214,1)="","",INDEX(Backlog!G$6:G$1005,Calculation!$B214,1)),"")</f>
        <v/>
      </c>
      <c r="I214" s="86" t="str">
        <f>IFERROR(IF(INDEX(Backlog!H$6:H$1005,Calculation!$B214,1)="","Not set",INDEX(Backlog!H$6:H$1005,Calculation!$B214,1)),"")</f>
        <v>Not set</v>
      </c>
      <c r="J214" s="86" t="str">
        <f>IFERROR(""&amp;INDEX(Backlog!I$6:I$1005,Calculation!$B214,1),"")</f>
        <v/>
      </c>
      <c r="K214" s="86" t="str">
        <f>IFERROR(IF(LEN(INDEX(Backlog!J$6:J$1005,Calculation!$B214,1))=0,"Not set",INDEX(Backlog!J$6:J$1005,Calculation!$B214,1)),"")</f>
        <v>Not set</v>
      </c>
      <c r="L214" s="105" t="str">
        <f>IFERROR(IF(INDEX(Backlog!K$6:K$1005,Calculation!$B214,1)="","",INDEX(Backlog!K$6:K$1005,Calculation!$B214,1)),"")</f>
        <v/>
      </c>
      <c r="M214" s="105" t="str">
        <f t="shared" si="86"/>
        <v/>
      </c>
      <c r="N214" s="105" t="str">
        <f>IFERROR(IF(INDEX(Backlog!L$6:L$1005,Calculation!$B214,1)="","",INDEX(Backlog!L$6:L$1005,Calculation!$B214,1)),"")</f>
        <v/>
      </c>
      <c r="O214" s="105" t="str">
        <f t="shared" si="87"/>
        <v/>
      </c>
      <c r="P214" s="86" t="str">
        <f>IFERROR(""&amp;INDEX(Backlog!M$6:M$1005,Calculation!$B214,1),"")</f>
        <v/>
      </c>
      <c r="Q214" s="106" t="str">
        <f t="shared" si="88"/>
        <v/>
      </c>
      <c r="R214" s="106">
        <f t="shared" si="89"/>
        <v>0</v>
      </c>
      <c r="T214" s="107">
        <f t="shared" si="90"/>
        <v>0</v>
      </c>
      <c r="U214" s="86">
        <f t="shared" si="91"/>
        <v>1</v>
      </c>
      <c r="V214" s="86">
        <f t="shared" si="92"/>
        <v>1</v>
      </c>
      <c r="W214" s="86">
        <f t="shared" si="93"/>
        <v>1</v>
      </c>
      <c r="X214" s="86">
        <f t="shared" si="100"/>
        <v>0</v>
      </c>
      <c r="Y214" s="86" t="str">
        <f t="shared" si="94"/>
        <v xml:space="preserve">#0 - </v>
      </c>
      <c r="Z214" s="86" t="str">
        <f t="shared" si="95"/>
        <v>-</v>
      </c>
      <c r="AA214" s="86" t="str">
        <f>IF(X214=0,"",IF(LEN(K214)=0,COLUMN(Kanban!$D$8),IFERROR(MATCH(K214,Kanban!$A$8:$AI$8,0),COLUMN(Kanban!$D$8))))</f>
        <v/>
      </c>
      <c r="AB214" s="86" t="str">
        <f>IF(X214=0,"",2*COUNTIF($AA$5:AA214,AA214)+$AF$5)</f>
        <v/>
      </c>
      <c r="AC214" s="106" t="str">
        <f t="shared" si="101"/>
        <v>-</v>
      </c>
      <c r="BF214" s="111" t="str">
        <f t="array" ref="BF214">IFERROR(SMALL(IF($D$5:$D$1004=$AP$6,$N$5:$N$1004,""),B214),"")</f>
        <v/>
      </c>
      <c r="BG214" s="112" t="str">
        <f>IF(IFERROR(MATCH(BF214,$BF$4:BF213,0),0)=0,MAX($BG$4:BG213)+1,"")</f>
        <v/>
      </c>
      <c r="BH214" s="113" t="str">
        <f t="shared" si="96"/>
        <v/>
      </c>
      <c r="BI214" s="112" t="str">
        <f t="shared" si="97"/>
        <v/>
      </c>
      <c r="BJ214" s="86" t="str">
        <f t="shared" si="98"/>
        <v/>
      </c>
      <c r="BK214" s="86" t="str">
        <f t="shared" si="102"/>
        <v/>
      </c>
      <c r="BL214" s="86" t="str">
        <f t="shared" si="99"/>
        <v/>
      </c>
      <c r="BM214" s="86" t="str">
        <f t="shared" si="103"/>
        <v/>
      </c>
    </row>
    <row r="215" spans="2:65" s="7" customFormat="1" x14ac:dyDescent="0.25">
      <c r="B215" s="104">
        <v>211</v>
      </c>
      <c r="C215" s="86">
        <f>IFERROR(INDEX(Backlog!B$6:B$1005,Calculation!$B215,1),"")</f>
        <v>0</v>
      </c>
      <c r="D215" s="86" t="str">
        <f>IFERROR(IF(INDEX(Backlog!C$6:C$1005,Calculation!$B215,1)="","",INDEX(Backlog!C$6:C$1005,Calculation!$B215,1)),"")</f>
        <v/>
      </c>
      <c r="E215" s="86" t="str">
        <f>IFERROR(""&amp;INDEX(Backlog!D$6:D$1005,Calculation!$B215,1),"")</f>
        <v/>
      </c>
      <c r="F215" s="86" t="str">
        <f>IFERROR(""&amp;INDEX(Backlog!E$6:E$1005,Calculation!$B215,1),"")</f>
        <v/>
      </c>
      <c r="G215" s="86" t="str">
        <f>IFERROR(""&amp;INDEX(Backlog!F$6:F$1005,Calculation!$B215,1),"")</f>
        <v/>
      </c>
      <c r="H215" s="86" t="str">
        <f>IFERROR(IF(INDEX(Backlog!G$6:G$1005,Calculation!$B215,1)="","",INDEX(Backlog!G$6:G$1005,Calculation!$B215,1)),"")</f>
        <v/>
      </c>
      <c r="I215" s="86" t="str">
        <f>IFERROR(IF(INDEX(Backlog!H$6:H$1005,Calculation!$B215,1)="","Not set",INDEX(Backlog!H$6:H$1005,Calculation!$B215,1)),"")</f>
        <v>Not set</v>
      </c>
      <c r="J215" s="86" t="str">
        <f>IFERROR(""&amp;INDEX(Backlog!I$6:I$1005,Calculation!$B215,1),"")</f>
        <v/>
      </c>
      <c r="K215" s="86" t="str">
        <f>IFERROR(IF(LEN(INDEX(Backlog!J$6:J$1005,Calculation!$B215,1))=0,"Not set",INDEX(Backlog!J$6:J$1005,Calculation!$B215,1)),"")</f>
        <v>Not set</v>
      </c>
      <c r="L215" s="105" t="str">
        <f>IFERROR(IF(INDEX(Backlog!K$6:K$1005,Calculation!$B215,1)="","",INDEX(Backlog!K$6:K$1005,Calculation!$B215,1)),"")</f>
        <v/>
      </c>
      <c r="M215" s="105" t="str">
        <f t="shared" si="86"/>
        <v/>
      </c>
      <c r="N215" s="105" t="str">
        <f>IFERROR(IF(INDEX(Backlog!L$6:L$1005,Calculation!$B215,1)="","",INDEX(Backlog!L$6:L$1005,Calculation!$B215,1)),"")</f>
        <v/>
      </c>
      <c r="O215" s="105" t="str">
        <f t="shared" si="87"/>
        <v/>
      </c>
      <c r="P215" s="86" t="str">
        <f>IFERROR(""&amp;INDEX(Backlog!M$6:M$1005,Calculation!$B215,1),"")</f>
        <v/>
      </c>
      <c r="Q215" s="106" t="str">
        <f t="shared" si="88"/>
        <v/>
      </c>
      <c r="R215" s="106">
        <f t="shared" si="89"/>
        <v>0</v>
      </c>
      <c r="T215" s="107">
        <f t="shared" si="90"/>
        <v>0</v>
      </c>
      <c r="U215" s="86">
        <f t="shared" si="91"/>
        <v>1</v>
      </c>
      <c r="V215" s="86">
        <f t="shared" si="92"/>
        <v>1</v>
      </c>
      <c r="W215" s="86">
        <f t="shared" si="93"/>
        <v>1</v>
      </c>
      <c r="X215" s="86">
        <f t="shared" si="100"/>
        <v>0</v>
      </c>
      <c r="Y215" s="86" t="str">
        <f t="shared" si="94"/>
        <v xml:space="preserve">#0 - </v>
      </c>
      <c r="Z215" s="86" t="str">
        <f t="shared" si="95"/>
        <v>-</v>
      </c>
      <c r="AA215" s="86" t="str">
        <f>IF(X215=0,"",IF(LEN(K215)=0,COLUMN(Kanban!$D$8),IFERROR(MATCH(K215,Kanban!$A$8:$AI$8,0),COLUMN(Kanban!$D$8))))</f>
        <v/>
      </c>
      <c r="AB215" s="86" t="str">
        <f>IF(X215=0,"",2*COUNTIF($AA$5:AA215,AA215)+$AF$5)</f>
        <v/>
      </c>
      <c r="AC215" s="106" t="str">
        <f t="shared" si="101"/>
        <v>-</v>
      </c>
      <c r="BF215" s="111" t="str">
        <f t="array" ref="BF215">IFERROR(SMALL(IF($D$5:$D$1004=$AP$6,$N$5:$N$1004,""),B215),"")</f>
        <v/>
      </c>
      <c r="BG215" s="112" t="str">
        <f>IF(IFERROR(MATCH(BF215,$BF$4:BF214,0),0)=0,MAX($BG$4:BG214)+1,"")</f>
        <v/>
      </c>
      <c r="BH215" s="113" t="str">
        <f t="shared" si="96"/>
        <v/>
      </c>
      <c r="BI215" s="112" t="str">
        <f t="shared" si="97"/>
        <v/>
      </c>
      <c r="BJ215" s="86" t="str">
        <f t="shared" si="98"/>
        <v/>
      </c>
      <c r="BK215" s="86" t="str">
        <f t="shared" si="102"/>
        <v/>
      </c>
      <c r="BL215" s="86" t="str">
        <f t="shared" si="99"/>
        <v/>
      </c>
      <c r="BM215" s="86" t="str">
        <f t="shared" si="103"/>
        <v/>
      </c>
    </row>
    <row r="216" spans="2:65" s="7" customFormat="1" x14ac:dyDescent="0.25">
      <c r="B216" s="104">
        <v>212</v>
      </c>
      <c r="C216" s="86">
        <f>IFERROR(INDEX(Backlog!B$6:B$1005,Calculation!$B216,1),"")</f>
        <v>0</v>
      </c>
      <c r="D216" s="86" t="str">
        <f>IFERROR(IF(INDEX(Backlog!C$6:C$1005,Calculation!$B216,1)="","",INDEX(Backlog!C$6:C$1005,Calculation!$B216,1)),"")</f>
        <v/>
      </c>
      <c r="E216" s="86" t="str">
        <f>IFERROR(""&amp;INDEX(Backlog!D$6:D$1005,Calculation!$B216,1),"")</f>
        <v/>
      </c>
      <c r="F216" s="86" t="str">
        <f>IFERROR(""&amp;INDEX(Backlog!E$6:E$1005,Calculation!$B216,1),"")</f>
        <v/>
      </c>
      <c r="G216" s="86" t="str">
        <f>IFERROR(""&amp;INDEX(Backlog!F$6:F$1005,Calculation!$B216,1),"")</f>
        <v/>
      </c>
      <c r="H216" s="86" t="str">
        <f>IFERROR(IF(INDEX(Backlog!G$6:G$1005,Calculation!$B216,1)="","",INDEX(Backlog!G$6:G$1005,Calculation!$B216,1)),"")</f>
        <v/>
      </c>
      <c r="I216" s="86" t="str">
        <f>IFERROR(IF(INDEX(Backlog!H$6:H$1005,Calculation!$B216,1)="","Not set",INDEX(Backlog!H$6:H$1005,Calculation!$B216,1)),"")</f>
        <v>Not set</v>
      </c>
      <c r="J216" s="86" t="str">
        <f>IFERROR(""&amp;INDEX(Backlog!I$6:I$1005,Calculation!$B216,1),"")</f>
        <v/>
      </c>
      <c r="K216" s="86" t="str">
        <f>IFERROR(IF(LEN(INDEX(Backlog!J$6:J$1005,Calculation!$B216,1))=0,"Not set",INDEX(Backlog!J$6:J$1005,Calculation!$B216,1)),"")</f>
        <v>Not set</v>
      </c>
      <c r="L216" s="105" t="str">
        <f>IFERROR(IF(INDEX(Backlog!K$6:K$1005,Calculation!$B216,1)="","",INDEX(Backlog!K$6:K$1005,Calculation!$B216,1)),"")</f>
        <v/>
      </c>
      <c r="M216" s="105" t="str">
        <f t="shared" si="86"/>
        <v/>
      </c>
      <c r="N216" s="105" t="str">
        <f>IFERROR(IF(INDEX(Backlog!L$6:L$1005,Calculation!$B216,1)="","",INDEX(Backlog!L$6:L$1005,Calculation!$B216,1)),"")</f>
        <v/>
      </c>
      <c r="O216" s="105" t="str">
        <f t="shared" si="87"/>
        <v/>
      </c>
      <c r="P216" s="86" t="str">
        <f>IFERROR(""&amp;INDEX(Backlog!M$6:M$1005,Calculation!$B216,1),"")</f>
        <v/>
      </c>
      <c r="Q216" s="106" t="str">
        <f t="shared" si="88"/>
        <v/>
      </c>
      <c r="R216" s="106">
        <f t="shared" si="89"/>
        <v>0</v>
      </c>
      <c r="T216" s="107">
        <f t="shared" si="90"/>
        <v>0</v>
      </c>
      <c r="U216" s="86">
        <f t="shared" si="91"/>
        <v>1</v>
      </c>
      <c r="V216" s="86">
        <f t="shared" si="92"/>
        <v>1</v>
      </c>
      <c r="W216" s="86">
        <f t="shared" si="93"/>
        <v>1</v>
      </c>
      <c r="X216" s="86">
        <f t="shared" si="100"/>
        <v>0</v>
      </c>
      <c r="Y216" s="86" t="str">
        <f t="shared" si="94"/>
        <v xml:space="preserve">#0 - </v>
      </c>
      <c r="Z216" s="86" t="str">
        <f t="shared" si="95"/>
        <v>-</v>
      </c>
      <c r="AA216" s="86" t="str">
        <f>IF(X216=0,"",IF(LEN(K216)=0,COLUMN(Kanban!$D$8),IFERROR(MATCH(K216,Kanban!$A$8:$AI$8,0),COLUMN(Kanban!$D$8))))</f>
        <v/>
      </c>
      <c r="AB216" s="86" t="str">
        <f>IF(X216=0,"",2*COUNTIF($AA$5:AA216,AA216)+$AF$5)</f>
        <v/>
      </c>
      <c r="AC216" s="106" t="str">
        <f t="shared" si="101"/>
        <v>-</v>
      </c>
      <c r="BF216" s="111" t="str">
        <f t="array" ref="BF216">IFERROR(SMALL(IF($D$5:$D$1004=$AP$6,$N$5:$N$1004,""),B216),"")</f>
        <v/>
      </c>
      <c r="BG216" s="112" t="str">
        <f>IF(IFERROR(MATCH(BF216,$BF$4:BF215,0),0)=0,MAX($BG$4:BG215)+1,"")</f>
        <v/>
      </c>
      <c r="BH216" s="113" t="str">
        <f t="shared" si="96"/>
        <v/>
      </c>
      <c r="BI216" s="112" t="str">
        <f t="shared" si="97"/>
        <v/>
      </c>
      <c r="BJ216" s="86" t="str">
        <f t="shared" si="98"/>
        <v/>
      </c>
      <c r="BK216" s="86" t="str">
        <f t="shared" si="102"/>
        <v/>
      </c>
      <c r="BL216" s="86" t="str">
        <f t="shared" si="99"/>
        <v/>
      </c>
      <c r="BM216" s="86" t="str">
        <f t="shared" si="103"/>
        <v/>
      </c>
    </row>
    <row r="217" spans="2:65" s="7" customFormat="1" x14ac:dyDescent="0.25">
      <c r="B217" s="104">
        <v>213</v>
      </c>
      <c r="C217" s="86">
        <f>IFERROR(INDEX(Backlog!B$6:B$1005,Calculation!$B217,1),"")</f>
        <v>0</v>
      </c>
      <c r="D217" s="86" t="str">
        <f>IFERROR(IF(INDEX(Backlog!C$6:C$1005,Calculation!$B217,1)="","",INDEX(Backlog!C$6:C$1005,Calculation!$B217,1)),"")</f>
        <v/>
      </c>
      <c r="E217" s="86" t="str">
        <f>IFERROR(""&amp;INDEX(Backlog!D$6:D$1005,Calculation!$B217,1),"")</f>
        <v/>
      </c>
      <c r="F217" s="86" t="str">
        <f>IFERROR(""&amp;INDEX(Backlog!E$6:E$1005,Calculation!$B217,1),"")</f>
        <v/>
      </c>
      <c r="G217" s="86" t="str">
        <f>IFERROR(""&amp;INDEX(Backlog!F$6:F$1005,Calculation!$B217,1),"")</f>
        <v/>
      </c>
      <c r="H217" s="86" t="str">
        <f>IFERROR(IF(INDEX(Backlog!G$6:G$1005,Calculation!$B217,1)="","",INDEX(Backlog!G$6:G$1005,Calculation!$B217,1)),"")</f>
        <v/>
      </c>
      <c r="I217" s="86" t="str">
        <f>IFERROR(IF(INDEX(Backlog!H$6:H$1005,Calculation!$B217,1)="","Not set",INDEX(Backlog!H$6:H$1005,Calculation!$B217,1)),"")</f>
        <v>Not set</v>
      </c>
      <c r="J217" s="86" t="str">
        <f>IFERROR(""&amp;INDEX(Backlog!I$6:I$1005,Calculation!$B217,1),"")</f>
        <v/>
      </c>
      <c r="K217" s="86" t="str">
        <f>IFERROR(IF(LEN(INDEX(Backlog!J$6:J$1005,Calculation!$B217,1))=0,"Not set",INDEX(Backlog!J$6:J$1005,Calculation!$B217,1)),"")</f>
        <v>Not set</v>
      </c>
      <c r="L217" s="105" t="str">
        <f>IFERROR(IF(INDEX(Backlog!K$6:K$1005,Calculation!$B217,1)="","",INDEX(Backlog!K$6:K$1005,Calculation!$B217,1)),"")</f>
        <v/>
      </c>
      <c r="M217" s="105" t="str">
        <f t="shared" si="86"/>
        <v/>
      </c>
      <c r="N217" s="105" t="str">
        <f>IFERROR(IF(INDEX(Backlog!L$6:L$1005,Calculation!$B217,1)="","",INDEX(Backlog!L$6:L$1005,Calculation!$B217,1)),"")</f>
        <v/>
      </c>
      <c r="O217" s="105" t="str">
        <f t="shared" si="87"/>
        <v/>
      </c>
      <c r="P217" s="86" t="str">
        <f>IFERROR(""&amp;INDEX(Backlog!M$6:M$1005,Calculation!$B217,1),"")</f>
        <v/>
      </c>
      <c r="Q217" s="106" t="str">
        <f t="shared" si="88"/>
        <v/>
      </c>
      <c r="R217" s="106">
        <f t="shared" si="89"/>
        <v>0</v>
      </c>
      <c r="T217" s="107">
        <f t="shared" si="90"/>
        <v>0</v>
      </c>
      <c r="U217" s="86">
        <f t="shared" si="91"/>
        <v>1</v>
      </c>
      <c r="V217" s="86">
        <f t="shared" si="92"/>
        <v>1</v>
      </c>
      <c r="W217" s="86">
        <f t="shared" si="93"/>
        <v>1</v>
      </c>
      <c r="X217" s="86">
        <f t="shared" si="100"/>
        <v>0</v>
      </c>
      <c r="Y217" s="86" t="str">
        <f t="shared" si="94"/>
        <v xml:space="preserve">#0 - </v>
      </c>
      <c r="Z217" s="86" t="str">
        <f t="shared" si="95"/>
        <v>-</v>
      </c>
      <c r="AA217" s="86" t="str">
        <f>IF(X217=0,"",IF(LEN(K217)=0,COLUMN(Kanban!$D$8),IFERROR(MATCH(K217,Kanban!$A$8:$AI$8,0),COLUMN(Kanban!$D$8))))</f>
        <v/>
      </c>
      <c r="AB217" s="86" t="str">
        <f>IF(X217=0,"",2*COUNTIF($AA$5:AA217,AA217)+$AF$5)</f>
        <v/>
      </c>
      <c r="AC217" s="106" t="str">
        <f t="shared" si="101"/>
        <v>-</v>
      </c>
      <c r="BF217" s="111" t="str">
        <f t="array" ref="BF217">IFERROR(SMALL(IF($D$5:$D$1004=$AP$6,$N$5:$N$1004,""),B217),"")</f>
        <v/>
      </c>
      <c r="BG217" s="112" t="str">
        <f>IF(IFERROR(MATCH(BF217,$BF$4:BF216,0),0)=0,MAX($BG$4:BG216)+1,"")</f>
        <v/>
      </c>
      <c r="BH217" s="113" t="str">
        <f t="shared" si="96"/>
        <v/>
      </c>
      <c r="BI217" s="112" t="str">
        <f t="shared" si="97"/>
        <v/>
      </c>
      <c r="BJ217" s="86" t="str">
        <f t="shared" si="98"/>
        <v/>
      </c>
      <c r="BK217" s="86" t="str">
        <f t="shared" si="102"/>
        <v/>
      </c>
      <c r="BL217" s="86" t="str">
        <f t="shared" si="99"/>
        <v/>
      </c>
      <c r="BM217" s="86" t="str">
        <f t="shared" si="103"/>
        <v/>
      </c>
    </row>
    <row r="218" spans="2:65" s="7" customFormat="1" x14ac:dyDescent="0.25">
      <c r="B218" s="104">
        <v>214</v>
      </c>
      <c r="C218" s="86">
        <f>IFERROR(INDEX(Backlog!B$6:B$1005,Calculation!$B218,1),"")</f>
        <v>0</v>
      </c>
      <c r="D218" s="86" t="str">
        <f>IFERROR(IF(INDEX(Backlog!C$6:C$1005,Calculation!$B218,1)="","",INDEX(Backlog!C$6:C$1005,Calculation!$B218,1)),"")</f>
        <v/>
      </c>
      <c r="E218" s="86" t="str">
        <f>IFERROR(""&amp;INDEX(Backlog!D$6:D$1005,Calculation!$B218,1),"")</f>
        <v/>
      </c>
      <c r="F218" s="86" t="str">
        <f>IFERROR(""&amp;INDEX(Backlog!E$6:E$1005,Calculation!$B218,1),"")</f>
        <v/>
      </c>
      <c r="G218" s="86" t="str">
        <f>IFERROR(""&amp;INDEX(Backlog!F$6:F$1005,Calculation!$B218,1),"")</f>
        <v/>
      </c>
      <c r="H218" s="86" t="str">
        <f>IFERROR(IF(INDEX(Backlog!G$6:G$1005,Calculation!$B218,1)="","",INDEX(Backlog!G$6:G$1005,Calculation!$B218,1)),"")</f>
        <v/>
      </c>
      <c r="I218" s="86" t="str">
        <f>IFERROR(IF(INDEX(Backlog!H$6:H$1005,Calculation!$B218,1)="","Not set",INDEX(Backlog!H$6:H$1005,Calculation!$B218,1)),"")</f>
        <v>Not set</v>
      </c>
      <c r="J218" s="86" t="str">
        <f>IFERROR(""&amp;INDEX(Backlog!I$6:I$1005,Calculation!$B218,1),"")</f>
        <v/>
      </c>
      <c r="K218" s="86" t="str">
        <f>IFERROR(IF(LEN(INDEX(Backlog!J$6:J$1005,Calculation!$B218,1))=0,"Not set",INDEX(Backlog!J$6:J$1005,Calculation!$B218,1)),"")</f>
        <v>Not set</v>
      </c>
      <c r="L218" s="105" t="str">
        <f>IFERROR(IF(INDEX(Backlog!K$6:K$1005,Calculation!$B218,1)="","",INDEX(Backlog!K$6:K$1005,Calculation!$B218,1)),"")</f>
        <v/>
      </c>
      <c r="M218" s="105" t="str">
        <f t="shared" si="86"/>
        <v/>
      </c>
      <c r="N218" s="105" t="str">
        <f>IFERROR(IF(INDEX(Backlog!L$6:L$1005,Calculation!$B218,1)="","",INDEX(Backlog!L$6:L$1005,Calculation!$B218,1)),"")</f>
        <v/>
      </c>
      <c r="O218" s="105" t="str">
        <f t="shared" si="87"/>
        <v/>
      </c>
      <c r="P218" s="86" t="str">
        <f>IFERROR(""&amp;INDEX(Backlog!M$6:M$1005,Calculation!$B218,1),"")</f>
        <v/>
      </c>
      <c r="Q218" s="106" t="str">
        <f t="shared" si="88"/>
        <v/>
      </c>
      <c r="R218" s="106">
        <f t="shared" si="89"/>
        <v>0</v>
      </c>
      <c r="T218" s="107">
        <f t="shared" si="90"/>
        <v>0</v>
      </c>
      <c r="U218" s="86">
        <f t="shared" si="91"/>
        <v>1</v>
      </c>
      <c r="V218" s="86">
        <f t="shared" si="92"/>
        <v>1</v>
      </c>
      <c r="W218" s="86">
        <f t="shared" si="93"/>
        <v>1</v>
      </c>
      <c r="X218" s="86">
        <f t="shared" si="100"/>
        <v>0</v>
      </c>
      <c r="Y218" s="86" t="str">
        <f t="shared" si="94"/>
        <v xml:space="preserve">#0 - </v>
      </c>
      <c r="Z218" s="86" t="str">
        <f t="shared" si="95"/>
        <v>-</v>
      </c>
      <c r="AA218" s="86" t="str">
        <f>IF(X218=0,"",IF(LEN(K218)=0,COLUMN(Kanban!$D$8),IFERROR(MATCH(K218,Kanban!$A$8:$AI$8,0),COLUMN(Kanban!$D$8))))</f>
        <v/>
      </c>
      <c r="AB218" s="86" t="str">
        <f>IF(X218=0,"",2*COUNTIF($AA$5:AA218,AA218)+$AF$5)</f>
        <v/>
      </c>
      <c r="AC218" s="106" t="str">
        <f t="shared" si="101"/>
        <v>-</v>
      </c>
      <c r="BF218" s="111" t="str">
        <f t="array" ref="BF218">IFERROR(SMALL(IF($D$5:$D$1004=$AP$6,$N$5:$N$1004,""),B218),"")</f>
        <v/>
      </c>
      <c r="BG218" s="112" t="str">
        <f>IF(IFERROR(MATCH(BF218,$BF$4:BF217,0),0)=0,MAX($BG$4:BG217)+1,"")</f>
        <v/>
      </c>
      <c r="BH218" s="113" t="str">
        <f t="shared" si="96"/>
        <v/>
      </c>
      <c r="BI218" s="112" t="str">
        <f t="shared" si="97"/>
        <v/>
      </c>
      <c r="BJ218" s="86" t="str">
        <f t="shared" si="98"/>
        <v/>
      </c>
      <c r="BK218" s="86" t="str">
        <f t="shared" si="102"/>
        <v/>
      </c>
      <c r="BL218" s="86" t="str">
        <f t="shared" si="99"/>
        <v/>
      </c>
      <c r="BM218" s="86" t="str">
        <f t="shared" si="103"/>
        <v/>
      </c>
    </row>
    <row r="219" spans="2:65" s="7" customFormat="1" x14ac:dyDescent="0.25">
      <c r="B219" s="104">
        <v>215</v>
      </c>
      <c r="C219" s="86">
        <f>IFERROR(INDEX(Backlog!B$6:B$1005,Calculation!$B219,1),"")</f>
        <v>0</v>
      </c>
      <c r="D219" s="86" t="str">
        <f>IFERROR(IF(INDEX(Backlog!C$6:C$1005,Calculation!$B219,1)="","",INDEX(Backlog!C$6:C$1005,Calculation!$B219,1)),"")</f>
        <v/>
      </c>
      <c r="E219" s="86" t="str">
        <f>IFERROR(""&amp;INDEX(Backlog!D$6:D$1005,Calculation!$B219,1),"")</f>
        <v/>
      </c>
      <c r="F219" s="86" t="str">
        <f>IFERROR(""&amp;INDEX(Backlog!E$6:E$1005,Calculation!$B219,1),"")</f>
        <v/>
      </c>
      <c r="G219" s="86" t="str">
        <f>IFERROR(""&amp;INDEX(Backlog!F$6:F$1005,Calculation!$B219,1),"")</f>
        <v/>
      </c>
      <c r="H219" s="86" t="str">
        <f>IFERROR(IF(INDEX(Backlog!G$6:G$1005,Calculation!$B219,1)="","",INDEX(Backlog!G$6:G$1005,Calculation!$B219,1)),"")</f>
        <v/>
      </c>
      <c r="I219" s="86" t="str">
        <f>IFERROR(IF(INDEX(Backlog!H$6:H$1005,Calculation!$B219,1)="","Not set",INDEX(Backlog!H$6:H$1005,Calculation!$B219,1)),"")</f>
        <v>Not set</v>
      </c>
      <c r="J219" s="86" t="str">
        <f>IFERROR(""&amp;INDEX(Backlog!I$6:I$1005,Calculation!$B219,1),"")</f>
        <v/>
      </c>
      <c r="K219" s="86" t="str">
        <f>IFERROR(IF(LEN(INDEX(Backlog!J$6:J$1005,Calculation!$B219,1))=0,"Not set",INDEX(Backlog!J$6:J$1005,Calculation!$B219,1)),"")</f>
        <v>Not set</v>
      </c>
      <c r="L219" s="105" t="str">
        <f>IFERROR(IF(INDEX(Backlog!K$6:K$1005,Calculation!$B219,1)="","",INDEX(Backlog!K$6:K$1005,Calculation!$B219,1)),"")</f>
        <v/>
      </c>
      <c r="M219" s="105" t="str">
        <f t="shared" si="86"/>
        <v/>
      </c>
      <c r="N219" s="105" t="str">
        <f>IFERROR(IF(INDEX(Backlog!L$6:L$1005,Calculation!$B219,1)="","",INDEX(Backlog!L$6:L$1005,Calculation!$B219,1)),"")</f>
        <v/>
      </c>
      <c r="O219" s="105" t="str">
        <f t="shared" si="87"/>
        <v/>
      </c>
      <c r="P219" s="86" t="str">
        <f>IFERROR(""&amp;INDEX(Backlog!M$6:M$1005,Calculation!$B219,1),"")</f>
        <v/>
      </c>
      <c r="Q219" s="106" t="str">
        <f t="shared" si="88"/>
        <v/>
      </c>
      <c r="R219" s="106">
        <f t="shared" si="89"/>
        <v>0</v>
      </c>
      <c r="T219" s="107">
        <f t="shared" si="90"/>
        <v>0</v>
      </c>
      <c r="U219" s="86">
        <f t="shared" si="91"/>
        <v>1</v>
      </c>
      <c r="V219" s="86">
        <f t="shared" si="92"/>
        <v>1</v>
      </c>
      <c r="W219" s="86">
        <f t="shared" si="93"/>
        <v>1</v>
      </c>
      <c r="X219" s="86">
        <f t="shared" si="100"/>
        <v>0</v>
      </c>
      <c r="Y219" s="86" t="str">
        <f t="shared" si="94"/>
        <v xml:space="preserve">#0 - </v>
      </c>
      <c r="Z219" s="86" t="str">
        <f t="shared" si="95"/>
        <v>-</v>
      </c>
      <c r="AA219" s="86" t="str">
        <f>IF(X219=0,"",IF(LEN(K219)=0,COLUMN(Kanban!$D$8),IFERROR(MATCH(K219,Kanban!$A$8:$AI$8,0),COLUMN(Kanban!$D$8))))</f>
        <v/>
      </c>
      <c r="AB219" s="86" t="str">
        <f>IF(X219=0,"",2*COUNTIF($AA$5:AA219,AA219)+$AF$5)</f>
        <v/>
      </c>
      <c r="AC219" s="106" t="str">
        <f t="shared" si="101"/>
        <v>-</v>
      </c>
      <c r="BF219" s="111" t="str">
        <f t="array" ref="BF219">IFERROR(SMALL(IF($D$5:$D$1004=$AP$6,$N$5:$N$1004,""),B219),"")</f>
        <v/>
      </c>
      <c r="BG219" s="112" t="str">
        <f>IF(IFERROR(MATCH(BF219,$BF$4:BF218,0),0)=0,MAX($BG$4:BG218)+1,"")</f>
        <v/>
      </c>
      <c r="BH219" s="113" t="str">
        <f t="shared" si="96"/>
        <v/>
      </c>
      <c r="BI219" s="112" t="str">
        <f t="shared" si="97"/>
        <v/>
      </c>
      <c r="BJ219" s="86" t="str">
        <f t="shared" si="98"/>
        <v/>
      </c>
      <c r="BK219" s="86" t="str">
        <f t="shared" si="102"/>
        <v/>
      </c>
      <c r="BL219" s="86" t="str">
        <f t="shared" si="99"/>
        <v/>
      </c>
      <c r="BM219" s="86" t="str">
        <f t="shared" si="103"/>
        <v/>
      </c>
    </row>
    <row r="220" spans="2:65" s="7" customFormat="1" x14ac:dyDescent="0.25">
      <c r="B220" s="104">
        <v>216</v>
      </c>
      <c r="C220" s="86">
        <f>IFERROR(INDEX(Backlog!B$6:B$1005,Calculation!$B220,1),"")</f>
        <v>0</v>
      </c>
      <c r="D220" s="86" t="str">
        <f>IFERROR(IF(INDEX(Backlog!C$6:C$1005,Calculation!$B220,1)="","",INDEX(Backlog!C$6:C$1005,Calculation!$B220,1)),"")</f>
        <v/>
      </c>
      <c r="E220" s="86" t="str">
        <f>IFERROR(""&amp;INDEX(Backlog!D$6:D$1005,Calculation!$B220,1),"")</f>
        <v/>
      </c>
      <c r="F220" s="86" t="str">
        <f>IFERROR(""&amp;INDEX(Backlog!E$6:E$1005,Calculation!$B220,1),"")</f>
        <v/>
      </c>
      <c r="G220" s="86" t="str">
        <f>IFERROR(""&amp;INDEX(Backlog!F$6:F$1005,Calculation!$B220,1),"")</f>
        <v/>
      </c>
      <c r="H220" s="86" t="str">
        <f>IFERROR(IF(INDEX(Backlog!G$6:G$1005,Calculation!$B220,1)="","",INDEX(Backlog!G$6:G$1005,Calculation!$B220,1)),"")</f>
        <v/>
      </c>
      <c r="I220" s="86" t="str">
        <f>IFERROR(IF(INDEX(Backlog!H$6:H$1005,Calculation!$B220,1)="","Not set",INDEX(Backlog!H$6:H$1005,Calculation!$B220,1)),"")</f>
        <v>Not set</v>
      </c>
      <c r="J220" s="86" t="str">
        <f>IFERROR(""&amp;INDEX(Backlog!I$6:I$1005,Calculation!$B220,1),"")</f>
        <v/>
      </c>
      <c r="K220" s="86" t="str">
        <f>IFERROR(IF(LEN(INDEX(Backlog!J$6:J$1005,Calculation!$B220,1))=0,"Not set",INDEX(Backlog!J$6:J$1005,Calculation!$B220,1)),"")</f>
        <v>Not set</v>
      </c>
      <c r="L220" s="105" t="str">
        <f>IFERROR(IF(INDEX(Backlog!K$6:K$1005,Calculation!$B220,1)="","",INDEX(Backlog!K$6:K$1005,Calculation!$B220,1)),"")</f>
        <v/>
      </c>
      <c r="M220" s="105" t="str">
        <f t="shared" si="86"/>
        <v/>
      </c>
      <c r="N220" s="105" t="str">
        <f>IFERROR(IF(INDEX(Backlog!L$6:L$1005,Calculation!$B220,1)="","",INDEX(Backlog!L$6:L$1005,Calculation!$B220,1)),"")</f>
        <v/>
      </c>
      <c r="O220" s="105" t="str">
        <f t="shared" si="87"/>
        <v/>
      </c>
      <c r="P220" s="86" t="str">
        <f>IFERROR(""&amp;INDEX(Backlog!M$6:M$1005,Calculation!$B220,1),"")</f>
        <v/>
      </c>
      <c r="Q220" s="106" t="str">
        <f t="shared" si="88"/>
        <v/>
      </c>
      <c r="R220" s="106">
        <f t="shared" si="89"/>
        <v>0</v>
      </c>
      <c r="T220" s="107">
        <f t="shared" si="90"/>
        <v>0</v>
      </c>
      <c r="U220" s="86">
        <f t="shared" si="91"/>
        <v>1</v>
      </c>
      <c r="V220" s="86">
        <f t="shared" si="92"/>
        <v>1</v>
      </c>
      <c r="W220" s="86">
        <f t="shared" si="93"/>
        <v>1</v>
      </c>
      <c r="X220" s="86">
        <f t="shared" si="100"/>
        <v>0</v>
      </c>
      <c r="Y220" s="86" t="str">
        <f t="shared" si="94"/>
        <v xml:space="preserve">#0 - </v>
      </c>
      <c r="Z220" s="86" t="str">
        <f t="shared" si="95"/>
        <v>-</v>
      </c>
      <c r="AA220" s="86" t="str">
        <f>IF(X220=0,"",IF(LEN(K220)=0,COLUMN(Kanban!$D$8),IFERROR(MATCH(K220,Kanban!$A$8:$AI$8,0),COLUMN(Kanban!$D$8))))</f>
        <v/>
      </c>
      <c r="AB220" s="86" t="str">
        <f>IF(X220=0,"",2*COUNTIF($AA$5:AA220,AA220)+$AF$5)</f>
        <v/>
      </c>
      <c r="AC220" s="106" t="str">
        <f t="shared" si="101"/>
        <v>-</v>
      </c>
      <c r="BF220" s="111" t="str">
        <f t="array" ref="BF220">IFERROR(SMALL(IF($D$5:$D$1004=$AP$6,$N$5:$N$1004,""),B220),"")</f>
        <v/>
      </c>
      <c r="BG220" s="112" t="str">
        <f>IF(IFERROR(MATCH(BF220,$BF$4:BF219,0),0)=0,MAX($BG$4:BG219)+1,"")</f>
        <v/>
      </c>
      <c r="BH220" s="113" t="str">
        <f t="shared" si="96"/>
        <v/>
      </c>
      <c r="BI220" s="112" t="str">
        <f t="shared" si="97"/>
        <v/>
      </c>
      <c r="BJ220" s="86" t="str">
        <f t="shared" si="98"/>
        <v/>
      </c>
      <c r="BK220" s="86" t="str">
        <f t="shared" si="102"/>
        <v/>
      </c>
      <c r="BL220" s="86" t="str">
        <f t="shared" si="99"/>
        <v/>
      </c>
      <c r="BM220" s="86" t="str">
        <f t="shared" si="103"/>
        <v/>
      </c>
    </row>
    <row r="221" spans="2:65" s="7" customFormat="1" x14ac:dyDescent="0.25">
      <c r="B221" s="104">
        <v>217</v>
      </c>
      <c r="C221" s="86">
        <f>IFERROR(INDEX(Backlog!B$6:B$1005,Calculation!$B221,1),"")</f>
        <v>0</v>
      </c>
      <c r="D221" s="86" t="str">
        <f>IFERROR(IF(INDEX(Backlog!C$6:C$1005,Calculation!$B221,1)="","",INDEX(Backlog!C$6:C$1005,Calculation!$B221,1)),"")</f>
        <v/>
      </c>
      <c r="E221" s="86" t="str">
        <f>IFERROR(""&amp;INDEX(Backlog!D$6:D$1005,Calculation!$B221,1),"")</f>
        <v/>
      </c>
      <c r="F221" s="86" t="str">
        <f>IFERROR(""&amp;INDEX(Backlog!E$6:E$1005,Calculation!$B221,1),"")</f>
        <v/>
      </c>
      <c r="G221" s="86" t="str">
        <f>IFERROR(""&amp;INDEX(Backlog!F$6:F$1005,Calculation!$B221,1),"")</f>
        <v/>
      </c>
      <c r="H221" s="86" t="str">
        <f>IFERROR(IF(INDEX(Backlog!G$6:G$1005,Calculation!$B221,1)="","",INDEX(Backlog!G$6:G$1005,Calculation!$B221,1)),"")</f>
        <v/>
      </c>
      <c r="I221" s="86" t="str">
        <f>IFERROR(IF(INDEX(Backlog!H$6:H$1005,Calculation!$B221,1)="","Not set",INDEX(Backlog!H$6:H$1005,Calculation!$B221,1)),"")</f>
        <v>Not set</v>
      </c>
      <c r="J221" s="86" t="str">
        <f>IFERROR(""&amp;INDEX(Backlog!I$6:I$1005,Calculation!$B221,1),"")</f>
        <v/>
      </c>
      <c r="K221" s="86" t="str">
        <f>IFERROR(IF(LEN(INDEX(Backlog!J$6:J$1005,Calculation!$B221,1))=0,"Not set",INDEX(Backlog!J$6:J$1005,Calculation!$B221,1)),"")</f>
        <v>Not set</v>
      </c>
      <c r="L221" s="105" t="str">
        <f>IFERROR(IF(INDEX(Backlog!K$6:K$1005,Calculation!$B221,1)="","",INDEX(Backlog!K$6:K$1005,Calculation!$B221,1)),"")</f>
        <v/>
      </c>
      <c r="M221" s="105" t="str">
        <f t="shared" si="86"/>
        <v/>
      </c>
      <c r="N221" s="105" t="str">
        <f>IFERROR(IF(INDEX(Backlog!L$6:L$1005,Calculation!$B221,1)="","",INDEX(Backlog!L$6:L$1005,Calculation!$B221,1)),"")</f>
        <v/>
      </c>
      <c r="O221" s="105" t="str">
        <f t="shared" si="87"/>
        <v/>
      </c>
      <c r="P221" s="86" t="str">
        <f>IFERROR(""&amp;INDEX(Backlog!M$6:M$1005,Calculation!$B221,1),"")</f>
        <v/>
      </c>
      <c r="Q221" s="106" t="str">
        <f t="shared" si="88"/>
        <v/>
      </c>
      <c r="R221" s="106">
        <f t="shared" si="89"/>
        <v>0</v>
      </c>
      <c r="T221" s="107">
        <f t="shared" si="90"/>
        <v>0</v>
      </c>
      <c r="U221" s="86">
        <f t="shared" si="91"/>
        <v>1</v>
      </c>
      <c r="V221" s="86">
        <f t="shared" si="92"/>
        <v>1</v>
      </c>
      <c r="W221" s="86">
        <f t="shared" si="93"/>
        <v>1</v>
      </c>
      <c r="X221" s="86">
        <f t="shared" si="100"/>
        <v>0</v>
      </c>
      <c r="Y221" s="86" t="str">
        <f t="shared" si="94"/>
        <v xml:space="preserve">#0 - </v>
      </c>
      <c r="Z221" s="86" t="str">
        <f t="shared" si="95"/>
        <v>-</v>
      </c>
      <c r="AA221" s="86" t="str">
        <f>IF(X221=0,"",IF(LEN(K221)=0,COLUMN(Kanban!$D$8),IFERROR(MATCH(K221,Kanban!$A$8:$AI$8,0),COLUMN(Kanban!$D$8))))</f>
        <v/>
      </c>
      <c r="AB221" s="86" t="str">
        <f>IF(X221=0,"",2*COUNTIF($AA$5:AA221,AA221)+$AF$5)</f>
        <v/>
      </c>
      <c r="AC221" s="106" t="str">
        <f t="shared" si="101"/>
        <v>-</v>
      </c>
      <c r="BF221" s="111" t="str">
        <f t="array" ref="BF221">IFERROR(SMALL(IF($D$5:$D$1004=$AP$6,$N$5:$N$1004,""),B221),"")</f>
        <v/>
      </c>
      <c r="BG221" s="112" t="str">
        <f>IF(IFERROR(MATCH(BF221,$BF$4:BF220,0),0)=0,MAX($BG$4:BG220)+1,"")</f>
        <v/>
      </c>
      <c r="BH221" s="113" t="str">
        <f t="shared" si="96"/>
        <v/>
      </c>
      <c r="BI221" s="112" t="str">
        <f t="shared" si="97"/>
        <v/>
      </c>
      <c r="BJ221" s="86" t="str">
        <f t="shared" si="98"/>
        <v/>
      </c>
      <c r="BK221" s="86" t="str">
        <f t="shared" si="102"/>
        <v/>
      </c>
      <c r="BL221" s="86" t="str">
        <f t="shared" si="99"/>
        <v/>
      </c>
      <c r="BM221" s="86" t="str">
        <f t="shared" si="103"/>
        <v/>
      </c>
    </row>
    <row r="222" spans="2:65" s="7" customFormat="1" x14ac:dyDescent="0.25">
      <c r="B222" s="104">
        <v>218</v>
      </c>
      <c r="C222" s="86">
        <f>IFERROR(INDEX(Backlog!B$6:B$1005,Calculation!$B222,1),"")</f>
        <v>0</v>
      </c>
      <c r="D222" s="86" t="str">
        <f>IFERROR(IF(INDEX(Backlog!C$6:C$1005,Calculation!$B222,1)="","",INDEX(Backlog!C$6:C$1005,Calculation!$B222,1)),"")</f>
        <v/>
      </c>
      <c r="E222" s="86" t="str">
        <f>IFERROR(""&amp;INDEX(Backlog!D$6:D$1005,Calculation!$B222,1),"")</f>
        <v/>
      </c>
      <c r="F222" s="86" t="str">
        <f>IFERROR(""&amp;INDEX(Backlog!E$6:E$1005,Calculation!$B222,1),"")</f>
        <v/>
      </c>
      <c r="G222" s="86" t="str">
        <f>IFERROR(""&amp;INDEX(Backlog!F$6:F$1005,Calculation!$B222,1),"")</f>
        <v/>
      </c>
      <c r="H222" s="86" t="str">
        <f>IFERROR(IF(INDEX(Backlog!G$6:G$1005,Calculation!$B222,1)="","",INDEX(Backlog!G$6:G$1005,Calculation!$B222,1)),"")</f>
        <v/>
      </c>
      <c r="I222" s="86" t="str">
        <f>IFERROR(IF(INDEX(Backlog!H$6:H$1005,Calculation!$B222,1)="","Not set",INDEX(Backlog!H$6:H$1005,Calculation!$B222,1)),"")</f>
        <v>Not set</v>
      </c>
      <c r="J222" s="86" t="str">
        <f>IFERROR(""&amp;INDEX(Backlog!I$6:I$1005,Calculation!$B222,1),"")</f>
        <v/>
      </c>
      <c r="K222" s="86" t="str">
        <f>IFERROR(IF(LEN(INDEX(Backlog!J$6:J$1005,Calculation!$B222,1))=0,"Not set",INDEX(Backlog!J$6:J$1005,Calculation!$B222,1)),"")</f>
        <v>Not set</v>
      </c>
      <c r="L222" s="105" t="str">
        <f>IFERROR(IF(INDEX(Backlog!K$6:K$1005,Calculation!$B222,1)="","",INDEX(Backlog!K$6:K$1005,Calculation!$B222,1)),"")</f>
        <v/>
      </c>
      <c r="M222" s="105" t="str">
        <f t="shared" si="86"/>
        <v/>
      </c>
      <c r="N222" s="105" t="str">
        <f>IFERROR(IF(INDEX(Backlog!L$6:L$1005,Calculation!$B222,1)="","",INDEX(Backlog!L$6:L$1005,Calculation!$B222,1)),"")</f>
        <v/>
      </c>
      <c r="O222" s="105" t="str">
        <f t="shared" si="87"/>
        <v/>
      </c>
      <c r="P222" s="86" t="str">
        <f>IFERROR(""&amp;INDEX(Backlog!M$6:M$1005,Calculation!$B222,1),"")</f>
        <v/>
      </c>
      <c r="Q222" s="106" t="str">
        <f t="shared" si="88"/>
        <v/>
      </c>
      <c r="R222" s="106">
        <f t="shared" si="89"/>
        <v>0</v>
      </c>
      <c r="T222" s="107">
        <f t="shared" si="90"/>
        <v>0</v>
      </c>
      <c r="U222" s="86">
        <f t="shared" si="91"/>
        <v>1</v>
      </c>
      <c r="V222" s="86">
        <f t="shared" si="92"/>
        <v>1</v>
      </c>
      <c r="W222" s="86">
        <f t="shared" si="93"/>
        <v>1</v>
      </c>
      <c r="X222" s="86">
        <f t="shared" si="100"/>
        <v>0</v>
      </c>
      <c r="Y222" s="86" t="str">
        <f t="shared" si="94"/>
        <v xml:space="preserve">#0 - </v>
      </c>
      <c r="Z222" s="86" t="str">
        <f t="shared" si="95"/>
        <v>-</v>
      </c>
      <c r="AA222" s="86" t="str">
        <f>IF(X222=0,"",IF(LEN(K222)=0,COLUMN(Kanban!$D$8),IFERROR(MATCH(K222,Kanban!$A$8:$AI$8,0),COLUMN(Kanban!$D$8))))</f>
        <v/>
      </c>
      <c r="AB222" s="86" t="str">
        <f>IF(X222=0,"",2*COUNTIF($AA$5:AA222,AA222)+$AF$5)</f>
        <v/>
      </c>
      <c r="AC222" s="106" t="str">
        <f t="shared" si="101"/>
        <v>-</v>
      </c>
      <c r="BF222" s="111" t="str">
        <f t="array" ref="BF222">IFERROR(SMALL(IF($D$5:$D$1004=$AP$6,$N$5:$N$1004,""),B222),"")</f>
        <v/>
      </c>
      <c r="BG222" s="112" t="str">
        <f>IF(IFERROR(MATCH(BF222,$BF$4:BF221,0),0)=0,MAX($BG$4:BG221)+1,"")</f>
        <v/>
      </c>
      <c r="BH222" s="113" t="str">
        <f t="shared" si="96"/>
        <v/>
      </c>
      <c r="BI222" s="112" t="str">
        <f t="shared" si="97"/>
        <v/>
      </c>
      <c r="BJ222" s="86" t="str">
        <f t="shared" si="98"/>
        <v/>
      </c>
      <c r="BK222" s="86" t="str">
        <f t="shared" si="102"/>
        <v/>
      </c>
      <c r="BL222" s="86" t="str">
        <f t="shared" si="99"/>
        <v/>
      </c>
      <c r="BM222" s="86" t="str">
        <f t="shared" si="103"/>
        <v/>
      </c>
    </row>
    <row r="223" spans="2:65" s="7" customFormat="1" x14ac:dyDescent="0.25">
      <c r="B223" s="104">
        <v>219</v>
      </c>
      <c r="C223" s="86">
        <f>IFERROR(INDEX(Backlog!B$6:B$1005,Calculation!$B223,1),"")</f>
        <v>0</v>
      </c>
      <c r="D223" s="86" t="str">
        <f>IFERROR(IF(INDEX(Backlog!C$6:C$1005,Calculation!$B223,1)="","",INDEX(Backlog!C$6:C$1005,Calculation!$B223,1)),"")</f>
        <v/>
      </c>
      <c r="E223" s="86" t="str">
        <f>IFERROR(""&amp;INDEX(Backlog!D$6:D$1005,Calculation!$B223,1),"")</f>
        <v/>
      </c>
      <c r="F223" s="86" t="str">
        <f>IFERROR(""&amp;INDEX(Backlog!E$6:E$1005,Calculation!$B223,1),"")</f>
        <v/>
      </c>
      <c r="G223" s="86" t="str">
        <f>IFERROR(""&amp;INDEX(Backlog!F$6:F$1005,Calculation!$B223,1),"")</f>
        <v/>
      </c>
      <c r="H223" s="86" t="str">
        <f>IFERROR(IF(INDEX(Backlog!G$6:G$1005,Calculation!$B223,1)="","",INDEX(Backlog!G$6:G$1005,Calculation!$B223,1)),"")</f>
        <v/>
      </c>
      <c r="I223" s="86" t="str">
        <f>IFERROR(IF(INDEX(Backlog!H$6:H$1005,Calculation!$B223,1)="","Not set",INDEX(Backlog!H$6:H$1005,Calculation!$B223,1)),"")</f>
        <v>Not set</v>
      </c>
      <c r="J223" s="86" t="str">
        <f>IFERROR(""&amp;INDEX(Backlog!I$6:I$1005,Calculation!$B223,1),"")</f>
        <v/>
      </c>
      <c r="K223" s="86" t="str">
        <f>IFERROR(IF(LEN(INDEX(Backlog!J$6:J$1005,Calculation!$B223,1))=0,"Not set",INDEX(Backlog!J$6:J$1005,Calculation!$B223,1)),"")</f>
        <v>Not set</v>
      </c>
      <c r="L223" s="105" t="str">
        <f>IFERROR(IF(INDEX(Backlog!K$6:K$1005,Calculation!$B223,1)="","",INDEX(Backlog!K$6:K$1005,Calculation!$B223,1)),"")</f>
        <v/>
      </c>
      <c r="M223" s="105" t="str">
        <f t="shared" si="86"/>
        <v/>
      </c>
      <c r="N223" s="105" t="str">
        <f>IFERROR(IF(INDEX(Backlog!L$6:L$1005,Calculation!$B223,1)="","",INDEX(Backlog!L$6:L$1005,Calculation!$B223,1)),"")</f>
        <v/>
      </c>
      <c r="O223" s="105" t="str">
        <f t="shared" si="87"/>
        <v/>
      </c>
      <c r="P223" s="86" t="str">
        <f>IFERROR(""&amp;INDEX(Backlog!M$6:M$1005,Calculation!$B223,1),"")</f>
        <v/>
      </c>
      <c r="Q223" s="106" t="str">
        <f t="shared" si="88"/>
        <v/>
      </c>
      <c r="R223" s="106">
        <f t="shared" si="89"/>
        <v>0</v>
      </c>
      <c r="T223" s="107">
        <f t="shared" si="90"/>
        <v>0</v>
      </c>
      <c r="U223" s="86">
        <f t="shared" si="91"/>
        <v>1</v>
      </c>
      <c r="V223" s="86">
        <f t="shared" si="92"/>
        <v>1</v>
      </c>
      <c r="W223" s="86">
        <f t="shared" si="93"/>
        <v>1</v>
      </c>
      <c r="X223" s="86">
        <f t="shared" si="100"/>
        <v>0</v>
      </c>
      <c r="Y223" s="86" t="str">
        <f t="shared" si="94"/>
        <v xml:space="preserve">#0 - </v>
      </c>
      <c r="Z223" s="86" t="str">
        <f t="shared" si="95"/>
        <v>-</v>
      </c>
      <c r="AA223" s="86" t="str">
        <f>IF(X223=0,"",IF(LEN(K223)=0,COLUMN(Kanban!$D$8),IFERROR(MATCH(K223,Kanban!$A$8:$AI$8,0),COLUMN(Kanban!$D$8))))</f>
        <v/>
      </c>
      <c r="AB223" s="86" t="str">
        <f>IF(X223=0,"",2*COUNTIF($AA$5:AA223,AA223)+$AF$5)</f>
        <v/>
      </c>
      <c r="AC223" s="106" t="str">
        <f t="shared" si="101"/>
        <v>-</v>
      </c>
      <c r="BF223" s="111" t="str">
        <f t="array" ref="BF223">IFERROR(SMALL(IF($D$5:$D$1004=$AP$6,$N$5:$N$1004,""),B223),"")</f>
        <v/>
      </c>
      <c r="BG223" s="112" t="str">
        <f>IF(IFERROR(MATCH(BF223,$BF$4:BF222,0),0)=0,MAX($BG$4:BG222)+1,"")</f>
        <v/>
      </c>
      <c r="BH223" s="113" t="str">
        <f t="shared" si="96"/>
        <v/>
      </c>
      <c r="BI223" s="112" t="str">
        <f t="shared" si="97"/>
        <v/>
      </c>
      <c r="BJ223" s="86" t="str">
        <f t="shared" si="98"/>
        <v/>
      </c>
      <c r="BK223" s="86" t="str">
        <f t="shared" si="102"/>
        <v/>
      </c>
      <c r="BL223" s="86" t="str">
        <f t="shared" si="99"/>
        <v/>
      </c>
      <c r="BM223" s="86" t="str">
        <f t="shared" si="103"/>
        <v/>
      </c>
    </row>
    <row r="224" spans="2:65" s="7" customFormat="1" x14ac:dyDescent="0.25">
      <c r="B224" s="104">
        <v>220</v>
      </c>
      <c r="C224" s="86">
        <f>IFERROR(INDEX(Backlog!B$6:B$1005,Calculation!$B224,1),"")</f>
        <v>0</v>
      </c>
      <c r="D224" s="86" t="str">
        <f>IFERROR(IF(INDEX(Backlog!C$6:C$1005,Calculation!$B224,1)="","",INDEX(Backlog!C$6:C$1005,Calculation!$B224,1)),"")</f>
        <v/>
      </c>
      <c r="E224" s="86" t="str">
        <f>IFERROR(""&amp;INDEX(Backlog!D$6:D$1005,Calculation!$B224,1),"")</f>
        <v/>
      </c>
      <c r="F224" s="86" t="str">
        <f>IFERROR(""&amp;INDEX(Backlog!E$6:E$1005,Calculation!$B224,1),"")</f>
        <v/>
      </c>
      <c r="G224" s="86" t="str">
        <f>IFERROR(""&amp;INDEX(Backlog!F$6:F$1005,Calculation!$B224,1),"")</f>
        <v/>
      </c>
      <c r="H224" s="86" t="str">
        <f>IFERROR(IF(INDEX(Backlog!G$6:G$1005,Calculation!$B224,1)="","",INDEX(Backlog!G$6:G$1005,Calculation!$B224,1)),"")</f>
        <v/>
      </c>
      <c r="I224" s="86" t="str">
        <f>IFERROR(IF(INDEX(Backlog!H$6:H$1005,Calculation!$B224,1)="","Not set",INDEX(Backlog!H$6:H$1005,Calculation!$B224,1)),"")</f>
        <v>Not set</v>
      </c>
      <c r="J224" s="86" t="str">
        <f>IFERROR(""&amp;INDEX(Backlog!I$6:I$1005,Calculation!$B224,1),"")</f>
        <v/>
      </c>
      <c r="K224" s="86" t="str">
        <f>IFERROR(IF(LEN(INDEX(Backlog!J$6:J$1005,Calculation!$B224,1))=0,"Not set",INDEX(Backlog!J$6:J$1005,Calculation!$B224,1)),"")</f>
        <v>Not set</v>
      </c>
      <c r="L224" s="105" t="str">
        <f>IFERROR(IF(INDEX(Backlog!K$6:K$1005,Calculation!$B224,1)="","",INDEX(Backlog!K$6:K$1005,Calculation!$B224,1)),"")</f>
        <v/>
      </c>
      <c r="M224" s="105" t="str">
        <f t="shared" si="86"/>
        <v/>
      </c>
      <c r="N224" s="105" t="str">
        <f>IFERROR(IF(INDEX(Backlog!L$6:L$1005,Calculation!$B224,1)="","",INDEX(Backlog!L$6:L$1005,Calculation!$B224,1)),"")</f>
        <v/>
      </c>
      <c r="O224" s="105" t="str">
        <f t="shared" si="87"/>
        <v/>
      </c>
      <c r="P224" s="86" t="str">
        <f>IFERROR(""&amp;INDEX(Backlog!M$6:M$1005,Calculation!$B224,1),"")</f>
        <v/>
      </c>
      <c r="Q224" s="106" t="str">
        <f t="shared" si="88"/>
        <v/>
      </c>
      <c r="R224" s="106">
        <f t="shared" si="89"/>
        <v>0</v>
      </c>
      <c r="T224" s="107">
        <f t="shared" si="90"/>
        <v>0</v>
      </c>
      <c r="U224" s="86">
        <f t="shared" si="91"/>
        <v>1</v>
      </c>
      <c r="V224" s="86">
        <f t="shared" si="92"/>
        <v>1</v>
      </c>
      <c r="W224" s="86">
        <f t="shared" si="93"/>
        <v>1</v>
      </c>
      <c r="X224" s="86">
        <f t="shared" si="100"/>
        <v>0</v>
      </c>
      <c r="Y224" s="86" t="str">
        <f t="shared" si="94"/>
        <v xml:space="preserve">#0 - </v>
      </c>
      <c r="Z224" s="86" t="str">
        <f t="shared" si="95"/>
        <v>-</v>
      </c>
      <c r="AA224" s="86" t="str">
        <f>IF(X224=0,"",IF(LEN(K224)=0,COLUMN(Kanban!$D$8),IFERROR(MATCH(K224,Kanban!$A$8:$AI$8,0),COLUMN(Kanban!$D$8))))</f>
        <v/>
      </c>
      <c r="AB224" s="86" t="str">
        <f>IF(X224=0,"",2*COUNTIF($AA$5:AA224,AA224)+$AF$5)</f>
        <v/>
      </c>
      <c r="AC224" s="106" t="str">
        <f t="shared" si="101"/>
        <v>-</v>
      </c>
      <c r="BF224" s="111" t="str">
        <f t="array" ref="BF224">IFERROR(SMALL(IF($D$5:$D$1004=$AP$6,$N$5:$N$1004,""),B224),"")</f>
        <v/>
      </c>
      <c r="BG224" s="112" t="str">
        <f>IF(IFERROR(MATCH(BF224,$BF$4:BF223,0),0)=0,MAX($BG$4:BG223)+1,"")</f>
        <v/>
      </c>
      <c r="BH224" s="113" t="str">
        <f t="shared" si="96"/>
        <v/>
      </c>
      <c r="BI224" s="112" t="str">
        <f t="shared" si="97"/>
        <v/>
      </c>
      <c r="BJ224" s="86" t="str">
        <f t="shared" si="98"/>
        <v/>
      </c>
      <c r="BK224" s="86" t="str">
        <f t="shared" si="102"/>
        <v/>
      </c>
      <c r="BL224" s="86" t="str">
        <f t="shared" si="99"/>
        <v/>
      </c>
      <c r="BM224" s="86" t="str">
        <f t="shared" si="103"/>
        <v/>
      </c>
    </row>
    <row r="225" spans="2:65" s="7" customFormat="1" x14ac:dyDescent="0.25">
      <c r="B225" s="104">
        <v>221</v>
      </c>
      <c r="C225" s="86">
        <f>IFERROR(INDEX(Backlog!B$6:B$1005,Calculation!$B225,1),"")</f>
        <v>0</v>
      </c>
      <c r="D225" s="86" t="str">
        <f>IFERROR(IF(INDEX(Backlog!C$6:C$1005,Calculation!$B225,1)="","",INDEX(Backlog!C$6:C$1005,Calculation!$B225,1)),"")</f>
        <v/>
      </c>
      <c r="E225" s="86" t="str">
        <f>IFERROR(""&amp;INDEX(Backlog!D$6:D$1005,Calculation!$B225,1),"")</f>
        <v/>
      </c>
      <c r="F225" s="86" t="str">
        <f>IFERROR(""&amp;INDEX(Backlog!E$6:E$1005,Calculation!$B225,1),"")</f>
        <v/>
      </c>
      <c r="G225" s="86" t="str">
        <f>IFERROR(""&amp;INDEX(Backlog!F$6:F$1005,Calculation!$B225,1),"")</f>
        <v/>
      </c>
      <c r="H225" s="86" t="str">
        <f>IFERROR(IF(INDEX(Backlog!G$6:G$1005,Calculation!$B225,1)="","",INDEX(Backlog!G$6:G$1005,Calculation!$B225,1)),"")</f>
        <v/>
      </c>
      <c r="I225" s="86" t="str">
        <f>IFERROR(IF(INDEX(Backlog!H$6:H$1005,Calculation!$B225,1)="","Not set",INDEX(Backlog!H$6:H$1005,Calculation!$B225,1)),"")</f>
        <v>Not set</v>
      </c>
      <c r="J225" s="86" t="str">
        <f>IFERROR(""&amp;INDEX(Backlog!I$6:I$1005,Calculation!$B225,1),"")</f>
        <v/>
      </c>
      <c r="K225" s="86" t="str">
        <f>IFERROR(IF(LEN(INDEX(Backlog!J$6:J$1005,Calculation!$B225,1))=0,"Not set",INDEX(Backlog!J$6:J$1005,Calculation!$B225,1)),"")</f>
        <v>Not set</v>
      </c>
      <c r="L225" s="105" t="str">
        <f>IFERROR(IF(INDEX(Backlog!K$6:K$1005,Calculation!$B225,1)="","",INDEX(Backlog!K$6:K$1005,Calculation!$B225,1)),"")</f>
        <v/>
      </c>
      <c r="M225" s="105" t="str">
        <f t="shared" si="86"/>
        <v/>
      </c>
      <c r="N225" s="105" t="str">
        <f>IFERROR(IF(INDEX(Backlog!L$6:L$1005,Calculation!$B225,1)="","",INDEX(Backlog!L$6:L$1005,Calculation!$B225,1)),"")</f>
        <v/>
      </c>
      <c r="O225" s="105" t="str">
        <f t="shared" si="87"/>
        <v/>
      </c>
      <c r="P225" s="86" t="str">
        <f>IFERROR(""&amp;INDEX(Backlog!M$6:M$1005,Calculation!$B225,1),"")</f>
        <v/>
      </c>
      <c r="Q225" s="106" t="str">
        <f t="shared" si="88"/>
        <v/>
      </c>
      <c r="R225" s="106">
        <f t="shared" si="89"/>
        <v>0</v>
      </c>
      <c r="T225" s="107">
        <f t="shared" si="90"/>
        <v>0</v>
      </c>
      <c r="U225" s="86">
        <f t="shared" si="91"/>
        <v>1</v>
      </c>
      <c r="V225" s="86">
        <f t="shared" si="92"/>
        <v>1</v>
      </c>
      <c r="W225" s="86">
        <f t="shared" si="93"/>
        <v>1</v>
      </c>
      <c r="X225" s="86">
        <f t="shared" si="100"/>
        <v>0</v>
      </c>
      <c r="Y225" s="86" t="str">
        <f t="shared" si="94"/>
        <v xml:space="preserve">#0 - </v>
      </c>
      <c r="Z225" s="86" t="str">
        <f t="shared" si="95"/>
        <v>-</v>
      </c>
      <c r="AA225" s="86" t="str">
        <f>IF(X225=0,"",IF(LEN(K225)=0,COLUMN(Kanban!$D$8),IFERROR(MATCH(K225,Kanban!$A$8:$AI$8,0),COLUMN(Kanban!$D$8))))</f>
        <v/>
      </c>
      <c r="AB225" s="86" t="str">
        <f>IF(X225=0,"",2*COUNTIF($AA$5:AA225,AA225)+$AF$5)</f>
        <v/>
      </c>
      <c r="AC225" s="106" t="str">
        <f t="shared" si="101"/>
        <v>-</v>
      </c>
      <c r="BF225" s="111" t="str">
        <f t="array" ref="BF225">IFERROR(SMALL(IF($D$5:$D$1004=$AP$6,$N$5:$N$1004,""),B225),"")</f>
        <v/>
      </c>
      <c r="BG225" s="112" t="str">
        <f>IF(IFERROR(MATCH(BF225,$BF$4:BF224,0),0)=0,MAX($BG$4:BG224)+1,"")</f>
        <v/>
      </c>
      <c r="BH225" s="113" t="str">
        <f t="shared" si="96"/>
        <v/>
      </c>
      <c r="BI225" s="112" t="str">
        <f t="shared" si="97"/>
        <v/>
      </c>
      <c r="BJ225" s="86" t="str">
        <f t="shared" si="98"/>
        <v/>
      </c>
      <c r="BK225" s="86" t="str">
        <f t="shared" si="102"/>
        <v/>
      </c>
      <c r="BL225" s="86" t="str">
        <f t="shared" si="99"/>
        <v/>
      </c>
      <c r="BM225" s="86" t="str">
        <f t="shared" si="103"/>
        <v/>
      </c>
    </row>
    <row r="226" spans="2:65" s="7" customFormat="1" x14ac:dyDescent="0.25">
      <c r="B226" s="104">
        <v>222</v>
      </c>
      <c r="C226" s="86">
        <f>IFERROR(INDEX(Backlog!B$6:B$1005,Calculation!$B226,1),"")</f>
        <v>0</v>
      </c>
      <c r="D226" s="86" t="str">
        <f>IFERROR(IF(INDEX(Backlog!C$6:C$1005,Calculation!$B226,1)="","",INDEX(Backlog!C$6:C$1005,Calculation!$B226,1)),"")</f>
        <v/>
      </c>
      <c r="E226" s="86" t="str">
        <f>IFERROR(""&amp;INDEX(Backlog!D$6:D$1005,Calculation!$B226,1),"")</f>
        <v/>
      </c>
      <c r="F226" s="86" t="str">
        <f>IFERROR(""&amp;INDEX(Backlog!E$6:E$1005,Calculation!$B226,1),"")</f>
        <v/>
      </c>
      <c r="G226" s="86" t="str">
        <f>IFERROR(""&amp;INDEX(Backlog!F$6:F$1005,Calculation!$B226,1),"")</f>
        <v/>
      </c>
      <c r="H226" s="86" t="str">
        <f>IFERROR(IF(INDEX(Backlog!G$6:G$1005,Calculation!$B226,1)="","",INDEX(Backlog!G$6:G$1005,Calculation!$B226,1)),"")</f>
        <v/>
      </c>
      <c r="I226" s="86" t="str">
        <f>IFERROR(IF(INDEX(Backlog!H$6:H$1005,Calculation!$B226,1)="","Not set",INDEX(Backlog!H$6:H$1005,Calculation!$B226,1)),"")</f>
        <v>Not set</v>
      </c>
      <c r="J226" s="86" t="str">
        <f>IFERROR(""&amp;INDEX(Backlog!I$6:I$1005,Calculation!$B226,1),"")</f>
        <v/>
      </c>
      <c r="K226" s="86" t="str">
        <f>IFERROR(IF(LEN(INDEX(Backlog!J$6:J$1005,Calculation!$B226,1))=0,"Not set",INDEX(Backlog!J$6:J$1005,Calculation!$B226,1)),"")</f>
        <v>Not set</v>
      </c>
      <c r="L226" s="105" t="str">
        <f>IFERROR(IF(INDEX(Backlog!K$6:K$1005,Calculation!$B226,1)="","",INDEX(Backlog!K$6:K$1005,Calculation!$B226,1)),"")</f>
        <v/>
      </c>
      <c r="M226" s="105" t="str">
        <f t="shared" si="86"/>
        <v/>
      </c>
      <c r="N226" s="105" t="str">
        <f>IFERROR(IF(INDEX(Backlog!L$6:L$1005,Calculation!$B226,1)="","",INDEX(Backlog!L$6:L$1005,Calculation!$B226,1)),"")</f>
        <v/>
      </c>
      <c r="O226" s="105" t="str">
        <f t="shared" si="87"/>
        <v/>
      </c>
      <c r="P226" s="86" t="str">
        <f>IFERROR(""&amp;INDEX(Backlog!M$6:M$1005,Calculation!$B226,1),"")</f>
        <v/>
      </c>
      <c r="Q226" s="106" t="str">
        <f t="shared" si="88"/>
        <v/>
      </c>
      <c r="R226" s="106">
        <f t="shared" si="89"/>
        <v>0</v>
      </c>
      <c r="T226" s="107">
        <f t="shared" si="90"/>
        <v>0</v>
      </c>
      <c r="U226" s="86">
        <f t="shared" si="91"/>
        <v>1</v>
      </c>
      <c r="V226" s="86">
        <f t="shared" si="92"/>
        <v>1</v>
      </c>
      <c r="W226" s="86">
        <f t="shared" si="93"/>
        <v>1</v>
      </c>
      <c r="X226" s="86">
        <f t="shared" si="100"/>
        <v>0</v>
      </c>
      <c r="Y226" s="86" t="str">
        <f t="shared" si="94"/>
        <v xml:space="preserve">#0 - </v>
      </c>
      <c r="Z226" s="86" t="str">
        <f t="shared" si="95"/>
        <v>-</v>
      </c>
      <c r="AA226" s="86" t="str">
        <f>IF(X226=0,"",IF(LEN(K226)=0,COLUMN(Kanban!$D$8),IFERROR(MATCH(K226,Kanban!$A$8:$AI$8,0),COLUMN(Kanban!$D$8))))</f>
        <v/>
      </c>
      <c r="AB226" s="86" t="str">
        <f>IF(X226=0,"",2*COUNTIF($AA$5:AA226,AA226)+$AF$5)</f>
        <v/>
      </c>
      <c r="AC226" s="106" t="str">
        <f t="shared" si="101"/>
        <v>-</v>
      </c>
      <c r="BF226" s="111" t="str">
        <f t="array" ref="BF226">IFERROR(SMALL(IF($D$5:$D$1004=$AP$6,$N$5:$N$1004,""),B226),"")</f>
        <v/>
      </c>
      <c r="BG226" s="112" t="str">
        <f>IF(IFERROR(MATCH(BF226,$BF$4:BF225,0),0)=0,MAX($BG$4:BG225)+1,"")</f>
        <v/>
      </c>
      <c r="BH226" s="113" t="str">
        <f t="shared" si="96"/>
        <v/>
      </c>
      <c r="BI226" s="112" t="str">
        <f t="shared" si="97"/>
        <v/>
      </c>
      <c r="BJ226" s="86" t="str">
        <f t="shared" si="98"/>
        <v/>
      </c>
      <c r="BK226" s="86" t="str">
        <f t="shared" si="102"/>
        <v/>
      </c>
      <c r="BL226" s="86" t="str">
        <f t="shared" si="99"/>
        <v/>
      </c>
      <c r="BM226" s="86" t="str">
        <f t="shared" si="103"/>
        <v/>
      </c>
    </row>
    <row r="227" spans="2:65" s="7" customFormat="1" x14ac:dyDescent="0.25">
      <c r="B227" s="104">
        <v>223</v>
      </c>
      <c r="C227" s="86">
        <f>IFERROR(INDEX(Backlog!B$6:B$1005,Calculation!$B227,1),"")</f>
        <v>0</v>
      </c>
      <c r="D227" s="86" t="str">
        <f>IFERROR(IF(INDEX(Backlog!C$6:C$1005,Calculation!$B227,1)="","",INDEX(Backlog!C$6:C$1005,Calculation!$B227,1)),"")</f>
        <v/>
      </c>
      <c r="E227" s="86" t="str">
        <f>IFERROR(""&amp;INDEX(Backlog!D$6:D$1005,Calculation!$B227,1),"")</f>
        <v/>
      </c>
      <c r="F227" s="86" t="str">
        <f>IFERROR(""&amp;INDEX(Backlog!E$6:E$1005,Calculation!$B227,1),"")</f>
        <v/>
      </c>
      <c r="G227" s="86" t="str">
        <f>IFERROR(""&amp;INDEX(Backlog!F$6:F$1005,Calculation!$B227,1),"")</f>
        <v/>
      </c>
      <c r="H227" s="86" t="str">
        <f>IFERROR(IF(INDEX(Backlog!G$6:G$1005,Calculation!$B227,1)="","",INDEX(Backlog!G$6:G$1005,Calculation!$B227,1)),"")</f>
        <v/>
      </c>
      <c r="I227" s="86" t="str">
        <f>IFERROR(IF(INDEX(Backlog!H$6:H$1005,Calculation!$B227,1)="","Not set",INDEX(Backlog!H$6:H$1005,Calculation!$B227,1)),"")</f>
        <v>Not set</v>
      </c>
      <c r="J227" s="86" t="str">
        <f>IFERROR(""&amp;INDEX(Backlog!I$6:I$1005,Calculation!$B227,1),"")</f>
        <v/>
      </c>
      <c r="K227" s="86" t="str">
        <f>IFERROR(IF(LEN(INDEX(Backlog!J$6:J$1005,Calculation!$B227,1))=0,"Not set",INDEX(Backlog!J$6:J$1005,Calculation!$B227,1)),"")</f>
        <v>Not set</v>
      </c>
      <c r="L227" s="105" t="str">
        <f>IFERROR(IF(INDEX(Backlog!K$6:K$1005,Calculation!$B227,1)="","",INDEX(Backlog!K$6:K$1005,Calculation!$B227,1)),"")</f>
        <v/>
      </c>
      <c r="M227" s="105" t="str">
        <f t="shared" si="86"/>
        <v/>
      </c>
      <c r="N227" s="105" t="str">
        <f>IFERROR(IF(INDEX(Backlog!L$6:L$1005,Calculation!$B227,1)="","",INDEX(Backlog!L$6:L$1005,Calculation!$B227,1)),"")</f>
        <v/>
      </c>
      <c r="O227" s="105" t="str">
        <f t="shared" si="87"/>
        <v/>
      </c>
      <c r="P227" s="86" t="str">
        <f>IFERROR(""&amp;INDEX(Backlog!M$6:M$1005,Calculation!$B227,1),"")</f>
        <v/>
      </c>
      <c r="Q227" s="106" t="str">
        <f t="shared" si="88"/>
        <v/>
      </c>
      <c r="R227" s="106">
        <f t="shared" si="89"/>
        <v>0</v>
      </c>
      <c r="T227" s="107">
        <f t="shared" si="90"/>
        <v>0</v>
      </c>
      <c r="U227" s="86">
        <f t="shared" si="91"/>
        <v>1</v>
      </c>
      <c r="V227" s="86">
        <f t="shared" si="92"/>
        <v>1</v>
      </c>
      <c r="W227" s="86">
        <f t="shared" si="93"/>
        <v>1</v>
      </c>
      <c r="X227" s="86">
        <f t="shared" si="100"/>
        <v>0</v>
      </c>
      <c r="Y227" s="86" t="str">
        <f t="shared" si="94"/>
        <v xml:space="preserve">#0 - </v>
      </c>
      <c r="Z227" s="86" t="str">
        <f t="shared" si="95"/>
        <v>-</v>
      </c>
      <c r="AA227" s="86" t="str">
        <f>IF(X227=0,"",IF(LEN(K227)=0,COLUMN(Kanban!$D$8),IFERROR(MATCH(K227,Kanban!$A$8:$AI$8,0),COLUMN(Kanban!$D$8))))</f>
        <v/>
      </c>
      <c r="AB227" s="86" t="str">
        <f>IF(X227=0,"",2*COUNTIF($AA$5:AA227,AA227)+$AF$5)</f>
        <v/>
      </c>
      <c r="AC227" s="106" t="str">
        <f t="shared" si="101"/>
        <v>-</v>
      </c>
      <c r="BF227" s="111" t="str">
        <f t="array" ref="BF227">IFERROR(SMALL(IF($D$5:$D$1004=$AP$6,$N$5:$N$1004,""),B227),"")</f>
        <v/>
      </c>
      <c r="BG227" s="112" t="str">
        <f>IF(IFERROR(MATCH(BF227,$BF$4:BF226,0),0)=0,MAX($BG$4:BG226)+1,"")</f>
        <v/>
      </c>
      <c r="BH227" s="113" t="str">
        <f t="shared" si="96"/>
        <v/>
      </c>
      <c r="BI227" s="112" t="str">
        <f t="shared" si="97"/>
        <v/>
      </c>
      <c r="BJ227" s="86" t="str">
        <f t="shared" si="98"/>
        <v/>
      </c>
      <c r="BK227" s="86" t="str">
        <f t="shared" si="102"/>
        <v/>
      </c>
      <c r="BL227" s="86" t="str">
        <f t="shared" si="99"/>
        <v/>
      </c>
      <c r="BM227" s="86" t="str">
        <f t="shared" si="103"/>
        <v/>
      </c>
    </row>
    <row r="228" spans="2:65" s="7" customFormat="1" x14ac:dyDescent="0.25">
      <c r="B228" s="104">
        <v>224</v>
      </c>
      <c r="C228" s="86">
        <f>IFERROR(INDEX(Backlog!B$6:B$1005,Calculation!$B228,1),"")</f>
        <v>0</v>
      </c>
      <c r="D228" s="86" t="str">
        <f>IFERROR(IF(INDEX(Backlog!C$6:C$1005,Calculation!$B228,1)="","",INDEX(Backlog!C$6:C$1005,Calculation!$B228,1)),"")</f>
        <v/>
      </c>
      <c r="E228" s="86" t="str">
        <f>IFERROR(""&amp;INDEX(Backlog!D$6:D$1005,Calculation!$B228,1),"")</f>
        <v/>
      </c>
      <c r="F228" s="86" t="str">
        <f>IFERROR(""&amp;INDEX(Backlog!E$6:E$1005,Calculation!$B228,1),"")</f>
        <v/>
      </c>
      <c r="G228" s="86" t="str">
        <f>IFERROR(""&amp;INDEX(Backlog!F$6:F$1005,Calculation!$B228,1),"")</f>
        <v/>
      </c>
      <c r="H228" s="86" t="str">
        <f>IFERROR(IF(INDEX(Backlog!G$6:G$1005,Calculation!$B228,1)="","",INDEX(Backlog!G$6:G$1005,Calculation!$B228,1)),"")</f>
        <v/>
      </c>
      <c r="I228" s="86" t="str">
        <f>IFERROR(IF(INDEX(Backlog!H$6:H$1005,Calculation!$B228,1)="","Not set",INDEX(Backlog!H$6:H$1005,Calculation!$B228,1)),"")</f>
        <v>Not set</v>
      </c>
      <c r="J228" s="86" t="str">
        <f>IFERROR(""&amp;INDEX(Backlog!I$6:I$1005,Calculation!$B228,1),"")</f>
        <v/>
      </c>
      <c r="K228" s="86" t="str">
        <f>IFERROR(IF(LEN(INDEX(Backlog!J$6:J$1005,Calculation!$B228,1))=0,"Not set",INDEX(Backlog!J$6:J$1005,Calculation!$B228,1)),"")</f>
        <v>Not set</v>
      </c>
      <c r="L228" s="105" t="str">
        <f>IFERROR(IF(INDEX(Backlog!K$6:K$1005,Calculation!$B228,1)="","",INDEX(Backlog!K$6:K$1005,Calculation!$B228,1)),"")</f>
        <v/>
      </c>
      <c r="M228" s="105" t="str">
        <f t="shared" si="86"/>
        <v/>
      </c>
      <c r="N228" s="105" t="str">
        <f>IFERROR(IF(INDEX(Backlog!L$6:L$1005,Calculation!$B228,1)="","",INDEX(Backlog!L$6:L$1005,Calculation!$B228,1)),"")</f>
        <v/>
      </c>
      <c r="O228" s="105" t="str">
        <f t="shared" si="87"/>
        <v/>
      </c>
      <c r="P228" s="86" t="str">
        <f>IFERROR(""&amp;INDEX(Backlog!M$6:M$1005,Calculation!$B228,1),"")</f>
        <v/>
      </c>
      <c r="Q228" s="106" t="str">
        <f t="shared" si="88"/>
        <v/>
      </c>
      <c r="R228" s="106">
        <f t="shared" si="89"/>
        <v>0</v>
      </c>
      <c r="T228" s="107">
        <f t="shared" si="90"/>
        <v>0</v>
      </c>
      <c r="U228" s="86">
        <f t="shared" si="91"/>
        <v>1</v>
      </c>
      <c r="V228" s="86">
        <f t="shared" si="92"/>
        <v>1</v>
      </c>
      <c r="W228" s="86">
        <f t="shared" si="93"/>
        <v>1</v>
      </c>
      <c r="X228" s="86">
        <f t="shared" si="100"/>
        <v>0</v>
      </c>
      <c r="Y228" s="86" t="str">
        <f t="shared" si="94"/>
        <v xml:space="preserve">#0 - </v>
      </c>
      <c r="Z228" s="86" t="str">
        <f t="shared" si="95"/>
        <v>-</v>
      </c>
      <c r="AA228" s="86" t="str">
        <f>IF(X228=0,"",IF(LEN(K228)=0,COLUMN(Kanban!$D$8),IFERROR(MATCH(K228,Kanban!$A$8:$AI$8,0),COLUMN(Kanban!$D$8))))</f>
        <v/>
      </c>
      <c r="AB228" s="86" t="str">
        <f>IF(X228=0,"",2*COUNTIF($AA$5:AA228,AA228)+$AF$5)</f>
        <v/>
      </c>
      <c r="AC228" s="106" t="str">
        <f t="shared" si="101"/>
        <v>-</v>
      </c>
      <c r="BF228" s="111" t="str">
        <f t="array" ref="BF228">IFERROR(SMALL(IF($D$5:$D$1004=$AP$6,$N$5:$N$1004,""),B228),"")</f>
        <v/>
      </c>
      <c r="BG228" s="112" t="str">
        <f>IF(IFERROR(MATCH(BF228,$BF$4:BF227,0),0)=0,MAX($BG$4:BG227)+1,"")</f>
        <v/>
      </c>
      <c r="BH228" s="113" t="str">
        <f t="shared" si="96"/>
        <v/>
      </c>
      <c r="BI228" s="112" t="str">
        <f t="shared" si="97"/>
        <v/>
      </c>
      <c r="BJ228" s="86" t="str">
        <f t="shared" si="98"/>
        <v/>
      </c>
      <c r="BK228" s="86" t="str">
        <f t="shared" si="102"/>
        <v/>
      </c>
      <c r="BL228" s="86" t="str">
        <f t="shared" si="99"/>
        <v/>
      </c>
      <c r="BM228" s="86" t="str">
        <f t="shared" si="103"/>
        <v/>
      </c>
    </row>
    <row r="229" spans="2:65" s="7" customFormat="1" x14ac:dyDescent="0.25">
      <c r="B229" s="104">
        <v>225</v>
      </c>
      <c r="C229" s="86">
        <f>IFERROR(INDEX(Backlog!B$6:B$1005,Calculation!$B229,1),"")</f>
        <v>0</v>
      </c>
      <c r="D229" s="86" t="str">
        <f>IFERROR(IF(INDEX(Backlog!C$6:C$1005,Calculation!$B229,1)="","",INDEX(Backlog!C$6:C$1005,Calculation!$B229,1)),"")</f>
        <v/>
      </c>
      <c r="E229" s="86" t="str">
        <f>IFERROR(""&amp;INDEX(Backlog!D$6:D$1005,Calculation!$B229,1),"")</f>
        <v/>
      </c>
      <c r="F229" s="86" t="str">
        <f>IFERROR(""&amp;INDEX(Backlog!E$6:E$1005,Calculation!$B229,1),"")</f>
        <v/>
      </c>
      <c r="G229" s="86" t="str">
        <f>IFERROR(""&amp;INDEX(Backlog!F$6:F$1005,Calculation!$B229,1),"")</f>
        <v/>
      </c>
      <c r="H229" s="86" t="str">
        <f>IFERROR(IF(INDEX(Backlog!G$6:G$1005,Calculation!$B229,1)="","",INDEX(Backlog!G$6:G$1005,Calculation!$B229,1)),"")</f>
        <v/>
      </c>
      <c r="I229" s="86" t="str">
        <f>IFERROR(IF(INDEX(Backlog!H$6:H$1005,Calculation!$B229,1)="","Not set",INDEX(Backlog!H$6:H$1005,Calculation!$B229,1)),"")</f>
        <v>Not set</v>
      </c>
      <c r="J229" s="86" t="str">
        <f>IFERROR(""&amp;INDEX(Backlog!I$6:I$1005,Calculation!$B229,1),"")</f>
        <v/>
      </c>
      <c r="K229" s="86" t="str">
        <f>IFERROR(IF(LEN(INDEX(Backlog!J$6:J$1005,Calculation!$B229,1))=0,"Not set",INDEX(Backlog!J$6:J$1005,Calculation!$B229,1)),"")</f>
        <v>Not set</v>
      </c>
      <c r="L229" s="105" t="str">
        <f>IFERROR(IF(INDEX(Backlog!K$6:K$1005,Calculation!$B229,1)="","",INDEX(Backlog!K$6:K$1005,Calculation!$B229,1)),"")</f>
        <v/>
      </c>
      <c r="M229" s="105" t="str">
        <f t="shared" si="86"/>
        <v/>
      </c>
      <c r="N229" s="105" t="str">
        <f>IFERROR(IF(INDEX(Backlog!L$6:L$1005,Calculation!$B229,1)="","",INDEX(Backlog!L$6:L$1005,Calculation!$B229,1)),"")</f>
        <v/>
      </c>
      <c r="O229" s="105" t="str">
        <f t="shared" si="87"/>
        <v/>
      </c>
      <c r="P229" s="86" t="str">
        <f>IFERROR(""&amp;INDEX(Backlog!M$6:M$1005,Calculation!$B229,1),"")</f>
        <v/>
      </c>
      <c r="Q229" s="106" t="str">
        <f t="shared" si="88"/>
        <v/>
      </c>
      <c r="R229" s="106">
        <f t="shared" si="89"/>
        <v>0</v>
      </c>
      <c r="T229" s="107">
        <f t="shared" si="90"/>
        <v>0</v>
      </c>
      <c r="U229" s="86">
        <f t="shared" si="91"/>
        <v>1</v>
      </c>
      <c r="V229" s="86">
        <f t="shared" si="92"/>
        <v>1</v>
      </c>
      <c r="W229" s="86">
        <f t="shared" si="93"/>
        <v>1</v>
      </c>
      <c r="X229" s="86">
        <f t="shared" si="100"/>
        <v>0</v>
      </c>
      <c r="Y229" s="86" t="str">
        <f t="shared" si="94"/>
        <v xml:space="preserve">#0 - </v>
      </c>
      <c r="Z229" s="86" t="str">
        <f t="shared" si="95"/>
        <v>-</v>
      </c>
      <c r="AA229" s="86" t="str">
        <f>IF(X229=0,"",IF(LEN(K229)=0,COLUMN(Kanban!$D$8),IFERROR(MATCH(K229,Kanban!$A$8:$AI$8,0),COLUMN(Kanban!$D$8))))</f>
        <v/>
      </c>
      <c r="AB229" s="86" t="str">
        <f>IF(X229=0,"",2*COUNTIF($AA$5:AA229,AA229)+$AF$5)</f>
        <v/>
      </c>
      <c r="AC229" s="106" t="str">
        <f t="shared" si="101"/>
        <v>-</v>
      </c>
      <c r="BF229" s="111" t="str">
        <f t="array" ref="BF229">IFERROR(SMALL(IF($D$5:$D$1004=$AP$6,$N$5:$N$1004,""),B229),"")</f>
        <v/>
      </c>
      <c r="BG229" s="112" t="str">
        <f>IF(IFERROR(MATCH(BF229,$BF$4:BF228,0),0)=0,MAX($BG$4:BG228)+1,"")</f>
        <v/>
      </c>
      <c r="BH229" s="113" t="str">
        <f t="shared" si="96"/>
        <v/>
      </c>
      <c r="BI229" s="112" t="str">
        <f t="shared" si="97"/>
        <v/>
      </c>
      <c r="BJ229" s="86" t="str">
        <f t="shared" si="98"/>
        <v/>
      </c>
      <c r="BK229" s="86" t="str">
        <f t="shared" si="102"/>
        <v/>
      </c>
      <c r="BL229" s="86" t="str">
        <f t="shared" si="99"/>
        <v/>
      </c>
      <c r="BM229" s="86" t="str">
        <f t="shared" si="103"/>
        <v/>
      </c>
    </row>
    <row r="230" spans="2:65" s="7" customFormat="1" x14ac:dyDescent="0.25">
      <c r="B230" s="104">
        <v>226</v>
      </c>
      <c r="C230" s="86">
        <f>IFERROR(INDEX(Backlog!B$6:B$1005,Calculation!$B230,1),"")</f>
        <v>0</v>
      </c>
      <c r="D230" s="86" t="str">
        <f>IFERROR(IF(INDEX(Backlog!C$6:C$1005,Calculation!$B230,1)="","",INDEX(Backlog!C$6:C$1005,Calculation!$B230,1)),"")</f>
        <v/>
      </c>
      <c r="E230" s="86" t="str">
        <f>IFERROR(""&amp;INDEX(Backlog!D$6:D$1005,Calculation!$B230,1),"")</f>
        <v/>
      </c>
      <c r="F230" s="86" t="str">
        <f>IFERROR(""&amp;INDEX(Backlog!E$6:E$1005,Calculation!$B230,1),"")</f>
        <v/>
      </c>
      <c r="G230" s="86" t="str">
        <f>IFERROR(""&amp;INDEX(Backlog!F$6:F$1005,Calculation!$B230,1),"")</f>
        <v/>
      </c>
      <c r="H230" s="86" t="str">
        <f>IFERROR(IF(INDEX(Backlog!G$6:G$1005,Calculation!$B230,1)="","",INDEX(Backlog!G$6:G$1005,Calculation!$B230,1)),"")</f>
        <v/>
      </c>
      <c r="I230" s="86" t="str">
        <f>IFERROR(IF(INDEX(Backlog!H$6:H$1005,Calculation!$B230,1)="","Not set",INDEX(Backlog!H$6:H$1005,Calculation!$B230,1)),"")</f>
        <v>Not set</v>
      </c>
      <c r="J230" s="86" t="str">
        <f>IFERROR(""&amp;INDEX(Backlog!I$6:I$1005,Calculation!$B230,1),"")</f>
        <v/>
      </c>
      <c r="K230" s="86" t="str">
        <f>IFERROR(IF(LEN(INDEX(Backlog!J$6:J$1005,Calculation!$B230,1))=0,"Not set",INDEX(Backlog!J$6:J$1005,Calculation!$B230,1)),"")</f>
        <v>Not set</v>
      </c>
      <c r="L230" s="105" t="str">
        <f>IFERROR(IF(INDEX(Backlog!K$6:K$1005,Calculation!$B230,1)="","",INDEX(Backlog!K$6:K$1005,Calculation!$B230,1)),"")</f>
        <v/>
      </c>
      <c r="M230" s="105" t="str">
        <f t="shared" si="86"/>
        <v/>
      </c>
      <c r="N230" s="105" t="str">
        <f>IFERROR(IF(INDEX(Backlog!L$6:L$1005,Calculation!$B230,1)="","",INDEX(Backlog!L$6:L$1005,Calculation!$B230,1)),"")</f>
        <v/>
      </c>
      <c r="O230" s="105" t="str">
        <f t="shared" si="87"/>
        <v/>
      </c>
      <c r="P230" s="86" t="str">
        <f>IFERROR(""&amp;INDEX(Backlog!M$6:M$1005,Calculation!$B230,1),"")</f>
        <v/>
      </c>
      <c r="Q230" s="106" t="str">
        <f t="shared" si="88"/>
        <v/>
      </c>
      <c r="R230" s="106">
        <f t="shared" si="89"/>
        <v>0</v>
      </c>
      <c r="T230" s="107">
        <f t="shared" si="90"/>
        <v>0</v>
      </c>
      <c r="U230" s="86">
        <f t="shared" si="91"/>
        <v>1</v>
      </c>
      <c r="V230" s="86">
        <f t="shared" si="92"/>
        <v>1</v>
      </c>
      <c r="W230" s="86">
        <f t="shared" si="93"/>
        <v>1</v>
      </c>
      <c r="X230" s="86">
        <f t="shared" si="100"/>
        <v>0</v>
      </c>
      <c r="Y230" s="86" t="str">
        <f t="shared" si="94"/>
        <v xml:space="preserve">#0 - </v>
      </c>
      <c r="Z230" s="86" t="str">
        <f t="shared" si="95"/>
        <v>-</v>
      </c>
      <c r="AA230" s="86" t="str">
        <f>IF(X230=0,"",IF(LEN(K230)=0,COLUMN(Kanban!$D$8),IFERROR(MATCH(K230,Kanban!$A$8:$AI$8,0),COLUMN(Kanban!$D$8))))</f>
        <v/>
      </c>
      <c r="AB230" s="86" t="str">
        <f>IF(X230=0,"",2*COUNTIF($AA$5:AA230,AA230)+$AF$5)</f>
        <v/>
      </c>
      <c r="AC230" s="106" t="str">
        <f t="shared" si="101"/>
        <v>-</v>
      </c>
      <c r="BF230" s="111" t="str">
        <f t="array" ref="BF230">IFERROR(SMALL(IF($D$5:$D$1004=$AP$6,$N$5:$N$1004,""),B230),"")</f>
        <v/>
      </c>
      <c r="BG230" s="112" t="str">
        <f>IF(IFERROR(MATCH(BF230,$BF$4:BF229,0),0)=0,MAX($BG$4:BG229)+1,"")</f>
        <v/>
      </c>
      <c r="BH230" s="113" t="str">
        <f t="shared" si="96"/>
        <v/>
      </c>
      <c r="BI230" s="112" t="str">
        <f t="shared" si="97"/>
        <v/>
      </c>
      <c r="BJ230" s="86" t="str">
        <f t="shared" si="98"/>
        <v/>
      </c>
      <c r="BK230" s="86" t="str">
        <f t="shared" si="102"/>
        <v/>
      </c>
      <c r="BL230" s="86" t="str">
        <f t="shared" si="99"/>
        <v/>
      </c>
      <c r="BM230" s="86" t="str">
        <f t="shared" si="103"/>
        <v/>
      </c>
    </row>
    <row r="231" spans="2:65" s="7" customFormat="1" x14ac:dyDescent="0.25">
      <c r="B231" s="104">
        <v>227</v>
      </c>
      <c r="C231" s="86">
        <f>IFERROR(INDEX(Backlog!B$6:B$1005,Calculation!$B231,1),"")</f>
        <v>0</v>
      </c>
      <c r="D231" s="86" t="str">
        <f>IFERROR(IF(INDEX(Backlog!C$6:C$1005,Calculation!$B231,1)="","",INDEX(Backlog!C$6:C$1005,Calculation!$B231,1)),"")</f>
        <v/>
      </c>
      <c r="E231" s="86" t="str">
        <f>IFERROR(""&amp;INDEX(Backlog!D$6:D$1005,Calculation!$B231,1),"")</f>
        <v/>
      </c>
      <c r="F231" s="86" t="str">
        <f>IFERROR(""&amp;INDEX(Backlog!E$6:E$1005,Calculation!$B231,1),"")</f>
        <v/>
      </c>
      <c r="G231" s="86" t="str">
        <f>IFERROR(""&amp;INDEX(Backlog!F$6:F$1005,Calculation!$B231,1),"")</f>
        <v/>
      </c>
      <c r="H231" s="86" t="str">
        <f>IFERROR(IF(INDEX(Backlog!G$6:G$1005,Calculation!$B231,1)="","",INDEX(Backlog!G$6:G$1005,Calculation!$B231,1)),"")</f>
        <v/>
      </c>
      <c r="I231" s="86" t="str">
        <f>IFERROR(IF(INDEX(Backlog!H$6:H$1005,Calculation!$B231,1)="","Not set",INDEX(Backlog!H$6:H$1005,Calculation!$B231,1)),"")</f>
        <v>Not set</v>
      </c>
      <c r="J231" s="86" t="str">
        <f>IFERROR(""&amp;INDEX(Backlog!I$6:I$1005,Calculation!$B231,1),"")</f>
        <v/>
      </c>
      <c r="K231" s="86" t="str">
        <f>IFERROR(IF(LEN(INDEX(Backlog!J$6:J$1005,Calculation!$B231,1))=0,"Not set",INDEX(Backlog!J$6:J$1005,Calculation!$B231,1)),"")</f>
        <v>Not set</v>
      </c>
      <c r="L231" s="105" t="str">
        <f>IFERROR(IF(INDEX(Backlog!K$6:K$1005,Calculation!$B231,1)="","",INDEX(Backlog!K$6:K$1005,Calculation!$B231,1)),"")</f>
        <v/>
      </c>
      <c r="M231" s="105" t="str">
        <f t="shared" si="86"/>
        <v/>
      </c>
      <c r="N231" s="105" t="str">
        <f>IFERROR(IF(INDEX(Backlog!L$6:L$1005,Calculation!$B231,1)="","",INDEX(Backlog!L$6:L$1005,Calculation!$B231,1)),"")</f>
        <v/>
      </c>
      <c r="O231" s="105" t="str">
        <f t="shared" si="87"/>
        <v/>
      </c>
      <c r="P231" s="86" t="str">
        <f>IFERROR(""&amp;INDEX(Backlog!M$6:M$1005,Calculation!$B231,1),"")</f>
        <v/>
      </c>
      <c r="Q231" s="106" t="str">
        <f t="shared" si="88"/>
        <v/>
      </c>
      <c r="R231" s="106">
        <f t="shared" si="89"/>
        <v>0</v>
      </c>
      <c r="T231" s="107">
        <f t="shared" si="90"/>
        <v>0</v>
      </c>
      <c r="U231" s="86">
        <f t="shared" si="91"/>
        <v>1</v>
      </c>
      <c r="V231" s="86">
        <f t="shared" si="92"/>
        <v>1</v>
      </c>
      <c r="W231" s="86">
        <f t="shared" si="93"/>
        <v>1</v>
      </c>
      <c r="X231" s="86">
        <f t="shared" si="100"/>
        <v>0</v>
      </c>
      <c r="Y231" s="86" t="str">
        <f t="shared" si="94"/>
        <v xml:space="preserve">#0 - </v>
      </c>
      <c r="Z231" s="86" t="str">
        <f t="shared" si="95"/>
        <v>-</v>
      </c>
      <c r="AA231" s="86" t="str">
        <f>IF(X231=0,"",IF(LEN(K231)=0,COLUMN(Kanban!$D$8),IFERROR(MATCH(K231,Kanban!$A$8:$AI$8,0),COLUMN(Kanban!$D$8))))</f>
        <v/>
      </c>
      <c r="AB231" s="86" t="str">
        <f>IF(X231=0,"",2*COUNTIF($AA$5:AA231,AA231)+$AF$5)</f>
        <v/>
      </c>
      <c r="AC231" s="106" t="str">
        <f t="shared" si="101"/>
        <v>-</v>
      </c>
      <c r="BF231" s="111" t="str">
        <f t="array" ref="BF231">IFERROR(SMALL(IF($D$5:$D$1004=$AP$6,$N$5:$N$1004,""),B231),"")</f>
        <v/>
      </c>
      <c r="BG231" s="112" t="str">
        <f>IF(IFERROR(MATCH(BF231,$BF$4:BF230,0),0)=0,MAX($BG$4:BG230)+1,"")</f>
        <v/>
      </c>
      <c r="BH231" s="113" t="str">
        <f t="shared" si="96"/>
        <v/>
      </c>
      <c r="BI231" s="112" t="str">
        <f t="shared" si="97"/>
        <v/>
      </c>
      <c r="BJ231" s="86" t="str">
        <f t="shared" si="98"/>
        <v/>
      </c>
      <c r="BK231" s="86" t="str">
        <f t="shared" si="102"/>
        <v/>
      </c>
      <c r="BL231" s="86" t="str">
        <f t="shared" si="99"/>
        <v/>
      </c>
      <c r="BM231" s="86" t="str">
        <f t="shared" si="103"/>
        <v/>
      </c>
    </row>
    <row r="232" spans="2:65" s="7" customFormat="1" x14ac:dyDescent="0.25">
      <c r="B232" s="104">
        <v>228</v>
      </c>
      <c r="C232" s="86">
        <f>IFERROR(INDEX(Backlog!B$6:B$1005,Calculation!$B232,1),"")</f>
        <v>0</v>
      </c>
      <c r="D232" s="86" t="str">
        <f>IFERROR(IF(INDEX(Backlog!C$6:C$1005,Calculation!$B232,1)="","",INDEX(Backlog!C$6:C$1005,Calculation!$B232,1)),"")</f>
        <v/>
      </c>
      <c r="E232" s="86" t="str">
        <f>IFERROR(""&amp;INDEX(Backlog!D$6:D$1005,Calculation!$B232,1),"")</f>
        <v/>
      </c>
      <c r="F232" s="86" t="str">
        <f>IFERROR(""&amp;INDEX(Backlog!E$6:E$1005,Calculation!$B232,1),"")</f>
        <v/>
      </c>
      <c r="G232" s="86" t="str">
        <f>IFERROR(""&amp;INDEX(Backlog!F$6:F$1005,Calculation!$B232,1),"")</f>
        <v/>
      </c>
      <c r="H232" s="86" t="str">
        <f>IFERROR(IF(INDEX(Backlog!G$6:G$1005,Calculation!$B232,1)="","",INDEX(Backlog!G$6:G$1005,Calculation!$B232,1)),"")</f>
        <v/>
      </c>
      <c r="I232" s="86" t="str">
        <f>IFERROR(IF(INDEX(Backlog!H$6:H$1005,Calculation!$B232,1)="","Not set",INDEX(Backlog!H$6:H$1005,Calculation!$B232,1)),"")</f>
        <v>Not set</v>
      </c>
      <c r="J232" s="86" t="str">
        <f>IFERROR(""&amp;INDEX(Backlog!I$6:I$1005,Calculation!$B232,1),"")</f>
        <v/>
      </c>
      <c r="K232" s="86" t="str">
        <f>IFERROR(IF(LEN(INDEX(Backlog!J$6:J$1005,Calculation!$B232,1))=0,"Not set",INDEX(Backlog!J$6:J$1005,Calculation!$B232,1)),"")</f>
        <v>Not set</v>
      </c>
      <c r="L232" s="105" t="str">
        <f>IFERROR(IF(INDEX(Backlog!K$6:K$1005,Calculation!$B232,1)="","",INDEX(Backlog!K$6:K$1005,Calculation!$B232,1)),"")</f>
        <v/>
      </c>
      <c r="M232" s="105" t="str">
        <f t="shared" si="86"/>
        <v/>
      </c>
      <c r="N232" s="105" t="str">
        <f>IFERROR(IF(INDEX(Backlog!L$6:L$1005,Calculation!$B232,1)="","",INDEX(Backlog!L$6:L$1005,Calculation!$B232,1)),"")</f>
        <v/>
      </c>
      <c r="O232" s="105" t="str">
        <f t="shared" si="87"/>
        <v/>
      </c>
      <c r="P232" s="86" t="str">
        <f>IFERROR(""&amp;INDEX(Backlog!M$6:M$1005,Calculation!$B232,1),"")</f>
        <v/>
      </c>
      <c r="Q232" s="106" t="str">
        <f t="shared" si="88"/>
        <v/>
      </c>
      <c r="R232" s="106">
        <f t="shared" si="89"/>
        <v>0</v>
      </c>
      <c r="T232" s="107">
        <f t="shared" si="90"/>
        <v>0</v>
      </c>
      <c r="U232" s="86">
        <f t="shared" si="91"/>
        <v>1</v>
      </c>
      <c r="V232" s="86">
        <f t="shared" si="92"/>
        <v>1</v>
      </c>
      <c r="W232" s="86">
        <f t="shared" si="93"/>
        <v>1</v>
      </c>
      <c r="X232" s="86">
        <f t="shared" si="100"/>
        <v>0</v>
      </c>
      <c r="Y232" s="86" t="str">
        <f t="shared" si="94"/>
        <v xml:space="preserve">#0 - </v>
      </c>
      <c r="Z232" s="86" t="str">
        <f t="shared" si="95"/>
        <v>-</v>
      </c>
      <c r="AA232" s="86" t="str">
        <f>IF(X232=0,"",IF(LEN(K232)=0,COLUMN(Kanban!$D$8),IFERROR(MATCH(K232,Kanban!$A$8:$AI$8,0),COLUMN(Kanban!$D$8))))</f>
        <v/>
      </c>
      <c r="AB232" s="86" t="str">
        <f>IF(X232=0,"",2*COUNTIF($AA$5:AA232,AA232)+$AF$5)</f>
        <v/>
      </c>
      <c r="AC232" s="106" t="str">
        <f t="shared" si="101"/>
        <v>-</v>
      </c>
      <c r="BF232" s="111" t="str">
        <f t="array" ref="BF232">IFERROR(SMALL(IF($D$5:$D$1004=$AP$6,$N$5:$N$1004,""),B232),"")</f>
        <v/>
      </c>
      <c r="BG232" s="112" t="str">
        <f>IF(IFERROR(MATCH(BF232,$BF$4:BF231,0),0)=0,MAX($BG$4:BG231)+1,"")</f>
        <v/>
      </c>
      <c r="BH232" s="113" t="str">
        <f t="shared" si="96"/>
        <v/>
      </c>
      <c r="BI232" s="112" t="str">
        <f t="shared" si="97"/>
        <v/>
      </c>
      <c r="BJ232" s="86" t="str">
        <f t="shared" si="98"/>
        <v/>
      </c>
      <c r="BK232" s="86" t="str">
        <f t="shared" si="102"/>
        <v/>
      </c>
      <c r="BL232" s="86" t="str">
        <f t="shared" si="99"/>
        <v/>
      </c>
      <c r="BM232" s="86" t="str">
        <f t="shared" si="103"/>
        <v/>
      </c>
    </row>
    <row r="233" spans="2:65" s="7" customFormat="1" x14ac:dyDescent="0.25">
      <c r="B233" s="104">
        <v>229</v>
      </c>
      <c r="C233" s="86">
        <f>IFERROR(INDEX(Backlog!B$6:B$1005,Calculation!$B233,1),"")</f>
        <v>0</v>
      </c>
      <c r="D233" s="86" t="str">
        <f>IFERROR(IF(INDEX(Backlog!C$6:C$1005,Calculation!$B233,1)="","",INDEX(Backlog!C$6:C$1005,Calculation!$B233,1)),"")</f>
        <v/>
      </c>
      <c r="E233" s="86" t="str">
        <f>IFERROR(""&amp;INDEX(Backlog!D$6:D$1005,Calculation!$B233,1),"")</f>
        <v/>
      </c>
      <c r="F233" s="86" t="str">
        <f>IFERROR(""&amp;INDEX(Backlog!E$6:E$1005,Calculation!$B233,1),"")</f>
        <v/>
      </c>
      <c r="G233" s="86" t="str">
        <f>IFERROR(""&amp;INDEX(Backlog!F$6:F$1005,Calculation!$B233,1),"")</f>
        <v/>
      </c>
      <c r="H233" s="86" t="str">
        <f>IFERROR(IF(INDEX(Backlog!G$6:G$1005,Calculation!$B233,1)="","",INDEX(Backlog!G$6:G$1005,Calculation!$B233,1)),"")</f>
        <v/>
      </c>
      <c r="I233" s="86" t="str">
        <f>IFERROR(IF(INDEX(Backlog!H$6:H$1005,Calculation!$B233,1)="","Not set",INDEX(Backlog!H$6:H$1005,Calculation!$B233,1)),"")</f>
        <v>Not set</v>
      </c>
      <c r="J233" s="86" t="str">
        <f>IFERROR(""&amp;INDEX(Backlog!I$6:I$1005,Calculation!$B233,1),"")</f>
        <v/>
      </c>
      <c r="K233" s="86" t="str">
        <f>IFERROR(IF(LEN(INDEX(Backlog!J$6:J$1005,Calculation!$B233,1))=0,"Not set",INDEX(Backlog!J$6:J$1005,Calculation!$B233,1)),"")</f>
        <v>Not set</v>
      </c>
      <c r="L233" s="105" t="str">
        <f>IFERROR(IF(INDEX(Backlog!K$6:K$1005,Calculation!$B233,1)="","",INDEX(Backlog!K$6:K$1005,Calculation!$B233,1)),"")</f>
        <v/>
      </c>
      <c r="M233" s="105" t="str">
        <f t="shared" si="86"/>
        <v/>
      </c>
      <c r="N233" s="105" t="str">
        <f>IFERROR(IF(INDEX(Backlog!L$6:L$1005,Calculation!$B233,1)="","",INDEX(Backlog!L$6:L$1005,Calculation!$B233,1)),"")</f>
        <v/>
      </c>
      <c r="O233" s="105" t="str">
        <f t="shared" si="87"/>
        <v/>
      </c>
      <c r="P233" s="86" t="str">
        <f>IFERROR(""&amp;INDEX(Backlog!M$6:M$1005,Calculation!$B233,1),"")</f>
        <v/>
      </c>
      <c r="Q233" s="106" t="str">
        <f t="shared" si="88"/>
        <v/>
      </c>
      <c r="R233" s="106">
        <f t="shared" si="89"/>
        <v>0</v>
      </c>
      <c r="T233" s="107">
        <f t="shared" si="90"/>
        <v>0</v>
      </c>
      <c r="U233" s="86">
        <f t="shared" si="91"/>
        <v>1</v>
      </c>
      <c r="V233" s="86">
        <f t="shared" si="92"/>
        <v>1</v>
      </c>
      <c r="W233" s="86">
        <f t="shared" si="93"/>
        <v>1</v>
      </c>
      <c r="X233" s="86">
        <f t="shared" si="100"/>
        <v>0</v>
      </c>
      <c r="Y233" s="86" t="str">
        <f t="shared" si="94"/>
        <v xml:space="preserve">#0 - </v>
      </c>
      <c r="Z233" s="86" t="str">
        <f t="shared" si="95"/>
        <v>-</v>
      </c>
      <c r="AA233" s="86" t="str">
        <f>IF(X233=0,"",IF(LEN(K233)=0,COLUMN(Kanban!$D$8),IFERROR(MATCH(K233,Kanban!$A$8:$AI$8,0),COLUMN(Kanban!$D$8))))</f>
        <v/>
      </c>
      <c r="AB233" s="86" t="str">
        <f>IF(X233=0,"",2*COUNTIF($AA$5:AA233,AA233)+$AF$5)</f>
        <v/>
      </c>
      <c r="AC233" s="106" t="str">
        <f t="shared" si="101"/>
        <v>-</v>
      </c>
      <c r="BF233" s="111" t="str">
        <f t="array" ref="BF233">IFERROR(SMALL(IF($D$5:$D$1004=$AP$6,$N$5:$N$1004,""),B233),"")</f>
        <v/>
      </c>
      <c r="BG233" s="112" t="str">
        <f>IF(IFERROR(MATCH(BF233,$BF$4:BF232,0),0)=0,MAX($BG$4:BG232)+1,"")</f>
        <v/>
      </c>
      <c r="BH233" s="113" t="str">
        <f t="shared" si="96"/>
        <v/>
      </c>
      <c r="BI233" s="112" t="str">
        <f t="shared" si="97"/>
        <v/>
      </c>
      <c r="BJ233" s="86" t="str">
        <f t="shared" si="98"/>
        <v/>
      </c>
      <c r="BK233" s="86" t="str">
        <f t="shared" si="102"/>
        <v/>
      </c>
      <c r="BL233" s="86" t="str">
        <f t="shared" si="99"/>
        <v/>
      </c>
      <c r="BM233" s="86" t="str">
        <f t="shared" si="103"/>
        <v/>
      </c>
    </row>
    <row r="234" spans="2:65" s="7" customFormat="1" x14ac:dyDescent="0.25">
      <c r="B234" s="104">
        <v>230</v>
      </c>
      <c r="C234" s="86">
        <f>IFERROR(INDEX(Backlog!B$6:B$1005,Calculation!$B234,1),"")</f>
        <v>0</v>
      </c>
      <c r="D234" s="86" t="str">
        <f>IFERROR(IF(INDEX(Backlog!C$6:C$1005,Calculation!$B234,1)="","",INDEX(Backlog!C$6:C$1005,Calculation!$B234,1)),"")</f>
        <v/>
      </c>
      <c r="E234" s="86" t="str">
        <f>IFERROR(""&amp;INDEX(Backlog!D$6:D$1005,Calculation!$B234,1),"")</f>
        <v/>
      </c>
      <c r="F234" s="86" t="str">
        <f>IFERROR(""&amp;INDEX(Backlog!E$6:E$1005,Calculation!$B234,1),"")</f>
        <v/>
      </c>
      <c r="G234" s="86" t="str">
        <f>IFERROR(""&amp;INDEX(Backlog!F$6:F$1005,Calculation!$B234,1),"")</f>
        <v/>
      </c>
      <c r="H234" s="86" t="str">
        <f>IFERROR(IF(INDEX(Backlog!G$6:G$1005,Calculation!$B234,1)="","",INDEX(Backlog!G$6:G$1005,Calculation!$B234,1)),"")</f>
        <v/>
      </c>
      <c r="I234" s="86" t="str">
        <f>IFERROR(IF(INDEX(Backlog!H$6:H$1005,Calculation!$B234,1)="","Not set",INDEX(Backlog!H$6:H$1005,Calculation!$B234,1)),"")</f>
        <v>Not set</v>
      </c>
      <c r="J234" s="86" t="str">
        <f>IFERROR(""&amp;INDEX(Backlog!I$6:I$1005,Calculation!$B234,1),"")</f>
        <v/>
      </c>
      <c r="K234" s="86" t="str">
        <f>IFERROR(IF(LEN(INDEX(Backlog!J$6:J$1005,Calculation!$B234,1))=0,"Not set",INDEX(Backlog!J$6:J$1005,Calculation!$B234,1)),"")</f>
        <v>Not set</v>
      </c>
      <c r="L234" s="105" t="str">
        <f>IFERROR(IF(INDEX(Backlog!K$6:K$1005,Calculation!$B234,1)="","",INDEX(Backlog!K$6:K$1005,Calculation!$B234,1)),"")</f>
        <v/>
      </c>
      <c r="M234" s="105" t="str">
        <f t="shared" si="86"/>
        <v/>
      </c>
      <c r="N234" s="105" t="str">
        <f>IFERROR(IF(INDEX(Backlog!L$6:L$1005,Calculation!$B234,1)="","",INDEX(Backlog!L$6:L$1005,Calculation!$B234,1)),"")</f>
        <v/>
      </c>
      <c r="O234" s="105" t="str">
        <f t="shared" si="87"/>
        <v/>
      </c>
      <c r="P234" s="86" t="str">
        <f>IFERROR(""&amp;INDEX(Backlog!M$6:M$1005,Calculation!$B234,1),"")</f>
        <v/>
      </c>
      <c r="Q234" s="106" t="str">
        <f t="shared" si="88"/>
        <v/>
      </c>
      <c r="R234" s="106">
        <f t="shared" si="89"/>
        <v>0</v>
      </c>
      <c r="T234" s="107">
        <f t="shared" si="90"/>
        <v>0</v>
      </c>
      <c r="U234" s="86">
        <f t="shared" si="91"/>
        <v>1</v>
      </c>
      <c r="V234" s="86">
        <f t="shared" si="92"/>
        <v>1</v>
      </c>
      <c r="W234" s="86">
        <f t="shared" si="93"/>
        <v>1</v>
      </c>
      <c r="X234" s="86">
        <f t="shared" si="100"/>
        <v>0</v>
      </c>
      <c r="Y234" s="86" t="str">
        <f t="shared" si="94"/>
        <v xml:space="preserve">#0 - </v>
      </c>
      <c r="Z234" s="86" t="str">
        <f t="shared" si="95"/>
        <v>-</v>
      </c>
      <c r="AA234" s="86" t="str">
        <f>IF(X234=0,"",IF(LEN(K234)=0,COLUMN(Kanban!$D$8),IFERROR(MATCH(K234,Kanban!$A$8:$AI$8,0),COLUMN(Kanban!$D$8))))</f>
        <v/>
      </c>
      <c r="AB234" s="86" t="str">
        <f>IF(X234=0,"",2*COUNTIF($AA$5:AA234,AA234)+$AF$5)</f>
        <v/>
      </c>
      <c r="AC234" s="106" t="str">
        <f t="shared" si="101"/>
        <v>-</v>
      </c>
      <c r="BF234" s="111" t="str">
        <f t="array" ref="BF234">IFERROR(SMALL(IF($D$5:$D$1004=$AP$6,$N$5:$N$1004,""),B234),"")</f>
        <v/>
      </c>
      <c r="BG234" s="112" t="str">
        <f>IF(IFERROR(MATCH(BF234,$BF$4:BF233,0),0)=0,MAX($BG$4:BG233)+1,"")</f>
        <v/>
      </c>
      <c r="BH234" s="113" t="str">
        <f t="shared" si="96"/>
        <v/>
      </c>
      <c r="BI234" s="112" t="str">
        <f t="shared" si="97"/>
        <v/>
      </c>
      <c r="BJ234" s="86" t="str">
        <f t="shared" si="98"/>
        <v/>
      </c>
      <c r="BK234" s="86" t="str">
        <f t="shared" si="102"/>
        <v/>
      </c>
      <c r="BL234" s="86" t="str">
        <f t="shared" si="99"/>
        <v/>
      </c>
      <c r="BM234" s="86" t="str">
        <f t="shared" si="103"/>
        <v/>
      </c>
    </row>
    <row r="235" spans="2:65" s="7" customFormat="1" x14ac:dyDescent="0.25">
      <c r="B235" s="104">
        <v>231</v>
      </c>
      <c r="C235" s="86">
        <f>IFERROR(INDEX(Backlog!B$6:B$1005,Calculation!$B235,1),"")</f>
        <v>0</v>
      </c>
      <c r="D235" s="86" t="str">
        <f>IFERROR(IF(INDEX(Backlog!C$6:C$1005,Calculation!$B235,1)="","",INDEX(Backlog!C$6:C$1005,Calculation!$B235,1)),"")</f>
        <v/>
      </c>
      <c r="E235" s="86" t="str">
        <f>IFERROR(""&amp;INDEX(Backlog!D$6:D$1005,Calculation!$B235,1),"")</f>
        <v/>
      </c>
      <c r="F235" s="86" t="str">
        <f>IFERROR(""&amp;INDEX(Backlog!E$6:E$1005,Calculation!$B235,1),"")</f>
        <v/>
      </c>
      <c r="G235" s="86" t="str">
        <f>IFERROR(""&amp;INDEX(Backlog!F$6:F$1005,Calculation!$B235,1),"")</f>
        <v/>
      </c>
      <c r="H235" s="86" t="str">
        <f>IFERROR(IF(INDEX(Backlog!G$6:G$1005,Calculation!$B235,1)="","",INDEX(Backlog!G$6:G$1005,Calculation!$B235,1)),"")</f>
        <v/>
      </c>
      <c r="I235" s="86" t="str">
        <f>IFERROR(IF(INDEX(Backlog!H$6:H$1005,Calculation!$B235,1)="","Not set",INDEX(Backlog!H$6:H$1005,Calculation!$B235,1)),"")</f>
        <v>Not set</v>
      </c>
      <c r="J235" s="86" t="str">
        <f>IFERROR(""&amp;INDEX(Backlog!I$6:I$1005,Calculation!$B235,1),"")</f>
        <v/>
      </c>
      <c r="K235" s="86" t="str">
        <f>IFERROR(IF(LEN(INDEX(Backlog!J$6:J$1005,Calculation!$B235,1))=0,"Not set",INDEX(Backlog!J$6:J$1005,Calculation!$B235,1)),"")</f>
        <v>Not set</v>
      </c>
      <c r="L235" s="105" t="str">
        <f>IFERROR(IF(INDEX(Backlog!K$6:K$1005,Calculation!$B235,1)="","",INDEX(Backlog!K$6:K$1005,Calculation!$B235,1)),"")</f>
        <v/>
      </c>
      <c r="M235" s="105" t="str">
        <f t="shared" si="86"/>
        <v/>
      </c>
      <c r="N235" s="105" t="str">
        <f>IFERROR(IF(INDEX(Backlog!L$6:L$1005,Calculation!$B235,1)="","",INDEX(Backlog!L$6:L$1005,Calculation!$B235,1)),"")</f>
        <v/>
      </c>
      <c r="O235" s="105" t="str">
        <f t="shared" si="87"/>
        <v/>
      </c>
      <c r="P235" s="86" t="str">
        <f>IFERROR(""&amp;INDEX(Backlog!M$6:M$1005,Calculation!$B235,1),"")</f>
        <v/>
      </c>
      <c r="Q235" s="106" t="str">
        <f t="shared" si="88"/>
        <v/>
      </c>
      <c r="R235" s="106">
        <f t="shared" si="89"/>
        <v>0</v>
      </c>
      <c r="T235" s="107">
        <f t="shared" si="90"/>
        <v>0</v>
      </c>
      <c r="U235" s="86">
        <f t="shared" si="91"/>
        <v>1</v>
      </c>
      <c r="V235" s="86">
        <f t="shared" si="92"/>
        <v>1</v>
      </c>
      <c r="W235" s="86">
        <f t="shared" si="93"/>
        <v>1</v>
      </c>
      <c r="X235" s="86">
        <f t="shared" si="100"/>
        <v>0</v>
      </c>
      <c r="Y235" s="86" t="str">
        <f t="shared" si="94"/>
        <v xml:space="preserve">#0 - </v>
      </c>
      <c r="Z235" s="86" t="str">
        <f t="shared" si="95"/>
        <v>-</v>
      </c>
      <c r="AA235" s="86" t="str">
        <f>IF(X235=0,"",IF(LEN(K235)=0,COLUMN(Kanban!$D$8),IFERROR(MATCH(K235,Kanban!$A$8:$AI$8,0),COLUMN(Kanban!$D$8))))</f>
        <v/>
      </c>
      <c r="AB235" s="86" t="str">
        <f>IF(X235=0,"",2*COUNTIF($AA$5:AA235,AA235)+$AF$5)</f>
        <v/>
      </c>
      <c r="AC235" s="106" t="str">
        <f t="shared" si="101"/>
        <v>-</v>
      </c>
      <c r="BF235" s="111" t="str">
        <f t="array" ref="BF235">IFERROR(SMALL(IF($D$5:$D$1004=$AP$6,$N$5:$N$1004,""),B235),"")</f>
        <v/>
      </c>
      <c r="BG235" s="112" t="str">
        <f>IF(IFERROR(MATCH(BF235,$BF$4:BF234,0),0)=0,MAX($BG$4:BG234)+1,"")</f>
        <v/>
      </c>
      <c r="BH235" s="113" t="str">
        <f t="shared" si="96"/>
        <v/>
      </c>
      <c r="BI235" s="112" t="str">
        <f t="shared" si="97"/>
        <v/>
      </c>
      <c r="BJ235" s="86" t="str">
        <f t="shared" si="98"/>
        <v/>
      </c>
      <c r="BK235" s="86" t="str">
        <f t="shared" si="102"/>
        <v/>
      </c>
      <c r="BL235" s="86" t="str">
        <f t="shared" si="99"/>
        <v/>
      </c>
      <c r="BM235" s="86" t="str">
        <f t="shared" si="103"/>
        <v/>
      </c>
    </row>
    <row r="236" spans="2:65" s="7" customFormat="1" x14ac:dyDescent="0.25">
      <c r="B236" s="104">
        <v>232</v>
      </c>
      <c r="C236" s="86">
        <f>IFERROR(INDEX(Backlog!B$6:B$1005,Calculation!$B236,1),"")</f>
        <v>0</v>
      </c>
      <c r="D236" s="86" t="str">
        <f>IFERROR(IF(INDEX(Backlog!C$6:C$1005,Calculation!$B236,1)="","",INDEX(Backlog!C$6:C$1005,Calculation!$B236,1)),"")</f>
        <v/>
      </c>
      <c r="E236" s="86" t="str">
        <f>IFERROR(""&amp;INDEX(Backlog!D$6:D$1005,Calculation!$B236,1),"")</f>
        <v/>
      </c>
      <c r="F236" s="86" t="str">
        <f>IFERROR(""&amp;INDEX(Backlog!E$6:E$1005,Calculation!$B236,1),"")</f>
        <v/>
      </c>
      <c r="G236" s="86" t="str">
        <f>IFERROR(""&amp;INDEX(Backlog!F$6:F$1005,Calculation!$B236,1),"")</f>
        <v/>
      </c>
      <c r="H236" s="86" t="str">
        <f>IFERROR(IF(INDEX(Backlog!G$6:G$1005,Calculation!$B236,1)="","",INDEX(Backlog!G$6:G$1005,Calculation!$B236,1)),"")</f>
        <v/>
      </c>
      <c r="I236" s="86" t="str">
        <f>IFERROR(IF(INDEX(Backlog!H$6:H$1005,Calculation!$B236,1)="","Not set",INDEX(Backlog!H$6:H$1005,Calculation!$B236,1)),"")</f>
        <v>Not set</v>
      </c>
      <c r="J236" s="86" t="str">
        <f>IFERROR(""&amp;INDEX(Backlog!I$6:I$1005,Calculation!$B236,1),"")</f>
        <v/>
      </c>
      <c r="K236" s="86" t="str">
        <f>IFERROR(IF(LEN(INDEX(Backlog!J$6:J$1005,Calculation!$B236,1))=0,"Not set",INDEX(Backlog!J$6:J$1005,Calculation!$B236,1)),"")</f>
        <v>Not set</v>
      </c>
      <c r="L236" s="105" t="str">
        <f>IFERROR(IF(INDEX(Backlog!K$6:K$1005,Calculation!$B236,1)="","",INDEX(Backlog!K$6:K$1005,Calculation!$B236,1)),"")</f>
        <v/>
      </c>
      <c r="M236" s="105" t="str">
        <f t="shared" si="86"/>
        <v/>
      </c>
      <c r="N236" s="105" t="str">
        <f>IFERROR(IF(INDEX(Backlog!L$6:L$1005,Calculation!$B236,1)="","",INDEX(Backlog!L$6:L$1005,Calculation!$B236,1)),"")</f>
        <v/>
      </c>
      <c r="O236" s="105" t="str">
        <f t="shared" si="87"/>
        <v/>
      </c>
      <c r="P236" s="86" t="str">
        <f>IFERROR(""&amp;INDEX(Backlog!M$6:M$1005,Calculation!$B236,1),"")</f>
        <v/>
      </c>
      <c r="Q236" s="106" t="str">
        <f t="shared" si="88"/>
        <v/>
      </c>
      <c r="R236" s="106">
        <f t="shared" si="89"/>
        <v>0</v>
      </c>
      <c r="T236" s="107">
        <f t="shared" si="90"/>
        <v>0</v>
      </c>
      <c r="U236" s="86">
        <f t="shared" si="91"/>
        <v>1</v>
      </c>
      <c r="V236" s="86">
        <f t="shared" si="92"/>
        <v>1</v>
      </c>
      <c r="W236" s="86">
        <f t="shared" si="93"/>
        <v>1</v>
      </c>
      <c r="X236" s="86">
        <f t="shared" si="100"/>
        <v>0</v>
      </c>
      <c r="Y236" s="86" t="str">
        <f t="shared" si="94"/>
        <v xml:space="preserve">#0 - </v>
      </c>
      <c r="Z236" s="86" t="str">
        <f t="shared" si="95"/>
        <v>-</v>
      </c>
      <c r="AA236" s="86" t="str">
        <f>IF(X236=0,"",IF(LEN(K236)=0,COLUMN(Kanban!$D$8),IFERROR(MATCH(K236,Kanban!$A$8:$AI$8,0),COLUMN(Kanban!$D$8))))</f>
        <v/>
      </c>
      <c r="AB236" s="86" t="str">
        <f>IF(X236=0,"",2*COUNTIF($AA$5:AA236,AA236)+$AF$5)</f>
        <v/>
      </c>
      <c r="AC236" s="106" t="str">
        <f t="shared" si="101"/>
        <v>-</v>
      </c>
      <c r="BF236" s="111" t="str">
        <f t="array" ref="BF236">IFERROR(SMALL(IF($D$5:$D$1004=$AP$6,$N$5:$N$1004,""),B236),"")</f>
        <v/>
      </c>
      <c r="BG236" s="112" t="str">
        <f>IF(IFERROR(MATCH(BF236,$BF$4:BF235,0),0)=0,MAX($BG$4:BG235)+1,"")</f>
        <v/>
      </c>
      <c r="BH236" s="113" t="str">
        <f t="shared" si="96"/>
        <v/>
      </c>
      <c r="BI236" s="112" t="str">
        <f t="shared" si="97"/>
        <v/>
      </c>
      <c r="BJ236" s="86" t="str">
        <f t="shared" si="98"/>
        <v/>
      </c>
      <c r="BK236" s="86" t="str">
        <f t="shared" si="102"/>
        <v/>
      </c>
      <c r="BL236" s="86" t="str">
        <f t="shared" si="99"/>
        <v/>
      </c>
      <c r="BM236" s="86" t="str">
        <f t="shared" si="103"/>
        <v/>
      </c>
    </row>
    <row r="237" spans="2:65" s="7" customFormat="1" x14ac:dyDescent="0.25">
      <c r="B237" s="104">
        <v>233</v>
      </c>
      <c r="C237" s="86">
        <f>IFERROR(INDEX(Backlog!B$6:B$1005,Calculation!$B237,1),"")</f>
        <v>0</v>
      </c>
      <c r="D237" s="86" t="str">
        <f>IFERROR(IF(INDEX(Backlog!C$6:C$1005,Calculation!$B237,1)="","",INDEX(Backlog!C$6:C$1005,Calculation!$B237,1)),"")</f>
        <v/>
      </c>
      <c r="E237" s="86" t="str">
        <f>IFERROR(""&amp;INDEX(Backlog!D$6:D$1005,Calculation!$B237,1),"")</f>
        <v/>
      </c>
      <c r="F237" s="86" t="str">
        <f>IFERROR(""&amp;INDEX(Backlog!E$6:E$1005,Calculation!$B237,1),"")</f>
        <v/>
      </c>
      <c r="G237" s="86" t="str">
        <f>IFERROR(""&amp;INDEX(Backlog!F$6:F$1005,Calculation!$B237,1),"")</f>
        <v/>
      </c>
      <c r="H237" s="86" t="str">
        <f>IFERROR(IF(INDEX(Backlog!G$6:G$1005,Calculation!$B237,1)="","",INDEX(Backlog!G$6:G$1005,Calculation!$B237,1)),"")</f>
        <v/>
      </c>
      <c r="I237" s="86" t="str">
        <f>IFERROR(IF(INDEX(Backlog!H$6:H$1005,Calculation!$B237,1)="","Not set",INDEX(Backlog!H$6:H$1005,Calculation!$B237,1)),"")</f>
        <v>Not set</v>
      </c>
      <c r="J237" s="86" t="str">
        <f>IFERROR(""&amp;INDEX(Backlog!I$6:I$1005,Calculation!$B237,1),"")</f>
        <v/>
      </c>
      <c r="K237" s="86" t="str">
        <f>IFERROR(IF(LEN(INDEX(Backlog!J$6:J$1005,Calculation!$B237,1))=0,"Not set",INDEX(Backlog!J$6:J$1005,Calculation!$B237,1)),"")</f>
        <v>Not set</v>
      </c>
      <c r="L237" s="105" t="str">
        <f>IFERROR(IF(INDEX(Backlog!K$6:K$1005,Calculation!$B237,1)="","",INDEX(Backlog!K$6:K$1005,Calculation!$B237,1)),"")</f>
        <v/>
      </c>
      <c r="M237" s="105" t="str">
        <f t="shared" si="86"/>
        <v/>
      </c>
      <c r="N237" s="105" t="str">
        <f>IFERROR(IF(INDEX(Backlog!L$6:L$1005,Calculation!$B237,1)="","",INDEX(Backlog!L$6:L$1005,Calculation!$B237,1)),"")</f>
        <v/>
      </c>
      <c r="O237" s="105" t="str">
        <f t="shared" si="87"/>
        <v/>
      </c>
      <c r="P237" s="86" t="str">
        <f>IFERROR(""&amp;INDEX(Backlog!M$6:M$1005,Calculation!$B237,1),"")</f>
        <v/>
      </c>
      <c r="Q237" s="106" t="str">
        <f t="shared" si="88"/>
        <v/>
      </c>
      <c r="R237" s="106">
        <f t="shared" si="89"/>
        <v>0</v>
      </c>
      <c r="T237" s="107">
        <f t="shared" si="90"/>
        <v>0</v>
      </c>
      <c r="U237" s="86">
        <f t="shared" si="91"/>
        <v>1</v>
      </c>
      <c r="V237" s="86">
        <f t="shared" si="92"/>
        <v>1</v>
      </c>
      <c r="W237" s="86">
        <f t="shared" si="93"/>
        <v>1</v>
      </c>
      <c r="X237" s="86">
        <f t="shared" si="100"/>
        <v>0</v>
      </c>
      <c r="Y237" s="86" t="str">
        <f t="shared" si="94"/>
        <v xml:space="preserve">#0 - </v>
      </c>
      <c r="Z237" s="86" t="str">
        <f t="shared" si="95"/>
        <v>-</v>
      </c>
      <c r="AA237" s="86" t="str">
        <f>IF(X237=0,"",IF(LEN(K237)=0,COLUMN(Kanban!$D$8),IFERROR(MATCH(K237,Kanban!$A$8:$AI$8,0),COLUMN(Kanban!$D$8))))</f>
        <v/>
      </c>
      <c r="AB237" s="86" t="str">
        <f>IF(X237=0,"",2*COUNTIF($AA$5:AA237,AA237)+$AF$5)</f>
        <v/>
      </c>
      <c r="AC237" s="106" t="str">
        <f t="shared" si="101"/>
        <v>-</v>
      </c>
      <c r="BF237" s="111" t="str">
        <f t="array" ref="BF237">IFERROR(SMALL(IF($D$5:$D$1004=$AP$6,$N$5:$N$1004,""),B237),"")</f>
        <v/>
      </c>
      <c r="BG237" s="112" t="str">
        <f>IF(IFERROR(MATCH(BF237,$BF$4:BF236,0),0)=0,MAX($BG$4:BG236)+1,"")</f>
        <v/>
      </c>
      <c r="BH237" s="113" t="str">
        <f t="shared" si="96"/>
        <v/>
      </c>
      <c r="BI237" s="112" t="str">
        <f t="shared" si="97"/>
        <v/>
      </c>
      <c r="BJ237" s="86" t="str">
        <f t="shared" si="98"/>
        <v/>
      </c>
      <c r="BK237" s="86" t="str">
        <f t="shared" si="102"/>
        <v/>
      </c>
      <c r="BL237" s="86" t="str">
        <f t="shared" si="99"/>
        <v/>
      </c>
      <c r="BM237" s="86" t="str">
        <f t="shared" si="103"/>
        <v/>
      </c>
    </row>
    <row r="238" spans="2:65" s="7" customFormat="1" x14ac:dyDescent="0.25">
      <c r="B238" s="104">
        <v>234</v>
      </c>
      <c r="C238" s="86">
        <f>IFERROR(INDEX(Backlog!B$6:B$1005,Calculation!$B238,1),"")</f>
        <v>0</v>
      </c>
      <c r="D238" s="86" t="str">
        <f>IFERROR(IF(INDEX(Backlog!C$6:C$1005,Calculation!$B238,1)="","",INDEX(Backlog!C$6:C$1005,Calculation!$B238,1)),"")</f>
        <v/>
      </c>
      <c r="E238" s="86" t="str">
        <f>IFERROR(""&amp;INDEX(Backlog!D$6:D$1005,Calculation!$B238,1),"")</f>
        <v/>
      </c>
      <c r="F238" s="86" t="str">
        <f>IFERROR(""&amp;INDEX(Backlog!E$6:E$1005,Calculation!$B238,1),"")</f>
        <v/>
      </c>
      <c r="G238" s="86" t="str">
        <f>IFERROR(""&amp;INDEX(Backlog!F$6:F$1005,Calculation!$B238,1),"")</f>
        <v/>
      </c>
      <c r="H238" s="86" t="str">
        <f>IFERROR(IF(INDEX(Backlog!G$6:G$1005,Calculation!$B238,1)="","",INDEX(Backlog!G$6:G$1005,Calculation!$B238,1)),"")</f>
        <v/>
      </c>
      <c r="I238" s="86" t="str">
        <f>IFERROR(IF(INDEX(Backlog!H$6:H$1005,Calculation!$B238,1)="","Not set",INDEX(Backlog!H$6:H$1005,Calculation!$B238,1)),"")</f>
        <v>Not set</v>
      </c>
      <c r="J238" s="86" t="str">
        <f>IFERROR(""&amp;INDEX(Backlog!I$6:I$1005,Calculation!$B238,1),"")</f>
        <v/>
      </c>
      <c r="K238" s="86" t="str">
        <f>IFERROR(IF(LEN(INDEX(Backlog!J$6:J$1005,Calculation!$B238,1))=0,"Not set",INDEX(Backlog!J$6:J$1005,Calculation!$B238,1)),"")</f>
        <v>Not set</v>
      </c>
      <c r="L238" s="105" t="str">
        <f>IFERROR(IF(INDEX(Backlog!K$6:K$1005,Calculation!$B238,1)="","",INDEX(Backlog!K$6:K$1005,Calculation!$B238,1)),"")</f>
        <v/>
      </c>
      <c r="M238" s="105" t="str">
        <f t="shared" si="86"/>
        <v/>
      </c>
      <c r="N238" s="105" t="str">
        <f>IFERROR(IF(INDEX(Backlog!L$6:L$1005,Calculation!$B238,1)="","",INDEX(Backlog!L$6:L$1005,Calculation!$B238,1)),"")</f>
        <v/>
      </c>
      <c r="O238" s="105" t="str">
        <f t="shared" si="87"/>
        <v/>
      </c>
      <c r="P238" s="86" t="str">
        <f>IFERROR(""&amp;INDEX(Backlog!M$6:M$1005,Calculation!$B238,1),"")</f>
        <v/>
      </c>
      <c r="Q238" s="106" t="str">
        <f t="shared" si="88"/>
        <v/>
      </c>
      <c r="R238" s="106">
        <f t="shared" si="89"/>
        <v>0</v>
      </c>
      <c r="T238" s="107">
        <f t="shared" si="90"/>
        <v>0</v>
      </c>
      <c r="U238" s="86">
        <f t="shared" si="91"/>
        <v>1</v>
      </c>
      <c r="V238" s="86">
        <f t="shared" si="92"/>
        <v>1</v>
      </c>
      <c r="W238" s="86">
        <f t="shared" si="93"/>
        <v>1</v>
      </c>
      <c r="X238" s="86">
        <f t="shared" si="100"/>
        <v>0</v>
      </c>
      <c r="Y238" s="86" t="str">
        <f t="shared" si="94"/>
        <v xml:space="preserve">#0 - </v>
      </c>
      <c r="Z238" s="86" t="str">
        <f t="shared" si="95"/>
        <v>-</v>
      </c>
      <c r="AA238" s="86" t="str">
        <f>IF(X238=0,"",IF(LEN(K238)=0,COLUMN(Kanban!$D$8),IFERROR(MATCH(K238,Kanban!$A$8:$AI$8,0),COLUMN(Kanban!$D$8))))</f>
        <v/>
      </c>
      <c r="AB238" s="86" t="str">
        <f>IF(X238=0,"",2*COUNTIF($AA$5:AA238,AA238)+$AF$5)</f>
        <v/>
      </c>
      <c r="AC238" s="106" t="str">
        <f t="shared" si="101"/>
        <v>-</v>
      </c>
      <c r="BF238" s="111" t="str">
        <f t="array" ref="BF238">IFERROR(SMALL(IF($D$5:$D$1004=$AP$6,$N$5:$N$1004,""),B238),"")</f>
        <v/>
      </c>
      <c r="BG238" s="112" t="str">
        <f>IF(IFERROR(MATCH(BF238,$BF$4:BF237,0),0)=0,MAX($BG$4:BG237)+1,"")</f>
        <v/>
      </c>
      <c r="BH238" s="113" t="str">
        <f t="shared" si="96"/>
        <v/>
      </c>
      <c r="BI238" s="112" t="str">
        <f t="shared" si="97"/>
        <v/>
      </c>
      <c r="BJ238" s="86" t="str">
        <f t="shared" si="98"/>
        <v/>
      </c>
      <c r="BK238" s="86" t="str">
        <f t="shared" si="102"/>
        <v/>
      </c>
      <c r="BL238" s="86" t="str">
        <f t="shared" si="99"/>
        <v/>
      </c>
      <c r="BM238" s="86" t="str">
        <f t="shared" si="103"/>
        <v/>
      </c>
    </row>
    <row r="239" spans="2:65" s="7" customFormat="1" x14ac:dyDescent="0.25">
      <c r="B239" s="104">
        <v>235</v>
      </c>
      <c r="C239" s="86">
        <f>IFERROR(INDEX(Backlog!B$6:B$1005,Calculation!$B239,1),"")</f>
        <v>0</v>
      </c>
      <c r="D239" s="86" t="str">
        <f>IFERROR(IF(INDEX(Backlog!C$6:C$1005,Calculation!$B239,1)="","",INDEX(Backlog!C$6:C$1005,Calculation!$B239,1)),"")</f>
        <v/>
      </c>
      <c r="E239" s="86" t="str">
        <f>IFERROR(""&amp;INDEX(Backlog!D$6:D$1005,Calculation!$B239,1),"")</f>
        <v/>
      </c>
      <c r="F239" s="86" t="str">
        <f>IFERROR(""&amp;INDEX(Backlog!E$6:E$1005,Calculation!$B239,1),"")</f>
        <v/>
      </c>
      <c r="G239" s="86" t="str">
        <f>IFERROR(""&amp;INDEX(Backlog!F$6:F$1005,Calculation!$B239,1),"")</f>
        <v/>
      </c>
      <c r="H239" s="86" t="str">
        <f>IFERROR(IF(INDEX(Backlog!G$6:G$1005,Calculation!$B239,1)="","",INDEX(Backlog!G$6:G$1005,Calculation!$B239,1)),"")</f>
        <v/>
      </c>
      <c r="I239" s="86" t="str">
        <f>IFERROR(IF(INDEX(Backlog!H$6:H$1005,Calculation!$B239,1)="","Not set",INDEX(Backlog!H$6:H$1005,Calculation!$B239,1)),"")</f>
        <v>Not set</v>
      </c>
      <c r="J239" s="86" t="str">
        <f>IFERROR(""&amp;INDEX(Backlog!I$6:I$1005,Calculation!$B239,1),"")</f>
        <v/>
      </c>
      <c r="K239" s="86" t="str">
        <f>IFERROR(IF(LEN(INDEX(Backlog!J$6:J$1005,Calculation!$B239,1))=0,"Not set",INDEX(Backlog!J$6:J$1005,Calculation!$B239,1)),"")</f>
        <v>Not set</v>
      </c>
      <c r="L239" s="105" t="str">
        <f>IFERROR(IF(INDEX(Backlog!K$6:K$1005,Calculation!$B239,1)="","",INDEX(Backlog!K$6:K$1005,Calculation!$B239,1)),"")</f>
        <v/>
      </c>
      <c r="M239" s="105" t="str">
        <f t="shared" si="86"/>
        <v/>
      </c>
      <c r="N239" s="105" t="str">
        <f>IFERROR(IF(INDEX(Backlog!L$6:L$1005,Calculation!$B239,1)="","",INDEX(Backlog!L$6:L$1005,Calculation!$B239,1)),"")</f>
        <v/>
      </c>
      <c r="O239" s="105" t="str">
        <f t="shared" si="87"/>
        <v/>
      </c>
      <c r="P239" s="86" t="str">
        <f>IFERROR(""&amp;INDEX(Backlog!M$6:M$1005,Calculation!$B239,1),"")</f>
        <v/>
      </c>
      <c r="Q239" s="106" t="str">
        <f t="shared" si="88"/>
        <v/>
      </c>
      <c r="R239" s="106">
        <f t="shared" si="89"/>
        <v>0</v>
      </c>
      <c r="T239" s="107">
        <f t="shared" si="90"/>
        <v>0</v>
      </c>
      <c r="U239" s="86">
        <f t="shared" si="91"/>
        <v>1</v>
      </c>
      <c r="V239" s="86">
        <f t="shared" si="92"/>
        <v>1</v>
      </c>
      <c r="W239" s="86">
        <f t="shared" si="93"/>
        <v>1</v>
      </c>
      <c r="X239" s="86">
        <f t="shared" si="100"/>
        <v>0</v>
      </c>
      <c r="Y239" s="86" t="str">
        <f t="shared" si="94"/>
        <v xml:space="preserve">#0 - </v>
      </c>
      <c r="Z239" s="86" t="str">
        <f t="shared" si="95"/>
        <v>-</v>
      </c>
      <c r="AA239" s="86" t="str">
        <f>IF(X239=0,"",IF(LEN(K239)=0,COLUMN(Kanban!$D$8),IFERROR(MATCH(K239,Kanban!$A$8:$AI$8,0),COLUMN(Kanban!$D$8))))</f>
        <v/>
      </c>
      <c r="AB239" s="86" t="str">
        <f>IF(X239=0,"",2*COUNTIF($AA$5:AA239,AA239)+$AF$5)</f>
        <v/>
      </c>
      <c r="AC239" s="106" t="str">
        <f t="shared" si="101"/>
        <v>-</v>
      </c>
      <c r="BF239" s="111" t="str">
        <f t="array" ref="BF239">IFERROR(SMALL(IF($D$5:$D$1004=$AP$6,$N$5:$N$1004,""),B239),"")</f>
        <v/>
      </c>
      <c r="BG239" s="112" t="str">
        <f>IF(IFERROR(MATCH(BF239,$BF$4:BF238,0),0)=0,MAX($BG$4:BG238)+1,"")</f>
        <v/>
      </c>
      <c r="BH239" s="113" t="str">
        <f t="shared" si="96"/>
        <v/>
      </c>
      <c r="BI239" s="112" t="str">
        <f t="shared" si="97"/>
        <v/>
      </c>
      <c r="BJ239" s="86" t="str">
        <f t="shared" si="98"/>
        <v/>
      </c>
      <c r="BK239" s="86" t="str">
        <f t="shared" si="102"/>
        <v/>
      </c>
      <c r="BL239" s="86" t="str">
        <f t="shared" si="99"/>
        <v/>
      </c>
      <c r="BM239" s="86" t="str">
        <f t="shared" si="103"/>
        <v/>
      </c>
    </row>
    <row r="240" spans="2:65" s="7" customFormat="1" x14ac:dyDescent="0.25">
      <c r="B240" s="104">
        <v>236</v>
      </c>
      <c r="C240" s="86">
        <f>IFERROR(INDEX(Backlog!B$6:B$1005,Calculation!$B240,1),"")</f>
        <v>0</v>
      </c>
      <c r="D240" s="86" t="str">
        <f>IFERROR(IF(INDEX(Backlog!C$6:C$1005,Calculation!$B240,1)="","",INDEX(Backlog!C$6:C$1005,Calculation!$B240,1)),"")</f>
        <v/>
      </c>
      <c r="E240" s="86" t="str">
        <f>IFERROR(""&amp;INDEX(Backlog!D$6:D$1005,Calculation!$B240,1),"")</f>
        <v/>
      </c>
      <c r="F240" s="86" t="str">
        <f>IFERROR(""&amp;INDEX(Backlog!E$6:E$1005,Calculation!$B240,1),"")</f>
        <v/>
      </c>
      <c r="G240" s="86" t="str">
        <f>IFERROR(""&amp;INDEX(Backlog!F$6:F$1005,Calculation!$B240,1),"")</f>
        <v/>
      </c>
      <c r="H240" s="86" t="str">
        <f>IFERROR(IF(INDEX(Backlog!G$6:G$1005,Calculation!$B240,1)="","",INDEX(Backlog!G$6:G$1005,Calculation!$B240,1)),"")</f>
        <v/>
      </c>
      <c r="I240" s="86" t="str">
        <f>IFERROR(IF(INDEX(Backlog!H$6:H$1005,Calculation!$B240,1)="","Not set",INDEX(Backlog!H$6:H$1005,Calculation!$B240,1)),"")</f>
        <v>Not set</v>
      </c>
      <c r="J240" s="86" t="str">
        <f>IFERROR(""&amp;INDEX(Backlog!I$6:I$1005,Calculation!$B240,1),"")</f>
        <v/>
      </c>
      <c r="K240" s="86" t="str">
        <f>IFERROR(IF(LEN(INDEX(Backlog!J$6:J$1005,Calculation!$B240,1))=0,"Not set",INDEX(Backlog!J$6:J$1005,Calculation!$B240,1)),"")</f>
        <v>Not set</v>
      </c>
      <c r="L240" s="105" t="str">
        <f>IFERROR(IF(INDEX(Backlog!K$6:K$1005,Calculation!$B240,1)="","",INDEX(Backlog!K$6:K$1005,Calculation!$B240,1)),"")</f>
        <v/>
      </c>
      <c r="M240" s="105" t="str">
        <f t="shared" si="86"/>
        <v/>
      </c>
      <c r="N240" s="105" t="str">
        <f>IFERROR(IF(INDEX(Backlog!L$6:L$1005,Calculation!$B240,1)="","",INDEX(Backlog!L$6:L$1005,Calculation!$B240,1)),"")</f>
        <v/>
      </c>
      <c r="O240" s="105" t="str">
        <f t="shared" si="87"/>
        <v/>
      </c>
      <c r="P240" s="86" t="str">
        <f>IFERROR(""&amp;INDEX(Backlog!M$6:M$1005,Calculation!$B240,1),"")</f>
        <v/>
      </c>
      <c r="Q240" s="106" t="str">
        <f t="shared" si="88"/>
        <v/>
      </c>
      <c r="R240" s="106">
        <f t="shared" si="89"/>
        <v>0</v>
      </c>
      <c r="T240" s="107">
        <f t="shared" si="90"/>
        <v>0</v>
      </c>
      <c r="U240" s="86">
        <f t="shared" si="91"/>
        <v>1</v>
      </c>
      <c r="V240" s="86">
        <f t="shared" si="92"/>
        <v>1</v>
      </c>
      <c r="W240" s="86">
        <f t="shared" si="93"/>
        <v>1</v>
      </c>
      <c r="X240" s="86">
        <f t="shared" si="100"/>
        <v>0</v>
      </c>
      <c r="Y240" s="86" t="str">
        <f t="shared" si="94"/>
        <v xml:space="preserve">#0 - </v>
      </c>
      <c r="Z240" s="86" t="str">
        <f t="shared" si="95"/>
        <v>-</v>
      </c>
      <c r="AA240" s="86" t="str">
        <f>IF(X240=0,"",IF(LEN(K240)=0,COLUMN(Kanban!$D$8),IFERROR(MATCH(K240,Kanban!$A$8:$AI$8,0),COLUMN(Kanban!$D$8))))</f>
        <v/>
      </c>
      <c r="AB240" s="86" t="str">
        <f>IF(X240=0,"",2*COUNTIF($AA$5:AA240,AA240)+$AF$5)</f>
        <v/>
      </c>
      <c r="AC240" s="106" t="str">
        <f t="shared" si="101"/>
        <v>-</v>
      </c>
      <c r="BF240" s="111" t="str">
        <f t="array" ref="BF240">IFERROR(SMALL(IF($D$5:$D$1004=$AP$6,$N$5:$N$1004,""),B240),"")</f>
        <v/>
      </c>
      <c r="BG240" s="112" t="str">
        <f>IF(IFERROR(MATCH(BF240,$BF$4:BF239,0),0)=0,MAX($BG$4:BG239)+1,"")</f>
        <v/>
      </c>
      <c r="BH240" s="113" t="str">
        <f t="shared" si="96"/>
        <v/>
      </c>
      <c r="BI240" s="112" t="str">
        <f t="shared" si="97"/>
        <v/>
      </c>
      <c r="BJ240" s="86" t="str">
        <f t="shared" si="98"/>
        <v/>
      </c>
      <c r="BK240" s="86" t="str">
        <f t="shared" si="102"/>
        <v/>
      </c>
      <c r="BL240" s="86" t="str">
        <f t="shared" si="99"/>
        <v/>
      </c>
      <c r="BM240" s="86" t="str">
        <f t="shared" si="103"/>
        <v/>
      </c>
    </row>
    <row r="241" spans="2:65" s="7" customFormat="1" x14ac:dyDescent="0.25">
      <c r="B241" s="104">
        <v>237</v>
      </c>
      <c r="C241" s="86">
        <f>IFERROR(INDEX(Backlog!B$6:B$1005,Calculation!$B241,1),"")</f>
        <v>0</v>
      </c>
      <c r="D241" s="86" t="str">
        <f>IFERROR(IF(INDEX(Backlog!C$6:C$1005,Calculation!$B241,1)="","",INDEX(Backlog!C$6:C$1005,Calculation!$B241,1)),"")</f>
        <v/>
      </c>
      <c r="E241" s="86" t="str">
        <f>IFERROR(""&amp;INDEX(Backlog!D$6:D$1005,Calculation!$B241,1),"")</f>
        <v/>
      </c>
      <c r="F241" s="86" t="str">
        <f>IFERROR(""&amp;INDEX(Backlog!E$6:E$1005,Calculation!$B241,1),"")</f>
        <v/>
      </c>
      <c r="G241" s="86" t="str">
        <f>IFERROR(""&amp;INDEX(Backlog!F$6:F$1005,Calculation!$B241,1),"")</f>
        <v/>
      </c>
      <c r="H241" s="86" t="str">
        <f>IFERROR(IF(INDEX(Backlog!G$6:G$1005,Calculation!$B241,1)="","",INDEX(Backlog!G$6:G$1005,Calculation!$B241,1)),"")</f>
        <v/>
      </c>
      <c r="I241" s="86" t="str">
        <f>IFERROR(IF(INDEX(Backlog!H$6:H$1005,Calculation!$B241,1)="","Not set",INDEX(Backlog!H$6:H$1005,Calculation!$B241,1)),"")</f>
        <v>Not set</v>
      </c>
      <c r="J241" s="86" t="str">
        <f>IFERROR(""&amp;INDEX(Backlog!I$6:I$1005,Calculation!$B241,1),"")</f>
        <v/>
      </c>
      <c r="K241" s="86" t="str">
        <f>IFERROR(IF(LEN(INDEX(Backlog!J$6:J$1005,Calculation!$B241,1))=0,"Not set",INDEX(Backlog!J$6:J$1005,Calculation!$B241,1)),"")</f>
        <v>Not set</v>
      </c>
      <c r="L241" s="105" t="str">
        <f>IFERROR(IF(INDEX(Backlog!K$6:K$1005,Calculation!$B241,1)="","",INDEX(Backlog!K$6:K$1005,Calculation!$B241,1)),"")</f>
        <v/>
      </c>
      <c r="M241" s="105" t="str">
        <f t="shared" si="86"/>
        <v/>
      </c>
      <c r="N241" s="105" t="str">
        <f>IFERROR(IF(INDEX(Backlog!L$6:L$1005,Calculation!$B241,1)="","",INDEX(Backlog!L$6:L$1005,Calculation!$B241,1)),"")</f>
        <v/>
      </c>
      <c r="O241" s="105" t="str">
        <f t="shared" si="87"/>
        <v/>
      </c>
      <c r="P241" s="86" t="str">
        <f>IFERROR(""&amp;INDEX(Backlog!M$6:M$1005,Calculation!$B241,1),"")</f>
        <v/>
      </c>
      <c r="Q241" s="106" t="str">
        <f t="shared" si="88"/>
        <v/>
      </c>
      <c r="R241" s="106">
        <f t="shared" si="89"/>
        <v>0</v>
      </c>
      <c r="T241" s="107">
        <f t="shared" si="90"/>
        <v>0</v>
      </c>
      <c r="U241" s="86">
        <f t="shared" si="91"/>
        <v>1</v>
      </c>
      <c r="V241" s="86">
        <f t="shared" si="92"/>
        <v>1</v>
      </c>
      <c r="W241" s="86">
        <f t="shared" si="93"/>
        <v>1</v>
      </c>
      <c r="X241" s="86">
        <f t="shared" si="100"/>
        <v>0</v>
      </c>
      <c r="Y241" s="86" t="str">
        <f t="shared" si="94"/>
        <v xml:space="preserve">#0 - </v>
      </c>
      <c r="Z241" s="86" t="str">
        <f t="shared" si="95"/>
        <v>-</v>
      </c>
      <c r="AA241" s="86" t="str">
        <f>IF(X241=0,"",IF(LEN(K241)=0,COLUMN(Kanban!$D$8),IFERROR(MATCH(K241,Kanban!$A$8:$AI$8,0),COLUMN(Kanban!$D$8))))</f>
        <v/>
      </c>
      <c r="AB241" s="86" t="str">
        <f>IF(X241=0,"",2*COUNTIF($AA$5:AA241,AA241)+$AF$5)</f>
        <v/>
      </c>
      <c r="AC241" s="106" t="str">
        <f t="shared" si="101"/>
        <v>-</v>
      </c>
      <c r="BF241" s="111" t="str">
        <f t="array" ref="BF241">IFERROR(SMALL(IF($D$5:$D$1004=$AP$6,$N$5:$N$1004,""),B241),"")</f>
        <v/>
      </c>
      <c r="BG241" s="112" t="str">
        <f>IF(IFERROR(MATCH(BF241,$BF$4:BF240,0),0)=0,MAX($BG$4:BG240)+1,"")</f>
        <v/>
      </c>
      <c r="BH241" s="113" t="str">
        <f t="shared" si="96"/>
        <v/>
      </c>
      <c r="BI241" s="112" t="str">
        <f t="shared" si="97"/>
        <v/>
      </c>
      <c r="BJ241" s="86" t="str">
        <f t="shared" si="98"/>
        <v/>
      </c>
      <c r="BK241" s="86" t="str">
        <f t="shared" si="102"/>
        <v/>
      </c>
      <c r="BL241" s="86" t="str">
        <f t="shared" si="99"/>
        <v/>
      </c>
      <c r="BM241" s="86" t="str">
        <f t="shared" si="103"/>
        <v/>
      </c>
    </row>
    <row r="242" spans="2:65" s="7" customFormat="1" x14ac:dyDescent="0.25">
      <c r="B242" s="104">
        <v>238</v>
      </c>
      <c r="C242" s="86">
        <f>IFERROR(INDEX(Backlog!B$6:B$1005,Calculation!$B242,1),"")</f>
        <v>0</v>
      </c>
      <c r="D242" s="86" t="str">
        <f>IFERROR(IF(INDEX(Backlog!C$6:C$1005,Calculation!$B242,1)="","",INDEX(Backlog!C$6:C$1005,Calculation!$B242,1)),"")</f>
        <v/>
      </c>
      <c r="E242" s="86" t="str">
        <f>IFERROR(""&amp;INDEX(Backlog!D$6:D$1005,Calculation!$B242,1),"")</f>
        <v/>
      </c>
      <c r="F242" s="86" t="str">
        <f>IFERROR(""&amp;INDEX(Backlog!E$6:E$1005,Calculation!$B242,1),"")</f>
        <v/>
      </c>
      <c r="G242" s="86" t="str">
        <f>IFERROR(""&amp;INDEX(Backlog!F$6:F$1005,Calculation!$B242,1),"")</f>
        <v/>
      </c>
      <c r="H242" s="86" t="str">
        <f>IFERROR(IF(INDEX(Backlog!G$6:G$1005,Calculation!$B242,1)="","",INDEX(Backlog!G$6:G$1005,Calculation!$B242,1)),"")</f>
        <v/>
      </c>
      <c r="I242" s="86" t="str">
        <f>IFERROR(IF(INDEX(Backlog!H$6:H$1005,Calculation!$B242,1)="","Not set",INDEX(Backlog!H$6:H$1005,Calculation!$B242,1)),"")</f>
        <v>Not set</v>
      </c>
      <c r="J242" s="86" t="str">
        <f>IFERROR(""&amp;INDEX(Backlog!I$6:I$1005,Calculation!$B242,1),"")</f>
        <v/>
      </c>
      <c r="K242" s="86" t="str">
        <f>IFERROR(IF(LEN(INDEX(Backlog!J$6:J$1005,Calculation!$B242,1))=0,"Not set",INDEX(Backlog!J$6:J$1005,Calculation!$B242,1)),"")</f>
        <v>Not set</v>
      </c>
      <c r="L242" s="105" t="str">
        <f>IFERROR(IF(INDEX(Backlog!K$6:K$1005,Calculation!$B242,1)="","",INDEX(Backlog!K$6:K$1005,Calculation!$B242,1)),"")</f>
        <v/>
      </c>
      <c r="M242" s="105" t="str">
        <f t="shared" si="86"/>
        <v/>
      </c>
      <c r="N242" s="105" t="str">
        <f>IFERROR(IF(INDEX(Backlog!L$6:L$1005,Calculation!$B242,1)="","",INDEX(Backlog!L$6:L$1005,Calculation!$B242,1)),"")</f>
        <v/>
      </c>
      <c r="O242" s="105" t="str">
        <f t="shared" si="87"/>
        <v/>
      </c>
      <c r="P242" s="86" t="str">
        <f>IFERROR(""&amp;INDEX(Backlog!M$6:M$1005,Calculation!$B242,1),"")</f>
        <v/>
      </c>
      <c r="Q242" s="106" t="str">
        <f t="shared" si="88"/>
        <v/>
      </c>
      <c r="R242" s="106">
        <f t="shared" si="89"/>
        <v>0</v>
      </c>
      <c r="T242" s="107">
        <f t="shared" si="90"/>
        <v>0</v>
      </c>
      <c r="U242" s="86">
        <f t="shared" si="91"/>
        <v>1</v>
      </c>
      <c r="V242" s="86">
        <f t="shared" si="92"/>
        <v>1</v>
      </c>
      <c r="W242" s="86">
        <f t="shared" si="93"/>
        <v>1</v>
      </c>
      <c r="X242" s="86">
        <f t="shared" si="100"/>
        <v>0</v>
      </c>
      <c r="Y242" s="86" t="str">
        <f t="shared" si="94"/>
        <v xml:space="preserve">#0 - </v>
      </c>
      <c r="Z242" s="86" t="str">
        <f t="shared" si="95"/>
        <v>-</v>
      </c>
      <c r="AA242" s="86" t="str">
        <f>IF(X242=0,"",IF(LEN(K242)=0,COLUMN(Kanban!$D$8),IFERROR(MATCH(K242,Kanban!$A$8:$AI$8,0),COLUMN(Kanban!$D$8))))</f>
        <v/>
      </c>
      <c r="AB242" s="86" t="str">
        <f>IF(X242=0,"",2*COUNTIF($AA$5:AA242,AA242)+$AF$5)</f>
        <v/>
      </c>
      <c r="AC242" s="106" t="str">
        <f t="shared" si="101"/>
        <v>-</v>
      </c>
      <c r="BF242" s="111" t="str">
        <f t="array" ref="BF242">IFERROR(SMALL(IF($D$5:$D$1004=$AP$6,$N$5:$N$1004,""),B242),"")</f>
        <v/>
      </c>
      <c r="BG242" s="112" t="str">
        <f>IF(IFERROR(MATCH(BF242,$BF$4:BF241,0),0)=0,MAX($BG$4:BG241)+1,"")</f>
        <v/>
      </c>
      <c r="BH242" s="113" t="str">
        <f t="shared" si="96"/>
        <v/>
      </c>
      <c r="BI242" s="112" t="str">
        <f t="shared" si="97"/>
        <v/>
      </c>
      <c r="BJ242" s="86" t="str">
        <f t="shared" si="98"/>
        <v/>
      </c>
      <c r="BK242" s="86" t="str">
        <f t="shared" si="102"/>
        <v/>
      </c>
      <c r="BL242" s="86" t="str">
        <f t="shared" si="99"/>
        <v/>
      </c>
      <c r="BM242" s="86" t="str">
        <f t="shared" si="103"/>
        <v/>
      </c>
    </row>
    <row r="243" spans="2:65" s="7" customFormat="1" x14ac:dyDescent="0.25">
      <c r="B243" s="104">
        <v>239</v>
      </c>
      <c r="C243" s="86">
        <f>IFERROR(INDEX(Backlog!B$6:B$1005,Calculation!$B243,1),"")</f>
        <v>0</v>
      </c>
      <c r="D243" s="86" t="str">
        <f>IFERROR(IF(INDEX(Backlog!C$6:C$1005,Calculation!$B243,1)="","",INDEX(Backlog!C$6:C$1005,Calculation!$B243,1)),"")</f>
        <v/>
      </c>
      <c r="E243" s="86" t="str">
        <f>IFERROR(""&amp;INDEX(Backlog!D$6:D$1005,Calculation!$B243,1),"")</f>
        <v/>
      </c>
      <c r="F243" s="86" t="str">
        <f>IFERROR(""&amp;INDEX(Backlog!E$6:E$1005,Calculation!$B243,1),"")</f>
        <v/>
      </c>
      <c r="G243" s="86" t="str">
        <f>IFERROR(""&amp;INDEX(Backlog!F$6:F$1005,Calculation!$B243,1),"")</f>
        <v/>
      </c>
      <c r="H243" s="86" t="str">
        <f>IFERROR(IF(INDEX(Backlog!G$6:G$1005,Calculation!$B243,1)="","",INDEX(Backlog!G$6:G$1005,Calculation!$B243,1)),"")</f>
        <v/>
      </c>
      <c r="I243" s="86" t="str">
        <f>IFERROR(IF(INDEX(Backlog!H$6:H$1005,Calculation!$B243,1)="","Not set",INDEX(Backlog!H$6:H$1005,Calculation!$B243,1)),"")</f>
        <v>Not set</v>
      </c>
      <c r="J243" s="86" t="str">
        <f>IFERROR(""&amp;INDEX(Backlog!I$6:I$1005,Calculation!$B243,1),"")</f>
        <v/>
      </c>
      <c r="K243" s="86" t="str">
        <f>IFERROR(IF(LEN(INDEX(Backlog!J$6:J$1005,Calculation!$B243,1))=0,"Not set",INDEX(Backlog!J$6:J$1005,Calculation!$B243,1)),"")</f>
        <v>Not set</v>
      </c>
      <c r="L243" s="105" t="str">
        <f>IFERROR(IF(INDEX(Backlog!K$6:K$1005,Calculation!$B243,1)="","",INDEX(Backlog!K$6:K$1005,Calculation!$B243,1)),"")</f>
        <v/>
      </c>
      <c r="M243" s="105" t="str">
        <f t="shared" si="86"/>
        <v/>
      </c>
      <c r="N243" s="105" t="str">
        <f>IFERROR(IF(INDEX(Backlog!L$6:L$1005,Calculation!$B243,1)="","",INDEX(Backlog!L$6:L$1005,Calculation!$B243,1)),"")</f>
        <v/>
      </c>
      <c r="O243" s="105" t="str">
        <f t="shared" si="87"/>
        <v/>
      </c>
      <c r="P243" s="86" t="str">
        <f>IFERROR(""&amp;INDEX(Backlog!M$6:M$1005,Calculation!$B243,1),"")</f>
        <v/>
      </c>
      <c r="Q243" s="106" t="str">
        <f t="shared" si="88"/>
        <v/>
      </c>
      <c r="R243" s="106">
        <f t="shared" si="89"/>
        <v>0</v>
      </c>
      <c r="T243" s="107">
        <f t="shared" si="90"/>
        <v>0</v>
      </c>
      <c r="U243" s="86">
        <f t="shared" si="91"/>
        <v>1</v>
      </c>
      <c r="V243" s="86">
        <f t="shared" si="92"/>
        <v>1</v>
      </c>
      <c r="W243" s="86">
        <f t="shared" si="93"/>
        <v>1</v>
      </c>
      <c r="X243" s="86">
        <f t="shared" si="100"/>
        <v>0</v>
      </c>
      <c r="Y243" s="86" t="str">
        <f t="shared" si="94"/>
        <v xml:space="preserve">#0 - </v>
      </c>
      <c r="Z243" s="86" t="str">
        <f t="shared" si="95"/>
        <v>-</v>
      </c>
      <c r="AA243" s="86" t="str">
        <f>IF(X243=0,"",IF(LEN(K243)=0,COLUMN(Kanban!$D$8),IFERROR(MATCH(K243,Kanban!$A$8:$AI$8,0),COLUMN(Kanban!$D$8))))</f>
        <v/>
      </c>
      <c r="AB243" s="86" t="str">
        <f>IF(X243=0,"",2*COUNTIF($AA$5:AA243,AA243)+$AF$5)</f>
        <v/>
      </c>
      <c r="AC243" s="106" t="str">
        <f t="shared" si="101"/>
        <v>-</v>
      </c>
      <c r="BF243" s="111" t="str">
        <f t="array" ref="BF243">IFERROR(SMALL(IF($D$5:$D$1004=$AP$6,$N$5:$N$1004,""),B243),"")</f>
        <v/>
      </c>
      <c r="BG243" s="112" t="str">
        <f>IF(IFERROR(MATCH(BF243,$BF$4:BF242,0),0)=0,MAX($BG$4:BG242)+1,"")</f>
        <v/>
      </c>
      <c r="BH243" s="113" t="str">
        <f t="shared" si="96"/>
        <v/>
      </c>
      <c r="BI243" s="112" t="str">
        <f t="shared" si="97"/>
        <v/>
      </c>
      <c r="BJ243" s="86" t="str">
        <f t="shared" si="98"/>
        <v/>
      </c>
      <c r="BK243" s="86" t="str">
        <f t="shared" si="102"/>
        <v/>
      </c>
      <c r="BL243" s="86" t="str">
        <f t="shared" si="99"/>
        <v/>
      </c>
      <c r="BM243" s="86" t="str">
        <f t="shared" si="103"/>
        <v/>
      </c>
    </row>
    <row r="244" spans="2:65" s="7" customFormat="1" x14ac:dyDescent="0.25">
      <c r="B244" s="104">
        <v>240</v>
      </c>
      <c r="C244" s="86">
        <f>IFERROR(INDEX(Backlog!B$6:B$1005,Calculation!$B244,1),"")</f>
        <v>0</v>
      </c>
      <c r="D244" s="86" t="str">
        <f>IFERROR(IF(INDEX(Backlog!C$6:C$1005,Calculation!$B244,1)="","",INDEX(Backlog!C$6:C$1005,Calculation!$B244,1)),"")</f>
        <v/>
      </c>
      <c r="E244" s="86" t="str">
        <f>IFERROR(""&amp;INDEX(Backlog!D$6:D$1005,Calculation!$B244,1),"")</f>
        <v/>
      </c>
      <c r="F244" s="86" t="str">
        <f>IFERROR(""&amp;INDEX(Backlog!E$6:E$1005,Calculation!$B244,1),"")</f>
        <v/>
      </c>
      <c r="G244" s="86" t="str">
        <f>IFERROR(""&amp;INDEX(Backlog!F$6:F$1005,Calculation!$B244,1),"")</f>
        <v/>
      </c>
      <c r="H244" s="86" t="str">
        <f>IFERROR(IF(INDEX(Backlog!G$6:G$1005,Calculation!$B244,1)="","",INDEX(Backlog!G$6:G$1005,Calculation!$B244,1)),"")</f>
        <v/>
      </c>
      <c r="I244" s="86" t="str">
        <f>IFERROR(IF(INDEX(Backlog!H$6:H$1005,Calculation!$B244,1)="","Not set",INDEX(Backlog!H$6:H$1005,Calculation!$B244,1)),"")</f>
        <v>Not set</v>
      </c>
      <c r="J244" s="86" t="str">
        <f>IFERROR(""&amp;INDEX(Backlog!I$6:I$1005,Calculation!$B244,1),"")</f>
        <v/>
      </c>
      <c r="K244" s="86" t="str">
        <f>IFERROR(IF(LEN(INDEX(Backlog!J$6:J$1005,Calculation!$B244,1))=0,"Not set",INDEX(Backlog!J$6:J$1005,Calculation!$B244,1)),"")</f>
        <v>Not set</v>
      </c>
      <c r="L244" s="105" t="str">
        <f>IFERROR(IF(INDEX(Backlog!K$6:K$1005,Calculation!$B244,1)="","",INDEX(Backlog!K$6:K$1005,Calculation!$B244,1)),"")</f>
        <v/>
      </c>
      <c r="M244" s="105" t="str">
        <f t="shared" si="86"/>
        <v/>
      </c>
      <c r="N244" s="105" t="str">
        <f>IFERROR(IF(INDEX(Backlog!L$6:L$1005,Calculation!$B244,1)="","",INDEX(Backlog!L$6:L$1005,Calculation!$B244,1)),"")</f>
        <v/>
      </c>
      <c r="O244" s="105" t="str">
        <f t="shared" si="87"/>
        <v/>
      </c>
      <c r="P244" s="86" t="str">
        <f>IFERROR(""&amp;INDEX(Backlog!M$6:M$1005,Calculation!$B244,1),"")</f>
        <v/>
      </c>
      <c r="Q244" s="106" t="str">
        <f t="shared" si="88"/>
        <v/>
      </c>
      <c r="R244" s="106">
        <f t="shared" si="89"/>
        <v>0</v>
      </c>
      <c r="T244" s="107">
        <f t="shared" si="90"/>
        <v>0</v>
      </c>
      <c r="U244" s="86">
        <f t="shared" si="91"/>
        <v>1</v>
      </c>
      <c r="V244" s="86">
        <f t="shared" si="92"/>
        <v>1</v>
      </c>
      <c r="W244" s="86">
        <f t="shared" si="93"/>
        <v>1</v>
      </c>
      <c r="X244" s="86">
        <f t="shared" si="100"/>
        <v>0</v>
      </c>
      <c r="Y244" s="86" t="str">
        <f t="shared" si="94"/>
        <v xml:space="preserve">#0 - </v>
      </c>
      <c r="Z244" s="86" t="str">
        <f t="shared" si="95"/>
        <v>-</v>
      </c>
      <c r="AA244" s="86" t="str">
        <f>IF(X244=0,"",IF(LEN(K244)=0,COLUMN(Kanban!$D$8),IFERROR(MATCH(K244,Kanban!$A$8:$AI$8,0),COLUMN(Kanban!$D$8))))</f>
        <v/>
      </c>
      <c r="AB244" s="86" t="str">
        <f>IF(X244=0,"",2*COUNTIF($AA$5:AA244,AA244)+$AF$5)</f>
        <v/>
      </c>
      <c r="AC244" s="106" t="str">
        <f t="shared" si="101"/>
        <v>-</v>
      </c>
      <c r="BF244" s="111" t="str">
        <f t="array" ref="BF244">IFERROR(SMALL(IF($D$5:$D$1004=$AP$6,$N$5:$N$1004,""),B244),"")</f>
        <v/>
      </c>
      <c r="BG244" s="112" t="str">
        <f>IF(IFERROR(MATCH(BF244,$BF$4:BF243,0),0)=0,MAX($BG$4:BG243)+1,"")</f>
        <v/>
      </c>
      <c r="BH244" s="113" t="str">
        <f t="shared" si="96"/>
        <v/>
      </c>
      <c r="BI244" s="112" t="str">
        <f t="shared" si="97"/>
        <v/>
      </c>
      <c r="BJ244" s="86" t="str">
        <f t="shared" si="98"/>
        <v/>
      </c>
      <c r="BK244" s="86" t="str">
        <f t="shared" si="102"/>
        <v/>
      </c>
      <c r="BL244" s="86" t="str">
        <f t="shared" si="99"/>
        <v/>
      </c>
      <c r="BM244" s="86" t="str">
        <f t="shared" si="103"/>
        <v/>
      </c>
    </row>
    <row r="245" spans="2:65" s="7" customFormat="1" x14ac:dyDescent="0.25">
      <c r="B245" s="104">
        <v>241</v>
      </c>
      <c r="C245" s="86">
        <f>IFERROR(INDEX(Backlog!B$6:B$1005,Calculation!$B245,1),"")</f>
        <v>0</v>
      </c>
      <c r="D245" s="86" t="str">
        <f>IFERROR(IF(INDEX(Backlog!C$6:C$1005,Calculation!$B245,1)="","",INDEX(Backlog!C$6:C$1005,Calculation!$B245,1)),"")</f>
        <v/>
      </c>
      <c r="E245" s="86" t="str">
        <f>IFERROR(""&amp;INDEX(Backlog!D$6:D$1005,Calculation!$B245,1),"")</f>
        <v/>
      </c>
      <c r="F245" s="86" t="str">
        <f>IFERROR(""&amp;INDEX(Backlog!E$6:E$1005,Calculation!$B245,1),"")</f>
        <v/>
      </c>
      <c r="G245" s="86" t="str">
        <f>IFERROR(""&amp;INDEX(Backlog!F$6:F$1005,Calculation!$B245,1),"")</f>
        <v/>
      </c>
      <c r="H245" s="86" t="str">
        <f>IFERROR(IF(INDEX(Backlog!G$6:G$1005,Calculation!$B245,1)="","",INDEX(Backlog!G$6:G$1005,Calculation!$B245,1)),"")</f>
        <v/>
      </c>
      <c r="I245" s="86" t="str">
        <f>IFERROR(IF(INDEX(Backlog!H$6:H$1005,Calculation!$B245,1)="","Not set",INDEX(Backlog!H$6:H$1005,Calculation!$B245,1)),"")</f>
        <v>Not set</v>
      </c>
      <c r="J245" s="86" t="str">
        <f>IFERROR(""&amp;INDEX(Backlog!I$6:I$1005,Calculation!$B245,1),"")</f>
        <v/>
      </c>
      <c r="K245" s="86" t="str">
        <f>IFERROR(IF(LEN(INDEX(Backlog!J$6:J$1005,Calculation!$B245,1))=0,"Not set",INDEX(Backlog!J$6:J$1005,Calculation!$B245,1)),"")</f>
        <v>Not set</v>
      </c>
      <c r="L245" s="105" t="str">
        <f>IFERROR(IF(INDEX(Backlog!K$6:K$1005,Calculation!$B245,1)="","",INDEX(Backlog!K$6:K$1005,Calculation!$B245,1)),"")</f>
        <v/>
      </c>
      <c r="M245" s="105" t="str">
        <f t="shared" si="86"/>
        <v/>
      </c>
      <c r="N245" s="105" t="str">
        <f>IFERROR(IF(INDEX(Backlog!L$6:L$1005,Calculation!$B245,1)="","",INDEX(Backlog!L$6:L$1005,Calculation!$B245,1)),"")</f>
        <v/>
      </c>
      <c r="O245" s="105" t="str">
        <f t="shared" si="87"/>
        <v/>
      </c>
      <c r="P245" s="86" t="str">
        <f>IFERROR(""&amp;INDEX(Backlog!M$6:M$1005,Calculation!$B245,1),"")</f>
        <v/>
      </c>
      <c r="Q245" s="106" t="str">
        <f t="shared" si="88"/>
        <v/>
      </c>
      <c r="R245" s="106">
        <f t="shared" si="89"/>
        <v>0</v>
      </c>
      <c r="T245" s="107">
        <f t="shared" si="90"/>
        <v>0</v>
      </c>
      <c r="U245" s="86">
        <f t="shared" si="91"/>
        <v>1</v>
      </c>
      <c r="V245" s="86">
        <f t="shared" si="92"/>
        <v>1</v>
      </c>
      <c r="W245" s="86">
        <f t="shared" si="93"/>
        <v>1</v>
      </c>
      <c r="X245" s="86">
        <f t="shared" si="100"/>
        <v>0</v>
      </c>
      <c r="Y245" s="86" t="str">
        <f t="shared" si="94"/>
        <v xml:space="preserve">#0 - </v>
      </c>
      <c r="Z245" s="86" t="str">
        <f t="shared" si="95"/>
        <v>-</v>
      </c>
      <c r="AA245" s="86" t="str">
        <f>IF(X245=0,"",IF(LEN(K245)=0,COLUMN(Kanban!$D$8),IFERROR(MATCH(K245,Kanban!$A$8:$AI$8,0),COLUMN(Kanban!$D$8))))</f>
        <v/>
      </c>
      <c r="AB245" s="86" t="str">
        <f>IF(X245=0,"",2*COUNTIF($AA$5:AA245,AA245)+$AF$5)</f>
        <v/>
      </c>
      <c r="AC245" s="106" t="str">
        <f t="shared" si="101"/>
        <v>-</v>
      </c>
      <c r="BF245" s="111" t="str">
        <f t="array" ref="BF245">IFERROR(SMALL(IF($D$5:$D$1004=$AP$6,$N$5:$N$1004,""),B245),"")</f>
        <v/>
      </c>
      <c r="BG245" s="112" t="str">
        <f>IF(IFERROR(MATCH(BF245,$BF$4:BF244,0),0)=0,MAX($BG$4:BG244)+1,"")</f>
        <v/>
      </c>
      <c r="BH245" s="113" t="str">
        <f t="shared" si="96"/>
        <v/>
      </c>
      <c r="BI245" s="112" t="str">
        <f t="shared" si="97"/>
        <v/>
      </c>
      <c r="BJ245" s="86" t="str">
        <f t="shared" si="98"/>
        <v/>
      </c>
      <c r="BK245" s="86" t="str">
        <f t="shared" si="102"/>
        <v/>
      </c>
      <c r="BL245" s="86" t="str">
        <f t="shared" si="99"/>
        <v/>
      </c>
      <c r="BM245" s="86" t="str">
        <f t="shared" si="103"/>
        <v/>
      </c>
    </row>
    <row r="246" spans="2:65" s="7" customFormat="1" x14ac:dyDescent="0.25">
      <c r="B246" s="104">
        <v>242</v>
      </c>
      <c r="C246" s="86">
        <f>IFERROR(INDEX(Backlog!B$6:B$1005,Calculation!$B246,1),"")</f>
        <v>0</v>
      </c>
      <c r="D246" s="86" t="str">
        <f>IFERROR(IF(INDEX(Backlog!C$6:C$1005,Calculation!$B246,1)="","",INDEX(Backlog!C$6:C$1005,Calculation!$B246,1)),"")</f>
        <v/>
      </c>
      <c r="E246" s="86" t="str">
        <f>IFERROR(""&amp;INDEX(Backlog!D$6:D$1005,Calculation!$B246,1),"")</f>
        <v/>
      </c>
      <c r="F246" s="86" t="str">
        <f>IFERROR(""&amp;INDEX(Backlog!E$6:E$1005,Calculation!$B246,1),"")</f>
        <v/>
      </c>
      <c r="G246" s="86" t="str">
        <f>IFERROR(""&amp;INDEX(Backlog!F$6:F$1005,Calculation!$B246,1),"")</f>
        <v/>
      </c>
      <c r="H246" s="86" t="str">
        <f>IFERROR(IF(INDEX(Backlog!G$6:G$1005,Calculation!$B246,1)="","",INDEX(Backlog!G$6:G$1005,Calculation!$B246,1)),"")</f>
        <v/>
      </c>
      <c r="I246" s="86" t="str">
        <f>IFERROR(IF(INDEX(Backlog!H$6:H$1005,Calculation!$B246,1)="","Not set",INDEX(Backlog!H$6:H$1005,Calculation!$B246,1)),"")</f>
        <v>Not set</v>
      </c>
      <c r="J246" s="86" t="str">
        <f>IFERROR(""&amp;INDEX(Backlog!I$6:I$1005,Calculation!$B246,1),"")</f>
        <v/>
      </c>
      <c r="K246" s="86" t="str">
        <f>IFERROR(IF(LEN(INDEX(Backlog!J$6:J$1005,Calculation!$B246,1))=0,"Not set",INDEX(Backlog!J$6:J$1005,Calculation!$B246,1)),"")</f>
        <v>Not set</v>
      </c>
      <c r="L246" s="105" t="str">
        <f>IFERROR(IF(INDEX(Backlog!K$6:K$1005,Calculation!$B246,1)="","",INDEX(Backlog!K$6:K$1005,Calculation!$B246,1)),"")</f>
        <v/>
      </c>
      <c r="M246" s="105" t="str">
        <f t="shared" si="86"/>
        <v/>
      </c>
      <c r="N246" s="105" t="str">
        <f>IFERROR(IF(INDEX(Backlog!L$6:L$1005,Calculation!$B246,1)="","",INDEX(Backlog!L$6:L$1005,Calculation!$B246,1)),"")</f>
        <v/>
      </c>
      <c r="O246" s="105" t="str">
        <f t="shared" si="87"/>
        <v/>
      </c>
      <c r="P246" s="86" t="str">
        <f>IFERROR(""&amp;INDEX(Backlog!M$6:M$1005,Calculation!$B246,1),"")</f>
        <v/>
      </c>
      <c r="Q246" s="106" t="str">
        <f t="shared" si="88"/>
        <v/>
      </c>
      <c r="R246" s="106">
        <f t="shared" si="89"/>
        <v>0</v>
      </c>
      <c r="T246" s="107">
        <f t="shared" si="90"/>
        <v>0</v>
      </c>
      <c r="U246" s="86">
        <f t="shared" si="91"/>
        <v>1</v>
      </c>
      <c r="V246" s="86">
        <f t="shared" si="92"/>
        <v>1</v>
      </c>
      <c r="W246" s="86">
        <f t="shared" si="93"/>
        <v>1</v>
      </c>
      <c r="X246" s="86">
        <f t="shared" si="100"/>
        <v>0</v>
      </c>
      <c r="Y246" s="86" t="str">
        <f t="shared" si="94"/>
        <v xml:space="preserve">#0 - </v>
      </c>
      <c r="Z246" s="86" t="str">
        <f t="shared" si="95"/>
        <v>-</v>
      </c>
      <c r="AA246" s="86" t="str">
        <f>IF(X246=0,"",IF(LEN(K246)=0,COLUMN(Kanban!$D$8),IFERROR(MATCH(K246,Kanban!$A$8:$AI$8,0),COLUMN(Kanban!$D$8))))</f>
        <v/>
      </c>
      <c r="AB246" s="86" t="str">
        <f>IF(X246=0,"",2*COUNTIF($AA$5:AA246,AA246)+$AF$5)</f>
        <v/>
      </c>
      <c r="AC246" s="106" t="str">
        <f t="shared" si="101"/>
        <v>-</v>
      </c>
      <c r="BF246" s="111" t="str">
        <f t="array" ref="BF246">IFERROR(SMALL(IF($D$5:$D$1004=$AP$6,$N$5:$N$1004,""),B246),"")</f>
        <v/>
      </c>
      <c r="BG246" s="112" t="str">
        <f>IF(IFERROR(MATCH(BF246,$BF$4:BF245,0),0)=0,MAX($BG$4:BG245)+1,"")</f>
        <v/>
      </c>
      <c r="BH246" s="113" t="str">
        <f t="shared" si="96"/>
        <v/>
      </c>
      <c r="BI246" s="112" t="str">
        <f t="shared" si="97"/>
        <v/>
      </c>
      <c r="BJ246" s="86" t="str">
        <f t="shared" si="98"/>
        <v/>
      </c>
      <c r="BK246" s="86" t="str">
        <f t="shared" si="102"/>
        <v/>
      </c>
      <c r="BL246" s="86" t="str">
        <f t="shared" si="99"/>
        <v/>
      </c>
      <c r="BM246" s="86" t="str">
        <f t="shared" si="103"/>
        <v/>
      </c>
    </row>
    <row r="247" spans="2:65" s="7" customFormat="1" x14ac:dyDescent="0.25">
      <c r="B247" s="104">
        <v>243</v>
      </c>
      <c r="C247" s="86">
        <f>IFERROR(INDEX(Backlog!B$6:B$1005,Calculation!$B247,1),"")</f>
        <v>0</v>
      </c>
      <c r="D247" s="86" t="str">
        <f>IFERROR(IF(INDEX(Backlog!C$6:C$1005,Calculation!$B247,1)="","",INDEX(Backlog!C$6:C$1005,Calculation!$B247,1)),"")</f>
        <v/>
      </c>
      <c r="E247" s="86" t="str">
        <f>IFERROR(""&amp;INDEX(Backlog!D$6:D$1005,Calculation!$B247,1),"")</f>
        <v/>
      </c>
      <c r="F247" s="86" t="str">
        <f>IFERROR(""&amp;INDEX(Backlog!E$6:E$1005,Calculation!$B247,1),"")</f>
        <v/>
      </c>
      <c r="G247" s="86" t="str">
        <f>IFERROR(""&amp;INDEX(Backlog!F$6:F$1005,Calculation!$B247,1),"")</f>
        <v/>
      </c>
      <c r="H247" s="86" t="str">
        <f>IFERROR(IF(INDEX(Backlog!G$6:G$1005,Calculation!$B247,1)="","",INDEX(Backlog!G$6:G$1005,Calculation!$B247,1)),"")</f>
        <v/>
      </c>
      <c r="I247" s="86" t="str">
        <f>IFERROR(IF(INDEX(Backlog!H$6:H$1005,Calculation!$B247,1)="","Not set",INDEX(Backlog!H$6:H$1005,Calculation!$B247,1)),"")</f>
        <v>Not set</v>
      </c>
      <c r="J247" s="86" t="str">
        <f>IFERROR(""&amp;INDEX(Backlog!I$6:I$1005,Calculation!$B247,1),"")</f>
        <v/>
      </c>
      <c r="K247" s="86" t="str">
        <f>IFERROR(IF(LEN(INDEX(Backlog!J$6:J$1005,Calculation!$B247,1))=0,"Not set",INDEX(Backlog!J$6:J$1005,Calculation!$B247,1)),"")</f>
        <v>Not set</v>
      </c>
      <c r="L247" s="105" t="str">
        <f>IFERROR(IF(INDEX(Backlog!K$6:K$1005,Calculation!$B247,1)="","",INDEX(Backlog!K$6:K$1005,Calculation!$B247,1)),"")</f>
        <v/>
      </c>
      <c r="M247" s="105" t="str">
        <f t="shared" si="86"/>
        <v/>
      </c>
      <c r="N247" s="105" t="str">
        <f>IFERROR(IF(INDEX(Backlog!L$6:L$1005,Calculation!$B247,1)="","",INDEX(Backlog!L$6:L$1005,Calculation!$B247,1)),"")</f>
        <v/>
      </c>
      <c r="O247" s="105" t="str">
        <f t="shared" si="87"/>
        <v/>
      </c>
      <c r="P247" s="86" t="str">
        <f>IFERROR(""&amp;INDEX(Backlog!M$6:M$1005,Calculation!$B247,1),"")</f>
        <v/>
      </c>
      <c r="Q247" s="106" t="str">
        <f t="shared" si="88"/>
        <v/>
      </c>
      <c r="R247" s="106">
        <f t="shared" si="89"/>
        <v>0</v>
      </c>
      <c r="T247" s="107">
        <f t="shared" si="90"/>
        <v>0</v>
      </c>
      <c r="U247" s="86">
        <f t="shared" si="91"/>
        <v>1</v>
      </c>
      <c r="V247" s="86">
        <f t="shared" si="92"/>
        <v>1</v>
      </c>
      <c r="W247" s="86">
        <f t="shared" si="93"/>
        <v>1</v>
      </c>
      <c r="X247" s="86">
        <f t="shared" si="100"/>
        <v>0</v>
      </c>
      <c r="Y247" s="86" t="str">
        <f t="shared" si="94"/>
        <v xml:space="preserve">#0 - </v>
      </c>
      <c r="Z247" s="86" t="str">
        <f t="shared" si="95"/>
        <v>-</v>
      </c>
      <c r="AA247" s="86" t="str">
        <f>IF(X247=0,"",IF(LEN(K247)=0,COLUMN(Kanban!$D$8),IFERROR(MATCH(K247,Kanban!$A$8:$AI$8,0),COLUMN(Kanban!$D$8))))</f>
        <v/>
      </c>
      <c r="AB247" s="86" t="str">
        <f>IF(X247=0,"",2*COUNTIF($AA$5:AA247,AA247)+$AF$5)</f>
        <v/>
      </c>
      <c r="AC247" s="106" t="str">
        <f t="shared" si="101"/>
        <v>-</v>
      </c>
      <c r="BF247" s="111" t="str">
        <f t="array" ref="BF247">IFERROR(SMALL(IF($D$5:$D$1004=$AP$6,$N$5:$N$1004,""),B247),"")</f>
        <v/>
      </c>
      <c r="BG247" s="112" t="str">
        <f>IF(IFERROR(MATCH(BF247,$BF$4:BF246,0),0)=0,MAX($BG$4:BG246)+1,"")</f>
        <v/>
      </c>
      <c r="BH247" s="113" t="str">
        <f t="shared" si="96"/>
        <v/>
      </c>
      <c r="BI247" s="112" t="str">
        <f t="shared" si="97"/>
        <v/>
      </c>
      <c r="BJ247" s="86" t="str">
        <f t="shared" si="98"/>
        <v/>
      </c>
      <c r="BK247" s="86" t="str">
        <f t="shared" si="102"/>
        <v/>
      </c>
      <c r="BL247" s="86" t="str">
        <f t="shared" si="99"/>
        <v/>
      </c>
      <c r="BM247" s="86" t="str">
        <f t="shared" si="103"/>
        <v/>
      </c>
    </row>
    <row r="248" spans="2:65" s="7" customFormat="1" x14ac:dyDescent="0.25">
      <c r="B248" s="104">
        <v>244</v>
      </c>
      <c r="C248" s="86">
        <f>IFERROR(INDEX(Backlog!B$6:B$1005,Calculation!$B248,1),"")</f>
        <v>0</v>
      </c>
      <c r="D248" s="86" t="str">
        <f>IFERROR(IF(INDEX(Backlog!C$6:C$1005,Calculation!$B248,1)="","",INDEX(Backlog!C$6:C$1005,Calculation!$B248,1)),"")</f>
        <v/>
      </c>
      <c r="E248" s="86" t="str">
        <f>IFERROR(""&amp;INDEX(Backlog!D$6:D$1005,Calculation!$B248,1),"")</f>
        <v/>
      </c>
      <c r="F248" s="86" t="str">
        <f>IFERROR(""&amp;INDEX(Backlog!E$6:E$1005,Calculation!$B248,1),"")</f>
        <v/>
      </c>
      <c r="G248" s="86" t="str">
        <f>IFERROR(""&amp;INDEX(Backlog!F$6:F$1005,Calculation!$B248,1),"")</f>
        <v/>
      </c>
      <c r="H248" s="86" t="str">
        <f>IFERROR(IF(INDEX(Backlog!G$6:G$1005,Calculation!$B248,1)="","",INDEX(Backlog!G$6:G$1005,Calculation!$B248,1)),"")</f>
        <v/>
      </c>
      <c r="I248" s="86" t="str">
        <f>IFERROR(IF(INDEX(Backlog!H$6:H$1005,Calculation!$B248,1)="","Not set",INDEX(Backlog!H$6:H$1005,Calculation!$B248,1)),"")</f>
        <v>Not set</v>
      </c>
      <c r="J248" s="86" t="str">
        <f>IFERROR(""&amp;INDEX(Backlog!I$6:I$1005,Calculation!$B248,1),"")</f>
        <v/>
      </c>
      <c r="K248" s="86" t="str">
        <f>IFERROR(IF(LEN(INDEX(Backlog!J$6:J$1005,Calculation!$B248,1))=0,"Not set",INDEX(Backlog!J$6:J$1005,Calculation!$B248,1)),"")</f>
        <v>Not set</v>
      </c>
      <c r="L248" s="105" t="str">
        <f>IFERROR(IF(INDEX(Backlog!K$6:K$1005,Calculation!$B248,1)="","",INDEX(Backlog!K$6:K$1005,Calculation!$B248,1)),"")</f>
        <v/>
      </c>
      <c r="M248" s="105" t="str">
        <f t="shared" si="86"/>
        <v/>
      </c>
      <c r="N248" s="105" t="str">
        <f>IFERROR(IF(INDEX(Backlog!L$6:L$1005,Calculation!$B248,1)="","",INDEX(Backlog!L$6:L$1005,Calculation!$B248,1)),"")</f>
        <v/>
      </c>
      <c r="O248" s="105" t="str">
        <f t="shared" si="87"/>
        <v/>
      </c>
      <c r="P248" s="86" t="str">
        <f>IFERROR(""&amp;INDEX(Backlog!M$6:M$1005,Calculation!$B248,1),"")</f>
        <v/>
      </c>
      <c r="Q248" s="106" t="str">
        <f t="shared" si="88"/>
        <v/>
      </c>
      <c r="R248" s="106">
        <f t="shared" si="89"/>
        <v>0</v>
      </c>
      <c r="T248" s="107">
        <f t="shared" si="90"/>
        <v>0</v>
      </c>
      <c r="U248" s="86">
        <f t="shared" si="91"/>
        <v>1</v>
      </c>
      <c r="V248" s="86">
        <f t="shared" si="92"/>
        <v>1</v>
      </c>
      <c r="W248" s="86">
        <f t="shared" si="93"/>
        <v>1</v>
      </c>
      <c r="X248" s="86">
        <f t="shared" si="100"/>
        <v>0</v>
      </c>
      <c r="Y248" s="86" t="str">
        <f t="shared" si="94"/>
        <v xml:space="preserve">#0 - </v>
      </c>
      <c r="Z248" s="86" t="str">
        <f t="shared" si="95"/>
        <v>-</v>
      </c>
      <c r="AA248" s="86" t="str">
        <f>IF(X248=0,"",IF(LEN(K248)=0,COLUMN(Kanban!$D$8),IFERROR(MATCH(K248,Kanban!$A$8:$AI$8,0),COLUMN(Kanban!$D$8))))</f>
        <v/>
      </c>
      <c r="AB248" s="86" t="str">
        <f>IF(X248=0,"",2*COUNTIF($AA$5:AA248,AA248)+$AF$5)</f>
        <v/>
      </c>
      <c r="AC248" s="106" t="str">
        <f t="shared" si="101"/>
        <v>-</v>
      </c>
      <c r="BF248" s="111" t="str">
        <f t="array" ref="BF248">IFERROR(SMALL(IF($D$5:$D$1004=$AP$6,$N$5:$N$1004,""),B248),"")</f>
        <v/>
      </c>
      <c r="BG248" s="112" t="str">
        <f>IF(IFERROR(MATCH(BF248,$BF$4:BF247,0),0)=0,MAX($BG$4:BG247)+1,"")</f>
        <v/>
      </c>
      <c r="BH248" s="113" t="str">
        <f t="shared" si="96"/>
        <v/>
      </c>
      <c r="BI248" s="112" t="str">
        <f t="shared" si="97"/>
        <v/>
      </c>
      <c r="BJ248" s="86" t="str">
        <f t="shared" si="98"/>
        <v/>
      </c>
      <c r="BK248" s="86" t="str">
        <f t="shared" si="102"/>
        <v/>
      </c>
      <c r="BL248" s="86" t="str">
        <f t="shared" si="99"/>
        <v/>
      </c>
      <c r="BM248" s="86" t="str">
        <f t="shared" si="103"/>
        <v/>
      </c>
    </row>
    <row r="249" spans="2:65" s="7" customFormat="1" x14ac:dyDescent="0.25">
      <c r="B249" s="104">
        <v>245</v>
      </c>
      <c r="C249" s="86">
        <f>IFERROR(INDEX(Backlog!B$6:B$1005,Calculation!$B249,1),"")</f>
        <v>0</v>
      </c>
      <c r="D249" s="86" t="str">
        <f>IFERROR(IF(INDEX(Backlog!C$6:C$1005,Calculation!$B249,1)="","",INDEX(Backlog!C$6:C$1005,Calculation!$B249,1)),"")</f>
        <v/>
      </c>
      <c r="E249" s="86" t="str">
        <f>IFERROR(""&amp;INDEX(Backlog!D$6:D$1005,Calculation!$B249,1),"")</f>
        <v/>
      </c>
      <c r="F249" s="86" t="str">
        <f>IFERROR(""&amp;INDEX(Backlog!E$6:E$1005,Calculation!$B249,1),"")</f>
        <v/>
      </c>
      <c r="G249" s="86" t="str">
        <f>IFERROR(""&amp;INDEX(Backlog!F$6:F$1005,Calculation!$B249,1),"")</f>
        <v/>
      </c>
      <c r="H249" s="86" t="str">
        <f>IFERROR(IF(INDEX(Backlog!G$6:G$1005,Calculation!$B249,1)="","",INDEX(Backlog!G$6:G$1005,Calculation!$B249,1)),"")</f>
        <v/>
      </c>
      <c r="I249" s="86" t="str">
        <f>IFERROR(IF(INDEX(Backlog!H$6:H$1005,Calculation!$B249,1)="","Not set",INDEX(Backlog!H$6:H$1005,Calculation!$B249,1)),"")</f>
        <v>Not set</v>
      </c>
      <c r="J249" s="86" t="str">
        <f>IFERROR(""&amp;INDEX(Backlog!I$6:I$1005,Calculation!$B249,1),"")</f>
        <v/>
      </c>
      <c r="K249" s="86" t="str">
        <f>IFERROR(IF(LEN(INDEX(Backlog!J$6:J$1005,Calculation!$B249,1))=0,"Not set",INDEX(Backlog!J$6:J$1005,Calculation!$B249,1)),"")</f>
        <v>Not set</v>
      </c>
      <c r="L249" s="105" t="str">
        <f>IFERROR(IF(INDEX(Backlog!K$6:K$1005,Calculation!$B249,1)="","",INDEX(Backlog!K$6:K$1005,Calculation!$B249,1)),"")</f>
        <v/>
      </c>
      <c r="M249" s="105" t="str">
        <f t="shared" si="86"/>
        <v/>
      </c>
      <c r="N249" s="105" t="str">
        <f>IFERROR(IF(INDEX(Backlog!L$6:L$1005,Calculation!$B249,1)="","",INDEX(Backlog!L$6:L$1005,Calculation!$B249,1)),"")</f>
        <v/>
      </c>
      <c r="O249" s="105" t="str">
        <f t="shared" si="87"/>
        <v/>
      </c>
      <c r="P249" s="86" t="str">
        <f>IFERROR(""&amp;INDEX(Backlog!M$6:M$1005,Calculation!$B249,1),"")</f>
        <v/>
      </c>
      <c r="Q249" s="106" t="str">
        <f t="shared" si="88"/>
        <v/>
      </c>
      <c r="R249" s="106">
        <f t="shared" si="89"/>
        <v>0</v>
      </c>
      <c r="T249" s="107">
        <f t="shared" si="90"/>
        <v>0</v>
      </c>
      <c r="U249" s="86">
        <f t="shared" si="91"/>
        <v>1</v>
      </c>
      <c r="V249" s="86">
        <f t="shared" si="92"/>
        <v>1</v>
      </c>
      <c r="W249" s="86">
        <f t="shared" si="93"/>
        <v>1</v>
      </c>
      <c r="X249" s="86">
        <f t="shared" si="100"/>
        <v>0</v>
      </c>
      <c r="Y249" s="86" t="str">
        <f t="shared" si="94"/>
        <v xml:space="preserve">#0 - </v>
      </c>
      <c r="Z249" s="86" t="str">
        <f t="shared" si="95"/>
        <v>-</v>
      </c>
      <c r="AA249" s="86" t="str">
        <f>IF(X249=0,"",IF(LEN(K249)=0,COLUMN(Kanban!$D$8),IFERROR(MATCH(K249,Kanban!$A$8:$AI$8,0),COLUMN(Kanban!$D$8))))</f>
        <v/>
      </c>
      <c r="AB249" s="86" t="str">
        <f>IF(X249=0,"",2*COUNTIF($AA$5:AA249,AA249)+$AF$5)</f>
        <v/>
      </c>
      <c r="AC249" s="106" t="str">
        <f t="shared" si="101"/>
        <v>-</v>
      </c>
      <c r="BF249" s="111" t="str">
        <f t="array" ref="BF249">IFERROR(SMALL(IF($D$5:$D$1004=$AP$6,$N$5:$N$1004,""),B249),"")</f>
        <v/>
      </c>
      <c r="BG249" s="112" t="str">
        <f>IF(IFERROR(MATCH(BF249,$BF$4:BF248,0),0)=0,MAX($BG$4:BG248)+1,"")</f>
        <v/>
      </c>
      <c r="BH249" s="113" t="str">
        <f t="shared" si="96"/>
        <v/>
      </c>
      <c r="BI249" s="112" t="str">
        <f t="shared" si="97"/>
        <v/>
      </c>
      <c r="BJ249" s="86" t="str">
        <f t="shared" si="98"/>
        <v/>
      </c>
      <c r="BK249" s="86" t="str">
        <f t="shared" si="102"/>
        <v/>
      </c>
      <c r="BL249" s="86" t="str">
        <f t="shared" si="99"/>
        <v/>
      </c>
      <c r="BM249" s="86" t="str">
        <f t="shared" si="103"/>
        <v/>
      </c>
    </row>
    <row r="250" spans="2:65" s="7" customFormat="1" x14ac:dyDescent="0.25">
      <c r="B250" s="104">
        <v>246</v>
      </c>
      <c r="C250" s="86">
        <f>IFERROR(INDEX(Backlog!B$6:B$1005,Calculation!$B250,1),"")</f>
        <v>0</v>
      </c>
      <c r="D250" s="86" t="str">
        <f>IFERROR(IF(INDEX(Backlog!C$6:C$1005,Calculation!$B250,1)="","",INDEX(Backlog!C$6:C$1005,Calculation!$B250,1)),"")</f>
        <v/>
      </c>
      <c r="E250" s="86" t="str">
        <f>IFERROR(""&amp;INDEX(Backlog!D$6:D$1005,Calculation!$B250,1),"")</f>
        <v/>
      </c>
      <c r="F250" s="86" t="str">
        <f>IFERROR(""&amp;INDEX(Backlog!E$6:E$1005,Calculation!$B250,1),"")</f>
        <v/>
      </c>
      <c r="G250" s="86" t="str">
        <f>IFERROR(""&amp;INDEX(Backlog!F$6:F$1005,Calculation!$B250,1),"")</f>
        <v/>
      </c>
      <c r="H250" s="86" t="str">
        <f>IFERROR(IF(INDEX(Backlog!G$6:G$1005,Calculation!$B250,1)="","",INDEX(Backlog!G$6:G$1005,Calculation!$B250,1)),"")</f>
        <v/>
      </c>
      <c r="I250" s="86" t="str">
        <f>IFERROR(IF(INDEX(Backlog!H$6:H$1005,Calculation!$B250,1)="","Not set",INDEX(Backlog!H$6:H$1005,Calculation!$B250,1)),"")</f>
        <v>Not set</v>
      </c>
      <c r="J250" s="86" t="str">
        <f>IFERROR(""&amp;INDEX(Backlog!I$6:I$1005,Calculation!$B250,1),"")</f>
        <v/>
      </c>
      <c r="K250" s="86" t="str">
        <f>IFERROR(IF(LEN(INDEX(Backlog!J$6:J$1005,Calculation!$B250,1))=0,"Not set",INDEX(Backlog!J$6:J$1005,Calculation!$B250,1)),"")</f>
        <v>Not set</v>
      </c>
      <c r="L250" s="105" t="str">
        <f>IFERROR(IF(INDEX(Backlog!K$6:K$1005,Calculation!$B250,1)="","",INDEX(Backlog!K$6:K$1005,Calculation!$B250,1)),"")</f>
        <v/>
      </c>
      <c r="M250" s="105" t="str">
        <f t="shared" si="86"/>
        <v/>
      </c>
      <c r="N250" s="105" t="str">
        <f>IFERROR(IF(INDEX(Backlog!L$6:L$1005,Calculation!$B250,1)="","",INDEX(Backlog!L$6:L$1005,Calculation!$B250,1)),"")</f>
        <v/>
      </c>
      <c r="O250" s="105" t="str">
        <f t="shared" si="87"/>
        <v/>
      </c>
      <c r="P250" s="86" t="str">
        <f>IFERROR(""&amp;INDEX(Backlog!M$6:M$1005,Calculation!$B250,1),"")</f>
        <v/>
      </c>
      <c r="Q250" s="106" t="str">
        <f t="shared" si="88"/>
        <v/>
      </c>
      <c r="R250" s="106">
        <f t="shared" si="89"/>
        <v>0</v>
      </c>
      <c r="T250" s="107">
        <f t="shared" si="90"/>
        <v>0</v>
      </c>
      <c r="U250" s="86">
        <f t="shared" si="91"/>
        <v>1</v>
      </c>
      <c r="V250" s="86">
        <f t="shared" si="92"/>
        <v>1</v>
      </c>
      <c r="W250" s="86">
        <f t="shared" si="93"/>
        <v>1</v>
      </c>
      <c r="X250" s="86">
        <f t="shared" si="100"/>
        <v>0</v>
      </c>
      <c r="Y250" s="86" t="str">
        <f t="shared" si="94"/>
        <v xml:space="preserve">#0 - </v>
      </c>
      <c r="Z250" s="86" t="str">
        <f t="shared" si="95"/>
        <v>-</v>
      </c>
      <c r="AA250" s="86" t="str">
        <f>IF(X250=0,"",IF(LEN(K250)=0,COLUMN(Kanban!$D$8),IFERROR(MATCH(K250,Kanban!$A$8:$AI$8,0),COLUMN(Kanban!$D$8))))</f>
        <v/>
      </c>
      <c r="AB250" s="86" t="str">
        <f>IF(X250=0,"",2*COUNTIF($AA$5:AA250,AA250)+$AF$5)</f>
        <v/>
      </c>
      <c r="AC250" s="106" t="str">
        <f t="shared" si="101"/>
        <v>-</v>
      </c>
      <c r="BF250" s="111" t="str">
        <f t="array" ref="BF250">IFERROR(SMALL(IF($D$5:$D$1004=$AP$6,$N$5:$N$1004,""),B250),"")</f>
        <v/>
      </c>
      <c r="BG250" s="112" t="str">
        <f>IF(IFERROR(MATCH(BF250,$BF$4:BF249,0),0)=0,MAX($BG$4:BG249)+1,"")</f>
        <v/>
      </c>
      <c r="BH250" s="113" t="str">
        <f t="shared" si="96"/>
        <v/>
      </c>
      <c r="BI250" s="112" t="str">
        <f t="shared" si="97"/>
        <v/>
      </c>
      <c r="BJ250" s="86" t="str">
        <f t="shared" si="98"/>
        <v/>
      </c>
      <c r="BK250" s="86" t="str">
        <f t="shared" si="102"/>
        <v/>
      </c>
      <c r="BL250" s="86" t="str">
        <f t="shared" si="99"/>
        <v/>
      </c>
      <c r="BM250" s="86" t="str">
        <f t="shared" si="103"/>
        <v/>
      </c>
    </row>
    <row r="251" spans="2:65" s="7" customFormat="1" x14ac:dyDescent="0.25">
      <c r="B251" s="104">
        <v>247</v>
      </c>
      <c r="C251" s="86">
        <f>IFERROR(INDEX(Backlog!B$6:B$1005,Calculation!$B251,1),"")</f>
        <v>0</v>
      </c>
      <c r="D251" s="86" t="str">
        <f>IFERROR(IF(INDEX(Backlog!C$6:C$1005,Calculation!$B251,1)="","",INDEX(Backlog!C$6:C$1005,Calculation!$B251,1)),"")</f>
        <v/>
      </c>
      <c r="E251" s="86" t="str">
        <f>IFERROR(""&amp;INDEX(Backlog!D$6:D$1005,Calculation!$B251,1),"")</f>
        <v/>
      </c>
      <c r="F251" s="86" t="str">
        <f>IFERROR(""&amp;INDEX(Backlog!E$6:E$1005,Calculation!$B251,1),"")</f>
        <v/>
      </c>
      <c r="G251" s="86" t="str">
        <f>IFERROR(""&amp;INDEX(Backlog!F$6:F$1005,Calculation!$B251,1),"")</f>
        <v/>
      </c>
      <c r="H251" s="86" t="str">
        <f>IFERROR(IF(INDEX(Backlog!G$6:G$1005,Calculation!$B251,1)="","",INDEX(Backlog!G$6:G$1005,Calculation!$B251,1)),"")</f>
        <v/>
      </c>
      <c r="I251" s="86" t="str">
        <f>IFERROR(IF(INDEX(Backlog!H$6:H$1005,Calculation!$B251,1)="","Not set",INDEX(Backlog!H$6:H$1005,Calculation!$B251,1)),"")</f>
        <v>Not set</v>
      </c>
      <c r="J251" s="86" t="str">
        <f>IFERROR(""&amp;INDEX(Backlog!I$6:I$1005,Calculation!$B251,1),"")</f>
        <v/>
      </c>
      <c r="K251" s="86" t="str">
        <f>IFERROR(IF(LEN(INDEX(Backlog!J$6:J$1005,Calculation!$B251,1))=0,"Not set",INDEX(Backlog!J$6:J$1005,Calculation!$B251,1)),"")</f>
        <v>Not set</v>
      </c>
      <c r="L251" s="105" t="str">
        <f>IFERROR(IF(INDEX(Backlog!K$6:K$1005,Calculation!$B251,1)="","",INDEX(Backlog!K$6:K$1005,Calculation!$B251,1)),"")</f>
        <v/>
      </c>
      <c r="M251" s="105" t="str">
        <f t="shared" si="86"/>
        <v/>
      </c>
      <c r="N251" s="105" t="str">
        <f>IFERROR(IF(INDEX(Backlog!L$6:L$1005,Calculation!$B251,1)="","",INDEX(Backlog!L$6:L$1005,Calculation!$B251,1)),"")</f>
        <v/>
      </c>
      <c r="O251" s="105" t="str">
        <f t="shared" si="87"/>
        <v/>
      </c>
      <c r="P251" s="86" t="str">
        <f>IFERROR(""&amp;INDEX(Backlog!M$6:M$1005,Calculation!$B251,1),"")</f>
        <v/>
      </c>
      <c r="Q251" s="106" t="str">
        <f t="shared" si="88"/>
        <v/>
      </c>
      <c r="R251" s="106">
        <f t="shared" si="89"/>
        <v>0</v>
      </c>
      <c r="T251" s="107">
        <f t="shared" si="90"/>
        <v>0</v>
      </c>
      <c r="U251" s="86">
        <f t="shared" si="91"/>
        <v>1</v>
      </c>
      <c r="V251" s="86">
        <f t="shared" si="92"/>
        <v>1</v>
      </c>
      <c r="W251" s="86">
        <f t="shared" si="93"/>
        <v>1</v>
      </c>
      <c r="X251" s="86">
        <f t="shared" si="100"/>
        <v>0</v>
      </c>
      <c r="Y251" s="86" t="str">
        <f t="shared" si="94"/>
        <v xml:space="preserve">#0 - </v>
      </c>
      <c r="Z251" s="86" t="str">
        <f t="shared" si="95"/>
        <v>-</v>
      </c>
      <c r="AA251" s="86" t="str">
        <f>IF(X251=0,"",IF(LEN(K251)=0,COLUMN(Kanban!$D$8),IFERROR(MATCH(K251,Kanban!$A$8:$AI$8,0),COLUMN(Kanban!$D$8))))</f>
        <v/>
      </c>
      <c r="AB251" s="86" t="str">
        <f>IF(X251=0,"",2*COUNTIF($AA$5:AA251,AA251)+$AF$5)</f>
        <v/>
      </c>
      <c r="AC251" s="106" t="str">
        <f t="shared" si="101"/>
        <v>-</v>
      </c>
      <c r="BF251" s="111" t="str">
        <f t="array" ref="BF251">IFERROR(SMALL(IF($D$5:$D$1004=$AP$6,$N$5:$N$1004,""),B251),"")</f>
        <v/>
      </c>
      <c r="BG251" s="112" t="str">
        <f>IF(IFERROR(MATCH(BF251,$BF$4:BF250,0),0)=0,MAX($BG$4:BG250)+1,"")</f>
        <v/>
      </c>
      <c r="BH251" s="113" t="str">
        <f t="shared" si="96"/>
        <v/>
      </c>
      <c r="BI251" s="112" t="str">
        <f t="shared" si="97"/>
        <v/>
      </c>
      <c r="BJ251" s="86" t="str">
        <f t="shared" si="98"/>
        <v/>
      </c>
      <c r="BK251" s="86" t="str">
        <f t="shared" si="102"/>
        <v/>
      </c>
      <c r="BL251" s="86" t="str">
        <f t="shared" si="99"/>
        <v/>
      </c>
      <c r="BM251" s="86" t="str">
        <f t="shared" si="103"/>
        <v/>
      </c>
    </row>
    <row r="252" spans="2:65" s="7" customFormat="1" x14ac:dyDescent="0.25">
      <c r="B252" s="104">
        <v>248</v>
      </c>
      <c r="C252" s="86">
        <f>IFERROR(INDEX(Backlog!B$6:B$1005,Calculation!$B252,1),"")</f>
        <v>0</v>
      </c>
      <c r="D252" s="86" t="str">
        <f>IFERROR(IF(INDEX(Backlog!C$6:C$1005,Calculation!$B252,1)="","",INDEX(Backlog!C$6:C$1005,Calculation!$B252,1)),"")</f>
        <v/>
      </c>
      <c r="E252" s="86" t="str">
        <f>IFERROR(""&amp;INDEX(Backlog!D$6:D$1005,Calculation!$B252,1),"")</f>
        <v/>
      </c>
      <c r="F252" s="86" t="str">
        <f>IFERROR(""&amp;INDEX(Backlog!E$6:E$1005,Calculation!$B252,1),"")</f>
        <v/>
      </c>
      <c r="G252" s="86" t="str">
        <f>IFERROR(""&amp;INDEX(Backlog!F$6:F$1005,Calculation!$B252,1),"")</f>
        <v/>
      </c>
      <c r="H252" s="86" t="str">
        <f>IFERROR(IF(INDEX(Backlog!G$6:G$1005,Calculation!$B252,1)="","",INDEX(Backlog!G$6:G$1005,Calculation!$B252,1)),"")</f>
        <v/>
      </c>
      <c r="I252" s="86" t="str">
        <f>IFERROR(IF(INDEX(Backlog!H$6:H$1005,Calculation!$B252,1)="","Not set",INDEX(Backlog!H$6:H$1005,Calculation!$B252,1)),"")</f>
        <v>Not set</v>
      </c>
      <c r="J252" s="86" t="str">
        <f>IFERROR(""&amp;INDEX(Backlog!I$6:I$1005,Calculation!$B252,1),"")</f>
        <v/>
      </c>
      <c r="K252" s="86" t="str">
        <f>IFERROR(IF(LEN(INDEX(Backlog!J$6:J$1005,Calculation!$B252,1))=0,"Not set",INDEX(Backlog!J$6:J$1005,Calculation!$B252,1)),"")</f>
        <v>Not set</v>
      </c>
      <c r="L252" s="105" t="str">
        <f>IFERROR(IF(INDEX(Backlog!K$6:K$1005,Calculation!$B252,1)="","",INDEX(Backlog!K$6:K$1005,Calculation!$B252,1)),"")</f>
        <v/>
      </c>
      <c r="M252" s="105" t="str">
        <f t="shared" si="86"/>
        <v/>
      </c>
      <c r="N252" s="105" t="str">
        <f>IFERROR(IF(INDEX(Backlog!L$6:L$1005,Calculation!$B252,1)="","",INDEX(Backlog!L$6:L$1005,Calculation!$B252,1)),"")</f>
        <v/>
      </c>
      <c r="O252" s="105" t="str">
        <f t="shared" si="87"/>
        <v/>
      </c>
      <c r="P252" s="86" t="str">
        <f>IFERROR(""&amp;INDEX(Backlog!M$6:M$1005,Calculation!$B252,1),"")</f>
        <v/>
      </c>
      <c r="Q252" s="106" t="str">
        <f t="shared" si="88"/>
        <v/>
      </c>
      <c r="R252" s="106">
        <f t="shared" si="89"/>
        <v>0</v>
      </c>
      <c r="T252" s="107">
        <f t="shared" si="90"/>
        <v>0</v>
      </c>
      <c r="U252" s="86">
        <f t="shared" si="91"/>
        <v>1</v>
      </c>
      <c r="V252" s="86">
        <f t="shared" si="92"/>
        <v>1</v>
      </c>
      <c r="W252" s="86">
        <f t="shared" si="93"/>
        <v>1</v>
      </c>
      <c r="X252" s="86">
        <f t="shared" si="100"/>
        <v>0</v>
      </c>
      <c r="Y252" s="86" t="str">
        <f t="shared" si="94"/>
        <v xml:space="preserve">#0 - </v>
      </c>
      <c r="Z252" s="86" t="str">
        <f t="shared" si="95"/>
        <v>-</v>
      </c>
      <c r="AA252" s="86" t="str">
        <f>IF(X252=0,"",IF(LEN(K252)=0,COLUMN(Kanban!$D$8),IFERROR(MATCH(K252,Kanban!$A$8:$AI$8,0),COLUMN(Kanban!$D$8))))</f>
        <v/>
      </c>
      <c r="AB252" s="86" t="str">
        <f>IF(X252=0,"",2*COUNTIF($AA$5:AA252,AA252)+$AF$5)</f>
        <v/>
      </c>
      <c r="AC252" s="106" t="str">
        <f t="shared" si="101"/>
        <v>-</v>
      </c>
      <c r="BF252" s="111" t="str">
        <f t="array" ref="BF252">IFERROR(SMALL(IF($D$5:$D$1004=$AP$6,$N$5:$N$1004,""),B252),"")</f>
        <v/>
      </c>
      <c r="BG252" s="112" t="str">
        <f>IF(IFERROR(MATCH(BF252,$BF$4:BF251,0),0)=0,MAX($BG$4:BG251)+1,"")</f>
        <v/>
      </c>
      <c r="BH252" s="113" t="str">
        <f t="shared" si="96"/>
        <v/>
      </c>
      <c r="BI252" s="112" t="str">
        <f t="shared" si="97"/>
        <v/>
      </c>
      <c r="BJ252" s="86" t="str">
        <f t="shared" si="98"/>
        <v/>
      </c>
      <c r="BK252" s="86" t="str">
        <f t="shared" si="102"/>
        <v/>
      </c>
      <c r="BL252" s="86" t="str">
        <f t="shared" si="99"/>
        <v/>
      </c>
      <c r="BM252" s="86" t="str">
        <f t="shared" si="103"/>
        <v/>
      </c>
    </row>
    <row r="253" spans="2:65" s="7" customFormat="1" x14ac:dyDescent="0.25">
      <c r="B253" s="104">
        <v>249</v>
      </c>
      <c r="C253" s="86">
        <f>IFERROR(INDEX(Backlog!B$6:B$1005,Calculation!$B253,1),"")</f>
        <v>0</v>
      </c>
      <c r="D253" s="86" t="str">
        <f>IFERROR(IF(INDEX(Backlog!C$6:C$1005,Calculation!$B253,1)="","",INDEX(Backlog!C$6:C$1005,Calculation!$B253,1)),"")</f>
        <v/>
      </c>
      <c r="E253" s="86" t="str">
        <f>IFERROR(""&amp;INDEX(Backlog!D$6:D$1005,Calculation!$B253,1),"")</f>
        <v/>
      </c>
      <c r="F253" s="86" t="str">
        <f>IFERROR(""&amp;INDEX(Backlog!E$6:E$1005,Calculation!$B253,1),"")</f>
        <v/>
      </c>
      <c r="G253" s="86" t="str">
        <f>IFERROR(""&amp;INDEX(Backlog!F$6:F$1005,Calculation!$B253,1),"")</f>
        <v/>
      </c>
      <c r="H253" s="86" t="str">
        <f>IFERROR(IF(INDEX(Backlog!G$6:G$1005,Calculation!$B253,1)="","",INDEX(Backlog!G$6:G$1005,Calculation!$B253,1)),"")</f>
        <v/>
      </c>
      <c r="I253" s="86" t="str">
        <f>IFERROR(IF(INDEX(Backlog!H$6:H$1005,Calculation!$B253,1)="","Not set",INDEX(Backlog!H$6:H$1005,Calculation!$B253,1)),"")</f>
        <v>Not set</v>
      </c>
      <c r="J253" s="86" t="str">
        <f>IFERROR(""&amp;INDEX(Backlog!I$6:I$1005,Calculation!$B253,1),"")</f>
        <v/>
      </c>
      <c r="K253" s="86" t="str">
        <f>IFERROR(IF(LEN(INDEX(Backlog!J$6:J$1005,Calculation!$B253,1))=0,"Not set",INDEX(Backlog!J$6:J$1005,Calculation!$B253,1)),"")</f>
        <v>Not set</v>
      </c>
      <c r="L253" s="105" t="str">
        <f>IFERROR(IF(INDEX(Backlog!K$6:K$1005,Calculation!$B253,1)="","",INDEX(Backlog!K$6:K$1005,Calculation!$B253,1)),"")</f>
        <v/>
      </c>
      <c r="M253" s="105" t="str">
        <f t="shared" si="86"/>
        <v/>
      </c>
      <c r="N253" s="105" t="str">
        <f>IFERROR(IF(INDEX(Backlog!L$6:L$1005,Calculation!$B253,1)="","",INDEX(Backlog!L$6:L$1005,Calculation!$B253,1)),"")</f>
        <v/>
      </c>
      <c r="O253" s="105" t="str">
        <f t="shared" si="87"/>
        <v/>
      </c>
      <c r="P253" s="86" t="str">
        <f>IFERROR(""&amp;INDEX(Backlog!M$6:M$1005,Calculation!$B253,1),"")</f>
        <v/>
      </c>
      <c r="Q253" s="106" t="str">
        <f t="shared" si="88"/>
        <v/>
      </c>
      <c r="R253" s="106">
        <f t="shared" si="89"/>
        <v>0</v>
      </c>
      <c r="T253" s="107">
        <f t="shared" si="90"/>
        <v>0</v>
      </c>
      <c r="U253" s="86">
        <f t="shared" si="91"/>
        <v>1</v>
      </c>
      <c r="V253" s="86">
        <f t="shared" si="92"/>
        <v>1</v>
      </c>
      <c r="W253" s="86">
        <f t="shared" si="93"/>
        <v>1</v>
      </c>
      <c r="X253" s="86">
        <f t="shared" si="100"/>
        <v>0</v>
      </c>
      <c r="Y253" s="86" t="str">
        <f t="shared" si="94"/>
        <v xml:space="preserve">#0 - </v>
      </c>
      <c r="Z253" s="86" t="str">
        <f t="shared" si="95"/>
        <v>-</v>
      </c>
      <c r="AA253" s="86" t="str">
        <f>IF(X253=0,"",IF(LEN(K253)=0,COLUMN(Kanban!$D$8),IFERROR(MATCH(K253,Kanban!$A$8:$AI$8,0),COLUMN(Kanban!$D$8))))</f>
        <v/>
      </c>
      <c r="AB253" s="86" t="str">
        <f>IF(X253=0,"",2*COUNTIF($AA$5:AA253,AA253)+$AF$5)</f>
        <v/>
      </c>
      <c r="AC253" s="106" t="str">
        <f t="shared" si="101"/>
        <v>-</v>
      </c>
      <c r="BF253" s="111" t="str">
        <f t="array" ref="BF253">IFERROR(SMALL(IF($D$5:$D$1004=$AP$6,$N$5:$N$1004,""),B253),"")</f>
        <v/>
      </c>
      <c r="BG253" s="112" t="str">
        <f>IF(IFERROR(MATCH(BF253,$BF$4:BF252,0),0)=0,MAX($BG$4:BG252)+1,"")</f>
        <v/>
      </c>
      <c r="BH253" s="113" t="str">
        <f t="shared" si="96"/>
        <v/>
      </c>
      <c r="BI253" s="112" t="str">
        <f t="shared" si="97"/>
        <v/>
      </c>
      <c r="BJ253" s="86" t="str">
        <f t="shared" si="98"/>
        <v/>
      </c>
      <c r="BK253" s="86" t="str">
        <f t="shared" si="102"/>
        <v/>
      </c>
      <c r="BL253" s="86" t="str">
        <f t="shared" si="99"/>
        <v/>
      </c>
      <c r="BM253" s="86" t="str">
        <f t="shared" si="103"/>
        <v/>
      </c>
    </row>
    <row r="254" spans="2:65" s="7" customFormat="1" x14ac:dyDescent="0.25">
      <c r="B254" s="104">
        <v>250</v>
      </c>
      <c r="C254" s="86">
        <f>IFERROR(INDEX(Backlog!B$6:B$1005,Calculation!$B254,1),"")</f>
        <v>0</v>
      </c>
      <c r="D254" s="86" t="str">
        <f>IFERROR(IF(INDEX(Backlog!C$6:C$1005,Calculation!$B254,1)="","",INDEX(Backlog!C$6:C$1005,Calculation!$B254,1)),"")</f>
        <v/>
      </c>
      <c r="E254" s="86" t="str">
        <f>IFERROR(""&amp;INDEX(Backlog!D$6:D$1005,Calculation!$B254,1),"")</f>
        <v/>
      </c>
      <c r="F254" s="86" t="str">
        <f>IFERROR(""&amp;INDEX(Backlog!E$6:E$1005,Calculation!$B254,1),"")</f>
        <v/>
      </c>
      <c r="G254" s="86" t="str">
        <f>IFERROR(""&amp;INDEX(Backlog!F$6:F$1005,Calculation!$B254,1),"")</f>
        <v/>
      </c>
      <c r="H254" s="86" t="str">
        <f>IFERROR(IF(INDEX(Backlog!G$6:G$1005,Calculation!$B254,1)="","",INDEX(Backlog!G$6:G$1005,Calculation!$B254,1)),"")</f>
        <v/>
      </c>
      <c r="I254" s="86" t="str">
        <f>IFERROR(IF(INDEX(Backlog!H$6:H$1005,Calculation!$B254,1)="","Not set",INDEX(Backlog!H$6:H$1005,Calculation!$B254,1)),"")</f>
        <v>Not set</v>
      </c>
      <c r="J254" s="86" t="str">
        <f>IFERROR(""&amp;INDEX(Backlog!I$6:I$1005,Calculation!$B254,1),"")</f>
        <v/>
      </c>
      <c r="K254" s="86" t="str">
        <f>IFERROR(IF(LEN(INDEX(Backlog!J$6:J$1005,Calculation!$B254,1))=0,"Not set",INDEX(Backlog!J$6:J$1005,Calculation!$B254,1)),"")</f>
        <v>Not set</v>
      </c>
      <c r="L254" s="105" t="str">
        <f>IFERROR(IF(INDEX(Backlog!K$6:K$1005,Calculation!$B254,1)="","",INDEX(Backlog!K$6:K$1005,Calculation!$B254,1)),"")</f>
        <v/>
      </c>
      <c r="M254" s="105" t="str">
        <f t="shared" si="86"/>
        <v/>
      </c>
      <c r="N254" s="105" t="str">
        <f>IFERROR(IF(INDEX(Backlog!L$6:L$1005,Calculation!$B254,1)="","",INDEX(Backlog!L$6:L$1005,Calculation!$B254,1)),"")</f>
        <v/>
      </c>
      <c r="O254" s="105" t="str">
        <f t="shared" si="87"/>
        <v/>
      </c>
      <c r="P254" s="86" t="str">
        <f>IFERROR(""&amp;INDEX(Backlog!M$6:M$1005,Calculation!$B254,1),"")</f>
        <v/>
      </c>
      <c r="Q254" s="106" t="str">
        <f t="shared" si="88"/>
        <v/>
      </c>
      <c r="R254" s="106">
        <f t="shared" si="89"/>
        <v>0</v>
      </c>
      <c r="T254" s="107">
        <f t="shared" si="90"/>
        <v>0</v>
      </c>
      <c r="U254" s="86">
        <f t="shared" si="91"/>
        <v>1</v>
      </c>
      <c r="V254" s="86">
        <f t="shared" si="92"/>
        <v>1</v>
      </c>
      <c r="W254" s="86">
        <f t="shared" si="93"/>
        <v>1</v>
      </c>
      <c r="X254" s="86">
        <f t="shared" si="100"/>
        <v>0</v>
      </c>
      <c r="Y254" s="86" t="str">
        <f t="shared" si="94"/>
        <v xml:space="preserve">#0 - </v>
      </c>
      <c r="Z254" s="86" t="str">
        <f t="shared" si="95"/>
        <v>-</v>
      </c>
      <c r="AA254" s="86" t="str">
        <f>IF(X254=0,"",IF(LEN(K254)=0,COLUMN(Kanban!$D$8),IFERROR(MATCH(K254,Kanban!$A$8:$AI$8,0),COLUMN(Kanban!$D$8))))</f>
        <v/>
      </c>
      <c r="AB254" s="86" t="str">
        <f>IF(X254=0,"",2*COUNTIF($AA$5:AA254,AA254)+$AF$5)</f>
        <v/>
      </c>
      <c r="AC254" s="106" t="str">
        <f t="shared" si="101"/>
        <v>-</v>
      </c>
      <c r="BF254" s="111" t="str">
        <f t="array" ref="BF254">IFERROR(SMALL(IF($D$5:$D$1004=$AP$6,$N$5:$N$1004,""),B254),"")</f>
        <v/>
      </c>
      <c r="BG254" s="112" t="str">
        <f>IF(IFERROR(MATCH(BF254,$BF$4:BF253,0),0)=0,MAX($BG$4:BG253)+1,"")</f>
        <v/>
      </c>
      <c r="BH254" s="113" t="str">
        <f t="shared" si="96"/>
        <v/>
      </c>
      <c r="BI254" s="112" t="str">
        <f t="shared" si="97"/>
        <v/>
      </c>
      <c r="BJ254" s="86" t="str">
        <f t="shared" si="98"/>
        <v/>
      </c>
      <c r="BK254" s="86" t="str">
        <f t="shared" si="102"/>
        <v/>
      </c>
      <c r="BL254" s="86" t="str">
        <f t="shared" si="99"/>
        <v/>
      </c>
      <c r="BM254" s="86" t="str">
        <f t="shared" si="103"/>
        <v/>
      </c>
    </row>
    <row r="255" spans="2:65" s="7" customFormat="1" x14ac:dyDescent="0.25">
      <c r="B255" s="104">
        <v>251</v>
      </c>
      <c r="C255" s="86">
        <f>IFERROR(INDEX(Backlog!B$6:B$1005,Calculation!$B255,1),"")</f>
        <v>0</v>
      </c>
      <c r="D255" s="86" t="str">
        <f>IFERROR(IF(INDEX(Backlog!C$6:C$1005,Calculation!$B255,1)="","",INDEX(Backlog!C$6:C$1005,Calculation!$B255,1)),"")</f>
        <v/>
      </c>
      <c r="E255" s="86" t="str">
        <f>IFERROR(""&amp;INDEX(Backlog!D$6:D$1005,Calculation!$B255,1),"")</f>
        <v/>
      </c>
      <c r="F255" s="86" t="str">
        <f>IFERROR(""&amp;INDEX(Backlog!E$6:E$1005,Calculation!$B255,1),"")</f>
        <v/>
      </c>
      <c r="G255" s="86" t="str">
        <f>IFERROR(""&amp;INDEX(Backlog!F$6:F$1005,Calculation!$B255,1),"")</f>
        <v/>
      </c>
      <c r="H255" s="86" t="str">
        <f>IFERROR(IF(INDEX(Backlog!G$6:G$1005,Calculation!$B255,1)="","",INDEX(Backlog!G$6:G$1005,Calculation!$B255,1)),"")</f>
        <v/>
      </c>
      <c r="I255" s="86" t="str">
        <f>IFERROR(IF(INDEX(Backlog!H$6:H$1005,Calculation!$B255,1)="","Not set",INDEX(Backlog!H$6:H$1005,Calculation!$B255,1)),"")</f>
        <v>Not set</v>
      </c>
      <c r="J255" s="86" t="str">
        <f>IFERROR(""&amp;INDEX(Backlog!I$6:I$1005,Calculation!$B255,1),"")</f>
        <v/>
      </c>
      <c r="K255" s="86" t="str">
        <f>IFERROR(IF(LEN(INDEX(Backlog!J$6:J$1005,Calculation!$B255,1))=0,"Not set",INDEX(Backlog!J$6:J$1005,Calculation!$B255,1)),"")</f>
        <v>Not set</v>
      </c>
      <c r="L255" s="105" t="str">
        <f>IFERROR(IF(INDEX(Backlog!K$6:K$1005,Calculation!$B255,1)="","",INDEX(Backlog!K$6:K$1005,Calculation!$B255,1)),"")</f>
        <v/>
      </c>
      <c r="M255" s="105" t="str">
        <f t="shared" si="86"/>
        <v/>
      </c>
      <c r="N255" s="105" t="str">
        <f>IFERROR(IF(INDEX(Backlog!L$6:L$1005,Calculation!$B255,1)="","",INDEX(Backlog!L$6:L$1005,Calculation!$B255,1)),"")</f>
        <v/>
      </c>
      <c r="O255" s="105" t="str">
        <f t="shared" si="87"/>
        <v/>
      </c>
      <c r="P255" s="86" t="str">
        <f>IFERROR(""&amp;INDEX(Backlog!M$6:M$1005,Calculation!$B255,1),"")</f>
        <v/>
      </c>
      <c r="Q255" s="106" t="str">
        <f t="shared" si="88"/>
        <v/>
      </c>
      <c r="R255" s="106">
        <f t="shared" si="89"/>
        <v>0</v>
      </c>
      <c r="T255" s="107">
        <f t="shared" si="90"/>
        <v>0</v>
      </c>
      <c r="U255" s="86">
        <f t="shared" si="91"/>
        <v>1</v>
      </c>
      <c r="V255" s="86">
        <f t="shared" si="92"/>
        <v>1</v>
      </c>
      <c r="W255" s="86">
        <f t="shared" si="93"/>
        <v>1</v>
      </c>
      <c r="X255" s="86">
        <f t="shared" si="100"/>
        <v>0</v>
      </c>
      <c r="Y255" s="86" t="str">
        <f t="shared" si="94"/>
        <v xml:space="preserve">#0 - </v>
      </c>
      <c r="Z255" s="86" t="str">
        <f t="shared" si="95"/>
        <v>-</v>
      </c>
      <c r="AA255" s="86" t="str">
        <f>IF(X255=0,"",IF(LEN(K255)=0,COLUMN(Kanban!$D$8),IFERROR(MATCH(K255,Kanban!$A$8:$AI$8,0),COLUMN(Kanban!$D$8))))</f>
        <v/>
      </c>
      <c r="AB255" s="86" t="str">
        <f>IF(X255=0,"",2*COUNTIF($AA$5:AA255,AA255)+$AF$5)</f>
        <v/>
      </c>
      <c r="AC255" s="106" t="str">
        <f t="shared" si="101"/>
        <v>-</v>
      </c>
      <c r="BF255" s="111" t="str">
        <f t="array" ref="BF255">IFERROR(SMALL(IF($D$5:$D$1004=$AP$6,$N$5:$N$1004,""),B255),"")</f>
        <v/>
      </c>
      <c r="BG255" s="112" t="str">
        <f>IF(IFERROR(MATCH(BF255,$BF$4:BF254,0),0)=0,MAX($BG$4:BG254)+1,"")</f>
        <v/>
      </c>
      <c r="BH255" s="113" t="str">
        <f t="shared" si="96"/>
        <v/>
      </c>
      <c r="BI255" s="112" t="str">
        <f t="shared" si="97"/>
        <v/>
      </c>
      <c r="BJ255" s="86" t="str">
        <f t="shared" si="98"/>
        <v/>
      </c>
      <c r="BK255" s="86" t="str">
        <f t="shared" si="102"/>
        <v/>
      </c>
      <c r="BL255" s="86" t="str">
        <f t="shared" si="99"/>
        <v/>
      </c>
      <c r="BM255" s="86" t="str">
        <f t="shared" si="103"/>
        <v/>
      </c>
    </row>
    <row r="256" spans="2:65" s="7" customFormat="1" x14ac:dyDescent="0.25">
      <c r="B256" s="104">
        <v>252</v>
      </c>
      <c r="C256" s="86">
        <f>IFERROR(INDEX(Backlog!B$6:B$1005,Calculation!$B256,1),"")</f>
        <v>0</v>
      </c>
      <c r="D256" s="86" t="str">
        <f>IFERROR(IF(INDEX(Backlog!C$6:C$1005,Calculation!$B256,1)="","",INDEX(Backlog!C$6:C$1005,Calculation!$B256,1)),"")</f>
        <v/>
      </c>
      <c r="E256" s="86" t="str">
        <f>IFERROR(""&amp;INDEX(Backlog!D$6:D$1005,Calculation!$B256,1),"")</f>
        <v/>
      </c>
      <c r="F256" s="86" t="str">
        <f>IFERROR(""&amp;INDEX(Backlog!E$6:E$1005,Calculation!$B256,1),"")</f>
        <v/>
      </c>
      <c r="G256" s="86" t="str">
        <f>IFERROR(""&amp;INDEX(Backlog!F$6:F$1005,Calculation!$B256,1),"")</f>
        <v/>
      </c>
      <c r="H256" s="86" t="str">
        <f>IFERROR(IF(INDEX(Backlog!G$6:G$1005,Calculation!$B256,1)="","",INDEX(Backlog!G$6:G$1005,Calculation!$B256,1)),"")</f>
        <v/>
      </c>
      <c r="I256" s="86" t="str">
        <f>IFERROR(IF(INDEX(Backlog!H$6:H$1005,Calculation!$B256,1)="","Not set",INDEX(Backlog!H$6:H$1005,Calculation!$B256,1)),"")</f>
        <v>Not set</v>
      </c>
      <c r="J256" s="86" t="str">
        <f>IFERROR(""&amp;INDEX(Backlog!I$6:I$1005,Calculation!$B256,1),"")</f>
        <v/>
      </c>
      <c r="K256" s="86" t="str">
        <f>IFERROR(IF(LEN(INDEX(Backlog!J$6:J$1005,Calculation!$B256,1))=0,"Not set",INDEX(Backlog!J$6:J$1005,Calculation!$B256,1)),"")</f>
        <v>Not set</v>
      </c>
      <c r="L256" s="105" t="str">
        <f>IFERROR(IF(INDEX(Backlog!K$6:K$1005,Calculation!$B256,1)="","",INDEX(Backlog!K$6:K$1005,Calculation!$B256,1)),"")</f>
        <v/>
      </c>
      <c r="M256" s="105" t="str">
        <f t="shared" si="86"/>
        <v/>
      </c>
      <c r="N256" s="105" t="str">
        <f>IFERROR(IF(INDEX(Backlog!L$6:L$1005,Calculation!$B256,1)="","",INDEX(Backlog!L$6:L$1005,Calculation!$B256,1)),"")</f>
        <v/>
      </c>
      <c r="O256" s="105" t="str">
        <f t="shared" si="87"/>
        <v/>
      </c>
      <c r="P256" s="86" t="str">
        <f>IFERROR(""&amp;INDEX(Backlog!M$6:M$1005,Calculation!$B256,1),"")</f>
        <v/>
      </c>
      <c r="Q256" s="106" t="str">
        <f t="shared" si="88"/>
        <v/>
      </c>
      <c r="R256" s="106">
        <f t="shared" si="89"/>
        <v>0</v>
      </c>
      <c r="T256" s="107">
        <f t="shared" si="90"/>
        <v>0</v>
      </c>
      <c r="U256" s="86">
        <f t="shared" si="91"/>
        <v>1</v>
      </c>
      <c r="V256" s="86">
        <f t="shared" si="92"/>
        <v>1</v>
      </c>
      <c r="W256" s="86">
        <f t="shared" si="93"/>
        <v>1</v>
      </c>
      <c r="X256" s="86">
        <f t="shared" si="100"/>
        <v>0</v>
      </c>
      <c r="Y256" s="86" t="str">
        <f t="shared" si="94"/>
        <v xml:space="preserve">#0 - </v>
      </c>
      <c r="Z256" s="86" t="str">
        <f t="shared" si="95"/>
        <v>-</v>
      </c>
      <c r="AA256" s="86" t="str">
        <f>IF(X256=0,"",IF(LEN(K256)=0,COLUMN(Kanban!$D$8),IFERROR(MATCH(K256,Kanban!$A$8:$AI$8,0),COLUMN(Kanban!$D$8))))</f>
        <v/>
      </c>
      <c r="AB256" s="86" t="str">
        <f>IF(X256=0,"",2*COUNTIF($AA$5:AA256,AA256)+$AF$5)</f>
        <v/>
      </c>
      <c r="AC256" s="106" t="str">
        <f t="shared" si="101"/>
        <v>-</v>
      </c>
      <c r="BF256" s="111" t="str">
        <f t="array" ref="BF256">IFERROR(SMALL(IF($D$5:$D$1004=$AP$6,$N$5:$N$1004,""),B256),"")</f>
        <v/>
      </c>
      <c r="BG256" s="112" t="str">
        <f>IF(IFERROR(MATCH(BF256,$BF$4:BF255,0),0)=0,MAX($BG$4:BG255)+1,"")</f>
        <v/>
      </c>
      <c r="BH256" s="113" t="str">
        <f t="shared" si="96"/>
        <v/>
      </c>
      <c r="BI256" s="112" t="str">
        <f t="shared" si="97"/>
        <v/>
      </c>
      <c r="BJ256" s="86" t="str">
        <f t="shared" si="98"/>
        <v/>
      </c>
      <c r="BK256" s="86" t="str">
        <f t="shared" si="102"/>
        <v/>
      </c>
      <c r="BL256" s="86" t="str">
        <f t="shared" si="99"/>
        <v/>
      </c>
      <c r="BM256" s="86" t="str">
        <f t="shared" si="103"/>
        <v/>
      </c>
    </row>
    <row r="257" spans="2:65" s="7" customFormat="1" x14ac:dyDescent="0.25">
      <c r="B257" s="104">
        <v>253</v>
      </c>
      <c r="C257" s="86">
        <f>IFERROR(INDEX(Backlog!B$6:B$1005,Calculation!$B257,1),"")</f>
        <v>0</v>
      </c>
      <c r="D257" s="86" t="str">
        <f>IFERROR(IF(INDEX(Backlog!C$6:C$1005,Calculation!$B257,1)="","",INDEX(Backlog!C$6:C$1005,Calculation!$B257,1)),"")</f>
        <v/>
      </c>
      <c r="E257" s="86" t="str">
        <f>IFERROR(""&amp;INDEX(Backlog!D$6:D$1005,Calculation!$B257,1),"")</f>
        <v/>
      </c>
      <c r="F257" s="86" t="str">
        <f>IFERROR(""&amp;INDEX(Backlog!E$6:E$1005,Calculation!$B257,1),"")</f>
        <v/>
      </c>
      <c r="G257" s="86" t="str">
        <f>IFERROR(""&amp;INDEX(Backlog!F$6:F$1005,Calculation!$B257,1),"")</f>
        <v/>
      </c>
      <c r="H257" s="86" t="str">
        <f>IFERROR(IF(INDEX(Backlog!G$6:G$1005,Calculation!$B257,1)="","",INDEX(Backlog!G$6:G$1005,Calculation!$B257,1)),"")</f>
        <v/>
      </c>
      <c r="I257" s="86" t="str">
        <f>IFERROR(IF(INDEX(Backlog!H$6:H$1005,Calculation!$B257,1)="","Not set",INDEX(Backlog!H$6:H$1005,Calculation!$B257,1)),"")</f>
        <v>Not set</v>
      </c>
      <c r="J257" s="86" t="str">
        <f>IFERROR(""&amp;INDEX(Backlog!I$6:I$1005,Calculation!$B257,1),"")</f>
        <v/>
      </c>
      <c r="K257" s="86" t="str">
        <f>IFERROR(IF(LEN(INDEX(Backlog!J$6:J$1005,Calculation!$B257,1))=0,"Not set",INDEX(Backlog!J$6:J$1005,Calculation!$B257,1)),"")</f>
        <v>Not set</v>
      </c>
      <c r="L257" s="105" t="str">
        <f>IFERROR(IF(INDEX(Backlog!K$6:K$1005,Calculation!$B257,1)="","",INDEX(Backlog!K$6:K$1005,Calculation!$B257,1)),"")</f>
        <v/>
      </c>
      <c r="M257" s="105" t="str">
        <f t="shared" si="86"/>
        <v/>
      </c>
      <c r="N257" s="105" t="str">
        <f>IFERROR(IF(INDEX(Backlog!L$6:L$1005,Calculation!$B257,1)="","",INDEX(Backlog!L$6:L$1005,Calculation!$B257,1)),"")</f>
        <v/>
      </c>
      <c r="O257" s="105" t="str">
        <f t="shared" si="87"/>
        <v/>
      </c>
      <c r="P257" s="86" t="str">
        <f>IFERROR(""&amp;INDEX(Backlog!M$6:M$1005,Calculation!$B257,1),"")</f>
        <v/>
      </c>
      <c r="Q257" s="106" t="str">
        <f t="shared" si="88"/>
        <v/>
      </c>
      <c r="R257" s="106">
        <f t="shared" si="89"/>
        <v>0</v>
      </c>
      <c r="T257" s="107">
        <f t="shared" si="90"/>
        <v>0</v>
      </c>
      <c r="U257" s="86">
        <f t="shared" si="91"/>
        <v>1</v>
      </c>
      <c r="V257" s="86">
        <f t="shared" si="92"/>
        <v>1</v>
      </c>
      <c r="W257" s="86">
        <f t="shared" si="93"/>
        <v>1</v>
      </c>
      <c r="X257" s="86">
        <f t="shared" si="100"/>
        <v>0</v>
      </c>
      <c r="Y257" s="86" t="str">
        <f t="shared" si="94"/>
        <v xml:space="preserve">#0 - </v>
      </c>
      <c r="Z257" s="86" t="str">
        <f t="shared" si="95"/>
        <v>-</v>
      </c>
      <c r="AA257" s="86" t="str">
        <f>IF(X257=0,"",IF(LEN(K257)=0,COLUMN(Kanban!$D$8),IFERROR(MATCH(K257,Kanban!$A$8:$AI$8,0),COLUMN(Kanban!$D$8))))</f>
        <v/>
      </c>
      <c r="AB257" s="86" t="str">
        <f>IF(X257=0,"",2*COUNTIF($AA$5:AA257,AA257)+$AF$5)</f>
        <v/>
      </c>
      <c r="AC257" s="106" t="str">
        <f t="shared" si="101"/>
        <v>-</v>
      </c>
      <c r="BF257" s="111" t="str">
        <f t="array" ref="BF257">IFERROR(SMALL(IF($D$5:$D$1004=$AP$6,$N$5:$N$1004,""),B257),"")</f>
        <v/>
      </c>
      <c r="BG257" s="112" t="str">
        <f>IF(IFERROR(MATCH(BF257,$BF$4:BF256,0),0)=0,MAX($BG$4:BG256)+1,"")</f>
        <v/>
      </c>
      <c r="BH257" s="113" t="str">
        <f t="shared" si="96"/>
        <v/>
      </c>
      <c r="BI257" s="112" t="str">
        <f t="shared" si="97"/>
        <v/>
      </c>
      <c r="BJ257" s="86" t="str">
        <f t="shared" si="98"/>
        <v/>
      </c>
      <c r="BK257" s="86" t="str">
        <f t="shared" si="102"/>
        <v/>
      </c>
      <c r="BL257" s="86" t="str">
        <f t="shared" si="99"/>
        <v/>
      </c>
      <c r="BM257" s="86" t="str">
        <f t="shared" si="103"/>
        <v/>
      </c>
    </row>
    <row r="258" spans="2:65" s="7" customFormat="1" x14ac:dyDescent="0.25">
      <c r="B258" s="104">
        <v>254</v>
      </c>
      <c r="C258" s="86">
        <f>IFERROR(INDEX(Backlog!B$6:B$1005,Calculation!$B258,1),"")</f>
        <v>0</v>
      </c>
      <c r="D258" s="86" t="str">
        <f>IFERROR(IF(INDEX(Backlog!C$6:C$1005,Calculation!$B258,1)="","",INDEX(Backlog!C$6:C$1005,Calculation!$B258,1)),"")</f>
        <v/>
      </c>
      <c r="E258" s="86" t="str">
        <f>IFERROR(""&amp;INDEX(Backlog!D$6:D$1005,Calculation!$B258,1),"")</f>
        <v/>
      </c>
      <c r="F258" s="86" t="str">
        <f>IFERROR(""&amp;INDEX(Backlog!E$6:E$1005,Calculation!$B258,1),"")</f>
        <v/>
      </c>
      <c r="G258" s="86" t="str">
        <f>IFERROR(""&amp;INDEX(Backlog!F$6:F$1005,Calculation!$B258,1),"")</f>
        <v/>
      </c>
      <c r="H258" s="86" t="str">
        <f>IFERROR(IF(INDEX(Backlog!G$6:G$1005,Calculation!$B258,1)="","",INDEX(Backlog!G$6:G$1005,Calculation!$B258,1)),"")</f>
        <v/>
      </c>
      <c r="I258" s="86" t="str">
        <f>IFERROR(IF(INDEX(Backlog!H$6:H$1005,Calculation!$B258,1)="","Not set",INDEX(Backlog!H$6:H$1005,Calculation!$B258,1)),"")</f>
        <v>Not set</v>
      </c>
      <c r="J258" s="86" t="str">
        <f>IFERROR(""&amp;INDEX(Backlog!I$6:I$1005,Calculation!$B258,1),"")</f>
        <v/>
      </c>
      <c r="K258" s="86" t="str">
        <f>IFERROR(IF(LEN(INDEX(Backlog!J$6:J$1005,Calculation!$B258,1))=0,"Not set",INDEX(Backlog!J$6:J$1005,Calculation!$B258,1)),"")</f>
        <v>Not set</v>
      </c>
      <c r="L258" s="105" t="str">
        <f>IFERROR(IF(INDEX(Backlog!K$6:K$1005,Calculation!$B258,1)="","",INDEX(Backlog!K$6:K$1005,Calculation!$B258,1)),"")</f>
        <v/>
      </c>
      <c r="M258" s="105" t="str">
        <f t="shared" si="86"/>
        <v/>
      </c>
      <c r="N258" s="105" t="str">
        <f>IFERROR(IF(INDEX(Backlog!L$6:L$1005,Calculation!$B258,1)="","",INDEX(Backlog!L$6:L$1005,Calculation!$B258,1)),"")</f>
        <v/>
      </c>
      <c r="O258" s="105" t="str">
        <f t="shared" si="87"/>
        <v/>
      </c>
      <c r="P258" s="86" t="str">
        <f>IFERROR(""&amp;INDEX(Backlog!M$6:M$1005,Calculation!$B258,1),"")</f>
        <v/>
      </c>
      <c r="Q258" s="106" t="str">
        <f t="shared" si="88"/>
        <v/>
      </c>
      <c r="R258" s="106">
        <f t="shared" si="89"/>
        <v>0</v>
      </c>
      <c r="T258" s="107">
        <f t="shared" si="90"/>
        <v>0</v>
      </c>
      <c r="U258" s="86">
        <f t="shared" si="91"/>
        <v>1</v>
      </c>
      <c r="V258" s="86">
        <f t="shared" si="92"/>
        <v>1</v>
      </c>
      <c r="W258" s="86">
        <f t="shared" si="93"/>
        <v>1</v>
      </c>
      <c r="X258" s="86">
        <f t="shared" si="100"/>
        <v>0</v>
      </c>
      <c r="Y258" s="86" t="str">
        <f t="shared" si="94"/>
        <v xml:space="preserve">#0 - </v>
      </c>
      <c r="Z258" s="86" t="str">
        <f t="shared" si="95"/>
        <v>-</v>
      </c>
      <c r="AA258" s="86" t="str">
        <f>IF(X258=0,"",IF(LEN(K258)=0,COLUMN(Kanban!$D$8),IFERROR(MATCH(K258,Kanban!$A$8:$AI$8,0),COLUMN(Kanban!$D$8))))</f>
        <v/>
      </c>
      <c r="AB258" s="86" t="str">
        <f>IF(X258=0,"",2*COUNTIF($AA$5:AA258,AA258)+$AF$5)</f>
        <v/>
      </c>
      <c r="AC258" s="106" t="str">
        <f t="shared" si="101"/>
        <v>-</v>
      </c>
      <c r="BF258" s="111" t="str">
        <f t="array" ref="BF258">IFERROR(SMALL(IF($D$5:$D$1004=$AP$6,$N$5:$N$1004,""),B258),"")</f>
        <v/>
      </c>
      <c r="BG258" s="112" t="str">
        <f>IF(IFERROR(MATCH(BF258,$BF$4:BF257,0),0)=0,MAX($BG$4:BG257)+1,"")</f>
        <v/>
      </c>
      <c r="BH258" s="113" t="str">
        <f t="shared" si="96"/>
        <v/>
      </c>
      <c r="BI258" s="112" t="str">
        <f t="shared" si="97"/>
        <v/>
      </c>
      <c r="BJ258" s="86" t="str">
        <f t="shared" si="98"/>
        <v/>
      </c>
      <c r="BK258" s="86" t="str">
        <f t="shared" si="102"/>
        <v/>
      </c>
      <c r="BL258" s="86" t="str">
        <f t="shared" si="99"/>
        <v/>
      </c>
      <c r="BM258" s="86" t="str">
        <f t="shared" si="103"/>
        <v/>
      </c>
    </row>
    <row r="259" spans="2:65" s="7" customFormat="1" x14ac:dyDescent="0.25">
      <c r="B259" s="104">
        <v>255</v>
      </c>
      <c r="C259" s="86">
        <f>IFERROR(INDEX(Backlog!B$6:B$1005,Calculation!$B259,1),"")</f>
        <v>0</v>
      </c>
      <c r="D259" s="86" t="str">
        <f>IFERROR(IF(INDEX(Backlog!C$6:C$1005,Calculation!$B259,1)="","",INDEX(Backlog!C$6:C$1005,Calculation!$B259,1)),"")</f>
        <v/>
      </c>
      <c r="E259" s="86" t="str">
        <f>IFERROR(""&amp;INDEX(Backlog!D$6:D$1005,Calculation!$B259,1),"")</f>
        <v/>
      </c>
      <c r="F259" s="86" t="str">
        <f>IFERROR(""&amp;INDEX(Backlog!E$6:E$1005,Calculation!$B259,1),"")</f>
        <v/>
      </c>
      <c r="G259" s="86" t="str">
        <f>IFERROR(""&amp;INDEX(Backlog!F$6:F$1005,Calculation!$B259,1),"")</f>
        <v/>
      </c>
      <c r="H259" s="86" t="str">
        <f>IFERROR(IF(INDEX(Backlog!G$6:G$1005,Calculation!$B259,1)="","",INDEX(Backlog!G$6:G$1005,Calculation!$B259,1)),"")</f>
        <v/>
      </c>
      <c r="I259" s="86" t="str">
        <f>IFERROR(IF(INDEX(Backlog!H$6:H$1005,Calculation!$B259,1)="","Not set",INDEX(Backlog!H$6:H$1005,Calculation!$B259,1)),"")</f>
        <v>Not set</v>
      </c>
      <c r="J259" s="86" t="str">
        <f>IFERROR(""&amp;INDEX(Backlog!I$6:I$1005,Calculation!$B259,1),"")</f>
        <v/>
      </c>
      <c r="K259" s="86" t="str">
        <f>IFERROR(IF(LEN(INDEX(Backlog!J$6:J$1005,Calculation!$B259,1))=0,"Not set",INDEX(Backlog!J$6:J$1005,Calculation!$B259,1)),"")</f>
        <v>Not set</v>
      </c>
      <c r="L259" s="105" t="str">
        <f>IFERROR(IF(INDEX(Backlog!K$6:K$1005,Calculation!$B259,1)="","",INDEX(Backlog!K$6:K$1005,Calculation!$B259,1)),"")</f>
        <v/>
      </c>
      <c r="M259" s="105" t="str">
        <f t="shared" si="86"/>
        <v/>
      </c>
      <c r="N259" s="105" t="str">
        <f>IFERROR(IF(INDEX(Backlog!L$6:L$1005,Calculation!$B259,1)="","",INDEX(Backlog!L$6:L$1005,Calculation!$B259,1)),"")</f>
        <v/>
      </c>
      <c r="O259" s="105" t="str">
        <f t="shared" si="87"/>
        <v/>
      </c>
      <c r="P259" s="86" t="str">
        <f>IFERROR(""&amp;INDEX(Backlog!M$6:M$1005,Calculation!$B259,1),"")</f>
        <v/>
      </c>
      <c r="Q259" s="106" t="str">
        <f t="shared" si="88"/>
        <v/>
      </c>
      <c r="R259" s="106">
        <f t="shared" si="89"/>
        <v>0</v>
      </c>
      <c r="T259" s="107">
        <f t="shared" si="90"/>
        <v>0</v>
      </c>
      <c r="U259" s="86">
        <f t="shared" si="91"/>
        <v>1</v>
      </c>
      <c r="V259" s="86">
        <f t="shared" si="92"/>
        <v>1</v>
      </c>
      <c r="W259" s="86">
        <f t="shared" si="93"/>
        <v>1</v>
      </c>
      <c r="X259" s="86">
        <f t="shared" si="100"/>
        <v>0</v>
      </c>
      <c r="Y259" s="86" t="str">
        <f t="shared" si="94"/>
        <v xml:space="preserve">#0 - </v>
      </c>
      <c r="Z259" s="86" t="str">
        <f t="shared" si="95"/>
        <v>-</v>
      </c>
      <c r="AA259" s="86" t="str">
        <f>IF(X259=0,"",IF(LEN(K259)=0,COLUMN(Kanban!$D$8),IFERROR(MATCH(K259,Kanban!$A$8:$AI$8,0),COLUMN(Kanban!$D$8))))</f>
        <v/>
      </c>
      <c r="AB259" s="86" t="str">
        <f>IF(X259=0,"",2*COUNTIF($AA$5:AA259,AA259)+$AF$5)</f>
        <v/>
      </c>
      <c r="AC259" s="106" t="str">
        <f t="shared" si="101"/>
        <v>-</v>
      </c>
      <c r="BF259" s="111" t="str">
        <f t="array" ref="BF259">IFERROR(SMALL(IF($D$5:$D$1004=$AP$6,$N$5:$N$1004,""),B259),"")</f>
        <v/>
      </c>
      <c r="BG259" s="112" t="str">
        <f>IF(IFERROR(MATCH(BF259,$BF$4:BF258,0),0)=0,MAX($BG$4:BG258)+1,"")</f>
        <v/>
      </c>
      <c r="BH259" s="113" t="str">
        <f t="shared" si="96"/>
        <v/>
      </c>
      <c r="BI259" s="112" t="str">
        <f t="shared" si="97"/>
        <v/>
      </c>
      <c r="BJ259" s="86" t="str">
        <f t="shared" si="98"/>
        <v/>
      </c>
      <c r="BK259" s="86" t="str">
        <f t="shared" si="102"/>
        <v/>
      </c>
      <c r="BL259" s="86" t="str">
        <f t="shared" si="99"/>
        <v/>
      </c>
      <c r="BM259" s="86" t="str">
        <f t="shared" si="103"/>
        <v/>
      </c>
    </row>
    <row r="260" spans="2:65" s="7" customFormat="1" x14ac:dyDescent="0.25">
      <c r="B260" s="104">
        <v>256</v>
      </c>
      <c r="C260" s="86">
        <f>IFERROR(INDEX(Backlog!B$6:B$1005,Calculation!$B260,1),"")</f>
        <v>0</v>
      </c>
      <c r="D260" s="86" t="str">
        <f>IFERROR(IF(INDEX(Backlog!C$6:C$1005,Calculation!$B260,1)="","",INDEX(Backlog!C$6:C$1005,Calculation!$B260,1)),"")</f>
        <v/>
      </c>
      <c r="E260" s="86" t="str">
        <f>IFERROR(""&amp;INDEX(Backlog!D$6:D$1005,Calculation!$B260,1),"")</f>
        <v/>
      </c>
      <c r="F260" s="86" t="str">
        <f>IFERROR(""&amp;INDEX(Backlog!E$6:E$1005,Calculation!$B260,1),"")</f>
        <v/>
      </c>
      <c r="G260" s="86" t="str">
        <f>IFERROR(""&amp;INDEX(Backlog!F$6:F$1005,Calculation!$B260,1),"")</f>
        <v/>
      </c>
      <c r="H260" s="86" t="str">
        <f>IFERROR(IF(INDEX(Backlog!G$6:G$1005,Calculation!$B260,1)="","",INDEX(Backlog!G$6:G$1005,Calculation!$B260,1)),"")</f>
        <v/>
      </c>
      <c r="I260" s="86" t="str">
        <f>IFERROR(IF(INDEX(Backlog!H$6:H$1005,Calculation!$B260,1)="","Not set",INDEX(Backlog!H$6:H$1005,Calculation!$B260,1)),"")</f>
        <v>Not set</v>
      </c>
      <c r="J260" s="86" t="str">
        <f>IFERROR(""&amp;INDEX(Backlog!I$6:I$1005,Calculation!$B260,1),"")</f>
        <v/>
      </c>
      <c r="K260" s="86" t="str">
        <f>IFERROR(IF(LEN(INDEX(Backlog!J$6:J$1005,Calculation!$B260,1))=0,"Not set",INDEX(Backlog!J$6:J$1005,Calculation!$B260,1)),"")</f>
        <v>Not set</v>
      </c>
      <c r="L260" s="105" t="str">
        <f>IFERROR(IF(INDEX(Backlog!K$6:K$1005,Calculation!$B260,1)="","",INDEX(Backlog!K$6:K$1005,Calculation!$B260,1)),"")</f>
        <v/>
      </c>
      <c r="M260" s="105" t="str">
        <f t="shared" si="86"/>
        <v/>
      </c>
      <c r="N260" s="105" t="str">
        <f>IFERROR(IF(INDEX(Backlog!L$6:L$1005,Calculation!$B260,1)="","",INDEX(Backlog!L$6:L$1005,Calculation!$B260,1)),"")</f>
        <v/>
      </c>
      <c r="O260" s="105" t="str">
        <f t="shared" si="87"/>
        <v/>
      </c>
      <c r="P260" s="86" t="str">
        <f>IFERROR(""&amp;INDEX(Backlog!M$6:M$1005,Calculation!$B260,1),"")</f>
        <v/>
      </c>
      <c r="Q260" s="106" t="str">
        <f t="shared" si="88"/>
        <v/>
      </c>
      <c r="R260" s="106">
        <f t="shared" si="89"/>
        <v>0</v>
      </c>
      <c r="T260" s="107">
        <f t="shared" si="90"/>
        <v>0</v>
      </c>
      <c r="U260" s="86">
        <f t="shared" si="91"/>
        <v>1</v>
      </c>
      <c r="V260" s="86">
        <f t="shared" si="92"/>
        <v>1</v>
      </c>
      <c r="W260" s="86">
        <f t="shared" si="93"/>
        <v>1</v>
      </c>
      <c r="X260" s="86">
        <f t="shared" si="100"/>
        <v>0</v>
      </c>
      <c r="Y260" s="86" t="str">
        <f t="shared" si="94"/>
        <v xml:space="preserve">#0 - </v>
      </c>
      <c r="Z260" s="86" t="str">
        <f t="shared" si="95"/>
        <v>-</v>
      </c>
      <c r="AA260" s="86" t="str">
        <f>IF(X260=0,"",IF(LEN(K260)=0,COLUMN(Kanban!$D$8),IFERROR(MATCH(K260,Kanban!$A$8:$AI$8,0),COLUMN(Kanban!$D$8))))</f>
        <v/>
      </c>
      <c r="AB260" s="86" t="str">
        <f>IF(X260=0,"",2*COUNTIF($AA$5:AA260,AA260)+$AF$5)</f>
        <v/>
      </c>
      <c r="AC260" s="106" t="str">
        <f t="shared" si="101"/>
        <v>-</v>
      </c>
      <c r="BF260" s="111" t="str">
        <f t="array" ref="BF260">IFERROR(SMALL(IF($D$5:$D$1004=$AP$6,$N$5:$N$1004,""),B260),"")</f>
        <v/>
      </c>
      <c r="BG260" s="112" t="str">
        <f>IF(IFERROR(MATCH(BF260,$BF$4:BF259,0),0)=0,MAX($BG$4:BG259)+1,"")</f>
        <v/>
      </c>
      <c r="BH260" s="113" t="str">
        <f t="shared" si="96"/>
        <v/>
      </c>
      <c r="BI260" s="112" t="str">
        <f t="shared" si="97"/>
        <v/>
      </c>
      <c r="BJ260" s="86" t="str">
        <f t="shared" si="98"/>
        <v/>
      </c>
      <c r="BK260" s="86" t="str">
        <f t="shared" si="102"/>
        <v/>
      </c>
      <c r="BL260" s="86" t="str">
        <f t="shared" si="99"/>
        <v/>
      </c>
      <c r="BM260" s="86" t="str">
        <f t="shared" si="103"/>
        <v/>
      </c>
    </row>
    <row r="261" spans="2:65" s="7" customFormat="1" x14ac:dyDescent="0.25">
      <c r="B261" s="104">
        <v>257</v>
      </c>
      <c r="C261" s="86">
        <f>IFERROR(INDEX(Backlog!B$6:B$1005,Calculation!$B261,1),"")</f>
        <v>0</v>
      </c>
      <c r="D261" s="86" t="str">
        <f>IFERROR(IF(INDEX(Backlog!C$6:C$1005,Calculation!$B261,1)="","",INDEX(Backlog!C$6:C$1005,Calculation!$B261,1)),"")</f>
        <v/>
      </c>
      <c r="E261" s="86" t="str">
        <f>IFERROR(""&amp;INDEX(Backlog!D$6:D$1005,Calculation!$B261,1),"")</f>
        <v/>
      </c>
      <c r="F261" s="86" t="str">
        <f>IFERROR(""&amp;INDEX(Backlog!E$6:E$1005,Calculation!$B261,1),"")</f>
        <v/>
      </c>
      <c r="G261" s="86" t="str">
        <f>IFERROR(""&amp;INDEX(Backlog!F$6:F$1005,Calculation!$B261,1),"")</f>
        <v/>
      </c>
      <c r="H261" s="86" t="str">
        <f>IFERROR(IF(INDEX(Backlog!G$6:G$1005,Calculation!$B261,1)="","",INDEX(Backlog!G$6:G$1005,Calculation!$B261,1)),"")</f>
        <v/>
      </c>
      <c r="I261" s="86" t="str">
        <f>IFERROR(IF(INDEX(Backlog!H$6:H$1005,Calculation!$B261,1)="","Not set",INDEX(Backlog!H$6:H$1005,Calculation!$B261,1)),"")</f>
        <v>Not set</v>
      </c>
      <c r="J261" s="86" t="str">
        <f>IFERROR(""&amp;INDEX(Backlog!I$6:I$1005,Calculation!$B261,1),"")</f>
        <v/>
      </c>
      <c r="K261" s="86" t="str">
        <f>IFERROR(IF(LEN(INDEX(Backlog!J$6:J$1005,Calculation!$B261,1))=0,"Not set",INDEX(Backlog!J$6:J$1005,Calculation!$B261,1)),"")</f>
        <v>Not set</v>
      </c>
      <c r="L261" s="105" t="str">
        <f>IFERROR(IF(INDEX(Backlog!K$6:K$1005,Calculation!$B261,1)="","",INDEX(Backlog!K$6:K$1005,Calculation!$B261,1)),"")</f>
        <v/>
      </c>
      <c r="M261" s="105" t="str">
        <f t="shared" ref="M261:M324" si="104">IFERROR(INDEX($DF$12:$DF$23,MONTH(L261),1)&amp;" "&amp;DAY(L261)&amp;", "&amp;YEAR(L261),"")</f>
        <v/>
      </c>
      <c r="N261" s="105" t="str">
        <f>IFERROR(IF(INDEX(Backlog!L$6:L$1005,Calculation!$B261,1)="","",INDEX(Backlog!L$6:L$1005,Calculation!$B261,1)),"")</f>
        <v/>
      </c>
      <c r="O261" s="105" t="str">
        <f t="shared" ref="O261:O324" si="105">IFERROR(INDEX($DF$12:$DF$23,MONTH(N261),1)&amp;" "&amp;DAY(N261)&amp;", "&amp;YEAR(N261),"")</f>
        <v/>
      </c>
      <c r="P261" s="86" t="str">
        <f>IFERROR(""&amp;INDEX(Backlog!M$6:M$1005,Calculation!$B261,1),"")</f>
        <v/>
      </c>
      <c r="Q261" s="106" t="str">
        <f t="shared" ref="Q261:Q324" si="106">IF(AND(ISNUMBER(L261),ISNUMBER(N261)),N261-L261,"")</f>
        <v/>
      </c>
      <c r="R261" s="106">
        <f t="shared" ref="R261:R324" si="107">IF(AND(LEN(C261)&gt;0,LEN(F261)&gt;0),1,0)</f>
        <v>0</v>
      </c>
      <c r="T261" s="107">
        <f t="shared" ref="T261:T324" si="108">IF(OR(KanbanSprintFilter="",KanbanSprintFilter="All"),1,IF(""&amp;KanbanSprintFilter=""&amp;D261,1,0))</f>
        <v>0</v>
      </c>
      <c r="U261" s="86">
        <f t="shared" ref="U261:U324" si="109">IF(OR(KanbanResponsibleFilter="",KanbanResponsibleFilter="All"),1,IF(""&amp;KanbanResponsibleFilter=""&amp;G261,1,0))</f>
        <v>1</v>
      </c>
      <c r="V261" s="86">
        <f t="shared" ref="V261:V324" si="110">IF(OR(ttFilter="",ttFilter="All"),1,IF(""&amp;ttFilter=""&amp;E261,1,0))</f>
        <v>1</v>
      </c>
      <c r="W261" s="86">
        <f t="shared" ref="W261:W324" si="111">IF(OR(KanbanPriorityFilter="",KanbanPriorityFilter="All"),1,IF(""&amp;KanbanPriorityFilter=""&amp;I261,1,0))</f>
        <v>1</v>
      </c>
      <c r="X261" s="86">
        <f t="shared" si="100"/>
        <v>0</v>
      </c>
      <c r="Y261" s="86" t="str">
        <f t="shared" ref="Y261:Y324" si="112">IF(KanbanRow1=$DG$12,"#" &amp; C261 &amp;" - "&amp; F261, IF(KanbanRow1=$DG$13,F261,C261))</f>
        <v xml:space="preserve">#0 - </v>
      </c>
      <c r="Z261" s="86" t="str">
        <f t="shared" ref="Z261:Z324" si="113">IFERROR(IF(LEN(INDEX(C261:P261,1,MATCH(KanbanRow2,$C$3:$P$3,0)))=0,"-",INDEX(C261:P261,1,MATCH(KanbanRow2,$C$3:$P$3,0))),"-")</f>
        <v>-</v>
      </c>
      <c r="AA261" s="86" t="str">
        <f>IF(X261=0,"",IF(LEN(K261)=0,COLUMN(Kanban!$D$8),IFERROR(MATCH(K261,Kanban!$A$8:$AI$8,0),COLUMN(Kanban!$D$8))))</f>
        <v/>
      </c>
      <c r="AB261" s="86" t="str">
        <f>IF(X261=0,"",2*COUNTIF($AA$5:AA261,AA261)+$AF$5)</f>
        <v/>
      </c>
      <c r="AC261" s="106" t="str">
        <f t="shared" si="101"/>
        <v>-</v>
      </c>
      <c r="BF261" s="111" t="str">
        <f t="array" ref="BF261">IFERROR(SMALL(IF($D$5:$D$1004=$AP$6,$N$5:$N$1004,""),B261),"")</f>
        <v/>
      </c>
      <c r="BG261" s="112" t="str">
        <f>IF(IFERROR(MATCH(BF261,$BF$4:BF260,0),0)=0,MAX($BG$4:BG260)+1,"")</f>
        <v/>
      </c>
      <c r="BH261" s="113" t="str">
        <f t="shared" ref="BH261:BH324" si="114">IFERROR(INDEX($BF$5:$BF$1004,MATCH(B261,$BG$5:$BG$1004,0),1),"")</f>
        <v/>
      </c>
      <c r="BI261" s="112" t="str">
        <f t="shared" ref="BI261:BI324" si="115">IFERROR(BH261-sprintStartDate,"")</f>
        <v/>
      </c>
      <c r="BJ261" s="86" t="str">
        <f t="shared" ref="BJ261:BJ324" si="116">IF(BH261="","",COUNTIFS($N$5:$N$1004,BH261,$D$5:$D$1004,$AP$6,$E$5:$E$1004,$AP$13,$J$5:$J$1004,$AP$15))</f>
        <v/>
      </c>
      <c r="BK261" s="86" t="str">
        <f t="shared" si="102"/>
        <v/>
      </c>
      <c r="BL261" s="86" t="str">
        <f t="shared" ref="BL261:BL324" si="117">IF(BH261="","",SUMIFS($H$5:$H$1004,$N$5:$N$1004,BH261,$D$5:$D$1004,$AP$6,$E$5:$E$1004,$AP$13,$J$5:$J$1004,$AP$15))</f>
        <v/>
      </c>
      <c r="BM261" s="86" t="str">
        <f t="shared" si="103"/>
        <v/>
      </c>
    </row>
    <row r="262" spans="2:65" s="7" customFormat="1" x14ac:dyDescent="0.25">
      <c r="B262" s="104">
        <v>258</v>
      </c>
      <c r="C262" s="86">
        <f>IFERROR(INDEX(Backlog!B$6:B$1005,Calculation!$B262,1),"")</f>
        <v>0</v>
      </c>
      <c r="D262" s="86" t="str">
        <f>IFERROR(IF(INDEX(Backlog!C$6:C$1005,Calculation!$B262,1)="","",INDEX(Backlog!C$6:C$1005,Calculation!$B262,1)),"")</f>
        <v/>
      </c>
      <c r="E262" s="86" t="str">
        <f>IFERROR(""&amp;INDEX(Backlog!D$6:D$1005,Calculation!$B262,1),"")</f>
        <v/>
      </c>
      <c r="F262" s="86" t="str">
        <f>IFERROR(""&amp;INDEX(Backlog!E$6:E$1005,Calculation!$B262,1),"")</f>
        <v/>
      </c>
      <c r="G262" s="86" t="str">
        <f>IFERROR(""&amp;INDEX(Backlog!F$6:F$1005,Calculation!$B262,1),"")</f>
        <v/>
      </c>
      <c r="H262" s="86" t="str">
        <f>IFERROR(IF(INDEX(Backlog!G$6:G$1005,Calculation!$B262,1)="","",INDEX(Backlog!G$6:G$1005,Calculation!$B262,1)),"")</f>
        <v/>
      </c>
      <c r="I262" s="86" t="str">
        <f>IFERROR(IF(INDEX(Backlog!H$6:H$1005,Calculation!$B262,1)="","Not set",INDEX(Backlog!H$6:H$1005,Calculation!$B262,1)),"")</f>
        <v>Not set</v>
      </c>
      <c r="J262" s="86" t="str">
        <f>IFERROR(""&amp;INDEX(Backlog!I$6:I$1005,Calculation!$B262,1),"")</f>
        <v/>
      </c>
      <c r="K262" s="86" t="str">
        <f>IFERROR(IF(LEN(INDEX(Backlog!J$6:J$1005,Calculation!$B262,1))=0,"Not set",INDEX(Backlog!J$6:J$1005,Calculation!$B262,1)),"")</f>
        <v>Not set</v>
      </c>
      <c r="L262" s="105" t="str">
        <f>IFERROR(IF(INDEX(Backlog!K$6:K$1005,Calculation!$B262,1)="","",INDEX(Backlog!K$6:K$1005,Calculation!$B262,1)),"")</f>
        <v/>
      </c>
      <c r="M262" s="105" t="str">
        <f t="shared" si="104"/>
        <v/>
      </c>
      <c r="N262" s="105" t="str">
        <f>IFERROR(IF(INDEX(Backlog!L$6:L$1005,Calculation!$B262,1)="","",INDEX(Backlog!L$6:L$1005,Calculation!$B262,1)),"")</f>
        <v/>
      </c>
      <c r="O262" s="105" t="str">
        <f t="shared" si="105"/>
        <v/>
      </c>
      <c r="P262" s="86" t="str">
        <f>IFERROR(""&amp;INDEX(Backlog!M$6:M$1005,Calculation!$B262,1),"")</f>
        <v/>
      </c>
      <c r="Q262" s="106" t="str">
        <f t="shared" si="106"/>
        <v/>
      </c>
      <c r="R262" s="106">
        <f t="shared" si="107"/>
        <v>0</v>
      </c>
      <c r="T262" s="107">
        <f t="shared" si="108"/>
        <v>0</v>
      </c>
      <c r="U262" s="86">
        <f t="shared" si="109"/>
        <v>1</v>
      </c>
      <c r="V262" s="86">
        <f t="shared" si="110"/>
        <v>1</v>
      </c>
      <c r="W262" s="86">
        <f t="shared" si="111"/>
        <v>1</v>
      </c>
      <c r="X262" s="86">
        <f t="shared" ref="X262:X325" si="118">R262*T262*U262*V262*W262</f>
        <v>0</v>
      </c>
      <c r="Y262" s="86" t="str">
        <f t="shared" si="112"/>
        <v xml:space="preserve">#0 - </v>
      </c>
      <c r="Z262" s="86" t="str">
        <f t="shared" si="113"/>
        <v>-</v>
      </c>
      <c r="AA262" s="86" t="str">
        <f>IF(X262=0,"",IF(LEN(K262)=0,COLUMN(Kanban!$D$8),IFERROR(MATCH(K262,Kanban!$A$8:$AI$8,0),COLUMN(Kanban!$D$8))))</f>
        <v/>
      </c>
      <c r="AB262" s="86" t="str">
        <f>IF(X262=0,"",2*COUNTIF($AA$5:AA262,AA262)+$AF$5)</f>
        <v/>
      </c>
      <c r="AC262" s="106" t="str">
        <f t="shared" ref="AC262:AC325" si="119">AA262&amp;"-"&amp;AB262</f>
        <v>-</v>
      </c>
      <c r="BF262" s="111" t="str">
        <f t="array" ref="BF262">IFERROR(SMALL(IF($D$5:$D$1004=$AP$6,$N$5:$N$1004,""),B262),"")</f>
        <v/>
      </c>
      <c r="BG262" s="112" t="str">
        <f>IF(IFERROR(MATCH(BF262,$BF$4:BF261,0),0)=0,MAX($BG$4:BG261)+1,"")</f>
        <v/>
      </c>
      <c r="BH262" s="113" t="str">
        <f t="shared" si="114"/>
        <v/>
      </c>
      <c r="BI262" s="112" t="str">
        <f t="shared" si="115"/>
        <v/>
      </c>
      <c r="BJ262" s="86" t="str">
        <f t="shared" si="116"/>
        <v/>
      </c>
      <c r="BK262" s="86" t="str">
        <f t="shared" ref="BK262:BK325" si="120">IFERROR(BJ262+IF(ISNUMBER(BK261),BK261,0),"")</f>
        <v/>
      </c>
      <c r="BL262" s="86" t="str">
        <f t="shared" si="117"/>
        <v/>
      </c>
      <c r="BM262" s="86" t="str">
        <f t="shared" ref="BM262:BM325" si="121">IFERROR($BM$4-BK262,"")</f>
        <v/>
      </c>
    </row>
    <row r="263" spans="2:65" s="7" customFormat="1" x14ac:dyDescent="0.25">
      <c r="B263" s="104">
        <v>259</v>
      </c>
      <c r="C263" s="86">
        <f>IFERROR(INDEX(Backlog!B$6:B$1005,Calculation!$B263,1),"")</f>
        <v>0</v>
      </c>
      <c r="D263" s="86" t="str">
        <f>IFERROR(IF(INDEX(Backlog!C$6:C$1005,Calculation!$B263,1)="","",INDEX(Backlog!C$6:C$1005,Calculation!$B263,1)),"")</f>
        <v/>
      </c>
      <c r="E263" s="86" t="str">
        <f>IFERROR(""&amp;INDEX(Backlog!D$6:D$1005,Calculation!$B263,1),"")</f>
        <v/>
      </c>
      <c r="F263" s="86" t="str">
        <f>IFERROR(""&amp;INDEX(Backlog!E$6:E$1005,Calculation!$B263,1),"")</f>
        <v/>
      </c>
      <c r="G263" s="86" t="str">
        <f>IFERROR(""&amp;INDEX(Backlog!F$6:F$1005,Calculation!$B263,1),"")</f>
        <v/>
      </c>
      <c r="H263" s="86" t="str">
        <f>IFERROR(IF(INDEX(Backlog!G$6:G$1005,Calculation!$B263,1)="","",INDEX(Backlog!G$6:G$1005,Calculation!$B263,1)),"")</f>
        <v/>
      </c>
      <c r="I263" s="86" t="str">
        <f>IFERROR(IF(INDEX(Backlog!H$6:H$1005,Calculation!$B263,1)="","Not set",INDEX(Backlog!H$6:H$1005,Calculation!$B263,1)),"")</f>
        <v>Not set</v>
      </c>
      <c r="J263" s="86" t="str">
        <f>IFERROR(""&amp;INDEX(Backlog!I$6:I$1005,Calculation!$B263,1),"")</f>
        <v/>
      </c>
      <c r="K263" s="86" t="str">
        <f>IFERROR(IF(LEN(INDEX(Backlog!J$6:J$1005,Calculation!$B263,1))=0,"Not set",INDEX(Backlog!J$6:J$1005,Calculation!$B263,1)),"")</f>
        <v>Not set</v>
      </c>
      <c r="L263" s="105" t="str">
        <f>IFERROR(IF(INDEX(Backlog!K$6:K$1005,Calculation!$B263,1)="","",INDEX(Backlog!K$6:K$1005,Calculation!$B263,1)),"")</f>
        <v/>
      </c>
      <c r="M263" s="105" t="str">
        <f t="shared" si="104"/>
        <v/>
      </c>
      <c r="N263" s="105" t="str">
        <f>IFERROR(IF(INDEX(Backlog!L$6:L$1005,Calculation!$B263,1)="","",INDEX(Backlog!L$6:L$1005,Calculation!$B263,1)),"")</f>
        <v/>
      </c>
      <c r="O263" s="105" t="str">
        <f t="shared" si="105"/>
        <v/>
      </c>
      <c r="P263" s="86" t="str">
        <f>IFERROR(""&amp;INDEX(Backlog!M$6:M$1005,Calculation!$B263,1),"")</f>
        <v/>
      </c>
      <c r="Q263" s="106" t="str">
        <f t="shared" si="106"/>
        <v/>
      </c>
      <c r="R263" s="106">
        <f t="shared" si="107"/>
        <v>0</v>
      </c>
      <c r="T263" s="107">
        <f t="shared" si="108"/>
        <v>0</v>
      </c>
      <c r="U263" s="86">
        <f t="shared" si="109"/>
        <v>1</v>
      </c>
      <c r="V263" s="86">
        <f t="shared" si="110"/>
        <v>1</v>
      </c>
      <c r="W263" s="86">
        <f t="shared" si="111"/>
        <v>1</v>
      </c>
      <c r="X263" s="86">
        <f t="shared" si="118"/>
        <v>0</v>
      </c>
      <c r="Y263" s="86" t="str">
        <f t="shared" si="112"/>
        <v xml:space="preserve">#0 - </v>
      </c>
      <c r="Z263" s="86" t="str">
        <f t="shared" si="113"/>
        <v>-</v>
      </c>
      <c r="AA263" s="86" t="str">
        <f>IF(X263=0,"",IF(LEN(K263)=0,COLUMN(Kanban!$D$8),IFERROR(MATCH(K263,Kanban!$A$8:$AI$8,0),COLUMN(Kanban!$D$8))))</f>
        <v/>
      </c>
      <c r="AB263" s="86" t="str">
        <f>IF(X263=0,"",2*COUNTIF($AA$5:AA263,AA263)+$AF$5)</f>
        <v/>
      </c>
      <c r="AC263" s="106" t="str">
        <f t="shared" si="119"/>
        <v>-</v>
      </c>
      <c r="BF263" s="111" t="str">
        <f t="array" ref="BF263">IFERROR(SMALL(IF($D$5:$D$1004=$AP$6,$N$5:$N$1004,""),B263),"")</f>
        <v/>
      </c>
      <c r="BG263" s="112" t="str">
        <f>IF(IFERROR(MATCH(BF263,$BF$4:BF262,0),0)=0,MAX($BG$4:BG262)+1,"")</f>
        <v/>
      </c>
      <c r="BH263" s="113" t="str">
        <f t="shared" si="114"/>
        <v/>
      </c>
      <c r="BI263" s="112" t="str">
        <f t="shared" si="115"/>
        <v/>
      </c>
      <c r="BJ263" s="86" t="str">
        <f t="shared" si="116"/>
        <v/>
      </c>
      <c r="BK263" s="86" t="str">
        <f t="shared" si="120"/>
        <v/>
      </c>
      <c r="BL263" s="86" t="str">
        <f t="shared" si="117"/>
        <v/>
      </c>
      <c r="BM263" s="86" t="str">
        <f t="shared" si="121"/>
        <v/>
      </c>
    </row>
    <row r="264" spans="2:65" s="7" customFormat="1" x14ac:dyDescent="0.25">
      <c r="B264" s="104">
        <v>260</v>
      </c>
      <c r="C264" s="86">
        <f>IFERROR(INDEX(Backlog!B$6:B$1005,Calculation!$B264,1),"")</f>
        <v>0</v>
      </c>
      <c r="D264" s="86" t="str">
        <f>IFERROR(IF(INDEX(Backlog!C$6:C$1005,Calculation!$B264,1)="","",INDEX(Backlog!C$6:C$1005,Calculation!$B264,1)),"")</f>
        <v/>
      </c>
      <c r="E264" s="86" t="str">
        <f>IFERROR(""&amp;INDEX(Backlog!D$6:D$1005,Calculation!$B264,1),"")</f>
        <v/>
      </c>
      <c r="F264" s="86" t="str">
        <f>IFERROR(""&amp;INDEX(Backlog!E$6:E$1005,Calculation!$B264,1),"")</f>
        <v/>
      </c>
      <c r="G264" s="86" t="str">
        <f>IFERROR(""&amp;INDEX(Backlog!F$6:F$1005,Calculation!$B264,1),"")</f>
        <v/>
      </c>
      <c r="H264" s="86" t="str">
        <f>IFERROR(IF(INDEX(Backlog!G$6:G$1005,Calculation!$B264,1)="","",INDEX(Backlog!G$6:G$1005,Calculation!$B264,1)),"")</f>
        <v/>
      </c>
      <c r="I264" s="86" t="str">
        <f>IFERROR(IF(INDEX(Backlog!H$6:H$1005,Calculation!$B264,1)="","Not set",INDEX(Backlog!H$6:H$1005,Calculation!$B264,1)),"")</f>
        <v>Not set</v>
      </c>
      <c r="J264" s="86" t="str">
        <f>IFERROR(""&amp;INDEX(Backlog!I$6:I$1005,Calculation!$B264,1),"")</f>
        <v/>
      </c>
      <c r="K264" s="86" t="str">
        <f>IFERROR(IF(LEN(INDEX(Backlog!J$6:J$1005,Calculation!$B264,1))=0,"Not set",INDEX(Backlog!J$6:J$1005,Calculation!$B264,1)),"")</f>
        <v>Not set</v>
      </c>
      <c r="L264" s="105" t="str">
        <f>IFERROR(IF(INDEX(Backlog!K$6:K$1005,Calculation!$B264,1)="","",INDEX(Backlog!K$6:K$1005,Calculation!$B264,1)),"")</f>
        <v/>
      </c>
      <c r="M264" s="105" t="str">
        <f t="shared" si="104"/>
        <v/>
      </c>
      <c r="N264" s="105" t="str">
        <f>IFERROR(IF(INDEX(Backlog!L$6:L$1005,Calculation!$B264,1)="","",INDEX(Backlog!L$6:L$1005,Calculation!$B264,1)),"")</f>
        <v/>
      </c>
      <c r="O264" s="105" t="str">
        <f t="shared" si="105"/>
        <v/>
      </c>
      <c r="P264" s="86" t="str">
        <f>IFERROR(""&amp;INDEX(Backlog!M$6:M$1005,Calculation!$B264,1),"")</f>
        <v/>
      </c>
      <c r="Q264" s="106" t="str">
        <f t="shared" si="106"/>
        <v/>
      </c>
      <c r="R264" s="106">
        <f t="shared" si="107"/>
        <v>0</v>
      </c>
      <c r="T264" s="107">
        <f t="shared" si="108"/>
        <v>0</v>
      </c>
      <c r="U264" s="86">
        <f t="shared" si="109"/>
        <v>1</v>
      </c>
      <c r="V264" s="86">
        <f t="shared" si="110"/>
        <v>1</v>
      </c>
      <c r="W264" s="86">
        <f t="shared" si="111"/>
        <v>1</v>
      </c>
      <c r="X264" s="86">
        <f t="shared" si="118"/>
        <v>0</v>
      </c>
      <c r="Y264" s="86" t="str">
        <f t="shared" si="112"/>
        <v xml:space="preserve">#0 - </v>
      </c>
      <c r="Z264" s="86" t="str">
        <f t="shared" si="113"/>
        <v>-</v>
      </c>
      <c r="AA264" s="86" t="str">
        <f>IF(X264=0,"",IF(LEN(K264)=0,COLUMN(Kanban!$D$8),IFERROR(MATCH(K264,Kanban!$A$8:$AI$8,0),COLUMN(Kanban!$D$8))))</f>
        <v/>
      </c>
      <c r="AB264" s="86" t="str">
        <f>IF(X264=0,"",2*COUNTIF($AA$5:AA264,AA264)+$AF$5)</f>
        <v/>
      </c>
      <c r="AC264" s="106" t="str">
        <f t="shared" si="119"/>
        <v>-</v>
      </c>
      <c r="BF264" s="111" t="str">
        <f t="array" ref="BF264">IFERROR(SMALL(IF($D$5:$D$1004=$AP$6,$N$5:$N$1004,""),B264),"")</f>
        <v/>
      </c>
      <c r="BG264" s="112" t="str">
        <f>IF(IFERROR(MATCH(BF264,$BF$4:BF263,0),0)=0,MAX($BG$4:BG263)+1,"")</f>
        <v/>
      </c>
      <c r="BH264" s="113" t="str">
        <f t="shared" si="114"/>
        <v/>
      </c>
      <c r="BI264" s="112" t="str">
        <f t="shared" si="115"/>
        <v/>
      </c>
      <c r="BJ264" s="86" t="str">
        <f t="shared" si="116"/>
        <v/>
      </c>
      <c r="BK264" s="86" t="str">
        <f t="shared" si="120"/>
        <v/>
      </c>
      <c r="BL264" s="86" t="str">
        <f t="shared" si="117"/>
        <v/>
      </c>
      <c r="BM264" s="86" t="str">
        <f t="shared" si="121"/>
        <v/>
      </c>
    </row>
    <row r="265" spans="2:65" s="7" customFormat="1" x14ac:dyDescent="0.25">
      <c r="B265" s="104">
        <v>261</v>
      </c>
      <c r="C265" s="86">
        <f>IFERROR(INDEX(Backlog!B$6:B$1005,Calculation!$B265,1),"")</f>
        <v>0</v>
      </c>
      <c r="D265" s="86" t="str">
        <f>IFERROR(IF(INDEX(Backlog!C$6:C$1005,Calculation!$B265,1)="","",INDEX(Backlog!C$6:C$1005,Calculation!$B265,1)),"")</f>
        <v/>
      </c>
      <c r="E265" s="86" t="str">
        <f>IFERROR(""&amp;INDEX(Backlog!D$6:D$1005,Calculation!$B265,1),"")</f>
        <v/>
      </c>
      <c r="F265" s="86" t="str">
        <f>IFERROR(""&amp;INDEX(Backlog!E$6:E$1005,Calculation!$B265,1),"")</f>
        <v/>
      </c>
      <c r="G265" s="86" t="str">
        <f>IFERROR(""&amp;INDEX(Backlog!F$6:F$1005,Calculation!$B265,1),"")</f>
        <v/>
      </c>
      <c r="H265" s="86" t="str">
        <f>IFERROR(IF(INDEX(Backlog!G$6:G$1005,Calculation!$B265,1)="","",INDEX(Backlog!G$6:G$1005,Calculation!$B265,1)),"")</f>
        <v/>
      </c>
      <c r="I265" s="86" t="str">
        <f>IFERROR(IF(INDEX(Backlog!H$6:H$1005,Calculation!$B265,1)="","Not set",INDEX(Backlog!H$6:H$1005,Calculation!$B265,1)),"")</f>
        <v>Not set</v>
      </c>
      <c r="J265" s="86" t="str">
        <f>IFERROR(""&amp;INDEX(Backlog!I$6:I$1005,Calculation!$B265,1),"")</f>
        <v/>
      </c>
      <c r="K265" s="86" t="str">
        <f>IFERROR(IF(LEN(INDEX(Backlog!J$6:J$1005,Calculation!$B265,1))=0,"Not set",INDEX(Backlog!J$6:J$1005,Calculation!$B265,1)),"")</f>
        <v>Not set</v>
      </c>
      <c r="L265" s="105" t="str">
        <f>IFERROR(IF(INDEX(Backlog!K$6:K$1005,Calculation!$B265,1)="","",INDEX(Backlog!K$6:K$1005,Calculation!$B265,1)),"")</f>
        <v/>
      </c>
      <c r="M265" s="105" t="str">
        <f t="shared" si="104"/>
        <v/>
      </c>
      <c r="N265" s="105" t="str">
        <f>IFERROR(IF(INDEX(Backlog!L$6:L$1005,Calculation!$B265,1)="","",INDEX(Backlog!L$6:L$1005,Calculation!$B265,1)),"")</f>
        <v/>
      </c>
      <c r="O265" s="105" t="str">
        <f t="shared" si="105"/>
        <v/>
      </c>
      <c r="P265" s="86" t="str">
        <f>IFERROR(""&amp;INDEX(Backlog!M$6:M$1005,Calculation!$B265,1),"")</f>
        <v/>
      </c>
      <c r="Q265" s="106" t="str">
        <f t="shared" si="106"/>
        <v/>
      </c>
      <c r="R265" s="106">
        <f t="shared" si="107"/>
        <v>0</v>
      </c>
      <c r="T265" s="107">
        <f t="shared" si="108"/>
        <v>0</v>
      </c>
      <c r="U265" s="86">
        <f t="shared" si="109"/>
        <v>1</v>
      </c>
      <c r="V265" s="86">
        <f t="shared" si="110"/>
        <v>1</v>
      </c>
      <c r="W265" s="86">
        <f t="shared" si="111"/>
        <v>1</v>
      </c>
      <c r="X265" s="86">
        <f t="shared" si="118"/>
        <v>0</v>
      </c>
      <c r="Y265" s="86" t="str">
        <f t="shared" si="112"/>
        <v xml:space="preserve">#0 - </v>
      </c>
      <c r="Z265" s="86" t="str">
        <f t="shared" si="113"/>
        <v>-</v>
      </c>
      <c r="AA265" s="86" t="str">
        <f>IF(X265=0,"",IF(LEN(K265)=0,COLUMN(Kanban!$D$8),IFERROR(MATCH(K265,Kanban!$A$8:$AI$8,0),COLUMN(Kanban!$D$8))))</f>
        <v/>
      </c>
      <c r="AB265" s="86" t="str">
        <f>IF(X265=0,"",2*COUNTIF($AA$5:AA265,AA265)+$AF$5)</f>
        <v/>
      </c>
      <c r="AC265" s="106" t="str">
        <f t="shared" si="119"/>
        <v>-</v>
      </c>
      <c r="BF265" s="111" t="str">
        <f t="array" ref="BF265">IFERROR(SMALL(IF($D$5:$D$1004=$AP$6,$N$5:$N$1004,""),B265),"")</f>
        <v/>
      </c>
      <c r="BG265" s="112" t="str">
        <f>IF(IFERROR(MATCH(BF265,$BF$4:BF264,0),0)=0,MAX($BG$4:BG264)+1,"")</f>
        <v/>
      </c>
      <c r="BH265" s="113" t="str">
        <f t="shared" si="114"/>
        <v/>
      </c>
      <c r="BI265" s="112" t="str">
        <f t="shared" si="115"/>
        <v/>
      </c>
      <c r="BJ265" s="86" t="str">
        <f t="shared" si="116"/>
        <v/>
      </c>
      <c r="BK265" s="86" t="str">
        <f t="shared" si="120"/>
        <v/>
      </c>
      <c r="BL265" s="86" t="str">
        <f t="shared" si="117"/>
        <v/>
      </c>
      <c r="BM265" s="86" t="str">
        <f t="shared" si="121"/>
        <v/>
      </c>
    </row>
    <row r="266" spans="2:65" s="7" customFormat="1" x14ac:dyDescent="0.25">
      <c r="B266" s="104">
        <v>262</v>
      </c>
      <c r="C266" s="86">
        <f>IFERROR(INDEX(Backlog!B$6:B$1005,Calculation!$B266,1),"")</f>
        <v>0</v>
      </c>
      <c r="D266" s="86" t="str">
        <f>IFERROR(IF(INDEX(Backlog!C$6:C$1005,Calculation!$B266,1)="","",INDEX(Backlog!C$6:C$1005,Calculation!$B266,1)),"")</f>
        <v/>
      </c>
      <c r="E266" s="86" t="str">
        <f>IFERROR(""&amp;INDEX(Backlog!D$6:D$1005,Calculation!$B266,1),"")</f>
        <v/>
      </c>
      <c r="F266" s="86" t="str">
        <f>IFERROR(""&amp;INDEX(Backlog!E$6:E$1005,Calculation!$B266,1),"")</f>
        <v/>
      </c>
      <c r="G266" s="86" t="str">
        <f>IFERROR(""&amp;INDEX(Backlog!F$6:F$1005,Calculation!$B266,1),"")</f>
        <v/>
      </c>
      <c r="H266" s="86" t="str">
        <f>IFERROR(IF(INDEX(Backlog!G$6:G$1005,Calculation!$B266,1)="","",INDEX(Backlog!G$6:G$1005,Calculation!$B266,1)),"")</f>
        <v/>
      </c>
      <c r="I266" s="86" t="str">
        <f>IFERROR(IF(INDEX(Backlog!H$6:H$1005,Calculation!$B266,1)="","Not set",INDEX(Backlog!H$6:H$1005,Calculation!$B266,1)),"")</f>
        <v>Not set</v>
      </c>
      <c r="J266" s="86" t="str">
        <f>IFERROR(""&amp;INDEX(Backlog!I$6:I$1005,Calculation!$B266,1),"")</f>
        <v/>
      </c>
      <c r="K266" s="86" t="str">
        <f>IFERROR(IF(LEN(INDEX(Backlog!J$6:J$1005,Calculation!$B266,1))=0,"Not set",INDEX(Backlog!J$6:J$1005,Calculation!$B266,1)),"")</f>
        <v>Not set</v>
      </c>
      <c r="L266" s="105" t="str">
        <f>IFERROR(IF(INDEX(Backlog!K$6:K$1005,Calculation!$B266,1)="","",INDEX(Backlog!K$6:K$1005,Calculation!$B266,1)),"")</f>
        <v/>
      </c>
      <c r="M266" s="105" t="str">
        <f t="shared" si="104"/>
        <v/>
      </c>
      <c r="N266" s="105" t="str">
        <f>IFERROR(IF(INDEX(Backlog!L$6:L$1005,Calculation!$B266,1)="","",INDEX(Backlog!L$6:L$1005,Calculation!$B266,1)),"")</f>
        <v/>
      </c>
      <c r="O266" s="105" t="str">
        <f t="shared" si="105"/>
        <v/>
      </c>
      <c r="P266" s="86" t="str">
        <f>IFERROR(""&amp;INDEX(Backlog!M$6:M$1005,Calculation!$B266,1),"")</f>
        <v/>
      </c>
      <c r="Q266" s="106" t="str">
        <f t="shared" si="106"/>
        <v/>
      </c>
      <c r="R266" s="106">
        <f t="shared" si="107"/>
        <v>0</v>
      </c>
      <c r="T266" s="107">
        <f t="shared" si="108"/>
        <v>0</v>
      </c>
      <c r="U266" s="86">
        <f t="shared" si="109"/>
        <v>1</v>
      </c>
      <c r="V266" s="86">
        <f t="shared" si="110"/>
        <v>1</v>
      </c>
      <c r="W266" s="86">
        <f t="shared" si="111"/>
        <v>1</v>
      </c>
      <c r="X266" s="86">
        <f t="shared" si="118"/>
        <v>0</v>
      </c>
      <c r="Y266" s="86" t="str">
        <f t="shared" si="112"/>
        <v xml:space="preserve">#0 - </v>
      </c>
      <c r="Z266" s="86" t="str">
        <f t="shared" si="113"/>
        <v>-</v>
      </c>
      <c r="AA266" s="86" t="str">
        <f>IF(X266=0,"",IF(LEN(K266)=0,COLUMN(Kanban!$D$8),IFERROR(MATCH(K266,Kanban!$A$8:$AI$8,0),COLUMN(Kanban!$D$8))))</f>
        <v/>
      </c>
      <c r="AB266" s="86" t="str">
        <f>IF(X266=0,"",2*COUNTIF($AA$5:AA266,AA266)+$AF$5)</f>
        <v/>
      </c>
      <c r="AC266" s="106" t="str">
        <f t="shared" si="119"/>
        <v>-</v>
      </c>
      <c r="BF266" s="111" t="str">
        <f t="array" ref="BF266">IFERROR(SMALL(IF($D$5:$D$1004=$AP$6,$N$5:$N$1004,""),B266),"")</f>
        <v/>
      </c>
      <c r="BG266" s="112" t="str">
        <f>IF(IFERROR(MATCH(BF266,$BF$4:BF265,0),0)=0,MAX($BG$4:BG265)+1,"")</f>
        <v/>
      </c>
      <c r="BH266" s="113" t="str">
        <f t="shared" si="114"/>
        <v/>
      </c>
      <c r="BI266" s="112" t="str">
        <f t="shared" si="115"/>
        <v/>
      </c>
      <c r="BJ266" s="86" t="str">
        <f t="shared" si="116"/>
        <v/>
      </c>
      <c r="BK266" s="86" t="str">
        <f t="shared" si="120"/>
        <v/>
      </c>
      <c r="BL266" s="86" t="str">
        <f t="shared" si="117"/>
        <v/>
      </c>
      <c r="BM266" s="86" t="str">
        <f t="shared" si="121"/>
        <v/>
      </c>
    </row>
    <row r="267" spans="2:65" s="7" customFormat="1" x14ac:dyDescent="0.25">
      <c r="B267" s="104">
        <v>263</v>
      </c>
      <c r="C267" s="86">
        <f>IFERROR(INDEX(Backlog!B$6:B$1005,Calculation!$B267,1),"")</f>
        <v>0</v>
      </c>
      <c r="D267" s="86" t="str">
        <f>IFERROR(IF(INDEX(Backlog!C$6:C$1005,Calculation!$B267,1)="","",INDEX(Backlog!C$6:C$1005,Calculation!$B267,1)),"")</f>
        <v/>
      </c>
      <c r="E267" s="86" t="str">
        <f>IFERROR(""&amp;INDEX(Backlog!D$6:D$1005,Calculation!$B267,1),"")</f>
        <v/>
      </c>
      <c r="F267" s="86" t="str">
        <f>IFERROR(""&amp;INDEX(Backlog!E$6:E$1005,Calculation!$B267,1),"")</f>
        <v/>
      </c>
      <c r="G267" s="86" t="str">
        <f>IFERROR(""&amp;INDEX(Backlog!F$6:F$1005,Calculation!$B267,1),"")</f>
        <v/>
      </c>
      <c r="H267" s="86" t="str">
        <f>IFERROR(IF(INDEX(Backlog!G$6:G$1005,Calculation!$B267,1)="","",INDEX(Backlog!G$6:G$1005,Calculation!$B267,1)),"")</f>
        <v/>
      </c>
      <c r="I267" s="86" t="str">
        <f>IFERROR(IF(INDEX(Backlog!H$6:H$1005,Calculation!$B267,1)="","Not set",INDEX(Backlog!H$6:H$1005,Calculation!$B267,1)),"")</f>
        <v>Not set</v>
      </c>
      <c r="J267" s="86" t="str">
        <f>IFERROR(""&amp;INDEX(Backlog!I$6:I$1005,Calculation!$B267,1),"")</f>
        <v/>
      </c>
      <c r="K267" s="86" t="str">
        <f>IFERROR(IF(LEN(INDEX(Backlog!J$6:J$1005,Calculation!$B267,1))=0,"Not set",INDEX(Backlog!J$6:J$1005,Calculation!$B267,1)),"")</f>
        <v>Not set</v>
      </c>
      <c r="L267" s="105" t="str">
        <f>IFERROR(IF(INDEX(Backlog!K$6:K$1005,Calculation!$B267,1)="","",INDEX(Backlog!K$6:K$1005,Calculation!$B267,1)),"")</f>
        <v/>
      </c>
      <c r="M267" s="105" t="str">
        <f t="shared" si="104"/>
        <v/>
      </c>
      <c r="N267" s="105" t="str">
        <f>IFERROR(IF(INDEX(Backlog!L$6:L$1005,Calculation!$B267,1)="","",INDEX(Backlog!L$6:L$1005,Calculation!$B267,1)),"")</f>
        <v/>
      </c>
      <c r="O267" s="105" t="str">
        <f t="shared" si="105"/>
        <v/>
      </c>
      <c r="P267" s="86" t="str">
        <f>IFERROR(""&amp;INDEX(Backlog!M$6:M$1005,Calculation!$B267,1),"")</f>
        <v/>
      </c>
      <c r="Q267" s="106" t="str">
        <f t="shared" si="106"/>
        <v/>
      </c>
      <c r="R267" s="106">
        <f t="shared" si="107"/>
        <v>0</v>
      </c>
      <c r="T267" s="107">
        <f t="shared" si="108"/>
        <v>0</v>
      </c>
      <c r="U267" s="86">
        <f t="shared" si="109"/>
        <v>1</v>
      </c>
      <c r="V267" s="86">
        <f t="shared" si="110"/>
        <v>1</v>
      </c>
      <c r="W267" s="86">
        <f t="shared" si="111"/>
        <v>1</v>
      </c>
      <c r="X267" s="86">
        <f t="shared" si="118"/>
        <v>0</v>
      </c>
      <c r="Y267" s="86" t="str">
        <f t="shared" si="112"/>
        <v xml:space="preserve">#0 - </v>
      </c>
      <c r="Z267" s="86" t="str">
        <f t="shared" si="113"/>
        <v>-</v>
      </c>
      <c r="AA267" s="86" t="str">
        <f>IF(X267=0,"",IF(LEN(K267)=0,COLUMN(Kanban!$D$8),IFERROR(MATCH(K267,Kanban!$A$8:$AI$8,0),COLUMN(Kanban!$D$8))))</f>
        <v/>
      </c>
      <c r="AB267" s="86" t="str">
        <f>IF(X267=0,"",2*COUNTIF($AA$5:AA267,AA267)+$AF$5)</f>
        <v/>
      </c>
      <c r="AC267" s="106" t="str">
        <f t="shared" si="119"/>
        <v>-</v>
      </c>
      <c r="BF267" s="111" t="str">
        <f t="array" ref="BF267">IFERROR(SMALL(IF($D$5:$D$1004=$AP$6,$N$5:$N$1004,""),B267),"")</f>
        <v/>
      </c>
      <c r="BG267" s="112" t="str">
        <f>IF(IFERROR(MATCH(BF267,$BF$4:BF266,0),0)=0,MAX($BG$4:BG266)+1,"")</f>
        <v/>
      </c>
      <c r="BH267" s="113" t="str">
        <f t="shared" si="114"/>
        <v/>
      </c>
      <c r="BI267" s="112" t="str">
        <f t="shared" si="115"/>
        <v/>
      </c>
      <c r="BJ267" s="86" t="str">
        <f t="shared" si="116"/>
        <v/>
      </c>
      <c r="BK267" s="86" t="str">
        <f t="shared" si="120"/>
        <v/>
      </c>
      <c r="BL267" s="86" t="str">
        <f t="shared" si="117"/>
        <v/>
      </c>
      <c r="BM267" s="86" t="str">
        <f t="shared" si="121"/>
        <v/>
      </c>
    </row>
    <row r="268" spans="2:65" s="7" customFormat="1" x14ac:dyDescent="0.25">
      <c r="B268" s="104">
        <v>264</v>
      </c>
      <c r="C268" s="86">
        <f>IFERROR(INDEX(Backlog!B$6:B$1005,Calculation!$B268,1),"")</f>
        <v>0</v>
      </c>
      <c r="D268" s="86" t="str">
        <f>IFERROR(IF(INDEX(Backlog!C$6:C$1005,Calculation!$B268,1)="","",INDEX(Backlog!C$6:C$1005,Calculation!$B268,1)),"")</f>
        <v/>
      </c>
      <c r="E268" s="86" t="str">
        <f>IFERROR(""&amp;INDEX(Backlog!D$6:D$1005,Calculation!$B268,1),"")</f>
        <v/>
      </c>
      <c r="F268" s="86" t="str">
        <f>IFERROR(""&amp;INDEX(Backlog!E$6:E$1005,Calculation!$B268,1),"")</f>
        <v/>
      </c>
      <c r="G268" s="86" t="str">
        <f>IFERROR(""&amp;INDEX(Backlog!F$6:F$1005,Calculation!$B268,1),"")</f>
        <v/>
      </c>
      <c r="H268" s="86" t="str">
        <f>IFERROR(IF(INDEX(Backlog!G$6:G$1005,Calculation!$B268,1)="","",INDEX(Backlog!G$6:G$1005,Calculation!$B268,1)),"")</f>
        <v/>
      </c>
      <c r="I268" s="86" t="str">
        <f>IFERROR(IF(INDEX(Backlog!H$6:H$1005,Calculation!$B268,1)="","Not set",INDEX(Backlog!H$6:H$1005,Calculation!$B268,1)),"")</f>
        <v>Not set</v>
      </c>
      <c r="J268" s="86" t="str">
        <f>IFERROR(""&amp;INDEX(Backlog!I$6:I$1005,Calculation!$B268,1),"")</f>
        <v/>
      </c>
      <c r="K268" s="86" t="str">
        <f>IFERROR(IF(LEN(INDEX(Backlog!J$6:J$1005,Calculation!$B268,1))=0,"Not set",INDEX(Backlog!J$6:J$1005,Calculation!$B268,1)),"")</f>
        <v>Not set</v>
      </c>
      <c r="L268" s="105" t="str">
        <f>IFERROR(IF(INDEX(Backlog!K$6:K$1005,Calculation!$B268,1)="","",INDEX(Backlog!K$6:K$1005,Calculation!$B268,1)),"")</f>
        <v/>
      </c>
      <c r="M268" s="105" t="str">
        <f t="shared" si="104"/>
        <v/>
      </c>
      <c r="N268" s="105" t="str">
        <f>IFERROR(IF(INDEX(Backlog!L$6:L$1005,Calculation!$B268,1)="","",INDEX(Backlog!L$6:L$1005,Calculation!$B268,1)),"")</f>
        <v/>
      </c>
      <c r="O268" s="105" t="str">
        <f t="shared" si="105"/>
        <v/>
      </c>
      <c r="P268" s="86" t="str">
        <f>IFERROR(""&amp;INDEX(Backlog!M$6:M$1005,Calculation!$B268,1),"")</f>
        <v/>
      </c>
      <c r="Q268" s="106" t="str">
        <f t="shared" si="106"/>
        <v/>
      </c>
      <c r="R268" s="106">
        <f t="shared" si="107"/>
        <v>0</v>
      </c>
      <c r="T268" s="107">
        <f t="shared" si="108"/>
        <v>0</v>
      </c>
      <c r="U268" s="86">
        <f t="shared" si="109"/>
        <v>1</v>
      </c>
      <c r="V268" s="86">
        <f t="shared" si="110"/>
        <v>1</v>
      </c>
      <c r="W268" s="86">
        <f t="shared" si="111"/>
        <v>1</v>
      </c>
      <c r="X268" s="86">
        <f t="shared" si="118"/>
        <v>0</v>
      </c>
      <c r="Y268" s="86" t="str">
        <f t="shared" si="112"/>
        <v xml:space="preserve">#0 - </v>
      </c>
      <c r="Z268" s="86" t="str">
        <f t="shared" si="113"/>
        <v>-</v>
      </c>
      <c r="AA268" s="86" t="str">
        <f>IF(X268=0,"",IF(LEN(K268)=0,COLUMN(Kanban!$D$8),IFERROR(MATCH(K268,Kanban!$A$8:$AI$8,0),COLUMN(Kanban!$D$8))))</f>
        <v/>
      </c>
      <c r="AB268" s="86" t="str">
        <f>IF(X268=0,"",2*COUNTIF($AA$5:AA268,AA268)+$AF$5)</f>
        <v/>
      </c>
      <c r="AC268" s="106" t="str">
        <f t="shared" si="119"/>
        <v>-</v>
      </c>
      <c r="BF268" s="111" t="str">
        <f t="array" ref="BF268">IFERROR(SMALL(IF($D$5:$D$1004=$AP$6,$N$5:$N$1004,""),B268),"")</f>
        <v/>
      </c>
      <c r="BG268" s="112" t="str">
        <f>IF(IFERROR(MATCH(BF268,$BF$4:BF267,0),0)=0,MAX($BG$4:BG267)+1,"")</f>
        <v/>
      </c>
      <c r="BH268" s="113" t="str">
        <f t="shared" si="114"/>
        <v/>
      </c>
      <c r="BI268" s="112" t="str">
        <f t="shared" si="115"/>
        <v/>
      </c>
      <c r="BJ268" s="86" t="str">
        <f t="shared" si="116"/>
        <v/>
      </c>
      <c r="BK268" s="86" t="str">
        <f t="shared" si="120"/>
        <v/>
      </c>
      <c r="BL268" s="86" t="str">
        <f t="shared" si="117"/>
        <v/>
      </c>
      <c r="BM268" s="86" t="str">
        <f t="shared" si="121"/>
        <v/>
      </c>
    </row>
    <row r="269" spans="2:65" s="7" customFormat="1" x14ac:dyDescent="0.25">
      <c r="B269" s="104">
        <v>265</v>
      </c>
      <c r="C269" s="86">
        <f>IFERROR(INDEX(Backlog!B$6:B$1005,Calculation!$B269,1),"")</f>
        <v>0</v>
      </c>
      <c r="D269" s="86" t="str">
        <f>IFERROR(IF(INDEX(Backlog!C$6:C$1005,Calculation!$B269,1)="","",INDEX(Backlog!C$6:C$1005,Calculation!$B269,1)),"")</f>
        <v/>
      </c>
      <c r="E269" s="86" t="str">
        <f>IFERROR(""&amp;INDEX(Backlog!D$6:D$1005,Calculation!$B269,1),"")</f>
        <v/>
      </c>
      <c r="F269" s="86" t="str">
        <f>IFERROR(""&amp;INDEX(Backlog!E$6:E$1005,Calculation!$B269,1),"")</f>
        <v/>
      </c>
      <c r="G269" s="86" t="str">
        <f>IFERROR(""&amp;INDEX(Backlog!F$6:F$1005,Calculation!$B269,1),"")</f>
        <v/>
      </c>
      <c r="H269" s="86" t="str">
        <f>IFERROR(IF(INDEX(Backlog!G$6:G$1005,Calculation!$B269,1)="","",INDEX(Backlog!G$6:G$1005,Calculation!$B269,1)),"")</f>
        <v/>
      </c>
      <c r="I269" s="86" t="str">
        <f>IFERROR(IF(INDEX(Backlog!H$6:H$1005,Calculation!$B269,1)="","Not set",INDEX(Backlog!H$6:H$1005,Calculation!$B269,1)),"")</f>
        <v>Not set</v>
      </c>
      <c r="J269" s="86" t="str">
        <f>IFERROR(""&amp;INDEX(Backlog!I$6:I$1005,Calculation!$B269,1),"")</f>
        <v/>
      </c>
      <c r="K269" s="86" t="str">
        <f>IFERROR(IF(LEN(INDEX(Backlog!J$6:J$1005,Calculation!$B269,1))=0,"Not set",INDEX(Backlog!J$6:J$1005,Calculation!$B269,1)),"")</f>
        <v>Not set</v>
      </c>
      <c r="L269" s="105" t="str">
        <f>IFERROR(IF(INDEX(Backlog!K$6:K$1005,Calculation!$B269,1)="","",INDEX(Backlog!K$6:K$1005,Calculation!$B269,1)),"")</f>
        <v/>
      </c>
      <c r="M269" s="105" t="str">
        <f t="shared" si="104"/>
        <v/>
      </c>
      <c r="N269" s="105" t="str">
        <f>IFERROR(IF(INDEX(Backlog!L$6:L$1005,Calculation!$B269,1)="","",INDEX(Backlog!L$6:L$1005,Calculation!$B269,1)),"")</f>
        <v/>
      </c>
      <c r="O269" s="105" t="str">
        <f t="shared" si="105"/>
        <v/>
      </c>
      <c r="P269" s="86" t="str">
        <f>IFERROR(""&amp;INDEX(Backlog!M$6:M$1005,Calculation!$B269,1),"")</f>
        <v/>
      </c>
      <c r="Q269" s="106" t="str">
        <f t="shared" si="106"/>
        <v/>
      </c>
      <c r="R269" s="106">
        <f t="shared" si="107"/>
        <v>0</v>
      </c>
      <c r="T269" s="107">
        <f t="shared" si="108"/>
        <v>0</v>
      </c>
      <c r="U269" s="86">
        <f t="shared" si="109"/>
        <v>1</v>
      </c>
      <c r="V269" s="86">
        <f t="shared" si="110"/>
        <v>1</v>
      </c>
      <c r="W269" s="86">
        <f t="shared" si="111"/>
        <v>1</v>
      </c>
      <c r="X269" s="86">
        <f t="shared" si="118"/>
        <v>0</v>
      </c>
      <c r="Y269" s="86" t="str">
        <f t="shared" si="112"/>
        <v xml:space="preserve">#0 - </v>
      </c>
      <c r="Z269" s="86" t="str">
        <f t="shared" si="113"/>
        <v>-</v>
      </c>
      <c r="AA269" s="86" t="str">
        <f>IF(X269=0,"",IF(LEN(K269)=0,COLUMN(Kanban!$D$8),IFERROR(MATCH(K269,Kanban!$A$8:$AI$8,0),COLUMN(Kanban!$D$8))))</f>
        <v/>
      </c>
      <c r="AB269" s="86" t="str">
        <f>IF(X269=0,"",2*COUNTIF($AA$5:AA269,AA269)+$AF$5)</f>
        <v/>
      </c>
      <c r="AC269" s="106" t="str">
        <f t="shared" si="119"/>
        <v>-</v>
      </c>
      <c r="BF269" s="111" t="str">
        <f t="array" ref="BF269">IFERROR(SMALL(IF($D$5:$D$1004=$AP$6,$N$5:$N$1004,""),B269),"")</f>
        <v/>
      </c>
      <c r="BG269" s="112" t="str">
        <f>IF(IFERROR(MATCH(BF269,$BF$4:BF268,0),0)=0,MAX($BG$4:BG268)+1,"")</f>
        <v/>
      </c>
      <c r="BH269" s="113" t="str">
        <f t="shared" si="114"/>
        <v/>
      </c>
      <c r="BI269" s="112" t="str">
        <f t="shared" si="115"/>
        <v/>
      </c>
      <c r="BJ269" s="86" t="str">
        <f t="shared" si="116"/>
        <v/>
      </c>
      <c r="BK269" s="86" t="str">
        <f t="shared" si="120"/>
        <v/>
      </c>
      <c r="BL269" s="86" t="str">
        <f t="shared" si="117"/>
        <v/>
      </c>
      <c r="BM269" s="86" t="str">
        <f t="shared" si="121"/>
        <v/>
      </c>
    </row>
    <row r="270" spans="2:65" s="7" customFormat="1" x14ac:dyDescent="0.25">
      <c r="B270" s="104">
        <v>266</v>
      </c>
      <c r="C270" s="86">
        <f>IFERROR(INDEX(Backlog!B$6:B$1005,Calculation!$B270,1),"")</f>
        <v>0</v>
      </c>
      <c r="D270" s="86" t="str">
        <f>IFERROR(IF(INDEX(Backlog!C$6:C$1005,Calculation!$B270,1)="","",INDEX(Backlog!C$6:C$1005,Calculation!$B270,1)),"")</f>
        <v/>
      </c>
      <c r="E270" s="86" t="str">
        <f>IFERROR(""&amp;INDEX(Backlog!D$6:D$1005,Calculation!$B270,1),"")</f>
        <v/>
      </c>
      <c r="F270" s="86" t="str">
        <f>IFERROR(""&amp;INDEX(Backlog!E$6:E$1005,Calculation!$B270,1),"")</f>
        <v/>
      </c>
      <c r="G270" s="86" t="str">
        <f>IFERROR(""&amp;INDEX(Backlog!F$6:F$1005,Calculation!$B270,1),"")</f>
        <v/>
      </c>
      <c r="H270" s="86" t="str">
        <f>IFERROR(IF(INDEX(Backlog!G$6:G$1005,Calculation!$B270,1)="","",INDEX(Backlog!G$6:G$1005,Calculation!$B270,1)),"")</f>
        <v/>
      </c>
      <c r="I270" s="86" t="str">
        <f>IFERROR(IF(INDEX(Backlog!H$6:H$1005,Calculation!$B270,1)="","Not set",INDEX(Backlog!H$6:H$1005,Calculation!$B270,1)),"")</f>
        <v>Not set</v>
      </c>
      <c r="J270" s="86" t="str">
        <f>IFERROR(""&amp;INDEX(Backlog!I$6:I$1005,Calculation!$B270,1),"")</f>
        <v/>
      </c>
      <c r="K270" s="86" t="str">
        <f>IFERROR(IF(LEN(INDEX(Backlog!J$6:J$1005,Calculation!$B270,1))=0,"Not set",INDEX(Backlog!J$6:J$1005,Calculation!$B270,1)),"")</f>
        <v>Not set</v>
      </c>
      <c r="L270" s="105" t="str">
        <f>IFERROR(IF(INDEX(Backlog!K$6:K$1005,Calculation!$B270,1)="","",INDEX(Backlog!K$6:K$1005,Calculation!$B270,1)),"")</f>
        <v/>
      </c>
      <c r="M270" s="105" t="str">
        <f t="shared" si="104"/>
        <v/>
      </c>
      <c r="N270" s="105" t="str">
        <f>IFERROR(IF(INDEX(Backlog!L$6:L$1005,Calculation!$B270,1)="","",INDEX(Backlog!L$6:L$1005,Calculation!$B270,1)),"")</f>
        <v/>
      </c>
      <c r="O270" s="105" t="str">
        <f t="shared" si="105"/>
        <v/>
      </c>
      <c r="P270" s="86" t="str">
        <f>IFERROR(""&amp;INDEX(Backlog!M$6:M$1005,Calculation!$B270,1),"")</f>
        <v/>
      </c>
      <c r="Q270" s="106" t="str">
        <f t="shared" si="106"/>
        <v/>
      </c>
      <c r="R270" s="106">
        <f t="shared" si="107"/>
        <v>0</v>
      </c>
      <c r="T270" s="107">
        <f t="shared" si="108"/>
        <v>0</v>
      </c>
      <c r="U270" s="86">
        <f t="shared" si="109"/>
        <v>1</v>
      </c>
      <c r="V270" s="86">
        <f t="shared" si="110"/>
        <v>1</v>
      </c>
      <c r="W270" s="86">
        <f t="shared" si="111"/>
        <v>1</v>
      </c>
      <c r="X270" s="86">
        <f t="shared" si="118"/>
        <v>0</v>
      </c>
      <c r="Y270" s="86" t="str">
        <f t="shared" si="112"/>
        <v xml:space="preserve">#0 - </v>
      </c>
      <c r="Z270" s="86" t="str">
        <f t="shared" si="113"/>
        <v>-</v>
      </c>
      <c r="AA270" s="86" t="str">
        <f>IF(X270=0,"",IF(LEN(K270)=0,COLUMN(Kanban!$D$8),IFERROR(MATCH(K270,Kanban!$A$8:$AI$8,0),COLUMN(Kanban!$D$8))))</f>
        <v/>
      </c>
      <c r="AB270" s="86" t="str">
        <f>IF(X270=0,"",2*COUNTIF($AA$5:AA270,AA270)+$AF$5)</f>
        <v/>
      </c>
      <c r="AC270" s="106" t="str">
        <f t="shared" si="119"/>
        <v>-</v>
      </c>
      <c r="BF270" s="111" t="str">
        <f t="array" ref="BF270">IFERROR(SMALL(IF($D$5:$D$1004=$AP$6,$N$5:$N$1004,""),B270),"")</f>
        <v/>
      </c>
      <c r="BG270" s="112" t="str">
        <f>IF(IFERROR(MATCH(BF270,$BF$4:BF269,0),0)=0,MAX($BG$4:BG269)+1,"")</f>
        <v/>
      </c>
      <c r="BH270" s="113" t="str">
        <f t="shared" si="114"/>
        <v/>
      </c>
      <c r="BI270" s="112" t="str">
        <f t="shared" si="115"/>
        <v/>
      </c>
      <c r="BJ270" s="86" t="str">
        <f t="shared" si="116"/>
        <v/>
      </c>
      <c r="BK270" s="86" t="str">
        <f t="shared" si="120"/>
        <v/>
      </c>
      <c r="BL270" s="86" t="str">
        <f t="shared" si="117"/>
        <v/>
      </c>
      <c r="BM270" s="86" t="str">
        <f t="shared" si="121"/>
        <v/>
      </c>
    </row>
    <row r="271" spans="2:65" s="7" customFormat="1" x14ac:dyDescent="0.25">
      <c r="B271" s="104">
        <v>267</v>
      </c>
      <c r="C271" s="86">
        <f>IFERROR(INDEX(Backlog!B$6:B$1005,Calculation!$B271,1),"")</f>
        <v>0</v>
      </c>
      <c r="D271" s="86" t="str">
        <f>IFERROR(IF(INDEX(Backlog!C$6:C$1005,Calculation!$B271,1)="","",INDEX(Backlog!C$6:C$1005,Calculation!$B271,1)),"")</f>
        <v/>
      </c>
      <c r="E271" s="86" t="str">
        <f>IFERROR(""&amp;INDEX(Backlog!D$6:D$1005,Calculation!$B271,1),"")</f>
        <v/>
      </c>
      <c r="F271" s="86" t="str">
        <f>IFERROR(""&amp;INDEX(Backlog!E$6:E$1005,Calculation!$B271,1),"")</f>
        <v/>
      </c>
      <c r="G271" s="86" t="str">
        <f>IFERROR(""&amp;INDEX(Backlog!F$6:F$1005,Calculation!$B271,1),"")</f>
        <v/>
      </c>
      <c r="H271" s="86" t="str">
        <f>IFERROR(IF(INDEX(Backlog!G$6:G$1005,Calculation!$B271,1)="","",INDEX(Backlog!G$6:G$1005,Calculation!$B271,1)),"")</f>
        <v/>
      </c>
      <c r="I271" s="86" t="str">
        <f>IFERROR(IF(INDEX(Backlog!H$6:H$1005,Calculation!$B271,1)="","Not set",INDEX(Backlog!H$6:H$1005,Calculation!$B271,1)),"")</f>
        <v>Not set</v>
      </c>
      <c r="J271" s="86" t="str">
        <f>IFERROR(""&amp;INDEX(Backlog!I$6:I$1005,Calculation!$B271,1),"")</f>
        <v/>
      </c>
      <c r="K271" s="86" t="str">
        <f>IFERROR(IF(LEN(INDEX(Backlog!J$6:J$1005,Calculation!$B271,1))=0,"Not set",INDEX(Backlog!J$6:J$1005,Calculation!$B271,1)),"")</f>
        <v>Not set</v>
      </c>
      <c r="L271" s="105" t="str">
        <f>IFERROR(IF(INDEX(Backlog!K$6:K$1005,Calculation!$B271,1)="","",INDEX(Backlog!K$6:K$1005,Calculation!$B271,1)),"")</f>
        <v/>
      </c>
      <c r="M271" s="105" t="str">
        <f t="shared" si="104"/>
        <v/>
      </c>
      <c r="N271" s="105" t="str">
        <f>IFERROR(IF(INDEX(Backlog!L$6:L$1005,Calculation!$B271,1)="","",INDEX(Backlog!L$6:L$1005,Calculation!$B271,1)),"")</f>
        <v/>
      </c>
      <c r="O271" s="105" t="str">
        <f t="shared" si="105"/>
        <v/>
      </c>
      <c r="P271" s="86" t="str">
        <f>IFERROR(""&amp;INDEX(Backlog!M$6:M$1005,Calculation!$B271,1),"")</f>
        <v/>
      </c>
      <c r="Q271" s="106" t="str">
        <f t="shared" si="106"/>
        <v/>
      </c>
      <c r="R271" s="106">
        <f t="shared" si="107"/>
        <v>0</v>
      </c>
      <c r="T271" s="107">
        <f t="shared" si="108"/>
        <v>0</v>
      </c>
      <c r="U271" s="86">
        <f t="shared" si="109"/>
        <v>1</v>
      </c>
      <c r="V271" s="86">
        <f t="shared" si="110"/>
        <v>1</v>
      </c>
      <c r="W271" s="86">
        <f t="shared" si="111"/>
        <v>1</v>
      </c>
      <c r="X271" s="86">
        <f t="shared" si="118"/>
        <v>0</v>
      </c>
      <c r="Y271" s="86" t="str">
        <f t="shared" si="112"/>
        <v xml:space="preserve">#0 - </v>
      </c>
      <c r="Z271" s="86" t="str">
        <f t="shared" si="113"/>
        <v>-</v>
      </c>
      <c r="AA271" s="86" t="str">
        <f>IF(X271=0,"",IF(LEN(K271)=0,COLUMN(Kanban!$D$8),IFERROR(MATCH(K271,Kanban!$A$8:$AI$8,0),COLUMN(Kanban!$D$8))))</f>
        <v/>
      </c>
      <c r="AB271" s="86" t="str">
        <f>IF(X271=0,"",2*COUNTIF($AA$5:AA271,AA271)+$AF$5)</f>
        <v/>
      </c>
      <c r="AC271" s="106" t="str">
        <f t="shared" si="119"/>
        <v>-</v>
      </c>
      <c r="BF271" s="111" t="str">
        <f t="array" ref="BF271">IFERROR(SMALL(IF($D$5:$D$1004=$AP$6,$N$5:$N$1004,""),B271),"")</f>
        <v/>
      </c>
      <c r="BG271" s="112" t="str">
        <f>IF(IFERROR(MATCH(BF271,$BF$4:BF270,0),0)=0,MAX($BG$4:BG270)+1,"")</f>
        <v/>
      </c>
      <c r="BH271" s="113" t="str">
        <f t="shared" si="114"/>
        <v/>
      </c>
      <c r="BI271" s="112" t="str">
        <f t="shared" si="115"/>
        <v/>
      </c>
      <c r="BJ271" s="86" t="str">
        <f t="shared" si="116"/>
        <v/>
      </c>
      <c r="BK271" s="86" t="str">
        <f t="shared" si="120"/>
        <v/>
      </c>
      <c r="BL271" s="86" t="str">
        <f t="shared" si="117"/>
        <v/>
      </c>
      <c r="BM271" s="86" t="str">
        <f t="shared" si="121"/>
        <v/>
      </c>
    </row>
    <row r="272" spans="2:65" s="7" customFormat="1" x14ac:dyDescent="0.25">
      <c r="B272" s="104">
        <v>268</v>
      </c>
      <c r="C272" s="86">
        <f>IFERROR(INDEX(Backlog!B$6:B$1005,Calculation!$B272,1),"")</f>
        <v>0</v>
      </c>
      <c r="D272" s="86" t="str">
        <f>IFERROR(IF(INDEX(Backlog!C$6:C$1005,Calculation!$B272,1)="","",INDEX(Backlog!C$6:C$1005,Calculation!$B272,1)),"")</f>
        <v/>
      </c>
      <c r="E272" s="86" t="str">
        <f>IFERROR(""&amp;INDEX(Backlog!D$6:D$1005,Calculation!$B272,1),"")</f>
        <v/>
      </c>
      <c r="F272" s="86" t="str">
        <f>IFERROR(""&amp;INDEX(Backlog!E$6:E$1005,Calculation!$B272,1),"")</f>
        <v/>
      </c>
      <c r="G272" s="86" t="str">
        <f>IFERROR(""&amp;INDEX(Backlog!F$6:F$1005,Calculation!$B272,1),"")</f>
        <v/>
      </c>
      <c r="H272" s="86" t="str">
        <f>IFERROR(IF(INDEX(Backlog!G$6:G$1005,Calculation!$B272,1)="","",INDEX(Backlog!G$6:G$1005,Calculation!$B272,1)),"")</f>
        <v/>
      </c>
      <c r="I272" s="86" t="str">
        <f>IFERROR(IF(INDEX(Backlog!H$6:H$1005,Calculation!$B272,1)="","Not set",INDEX(Backlog!H$6:H$1005,Calculation!$B272,1)),"")</f>
        <v>Not set</v>
      </c>
      <c r="J272" s="86" t="str">
        <f>IFERROR(""&amp;INDEX(Backlog!I$6:I$1005,Calculation!$B272,1),"")</f>
        <v/>
      </c>
      <c r="K272" s="86" t="str">
        <f>IFERROR(IF(LEN(INDEX(Backlog!J$6:J$1005,Calculation!$B272,1))=0,"Not set",INDEX(Backlog!J$6:J$1005,Calculation!$B272,1)),"")</f>
        <v>Not set</v>
      </c>
      <c r="L272" s="105" t="str">
        <f>IFERROR(IF(INDEX(Backlog!K$6:K$1005,Calculation!$B272,1)="","",INDEX(Backlog!K$6:K$1005,Calculation!$B272,1)),"")</f>
        <v/>
      </c>
      <c r="M272" s="105" t="str">
        <f t="shared" si="104"/>
        <v/>
      </c>
      <c r="N272" s="105" t="str">
        <f>IFERROR(IF(INDEX(Backlog!L$6:L$1005,Calculation!$B272,1)="","",INDEX(Backlog!L$6:L$1005,Calculation!$B272,1)),"")</f>
        <v/>
      </c>
      <c r="O272" s="105" t="str">
        <f t="shared" si="105"/>
        <v/>
      </c>
      <c r="P272" s="86" t="str">
        <f>IFERROR(""&amp;INDEX(Backlog!M$6:M$1005,Calculation!$B272,1),"")</f>
        <v/>
      </c>
      <c r="Q272" s="106" t="str">
        <f t="shared" si="106"/>
        <v/>
      </c>
      <c r="R272" s="106">
        <f t="shared" si="107"/>
        <v>0</v>
      </c>
      <c r="T272" s="107">
        <f t="shared" si="108"/>
        <v>0</v>
      </c>
      <c r="U272" s="86">
        <f t="shared" si="109"/>
        <v>1</v>
      </c>
      <c r="V272" s="86">
        <f t="shared" si="110"/>
        <v>1</v>
      </c>
      <c r="W272" s="86">
        <f t="shared" si="111"/>
        <v>1</v>
      </c>
      <c r="X272" s="86">
        <f t="shared" si="118"/>
        <v>0</v>
      </c>
      <c r="Y272" s="86" t="str">
        <f t="shared" si="112"/>
        <v xml:space="preserve">#0 - </v>
      </c>
      <c r="Z272" s="86" t="str">
        <f t="shared" si="113"/>
        <v>-</v>
      </c>
      <c r="AA272" s="86" t="str">
        <f>IF(X272=0,"",IF(LEN(K272)=0,COLUMN(Kanban!$D$8),IFERROR(MATCH(K272,Kanban!$A$8:$AI$8,0),COLUMN(Kanban!$D$8))))</f>
        <v/>
      </c>
      <c r="AB272" s="86" t="str">
        <f>IF(X272=0,"",2*COUNTIF($AA$5:AA272,AA272)+$AF$5)</f>
        <v/>
      </c>
      <c r="AC272" s="106" t="str">
        <f t="shared" si="119"/>
        <v>-</v>
      </c>
      <c r="BF272" s="111" t="str">
        <f t="array" ref="BF272">IFERROR(SMALL(IF($D$5:$D$1004=$AP$6,$N$5:$N$1004,""),B272),"")</f>
        <v/>
      </c>
      <c r="BG272" s="112" t="str">
        <f>IF(IFERROR(MATCH(BF272,$BF$4:BF271,0),0)=0,MAX($BG$4:BG271)+1,"")</f>
        <v/>
      </c>
      <c r="BH272" s="113" t="str">
        <f t="shared" si="114"/>
        <v/>
      </c>
      <c r="BI272" s="112" t="str">
        <f t="shared" si="115"/>
        <v/>
      </c>
      <c r="BJ272" s="86" t="str">
        <f t="shared" si="116"/>
        <v/>
      </c>
      <c r="BK272" s="86" t="str">
        <f t="shared" si="120"/>
        <v/>
      </c>
      <c r="BL272" s="86" t="str">
        <f t="shared" si="117"/>
        <v/>
      </c>
      <c r="BM272" s="86" t="str">
        <f t="shared" si="121"/>
        <v/>
      </c>
    </row>
    <row r="273" spans="2:65" s="7" customFormat="1" x14ac:dyDescent="0.25">
      <c r="B273" s="104">
        <v>269</v>
      </c>
      <c r="C273" s="86">
        <f>IFERROR(INDEX(Backlog!B$6:B$1005,Calculation!$B273,1),"")</f>
        <v>0</v>
      </c>
      <c r="D273" s="86" t="str">
        <f>IFERROR(IF(INDEX(Backlog!C$6:C$1005,Calculation!$B273,1)="","",INDEX(Backlog!C$6:C$1005,Calculation!$B273,1)),"")</f>
        <v/>
      </c>
      <c r="E273" s="86" t="str">
        <f>IFERROR(""&amp;INDEX(Backlog!D$6:D$1005,Calculation!$B273,1),"")</f>
        <v/>
      </c>
      <c r="F273" s="86" t="str">
        <f>IFERROR(""&amp;INDEX(Backlog!E$6:E$1005,Calculation!$B273,1),"")</f>
        <v/>
      </c>
      <c r="G273" s="86" t="str">
        <f>IFERROR(""&amp;INDEX(Backlog!F$6:F$1005,Calculation!$B273,1),"")</f>
        <v/>
      </c>
      <c r="H273" s="86" t="str">
        <f>IFERROR(IF(INDEX(Backlog!G$6:G$1005,Calculation!$B273,1)="","",INDEX(Backlog!G$6:G$1005,Calculation!$B273,1)),"")</f>
        <v/>
      </c>
      <c r="I273" s="86" t="str">
        <f>IFERROR(IF(INDEX(Backlog!H$6:H$1005,Calculation!$B273,1)="","Not set",INDEX(Backlog!H$6:H$1005,Calculation!$B273,1)),"")</f>
        <v>Not set</v>
      </c>
      <c r="J273" s="86" t="str">
        <f>IFERROR(""&amp;INDEX(Backlog!I$6:I$1005,Calculation!$B273,1),"")</f>
        <v/>
      </c>
      <c r="K273" s="86" t="str">
        <f>IFERROR(IF(LEN(INDEX(Backlog!J$6:J$1005,Calculation!$B273,1))=0,"Not set",INDEX(Backlog!J$6:J$1005,Calculation!$B273,1)),"")</f>
        <v>Not set</v>
      </c>
      <c r="L273" s="105" t="str">
        <f>IFERROR(IF(INDEX(Backlog!K$6:K$1005,Calculation!$B273,1)="","",INDEX(Backlog!K$6:K$1005,Calculation!$B273,1)),"")</f>
        <v/>
      </c>
      <c r="M273" s="105" t="str">
        <f t="shared" si="104"/>
        <v/>
      </c>
      <c r="N273" s="105" t="str">
        <f>IFERROR(IF(INDEX(Backlog!L$6:L$1005,Calculation!$B273,1)="","",INDEX(Backlog!L$6:L$1005,Calculation!$B273,1)),"")</f>
        <v/>
      </c>
      <c r="O273" s="105" t="str">
        <f t="shared" si="105"/>
        <v/>
      </c>
      <c r="P273" s="86" t="str">
        <f>IFERROR(""&amp;INDEX(Backlog!M$6:M$1005,Calculation!$B273,1),"")</f>
        <v/>
      </c>
      <c r="Q273" s="106" t="str">
        <f t="shared" si="106"/>
        <v/>
      </c>
      <c r="R273" s="106">
        <f t="shared" si="107"/>
        <v>0</v>
      </c>
      <c r="T273" s="107">
        <f t="shared" si="108"/>
        <v>0</v>
      </c>
      <c r="U273" s="86">
        <f t="shared" si="109"/>
        <v>1</v>
      </c>
      <c r="V273" s="86">
        <f t="shared" si="110"/>
        <v>1</v>
      </c>
      <c r="W273" s="86">
        <f t="shared" si="111"/>
        <v>1</v>
      </c>
      <c r="X273" s="86">
        <f t="shared" si="118"/>
        <v>0</v>
      </c>
      <c r="Y273" s="86" t="str">
        <f t="shared" si="112"/>
        <v xml:space="preserve">#0 - </v>
      </c>
      <c r="Z273" s="86" t="str">
        <f t="shared" si="113"/>
        <v>-</v>
      </c>
      <c r="AA273" s="86" t="str">
        <f>IF(X273=0,"",IF(LEN(K273)=0,COLUMN(Kanban!$D$8),IFERROR(MATCH(K273,Kanban!$A$8:$AI$8,0),COLUMN(Kanban!$D$8))))</f>
        <v/>
      </c>
      <c r="AB273" s="86" t="str">
        <f>IF(X273=0,"",2*COUNTIF($AA$5:AA273,AA273)+$AF$5)</f>
        <v/>
      </c>
      <c r="AC273" s="106" t="str">
        <f t="shared" si="119"/>
        <v>-</v>
      </c>
      <c r="BF273" s="111" t="str">
        <f t="array" ref="BF273">IFERROR(SMALL(IF($D$5:$D$1004=$AP$6,$N$5:$N$1004,""),B273),"")</f>
        <v/>
      </c>
      <c r="BG273" s="112" t="str">
        <f>IF(IFERROR(MATCH(BF273,$BF$4:BF272,0),0)=0,MAX($BG$4:BG272)+1,"")</f>
        <v/>
      </c>
      <c r="BH273" s="113" t="str">
        <f t="shared" si="114"/>
        <v/>
      </c>
      <c r="BI273" s="112" t="str">
        <f t="shared" si="115"/>
        <v/>
      </c>
      <c r="BJ273" s="86" t="str">
        <f t="shared" si="116"/>
        <v/>
      </c>
      <c r="BK273" s="86" t="str">
        <f t="shared" si="120"/>
        <v/>
      </c>
      <c r="BL273" s="86" t="str">
        <f t="shared" si="117"/>
        <v/>
      </c>
      <c r="BM273" s="86" t="str">
        <f t="shared" si="121"/>
        <v/>
      </c>
    </row>
    <row r="274" spans="2:65" s="7" customFormat="1" x14ac:dyDescent="0.25">
      <c r="B274" s="104">
        <v>270</v>
      </c>
      <c r="C274" s="86">
        <f>IFERROR(INDEX(Backlog!B$6:B$1005,Calculation!$B274,1),"")</f>
        <v>0</v>
      </c>
      <c r="D274" s="86" t="str">
        <f>IFERROR(IF(INDEX(Backlog!C$6:C$1005,Calculation!$B274,1)="","",INDEX(Backlog!C$6:C$1005,Calculation!$B274,1)),"")</f>
        <v/>
      </c>
      <c r="E274" s="86" t="str">
        <f>IFERROR(""&amp;INDEX(Backlog!D$6:D$1005,Calculation!$B274,1),"")</f>
        <v/>
      </c>
      <c r="F274" s="86" t="str">
        <f>IFERROR(""&amp;INDEX(Backlog!E$6:E$1005,Calculation!$B274,1),"")</f>
        <v/>
      </c>
      <c r="G274" s="86" t="str">
        <f>IFERROR(""&amp;INDEX(Backlog!F$6:F$1005,Calculation!$B274,1),"")</f>
        <v/>
      </c>
      <c r="H274" s="86" t="str">
        <f>IFERROR(IF(INDEX(Backlog!G$6:G$1005,Calculation!$B274,1)="","",INDEX(Backlog!G$6:G$1005,Calculation!$B274,1)),"")</f>
        <v/>
      </c>
      <c r="I274" s="86" t="str">
        <f>IFERROR(IF(INDEX(Backlog!H$6:H$1005,Calculation!$B274,1)="","Not set",INDEX(Backlog!H$6:H$1005,Calculation!$B274,1)),"")</f>
        <v>Not set</v>
      </c>
      <c r="J274" s="86" t="str">
        <f>IFERROR(""&amp;INDEX(Backlog!I$6:I$1005,Calculation!$B274,1),"")</f>
        <v/>
      </c>
      <c r="K274" s="86" t="str">
        <f>IFERROR(IF(LEN(INDEX(Backlog!J$6:J$1005,Calculation!$B274,1))=0,"Not set",INDEX(Backlog!J$6:J$1005,Calculation!$B274,1)),"")</f>
        <v>Not set</v>
      </c>
      <c r="L274" s="105" t="str">
        <f>IFERROR(IF(INDEX(Backlog!K$6:K$1005,Calculation!$B274,1)="","",INDEX(Backlog!K$6:K$1005,Calculation!$B274,1)),"")</f>
        <v/>
      </c>
      <c r="M274" s="105" t="str">
        <f t="shared" si="104"/>
        <v/>
      </c>
      <c r="N274" s="105" t="str">
        <f>IFERROR(IF(INDEX(Backlog!L$6:L$1005,Calculation!$B274,1)="","",INDEX(Backlog!L$6:L$1005,Calculation!$B274,1)),"")</f>
        <v/>
      </c>
      <c r="O274" s="105" t="str">
        <f t="shared" si="105"/>
        <v/>
      </c>
      <c r="P274" s="86" t="str">
        <f>IFERROR(""&amp;INDEX(Backlog!M$6:M$1005,Calculation!$B274,1),"")</f>
        <v/>
      </c>
      <c r="Q274" s="106" t="str">
        <f t="shared" si="106"/>
        <v/>
      </c>
      <c r="R274" s="106">
        <f t="shared" si="107"/>
        <v>0</v>
      </c>
      <c r="T274" s="107">
        <f t="shared" si="108"/>
        <v>0</v>
      </c>
      <c r="U274" s="86">
        <f t="shared" si="109"/>
        <v>1</v>
      </c>
      <c r="V274" s="86">
        <f t="shared" si="110"/>
        <v>1</v>
      </c>
      <c r="W274" s="86">
        <f t="shared" si="111"/>
        <v>1</v>
      </c>
      <c r="X274" s="86">
        <f t="shared" si="118"/>
        <v>0</v>
      </c>
      <c r="Y274" s="86" t="str">
        <f t="shared" si="112"/>
        <v xml:space="preserve">#0 - </v>
      </c>
      <c r="Z274" s="86" t="str">
        <f t="shared" si="113"/>
        <v>-</v>
      </c>
      <c r="AA274" s="86" t="str">
        <f>IF(X274=0,"",IF(LEN(K274)=0,COLUMN(Kanban!$D$8),IFERROR(MATCH(K274,Kanban!$A$8:$AI$8,0),COLUMN(Kanban!$D$8))))</f>
        <v/>
      </c>
      <c r="AB274" s="86" t="str">
        <f>IF(X274=0,"",2*COUNTIF($AA$5:AA274,AA274)+$AF$5)</f>
        <v/>
      </c>
      <c r="AC274" s="106" t="str">
        <f t="shared" si="119"/>
        <v>-</v>
      </c>
      <c r="BF274" s="111" t="str">
        <f t="array" ref="BF274">IFERROR(SMALL(IF($D$5:$D$1004=$AP$6,$N$5:$N$1004,""),B274),"")</f>
        <v/>
      </c>
      <c r="BG274" s="112" t="str">
        <f>IF(IFERROR(MATCH(BF274,$BF$4:BF273,0),0)=0,MAX($BG$4:BG273)+1,"")</f>
        <v/>
      </c>
      <c r="BH274" s="113" t="str">
        <f t="shared" si="114"/>
        <v/>
      </c>
      <c r="BI274" s="112" t="str">
        <f t="shared" si="115"/>
        <v/>
      </c>
      <c r="BJ274" s="86" t="str">
        <f t="shared" si="116"/>
        <v/>
      </c>
      <c r="BK274" s="86" t="str">
        <f t="shared" si="120"/>
        <v/>
      </c>
      <c r="BL274" s="86" t="str">
        <f t="shared" si="117"/>
        <v/>
      </c>
      <c r="BM274" s="86" t="str">
        <f t="shared" si="121"/>
        <v/>
      </c>
    </row>
    <row r="275" spans="2:65" s="7" customFormat="1" x14ac:dyDescent="0.25">
      <c r="B275" s="104">
        <v>271</v>
      </c>
      <c r="C275" s="86">
        <f>IFERROR(INDEX(Backlog!B$6:B$1005,Calculation!$B275,1),"")</f>
        <v>0</v>
      </c>
      <c r="D275" s="86" t="str">
        <f>IFERROR(IF(INDEX(Backlog!C$6:C$1005,Calculation!$B275,1)="","",INDEX(Backlog!C$6:C$1005,Calculation!$B275,1)),"")</f>
        <v/>
      </c>
      <c r="E275" s="86" t="str">
        <f>IFERROR(""&amp;INDEX(Backlog!D$6:D$1005,Calculation!$B275,1),"")</f>
        <v/>
      </c>
      <c r="F275" s="86" t="str">
        <f>IFERROR(""&amp;INDEX(Backlog!E$6:E$1005,Calculation!$B275,1),"")</f>
        <v/>
      </c>
      <c r="G275" s="86" t="str">
        <f>IFERROR(""&amp;INDEX(Backlog!F$6:F$1005,Calculation!$B275,1),"")</f>
        <v/>
      </c>
      <c r="H275" s="86" t="str">
        <f>IFERROR(IF(INDEX(Backlog!G$6:G$1005,Calculation!$B275,1)="","",INDEX(Backlog!G$6:G$1005,Calculation!$B275,1)),"")</f>
        <v/>
      </c>
      <c r="I275" s="86" t="str">
        <f>IFERROR(IF(INDEX(Backlog!H$6:H$1005,Calculation!$B275,1)="","Not set",INDEX(Backlog!H$6:H$1005,Calculation!$B275,1)),"")</f>
        <v>Not set</v>
      </c>
      <c r="J275" s="86" t="str">
        <f>IFERROR(""&amp;INDEX(Backlog!I$6:I$1005,Calculation!$B275,1),"")</f>
        <v/>
      </c>
      <c r="K275" s="86" t="str">
        <f>IFERROR(IF(LEN(INDEX(Backlog!J$6:J$1005,Calculation!$B275,1))=0,"Not set",INDEX(Backlog!J$6:J$1005,Calculation!$B275,1)),"")</f>
        <v>Not set</v>
      </c>
      <c r="L275" s="105" t="str">
        <f>IFERROR(IF(INDEX(Backlog!K$6:K$1005,Calculation!$B275,1)="","",INDEX(Backlog!K$6:K$1005,Calculation!$B275,1)),"")</f>
        <v/>
      </c>
      <c r="M275" s="105" t="str">
        <f t="shared" si="104"/>
        <v/>
      </c>
      <c r="N275" s="105" t="str">
        <f>IFERROR(IF(INDEX(Backlog!L$6:L$1005,Calculation!$B275,1)="","",INDEX(Backlog!L$6:L$1005,Calculation!$B275,1)),"")</f>
        <v/>
      </c>
      <c r="O275" s="105" t="str">
        <f t="shared" si="105"/>
        <v/>
      </c>
      <c r="P275" s="86" t="str">
        <f>IFERROR(""&amp;INDEX(Backlog!M$6:M$1005,Calculation!$B275,1),"")</f>
        <v/>
      </c>
      <c r="Q275" s="106" t="str">
        <f t="shared" si="106"/>
        <v/>
      </c>
      <c r="R275" s="106">
        <f t="shared" si="107"/>
        <v>0</v>
      </c>
      <c r="T275" s="107">
        <f t="shared" si="108"/>
        <v>0</v>
      </c>
      <c r="U275" s="86">
        <f t="shared" si="109"/>
        <v>1</v>
      </c>
      <c r="V275" s="86">
        <f t="shared" si="110"/>
        <v>1</v>
      </c>
      <c r="W275" s="86">
        <f t="shared" si="111"/>
        <v>1</v>
      </c>
      <c r="X275" s="86">
        <f t="shared" si="118"/>
        <v>0</v>
      </c>
      <c r="Y275" s="86" t="str">
        <f t="shared" si="112"/>
        <v xml:space="preserve">#0 - </v>
      </c>
      <c r="Z275" s="86" t="str">
        <f t="shared" si="113"/>
        <v>-</v>
      </c>
      <c r="AA275" s="86" t="str">
        <f>IF(X275=0,"",IF(LEN(K275)=0,COLUMN(Kanban!$D$8),IFERROR(MATCH(K275,Kanban!$A$8:$AI$8,0),COLUMN(Kanban!$D$8))))</f>
        <v/>
      </c>
      <c r="AB275" s="86" t="str">
        <f>IF(X275=0,"",2*COUNTIF($AA$5:AA275,AA275)+$AF$5)</f>
        <v/>
      </c>
      <c r="AC275" s="106" t="str">
        <f t="shared" si="119"/>
        <v>-</v>
      </c>
      <c r="BF275" s="111" t="str">
        <f t="array" ref="BF275">IFERROR(SMALL(IF($D$5:$D$1004=$AP$6,$N$5:$N$1004,""),B275),"")</f>
        <v/>
      </c>
      <c r="BG275" s="112" t="str">
        <f>IF(IFERROR(MATCH(BF275,$BF$4:BF274,0),0)=0,MAX($BG$4:BG274)+1,"")</f>
        <v/>
      </c>
      <c r="BH275" s="113" t="str">
        <f t="shared" si="114"/>
        <v/>
      </c>
      <c r="BI275" s="112" t="str">
        <f t="shared" si="115"/>
        <v/>
      </c>
      <c r="BJ275" s="86" t="str">
        <f t="shared" si="116"/>
        <v/>
      </c>
      <c r="BK275" s="86" t="str">
        <f t="shared" si="120"/>
        <v/>
      </c>
      <c r="BL275" s="86" t="str">
        <f t="shared" si="117"/>
        <v/>
      </c>
      <c r="BM275" s="86" t="str">
        <f t="shared" si="121"/>
        <v/>
      </c>
    </row>
    <row r="276" spans="2:65" s="7" customFormat="1" x14ac:dyDescent="0.25">
      <c r="B276" s="104">
        <v>272</v>
      </c>
      <c r="C276" s="86">
        <f>IFERROR(INDEX(Backlog!B$6:B$1005,Calculation!$B276,1),"")</f>
        <v>0</v>
      </c>
      <c r="D276" s="86" t="str">
        <f>IFERROR(IF(INDEX(Backlog!C$6:C$1005,Calculation!$B276,1)="","",INDEX(Backlog!C$6:C$1005,Calculation!$B276,1)),"")</f>
        <v/>
      </c>
      <c r="E276" s="86" t="str">
        <f>IFERROR(""&amp;INDEX(Backlog!D$6:D$1005,Calculation!$B276,1),"")</f>
        <v/>
      </c>
      <c r="F276" s="86" t="str">
        <f>IFERROR(""&amp;INDEX(Backlog!E$6:E$1005,Calculation!$B276,1),"")</f>
        <v/>
      </c>
      <c r="G276" s="86" t="str">
        <f>IFERROR(""&amp;INDEX(Backlog!F$6:F$1005,Calculation!$B276,1),"")</f>
        <v/>
      </c>
      <c r="H276" s="86" t="str">
        <f>IFERROR(IF(INDEX(Backlog!G$6:G$1005,Calculation!$B276,1)="","",INDEX(Backlog!G$6:G$1005,Calculation!$B276,1)),"")</f>
        <v/>
      </c>
      <c r="I276" s="86" t="str">
        <f>IFERROR(IF(INDEX(Backlog!H$6:H$1005,Calculation!$B276,1)="","Not set",INDEX(Backlog!H$6:H$1005,Calculation!$B276,1)),"")</f>
        <v>Not set</v>
      </c>
      <c r="J276" s="86" t="str">
        <f>IFERROR(""&amp;INDEX(Backlog!I$6:I$1005,Calculation!$B276,1),"")</f>
        <v/>
      </c>
      <c r="K276" s="86" t="str">
        <f>IFERROR(IF(LEN(INDEX(Backlog!J$6:J$1005,Calculation!$B276,1))=0,"Not set",INDEX(Backlog!J$6:J$1005,Calculation!$B276,1)),"")</f>
        <v>Not set</v>
      </c>
      <c r="L276" s="105" t="str">
        <f>IFERROR(IF(INDEX(Backlog!K$6:K$1005,Calculation!$B276,1)="","",INDEX(Backlog!K$6:K$1005,Calculation!$B276,1)),"")</f>
        <v/>
      </c>
      <c r="M276" s="105" t="str">
        <f t="shared" si="104"/>
        <v/>
      </c>
      <c r="N276" s="105" t="str">
        <f>IFERROR(IF(INDEX(Backlog!L$6:L$1005,Calculation!$B276,1)="","",INDEX(Backlog!L$6:L$1005,Calculation!$B276,1)),"")</f>
        <v/>
      </c>
      <c r="O276" s="105" t="str">
        <f t="shared" si="105"/>
        <v/>
      </c>
      <c r="P276" s="86" t="str">
        <f>IFERROR(""&amp;INDEX(Backlog!M$6:M$1005,Calculation!$B276,1),"")</f>
        <v/>
      </c>
      <c r="Q276" s="106" t="str">
        <f t="shared" si="106"/>
        <v/>
      </c>
      <c r="R276" s="106">
        <f t="shared" si="107"/>
        <v>0</v>
      </c>
      <c r="T276" s="107">
        <f t="shared" si="108"/>
        <v>0</v>
      </c>
      <c r="U276" s="86">
        <f t="shared" si="109"/>
        <v>1</v>
      </c>
      <c r="V276" s="86">
        <f t="shared" si="110"/>
        <v>1</v>
      </c>
      <c r="W276" s="86">
        <f t="shared" si="111"/>
        <v>1</v>
      </c>
      <c r="X276" s="86">
        <f t="shared" si="118"/>
        <v>0</v>
      </c>
      <c r="Y276" s="86" t="str">
        <f t="shared" si="112"/>
        <v xml:space="preserve">#0 - </v>
      </c>
      <c r="Z276" s="86" t="str">
        <f t="shared" si="113"/>
        <v>-</v>
      </c>
      <c r="AA276" s="86" t="str">
        <f>IF(X276=0,"",IF(LEN(K276)=0,COLUMN(Kanban!$D$8),IFERROR(MATCH(K276,Kanban!$A$8:$AI$8,0),COLUMN(Kanban!$D$8))))</f>
        <v/>
      </c>
      <c r="AB276" s="86" t="str">
        <f>IF(X276=0,"",2*COUNTIF($AA$5:AA276,AA276)+$AF$5)</f>
        <v/>
      </c>
      <c r="AC276" s="106" t="str">
        <f t="shared" si="119"/>
        <v>-</v>
      </c>
      <c r="BF276" s="111" t="str">
        <f t="array" ref="BF276">IFERROR(SMALL(IF($D$5:$D$1004=$AP$6,$N$5:$N$1004,""),B276),"")</f>
        <v/>
      </c>
      <c r="BG276" s="112" t="str">
        <f>IF(IFERROR(MATCH(BF276,$BF$4:BF275,0),0)=0,MAX($BG$4:BG275)+1,"")</f>
        <v/>
      </c>
      <c r="BH276" s="113" t="str">
        <f t="shared" si="114"/>
        <v/>
      </c>
      <c r="BI276" s="112" t="str">
        <f t="shared" si="115"/>
        <v/>
      </c>
      <c r="BJ276" s="86" t="str">
        <f t="shared" si="116"/>
        <v/>
      </c>
      <c r="BK276" s="86" t="str">
        <f t="shared" si="120"/>
        <v/>
      </c>
      <c r="BL276" s="86" t="str">
        <f t="shared" si="117"/>
        <v/>
      </c>
      <c r="BM276" s="86" t="str">
        <f t="shared" si="121"/>
        <v/>
      </c>
    </row>
    <row r="277" spans="2:65" s="7" customFormat="1" x14ac:dyDescent="0.25">
      <c r="B277" s="104">
        <v>273</v>
      </c>
      <c r="C277" s="86">
        <f>IFERROR(INDEX(Backlog!B$6:B$1005,Calculation!$B277,1),"")</f>
        <v>0</v>
      </c>
      <c r="D277" s="86" t="str">
        <f>IFERROR(IF(INDEX(Backlog!C$6:C$1005,Calculation!$B277,1)="","",INDEX(Backlog!C$6:C$1005,Calculation!$B277,1)),"")</f>
        <v/>
      </c>
      <c r="E277" s="86" t="str">
        <f>IFERROR(""&amp;INDEX(Backlog!D$6:D$1005,Calculation!$B277,1),"")</f>
        <v/>
      </c>
      <c r="F277" s="86" t="str">
        <f>IFERROR(""&amp;INDEX(Backlog!E$6:E$1005,Calculation!$B277,1),"")</f>
        <v/>
      </c>
      <c r="G277" s="86" t="str">
        <f>IFERROR(""&amp;INDEX(Backlog!F$6:F$1005,Calculation!$B277,1),"")</f>
        <v/>
      </c>
      <c r="H277" s="86" t="str">
        <f>IFERROR(IF(INDEX(Backlog!G$6:G$1005,Calculation!$B277,1)="","",INDEX(Backlog!G$6:G$1005,Calculation!$B277,1)),"")</f>
        <v/>
      </c>
      <c r="I277" s="86" t="str">
        <f>IFERROR(IF(INDEX(Backlog!H$6:H$1005,Calculation!$B277,1)="","Not set",INDEX(Backlog!H$6:H$1005,Calculation!$B277,1)),"")</f>
        <v>Not set</v>
      </c>
      <c r="J277" s="86" t="str">
        <f>IFERROR(""&amp;INDEX(Backlog!I$6:I$1005,Calculation!$B277,1),"")</f>
        <v/>
      </c>
      <c r="K277" s="86" t="str">
        <f>IFERROR(IF(LEN(INDEX(Backlog!J$6:J$1005,Calculation!$B277,1))=0,"Not set",INDEX(Backlog!J$6:J$1005,Calculation!$B277,1)),"")</f>
        <v>Not set</v>
      </c>
      <c r="L277" s="105" t="str">
        <f>IFERROR(IF(INDEX(Backlog!K$6:K$1005,Calculation!$B277,1)="","",INDEX(Backlog!K$6:K$1005,Calculation!$B277,1)),"")</f>
        <v/>
      </c>
      <c r="M277" s="105" t="str">
        <f t="shared" si="104"/>
        <v/>
      </c>
      <c r="N277" s="105" t="str">
        <f>IFERROR(IF(INDEX(Backlog!L$6:L$1005,Calculation!$B277,1)="","",INDEX(Backlog!L$6:L$1005,Calculation!$B277,1)),"")</f>
        <v/>
      </c>
      <c r="O277" s="105" t="str">
        <f t="shared" si="105"/>
        <v/>
      </c>
      <c r="P277" s="86" t="str">
        <f>IFERROR(""&amp;INDEX(Backlog!M$6:M$1005,Calculation!$B277,1),"")</f>
        <v/>
      </c>
      <c r="Q277" s="106" t="str">
        <f t="shared" si="106"/>
        <v/>
      </c>
      <c r="R277" s="106">
        <f t="shared" si="107"/>
        <v>0</v>
      </c>
      <c r="T277" s="107">
        <f t="shared" si="108"/>
        <v>0</v>
      </c>
      <c r="U277" s="86">
        <f t="shared" si="109"/>
        <v>1</v>
      </c>
      <c r="V277" s="86">
        <f t="shared" si="110"/>
        <v>1</v>
      </c>
      <c r="W277" s="86">
        <f t="shared" si="111"/>
        <v>1</v>
      </c>
      <c r="X277" s="86">
        <f t="shared" si="118"/>
        <v>0</v>
      </c>
      <c r="Y277" s="86" t="str">
        <f t="shared" si="112"/>
        <v xml:space="preserve">#0 - </v>
      </c>
      <c r="Z277" s="86" t="str">
        <f t="shared" si="113"/>
        <v>-</v>
      </c>
      <c r="AA277" s="86" t="str">
        <f>IF(X277=0,"",IF(LEN(K277)=0,COLUMN(Kanban!$D$8),IFERROR(MATCH(K277,Kanban!$A$8:$AI$8,0),COLUMN(Kanban!$D$8))))</f>
        <v/>
      </c>
      <c r="AB277" s="86" t="str">
        <f>IF(X277=0,"",2*COUNTIF($AA$5:AA277,AA277)+$AF$5)</f>
        <v/>
      </c>
      <c r="AC277" s="106" t="str">
        <f t="shared" si="119"/>
        <v>-</v>
      </c>
      <c r="BF277" s="111" t="str">
        <f t="array" ref="BF277">IFERROR(SMALL(IF($D$5:$D$1004=$AP$6,$N$5:$N$1004,""),B277),"")</f>
        <v/>
      </c>
      <c r="BG277" s="112" t="str">
        <f>IF(IFERROR(MATCH(BF277,$BF$4:BF276,0),0)=0,MAX($BG$4:BG276)+1,"")</f>
        <v/>
      </c>
      <c r="BH277" s="113" t="str">
        <f t="shared" si="114"/>
        <v/>
      </c>
      <c r="BI277" s="112" t="str">
        <f t="shared" si="115"/>
        <v/>
      </c>
      <c r="BJ277" s="86" t="str">
        <f t="shared" si="116"/>
        <v/>
      </c>
      <c r="BK277" s="86" t="str">
        <f t="shared" si="120"/>
        <v/>
      </c>
      <c r="BL277" s="86" t="str">
        <f t="shared" si="117"/>
        <v/>
      </c>
      <c r="BM277" s="86" t="str">
        <f t="shared" si="121"/>
        <v/>
      </c>
    </row>
    <row r="278" spans="2:65" s="7" customFormat="1" x14ac:dyDescent="0.25">
      <c r="B278" s="104">
        <v>274</v>
      </c>
      <c r="C278" s="86">
        <f>IFERROR(INDEX(Backlog!B$6:B$1005,Calculation!$B278,1),"")</f>
        <v>0</v>
      </c>
      <c r="D278" s="86" t="str">
        <f>IFERROR(IF(INDEX(Backlog!C$6:C$1005,Calculation!$B278,1)="","",INDEX(Backlog!C$6:C$1005,Calculation!$B278,1)),"")</f>
        <v/>
      </c>
      <c r="E278" s="86" t="str">
        <f>IFERROR(""&amp;INDEX(Backlog!D$6:D$1005,Calculation!$B278,1),"")</f>
        <v/>
      </c>
      <c r="F278" s="86" t="str">
        <f>IFERROR(""&amp;INDEX(Backlog!E$6:E$1005,Calculation!$B278,1),"")</f>
        <v/>
      </c>
      <c r="G278" s="86" t="str">
        <f>IFERROR(""&amp;INDEX(Backlog!F$6:F$1005,Calculation!$B278,1),"")</f>
        <v/>
      </c>
      <c r="H278" s="86" t="str">
        <f>IFERROR(IF(INDEX(Backlog!G$6:G$1005,Calculation!$B278,1)="","",INDEX(Backlog!G$6:G$1005,Calculation!$B278,1)),"")</f>
        <v/>
      </c>
      <c r="I278" s="86" t="str">
        <f>IFERROR(IF(INDEX(Backlog!H$6:H$1005,Calculation!$B278,1)="","Not set",INDEX(Backlog!H$6:H$1005,Calculation!$B278,1)),"")</f>
        <v>Not set</v>
      </c>
      <c r="J278" s="86" t="str">
        <f>IFERROR(""&amp;INDEX(Backlog!I$6:I$1005,Calculation!$B278,1),"")</f>
        <v/>
      </c>
      <c r="K278" s="86" t="str">
        <f>IFERROR(IF(LEN(INDEX(Backlog!J$6:J$1005,Calculation!$B278,1))=0,"Not set",INDEX(Backlog!J$6:J$1005,Calculation!$B278,1)),"")</f>
        <v>Not set</v>
      </c>
      <c r="L278" s="105" t="str">
        <f>IFERROR(IF(INDEX(Backlog!K$6:K$1005,Calculation!$B278,1)="","",INDEX(Backlog!K$6:K$1005,Calculation!$B278,1)),"")</f>
        <v/>
      </c>
      <c r="M278" s="105" t="str">
        <f t="shared" si="104"/>
        <v/>
      </c>
      <c r="N278" s="105" t="str">
        <f>IFERROR(IF(INDEX(Backlog!L$6:L$1005,Calculation!$B278,1)="","",INDEX(Backlog!L$6:L$1005,Calculation!$B278,1)),"")</f>
        <v/>
      </c>
      <c r="O278" s="105" t="str">
        <f t="shared" si="105"/>
        <v/>
      </c>
      <c r="P278" s="86" t="str">
        <f>IFERROR(""&amp;INDEX(Backlog!M$6:M$1005,Calculation!$B278,1),"")</f>
        <v/>
      </c>
      <c r="Q278" s="106" t="str">
        <f t="shared" si="106"/>
        <v/>
      </c>
      <c r="R278" s="106">
        <f t="shared" si="107"/>
        <v>0</v>
      </c>
      <c r="T278" s="107">
        <f t="shared" si="108"/>
        <v>0</v>
      </c>
      <c r="U278" s="86">
        <f t="shared" si="109"/>
        <v>1</v>
      </c>
      <c r="V278" s="86">
        <f t="shared" si="110"/>
        <v>1</v>
      </c>
      <c r="W278" s="86">
        <f t="shared" si="111"/>
        <v>1</v>
      </c>
      <c r="X278" s="86">
        <f t="shared" si="118"/>
        <v>0</v>
      </c>
      <c r="Y278" s="86" t="str">
        <f t="shared" si="112"/>
        <v xml:space="preserve">#0 - </v>
      </c>
      <c r="Z278" s="86" t="str">
        <f t="shared" si="113"/>
        <v>-</v>
      </c>
      <c r="AA278" s="86" t="str">
        <f>IF(X278=0,"",IF(LEN(K278)=0,COLUMN(Kanban!$D$8),IFERROR(MATCH(K278,Kanban!$A$8:$AI$8,0),COLUMN(Kanban!$D$8))))</f>
        <v/>
      </c>
      <c r="AB278" s="86" t="str">
        <f>IF(X278=0,"",2*COUNTIF($AA$5:AA278,AA278)+$AF$5)</f>
        <v/>
      </c>
      <c r="AC278" s="106" t="str">
        <f t="shared" si="119"/>
        <v>-</v>
      </c>
      <c r="BF278" s="111" t="str">
        <f t="array" ref="BF278">IFERROR(SMALL(IF($D$5:$D$1004=$AP$6,$N$5:$N$1004,""),B278),"")</f>
        <v/>
      </c>
      <c r="BG278" s="112" t="str">
        <f>IF(IFERROR(MATCH(BF278,$BF$4:BF277,0),0)=0,MAX($BG$4:BG277)+1,"")</f>
        <v/>
      </c>
      <c r="BH278" s="113" t="str">
        <f t="shared" si="114"/>
        <v/>
      </c>
      <c r="BI278" s="112" t="str">
        <f t="shared" si="115"/>
        <v/>
      </c>
      <c r="BJ278" s="86" t="str">
        <f t="shared" si="116"/>
        <v/>
      </c>
      <c r="BK278" s="86" t="str">
        <f t="shared" si="120"/>
        <v/>
      </c>
      <c r="BL278" s="86" t="str">
        <f t="shared" si="117"/>
        <v/>
      </c>
      <c r="BM278" s="86" t="str">
        <f t="shared" si="121"/>
        <v/>
      </c>
    </row>
    <row r="279" spans="2:65" s="7" customFormat="1" x14ac:dyDescent="0.25">
      <c r="B279" s="104">
        <v>275</v>
      </c>
      <c r="C279" s="86">
        <f>IFERROR(INDEX(Backlog!B$6:B$1005,Calculation!$B279,1),"")</f>
        <v>0</v>
      </c>
      <c r="D279" s="86" t="str">
        <f>IFERROR(IF(INDEX(Backlog!C$6:C$1005,Calculation!$B279,1)="","",INDEX(Backlog!C$6:C$1005,Calculation!$B279,1)),"")</f>
        <v/>
      </c>
      <c r="E279" s="86" t="str">
        <f>IFERROR(""&amp;INDEX(Backlog!D$6:D$1005,Calculation!$B279,1),"")</f>
        <v/>
      </c>
      <c r="F279" s="86" t="str">
        <f>IFERROR(""&amp;INDEX(Backlog!E$6:E$1005,Calculation!$B279,1),"")</f>
        <v/>
      </c>
      <c r="G279" s="86" t="str">
        <f>IFERROR(""&amp;INDEX(Backlog!F$6:F$1005,Calculation!$B279,1),"")</f>
        <v/>
      </c>
      <c r="H279" s="86" t="str">
        <f>IFERROR(IF(INDEX(Backlog!G$6:G$1005,Calculation!$B279,1)="","",INDEX(Backlog!G$6:G$1005,Calculation!$B279,1)),"")</f>
        <v/>
      </c>
      <c r="I279" s="86" t="str">
        <f>IFERROR(IF(INDEX(Backlog!H$6:H$1005,Calculation!$B279,1)="","Not set",INDEX(Backlog!H$6:H$1005,Calculation!$B279,1)),"")</f>
        <v>Not set</v>
      </c>
      <c r="J279" s="86" t="str">
        <f>IFERROR(""&amp;INDEX(Backlog!I$6:I$1005,Calculation!$B279,1),"")</f>
        <v/>
      </c>
      <c r="K279" s="86" t="str">
        <f>IFERROR(IF(LEN(INDEX(Backlog!J$6:J$1005,Calculation!$B279,1))=0,"Not set",INDEX(Backlog!J$6:J$1005,Calculation!$B279,1)),"")</f>
        <v>Not set</v>
      </c>
      <c r="L279" s="105" t="str">
        <f>IFERROR(IF(INDEX(Backlog!K$6:K$1005,Calculation!$B279,1)="","",INDEX(Backlog!K$6:K$1005,Calculation!$B279,1)),"")</f>
        <v/>
      </c>
      <c r="M279" s="105" t="str">
        <f t="shared" si="104"/>
        <v/>
      </c>
      <c r="N279" s="105" t="str">
        <f>IFERROR(IF(INDEX(Backlog!L$6:L$1005,Calculation!$B279,1)="","",INDEX(Backlog!L$6:L$1005,Calculation!$B279,1)),"")</f>
        <v/>
      </c>
      <c r="O279" s="105" t="str">
        <f t="shared" si="105"/>
        <v/>
      </c>
      <c r="P279" s="86" t="str">
        <f>IFERROR(""&amp;INDEX(Backlog!M$6:M$1005,Calculation!$B279,1),"")</f>
        <v/>
      </c>
      <c r="Q279" s="106" t="str">
        <f t="shared" si="106"/>
        <v/>
      </c>
      <c r="R279" s="106">
        <f t="shared" si="107"/>
        <v>0</v>
      </c>
      <c r="T279" s="107">
        <f t="shared" si="108"/>
        <v>0</v>
      </c>
      <c r="U279" s="86">
        <f t="shared" si="109"/>
        <v>1</v>
      </c>
      <c r="V279" s="86">
        <f t="shared" si="110"/>
        <v>1</v>
      </c>
      <c r="W279" s="86">
        <f t="shared" si="111"/>
        <v>1</v>
      </c>
      <c r="X279" s="86">
        <f t="shared" si="118"/>
        <v>0</v>
      </c>
      <c r="Y279" s="86" t="str">
        <f t="shared" si="112"/>
        <v xml:space="preserve">#0 - </v>
      </c>
      <c r="Z279" s="86" t="str">
        <f t="shared" si="113"/>
        <v>-</v>
      </c>
      <c r="AA279" s="86" t="str">
        <f>IF(X279=0,"",IF(LEN(K279)=0,COLUMN(Kanban!$D$8),IFERROR(MATCH(K279,Kanban!$A$8:$AI$8,0),COLUMN(Kanban!$D$8))))</f>
        <v/>
      </c>
      <c r="AB279" s="86" t="str">
        <f>IF(X279=0,"",2*COUNTIF($AA$5:AA279,AA279)+$AF$5)</f>
        <v/>
      </c>
      <c r="AC279" s="106" t="str">
        <f t="shared" si="119"/>
        <v>-</v>
      </c>
      <c r="BF279" s="111" t="str">
        <f t="array" ref="BF279">IFERROR(SMALL(IF($D$5:$D$1004=$AP$6,$N$5:$N$1004,""),B279),"")</f>
        <v/>
      </c>
      <c r="BG279" s="112" t="str">
        <f>IF(IFERROR(MATCH(BF279,$BF$4:BF278,0),0)=0,MAX($BG$4:BG278)+1,"")</f>
        <v/>
      </c>
      <c r="BH279" s="113" t="str">
        <f t="shared" si="114"/>
        <v/>
      </c>
      <c r="BI279" s="112" t="str">
        <f t="shared" si="115"/>
        <v/>
      </c>
      <c r="BJ279" s="86" t="str">
        <f t="shared" si="116"/>
        <v/>
      </c>
      <c r="BK279" s="86" t="str">
        <f t="shared" si="120"/>
        <v/>
      </c>
      <c r="BL279" s="86" t="str">
        <f t="shared" si="117"/>
        <v/>
      </c>
      <c r="BM279" s="86" t="str">
        <f t="shared" si="121"/>
        <v/>
      </c>
    </row>
    <row r="280" spans="2:65" s="7" customFormat="1" x14ac:dyDescent="0.25">
      <c r="B280" s="104">
        <v>276</v>
      </c>
      <c r="C280" s="86">
        <f>IFERROR(INDEX(Backlog!B$6:B$1005,Calculation!$B280,1),"")</f>
        <v>0</v>
      </c>
      <c r="D280" s="86" t="str">
        <f>IFERROR(IF(INDEX(Backlog!C$6:C$1005,Calculation!$B280,1)="","",INDEX(Backlog!C$6:C$1005,Calculation!$B280,1)),"")</f>
        <v/>
      </c>
      <c r="E280" s="86" t="str">
        <f>IFERROR(""&amp;INDEX(Backlog!D$6:D$1005,Calculation!$B280,1),"")</f>
        <v/>
      </c>
      <c r="F280" s="86" t="str">
        <f>IFERROR(""&amp;INDEX(Backlog!E$6:E$1005,Calculation!$B280,1),"")</f>
        <v/>
      </c>
      <c r="G280" s="86" t="str">
        <f>IFERROR(""&amp;INDEX(Backlog!F$6:F$1005,Calculation!$B280,1),"")</f>
        <v/>
      </c>
      <c r="H280" s="86" t="str">
        <f>IFERROR(IF(INDEX(Backlog!G$6:G$1005,Calculation!$B280,1)="","",INDEX(Backlog!G$6:G$1005,Calculation!$B280,1)),"")</f>
        <v/>
      </c>
      <c r="I280" s="86" t="str">
        <f>IFERROR(IF(INDEX(Backlog!H$6:H$1005,Calculation!$B280,1)="","Not set",INDEX(Backlog!H$6:H$1005,Calculation!$B280,1)),"")</f>
        <v>Not set</v>
      </c>
      <c r="J280" s="86" t="str">
        <f>IFERROR(""&amp;INDEX(Backlog!I$6:I$1005,Calculation!$B280,1),"")</f>
        <v/>
      </c>
      <c r="K280" s="86" t="str">
        <f>IFERROR(IF(LEN(INDEX(Backlog!J$6:J$1005,Calculation!$B280,1))=0,"Not set",INDEX(Backlog!J$6:J$1005,Calculation!$B280,1)),"")</f>
        <v>Not set</v>
      </c>
      <c r="L280" s="105" t="str">
        <f>IFERROR(IF(INDEX(Backlog!K$6:K$1005,Calculation!$B280,1)="","",INDEX(Backlog!K$6:K$1005,Calculation!$B280,1)),"")</f>
        <v/>
      </c>
      <c r="M280" s="105" t="str">
        <f t="shared" si="104"/>
        <v/>
      </c>
      <c r="N280" s="105" t="str">
        <f>IFERROR(IF(INDEX(Backlog!L$6:L$1005,Calculation!$B280,1)="","",INDEX(Backlog!L$6:L$1005,Calculation!$B280,1)),"")</f>
        <v/>
      </c>
      <c r="O280" s="105" t="str">
        <f t="shared" si="105"/>
        <v/>
      </c>
      <c r="P280" s="86" t="str">
        <f>IFERROR(""&amp;INDEX(Backlog!M$6:M$1005,Calculation!$B280,1),"")</f>
        <v/>
      </c>
      <c r="Q280" s="106" t="str">
        <f t="shared" si="106"/>
        <v/>
      </c>
      <c r="R280" s="106">
        <f t="shared" si="107"/>
        <v>0</v>
      </c>
      <c r="T280" s="107">
        <f t="shared" si="108"/>
        <v>0</v>
      </c>
      <c r="U280" s="86">
        <f t="shared" si="109"/>
        <v>1</v>
      </c>
      <c r="V280" s="86">
        <f t="shared" si="110"/>
        <v>1</v>
      </c>
      <c r="W280" s="86">
        <f t="shared" si="111"/>
        <v>1</v>
      </c>
      <c r="X280" s="86">
        <f t="shared" si="118"/>
        <v>0</v>
      </c>
      <c r="Y280" s="86" t="str">
        <f t="shared" si="112"/>
        <v xml:space="preserve">#0 - </v>
      </c>
      <c r="Z280" s="86" t="str">
        <f t="shared" si="113"/>
        <v>-</v>
      </c>
      <c r="AA280" s="86" t="str">
        <f>IF(X280=0,"",IF(LEN(K280)=0,COLUMN(Kanban!$D$8),IFERROR(MATCH(K280,Kanban!$A$8:$AI$8,0),COLUMN(Kanban!$D$8))))</f>
        <v/>
      </c>
      <c r="AB280" s="86" t="str">
        <f>IF(X280=0,"",2*COUNTIF($AA$5:AA280,AA280)+$AF$5)</f>
        <v/>
      </c>
      <c r="AC280" s="106" t="str">
        <f t="shared" si="119"/>
        <v>-</v>
      </c>
      <c r="BF280" s="111" t="str">
        <f t="array" ref="BF280">IFERROR(SMALL(IF($D$5:$D$1004=$AP$6,$N$5:$N$1004,""),B280),"")</f>
        <v/>
      </c>
      <c r="BG280" s="112" t="str">
        <f>IF(IFERROR(MATCH(BF280,$BF$4:BF279,0),0)=0,MAX($BG$4:BG279)+1,"")</f>
        <v/>
      </c>
      <c r="BH280" s="113" t="str">
        <f t="shared" si="114"/>
        <v/>
      </c>
      <c r="BI280" s="112" t="str">
        <f t="shared" si="115"/>
        <v/>
      </c>
      <c r="BJ280" s="86" t="str">
        <f t="shared" si="116"/>
        <v/>
      </c>
      <c r="BK280" s="86" t="str">
        <f t="shared" si="120"/>
        <v/>
      </c>
      <c r="BL280" s="86" t="str">
        <f t="shared" si="117"/>
        <v/>
      </c>
      <c r="BM280" s="86" t="str">
        <f t="shared" si="121"/>
        <v/>
      </c>
    </row>
    <row r="281" spans="2:65" s="7" customFormat="1" x14ac:dyDescent="0.25">
      <c r="B281" s="104">
        <v>277</v>
      </c>
      <c r="C281" s="86">
        <f>IFERROR(INDEX(Backlog!B$6:B$1005,Calculation!$B281,1),"")</f>
        <v>0</v>
      </c>
      <c r="D281" s="86" t="str">
        <f>IFERROR(IF(INDEX(Backlog!C$6:C$1005,Calculation!$B281,1)="","",INDEX(Backlog!C$6:C$1005,Calculation!$B281,1)),"")</f>
        <v/>
      </c>
      <c r="E281" s="86" t="str">
        <f>IFERROR(""&amp;INDEX(Backlog!D$6:D$1005,Calculation!$B281,1),"")</f>
        <v/>
      </c>
      <c r="F281" s="86" t="str">
        <f>IFERROR(""&amp;INDEX(Backlog!E$6:E$1005,Calculation!$B281,1),"")</f>
        <v/>
      </c>
      <c r="G281" s="86" t="str">
        <f>IFERROR(""&amp;INDEX(Backlog!F$6:F$1005,Calculation!$B281,1),"")</f>
        <v/>
      </c>
      <c r="H281" s="86" t="str">
        <f>IFERROR(IF(INDEX(Backlog!G$6:G$1005,Calculation!$B281,1)="","",INDEX(Backlog!G$6:G$1005,Calculation!$B281,1)),"")</f>
        <v/>
      </c>
      <c r="I281" s="86" t="str">
        <f>IFERROR(IF(INDEX(Backlog!H$6:H$1005,Calculation!$B281,1)="","Not set",INDEX(Backlog!H$6:H$1005,Calculation!$B281,1)),"")</f>
        <v>Not set</v>
      </c>
      <c r="J281" s="86" t="str">
        <f>IFERROR(""&amp;INDEX(Backlog!I$6:I$1005,Calculation!$B281,1),"")</f>
        <v/>
      </c>
      <c r="K281" s="86" t="str">
        <f>IFERROR(IF(LEN(INDEX(Backlog!J$6:J$1005,Calculation!$B281,1))=0,"Not set",INDEX(Backlog!J$6:J$1005,Calculation!$B281,1)),"")</f>
        <v>Not set</v>
      </c>
      <c r="L281" s="105" t="str">
        <f>IFERROR(IF(INDEX(Backlog!K$6:K$1005,Calculation!$B281,1)="","",INDEX(Backlog!K$6:K$1005,Calculation!$B281,1)),"")</f>
        <v/>
      </c>
      <c r="M281" s="105" t="str">
        <f t="shared" si="104"/>
        <v/>
      </c>
      <c r="N281" s="105" t="str">
        <f>IFERROR(IF(INDEX(Backlog!L$6:L$1005,Calculation!$B281,1)="","",INDEX(Backlog!L$6:L$1005,Calculation!$B281,1)),"")</f>
        <v/>
      </c>
      <c r="O281" s="105" t="str">
        <f t="shared" si="105"/>
        <v/>
      </c>
      <c r="P281" s="86" t="str">
        <f>IFERROR(""&amp;INDEX(Backlog!M$6:M$1005,Calculation!$B281,1),"")</f>
        <v/>
      </c>
      <c r="Q281" s="106" t="str">
        <f t="shared" si="106"/>
        <v/>
      </c>
      <c r="R281" s="106">
        <f t="shared" si="107"/>
        <v>0</v>
      </c>
      <c r="T281" s="107">
        <f t="shared" si="108"/>
        <v>0</v>
      </c>
      <c r="U281" s="86">
        <f t="shared" si="109"/>
        <v>1</v>
      </c>
      <c r="V281" s="86">
        <f t="shared" si="110"/>
        <v>1</v>
      </c>
      <c r="W281" s="86">
        <f t="shared" si="111"/>
        <v>1</v>
      </c>
      <c r="X281" s="86">
        <f t="shared" si="118"/>
        <v>0</v>
      </c>
      <c r="Y281" s="86" t="str">
        <f t="shared" si="112"/>
        <v xml:space="preserve">#0 - </v>
      </c>
      <c r="Z281" s="86" t="str">
        <f t="shared" si="113"/>
        <v>-</v>
      </c>
      <c r="AA281" s="86" t="str">
        <f>IF(X281=0,"",IF(LEN(K281)=0,COLUMN(Kanban!$D$8),IFERROR(MATCH(K281,Kanban!$A$8:$AI$8,0),COLUMN(Kanban!$D$8))))</f>
        <v/>
      </c>
      <c r="AB281" s="86" t="str">
        <f>IF(X281=0,"",2*COUNTIF($AA$5:AA281,AA281)+$AF$5)</f>
        <v/>
      </c>
      <c r="AC281" s="106" t="str">
        <f t="shared" si="119"/>
        <v>-</v>
      </c>
      <c r="BF281" s="111" t="str">
        <f t="array" ref="BF281">IFERROR(SMALL(IF($D$5:$D$1004=$AP$6,$N$5:$N$1004,""),B281),"")</f>
        <v/>
      </c>
      <c r="BG281" s="112" t="str">
        <f>IF(IFERROR(MATCH(BF281,$BF$4:BF280,0),0)=0,MAX($BG$4:BG280)+1,"")</f>
        <v/>
      </c>
      <c r="BH281" s="113" t="str">
        <f t="shared" si="114"/>
        <v/>
      </c>
      <c r="BI281" s="112" t="str">
        <f t="shared" si="115"/>
        <v/>
      </c>
      <c r="BJ281" s="86" t="str">
        <f t="shared" si="116"/>
        <v/>
      </c>
      <c r="BK281" s="86" t="str">
        <f t="shared" si="120"/>
        <v/>
      </c>
      <c r="BL281" s="86" t="str">
        <f t="shared" si="117"/>
        <v/>
      </c>
      <c r="BM281" s="86" t="str">
        <f t="shared" si="121"/>
        <v/>
      </c>
    </row>
    <row r="282" spans="2:65" s="7" customFormat="1" x14ac:dyDescent="0.25">
      <c r="B282" s="104">
        <v>278</v>
      </c>
      <c r="C282" s="86">
        <f>IFERROR(INDEX(Backlog!B$6:B$1005,Calculation!$B282,1),"")</f>
        <v>0</v>
      </c>
      <c r="D282" s="86" t="str">
        <f>IFERROR(IF(INDEX(Backlog!C$6:C$1005,Calculation!$B282,1)="","",INDEX(Backlog!C$6:C$1005,Calculation!$B282,1)),"")</f>
        <v/>
      </c>
      <c r="E282" s="86" t="str">
        <f>IFERROR(""&amp;INDEX(Backlog!D$6:D$1005,Calculation!$B282,1),"")</f>
        <v/>
      </c>
      <c r="F282" s="86" t="str">
        <f>IFERROR(""&amp;INDEX(Backlog!E$6:E$1005,Calculation!$B282,1),"")</f>
        <v/>
      </c>
      <c r="G282" s="86" t="str">
        <f>IFERROR(""&amp;INDEX(Backlog!F$6:F$1005,Calculation!$B282,1),"")</f>
        <v/>
      </c>
      <c r="H282" s="86" t="str">
        <f>IFERROR(IF(INDEX(Backlog!G$6:G$1005,Calculation!$B282,1)="","",INDEX(Backlog!G$6:G$1005,Calculation!$B282,1)),"")</f>
        <v/>
      </c>
      <c r="I282" s="86" t="str">
        <f>IFERROR(IF(INDEX(Backlog!H$6:H$1005,Calculation!$B282,1)="","Not set",INDEX(Backlog!H$6:H$1005,Calculation!$B282,1)),"")</f>
        <v>Not set</v>
      </c>
      <c r="J282" s="86" t="str">
        <f>IFERROR(""&amp;INDEX(Backlog!I$6:I$1005,Calculation!$B282,1),"")</f>
        <v/>
      </c>
      <c r="K282" s="86" t="str">
        <f>IFERROR(IF(LEN(INDEX(Backlog!J$6:J$1005,Calculation!$B282,1))=0,"Not set",INDEX(Backlog!J$6:J$1005,Calculation!$B282,1)),"")</f>
        <v>Not set</v>
      </c>
      <c r="L282" s="105" t="str">
        <f>IFERROR(IF(INDEX(Backlog!K$6:K$1005,Calculation!$B282,1)="","",INDEX(Backlog!K$6:K$1005,Calculation!$B282,1)),"")</f>
        <v/>
      </c>
      <c r="M282" s="105" t="str">
        <f t="shared" si="104"/>
        <v/>
      </c>
      <c r="N282" s="105" t="str">
        <f>IFERROR(IF(INDEX(Backlog!L$6:L$1005,Calculation!$B282,1)="","",INDEX(Backlog!L$6:L$1005,Calculation!$B282,1)),"")</f>
        <v/>
      </c>
      <c r="O282" s="105" t="str">
        <f t="shared" si="105"/>
        <v/>
      </c>
      <c r="P282" s="86" t="str">
        <f>IFERROR(""&amp;INDEX(Backlog!M$6:M$1005,Calculation!$B282,1),"")</f>
        <v/>
      </c>
      <c r="Q282" s="106" t="str">
        <f t="shared" si="106"/>
        <v/>
      </c>
      <c r="R282" s="106">
        <f t="shared" si="107"/>
        <v>0</v>
      </c>
      <c r="T282" s="107">
        <f t="shared" si="108"/>
        <v>0</v>
      </c>
      <c r="U282" s="86">
        <f t="shared" si="109"/>
        <v>1</v>
      </c>
      <c r="V282" s="86">
        <f t="shared" si="110"/>
        <v>1</v>
      </c>
      <c r="W282" s="86">
        <f t="shared" si="111"/>
        <v>1</v>
      </c>
      <c r="X282" s="86">
        <f t="shared" si="118"/>
        <v>0</v>
      </c>
      <c r="Y282" s="86" t="str">
        <f t="shared" si="112"/>
        <v xml:space="preserve">#0 - </v>
      </c>
      <c r="Z282" s="86" t="str">
        <f t="shared" si="113"/>
        <v>-</v>
      </c>
      <c r="AA282" s="86" t="str">
        <f>IF(X282=0,"",IF(LEN(K282)=0,COLUMN(Kanban!$D$8),IFERROR(MATCH(K282,Kanban!$A$8:$AI$8,0),COLUMN(Kanban!$D$8))))</f>
        <v/>
      </c>
      <c r="AB282" s="86" t="str">
        <f>IF(X282=0,"",2*COUNTIF($AA$5:AA282,AA282)+$AF$5)</f>
        <v/>
      </c>
      <c r="AC282" s="106" t="str">
        <f t="shared" si="119"/>
        <v>-</v>
      </c>
      <c r="BF282" s="111" t="str">
        <f t="array" ref="BF282">IFERROR(SMALL(IF($D$5:$D$1004=$AP$6,$N$5:$N$1004,""),B282),"")</f>
        <v/>
      </c>
      <c r="BG282" s="112" t="str">
        <f>IF(IFERROR(MATCH(BF282,$BF$4:BF281,0),0)=0,MAX($BG$4:BG281)+1,"")</f>
        <v/>
      </c>
      <c r="BH282" s="113" t="str">
        <f t="shared" si="114"/>
        <v/>
      </c>
      <c r="BI282" s="112" t="str">
        <f t="shared" si="115"/>
        <v/>
      </c>
      <c r="BJ282" s="86" t="str">
        <f t="shared" si="116"/>
        <v/>
      </c>
      <c r="BK282" s="86" t="str">
        <f t="shared" si="120"/>
        <v/>
      </c>
      <c r="BL282" s="86" t="str">
        <f t="shared" si="117"/>
        <v/>
      </c>
      <c r="BM282" s="86" t="str">
        <f t="shared" si="121"/>
        <v/>
      </c>
    </row>
    <row r="283" spans="2:65" s="7" customFormat="1" x14ac:dyDescent="0.25">
      <c r="B283" s="104">
        <v>279</v>
      </c>
      <c r="C283" s="86">
        <f>IFERROR(INDEX(Backlog!B$6:B$1005,Calculation!$B283,1),"")</f>
        <v>0</v>
      </c>
      <c r="D283" s="86" t="str">
        <f>IFERROR(IF(INDEX(Backlog!C$6:C$1005,Calculation!$B283,1)="","",INDEX(Backlog!C$6:C$1005,Calculation!$B283,1)),"")</f>
        <v/>
      </c>
      <c r="E283" s="86" t="str">
        <f>IFERROR(""&amp;INDEX(Backlog!D$6:D$1005,Calculation!$B283,1),"")</f>
        <v/>
      </c>
      <c r="F283" s="86" t="str">
        <f>IFERROR(""&amp;INDEX(Backlog!E$6:E$1005,Calculation!$B283,1),"")</f>
        <v/>
      </c>
      <c r="G283" s="86" t="str">
        <f>IFERROR(""&amp;INDEX(Backlog!F$6:F$1005,Calculation!$B283,1),"")</f>
        <v/>
      </c>
      <c r="H283" s="86" t="str">
        <f>IFERROR(IF(INDEX(Backlog!G$6:G$1005,Calculation!$B283,1)="","",INDEX(Backlog!G$6:G$1005,Calculation!$B283,1)),"")</f>
        <v/>
      </c>
      <c r="I283" s="86" t="str">
        <f>IFERROR(IF(INDEX(Backlog!H$6:H$1005,Calculation!$B283,1)="","Not set",INDEX(Backlog!H$6:H$1005,Calculation!$B283,1)),"")</f>
        <v>Not set</v>
      </c>
      <c r="J283" s="86" t="str">
        <f>IFERROR(""&amp;INDEX(Backlog!I$6:I$1005,Calculation!$B283,1),"")</f>
        <v/>
      </c>
      <c r="K283" s="86" t="str">
        <f>IFERROR(IF(LEN(INDEX(Backlog!J$6:J$1005,Calculation!$B283,1))=0,"Not set",INDEX(Backlog!J$6:J$1005,Calculation!$B283,1)),"")</f>
        <v>Not set</v>
      </c>
      <c r="L283" s="105" t="str">
        <f>IFERROR(IF(INDEX(Backlog!K$6:K$1005,Calculation!$B283,1)="","",INDEX(Backlog!K$6:K$1005,Calculation!$B283,1)),"")</f>
        <v/>
      </c>
      <c r="M283" s="105" t="str">
        <f t="shared" si="104"/>
        <v/>
      </c>
      <c r="N283" s="105" t="str">
        <f>IFERROR(IF(INDEX(Backlog!L$6:L$1005,Calculation!$B283,1)="","",INDEX(Backlog!L$6:L$1005,Calculation!$B283,1)),"")</f>
        <v/>
      </c>
      <c r="O283" s="105" t="str">
        <f t="shared" si="105"/>
        <v/>
      </c>
      <c r="P283" s="86" t="str">
        <f>IFERROR(""&amp;INDEX(Backlog!M$6:M$1005,Calculation!$B283,1),"")</f>
        <v/>
      </c>
      <c r="Q283" s="106" t="str">
        <f t="shared" si="106"/>
        <v/>
      </c>
      <c r="R283" s="106">
        <f t="shared" si="107"/>
        <v>0</v>
      </c>
      <c r="T283" s="107">
        <f t="shared" si="108"/>
        <v>0</v>
      </c>
      <c r="U283" s="86">
        <f t="shared" si="109"/>
        <v>1</v>
      </c>
      <c r="V283" s="86">
        <f t="shared" si="110"/>
        <v>1</v>
      </c>
      <c r="W283" s="86">
        <f t="shared" si="111"/>
        <v>1</v>
      </c>
      <c r="X283" s="86">
        <f t="shared" si="118"/>
        <v>0</v>
      </c>
      <c r="Y283" s="86" t="str">
        <f t="shared" si="112"/>
        <v xml:space="preserve">#0 - </v>
      </c>
      <c r="Z283" s="86" t="str">
        <f t="shared" si="113"/>
        <v>-</v>
      </c>
      <c r="AA283" s="86" t="str">
        <f>IF(X283=0,"",IF(LEN(K283)=0,COLUMN(Kanban!$D$8),IFERROR(MATCH(K283,Kanban!$A$8:$AI$8,0),COLUMN(Kanban!$D$8))))</f>
        <v/>
      </c>
      <c r="AB283" s="86" t="str">
        <f>IF(X283=0,"",2*COUNTIF($AA$5:AA283,AA283)+$AF$5)</f>
        <v/>
      </c>
      <c r="AC283" s="106" t="str">
        <f t="shared" si="119"/>
        <v>-</v>
      </c>
      <c r="BF283" s="111" t="str">
        <f t="array" ref="BF283">IFERROR(SMALL(IF($D$5:$D$1004=$AP$6,$N$5:$N$1004,""),B283),"")</f>
        <v/>
      </c>
      <c r="BG283" s="112" t="str">
        <f>IF(IFERROR(MATCH(BF283,$BF$4:BF282,0),0)=0,MAX($BG$4:BG282)+1,"")</f>
        <v/>
      </c>
      <c r="BH283" s="113" t="str">
        <f t="shared" si="114"/>
        <v/>
      </c>
      <c r="BI283" s="112" t="str">
        <f t="shared" si="115"/>
        <v/>
      </c>
      <c r="BJ283" s="86" t="str">
        <f t="shared" si="116"/>
        <v/>
      </c>
      <c r="BK283" s="86" t="str">
        <f t="shared" si="120"/>
        <v/>
      </c>
      <c r="BL283" s="86" t="str">
        <f t="shared" si="117"/>
        <v/>
      </c>
      <c r="BM283" s="86" t="str">
        <f t="shared" si="121"/>
        <v/>
      </c>
    </row>
    <row r="284" spans="2:65" s="7" customFormat="1" x14ac:dyDescent="0.25">
      <c r="B284" s="104">
        <v>280</v>
      </c>
      <c r="C284" s="86">
        <f>IFERROR(INDEX(Backlog!B$6:B$1005,Calculation!$B284,1),"")</f>
        <v>0</v>
      </c>
      <c r="D284" s="86" t="str">
        <f>IFERROR(IF(INDEX(Backlog!C$6:C$1005,Calculation!$B284,1)="","",INDEX(Backlog!C$6:C$1005,Calculation!$B284,1)),"")</f>
        <v/>
      </c>
      <c r="E284" s="86" t="str">
        <f>IFERROR(""&amp;INDEX(Backlog!D$6:D$1005,Calculation!$B284,1),"")</f>
        <v/>
      </c>
      <c r="F284" s="86" t="str">
        <f>IFERROR(""&amp;INDEX(Backlog!E$6:E$1005,Calculation!$B284,1),"")</f>
        <v/>
      </c>
      <c r="G284" s="86" t="str">
        <f>IFERROR(""&amp;INDEX(Backlog!F$6:F$1005,Calculation!$B284,1),"")</f>
        <v/>
      </c>
      <c r="H284" s="86" t="str">
        <f>IFERROR(IF(INDEX(Backlog!G$6:G$1005,Calculation!$B284,1)="","",INDEX(Backlog!G$6:G$1005,Calculation!$B284,1)),"")</f>
        <v/>
      </c>
      <c r="I284" s="86" t="str">
        <f>IFERROR(IF(INDEX(Backlog!H$6:H$1005,Calculation!$B284,1)="","Not set",INDEX(Backlog!H$6:H$1005,Calculation!$B284,1)),"")</f>
        <v>Not set</v>
      </c>
      <c r="J284" s="86" t="str">
        <f>IFERROR(""&amp;INDEX(Backlog!I$6:I$1005,Calculation!$B284,1),"")</f>
        <v/>
      </c>
      <c r="K284" s="86" t="str">
        <f>IFERROR(IF(LEN(INDEX(Backlog!J$6:J$1005,Calculation!$B284,1))=0,"Not set",INDEX(Backlog!J$6:J$1005,Calculation!$B284,1)),"")</f>
        <v>Not set</v>
      </c>
      <c r="L284" s="105" t="str">
        <f>IFERROR(IF(INDEX(Backlog!K$6:K$1005,Calculation!$B284,1)="","",INDEX(Backlog!K$6:K$1005,Calculation!$B284,1)),"")</f>
        <v/>
      </c>
      <c r="M284" s="105" t="str">
        <f t="shared" si="104"/>
        <v/>
      </c>
      <c r="N284" s="105" t="str">
        <f>IFERROR(IF(INDEX(Backlog!L$6:L$1005,Calculation!$B284,1)="","",INDEX(Backlog!L$6:L$1005,Calculation!$B284,1)),"")</f>
        <v/>
      </c>
      <c r="O284" s="105" t="str">
        <f t="shared" si="105"/>
        <v/>
      </c>
      <c r="P284" s="86" t="str">
        <f>IFERROR(""&amp;INDEX(Backlog!M$6:M$1005,Calculation!$B284,1),"")</f>
        <v/>
      </c>
      <c r="Q284" s="106" t="str">
        <f t="shared" si="106"/>
        <v/>
      </c>
      <c r="R284" s="106">
        <f t="shared" si="107"/>
        <v>0</v>
      </c>
      <c r="T284" s="107">
        <f t="shared" si="108"/>
        <v>0</v>
      </c>
      <c r="U284" s="86">
        <f t="shared" si="109"/>
        <v>1</v>
      </c>
      <c r="V284" s="86">
        <f t="shared" si="110"/>
        <v>1</v>
      </c>
      <c r="W284" s="86">
        <f t="shared" si="111"/>
        <v>1</v>
      </c>
      <c r="X284" s="86">
        <f t="shared" si="118"/>
        <v>0</v>
      </c>
      <c r="Y284" s="86" t="str">
        <f t="shared" si="112"/>
        <v xml:space="preserve">#0 - </v>
      </c>
      <c r="Z284" s="86" t="str">
        <f t="shared" si="113"/>
        <v>-</v>
      </c>
      <c r="AA284" s="86" t="str">
        <f>IF(X284=0,"",IF(LEN(K284)=0,COLUMN(Kanban!$D$8),IFERROR(MATCH(K284,Kanban!$A$8:$AI$8,0),COLUMN(Kanban!$D$8))))</f>
        <v/>
      </c>
      <c r="AB284" s="86" t="str">
        <f>IF(X284=0,"",2*COUNTIF($AA$5:AA284,AA284)+$AF$5)</f>
        <v/>
      </c>
      <c r="AC284" s="106" t="str">
        <f t="shared" si="119"/>
        <v>-</v>
      </c>
      <c r="BF284" s="111" t="str">
        <f t="array" ref="BF284">IFERROR(SMALL(IF($D$5:$D$1004=$AP$6,$N$5:$N$1004,""),B284),"")</f>
        <v/>
      </c>
      <c r="BG284" s="112" t="str">
        <f>IF(IFERROR(MATCH(BF284,$BF$4:BF283,0),0)=0,MAX($BG$4:BG283)+1,"")</f>
        <v/>
      </c>
      <c r="BH284" s="113" t="str">
        <f t="shared" si="114"/>
        <v/>
      </c>
      <c r="BI284" s="112" t="str">
        <f t="shared" si="115"/>
        <v/>
      </c>
      <c r="BJ284" s="86" t="str">
        <f t="shared" si="116"/>
        <v/>
      </c>
      <c r="BK284" s="86" t="str">
        <f t="shared" si="120"/>
        <v/>
      </c>
      <c r="BL284" s="86" t="str">
        <f t="shared" si="117"/>
        <v/>
      </c>
      <c r="BM284" s="86" t="str">
        <f t="shared" si="121"/>
        <v/>
      </c>
    </row>
    <row r="285" spans="2:65" s="7" customFormat="1" x14ac:dyDescent="0.25">
      <c r="B285" s="104">
        <v>281</v>
      </c>
      <c r="C285" s="86">
        <f>IFERROR(INDEX(Backlog!B$6:B$1005,Calculation!$B285,1),"")</f>
        <v>0</v>
      </c>
      <c r="D285" s="86" t="str">
        <f>IFERROR(IF(INDEX(Backlog!C$6:C$1005,Calculation!$B285,1)="","",INDEX(Backlog!C$6:C$1005,Calculation!$B285,1)),"")</f>
        <v/>
      </c>
      <c r="E285" s="86" t="str">
        <f>IFERROR(""&amp;INDEX(Backlog!D$6:D$1005,Calculation!$B285,1),"")</f>
        <v/>
      </c>
      <c r="F285" s="86" t="str">
        <f>IFERROR(""&amp;INDEX(Backlog!E$6:E$1005,Calculation!$B285,1),"")</f>
        <v/>
      </c>
      <c r="G285" s="86" t="str">
        <f>IFERROR(""&amp;INDEX(Backlog!F$6:F$1005,Calculation!$B285,1),"")</f>
        <v/>
      </c>
      <c r="H285" s="86" t="str">
        <f>IFERROR(IF(INDEX(Backlog!G$6:G$1005,Calculation!$B285,1)="","",INDEX(Backlog!G$6:G$1005,Calculation!$B285,1)),"")</f>
        <v/>
      </c>
      <c r="I285" s="86" t="str">
        <f>IFERROR(IF(INDEX(Backlog!H$6:H$1005,Calculation!$B285,1)="","Not set",INDEX(Backlog!H$6:H$1005,Calculation!$B285,1)),"")</f>
        <v>Not set</v>
      </c>
      <c r="J285" s="86" t="str">
        <f>IFERROR(""&amp;INDEX(Backlog!I$6:I$1005,Calculation!$B285,1),"")</f>
        <v/>
      </c>
      <c r="K285" s="86" t="str">
        <f>IFERROR(IF(LEN(INDEX(Backlog!J$6:J$1005,Calculation!$B285,1))=0,"Not set",INDEX(Backlog!J$6:J$1005,Calculation!$B285,1)),"")</f>
        <v>Not set</v>
      </c>
      <c r="L285" s="105" t="str">
        <f>IFERROR(IF(INDEX(Backlog!K$6:K$1005,Calculation!$B285,1)="","",INDEX(Backlog!K$6:K$1005,Calculation!$B285,1)),"")</f>
        <v/>
      </c>
      <c r="M285" s="105" t="str">
        <f t="shared" si="104"/>
        <v/>
      </c>
      <c r="N285" s="105" t="str">
        <f>IFERROR(IF(INDEX(Backlog!L$6:L$1005,Calculation!$B285,1)="","",INDEX(Backlog!L$6:L$1005,Calculation!$B285,1)),"")</f>
        <v/>
      </c>
      <c r="O285" s="105" t="str">
        <f t="shared" si="105"/>
        <v/>
      </c>
      <c r="P285" s="86" t="str">
        <f>IFERROR(""&amp;INDEX(Backlog!M$6:M$1005,Calculation!$B285,1),"")</f>
        <v/>
      </c>
      <c r="Q285" s="106" t="str">
        <f t="shared" si="106"/>
        <v/>
      </c>
      <c r="R285" s="106">
        <f t="shared" si="107"/>
        <v>0</v>
      </c>
      <c r="T285" s="107">
        <f t="shared" si="108"/>
        <v>0</v>
      </c>
      <c r="U285" s="86">
        <f t="shared" si="109"/>
        <v>1</v>
      </c>
      <c r="V285" s="86">
        <f t="shared" si="110"/>
        <v>1</v>
      </c>
      <c r="W285" s="86">
        <f t="shared" si="111"/>
        <v>1</v>
      </c>
      <c r="X285" s="86">
        <f t="shared" si="118"/>
        <v>0</v>
      </c>
      <c r="Y285" s="86" t="str">
        <f t="shared" si="112"/>
        <v xml:space="preserve">#0 - </v>
      </c>
      <c r="Z285" s="86" t="str">
        <f t="shared" si="113"/>
        <v>-</v>
      </c>
      <c r="AA285" s="86" t="str">
        <f>IF(X285=0,"",IF(LEN(K285)=0,COLUMN(Kanban!$D$8),IFERROR(MATCH(K285,Kanban!$A$8:$AI$8,0),COLUMN(Kanban!$D$8))))</f>
        <v/>
      </c>
      <c r="AB285" s="86" t="str">
        <f>IF(X285=0,"",2*COUNTIF($AA$5:AA285,AA285)+$AF$5)</f>
        <v/>
      </c>
      <c r="AC285" s="106" t="str">
        <f t="shared" si="119"/>
        <v>-</v>
      </c>
      <c r="BF285" s="111" t="str">
        <f t="array" ref="BF285">IFERROR(SMALL(IF($D$5:$D$1004=$AP$6,$N$5:$N$1004,""),B285),"")</f>
        <v/>
      </c>
      <c r="BG285" s="112" t="str">
        <f>IF(IFERROR(MATCH(BF285,$BF$4:BF284,0),0)=0,MAX($BG$4:BG284)+1,"")</f>
        <v/>
      </c>
      <c r="BH285" s="113" t="str">
        <f t="shared" si="114"/>
        <v/>
      </c>
      <c r="BI285" s="112" t="str">
        <f t="shared" si="115"/>
        <v/>
      </c>
      <c r="BJ285" s="86" t="str">
        <f t="shared" si="116"/>
        <v/>
      </c>
      <c r="BK285" s="86" t="str">
        <f t="shared" si="120"/>
        <v/>
      </c>
      <c r="BL285" s="86" t="str">
        <f t="shared" si="117"/>
        <v/>
      </c>
      <c r="BM285" s="86" t="str">
        <f t="shared" si="121"/>
        <v/>
      </c>
    </row>
    <row r="286" spans="2:65" s="7" customFormat="1" x14ac:dyDescent="0.25">
      <c r="B286" s="104">
        <v>282</v>
      </c>
      <c r="C286" s="86">
        <f>IFERROR(INDEX(Backlog!B$6:B$1005,Calculation!$B286,1),"")</f>
        <v>0</v>
      </c>
      <c r="D286" s="86" t="str">
        <f>IFERROR(IF(INDEX(Backlog!C$6:C$1005,Calculation!$B286,1)="","",INDEX(Backlog!C$6:C$1005,Calculation!$B286,1)),"")</f>
        <v/>
      </c>
      <c r="E286" s="86" t="str">
        <f>IFERROR(""&amp;INDEX(Backlog!D$6:D$1005,Calculation!$B286,1),"")</f>
        <v/>
      </c>
      <c r="F286" s="86" t="str">
        <f>IFERROR(""&amp;INDEX(Backlog!E$6:E$1005,Calculation!$B286,1),"")</f>
        <v/>
      </c>
      <c r="G286" s="86" t="str">
        <f>IFERROR(""&amp;INDEX(Backlog!F$6:F$1005,Calculation!$B286,1),"")</f>
        <v/>
      </c>
      <c r="H286" s="86" t="str">
        <f>IFERROR(IF(INDEX(Backlog!G$6:G$1005,Calculation!$B286,1)="","",INDEX(Backlog!G$6:G$1005,Calculation!$B286,1)),"")</f>
        <v/>
      </c>
      <c r="I286" s="86" t="str">
        <f>IFERROR(IF(INDEX(Backlog!H$6:H$1005,Calculation!$B286,1)="","Not set",INDEX(Backlog!H$6:H$1005,Calculation!$B286,1)),"")</f>
        <v>Not set</v>
      </c>
      <c r="J286" s="86" t="str">
        <f>IFERROR(""&amp;INDEX(Backlog!I$6:I$1005,Calculation!$B286,1),"")</f>
        <v/>
      </c>
      <c r="K286" s="86" t="str">
        <f>IFERROR(IF(LEN(INDEX(Backlog!J$6:J$1005,Calculation!$B286,1))=0,"Not set",INDEX(Backlog!J$6:J$1005,Calculation!$B286,1)),"")</f>
        <v>Not set</v>
      </c>
      <c r="L286" s="105" t="str">
        <f>IFERROR(IF(INDEX(Backlog!K$6:K$1005,Calculation!$B286,1)="","",INDEX(Backlog!K$6:K$1005,Calculation!$B286,1)),"")</f>
        <v/>
      </c>
      <c r="M286" s="105" t="str">
        <f t="shared" si="104"/>
        <v/>
      </c>
      <c r="N286" s="105" t="str">
        <f>IFERROR(IF(INDEX(Backlog!L$6:L$1005,Calculation!$B286,1)="","",INDEX(Backlog!L$6:L$1005,Calculation!$B286,1)),"")</f>
        <v/>
      </c>
      <c r="O286" s="105" t="str">
        <f t="shared" si="105"/>
        <v/>
      </c>
      <c r="P286" s="86" t="str">
        <f>IFERROR(""&amp;INDEX(Backlog!M$6:M$1005,Calculation!$B286,1),"")</f>
        <v/>
      </c>
      <c r="Q286" s="106" t="str">
        <f t="shared" si="106"/>
        <v/>
      </c>
      <c r="R286" s="106">
        <f t="shared" si="107"/>
        <v>0</v>
      </c>
      <c r="T286" s="107">
        <f t="shared" si="108"/>
        <v>0</v>
      </c>
      <c r="U286" s="86">
        <f t="shared" si="109"/>
        <v>1</v>
      </c>
      <c r="V286" s="86">
        <f t="shared" si="110"/>
        <v>1</v>
      </c>
      <c r="W286" s="86">
        <f t="shared" si="111"/>
        <v>1</v>
      </c>
      <c r="X286" s="86">
        <f t="shared" si="118"/>
        <v>0</v>
      </c>
      <c r="Y286" s="86" t="str">
        <f t="shared" si="112"/>
        <v xml:space="preserve">#0 - </v>
      </c>
      <c r="Z286" s="86" t="str">
        <f t="shared" si="113"/>
        <v>-</v>
      </c>
      <c r="AA286" s="86" t="str">
        <f>IF(X286=0,"",IF(LEN(K286)=0,COLUMN(Kanban!$D$8),IFERROR(MATCH(K286,Kanban!$A$8:$AI$8,0),COLUMN(Kanban!$D$8))))</f>
        <v/>
      </c>
      <c r="AB286" s="86" t="str">
        <f>IF(X286=0,"",2*COUNTIF($AA$5:AA286,AA286)+$AF$5)</f>
        <v/>
      </c>
      <c r="AC286" s="106" t="str">
        <f t="shared" si="119"/>
        <v>-</v>
      </c>
      <c r="BF286" s="111" t="str">
        <f t="array" ref="BF286">IFERROR(SMALL(IF($D$5:$D$1004=$AP$6,$N$5:$N$1004,""),B286),"")</f>
        <v/>
      </c>
      <c r="BG286" s="112" t="str">
        <f>IF(IFERROR(MATCH(BF286,$BF$4:BF285,0),0)=0,MAX($BG$4:BG285)+1,"")</f>
        <v/>
      </c>
      <c r="BH286" s="113" t="str">
        <f t="shared" si="114"/>
        <v/>
      </c>
      <c r="BI286" s="112" t="str">
        <f t="shared" si="115"/>
        <v/>
      </c>
      <c r="BJ286" s="86" t="str">
        <f t="shared" si="116"/>
        <v/>
      </c>
      <c r="BK286" s="86" t="str">
        <f t="shared" si="120"/>
        <v/>
      </c>
      <c r="BL286" s="86" t="str">
        <f t="shared" si="117"/>
        <v/>
      </c>
      <c r="BM286" s="86" t="str">
        <f t="shared" si="121"/>
        <v/>
      </c>
    </row>
    <row r="287" spans="2:65" s="7" customFormat="1" x14ac:dyDescent="0.25">
      <c r="B287" s="104">
        <v>283</v>
      </c>
      <c r="C287" s="86">
        <f>IFERROR(INDEX(Backlog!B$6:B$1005,Calculation!$B287,1),"")</f>
        <v>0</v>
      </c>
      <c r="D287" s="86" t="str">
        <f>IFERROR(IF(INDEX(Backlog!C$6:C$1005,Calculation!$B287,1)="","",INDEX(Backlog!C$6:C$1005,Calculation!$B287,1)),"")</f>
        <v/>
      </c>
      <c r="E287" s="86" t="str">
        <f>IFERROR(""&amp;INDEX(Backlog!D$6:D$1005,Calculation!$B287,1),"")</f>
        <v/>
      </c>
      <c r="F287" s="86" t="str">
        <f>IFERROR(""&amp;INDEX(Backlog!E$6:E$1005,Calculation!$B287,1),"")</f>
        <v/>
      </c>
      <c r="G287" s="86" t="str">
        <f>IFERROR(""&amp;INDEX(Backlog!F$6:F$1005,Calculation!$B287,1),"")</f>
        <v/>
      </c>
      <c r="H287" s="86" t="str">
        <f>IFERROR(IF(INDEX(Backlog!G$6:G$1005,Calculation!$B287,1)="","",INDEX(Backlog!G$6:G$1005,Calculation!$B287,1)),"")</f>
        <v/>
      </c>
      <c r="I287" s="86" t="str">
        <f>IFERROR(IF(INDEX(Backlog!H$6:H$1005,Calculation!$B287,1)="","Not set",INDEX(Backlog!H$6:H$1005,Calculation!$B287,1)),"")</f>
        <v>Not set</v>
      </c>
      <c r="J287" s="86" t="str">
        <f>IFERROR(""&amp;INDEX(Backlog!I$6:I$1005,Calculation!$B287,1),"")</f>
        <v/>
      </c>
      <c r="K287" s="86" t="str">
        <f>IFERROR(IF(LEN(INDEX(Backlog!J$6:J$1005,Calculation!$B287,1))=0,"Not set",INDEX(Backlog!J$6:J$1005,Calculation!$B287,1)),"")</f>
        <v>Not set</v>
      </c>
      <c r="L287" s="105" t="str">
        <f>IFERROR(IF(INDEX(Backlog!K$6:K$1005,Calculation!$B287,1)="","",INDEX(Backlog!K$6:K$1005,Calculation!$B287,1)),"")</f>
        <v/>
      </c>
      <c r="M287" s="105" t="str">
        <f t="shared" si="104"/>
        <v/>
      </c>
      <c r="N287" s="105" t="str">
        <f>IFERROR(IF(INDEX(Backlog!L$6:L$1005,Calculation!$B287,1)="","",INDEX(Backlog!L$6:L$1005,Calculation!$B287,1)),"")</f>
        <v/>
      </c>
      <c r="O287" s="105" t="str">
        <f t="shared" si="105"/>
        <v/>
      </c>
      <c r="P287" s="86" t="str">
        <f>IFERROR(""&amp;INDEX(Backlog!M$6:M$1005,Calculation!$B287,1),"")</f>
        <v/>
      </c>
      <c r="Q287" s="106" t="str">
        <f t="shared" si="106"/>
        <v/>
      </c>
      <c r="R287" s="106">
        <f t="shared" si="107"/>
        <v>0</v>
      </c>
      <c r="T287" s="107">
        <f t="shared" si="108"/>
        <v>0</v>
      </c>
      <c r="U287" s="86">
        <f t="shared" si="109"/>
        <v>1</v>
      </c>
      <c r="V287" s="86">
        <f t="shared" si="110"/>
        <v>1</v>
      </c>
      <c r="W287" s="86">
        <f t="shared" si="111"/>
        <v>1</v>
      </c>
      <c r="X287" s="86">
        <f t="shared" si="118"/>
        <v>0</v>
      </c>
      <c r="Y287" s="86" t="str">
        <f t="shared" si="112"/>
        <v xml:space="preserve">#0 - </v>
      </c>
      <c r="Z287" s="86" t="str">
        <f t="shared" si="113"/>
        <v>-</v>
      </c>
      <c r="AA287" s="86" t="str">
        <f>IF(X287=0,"",IF(LEN(K287)=0,COLUMN(Kanban!$D$8),IFERROR(MATCH(K287,Kanban!$A$8:$AI$8,0),COLUMN(Kanban!$D$8))))</f>
        <v/>
      </c>
      <c r="AB287" s="86" t="str">
        <f>IF(X287=0,"",2*COUNTIF($AA$5:AA287,AA287)+$AF$5)</f>
        <v/>
      </c>
      <c r="AC287" s="106" t="str">
        <f t="shared" si="119"/>
        <v>-</v>
      </c>
      <c r="BF287" s="111" t="str">
        <f t="array" ref="BF287">IFERROR(SMALL(IF($D$5:$D$1004=$AP$6,$N$5:$N$1004,""),B287),"")</f>
        <v/>
      </c>
      <c r="BG287" s="112" t="str">
        <f>IF(IFERROR(MATCH(BF287,$BF$4:BF286,0),0)=0,MAX($BG$4:BG286)+1,"")</f>
        <v/>
      </c>
      <c r="BH287" s="113" t="str">
        <f t="shared" si="114"/>
        <v/>
      </c>
      <c r="BI287" s="112" t="str">
        <f t="shared" si="115"/>
        <v/>
      </c>
      <c r="BJ287" s="86" t="str">
        <f t="shared" si="116"/>
        <v/>
      </c>
      <c r="BK287" s="86" t="str">
        <f t="shared" si="120"/>
        <v/>
      </c>
      <c r="BL287" s="86" t="str">
        <f t="shared" si="117"/>
        <v/>
      </c>
      <c r="BM287" s="86" t="str">
        <f t="shared" si="121"/>
        <v/>
      </c>
    </row>
    <row r="288" spans="2:65" s="7" customFormat="1" x14ac:dyDescent="0.25">
      <c r="B288" s="104">
        <v>284</v>
      </c>
      <c r="C288" s="86">
        <f>IFERROR(INDEX(Backlog!B$6:B$1005,Calculation!$B288,1),"")</f>
        <v>0</v>
      </c>
      <c r="D288" s="86" t="str">
        <f>IFERROR(IF(INDEX(Backlog!C$6:C$1005,Calculation!$B288,1)="","",INDEX(Backlog!C$6:C$1005,Calculation!$B288,1)),"")</f>
        <v/>
      </c>
      <c r="E288" s="86" t="str">
        <f>IFERROR(""&amp;INDEX(Backlog!D$6:D$1005,Calculation!$B288,1),"")</f>
        <v/>
      </c>
      <c r="F288" s="86" t="str">
        <f>IFERROR(""&amp;INDEX(Backlog!E$6:E$1005,Calculation!$B288,1),"")</f>
        <v/>
      </c>
      <c r="G288" s="86" t="str">
        <f>IFERROR(""&amp;INDEX(Backlog!F$6:F$1005,Calculation!$B288,1),"")</f>
        <v/>
      </c>
      <c r="H288" s="86" t="str">
        <f>IFERROR(IF(INDEX(Backlog!G$6:G$1005,Calculation!$B288,1)="","",INDEX(Backlog!G$6:G$1005,Calculation!$B288,1)),"")</f>
        <v/>
      </c>
      <c r="I288" s="86" t="str">
        <f>IFERROR(IF(INDEX(Backlog!H$6:H$1005,Calculation!$B288,1)="","Not set",INDEX(Backlog!H$6:H$1005,Calculation!$B288,1)),"")</f>
        <v>Not set</v>
      </c>
      <c r="J288" s="86" t="str">
        <f>IFERROR(""&amp;INDEX(Backlog!I$6:I$1005,Calculation!$B288,1),"")</f>
        <v/>
      </c>
      <c r="K288" s="86" t="str">
        <f>IFERROR(IF(LEN(INDEX(Backlog!J$6:J$1005,Calculation!$B288,1))=0,"Not set",INDEX(Backlog!J$6:J$1005,Calculation!$B288,1)),"")</f>
        <v>Not set</v>
      </c>
      <c r="L288" s="105" t="str">
        <f>IFERROR(IF(INDEX(Backlog!K$6:K$1005,Calculation!$B288,1)="","",INDEX(Backlog!K$6:K$1005,Calculation!$B288,1)),"")</f>
        <v/>
      </c>
      <c r="M288" s="105" t="str">
        <f t="shared" si="104"/>
        <v/>
      </c>
      <c r="N288" s="105" t="str">
        <f>IFERROR(IF(INDEX(Backlog!L$6:L$1005,Calculation!$B288,1)="","",INDEX(Backlog!L$6:L$1005,Calculation!$B288,1)),"")</f>
        <v/>
      </c>
      <c r="O288" s="105" t="str">
        <f t="shared" si="105"/>
        <v/>
      </c>
      <c r="P288" s="86" t="str">
        <f>IFERROR(""&amp;INDEX(Backlog!M$6:M$1005,Calculation!$B288,1),"")</f>
        <v/>
      </c>
      <c r="Q288" s="106" t="str">
        <f t="shared" si="106"/>
        <v/>
      </c>
      <c r="R288" s="106">
        <f t="shared" si="107"/>
        <v>0</v>
      </c>
      <c r="T288" s="107">
        <f t="shared" si="108"/>
        <v>0</v>
      </c>
      <c r="U288" s="86">
        <f t="shared" si="109"/>
        <v>1</v>
      </c>
      <c r="V288" s="86">
        <f t="shared" si="110"/>
        <v>1</v>
      </c>
      <c r="W288" s="86">
        <f t="shared" si="111"/>
        <v>1</v>
      </c>
      <c r="X288" s="86">
        <f t="shared" si="118"/>
        <v>0</v>
      </c>
      <c r="Y288" s="86" t="str">
        <f t="shared" si="112"/>
        <v xml:space="preserve">#0 - </v>
      </c>
      <c r="Z288" s="86" t="str">
        <f t="shared" si="113"/>
        <v>-</v>
      </c>
      <c r="AA288" s="86" t="str">
        <f>IF(X288=0,"",IF(LEN(K288)=0,COLUMN(Kanban!$D$8),IFERROR(MATCH(K288,Kanban!$A$8:$AI$8,0),COLUMN(Kanban!$D$8))))</f>
        <v/>
      </c>
      <c r="AB288" s="86" t="str">
        <f>IF(X288=0,"",2*COUNTIF($AA$5:AA288,AA288)+$AF$5)</f>
        <v/>
      </c>
      <c r="AC288" s="106" t="str">
        <f t="shared" si="119"/>
        <v>-</v>
      </c>
      <c r="BF288" s="111" t="str">
        <f t="array" ref="BF288">IFERROR(SMALL(IF($D$5:$D$1004=$AP$6,$N$5:$N$1004,""),B288),"")</f>
        <v/>
      </c>
      <c r="BG288" s="112" t="str">
        <f>IF(IFERROR(MATCH(BF288,$BF$4:BF287,0),0)=0,MAX($BG$4:BG287)+1,"")</f>
        <v/>
      </c>
      <c r="BH288" s="113" t="str">
        <f t="shared" si="114"/>
        <v/>
      </c>
      <c r="BI288" s="112" t="str">
        <f t="shared" si="115"/>
        <v/>
      </c>
      <c r="BJ288" s="86" t="str">
        <f t="shared" si="116"/>
        <v/>
      </c>
      <c r="BK288" s="86" t="str">
        <f t="shared" si="120"/>
        <v/>
      </c>
      <c r="BL288" s="86" t="str">
        <f t="shared" si="117"/>
        <v/>
      </c>
      <c r="BM288" s="86" t="str">
        <f t="shared" si="121"/>
        <v/>
      </c>
    </row>
    <row r="289" spans="2:65" s="7" customFormat="1" x14ac:dyDescent="0.25">
      <c r="B289" s="104">
        <v>285</v>
      </c>
      <c r="C289" s="86">
        <f>IFERROR(INDEX(Backlog!B$6:B$1005,Calculation!$B289,1),"")</f>
        <v>0</v>
      </c>
      <c r="D289" s="86" t="str">
        <f>IFERROR(IF(INDEX(Backlog!C$6:C$1005,Calculation!$B289,1)="","",INDEX(Backlog!C$6:C$1005,Calculation!$B289,1)),"")</f>
        <v/>
      </c>
      <c r="E289" s="86" t="str">
        <f>IFERROR(""&amp;INDEX(Backlog!D$6:D$1005,Calculation!$B289,1),"")</f>
        <v/>
      </c>
      <c r="F289" s="86" t="str">
        <f>IFERROR(""&amp;INDEX(Backlog!E$6:E$1005,Calculation!$B289,1),"")</f>
        <v/>
      </c>
      <c r="G289" s="86" t="str">
        <f>IFERROR(""&amp;INDEX(Backlog!F$6:F$1005,Calculation!$B289,1),"")</f>
        <v/>
      </c>
      <c r="H289" s="86" t="str">
        <f>IFERROR(IF(INDEX(Backlog!G$6:G$1005,Calculation!$B289,1)="","",INDEX(Backlog!G$6:G$1005,Calculation!$B289,1)),"")</f>
        <v/>
      </c>
      <c r="I289" s="86" t="str">
        <f>IFERROR(IF(INDEX(Backlog!H$6:H$1005,Calculation!$B289,1)="","Not set",INDEX(Backlog!H$6:H$1005,Calculation!$B289,1)),"")</f>
        <v>Not set</v>
      </c>
      <c r="J289" s="86" t="str">
        <f>IFERROR(""&amp;INDEX(Backlog!I$6:I$1005,Calculation!$B289,1),"")</f>
        <v/>
      </c>
      <c r="K289" s="86" t="str">
        <f>IFERROR(IF(LEN(INDEX(Backlog!J$6:J$1005,Calculation!$B289,1))=0,"Not set",INDEX(Backlog!J$6:J$1005,Calculation!$B289,1)),"")</f>
        <v>Not set</v>
      </c>
      <c r="L289" s="105" t="str">
        <f>IFERROR(IF(INDEX(Backlog!K$6:K$1005,Calculation!$B289,1)="","",INDEX(Backlog!K$6:K$1005,Calculation!$B289,1)),"")</f>
        <v/>
      </c>
      <c r="M289" s="105" t="str">
        <f t="shared" si="104"/>
        <v/>
      </c>
      <c r="N289" s="105" t="str">
        <f>IFERROR(IF(INDEX(Backlog!L$6:L$1005,Calculation!$B289,1)="","",INDEX(Backlog!L$6:L$1005,Calculation!$B289,1)),"")</f>
        <v/>
      </c>
      <c r="O289" s="105" t="str">
        <f t="shared" si="105"/>
        <v/>
      </c>
      <c r="P289" s="86" t="str">
        <f>IFERROR(""&amp;INDEX(Backlog!M$6:M$1005,Calculation!$B289,1),"")</f>
        <v/>
      </c>
      <c r="Q289" s="106" t="str">
        <f t="shared" si="106"/>
        <v/>
      </c>
      <c r="R289" s="106">
        <f t="shared" si="107"/>
        <v>0</v>
      </c>
      <c r="T289" s="107">
        <f t="shared" si="108"/>
        <v>0</v>
      </c>
      <c r="U289" s="86">
        <f t="shared" si="109"/>
        <v>1</v>
      </c>
      <c r="V289" s="86">
        <f t="shared" si="110"/>
        <v>1</v>
      </c>
      <c r="W289" s="86">
        <f t="shared" si="111"/>
        <v>1</v>
      </c>
      <c r="X289" s="86">
        <f t="shared" si="118"/>
        <v>0</v>
      </c>
      <c r="Y289" s="86" t="str">
        <f t="shared" si="112"/>
        <v xml:space="preserve">#0 - </v>
      </c>
      <c r="Z289" s="86" t="str">
        <f t="shared" si="113"/>
        <v>-</v>
      </c>
      <c r="AA289" s="86" t="str">
        <f>IF(X289=0,"",IF(LEN(K289)=0,COLUMN(Kanban!$D$8),IFERROR(MATCH(K289,Kanban!$A$8:$AI$8,0),COLUMN(Kanban!$D$8))))</f>
        <v/>
      </c>
      <c r="AB289" s="86" t="str">
        <f>IF(X289=0,"",2*COUNTIF($AA$5:AA289,AA289)+$AF$5)</f>
        <v/>
      </c>
      <c r="AC289" s="106" t="str">
        <f t="shared" si="119"/>
        <v>-</v>
      </c>
      <c r="BF289" s="111" t="str">
        <f t="array" ref="BF289">IFERROR(SMALL(IF($D$5:$D$1004=$AP$6,$N$5:$N$1004,""),B289),"")</f>
        <v/>
      </c>
      <c r="BG289" s="112" t="str">
        <f>IF(IFERROR(MATCH(BF289,$BF$4:BF288,0),0)=0,MAX($BG$4:BG288)+1,"")</f>
        <v/>
      </c>
      <c r="BH289" s="113" t="str">
        <f t="shared" si="114"/>
        <v/>
      </c>
      <c r="BI289" s="112" t="str">
        <f t="shared" si="115"/>
        <v/>
      </c>
      <c r="BJ289" s="86" t="str">
        <f t="shared" si="116"/>
        <v/>
      </c>
      <c r="BK289" s="86" t="str">
        <f t="shared" si="120"/>
        <v/>
      </c>
      <c r="BL289" s="86" t="str">
        <f t="shared" si="117"/>
        <v/>
      </c>
      <c r="BM289" s="86" t="str">
        <f t="shared" si="121"/>
        <v/>
      </c>
    </row>
    <row r="290" spans="2:65" s="7" customFormat="1" x14ac:dyDescent="0.25">
      <c r="B290" s="104">
        <v>286</v>
      </c>
      <c r="C290" s="86">
        <f>IFERROR(INDEX(Backlog!B$6:B$1005,Calculation!$B290,1),"")</f>
        <v>0</v>
      </c>
      <c r="D290" s="86" t="str">
        <f>IFERROR(IF(INDEX(Backlog!C$6:C$1005,Calculation!$B290,1)="","",INDEX(Backlog!C$6:C$1005,Calculation!$B290,1)),"")</f>
        <v/>
      </c>
      <c r="E290" s="86" t="str">
        <f>IFERROR(""&amp;INDEX(Backlog!D$6:D$1005,Calculation!$B290,1),"")</f>
        <v/>
      </c>
      <c r="F290" s="86" t="str">
        <f>IFERROR(""&amp;INDEX(Backlog!E$6:E$1005,Calculation!$B290,1),"")</f>
        <v/>
      </c>
      <c r="G290" s="86" t="str">
        <f>IFERROR(""&amp;INDEX(Backlog!F$6:F$1005,Calculation!$B290,1),"")</f>
        <v/>
      </c>
      <c r="H290" s="86" t="str">
        <f>IFERROR(IF(INDEX(Backlog!G$6:G$1005,Calculation!$B290,1)="","",INDEX(Backlog!G$6:G$1005,Calculation!$B290,1)),"")</f>
        <v/>
      </c>
      <c r="I290" s="86" t="str">
        <f>IFERROR(IF(INDEX(Backlog!H$6:H$1005,Calculation!$B290,1)="","Not set",INDEX(Backlog!H$6:H$1005,Calculation!$B290,1)),"")</f>
        <v>Not set</v>
      </c>
      <c r="J290" s="86" t="str">
        <f>IFERROR(""&amp;INDEX(Backlog!I$6:I$1005,Calculation!$B290,1),"")</f>
        <v/>
      </c>
      <c r="K290" s="86" t="str">
        <f>IFERROR(IF(LEN(INDEX(Backlog!J$6:J$1005,Calculation!$B290,1))=0,"Not set",INDEX(Backlog!J$6:J$1005,Calculation!$B290,1)),"")</f>
        <v>Not set</v>
      </c>
      <c r="L290" s="105" t="str">
        <f>IFERROR(IF(INDEX(Backlog!K$6:K$1005,Calculation!$B290,1)="","",INDEX(Backlog!K$6:K$1005,Calculation!$B290,1)),"")</f>
        <v/>
      </c>
      <c r="M290" s="105" t="str">
        <f t="shared" si="104"/>
        <v/>
      </c>
      <c r="N290" s="105" t="str">
        <f>IFERROR(IF(INDEX(Backlog!L$6:L$1005,Calculation!$B290,1)="","",INDEX(Backlog!L$6:L$1005,Calculation!$B290,1)),"")</f>
        <v/>
      </c>
      <c r="O290" s="105" t="str">
        <f t="shared" si="105"/>
        <v/>
      </c>
      <c r="P290" s="86" t="str">
        <f>IFERROR(""&amp;INDEX(Backlog!M$6:M$1005,Calculation!$B290,1),"")</f>
        <v/>
      </c>
      <c r="Q290" s="106" t="str">
        <f t="shared" si="106"/>
        <v/>
      </c>
      <c r="R290" s="106">
        <f t="shared" si="107"/>
        <v>0</v>
      </c>
      <c r="T290" s="107">
        <f t="shared" si="108"/>
        <v>0</v>
      </c>
      <c r="U290" s="86">
        <f t="shared" si="109"/>
        <v>1</v>
      </c>
      <c r="V290" s="86">
        <f t="shared" si="110"/>
        <v>1</v>
      </c>
      <c r="W290" s="86">
        <f t="shared" si="111"/>
        <v>1</v>
      </c>
      <c r="X290" s="86">
        <f t="shared" si="118"/>
        <v>0</v>
      </c>
      <c r="Y290" s="86" t="str">
        <f t="shared" si="112"/>
        <v xml:space="preserve">#0 - </v>
      </c>
      <c r="Z290" s="86" t="str">
        <f t="shared" si="113"/>
        <v>-</v>
      </c>
      <c r="AA290" s="86" t="str">
        <f>IF(X290=0,"",IF(LEN(K290)=0,COLUMN(Kanban!$D$8),IFERROR(MATCH(K290,Kanban!$A$8:$AI$8,0),COLUMN(Kanban!$D$8))))</f>
        <v/>
      </c>
      <c r="AB290" s="86" t="str">
        <f>IF(X290=0,"",2*COUNTIF($AA$5:AA290,AA290)+$AF$5)</f>
        <v/>
      </c>
      <c r="AC290" s="106" t="str">
        <f t="shared" si="119"/>
        <v>-</v>
      </c>
      <c r="BF290" s="111" t="str">
        <f t="array" ref="BF290">IFERROR(SMALL(IF($D$5:$D$1004=$AP$6,$N$5:$N$1004,""),B290),"")</f>
        <v/>
      </c>
      <c r="BG290" s="112" t="str">
        <f>IF(IFERROR(MATCH(BF290,$BF$4:BF289,0),0)=0,MAX($BG$4:BG289)+1,"")</f>
        <v/>
      </c>
      <c r="BH290" s="113" t="str">
        <f t="shared" si="114"/>
        <v/>
      </c>
      <c r="BI290" s="112" t="str">
        <f t="shared" si="115"/>
        <v/>
      </c>
      <c r="BJ290" s="86" t="str">
        <f t="shared" si="116"/>
        <v/>
      </c>
      <c r="BK290" s="86" t="str">
        <f t="shared" si="120"/>
        <v/>
      </c>
      <c r="BL290" s="86" t="str">
        <f t="shared" si="117"/>
        <v/>
      </c>
      <c r="BM290" s="86" t="str">
        <f t="shared" si="121"/>
        <v/>
      </c>
    </row>
    <row r="291" spans="2:65" s="7" customFormat="1" x14ac:dyDescent="0.25">
      <c r="B291" s="104">
        <v>287</v>
      </c>
      <c r="C291" s="86">
        <f>IFERROR(INDEX(Backlog!B$6:B$1005,Calculation!$B291,1),"")</f>
        <v>0</v>
      </c>
      <c r="D291" s="86" t="str">
        <f>IFERROR(IF(INDEX(Backlog!C$6:C$1005,Calculation!$B291,1)="","",INDEX(Backlog!C$6:C$1005,Calculation!$B291,1)),"")</f>
        <v/>
      </c>
      <c r="E291" s="86" t="str">
        <f>IFERROR(""&amp;INDEX(Backlog!D$6:D$1005,Calculation!$B291,1),"")</f>
        <v/>
      </c>
      <c r="F291" s="86" t="str">
        <f>IFERROR(""&amp;INDEX(Backlog!E$6:E$1005,Calculation!$B291,1),"")</f>
        <v/>
      </c>
      <c r="G291" s="86" t="str">
        <f>IFERROR(""&amp;INDEX(Backlog!F$6:F$1005,Calculation!$B291,1),"")</f>
        <v/>
      </c>
      <c r="H291" s="86" t="str">
        <f>IFERROR(IF(INDEX(Backlog!G$6:G$1005,Calculation!$B291,1)="","",INDEX(Backlog!G$6:G$1005,Calculation!$B291,1)),"")</f>
        <v/>
      </c>
      <c r="I291" s="86" t="str">
        <f>IFERROR(IF(INDEX(Backlog!H$6:H$1005,Calculation!$B291,1)="","Not set",INDEX(Backlog!H$6:H$1005,Calculation!$B291,1)),"")</f>
        <v>Not set</v>
      </c>
      <c r="J291" s="86" t="str">
        <f>IFERROR(""&amp;INDEX(Backlog!I$6:I$1005,Calculation!$B291,1),"")</f>
        <v/>
      </c>
      <c r="K291" s="86" t="str">
        <f>IFERROR(IF(LEN(INDEX(Backlog!J$6:J$1005,Calculation!$B291,1))=0,"Not set",INDEX(Backlog!J$6:J$1005,Calculation!$B291,1)),"")</f>
        <v>Not set</v>
      </c>
      <c r="L291" s="105" t="str">
        <f>IFERROR(IF(INDEX(Backlog!K$6:K$1005,Calculation!$B291,1)="","",INDEX(Backlog!K$6:K$1005,Calculation!$B291,1)),"")</f>
        <v/>
      </c>
      <c r="M291" s="105" t="str">
        <f t="shared" si="104"/>
        <v/>
      </c>
      <c r="N291" s="105" t="str">
        <f>IFERROR(IF(INDEX(Backlog!L$6:L$1005,Calculation!$B291,1)="","",INDEX(Backlog!L$6:L$1005,Calculation!$B291,1)),"")</f>
        <v/>
      </c>
      <c r="O291" s="105" t="str">
        <f t="shared" si="105"/>
        <v/>
      </c>
      <c r="P291" s="86" t="str">
        <f>IFERROR(""&amp;INDEX(Backlog!M$6:M$1005,Calculation!$B291,1),"")</f>
        <v/>
      </c>
      <c r="Q291" s="106" t="str">
        <f t="shared" si="106"/>
        <v/>
      </c>
      <c r="R291" s="106">
        <f t="shared" si="107"/>
        <v>0</v>
      </c>
      <c r="T291" s="107">
        <f t="shared" si="108"/>
        <v>0</v>
      </c>
      <c r="U291" s="86">
        <f t="shared" si="109"/>
        <v>1</v>
      </c>
      <c r="V291" s="86">
        <f t="shared" si="110"/>
        <v>1</v>
      </c>
      <c r="W291" s="86">
        <f t="shared" si="111"/>
        <v>1</v>
      </c>
      <c r="X291" s="86">
        <f t="shared" si="118"/>
        <v>0</v>
      </c>
      <c r="Y291" s="86" t="str">
        <f t="shared" si="112"/>
        <v xml:space="preserve">#0 - </v>
      </c>
      <c r="Z291" s="86" t="str">
        <f t="shared" si="113"/>
        <v>-</v>
      </c>
      <c r="AA291" s="86" t="str">
        <f>IF(X291=0,"",IF(LEN(K291)=0,COLUMN(Kanban!$D$8),IFERROR(MATCH(K291,Kanban!$A$8:$AI$8,0),COLUMN(Kanban!$D$8))))</f>
        <v/>
      </c>
      <c r="AB291" s="86" t="str">
        <f>IF(X291=0,"",2*COUNTIF($AA$5:AA291,AA291)+$AF$5)</f>
        <v/>
      </c>
      <c r="AC291" s="106" t="str">
        <f t="shared" si="119"/>
        <v>-</v>
      </c>
      <c r="BF291" s="111" t="str">
        <f t="array" ref="BF291">IFERROR(SMALL(IF($D$5:$D$1004=$AP$6,$N$5:$N$1004,""),B291),"")</f>
        <v/>
      </c>
      <c r="BG291" s="112" t="str">
        <f>IF(IFERROR(MATCH(BF291,$BF$4:BF290,0),0)=0,MAX($BG$4:BG290)+1,"")</f>
        <v/>
      </c>
      <c r="BH291" s="113" t="str">
        <f t="shared" si="114"/>
        <v/>
      </c>
      <c r="BI291" s="112" t="str">
        <f t="shared" si="115"/>
        <v/>
      </c>
      <c r="BJ291" s="86" t="str">
        <f t="shared" si="116"/>
        <v/>
      </c>
      <c r="BK291" s="86" t="str">
        <f t="shared" si="120"/>
        <v/>
      </c>
      <c r="BL291" s="86" t="str">
        <f t="shared" si="117"/>
        <v/>
      </c>
      <c r="BM291" s="86" t="str">
        <f t="shared" si="121"/>
        <v/>
      </c>
    </row>
    <row r="292" spans="2:65" s="7" customFormat="1" x14ac:dyDescent="0.25">
      <c r="B292" s="104">
        <v>288</v>
      </c>
      <c r="C292" s="86">
        <f>IFERROR(INDEX(Backlog!B$6:B$1005,Calculation!$B292,1),"")</f>
        <v>0</v>
      </c>
      <c r="D292" s="86" t="str">
        <f>IFERROR(IF(INDEX(Backlog!C$6:C$1005,Calculation!$B292,1)="","",INDEX(Backlog!C$6:C$1005,Calculation!$B292,1)),"")</f>
        <v/>
      </c>
      <c r="E292" s="86" t="str">
        <f>IFERROR(""&amp;INDEX(Backlog!D$6:D$1005,Calculation!$B292,1),"")</f>
        <v/>
      </c>
      <c r="F292" s="86" t="str">
        <f>IFERROR(""&amp;INDEX(Backlog!E$6:E$1005,Calculation!$B292,1),"")</f>
        <v/>
      </c>
      <c r="G292" s="86" t="str">
        <f>IFERROR(""&amp;INDEX(Backlog!F$6:F$1005,Calculation!$B292,1),"")</f>
        <v/>
      </c>
      <c r="H292" s="86" t="str">
        <f>IFERROR(IF(INDEX(Backlog!G$6:G$1005,Calculation!$B292,1)="","",INDEX(Backlog!G$6:G$1005,Calculation!$B292,1)),"")</f>
        <v/>
      </c>
      <c r="I292" s="86" t="str">
        <f>IFERROR(IF(INDEX(Backlog!H$6:H$1005,Calculation!$B292,1)="","Not set",INDEX(Backlog!H$6:H$1005,Calculation!$B292,1)),"")</f>
        <v>Not set</v>
      </c>
      <c r="J292" s="86" t="str">
        <f>IFERROR(""&amp;INDEX(Backlog!I$6:I$1005,Calculation!$B292,1),"")</f>
        <v/>
      </c>
      <c r="K292" s="86" t="str">
        <f>IFERROR(IF(LEN(INDEX(Backlog!J$6:J$1005,Calculation!$B292,1))=0,"Not set",INDEX(Backlog!J$6:J$1005,Calculation!$B292,1)),"")</f>
        <v>Not set</v>
      </c>
      <c r="L292" s="105" t="str">
        <f>IFERROR(IF(INDEX(Backlog!K$6:K$1005,Calculation!$B292,1)="","",INDEX(Backlog!K$6:K$1005,Calculation!$B292,1)),"")</f>
        <v/>
      </c>
      <c r="M292" s="105" t="str">
        <f t="shared" si="104"/>
        <v/>
      </c>
      <c r="N292" s="105" t="str">
        <f>IFERROR(IF(INDEX(Backlog!L$6:L$1005,Calculation!$B292,1)="","",INDEX(Backlog!L$6:L$1005,Calculation!$B292,1)),"")</f>
        <v/>
      </c>
      <c r="O292" s="105" t="str">
        <f t="shared" si="105"/>
        <v/>
      </c>
      <c r="P292" s="86" t="str">
        <f>IFERROR(""&amp;INDEX(Backlog!M$6:M$1005,Calculation!$B292,1),"")</f>
        <v/>
      </c>
      <c r="Q292" s="106" t="str">
        <f t="shared" si="106"/>
        <v/>
      </c>
      <c r="R292" s="106">
        <f t="shared" si="107"/>
        <v>0</v>
      </c>
      <c r="T292" s="107">
        <f t="shared" si="108"/>
        <v>0</v>
      </c>
      <c r="U292" s="86">
        <f t="shared" si="109"/>
        <v>1</v>
      </c>
      <c r="V292" s="86">
        <f t="shared" si="110"/>
        <v>1</v>
      </c>
      <c r="W292" s="86">
        <f t="shared" si="111"/>
        <v>1</v>
      </c>
      <c r="X292" s="86">
        <f t="shared" si="118"/>
        <v>0</v>
      </c>
      <c r="Y292" s="86" t="str">
        <f t="shared" si="112"/>
        <v xml:space="preserve">#0 - </v>
      </c>
      <c r="Z292" s="86" t="str">
        <f t="shared" si="113"/>
        <v>-</v>
      </c>
      <c r="AA292" s="86" t="str">
        <f>IF(X292=0,"",IF(LEN(K292)=0,COLUMN(Kanban!$D$8),IFERROR(MATCH(K292,Kanban!$A$8:$AI$8,0),COLUMN(Kanban!$D$8))))</f>
        <v/>
      </c>
      <c r="AB292" s="86" t="str">
        <f>IF(X292=0,"",2*COUNTIF($AA$5:AA292,AA292)+$AF$5)</f>
        <v/>
      </c>
      <c r="AC292" s="106" t="str">
        <f t="shared" si="119"/>
        <v>-</v>
      </c>
      <c r="BF292" s="111" t="str">
        <f t="array" ref="BF292">IFERROR(SMALL(IF($D$5:$D$1004=$AP$6,$N$5:$N$1004,""),B292),"")</f>
        <v/>
      </c>
      <c r="BG292" s="112" t="str">
        <f>IF(IFERROR(MATCH(BF292,$BF$4:BF291,0),0)=0,MAX($BG$4:BG291)+1,"")</f>
        <v/>
      </c>
      <c r="BH292" s="113" t="str">
        <f t="shared" si="114"/>
        <v/>
      </c>
      <c r="BI292" s="112" t="str">
        <f t="shared" si="115"/>
        <v/>
      </c>
      <c r="BJ292" s="86" t="str">
        <f t="shared" si="116"/>
        <v/>
      </c>
      <c r="BK292" s="86" t="str">
        <f t="shared" si="120"/>
        <v/>
      </c>
      <c r="BL292" s="86" t="str">
        <f t="shared" si="117"/>
        <v/>
      </c>
      <c r="BM292" s="86" t="str">
        <f t="shared" si="121"/>
        <v/>
      </c>
    </row>
    <row r="293" spans="2:65" s="7" customFormat="1" x14ac:dyDescent="0.25">
      <c r="B293" s="104">
        <v>289</v>
      </c>
      <c r="C293" s="86">
        <f>IFERROR(INDEX(Backlog!B$6:B$1005,Calculation!$B293,1),"")</f>
        <v>0</v>
      </c>
      <c r="D293" s="86" t="str">
        <f>IFERROR(IF(INDEX(Backlog!C$6:C$1005,Calculation!$B293,1)="","",INDEX(Backlog!C$6:C$1005,Calculation!$B293,1)),"")</f>
        <v/>
      </c>
      <c r="E293" s="86" t="str">
        <f>IFERROR(""&amp;INDEX(Backlog!D$6:D$1005,Calculation!$B293,1),"")</f>
        <v/>
      </c>
      <c r="F293" s="86" t="str">
        <f>IFERROR(""&amp;INDEX(Backlog!E$6:E$1005,Calculation!$B293,1),"")</f>
        <v/>
      </c>
      <c r="G293" s="86" t="str">
        <f>IFERROR(""&amp;INDEX(Backlog!F$6:F$1005,Calculation!$B293,1),"")</f>
        <v/>
      </c>
      <c r="H293" s="86" t="str">
        <f>IFERROR(IF(INDEX(Backlog!G$6:G$1005,Calculation!$B293,1)="","",INDEX(Backlog!G$6:G$1005,Calculation!$B293,1)),"")</f>
        <v/>
      </c>
      <c r="I293" s="86" t="str">
        <f>IFERROR(IF(INDEX(Backlog!H$6:H$1005,Calculation!$B293,1)="","Not set",INDEX(Backlog!H$6:H$1005,Calculation!$B293,1)),"")</f>
        <v>Not set</v>
      </c>
      <c r="J293" s="86" t="str">
        <f>IFERROR(""&amp;INDEX(Backlog!I$6:I$1005,Calculation!$B293,1),"")</f>
        <v/>
      </c>
      <c r="K293" s="86" t="str">
        <f>IFERROR(IF(LEN(INDEX(Backlog!J$6:J$1005,Calculation!$B293,1))=0,"Not set",INDEX(Backlog!J$6:J$1005,Calculation!$B293,1)),"")</f>
        <v>Not set</v>
      </c>
      <c r="L293" s="105" t="str">
        <f>IFERROR(IF(INDEX(Backlog!K$6:K$1005,Calculation!$B293,1)="","",INDEX(Backlog!K$6:K$1005,Calculation!$B293,1)),"")</f>
        <v/>
      </c>
      <c r="M293" s="105" t="str">
        <f t="shared" si="104"/>
        <v/>
      </c>
      <c r="N293" s="105" t="str">
        <f>IFERROR(IF(INDEX(Backlog!L$6:L$1005,Calculation!$B293,1)="","",INDEX(Backlog!L$6:L$1005,Calculation!$B293,1)),"")</f>
        <v/>
      </c>
      <c r="O293" s="105" t="str">
        <f t="shared" si="105"/>
        <v/>
      </c>
      <c r="P293" s="86" t="str">
        <f>IFERROR(""&amp;INDEX(Backlog!M$6:M$1005,Calculation!$B293,1),"")</f>
        <v/>
      </c>
      <c r="Q293" s="106" t="str">
        <f t="shared" si="106"/>
        <v/>
      </c>
      <c r="R293" s="106">
        <f t="shared" si="107"/>
        <v>0</v>
      </c>
      <c r="T293" s="107">
        <f t="shared" si="108"/>
        <v>0</v>
      </c>
      <c r="U293" s="86">
        <f t="shared" si="109"/>
        <v>1</v>
      </c>
      <c r="V293" s="86">
        <f t="shared" si="110"/>
        <v>1</v>
      </c>
      <c r="W293" s="86">
        <f t="shared" si="111"/>
        <v>1</v>
      </c>
      <c r="X293" s="86">
        <f t="shared" si="118"/>
        <v>0</v>
      </c>
      <c r="Y293" s="86" t="str">
        <f t="shared" si="112"/>
        <v xml:space="preserve">#0 - </v>
      </c>
      <c r="Z293" s="86" t="str">
        <f t="shared" si="113"/>
        <v>-</v>
      </c>
      <c r="AA293" s="86" t="str">
        <f>IF(X293=0,"",IF(LEN(K293)=0,COLUMN(Kanban!$D$8),IFERROR(MATCH(K293,Kanban!$A$8:$AI$8,0),COLUMN(Kanban!$D$8))))</f>
        <v/>
      </c>
      <c r="AB293" s="86" t="str">
        <f>IF(X293=0,"",2*COUNTIF($AA$5:AA293,AA293)+$AF$5)</f>
        <v/>
      </c>
      <c r="AC293" s="106" t="str">
        <f t="shared" si="119"/>
        <v>-</v>
      </c>
      <c r="BF293" s="111" t="str">
        <f t="array" ref="BF293">IFERROR(SMALL(IF($D$5:$D$1004=$AP$6,$N$5:$N$1004,""),B293),"")</f>
        <v/>
      </c>
      <c r="BG293" s="112" t="str">
        <f>IF(IFERROR(MATCH(BF293,$BF$4:BF292,0),0)=0,MAX($BG$4:BG292)+1,"")</f>
        <v/>
      </c>
      <c r="BH293" s="113" t="str">
        <f t="shared" si="114"/>
        <v/>
      </c>
      <c r="BI293" s="112" t="str">
        <f t="shared" si="115"/>
        <v/>
      </c>
      <c r="BJ293" s="86" t="str">
        <f t="shared" si="116"/>
        <v/>
      </c>
      <c r="BK293" s="86" t="str">
        <f t="shared" si="120"/>
        <v/>
      </c>
      <c r="BL293" s="86" t="str">
        <f t="shared" si="117"/>
        <v/>
      </c>
      <c r="BM293" s="86" t="str">
        <f t="shared" si="121"/>
        <v/>
      </c>
    </row>
    <row r="294" spans="2:65" s="7" customFormat="1" x14ac:dyDescent="0.25">
      <c r="B294" s="104">
        <v>290</v>
      </c>
      <c r="C294" s="86">
        <f>IFERROR(INDEX(Backlog!B$6:B$1005,Calculation!$B294,1),"")</f>
        <v>0</v>
      </c>
      <c r="D294" s="86" t="str">
        <f>IFERROR(IF(INDEX(Backlog!C$6:C$1005,Calculation!$B294,1)="","",INDEX(Backlog!C$6:C$1005,Calculation!$B294,1)),"")</f>
        <v/>
      </c>
      <c r="E294" s="86" t="str">
        <f>IFERROR(""&amp;INDEX(Backlog!D$6:D$1005,Calculation!$B294,1),"")</f>
        <v/>
      </c>
      <c r="F294" s="86" t="str">
        <f>IFERROR(""&amp;INDEX(Backlog!E$6:E$1005,Calculation!$B294,1),"")</f>
        <v/>
      </c>
      <c r="G294" s="86" t="str">
        <f>IFERROR(""&amp;INDEX(Backlog!F$6:F$1005,Calculation!$B294,1),"")</f>
        <v/>
      </c>
      <c r="H294" s="86" t="str">
        <f>IFERROR(IF(INDEX(Backlog!G$6:G$1005,Calculation!$B294,1)="","",INDEX(Backlog!G$6:G$1005,Calculation!$B294,1)),"")</f>
        <v/>
      </c>
      <c r="I294" s="86" t="str">
        <f>IFERROR(IF(INDEX(Backlog!H$6:H$1005,Calculation!$B294,1)="","Not set",INDEX(Backlog!H$6:H$1005,Calculation!$B294,1)),"")</f>
        <v>Not set</v>
      </c>
      <c r="J294" s="86" t="str">
        <f>IFERROR(""&amp;INDEX(Backlog!I$6:I$1005,Calculation!$B294,1),"")</f>
        <v/>
      </c>
      <c r="K294" s="86" t="str">
        <f>IFERROR(IF(LEN(INDEX(Backlog!J$6:J$1005,Calculation!$B294,1))=0,"Not set",INDEX(Backlog!J$6:J$1005,Calculation!$B294,1)),"")</f>
        <v>Not set</v>
      </c>
      <c r="L294" s="105" t="str">
        <f>IFERROR(IF(INDEX(Backlog!K$6:K$1005,Calculation!$B294,1)="","",INDEX(Backlog!K$6:K$1005,Calculation!$B294,1)),"")</f>
        <v/>
      </c>
      <c r="M294" s="105" t="str">
        <f t="shared" si="104"/>
        <v/>
      </c>
      <c r="N294" s="105" t="str">
        <f>IFERROR(IF(INDEX(Backlog!L$6:L$1005,Calculation!$B294,1)="","",INDEX(Backlog!L$6:L$1005,Calculation!$B294,1)),"")</f>
        <v/>
      </c>
      <c r="O294" s="105" t="str">
        <f t="shared" si="105"/>
        <v/>
      </c>
      <c r="P294" s="86" t="str">
        <f>IFERROR(""&amp;INDEX(Backlog!M$6:M$1005,Calculation!$B294,1),"")</f>
        <v/>
      </c>
      <c r="Q294" s="106" t="str">
        <f t="shared" si="106"/>
        <v/>
      </c>
      <c r="R294" s="106">
        <f t="shared" si="107"/>
        <v>0</v>
      </c>
      <c r="T294" s="107">
        <f t="shared" si="108"/>
        <v>0</v>
      </c>
      <c r="U294" s="86">
        <f t="shared" si="109"/>
        <v>1</v>
      </c>
      <c r="V294" s="86">
        <f t="shared" si="110"/>
        <v>1</v>
      </c>
      <c r="W294" s="86">
        <f t="shared" si="111"/>
        <v>1</v>
      </c>
      <c r="X294" s="86">
        <f t="shared" si="118"/>
        <v>0</v>
      </c>
      <c r="Y294" s="86" t="str">
        <f t="shared" si="112"/>
        <v xml:space="preserve">#0 - </v>
      </c>
      <c r="Z294" s="86" t="str">
        <f t="shared" si="113"/>
        <v>-</v>
      </c>
      <c r="AA294" s="86" t="str">
        <f>IF(X294=0,"",IF(LEN(K294)=0,COLUMN(Kanban!$D$8),IFERROR(MATCH(K294,Kanban!$A$8:$AI$8,0),COLUMN(Kanban!$D$8))))</f>
        <v/>
      </c>
      <c r="AB294" s="86" t="str">
        <f>IF(X294=0,"",2*COUNTIF($AA$5:AA294,AA294)+$AF$5)</f>
        <v/>
      </c>
      <c r="AC294" s="106" t="str">
        <f t="shared" si="119"/>
        <v>-</v>
      </c>
      <c r="BF294" s="111" t="str">
        <f t="array" ref="BF294">IFERROR(SMALL(IF($D$5:$D$1004=$AP$6,$N$5:$N$1004,""),B294),"")</f>
        <v/>
      </c>
      <c r="BG294" s="112" t="str">
        <f>IF(IFERROR(MATCH(BF294,$BF$4:BF293,0),0)=0,MAX($BG$4:BG293)+1,"")</f>
        <v/>
      </c>
      <c r="BH294" s="113" t="str">
        <f t="shared" si="114"/>
        <v/>
      </c>
      <c r="BI294" s="112" t="str">
        <f t="shared" si="115"/>
        <v/>
      </c>
      <c r="BJ294" s="86" t="str">
        <f t="shared" si="116"/>
        <v/>
      </c>
      <c r="BK294" s="86" t="str">
        <f t="shared" si="120"/>
        <v/>
      </c>
      <c r="BL294" s="86" t="str">
        <f t="shared" si="117"/>
        <v/>
      </c>
      <c r="BM294" s="86" t="str">
        <f t="shared" si="121"/>
        <v/>
      </c>
    </row>
    <row r="295" spans="2:65" s="7" customFormat="1" x14ac:dyDescent="0.25">
      <c r="B295" s="104">
        <v>291</v>
      </c>
      <c r="C295" s="86">
        <f>IFERROR(INDEX(Backlog!B$6:B$1005,Calculation!$B295,1),"")</f>
        <v>0</v>
      </c>
      <c r="D295" s="86" t="str">
        <f>IFERROR(IF(INDEX(Backlog!C$6:C$1005,Calculation!$B295,1)="","",INDEX(Backlog!C$6:C$1005,Calculation!$B295,1)),"")</f>
        <v/>
      </c>
      <c r="E295" s="86" t="str">
        <f>IFERROR(""&amp;INDEX(Backlog!D$6:D$1005,Calculation!$B295,1),"")</f>
        <v/>
      </c>
      <c r="F295" s="86" t="str">
        <f>IFERROR(""&amp;INDEX(Backlog!E$6:E$1005,Calculation!$B295,1),"")</f>
        <v/>
      </c>
      <c r="G295" s="86" t="str">
        <f>IFERROR(""&amp;INDEX(Backlog!F$6:F$1005,Calculation!$B295,1),"")</f>
        <v/>
      </c>
      <c r="H295" s="86" t="str">
        <f>IFERROR(IF(INDEX(Backlog!G$6:G$1005,Calculation!$B295,1)="","",INDEX(Backlog!G$6:G$1005,Calculation!$B295,1)),"")</f>
        <v/>
      </c>
      <c r="I295" s="86" t="str">
        <f>IFERROR(IF(INDEX(Backlog!H$6:H$1005,Calculation!$B295,1)="","Not set",INDEX(Backlog!H$6:H$1005,Calculation!$B295,1)),"")</f>
        <v>Not set</v>
      </c>
      <c r="J295" s="86" t="str">
        <f>IFERROR(""&amp;INDEX(Backlog!I$6:I$1005,Calculation!$B295,1),"")</f>
        <v/>
      </c>
      <c r="K295" s="86" t="str">
        <f>IFERROR(IF(LEN(INDEX(Backlog!J$6:J$1005,Calculation!$B295,1))=0,"Not set",INDEX(Backlog!J$6:J$1005,Calculation!$B295,1)),"")</f>
        <v>Not set</v>
      </c>
      <c r="L295" s="105" t="str">
        <f>IFERROR(IF(INDEX(Backlog!K$6:K$1005,Calculation!$B295,1)="","",INDEX(Backlog!K$6:K$1005,Calculation!$B295,1)),"")</f>
        <v/>
      </c>
      <c r="M295" s="105" t="str">
        <f t="shared" si="104"/>
        <v/>
      </c>
      <c r="N295" s="105" t="str">
        <f>IFERROR(IF(INDEX(Backlog!L$6:L$1005,Calculation!$B295,1)="","",INDEX(Backlog!L$6:L$1005,Calculation!$B295,1)),"")</f>
        <v/>
      </c>
      <c r="O295" s="105" t="str">
        <f t="shared" si="105"/>
        <v/>
      </c>
      <c r="P295" s="86" t="str">
        <f>IFERROR(""&amp;INDEX(Backlog!M$6:M$1005,Calculation!$B295,1),"")</f>
        <v/>
      </c>
      <c r="Q295" s="106" t="str">
        <f t="shared" si="106"/>
        <v/>
      </c>
      <c r="R295" s="106">
        <f t="shared" si="107"/>
        <v>0</v>
      </c>
      <c r="T295" s="107">
        <f t="shared" si="108"/>
        <v>0</v>
      </c>
      <c r="U295" s="86">
        <f t="shared" si="109"/>
        <v>1</v>
      </c>
      <c r="V295" s="86">
        <f t="shared" si="110"/>
        <v>1</v>
      </c>
      <c r="W295" s="86">
        <f t="shared" si="111"/>
        <v>1</v>
      </c>
      <c r="X295" s="86">
        <f t="shared" si="118"/>
        <v>0</v>
      </c>
      <c r="Y295" s="86" t="str">
        <f t="shared" si="112"/>
        <v xml:space="preserve">#0 - </v>
      </c>
      <c r="Z295" s="86" t="str">
        <f t="shared" si="113"/>
        <v>-</v>
      </c>
      <c r="AA295" s="86" t="str">
        <f>IF(X295=0,"",IF(LEN(K295)=0,COLUMN(Kanban!$D$8),IFERROR(MATCH(K295,Kanban!$A$8:$AI$8,0),COLUMN(Kanban!$D$8))))</f>
        <v/>
      </c>
      <c r="AB295" s="86" t="str">
        <f>IF(X295=0,"",2*COUNTIF($AA$5:AA295,AA295)+$AF$5)</f>
        <v/>
      </c>
      <c r="AC295" s="106" t="str">
        <f t="shared" si="119"/>
        <v>-</v>
      </c>
      <c r="BF295" s="111" t="str">
        <f t="array" ref="BF295">IFERROR(SMALL(IF($D$5:$D$1004=$AP$6,$N$5:$N$1004,""),B295),"")</f>
        <v/>
      </c>
      <c r="BG295" s="112" t="str">
        <f>IF(IFERROR(MATCH(BF295,$BF$4:BF294,0),0)=0,MAX($BG$4:BG294)+1,"")</f>
        <v/>
      </c>
      <c r="BH295" s="113" t="str">
        <f t="shared" si="114"/>
        <v/>
      </c>
      <c r="BI295" s="112" t="str">
        <f t="shared" si="115"/>
        <v/>
      </c>
      <c r="BJ295" s="86" t="str">
        <f t="shared" si="116"/>
        <v/>
      </c>
      <c r="BK295" s="86" t="str">
        <f t="shared" si="120"/>
        <v/>
      </c>
      <c r="BL295" s="86" t="str">
        <f t="shared" si="117"/>
        <v/>
      </c>
      <c r="BM295" s="86" t="str">
        <f t="shared" si="121"/>
        <v/>
      </c>
    </row>
    <row r="296" spans="2:65" s="7" customFormat="1" x14ac:dyDescent="0.25">
      <c r="B296" s="104">
        <v>292</v>
      </c>
      <c r="C296" s="86">
        <f>IFERROR(INDEX(Backlog!B$6:B$1005,Calculation!$B296,1),"")</f>
        <v>0</v>
      </c>
      <c r="D296" s="86" t="str">
        <f>IFERROR(IF(INDEX(Backlog!C$6:C$1005,Calculation!$B296,1)="","",INDEX(Backlog!C$6:C$1005,Calculation!$B296,1)),"")</f>
        <v/>
      </c>
      <c r="E296" s="86" t="str">
        <f>IFERROR(""&amp;INDEX(Backlog!D$6:D$1005,Calculation!$B296,1),"")</f>
        <v/>
      </c>
      <c r="F296" s="86" t="str">
        <f>IFERROR(""&amp;INDEX(Backlog!E$6:E$1005,Calculation!$B296,1),"")</f>
        <v/>
      </c>
      <c r="G296" s="86" t="str">
        <f>IFERROR(""&amp;INDEX(Backlog!F$6:F$1005,Calculation!$B296,1),"")</f>
        <v/>
      </c>
      <c r="H296" s="86" t="str">
        <f>IFERROR(IF(INDEX(Backlog!G$6:G$1005,Calculation!$B296,1)="","",INDEX(Backlog!G$6:G$1005,Calculation!$B296,1)),"")</f>
        <v/>
      </c>
      <c r="I296" s="86" t="str">
        <f>IFERROR(IF(INDEX(Backlog!H$6:H$1005,Calculation!$B296,1)="","Not set",INDEX(Backlog!H$6:H$1005,Calculation!$B296,1)),"")</f>
        <v>Not set</v>
      </c>
      <c r="J296" s="86" t="str">
        <f>IFERROR(""&amp;INDEX(Backlog!I$6:I$1005,Calculation!$B296,1),"")</f>
        <v/>
      </c>
      <c r="K296" s="86" t="str">
        <f>IFERROR(IF(LEN(INDEX(Backlog!J$6:J$1005,Calculation!$B296,1))=0,"Not set",INDEX(Backlog!J$6:J$1005,Calculation!$B296,1)),"")</f>
        <v>Not set</v>
      </c>
      <c r="L296" s="105" t="str">
        <f>IFERROR(IF(INDEX(Backlog!K$6:K$1005,Calculation!$B296,1)="","",INDEX(Backlog!K$6:K$1005,Calculation!$B296,1)),"")</f>
        <v/>
      </c>
      <c r="M296" s="105" t="str">
        <f t="shared" si="104"/>
        <v/>
      </c>
      <c r="N296" s="105" t="str">
        <f>IFERROR(IF(INDEX(Backlog!L$6:L$1005,Calculation!$B296,1)="","",INDEX(Backlog!L$6:L$1005,Calculation!$B296,1)),"")</f>
        <v/>
      </c>
      <c r="O296" s="105" t="str">
        <f t="shared" si="105"/>
        <v/>
      </c>
      <c r="P296" s="86" t="str">
        <f>IFERROR(""&amp;INDEX(Backlog!M$6:M$1005,Calculation!$B296,1),"")</f>
        <v/>
      </c>
      <c r="Q296" s="106" t="str">
        <f t="shared" si="106"/>
        <v/>
      </c>
      <c r="R296" s="106">
        <f t="shared" si="107"/>
        <v>0</v>
      </c>
      <c r="T296" s="107">
        <f t="shared" si="108"/>
        <v>0</v>
      </c>
      <c r="U296" s="86">
        <f t="shared" si="109"/>
        <v>1</v>
      </c>
      <c r="V296" s="86">
        <f t="shared" si="110"/>
        <v>1</v>
      </c>
      <c r="W296" s="86">
        <f t="shared" si="111"/>
        <v>1</v>
      </c>
      <c r="X296" s="86">
        <f t="shared" si="118"/>
        <v>0</v>
      </c>
      <c r="Y296" s="86" t="str">
        <f t="shared" si="112"/>
        <v xml:space="preserve">#0 - </v>
      </c>
      <c r="Z296" s="86" t="str">
        <f t="shared" si="113"/>
        <v>-</v>
      </c>
      <c r="AA296" s="86" t="str">
        <f>IF(X296=0,"",IF(LEN(K296)=0,COLUMN(Kanban!$D$8),IFERROR(MATCH(K296,Kanban!$A$8:$AI$8,0),COLUMN(Kanban!$D$8))))</f>
        <v/>
      </c>
      <c r="AB296" s="86" t="str">
        <f>IF(X296=0,"",2*COUNTIF($AA$5:AA296,AA296)+$AF$5)</f>
        <v/>
      </c>
      <c r="AC296" s="106" t="str">
        <f t="shared" si="119"/>
        <v>-</v>
      </c>
      <c r="BF296" s="111" t="str">
        <f t="array" ref="BF296">IFERROR(SMALL(IF($D$5:$D$1004=$AP$6,$N$5:$N$1004,""),B296),"")</f>
        <v/>
      </c>
      <c r="BG296" s="112" t="str">
        <f>IF(IFERROR(MATCH(BF296,$BF$4:BF295,0),0)=0,MAX($BG$4:BG295)+1,"")</f>
        <v/>
      </c>
      <c r="BH296" s="113" t="str">
        <f t="shared" si="114"/>
        <v/>
      </c>
      <c r="BI296" s="112" t="str">
        <f t="shared" si="115"/>
        <v/>
      </c>
      <c r="BJ296" s="86" t="str">
        <f t="shared" si="116"/>
        <v/>
      </c>
      <c r="BK296" s="86" t="str">
        <f t="shared" si="120"/>
        <v/>
      </c>
      <c r="BL296" s="86" t="str">
        <f t="shared" si="117"/>
        <v/>
      </c>
      <c r="BM296" s="86" t="str">
        <f t="shared" si="121"/>
        <v/>
      </c>
    </row>
    <row r="297" spans="2:65" s="7" customFormat="1" x14ac:dyDescent="0.25">
      <c r="B297" s="104">
        <v>293</v>
      </c>
      <c r="C297" s="86">
        <f>IFERROR(INDEX(Backlog!B$6:B$1005,Calculation!$B297,1),"")</f>
        <v>0</v>
      </c>
      <c r="D297" s="86" t="str">
        <f>IFERROR(IF(INDEX(Backlog!C$6:C$1005,Calculation!$B297,1)="","",INDEX(Backlog!C$6:C$1005,Calculation!$B297,1)),"")</f>
        <v/>
      </c>
      <c r="E297" s="86" t="str">
        <f>IFERROR(""&amp;INDEX(Backlog!D$6:D$1005,Calculation!$B297,1),"")</f>
        <v/>
      </c>
      <c r="F297" s="86" t="str">
        <f>IFERROR(""&amp;INDEX(Backlog!E$6:E$1005,Calculation!$B297,1),"")</f>
        <v/>
      </c>
      <c r="G297" s="86" t="str">
        <f>IFERROR(""&amp;INDEX(Backlog!F$6:F$1005,Calculation!$B297,1),"")</f>
        <v/>
      </c>
      <c r="H297" s="86" t="str">
        <f>IFERROR(IF(INDEX(Backlog!G$6:G$1005,Calculation!$B297,1)="","",INDEX(Backlog!G$6:G$1005,Calculation!$B297,1)),"")</f>
        <v/>
      </c>
      <c r="I297" s="86" t="str">
        <f>IFERROR(IF(INDEX(Backlog!H$6:H$1005,Calculation!$B297,1)="","Not set",INDEX(Backlog!H$6:H$1005,Calculation!$B297,1)),"")</f>
        <v>Not set</v>
      </c>
      <c r="J297" s="86" t="str">
        <f>IFERROR(""&amp;INDEX(Backlog!I$6:I$1005,Calculation!$B297,1),"")</f>
        <v/>
      </c>
      <c r="K297" s="86" t="str">
        <f>IFERROR(IF(LEN(INDEX(Backlog!J$6:J$1005,Calculation!$B297,1))=0,"Not set",INDEX(Backlog!J$6:J$1005,Calculation!$B297,1)),"")</f>
        <v>Not set</v>
      </c>
      <c r="L297" s="105" t="str">
        <f>IFERROR(IF(INDEX(Backlog!K$6:K$1005,Calculation!$B297,1)="","",INDEX(Backlog!K$6:K$1005,Calculation!$B297,1)),"")</f>
        <v/>
      </c>
      <c r="M297" s="105" t="str">
        <f t="shared" si="104"/>
        <v/>
      </c>
      <c r="N297" s="105" t="str">
        <f>IFERROR(IF(INDEX(Backlog!L$6:L$1005,Calculation!$B297,1)="","",INDEX(Backlog!L$6:L$1005,Calculation!$B297,1)),"")</f>
        <v/>
      </c>
      <c r="O297" s="105" t="str">
        <f t="shared" si="105"/>
        <v/>
      </c>
      <c r="P297" s="86" t="str">
        <f>IFERROR(""&amp;INDEX(Backlog!M$6:M$1005,Calculation!$B297,1),"")</f>
        <v/>
      </c>
      <c r="Q297" s="106" t="str">
        <f t="shared" si="106"/>
        <v/>
      </c>
      <c r="R297" s="106">
        <f t="shared" si="107"/>
        <v>0</v>
      </c>
      <c r="T297" s="107">
        <f t="shared" si="108"/>
        <v>0</v>
      </c>
      <c r="U297" s="86">
        <f t="shared" si="109"/>
        <v>1</v>
      </c>
      <c r="V297" s="86">
        <f t="shared" si="110"/>
        <v>1</v>
      </c>
      <c r="W297" s="86">
        <f t="shared" si="111"/>
        <v>1</v>
      </c>
      <c r="X297" s="86">
        <f t="shared" si="118"/>
        <v>0</v>
      </c>
      <c r="Y297" s="86" t="str">
        <f t="shared" si="112"/>
        <v xml:space="preserve">#0 - </v>
      </c>
      <c r="Z297" s="86" t="str">
        <f t="shared" si="113"/>
        <v>-</v>
      </c>
      <c r="AA297" s="86" t="str">
        <f>IF(X297=0,"",IF(LEN(K297)=0,COLUMN(Kanban!$D$8),IFERROR(MATCH(K297,Kanban!$A$8:$AI$8,0),COLUMN(Kanban!$D$8))))</f>
        <v/>
      </c>
      <c r="AB297" s="86" t="str">
        <f>IF(X297=0,"",2*COUNTIF($AA$5:AA297,AA297)+$AF$5)</f>
        <v/>
      </c>
      <c r="AC297" s="106" t="str">
        <f t="shared" si="119"/>
        <v>-</v>
      </c>
      <c r="BF297" s="111" t="str">
        <f t="array" ref="BF297">IFERROR(SMALL(IF($D$5:$D$1004=$AP$6,$N$5:$N$1004,""),B297),"")</f>
        <v/>
      </c>
      <c r="BG297" s="112" t="str">
        <f>IF(IFERROR(MATCH(BF297,$BF$4:BF296,0),0)=0,MAX($BG$4:BG296)+1,"")</f>
        <v/>
      </c>
      <c r="BH297" s="113" t="str">
        <f t="shared" si="114"/>
        <v/>
      </c>
      <c r="BI297" s="112" t="str">
        <f t="shared" si="115"/>
        <v/>
      </c>
      <c r="BJ297" s="86" t="str">
        <f t="shared" si="116"/>
        <v/>
      </c>
      <c r="BK297" s="86" t="str">
        <f t="shared" si="120"/>
        <v/>
      </c>
      <c r="BL297" s="86" t="str">
        <f t="shared" si="117"/>
        <v/>
      </c>
      <c r="BM297" s="86" t="str">
        <f t="shared" si="121"/>
        <v/>
      </c>
    </row>
    <row r="298" spans="2:65" s="7" customFormat="1" x14ac:dyDescent="0.25">
      <c r="B298" s="104">
        <v>294</v>
      </c>
      <c r="C298" s="86">
        <f>IFERROR(INDEX(Backlog!B$6:B$1005,Calculation!$B298,1),"")</f>
        <v>0</v>
      </c>
      <c r="D298" s="86" t="str">
        <f>IFERROR(IF(INDEX(Backlog!C$6:C$1005,Calculation!$B298,1)="","",INDEX(Backlog!C$6:C$1005,Calculation!$B298,1)),"")</f>
        <v/>
      </c>
      <c r="E298" s="86" t="str">
        <f>IFERROR(""&amp;INDEX(Backlog!D$6:D$1005,Calculation!$B298,1),"")</f>
        <v/>
      </c>
      <c r="F298" s="86" t="str">
        <f>IFERROR(""&amp;INDEX(Backlog!E$6:E$1005,Calculation!$B298,1),"")</f>
        <v/>
      </c>
      <c r="G298" s="86" t="str">
        <f>IFERROR(""&amp;INDEX(Backlog!F$6:F$1005,Calculation!$B298,1),"")</f>
        <v/>
      </c>
      <c r="H298" s="86" t="str">
        <f>IFERROR(IF(INDEX(Backlog!G$6:G$1005,Calculation!$B298,1)="","",INDEX(Backlog!G$6:G$1005,Calculation!$B298,1)),"")</f>
        <v/>
      </c>
      <c r="I298" s="86" t="str">
        <f>IFERROR(IF(INDEX(Backlog!H$6:H$1005,Calculation!$B298,1)="","Not set",INDEX(Backlog!H$6:H$1005,Calculation!$B298,1)),"")</f>
        <v>Not set</v>
      </c>
      <c r="J298" s="86" t="str">
        <f>IFERROR(""&amp;INDEX(Backlog!I$6:I$1005,Calculation!$B298,1),"")</f>
        <v/>
      </c>
      <c r="K298" s="86" t="str">
        <f>IFERROR(IF(LEN(INDEX(Backlog!J$6:J$1005,Calculation!$B298,1))=0,"Not set",INDEX(Backlog!J$6:J$1005,Calculation!$B298,1)),"")</f>
        <v>Not set</v>
      </c>
      <c r="L298" s="105" t="str">
        <f>IFERROR(IF(INDEX(Backlog!K$6:K$1005,Calculation!$B298,1)="","",INDEX(Backlog!K$6:K$1005,Calculation!$B298,1)),"")</f>
        <v/>
      </c>
      <c r="M298" s="105" t="str">
        <f t="shared" si="104"/>
        <v/>
      </c>
      <c r="N298" s="105" t="str">
        <f>IFERROR(IF(INDEX(Backlog!L$6:L$1005,Calculation!$B298,1)="","",INDEX(Backlog!L$6:L$1005,Calculation!$B298,1)),"")</f>
        <v/>
      </c>
      <c r="O298" s="105" t="str">
        <f t="shared" si="105"/>
        <v/>
      </c>
      <c r="P298" s="86" t="str">
        <f>IFERROR(""&amp;INDEX(Backlog!M$6:M$1005,Calculation!$B298,1),"")</f>
        <v/>
      </c>
      <c r="Q298" s="106" t="str">
        <f t="shared" si="106"/>
        <v/>
      </c>
      <c r="R298" s="106">
        <f t="shared" si="107"/>
        <v>0</v>
      </c>
      <c r="T298" s="107">
        <f t="shared" si="108"/>
        <v>0</v>
      </c>
      <c r="U298" s="86">
        <f t="shared" si="109"/>
        <v>1</v>
      </c>
      <c r="V298" s="86">
        <f t="shared" si="110"/>
        <v>1</v>
      </c>
      <c r="W298" s="86">
        <f t="shared" si="111"/>
        <v>1</v>
      </c>
      <c r="X298" s="86">
        <f t="shared" si="118"/>
        <v>0</v>
      </c>
      <c r="Y298" s="86" t="str">
        <f t="shared" si="112"/>
        <v xml:space="preserve">#0 - </v>
      </c>
      <c r="Z298" s="86" t="str">
        <f t="shared" si="113"/>
        <v>-</v>
      </c>
      <c r="AA298" s="86" t="str">
        <f>IF(X298=0,"",IF(LEN(K298)=0,COLUMN(Kanban!$D$8),IFERROR(MATCH(K298,Kanban!$A$8:$AI$8,0),COLUMN(Kanban!$D$8))))</f>
        <v/>
      </c>
      <c r="AB298" s="86" t="str">
        <f>IF(X298=0,"",2*COUNTIF($AA$5:AA298,AA298)+$AF$5)</f>
        <v/>
      </c>
      <c r="AC298" s="106" t="str">
        <f t="shared" si="119"/>
        <v>-</v>
      </c>
      <c r="BF298" s="111" t="str">
        <f t="array" ref="BF298">IFERROR(SMALL(IF($D$5:$D$1004=$AP$6,$N$5:$N$1004,""),B298),"")</f>
        <v/>
      </c>
      <c r="BG298" s="112" t="str">
        <f>IF(IFERROR(MATCH(BF298,$BF$4:BF297,0),0)=0,MAX($BG$4:BG297)+1,"")</f>
        <v/>
      </c>
      <c r="BH298" s="113" t="str">
        <f t="shared" si="114"/>
        <v/>
      </c>
      <c r="BI298" s="112" t="str">
        <f t="shared" si="115"/>
        <v/>
      </c>
      <c r="BJ298" s="86" t="str">
        <f t="shared" si="116"/>
        <v/>
      </c>
      <c r="BK298" s="86" t="str">
        <f t="shared" si="120"/>
        <v/>
      </c>
      <c r="BL298" s="86" t="str">
        <f t="shared" si="117"/>
        <v/>
      </c>
      <c r="BM298" s="86" t="str">
        <f t="shared" si="121"/>
        <v/>
      </c>
    </row>
    <row r="299" spans="2:65" s="7" customFormat="1" x14ac:dyDescent="0.25">
      <c r="B299" s="104">
        <v>295</v>
      </c>
      <c r="C299" s="86">
        <f>IFERROR(INDEX(Backlog!B$6:B$1005,Calculation!$B299,1),"")</f>
        <v>0</v>
      </c>
      <c r="D299" s="86" t="str">
        <f>IFERROR(IF(INDEX(Backlog!C$6:C$1005,Calculation!$B299,1)="","",INDEX(Backlog!C$6:C$1005,Calculation!$B299,1)),"")</f>
        <v/>
      </c>
      <c r="E299" s="86" t="str">
        <f>IFERROR(""&amp;INDEX(Backlog!D$6:D$1005,Calculation!$B299,1),"")</f>
        <v/>
      </c>
      <c r="F299" s="86" t="str">
        <f>IFERROR(""&amp;INDEX(Backlog!E$6:E$1005,Calculation!$B299,1),"")</f>
        <v/>
      </c>
      <c r="G299" s="86" t="str">
        <f>IFERROR(""&amp;INDEX(Backlog!F$6:F$1005,Calculation!$B299,1),"")</f>
        <v/>
      </c>
      <c r="H299" s="86" t="str">
        <f>IFERROR(IF(INDEX(Backlog!G$6:G$1005,Calculation!$B299,1)="","",INDEX(Backlog!G$6:G$1005,Calculation!$B299,1)),"")</f>
        <v/>
      </c>
      <c r="I299" s="86" t="str">
        <f>IFERROR(IF(INDEX(Backlog!H$6:H$1005,Calculation!$B299,1)="","Not set",INDEX(Backlog!H$6:H$1005,Calculation!$B299,1)),"")</f>
        <v>Not set</v>
      </c>
      <c r="J299" s="86" t="str">
        <f>IFERROR(""&amp;INDEX(Backlog!I$6:I$1005,Calculation!$B299,1),"")</f>
        <v/>
      </c>
      <c r="K299" s="86" t="str">
        <f>IFERROR(IF(LEN(INDEX(Backlog!J$6:J$1005,Calculation!$B299,1))=0,"Not set",INDEX(Backlog!J$6:J$1005,Calculation!$B299,1)),"")</f>
        <v>Not set</v>
      </c>
      <c r="L299" s="105" t="str">
        <f>IFERROR(IF(INDEX(Backlog!K$6:K$1005,Calculation!$B299,1)="","",INDEX(Backlog!K$6:K$1005,Calculation!$B299,1)),"")</f>
        <v/>
      </c>
      <c r="M299" s="105" t="str">
        <f t="shared" si="104"/>
        <v/>
      </c>
      <c r="N299" s="105" t="str">
        <f>IFERROR(IF(INDEX(Backlog!L$6:L$1005,Calculation!$B299,1)="","",INDEX(Backlog!L$6:L$1005,Calculation!$B299,1)),"")</f>
        <v/>
      </c>
      <c r="O299" s="105" t="str">
        <f t="shared" si="105"/>
        <v/>
      </c>
      <c r="P299" s="86" t="str">
        <f>IFERROR(""&amp;INDEX(Backlog!M$6:M$1005,Calculation!$B299,1),"")</f>
        <v/>
      </c>
      <c r="Q299" s="106" t="str">
        <f t="shared" si="106"/>
        <v/>
      </c>
      <c r="R299" s="106">
        <f t="shared" si="107"/>
        <v>0</v>
      </c>
      <c r="T299" s="107">
        <f t="shared" si="108"/>
        <v>0</v>
      </c>
      <c r="U299" s="86">
        <f t="shared" si="109"/>
        <v>1</v>
      </c>
      <c r="V299" s="86">
        <f t="shared" si="110"/>
        <v>1</v>
      </c>
      <c r="W299" s="86">
        <f t="shared" si="111"/>
        <v>1</v>
      </c>
      <c r="X299" s="86">
        <f t="shared" si="118"/>
        <v>0</v>
      </c>
      <c r="Y299" s="86" t="str">
        <f t="shared" si="112"/>
        <v xml:space="preserve">#0 - </v>
      </c>
      <c r="Z299" s="86" t="str">
        <f t="shared" si="113"/>
        <v>-</v>
      </c>
      <c r="AA299" s="86" t="str">
        <f>IF(X299=0,"",IF(LEN(K299)=0,COLUMN(Kanban!$D$8),IFERROR(MATCH(K299,Kanban!$A$8:$AI$8,0),COLUMN(Kanban!$D$8))))</f>
        <v/>
      </c>
      <c r="AB299" s="86" t="str">
        <f>IF(X299=0,"",2*COUNTIF($AA$5:AA299,AA299)+$AF$5)</f>
        <v/>
      </c>
      <c r="AC299" s="106" t="str">
        <f t="shared" si="119"/>
        <v>-</v>
      </c>
      <c r="BF299" s="111" t="str">
        <f t="array" ref="BF299">IFERROR(SMALL(IF($D$5:$D$1004=$AP$6,$N$5:$N$1004,""),B299),"")</f>
        <v/>
      </c>
      <c r="BG299" s="112" t="str">
        <f>IF(IFERROR(MATCH(BF299,$BF$4:BF298,0),0)=0,MAX($BG$4:BG298)+1,"")</f>
        <v/>
      </c>
      <c r="BH299" s="113" t="str">
        <f t="shared" si="114"/>
        <v/>
      </c>
      <c r="BI299" s="112" t="str">
        <f t="shared" si="115"/>
        <v/>
      </c>
      <c r="BJ299" s="86" t="str">
        <f t="shared" si="116"/>
        <v/>
      </c>
      <c r="BK299" s="86" t="str">
        <f t="shared" si="120"/>
        <v/>
      </c>
      <c r="BL299" s="86" t="str">
        <f t="shared" si="117"/>
        <v/>
      </c>
      <c r="BM299" s="86" t="str">
        <f t="shared" si="121"/>
        <v/>
      </c>
    </row>
    <row r="300" spans="2:65" s="7" customFormat="1" x14ac:dyDescent="0.25">
      <c r="B300" s="104">
        <v>296</v>
      </c>
      <c r="C300" s="86">
        <f>IFERROR(INDEX(Backlog!B$6:B$1005,Calculation!$B300,1),"")</f>
        <v>0</v>
      </c>
      <c r="D300" s="86" t="str">
        <f>IFERROR(IF(INDEX(Backlog!C$6:C$1005,Calculation!$B300,1)="","",INDEX(Backlog!C$6:C$1005,Calculation!$B300,1)),"")</f>
        <v/>
      </c>
      <c r="E300" s="86" t="str">
        <f>IFERROR(""&amp;INDEX(Backlog!D$6:D$1005,Calculation!$B300,1),"")</f>
        <v/>
      </c>
      <c r="F300" s="86" t="str">
        <f>IFERROR(""&amp;INDEX(Backlog!E$6:E$1005,Calculation!$B300,1),"")</f>
        <v/>
      </c>
      <c r="G300" s="86" t="str">
        <f>IFERROR(""&amp;INDEX(Backlog!F$6:F$1005,Calculation!$B300,1),"")</f>
        <v/>
      </c>
      <c r="H300" s="86" t="str">
        <f>IFERROR(IF(INDEX(Backlog!G$6:G$1005,Calculation!$B300,1)="","",INDEX(Backlog!G$6:G$1005,Calculation!$B300,1)),"")</f>
        <v/>
      </c>
      <c r="I300" s="86" t="str">
        <f>IFERROR(IF(INDEX(Backlog!H$6:H$1005,Calculation!$B300,1)="","Not set",INDEX(Backlog!H$6:H$1005,Calculation!$B300,1)),"")</f>
        <v>Not set</v>
      </c>
      <c r="J300" s="86" t="str">
        <f>IFERROR(""&amp;INDEX(Backlog!I$6:I$1005,Calculation!$B300,1),"")</f>
        <v/>
      </c>
      <c r="K300" s="86" t="str">
        <f>IFERROR(IF(LEN(INDEX(Backlog!J$6:J$1005,Calculation!$B300,1))=0,"Not set",INDEX(Backlog!J$6:J$1005,Calculation!$B300,1)),"")</f>
        <v>Not set</v>
      </c>
      <c r="L300" s="105" t="str">
        <f>IFERROR(IF(INDEX(Backlog!K$6:K$1005,Calculation!$B300,1)="","",INDEX(Backlog!K$6:K$1005,Calculation!$B300,1)),"")</f>
        <v/>
      </c>
      <c r="M300" s="105" t="str">
        <f t="shared" si="104"/>
        <v/>
      </c>
      <c r="N300" s="105" t="str">
        <f>IFERROR(IF(INDEX(Backlog!L$6:L$1005,Calculation!$B300,1)="","",INDEX(Backlog!L$6:L$1005,Calculation!$B300,1)),"")</f>
        <v/>
      </c>
      <c r="O300" s="105" t="str">
        <f t="shared" si="105"/>
        <v/>
      </c>
      <c r="P300" s="86" t="str">
        <f>IFERROR(""&amp;INDEX(Backlog!M$6:M$1005,Calculation!$B300,1),"")</f>
        <v/>
      </c>
      <c r="Q300" s="106" t="str">
        <f t="shared" si="106"/>
        <v/>
      </c>
      <c r="R300" s="106">
        <f t="shared" si="107"/>
        <v>0</v>
      </c>
      <c r="T300" s="107">
        <f t="shared" si="108"/>
        <v>0</v>
      </c>
      <c r="U300" s="86">
        <f t="shared" si="109"/>
        <v>1</v>
      </c>
      <c r="V300" s="86">
        <f t="shared" si="110"/>
        <v>1</v>
      </c>
      <c r="W300" s="86">
        <f t="shared" si="111"/>
        <v>1</v>
      </c>
      <c r="X300" s="86">
        <f t="shared" si="118"/>
        <v>0</v>
      </c>
      <c r="Y300" s="86" t="str">
        <f t="shared" si="112"/>
        <v xml:space="preserve">#0 - </v>
      </c>
      <c r="Z300" s="86" t="str">
        <f t="shared" si="113"/>
        <v>-</v>
      </c>
      <c r="AA300" s="86" t="str">
        <f>IF(X300=0,"",IF(LEN(K300)=0,COLUMN(Kanban!$D$8),IFERROR(MATCH(K300,Kanban!$A$8:$AI$8,0),COLUMN(Kanban!$D$8))))</f>
        <v/>
      </c>
      <c r="AB300" s="86" t="str">
        <f>IF(X300=0,"",2*COUNTIF($AA$5:AA300,AA300)+$AF$5)</f>
        <v/>
      </c>
      <c r="AC300" s="106" t="str">
        <f t="shared" si="119"/>
        <v>-</v>
      </c>
      <c r="BF300" s="111" t="str">
        <f t="array" ref="BF300">IFERROR(SMALL(IF($D$5:$D$1004=$AP$6,$N$5:$N$1004,""),B300),"")</f>
        <v/>
      </c>
      <c r="BG300" s="112" t="str">
        <f>IF(IFERROR(MATCH(BF300,$BF$4:BF299,0),0)=0,MAX($BG$4:BG299)+1,"")</f>
        <v/>
      </c>
      <c r="BH300" s="113" t="str">
        <f t="shared" si="114"/>
        <v/>
      </c>
      <c r="BI300" s="112" t="str">
        <f t="shared" si="115"/>
        <v/>
      </c>
      <c r="BJ300" s="86" t="str">
        <f t="shared" si="116"/>
        <v/>
      </c>
      <c r="BK300" s="86" t="str">
        <f t="shared" si="120"/>
        <v/>
      </c>
      <c r="BL300" s="86" t="str">
        <f t="shared" si="117"/>
        <v/>
      </c>
      <c r="BM300" s="86" t="str">
        <f t="shared" si="121"/>
        <v/>
      </c>
    </row>
    <row r="301" spans="2:65" s="7" customFormat="1" x14ac:dyDescent="0.25">
      <c r="B301" s="104">
        <v>297</v>
      </c>
      <c r="C301" s="86">
        <f>IFERROR(INDEX(Backlog!B$6:B$1005,Calculation!$B301,1),"")</f>
        <v>0</v>
      </c>
      <c r="D301" s="86" t="str">
        <f>IFERROR(IF(INDEX(Backlog!C$6:C$1005,Calculation!$B301,1)="","",INDEX(Backlog!C$6:C$1005,Calculation!$B301,1)),"")</f>
        <v/>
      </c>
      <c r="E301" s="86" t="str">
        <f>IFERROR(""&amp;INDEX(Backlog!D$6:D$1005,Calculation!$B301,1),"")</f>
        <v/>
      </c>
      <c r="F301" s="86" t="str">
        <f>IFERROR(""&amp;INDEX(Backlog!E$6:E$1005,Calculation!$B301,1),"")</f>
        <v/>
      </c>
      <c r="G301" s="86" t="str">
        <f>IFERROR(""&amp;INDEX(Backlog!F$6:F$1005,Calculation!$B301,1),"")</f>
        <v/>
      </c>
      <c r="H301" s="86" t="str">
        <f>IFERROR(IF(INDEX(Backlog!G$6:G$1005,Calculation!$B301,1)="","",INDEX(Backlog!G$6:G$1005,Calculation!$B301,1)),"")</f>
        <v/>
      </c>
      <c r="I301" s="86" t="str">
        <f>IFERROR(IF(INDEX(Backlog!H$6:H$1005,Calculation!$B301,1)="","Not set",INDEX(Backlog!H$6:H$1005,Calculation!$B301,1)),"")</f>
        <v>Not set</v>
      </c>
      <c r="J301" s="86" t="str">
        <f>IFERROR(""&amp;INDEX(Backlog!I$6:I$1005,Calculation!$B301,1),"")</f>
        <v/>
      </c>
      <c r="K301" s="86" t="str">
        <f>IFERROR(IF(LEN(INDEX(Backlog!J$6:J$1005,Calculation!$B301,1))=0,"Not set",INDEX(Backlog!J$6:J$1005,Calculation!$B301,1)),"")</f>
        <v>Not set</v>
      </c>
      <c r="L301" s="105" t="str">
        <f>IFERROR(IF(INDEX(Backlog!K$6:K$1005,Calculation!$B301,1)="","",INDEX(Backlog!K$6:K$1005,Calculation!$B301,1)),"")</f>
        <v/>
      </c>
      <c r="M301" s="105" t="str">
        <f t="shared" si="104"/>
        <v/>
      </c>
      <c r="N301" s="105" t="str">
        <f>IFERROR(IF(INDEX(Backlog!L$6:L$1005,Calculation!$B301,1)="","",INDEX(Backlog!L$6:L$1005,Calculation!$B301,1)),"")</f>
        <v/>
      </c>
      <c r="O301" s="105" t="str">
        <f t="shared" si="105"/>
        <v/>
      </c>
      <c r="P301" s="86" t="str">
        <f>IFERROR(""&amp;INDEX(Backlog!M$6:M$1005,Calculation!$B301,1),"")</f>
        <v/>
      </c>
      <c r="Q301" s="106" t="str">
        <f t="shared" si="106"/>
        <v/>
      </c>
      <c r="R301" s="106">
        <f t="shared" si="107"/>
        <v>0</v>
      </c>
      <c r="T301" s="107">
        <f t="shared" si="108"/>
        <v>0</v>
      </c>
      <c r="U301" s="86">
        <f t="shared" si="109"/>
        <v>1</v>
      </c>
      <c r="V301" s="86">
        <f t="shared" si="110"/>
        <v>1</v>
      </c>
      <c r="W301" s="86">
        <f t="shared" si="111"/>
        <v>1</v>
      </c>
      <c r="X301" s="86">
        <f t="shared" si="118"/>
        <v>0</v>
      </c>
      <c r="Y301" s="86" t="str">
        <f t="shared" si="112"/>
        <v xml:space="preserve">#0 - </v>
      </c>
      <c r="Z301" s="86" t="str">
        <f t="shared" si="113"/>
        <v>-</v>
      </c>
      <c r="AA301" s="86" t="str">
        <f>IF(X301=0,"",IF(LEN(K301)=0,COLUMN(Kanban!$D$8),IFERROR(MATCH(K301,Kanban!$A$8:$AI$8,0),COLUMN(Kanban!$D$8))))</f>
        <v/>
      </c>
      <c r="AB301" s="86" t="str">
        <f>IF(X301=0,"",2*COUNTIF($AA$5:AA301,AA301)+$AF$5)</f>
        <v/>
      </c>
      <c r="AC301" s="106" t="str">
        <f t="shared" si="119"/>
        <v>-</v>
      </c>
      <c r="BF301" s="111" t="str">
        <f t="array" ref="BF301">IFERROR(SMALL(IF($D$5:$D$1004=$AP$6,$N$5:$N$1004,""),B301),"")</f>
        <v/>
      </c>
      <c r="BG301" s="112" t="str">
        <f>IF(IFERROR(MATCH(BF301,$BF$4:BF300,0),0)=0,MAX($BG$4:BG300)+1,"")</f>
        <v/>
      </c>
      <c r="BH301" s="113" t="str">
        <f t="shared" si="114"/>
        <v/>
      </c>
      <c r="BI301" s="112" t="str">
        <f t="shared" si="115"/>
        <v/>
      </c>
      <c r="BJ301" s="86" t="str">
        <f t="shared" si="116"/>
        <v/>
      </c>
      <c r="BK301" s="86" t="str">
        <f t="shared" si="120"/>
        <v/>
      </c>
      <c r="BL301" s="86" t="str">
        <f t="shared" si="117"/>
        <v/>
      </c>
      <c r="BM301" s="86" t="str">
        <f t="shared" si="121"/>
        <v/>
      </c>
    </row>
    <row r="302" spans="2:65" s="7" customFormat="1" x14ac:dyDescent="0.25">
      <c r="B302" s="104">
        <v>298</v>
      </c>
      <c r="C302" s="86">
        <f>IFERROR(INDEX(Backlog!B$6:B$1005,Calculation!$B302,1),"")</f>
        <v>0</v>
      </c>
      <c r="D302" s="86" t="str">
        <f>IFERROR(IF(INDEX(Backlog!C$6:C$1005,Calculation!$B302,1)="","",INDEX(Backlog!C$6:C$1005,Calculation!$B302,1)),"")</f>
        <v/>
      </c>
      <c r="E302" s="86" t="str">
        <f>IFERROR(""&amp;INDEX(Backlog!D$6:D$1005,Calculation!$B302,1),"")</f>
        <v/>
      </c>
      <c r="F302" s="86" t="str">
        <f>IFERROR(""&amp;INDEX(Backlog!E$6:E$1005,Calculation!$B302,1),"")</f>
        <v/>
      </c>
      <c r="G302" s="86" t="str">
        <f>IFERROR(""&amp;INDEX(Backlog!F$6:F$1005,Calculation!$B302,1),"")</f>
        <v/>
      </c>
      <c r="H302" s="86" t="str">
        <f>IFERROR(IF(INDEX(Backlog!G$6:G$1005,Calculation!$B302,1)="","",INDEX(Backlog!G$6:G$1005,Calculation!$B302,1)),"")</f>
        <v/>
      </c>
      <c r="I302" s="86" t="str">
        <f>IFERROR(IF(INDEX(Backlog!H$6:H$1005,Calculation!$B302,1)="","Not set",INDEX(Backlog!H$6:H$1005,Calculation!$B302,1)),"")</f>
        <v>Not set</v>
      </c>
      <c r="J302" s="86" t="str">
        <f>IFERROR(""&amp;INDEX(Backlog!I$6:I$1005,Calculation!$B302,1),"")</f>
        <v/>
      </c>
      <c r="K302" s="86" t="str">
        <f>IFERROR(IF(LEN(INDEX(Backlog!J$6:J$1005,Calculation!$B302,1))=0,"Not set",INDEX(Backlog!J$6:J$1005,Calculation!$B302,1)),"")</f>
        <v>Not set</v>
      </c>
      <c r="L302" s="105" t="str">
        <f>IFERROR(IF(INDEX(Backlog!K$6:K$1005,Calculation!$B302,1)="","",INDEX(Backlog!K$6:K$1005,Calculation!$B302,1)),"")</f>
        <v/>
      </c>
      <c r="M302" s="105" t="str">
        <f t="shared" si="104"/>
        <v/>
      </c>
      <c r="N302" s="105" t="str">
        <f>IFERROR(IF(INDEX(Backlog!L$6:L$1005,Calculation!$B302,1)="","",INDEX(Backlog!L$6:L$1005,Calculation!$B302,1)),"")</f>
        <v/>
      </c>
      <c r="O302" s="105" t="str">
        <f t="shared" si="105"/>
        <v/>
      </c>
      <c r="P302" s="86" t="str">
        <f>IFERROR(""&amp;INDEX(Backlog!M$6:M$1005,Calculation!$B302,1),"")</f>
        <v/>
      </c>
      <c r="Q302" s="106" t="str">
        <f t="shared" si="106"/>
        <v/>
      </c>
      <c r="R302" s="106">
        <f t="shared" si="107"/>
        <v>0</v>
      </c>
      <c r="T302" s="107">
        <f t="shared" si="108"/>
        <v>0</v>
      </c>
      <c r="U302" s="86">
        <f t="shared" si="109"/>
        <v>1</v>
      </c>
      <c r="V302" s="86">
        <f t="shared" si="110"/>
        <v>1</v>
      </c>
      <c r="W302" s="86">
        <f t="shared" si="111"/>
        <v>1</v>
      </c>
      <c r="X302" s="86">
        <f t="shared" si="118"/>
        <v>0</v>
      </c>
      <c r="Y302" s="86" t="str">
        <f t="shared" si="112"/>
        <v xml:space="preserve">#0 - </v>
      </c>
      <c r="Z302" s="86" t="str">
        <f t="shared" si="113"/>
        <v>-</v>
      </c>
      <c r="AA302" s="86" t="str">
        <f>IF(X302=0,"",IF(LEN(K302)=0,COLUMN(Kanban!$D$8),IFERROR(MATCH(K302,Kanban!$A$8:$AI$8,0),COLUMN(Kanban!$D$8))))</f>
        <v/>
      </c>
      <c r="AB302" s="86" t="str">
        <f>IF(X302=0,"",2*COUNTIF($AA$5:AA302,AA302)+$AF$5)</f>
        <v/>
      </c>
      <c r="AC302" s="106" t="str">
        <f t="shared" si="119"/>
        <v>-</v>
      </c>
      <c r="BF302" s="111" t="str">
        <f t="array" ref="BF302">IFERROR(SMALL(IF($D$5:$D$1004=$AP$6,$N$5:$N$1004,""),B302),"")</f>
        <v/>
      </c>
      <c r="BG302" s="112" t="str">
        <f>IF(IFERROR(MATCH(BF302,$BF$4:BF301,0),0)=0,MAX($BG$4:BG301)+1,"")</f>
        <v/>
      </c>
      <c r="BH302" s="113" t="str">
        <f t="shared" si="114"/>
        <v/>
      </c>
      <c r="BI302" s="112" t="str">
        <f t="shared" si="115"/>
        <v/>
      </c>
      <c r="BJ302" s="86" t="str">
        <f t="shared" si="116"/>
        <v/>
      </c>
      <c r="BK302" s="86" t="str">
        <f t="shared" si="120"/>
        <v/>
      </c>
      <c r="BL302" s="86" t="str">
        <f t="shared" si="117"/>
        <v/>
      </c>
      <c r="BM302" s="86" t="str">
        <f t="shared" si="121"/>
        <v/>
      </c>
    </row>
    <row r="303" spans="2:65" s="7" customFormat="1" x14ac:dyDescent="0.25">
      <c r="B303" s="104">
        <v>299</v>
      </c>
      <c r="C303" s="86">
        <f>IFERROR(INDEX(Backlog!B$6:B$1005,Calculation!$B303,1),"")</f>
        <v>0</v>
      </c>
      <c r="D303" s="86" t="str">
        <f>IFERROR(IF(INDEX(Backlog!C$6:C$1005,Calculation!$B303,1)="","",INDEX(Backlog!C$6:C$1005,Calculation!$B303,1)),"")</f>
        <v/>
      </c>
      <c r="E303" s="86" t="str">
        <f>IFERROR(""&amp;INDEX(Backlog!D$6:D$1005,Calculation!$B303,1),"")</f>
        <v/>
      </c>
      <c r="F303" s="86" t="str">
        <f>IFERROR(""&amp;INDEX(Backlog!E$6:E$1005,Calculation!$B303,1),"")</f>
        <v/>
      </c>
      <c r="G303" s="86" t="str">
        <f>IFERROR(""&amp;INDEX(Backlog!F$6:F$1005,Calculation!$B303,1),"")</f>
        <v/>
      </c>
      <c r="H303" s="86" t="str">
        <f>IFERROR(IF(INDEX(Backlog!G$6:G$1005,Calculation!$B303,1)="","",INDEX(Backlog!G$6:G$1005,Calculation!$B303,1)),"")</f>
        <v/>
      </c>
      <c r="I303" s="86" t="str">
        <f>IFERROR(IF(INDEX(Backlog!H$6:H$1005,Calculation!$B303,1)="","Not set",INDEX(Backlog!H$6:H$1005,Calculation!$B303,1)),"")</f>
        <v>Not set</v>
      </c>
      <c r="J303" s="86" t="str">
        <f>IFERROR(""&amp;INDEX(Backlog!I$6:I$1005,Calculation!$B303,1),"")</f>
        <v/>
      </c>
      <c r="K303" s="86" t="str">
        <f>IFERROR(IF(LEN(INDEX(Backlog!J$6:J$1005,Calculation!$B303,1))=0,"Not set",INDEX(Backlog!J$6:J$1005,Calculation!$B303,1)),"")</f>
        <v>Not set</v>
      </c>
      <c r="L303" s="105" t="str">
        <f>IFERROR(IF(INDEX(Backlog!K$6:K$1005,Calculation!$B303,1)="","",INDEX(Backlog!K$6:K$1005,Calculation!$B303,1)),"")</f>
        <v/>
      </c>
      <c r="M303" s="105" t="str">
        <f t="shared" si="104"/>
        <v/>
      </c>
      <c r="N303" s="105" t="str">
        <f>IFERROR(IF(INDEX(Backlog!L$6:L$1005,Calculation!$B303,1)="","",INDEX(Backlog!L$6:L$1005,Calculation!$B303,1)),"")</f>
        <v/>
      </c>
      <c r="O303" s="105" t="str">
        <f t="shared" si="105"/>
        <v/>
      </c>
      <c r="P303" s="86" t="str">
        <f>IFERROR(""&amp;INDEX(Backlog!M$6:M$1005,Calculation!$B303,1),"")</f>
        <v/>
      </c>
      <c r="Q303" s="106" t="str">
        <f t="shared" si="106"/>
        <v/>
      </c>
      <c r="R303" s="106">
        <f t="shared" si="107"/>
        <v>0</v>
      </c>
      <c r="T303" s="107">
        <f t="shared" si="108"/>
        <v>0</v>
      </c>
      <c r="U303" s="86">
        <f t="shared" si="109"/>
        <v>1</v>
      </c>
      <c r="V303" s="86">
        <f t="shared" si="110"/>
        <v>1</v>
      </c>
      <c r="W303" s="86">
        <f t="shared" si="111"/>
        <v>1</v>
      </c>
      <c r="X303" s="86">
        <f t="shared" si="118"/>
        <v>0</v>
      </c>
      <c r="Y303" s="86" t="str">
        <f t="shared" si="112"/>
        <v xml:space="preserve">#0 - </v>
      </c>
      <c r="Z303" s="86" t="str">
        <f t="shared" si="113"/>
        <v>-</v>
      </c>
      <c r="AA303" s="86" t="str">
        <f>IF(X303=0,"",IF(LEN(K303)=0,COLUMN(Kanban!$D$8),IFERROR(MATCH(K303,Kanban!$A$8:$AI$8,0),COLUMN(Kanban!$D$8))))</f>
        <v/>
      </c>
      <c r="AB303" s="86" t="str">
        <f>IF(X303=0,"",2*COUNTIF($AA$5:AA303,AA303)+$AF$5)</f>
        <v/>
      </c>
      <c r="AC303" s="106" t="str">
        <f t="shared" si="119"/>
        <v>-</v>
      </c>
      <c r="BF303" s="111" t="str">
        <f t="array" ref="BF303">IFERROR(SMALL(IF($D$5:$D$1004=$AP$6,$N$5:$N$1004,""),B303),"")</f>
        <v/>
      </c>
      <c r="BG303" s="112" t="str">
        <f>IF(IFERROR(MATCH(BF303,$BF$4:BF302,0),0)=0,MAX($BG$4:BG302)+1,"")</f>
        <v/>
      </c>
      <c r="BH303" s="113" t="str">
        <f t="shared" si="114"/>
        <v/>
      </c>
      <c r="BI303" s="112" t="str">
        <f t="shared" si="115"/>
        <v/>
      </c>
      <c r="BJ303" s="86" t="str">
        <f t="shared" si="116"/>
        <v/>
      </c>
      <c r="BK303" s="86" t="str">
        <f t="shared" si="120"/>
        <v/>
      </c>
      <c r="BL303" s="86" t="str">
        <f t="shared" si="117"/>
        <v/>
      </c>
      <c r="BM303" s="86" t="str">
        <f t="shared" si="121"/>
        <v/>
      </c>
    </row>
    <row r="304" spans="2:65" s="7" customFormat="1" x14ac:dyDescent="0.25">
      <c r="B304" s="104">
        <v>300</v>
      </c>
      <c r="C304" s="86">
        <f>IFERROR(INDEX(Backlog!B$6:B$1005,Calculation!$B304,1),"")</f>
        <v>0</v>
      </c>
      <c r="D304" s="86" t="str">
        <f>IFERROR(IF(INDEX(Backlog!C$6:C$1005,Calculation!$B304,1)="","",INDEX(Backlog!C$6:C$1005,Calculation!$B304,1)),"")</f>
        <v/>
      </c>
      <c r="E304" s="86" t="str">
        <f>IFERROR(""&amp;INDEX(Backlog!D$6:D$1005,Calculation!$B304,1),"")</f>
        <v/>
      </c>
      <c r="F304" s="86" t="str">
        <f>IFERROR(""&amp;INDEX(Backlog!E$6:E$1005,Calculation!$B304,1),"")</f>
        <v/>
      </c>
      <c r="G304" s="86" t="str">
        <f>IFERROR(""&amp;INDEX(Backlog!F$6:F$1005,Calculation!$B304,1),"")</f>
        <v/>
      </c>
      <c r="H304" s="86" t="str">
        <f>IFERROR(IF(INDEX(Backlog!G$6:G$1005,Calculation!$B304,1)="","",INDEX(Backlog!G$6:G$1005,Calculation!$B304,1)),"")</f>
        <v/>
      </c>
      <c r="I304" s="86" t="str">
        <f>IFERROR(IF(INDEX(Backlog!H$6:H$1005,Calculation!$B304,1)="","Not set",INDEX(Backlog!H$6:H$1005,Calculation!$B304,1)),"")</f>
        <v>Not set</v>
      </c>
      <c r="J304" s="86" t="str">
        <f>IFERROR(""&amp;INDEX(Backlog!I$6:I$1005,Calculation!$B304,1),"")</f>
        <v/>
      </c>
      <c r="K304" s="86" t="str">
        <f>IFERROR(IF(LEN(INDEX(Backlog!J$6:J$1005,Calculation!$B304,1))=0,"Not set",INDEX(Backlog!J$6:J$1005,Calculation!$B304,1)),"")</f>
        <v>Not set</v>
      </c>
      <c r="L304" s="105" t="str">
        <f>IFERROR(IF(INDEX(Backlog!K$6:K$1005,Calculation!$B304,1)="","",INDEX(Backlog!K$6:K$1005,Calculation!$B304,1)),"")</f>
        <v/>
      </c>
      <c r="M304" s="105" t="str">
        <f t="shared" si="104"/>
        <v/>
      </c>
      <c r="N304" s="105" t="str">
        <f>IFERROR(IF(INDEX(Backlog!L$6:L$1005,Calculation!$B304,1)="","",INDEX(Backlog!L$6:L$1005,Calculation!$B304,1)),"")</f>
        <v/>
      </c>
      <c r="O304" s="105" t="str">
        <f t="shared" si="105"/>
        <v/>
      </c>
      <c r="P304" s="86" t="str">
        <f>IFERROR(""&amp;INDEX(Backlog!M$6:M$1005,Calculation!$B304,1),"")</f>
        <v/>
      </c>
      <c r="Q304" s="106" t="str">
        <f t="shared" si="106"/>
        <v/>
      </c>
      <c r="R304" s="106">
        <f t="shared" si="107"/>
        <v>0</v>
      </c>
      <c r="T304" s="107">
        <f t="shared" si="108"/>
        <v>0</v>
      </c>
      <c r="U304" s="86">
        <f t="shared" si="109"/>
        <v>1</v>
      </c>
      <c r="V304" s="86">
        <f t="shared" si="110"/>
        <v>1</v>
      </c>
      <c r="W304" s="86">
        <f t="shared" si="111"/>
        <v>1</v>
      </c>
      <c r="X304" s="86">
        <f t="shared" si="118"/>
        <v>0</v>
      </c>
      <c r="Y304" s="86" t="str">
        <f t="shared" si="112"/>
        <v xml:space="preserve">#0 - </v>
      </c>
      <c r="Z304" s="86" t="str">
        <f t="shared" si="113"/>
        <v>-</v>
      </c>
      <c r="AA304" s="86" t="str">
        <f>IF(X304=0,"",IF(LEN(K304)=0,COLUMN(Kanban!$D$8),IFERROR(MATCH(K304,Kanban!$A$8:$AI$8,0),COLUMN(Kanban!$D$8))))</f>
        <v/>
      </c>
      <c r="AB304" s="86" t="str">
        <f>IF(X304=0,"",2*COUNTIF($AA$5:AA304,AA304)+$AF$5)</f>
        <v/>
      </c>
      <c r="AC304" s="106" t="str">
        <f t="shared" si="119"/>
        <v>-</v>
      </c>
      <c r="BF304" s="111" t="str">
        <f t="array" ref="BF304">IFERROR(SMALL(IF($D$5:$D$1004=$AP$6,$N$5:$N$1004,""),B304),"")</f>
        <v/>
      </c>
      <c r="BG304" s="112" t="str">
        <f>IF(IFERROR(MATCH(BF304,$BF$4:BF303,0),0)=0,MAX($BG$4:BG303)+1,"")</f>
        <v/>
      </c>
      <c r="BH304" s="113" t="str">
        <f t="shared" si="114"/>
        <v/>
      </c>
      <c r="BI304" s="112" t="str">
        <f t="shared" si="115"/>
        <v/>
      </c>
      <c r="BJ304" s="86" t="str">
        <f t="shared" si="116"/>
        <v/>
      </c>
      <c r="BK304" s="86" t="str">
        <f t="shared" si="120"/>
        <v/>
      </c>
      <c r="BL304" s="86" t="str">
        <f t="shared" si="117"/>
        <v/>
      </c>
      <c r="BM304" s="86" t="str">
        <f t="shared" si="121"/>
        <v/>
      </c>
    </row>
    <row r="305" spans="2:65" s="7" customFormat="1" x14ac:dyDescent="0.25">
      <c r="B305" s="104">
        <v>301</v>
      </c>
      <c r="C305" s="86">
        <f>IFERROR(INDEX(Backlog!B$6:B$1005,Calculation!$B305,1),"")</f>
        <v>0</v>
      </c>
      <c r="D305" s="86" t="str">
        <f>IFERROR(IF(INDEX(Backlog!C$6:C$1005,Calculation!$B305,1)="","",INDEX(Backlog!C$6:C$1005,Calculation!$B305,1)),"")</f>
        <v/>
      </c>
      <c r="E305" s="86" t="str">
        <f>IFERROR(""&amp;INDEX(Backlog!D$6:D$1005,Calculation!$B305,1),"")</f>
        <v/>
      </c>
      <c r="F305" s="86" t="str">
        <f>IFERROR(""&amp;INDEX(Backlog!E$6:E$1005,Calculation!$B305,1),"")</f>
        <v/>
      </c>
      <c r="G305" s="86" t="str">
        <f>IFERROR(""&amp;INDEX(Backlog!F$6:F$1005,Calculation!$B305,1),"")</f>
        <v/>
      </c>
      <c r="H305" s="86" t="str">
        <f>IFERROR(IF(INDEX(Backlog!G$6:G$1005,Calculation!$B305,1)="","",INDEX(Backlog!G$6:G$1005,Calculation!$B305,1)),"")</f>
        <v/>
      </c>
      <c r="I305" s="86" t="str">
        <f>IFERROR(IF(INDEX(Backlog!H$6:H$1005,Calculation!$B305,1)="","Not set",INDEX(Backlog!H$6:H$1005,Calculation!$B305,1)),"")</f>
        <v>Not set</v>
      </c>
      <c r="J305" s="86" t="str">
        <f>IFERROR(""&amp;INDEX(Backlog!I$6:I$1005,Calculation!$B305,1),"")</f>
        <v/>
      </c>
      <c r="K305" s="86" t="str">
        <f>IFERROR(IF(LEN(INDEX(Backlog!J$6:J$1005,Calculation!$B305,1))=0,"Not set",INDEX(Backlog!J$6:J$1005,Calculation!$B305,1)),"")</f>
        <v>Not set</v>
      </c>
      <c r="L305" s="105" t="str">
        <f>IFERROR(IF(INDEX(Backlog!K$6:K$1005,Calculation!$B305,1)="","",INDEX(Backlog!K$6:K$1005,Calculation!$B305,1)),"")</f>
        <v/>
      </c>
      <c r="M305" s="105" t="str">
        <f t="shared" si="104"/>
        <v/>
      </c>
      <c r="N305" s="105" t="str">
        <f>IFERROR(IF(INDEX(Backlog!L$6:L$1005,Calculation!$B305,1)="","",INDEX(Backlog!L$6:L$1005,Calculation!$B305,1)),"")</f>
        <v/>
      </c>
      <c r="O305" s="105" t="str">
        <f t="shared" si="105"/>
        <v/>
      </c>
      <c r="P305" s="86" t="str">
        <f>IFERROR(""&amp;INDEX(Backlog!M$6:M$1005,Calculation!$B305,1),"")</f>
        <v/>
      </c>
      <c r="Q305" s="106" t="str">
        <f t="shared" si="106"/>
        <v/>
      </c>
      <c r="R305" s="106">
        <f t="shared" si="107"/>
        <v>0</v>
      </c>
      <c r="T305" s="107">
        <f t="shared" si="108"/>
        <v>0</v>
      </c>
      <c r="U305" s="86">
        <f t="shared" si="109"/>
        <v>1</v>
      </c>
      <c r="V305" s="86">
        <f t="shared" si="110"/>
        <v>1</v>
      </c>
      <c r="W305" s="86">
        <f t="shared" si="111"/>
        <v>1</v>
      </c>
      <c r="X305" s="86">
        <f t="shared" si="118"/>
        <v>0</v>
      </c>
      <c r="Y305" s="86" t="str">
        <f t="shared" si="112"/>
        <v xml:space="preserve">#0 - </v>
      </c>
      <c r="Z305" s="86" t="str">
        <f t="shared" si="113"/>
        <v>-</v>
      </c>
      <c r="AA305" s="86" t="str">
        <f>IF(X305=0,"",IF(LEN(K305)=0,COLUMN(Kanban!$D$8),IFERROR(MATCH(K305,Kanban!$A$8:$AI$8,0),COLUMN(Kanban!$D$8))))</f>
        <v/>
      </c>
      <c r="AB305" s="86" t="str">
        <f>IF(X305=0,"",2*COUNTIF($AA$5:AA305,AA305)+$AF$5)</f>
        <v/>
      </c>
      <c r="AC305" s="106" t="str">
        <f t="shared" si="119"/>
        <v>-</v>
      </c>
      <c r="BF305" s="111" t="str">
        <f t="array" ref="BF305">IFERROR(SMALL(IF($D$5:$D$1004=$AP$6,$N$5:$N$1004,""),B305),"")</f>
        <v/>
      </c>
      <c r="BG305" s="112" t="str">
        <f>IF(IFERROR(MATCH(BF305,$BF$4:BF304,0),0)=0,MAX($BG$4:BG304)+1,"")</f>
        <v/>
      </c>
      <c r="BH305" s="113" t="str">
        <f t="shared" si="114"/>
        <v/>
      </c>
      <c r="BI305" s="112" t="str">
        <f t="shared" si="115"/>
        <v/>
      </c>
      <c r="BJ305" s="86" t="str">
        <f t="shared" si="116"/>
        <v/>
      </c>
      <c r="BK305" s="86" t="str">
        <f t="shared" si="120"/>
        <v/>
      </c>
      <c r="BL305" s="86" t="str">
        <f t="shared" si="117"/>
        <v/>
      </c>
      <c r="BM305" s="86" t="str">
        <f t="shared" si="121"/>
        <v/>
      </c>
    </row>
    <row r="306" spans="2:65" s="7" customFormat="1" x14ac:dyDescent="0.25">
      <c r="B306" s="104">
        <v>302</v>
      </c>
      <c r="C306" s="86">
        <f>IFERROR(INDEX(Backlog!B$6:B$1005,Calculation!$B306,1),"")</f>
        <v>0</v>
      </c>
      <c r="D306" s="86" t="str">
        <f>IFERROR(IF(INDEX(Backlog!C$6:C$1005,Calculation!$B306,1)="","",INDEX(Backlog!C$6:C$1005,Calculation!$B306,1)),"")</f>
        <v/>
      </c>
      <c r="E306" s="86" t="str">
        <f>IFERROR(""&amp;INDEX(Backlog!D$6:D$1005,Calculation!$B306,1),"")</f>
        <v/>
      </c>
      <c r="F306" s="86" t="str">
        <f>IFERROR(""&amp;INDEX(Backlog!E$6:E$1005,Calculation!$B306,1),"")</f>
        <v/>
      </c>
      <c r="G306" s="86" t="str">
        <f>IFERROR(""&amp;INDEX(Backlog!F$6:F$1005,Calculation!$B306,1),"")</f>
        <v/>
      </c>
      <c r="H306" s="86" t="str">
        <f>IFERROR(IF(INDEX(Backlog!G$6:G$1005,Calculation!$B306,1)="","",INDEX(Backlog!G$6:G$1005,Calculation!$B306,1)),"")</f>
        <v/>
      </c>
      <c r="I306" s="86" t="str">
        <f>IFERROR(IF(INDEX(Backlog!H$6:H$1005,Calculation!$B306,1)="","Not set",INDEX(Backlog!H$6:H$1005,Calculation!$B306,1)),"")</f>
        <v>Not set</v>
      </c>
      <c r="J306" s="86" t="str">
        <f>IFERROR(""&amp;INDEX(Backlog!I$6:I$1005,Calculation!$B306,1),"")</f>
        <v/>
      </c>
      <c r="K306" s="86" t="str">
        <f>IFERROR(IF(LEN(INDEX(Backlog!J$6:J$1005,Calculation!$B306,1))=0,"Not set",INDEX(Backlog!J$6:J$1005,Calculation!$B306,1)),"")</f>
        <v>Not set</v>
      </c>
      <c r="L306" s="105" t="str">
        <f>IFERROR(IF(INDEX(Backlog!K$6:K$1005,Calculation!$B306,1)="","",INDEX(Backlog!K$6:K$1005,Calculation!$B306,1)),"")</f>
        <v/>
      </c>
      <c r="M306" s="105" t="str">
        <f t="shared" si="104"/>
        <v/>
      </c>
      <c r="N306" s="105" t="str">
        <f>IFERROR(IF(INDEX(Backlog!L$6:L$1005,Calculation!$B306,1)="","",INDEX(Backlog!L$6:L$1005,Calculation!$B306,1)),"")</f>
        <v/>
      </c>
      <c r="O306" s="105" t="str">
        <f t="shared" si="105"/>
        <v/>
      </c>
      <c r="P306" s="86" t="str">
        <f>IFERROR(""&amp;INDEX(Backlog!M$6:M$1005,Calculation!$B306,1),"")</f>
        <v/>
      </c>
      <c r="Q306" s="106" t="str">
        <f t="shared" si="106"/>
        <v/>
      </c>
      <c r="R306" s="106">
        <f t="shared" si="107"/>
        <v>0</v>
      </c>
      <c r="T306" s="107">
        <f t="shared" si="108"/>
        <v>0</v>
      </c>
      <c r="U306" s="86">
        <f t="shared" si="109"/>
        <v>1</v>
      </c>
      <c r="V306" s="86">
        <f t="shared" si="110"/>
        <v>1</v>
      </c>
      <c r="W306" s="86">
        <f t="shared" si="111"/>
        <v>1</v>
      </c>
      <c r="X306" s="86">
        <f t="shared" si="118"/>
        <v>0</v>
      </c>
      <c r="Y306" s="86" t="str">
        <f t="shared" si="112"/>
        <v xml:space="preserve">#0 - </v>
      </c>
      <c r="Z306" s="86" t="str">
        <f t="shared" si="113"/>
        <v>-</v>
      </c>
      <c r="AA306" s="86" t="str">
        <f>IF(X306=0,"",IF(LEN(K306)=0,COLUMN(Kanban!$D$8),IFERROR(MATCH(K306,Kanban!$A$8:$AI$8,0),COLUMN(Kanban!$D$8))))</f>
        <v/>
      </c>
      <c r="AB306" s="86" t="str">
        <f>IF(X306=0,"",2*COUNTIF($AA$5:AA306,AA306)+$AF$5)</f>
        <v/>
      </c>
      <c r="AC306" s="106" t="str">
        <f t="shared" si="119"/>
        <v>-</v>
      </c>
      <c r="BF306" s="111" t="str">
        <f t="array" ref="BF306">IFERROR(SMALL(IF($D$5:$D$1004=$AP$6,$N$5:$N$1004,""),B306),"")</f>
        <v/>
      </c>
      <c r="BG306" s="112" t="str">
        <f>IF(IFERROR(MATCH(BF306,$BF$4:BF305,0),0)=0,MAX($BG$4:BG305)+1,"")</f>
        <v/>
      </c>
      <c r="BH306" s="113" t="str">
        <f t="shared" si="114"/>
        <v/>
      </c>
      <c r="BI306" s="112" t="str">
        <f t="shared" si="115"/>
        <v/>
      </c>
      <c r="BJ306" s="86" t="str">
        <f t="shared" si="116"/>
        <v/>
      </c>
      <c r="BK306" s="86" t="str">
        <f t="shared" si="120"/>
        <v/>
      </c>
      <c r="BL306" s="86" t="str">
        <f t="shared" si="117"/>
        <v/>
      </c>
      <c r="BM306" s="86" t="str">
        <f t="shared" si="121"/>
        <v/>
      </c>
    </row>
    <row r="307" spans="2:65" s="7" customFormat="1" x14ac:dyDescent="0.25">
      <c r="B307" s="104">
        <v>303</v>
      </c>
      <c r="C307" s="86">
        <f>IFERROR(INDEX(Backlog!B$6:B$1005,Calculation!$B307,1),"")</f>
        <v>0</v>
      </c>
      <c r="D307" s="86" t="str">
        <f>IFERROR(IF(INDEX(Backlog!C$6:C$1005,Calculation!$B307,1)="","",INDEX(Backlog!C$6:C$1005,Calculation!$B307,1)),"")</f>
        <v/>
      </c>
      <c r="E307" s="86" t="str">
        <f>IFERROR(""&amp;INDEX(Backlog!D$6:D$1005,Calculation!$B307,1),"")</f>
        <v/>
      </c>
      <c r="F307" s="86" t="str">
        <f>IFERROR(""&amp;INDEX(Backlog!E$6:E$1005,Calculation!$B307,1),"")</f>
        <v/>
      </c>
      <c r="G307" s="86" t="str">
        <f>IFERROR(""&amp;INDEX(Backlog!F$6:F$1005,Calculation!$B307,1),"")</f>
        <v/>
      </c>
      <c r="H307" s="86" t="str">
        <f>IFERROR(IF(INDEX(Backlog!G$6:G$1005,Calculation!$B307,1)="","",INDEX(Backlog!G$6:G$1005,Calculation!$B307,1)),"")</f>
        <v/>
      </c>
      <c r="I307" s="86" t="str">
        <f>IFERROR(IF(INDEX(Backlog!H$6:H$1005,Calculation!$B307,1)="","Not set",INDEX(Backlog!H$6:H$1005,Calculation!$B307,1)),"")</f>
        <v>Not set</v>
      </c>
      <c r="J307" s="86" t="str">
        <f>IFERROR(""&amp;INDEX(Backlog!I$6:I$1005,Calculation!$B307,1),"")</f>
        <v/>
      </c>
      <c r="K307" s="86" t="str">
        <f>IFERROR(IF(LEN(INDEX(Backlog!J$6:J$1005,Calculation!$B307,1))=0,"Not set",INDEX(Backlog!J$6:J$1005,Calculation!$B307,1)),"")</f>
        <v>Not set</v>
      </c>
      <c r="L307" s="105" t="str">
        <f>IFERROR(IF(INDEX(Backlog!K$6:K$1005,Calculation!$B307,1)="","",INDEX(Backlog!K$6:K$1005,Calculation!$B307,1)),"")</f>
        <v/>
      </c>
      <c r="M307" s="105" t="str">
        <f t="shared" si="104"/>
        <v/>
      </c>
      <c r="N307" s="105" t="str">
        <f>IFERROR(IF(INDEX(Backlog!L$6:L$1005,Calculation!$B307,1)="","",INDEX(Backlog!L$6:L$1005,Calculation!$B307,1)),"")</f>
        <v/>
      </c>
      <c r="O307" s="105" t="str">
        <f t="shared" si="105"/>
        <v/>
      </c>
      <c r="P307" s="86" t="str">
        <f>IFERROR(""&amp;INDEX(Backlog!M$6:M$1005,Calculation!$B307,1),"")</f>
        <v/>
      </c>
      <c r="Q307" s="106" t="str">
        <f t="shared" si="106"/>
        <v/>
      </c>
      <c r="R307" s="106">
        <f t="shared" si="107"/>
        <v>0</v>
      </c>
      <c r="T307" s="107">
        <f t="shared" si="108"/>
        <v>0</v>
      </c>
      <c r="U307" s="86">
        <f t="shared" si="109"/>
        <v>1</v>
      </c>
      <c r="V307" s="86">
        <f t="shared" si="110"/>
        <v>1</v>
      </c>
      <c r="W307" s="86">
        <f t="shared" si="111"/>
        <v>1</v>
      </c>
      <c r="X307" s="86">
        <f t="shared" si="118"/>
        <v>0</v>
      </c>
      <c r="Y307" s="86" t="str">
        <f t="shared" si="112"/>
        <v xml:space="preserve">#0 - </v>
      </c>
      <c r="Z307" s="86" t="str">
        <f t="shared" si="113"/>
        <v>-</v>
      </c>
      <c r="AA307" s="86" t="str">
        <f>IF(X307=0,"",IF(LEN(K307)=0,COLUMN(Kanban!$D$8),IFERROR(MATCH(K307,Kanban!$A$8:$AI$8,0),COLUMN(Kanban!$D$8))))</f>
        <v/>
      </c>
      <c r="AB307" s="86" t="str">
        <f>IF(X307=0,"",2*COUNTIF($AA$5:AA307,AA307)+$AF$5)</f>
        <v/>
      </c>
      <c r="AC307" s="106" t="str">
        <f t="shared" si="119"/>
        <v>-</v>
      </c>
      <c r="BF307" s="111" t="str">
        <f t="array" ref="BF307">IFERROR(SMALL(IF($D$5:$D$1004=$AP$6,$N$5:$N$1004,""),B307),"")</f>
        <v/>
      </c>
      <c r="BG307" s="112" t="str">
        <f>IF(IFERROR(MATCH(BF307,$BF$4:BF306,0),0)=0,MAX($BG$4:BG306)+1,"")</f>
        <v/>
      </c>
      <c r="BH307" s="113" t="str">
        <f t="shared" si="114"/>
        <v/>
      </c>
      <c r="BI307" s="112" t="str">
        <f t="shared" si="115"/>
        <v/>
      </c>
      <c r="BJ307" s="86" t="str">
        <f t="shared" si="116"/>
        <v/>
      </c>
      <c r="BK307" s="86" t="str">
        <f t="shared" si="120"/>
        <v/>
      </c>
      <c r="BL307" s="86" t="str">
        <f t="shared" si="117"/>
        <v/>
      </c>
      <c r="BM307" s="86" t="str">
        <f t="shared" si="121"/>
        <v/>
      </c>
    </row>
    <row r="308" spans="2:65" s="7" customFormat="1" x14ac:dyDescent="0.25">
      <c r="B308" s="104">
        <v>304</v>
      </c>
      <c r="C308" s="86">
        <f>IFERROR(INDEX(Backlog!B$6:B$1005,Calculation!$B308,1),"")</f>
        <v>0</v>
      </c>
      <c r="D308" s="86" t="str">
        <f>IFERROR(IF(INDEX(Backlog!C$6:C$1005,Calculation!$B308,1)="","",INDEX(Backlog!C$6:C$1005,Calculation!$B308,1)),"")</f>
        <v/>
      </c>
      <c r="E308" s="86" t="str">
        <f>IFERROR(""&amp;INDEX(Backlog!D$6:D$1005,Calculation!$B308,1),"")</f>
        <v/>
      </c>
      <c r="F308" s="86" t="str">
        <f>IFERROR(""&amp;INDEX(Backlog!E$6:E$1005,Calculation!$B308,1),"")</f>
        <v/>
      </c>
      <c r="G308" s="86" t="str">
        <f>IFERROR(""&amp;INDEX(Backlog!F$6:F$1005,Calculation!$B308,1),"")</f>
        <v/>
      </c>
      <c r="H308" s="86" t="str">
        <f>IFERROR(IF(INDEX(Backlog!G$6:G$1005,Calculation!$B308,1)="","",INDEX(Backlog!G$6:G$1005,Calculation!$B308,1)),"")</f>
        <v/>
      </c>
      <c r="I308" s="86" t="str">
        <f>IFERROR(IF(INDEX(Backlog!H$6:H$1005,Calculation!$B308,1)="","Not set",INDEX(Backlog!H$6:H$1005,Calculation!$B308,1)),"")</f>
        <v>Not set</v>
      </c>
      <c r="J308" s="86" t="str">
        <f>IFERROR(""&amp;INDEX(Backlog!I$6:I$1005,Calculation!$B308,1),"")</f>
        <v/>
      </c>
      <c r="K308" s="86" t="str">
        <f>IFERROR(IF(LEN(INDEX(Backlog!J$6:J$1005,Calculation!$B308,1))=0,"Not set",INDEX(Backlog!J$6:J$1005,Calculation!$B308,1)),"")</f>
        <v>Not set</v>
      </c>
      <c r="L308" s="105" t="str">
        <f>IFERROR(IF(INDEX(Backlog!K$6:K$1005,Calculation!$B308,1)="","",INDEX(Backlog!K$6:K$1005,Calculation!$B308,1)),"")</f>
        <v/>
      </c>
      <c r="M308" s="105" t="str">
        <f t="shared" si="104"/>
        <v/>
      </c>
      <c r="N308" s="105" t="str">
        <f>IFERROR(IF(INDEX(Backlog!L$6:L$1005,Calculation!$B308,1)="","",INDEX(Backlog!L$6:L$1005,Calculation!$B308,1)),"")</f>
        <v/>
      </c>
      <c r="O308" s="105" t="str">
        <f t="shared" si="105"/>
        <v/>
      </c>
      <c r="P308" s="86" t="str">
        <f>IFERROR(""&amp;INDEX(Backlog!M$6:M$1005,Calculation!$B308,1),"")</f>
        <v/>
      </c>
      <c r="Q308" s="106" t="str">
        <f t="shared" si="106"/>
        <v/>
      </c>
      <c r="R308" s="106">
        <f t="shared" si="107"/>
        <v>0</v>
      </c>
      <c r="T308" s="107">
        <f t="shared" si="108"/>
        <v>0</v>
      </c>
      <c r="U308" s="86">
        <f t="shared" si="109"/>
        <v>1</v>
      </c>
      <c r="V308" s="86">
        <f t="shared" si="110"/>
        <v>1</v>
      </c>
      <c r="W308" s="86">
        <f t="shared" si="111"/>
        <v>1</v>
      </c>
      <c r="X308" s="86">
        <f t="shared" si="118"/>
        <v>0</v>
      </c>
      <c r="Y308" s="86" t="str">
        <f t="shared" si="112"/>
        <v xml:space="preserve">#0 - </v>
      </c>
      <c r="Z308" s="86" t="str">
        <f t="shared" si="113"/>
        <v>-</v>
      </c>
      <c r="AA308" s="86" t="str">
        <f>IF(X308=0,"",IF(LEN(K308)=0,COLUMN(Kanban!$D$8),IFERROR(MATCH(K308,Kanban!$A$8:$AI$8,0),COLUMN(Kanban!$D$8))))</f>
        <v/>
      </c>
      <c r="AB308" s="86" t="str">
        <f>IF(X308=0,"",2*COUNTIF($AA$5:AA308,AA308)+$AF$5)</f>
        <v/>
      </c>
      <c r="AC308" s="106" t="str">
        <f t="shared" si="119"/>
        <v>-</v>
      </c>
      <c r="BF308" s="111" t="str">
        <f t="array" ref="BF308">IFERROR(SMALL(IF($D$5:$D$1004=$AP$6,$N$5:$N$1004,""),B308),"")</f>
        <v/>
      </c>
      <c r="BG308" s="112" t="str">
        <f>IF(IFERROR(MATCH(BF308,$BF$4:BF307,0),0)=0,MAX($BG$4:BG307)+1,"")</f>
        <v/>
      </c>
      <c r="BH308" s="113" t="str">
        <f t="shared" si="114"/>
        <v/>
      </c>
      <c r="BI308" s="112" t="str">
        <f t="shared" si="115"/>
        <v/>
      </c>
      <c r="BJ308" s="86" t="str">
        <f t="shared" si="116"/>
        <v/>
      </c>
      <c r="BK308" s="86" t="str">
        <f t="shared" si="120"/>
        <v/>
      </c>
      <c r="BL308" s="86" t="str">
        <f t="shared" si="117"/>
        <v/>
      </c>
      <c r="BM308" s="86" t="str">
        <f t="shared" si="121"/>
        <v/>
      </c>
    </row>
    <row r="309" spans="2:65" s="7" customFormat="1" x14ac:dyDescent="0.25">
      <c r="B309" s="104">
        <v>305</v>
      </c>
      <c r="C309" s="86">
        <f>IFERROR(INDEX(Backlog!B$6:B$1005,Calculation!$B309,1),"")</f>
        <v>0</v>
      </c>
      <c r="D309" s="86" t="str">
        <f>IFERROR(IF(INDEX(Backlog!C$6:C$1005,Calculation!$B309,1)="","",INDEX(Backlog!C$6:C$1005,Calculation!$B309,1)),"")</f>
        <v/>
      </c>
      <c r="E309" s="86" t="str">
        <f>IFERROR(""&amp;INDEX(Backlog!D$6:D$1005,Calculation!$B309,1),"")</f>
        <v/>
      </c>
      <c r="F309" s="86" t="str">
        <f>IFERROR(""&amp;INDEX(Backlog!E$6:E$1005,Calculation!$B309,1),"")</f>
        <v/>
      </c>
      <c r="G309" s="86" t="str">
        <f>IFERROR(""&amp;INDEX(Backlog!F$6:F$1005,Calculation!$B309,1),"")</f>
        <v/>
      </c>
      <c r="H309" s="86" t="str">
        <f>IFERROR(IF(INDEX(Backlog!G$6:G$1005,Calculation!$B309,1)="","",INDEX(Backlog!G$6:G$1005,Calculation!$B309,1)),"")</f>
        <v/>
      </c>
      <c r="I309" s="86" t="str">
        <f>IFERROR(IF(INDEX(Backlog!H$6:H$1005,Calculation!$B309,1)="","Not set",INDEX(Backlog!H$6:H$1005,Calculation!$B309,1)),"")</f>
        <v>Not set</v>
      </c>
      <c r="J309" s="86" t="str">
        <f>IFERROR(""&amp;INDEX(Backlog!I$6:I$1005,Calculation!$B309,1),"")</f>
        <v/>
      </c>
      <c r="K309" s="86" t="str">
        <f>IFERROR(IF(LEN(INDEX(Backlog!J$6:J$1005,Calculation!$B309,1))=0,"Not set",INDEX(Backlog!J$6:J$1005,Calculation!$B309,1)),"")</f>
        <v>Not set</v>
      </c>
      <c r="L309" s="105" t="str">
        <f>IFERROR(IF(INDEX(Backlog!K$6:K$1005,Calculation!$B309,1)="","",INDEX(Backlog!K$6:K$1005,Calculation!$B309,1)),"")</f>
        <v/>
      </c>
      <c r="M309" s="105" t="str">
        <f t="shared" si="104"/>
        <v/>
      </c>
      <c r="N309" s="105" t="str">
        <f>IFERROR(IF(INDEX(Backlog!L$6:L$1005,Calculation!$B309,1)="","",INDEX(Backlog!L$6:L$1005,Calculation!$B309,1)),"")</f>
        <v/>
      </c>
      <c r="O309" s="105" t="str">
        <f t="shared" si="105"/>
        <v/>
      </c>
      <c r="P309" s="86" t="str">
        <f>IFERROR(""&amp;INDEX(Backlog!M$6:M$1005,Calculation!$B309,1),"")</f>
        <v/>
      </c>
      <c r="Q309" s="106" t="str">
        <f t="shared" si="106"/>
        <v/>
      </c>
      <c r="R309" s="106">
        <f t="shared" si="107"/>
        <v>0</v>
      </c>
      <c r="T309" s="107">
        <f t="shared" si="108"/>
        <v>0</v>
      </c>
      <c r="U309" s="86">
        <f t="shared" si="109"/>
        <v>1</v>
      </c>
      <c r="V309" s="86">
        <f t="shared" si="110"/>
        <v>1</v>
      </c>
      <c r="W309" s="86">
        <f t="shared" si="111"/>
        <v>1</v>
      </c>
      <c r="X309" s="86">
        <f t="shared" si="118"/>
        <v>0</v>
      </c>
      <c r="Y309" s="86" t="str">
        <f t="shared" si="112"/>
        <v xml:space="preserve">#0 - </v>
      </c>
      <c r="Z309" s="86" t="str">
        <f t="shared" si="113"/>
        <v>-</v>
      </c>
      <c r="AA309" s="86" t="str">
        <f>IF(X309=0,"",IF(LEN(K309)=0,COLUMN(Kanban!$D$8),IFERROR(MATCH(K309,Kanban!$A$8:$AI$8,0),COLUMN(Kanban!$D$8))))</f>
        <v/>
      </c>
      <c r="AB309" s="86" t="str">
        <f>IF(X309=0,"",2*COUNTIF($AA$5:AA309,AA309)+$AF$5)</f>
        <v/>
      </c>
      <c r="AC309" s="106" t="str">
        <f t="shared" si="119"/>
        <v>-</v>
      </c>
      <c r="BF309" s="111" t="str">
        <f t="array" ref="BF309">IFERROR(SMALL(IF($D$5:$D$1004=$AP$6,$N$5:$N$1004,""),B309),"")</f>
        <v/>
      </c>
      <c r="BG309" s="112" t="str">
        <f>IF(IFERROR(MATCH(BF309,$BF$4:BF308,0),0)=0,MAX($BG$4:BG308)+1,"")</f>
        <v/>
      </c>
      <c r="BH309" s="113" t="str">
        <f t="shared" si="114"/>
        <v/>
      </c>
      <c r="BI309" s="112" t="str">
        <f t="shared" si="115"/>
        <v/>
      </c>
      <c r="BJ309" s="86" t="str">
        <f t="shared" si="116"/>
        <v/>
      </c>
      <c r="BK309" s="86" t="str">
        <f t="shared" si="120"/>
        <v/>
      </c>
      <c r="BL309" s="86" t="str">
        <f t="shared" si="117"/>
        <v/>
      </c>
      <c r="BM309" s="86" t="str">
        <f t="shared" si="121"/>
        <v/>
      </c>
    </row>
    <row r="310" spans="2:65" s="7" customFormat="1" x14ac:dyDescent="0.25">
      <c r="B310" s="104">
        <v>306</v>
      </c>
      <c r="C310" s="86">
        <f>IFERROR(INDEX(Backlog!B$6:B$1005,Calculation!$B310,1),"")</f>
        <v>0</v>
      </c>
      <c r="D310" s="86" t="str">
        <f>IFERROR(IF(INDEX(Backlog!C$6:C$1005,Calculation!$B310,1)="","",INDEX(Backlog!C$6:C$1005,Calculation!$B310,1)),"")</f>
        <v/>
      </c>
      <c r="E310" s="86" t="str">
        <f>IFERROR(""&amp;INDEX(Backlog!D$6:D$1005,Calculation!$B310,1),"")</f>
        <v/>
      </c>
      <c r="F310" s="86" t="str">
        <f>IFERROR(""&amp;INDEX(Backlog!E$6:E$1005,Calculation!$B310,1),"")</f>
        <v/>
      </c>
      <c r="G310" s="86" t="str">
        <f>IFERROR(""&amp;INDEX(Backlog!F$6:F$1005,Calculation!$B310,1),"")</f>
        <v/>
      </c>
      <c r="H310" s="86" t="str">
        <f>IFERROR(IF(INDEX(Backlog!G$6:G$1005,Calculation!$B310,1)="","",INDEX(Backlog!G$6:G$1005,Calculation!$B310,1)),"")</f>
        <v/>
      </c>
      <c r="I310" s="86" t="str">
        <f>IFERROR(IF(INDEX(Backlog!H$6:H$1005,Calculation!$B310,1)="","Not set",INDEX(Backlog!H$6:H$1005,Calculation!$B310,1)),"")</f>
        <v>Not set</v>
      </c>
      <c r="J310" s="86" t="str">
        <f>IFERROR(""&amp;INDEX(Backlog!I$6:I$1005,Calculation!$B310,1),"")</f>
        <v/>
      </c>
      <c r="K310" s="86" t="str">
        <f>IFERROR(IF(LEN(INDEX(Backlog!J$6:J$1005,Calculation!$B310,1))=0,"Not set",INDEX(Backlog!J$6:J$1005,Calculation!$B310,1)),"")</f>
        <v>Not set</v>
      </c>
      <c r="L310" s="105" t="str">
        <f>IFERROR(IF(INDEX(Backlog!K$6:K$1005,Calculation!$B310,1)="","",INDEX(Backlog!K$6:K$1005,Calculation!$B310,1)),"")</f>
        <v/>
      </c>
      <c r="M310" s="105" t="str">
        <f t="shared" si="104"/>
        <v/>
      </c>
      <c r="N310" s="105" t="str">
        <f>IFERROR(IF(INDEX(Backlog!L$6:L$1005,Calculation!$B310,1)="","",INDEX(Backlog!L$6:L$1005,Calculation!$B310,1)),"")</f>
        <v/>
      </c>
      <c r="O310" s="105" t="str">
        <f t="shared" si="105"/>
        <v/>
      </c>
      <c r="P310" s="86" t="str">
        <f>IFERROR(""&amp;INDEX(Backlog!M$6:M$1005,Calculation!$B310,1),"")</f>
        <v/>
      </c>
      <c r="Q310" s="106" t="str">
        <f t="shared" si="106"/>
        <v/>
      </c>
      <c r="R310" s="106">
        <f t="shared" si="107"/>
        <v>0</v>
      </c>
      <c r="T310" s="107">
        <f t="shared" si="108"/>
        <v>0</v>
      </c>
      <c r="U310" s="86">
        <f t="shared" si="109"/>
        <v>1</v>
      </c>
      <c r="V310" s="86">
        <f t="shared" si="110"/>
        <v>1</v>
      </c>
      <c r="W310" s="86">
        <f t="shared" si="111"/>
        <v>1</v>
      </c>
      <c r="X310" s="86">
        <f t="shared" si="118"/>
        <v>0</v>
      </c>
      <c r="Y310" s="86" t="str">
        <f t="shared" si="112"/>
        <v xml:space="preserve">#0 - </v>
      </c>
      <c r="Z310" s="86" t="str">
        <f t="shared" si="113"/>
        <v>-</v>
      </c>
      <c r="AA310" s="86" t="str">
        <f>IF(X310=0,"",IF(LEN(K310)=0,COLUMN(Kanban!$D$8),IFERROR(MATCH(K310,Kanban!$A$8:$AI$8,0),COLUMN(Kanban!$D$8))))</f>
        <v/>
      </c>
      <c r="AB310" s="86" t="str">
        <f>IF(X310=0,"",2*COUNTIF($AA$5:AA310,AA310)+$AF$5)</f>
        <v/>
      </c>
      <c r="AC310" s="106" t="str">
        <f t="shared" si="119"/>
        <v>-</v>
      </c>
      <c r="BF310" s="111" t="str">
        <f t="array" ref="BF310">IFERROR(SMALL(IF($D$5:$D$1004=$AP$6,$N$5:$N$1004,""),B310),"")</f>
        <v/>
      </c>
      <c r="BG310" s="112" t="str">
        <f>IF(IFERROR(MATCH(BF310,$BF$4:BF309,0),0)=0,MAX($BG$4:BG309)+1,"")</f>
        <v/>
      </c>
      <c r="BH310" s="113" t="str">
        <f t="shared" si="114"/>
        <v/>
      </c>
      <c r="BI310" s="112" t="str">
        <f t="shared" si="115"/>
        <v/>
      </c>
      <c r="BJ310" s="86" t="str">
        <f t="shared" si="116"/>
        <v/>
      </c>
      <c r="BK310" s="86" t="str">
        <f t="shared" si="120"/>
        <v/>
      </c>
      <c r="BL310" s="86" t="str">
        <f t="shared" si="117"/>
        <v/>
      </c>
      <c r="BM310" s="86" t="str">
        <f t="shared" si="121"/>
        <v/>
      </c>
    </row>
    <row r="311" spans="2:65" s="7" customFormat="1" x14ac:dyDescent="0.25">
      <c r="B311" s="104">
        <v>307</v>
      </c>
      <c r="C311" s="86">
        <f>IFERROR(INDEX(Backlog!B$6:B$1005,Calculation!$B311,1),"")</f>
        <v>0</v>
      </c>
      <c r="D311" s="86" t="str">
        <f>IFERROR(IF(INDEX(Backlog!C$6:C$1005,Calculation!$B311,1)="","",INDEX(Backlog!C$6:C$1005,Calculation!$B311,1)),"")</f>
        <v/>
      </c>
      <c r="E311" s="86" t="str">
        <f>IFERROR(""&amp;INDEX(Backlog!D$6:D$1005,Calculation!$B311,1),"")</f>
        <v/>
      </c>
      <c r="F311" s="86" t="str">
        <f>IFERROR(""&amp;INDEX(Backlog!E$6:E$1005,Calculation!$B311,1),"")</f>
        <v/>
      </c>
      <c r="G311" s="86" t="str">
        <f>IFERROR(""&amp;INDEX(Backlog!F$6:F$1005,Calculation!$B311,1),"")</f>
        <v/>
      </c>
      <c r="H311" s="86" t="str">
        <f>IFERROR(IF(INDEX(Backlog!G$6:G$1005,Calculation!$B311,1)="","",INDEX(Backlog!G$6:G$1005,Calculation!$B311,1)),"")</f>
        <v/>
      </c>
      <c r="I311" s="86" t="str">
        <f>IFERROR(IF(INDEX(Backlog!H$6:H$1005,Calculation!$B311,1)="","Not set",INDEX(Backlog!H$6:H$1005,Calculation!$B311,1)),"")</f>
        <v>Not set</v>
      </c>
      <c r="J311" s="86" t="str">
        <f>IFERROR(""&amp;INDEX(Backlog!I$6:I$1005,Calculation!$B311,1),"")</f>
        <v/>
      </c>
      <c r="K311" s="86" t="str">
        <f>IFERROR(IF(LEN(INDEX(Backlog!J$6:J$1005,Calculation!$B311,1))=0,"Not set",INDEX(Backlog!J$6:J$1005,Calculation!$B311,1)),"")</f>
        <v>Not set</v>
      </c>
      <c r="L311" s="105" t="str">
        <f>IFERROR(IF(INDEX(Backlog!K$6:K$1005,Calculation!$B311,1)="","",INDEX(Backlog!K$6:K$1005,Calculation!$B311,1)),"")</f>
        <v/>
      </c>
      <c r="M311" s="105" t="str">
        <f t="shared" si="104"/>
        <v/>
      </c>
      <c r="N311" s="105" t="str">
        <f>IFERROR(IF(INDEX(Backlog!L$6:L$1005,Calculation!$B311,1)="","",INDEX(Backlog!L$6:L$1005,Calculation!$B311,1)),"")</f>
        <v/>
      </c>
      <c r="O311" s="105" t="str">
        <f t="shared" si="105"/>
        <v/>
      </c>
      <c r="P311" s="86" t="str">
        <f>IFERROR(""&amp;INDEX(Backlog!M$6:M$1005,Calculation!$B311,1),"")</f>
        <v/>
      </c>
      <c r="Q311" s="106" t="str">
        <f t="shared" si="106"/>
        <v/>
      </c>
      <c r="R311" s="106">
        <f t="shared" si="107"/>
        <v>0</v>
      </c>
      <c r="T311" s="107">
        <f t="shared" si="108"/>
        <v>0</v>
      </c>
      <c r="U311" s="86">
        <f t="shared" si="109"/>
        <v>1</v>
      </c>
      <c r="V311" s="86">
        <f t="shared" si="110"/>
        <v>1</v>
      </c>
      <c r="W311" s="86">
        <f t="shared" si="111"/>
        <v>1</v>
      </c>
      <c r="X311" s="86">
        <f t="shared" si="118"/>
        <v>0</v>
      </c>
      <c r="Y311" s="86" t="str">
        <f t="shared" si="112"/>
        <v xml:space="preserve">#0 - </v>
      </c>
      <c r="Z311" s="86" t="str">
        <f t="shared" si="113"/>
        <v>-</v>
      </c>
      <c r="AA311" s="86" t="str">
        <f>IF(X311=0,"",IF(LEN(K311)=0,COLUMN(Kanban!$D$8),IFERROR(MATCH(K311,Kanban!$A$8:$AI$8,0),COLUMN(Kanban!$D$8))))</f>
        <v/>
      </c>
      <c r="AB311" s="86" t="str">
        <f>IF(X311=0,"",2*COUNTIF($AA$5:AA311,AA311)+$AF$5)</f>
        <v/>
      </c>
      <c r="AC311" s="106" t="str">
        <f t="shared" si="119"/>
        <v>-</v>
      </c>
      <c r="BF311" s="111" t="str">
        <f t="array" ref="BF311">IFERROR(SMALL(IF($D$5:$D$1004=$AP$6,$N$5:$N$1004,""),B311),"")</f>
        <v/>
      </c>
      <c r="BG311" s="112" t="str">
        <f>IF(IFERROR(MATCH(BF311,$BF$4:BF310,0),0)=0,MAX($BG$4:BG310)+1,"")</f>
        <v/>
      </c>
      <c r="BH311" s="113" t="str">
        <f t="shared" si="114"/>
        <v/>
      </c>
      <c r="BI311" s="112" t="str">
        <f t="shared" si="115"/>
        <v/>
      </c>
      <c r="BJ311" s="86" t="str">
        <f t="shared" si="116"/>
        <v/>
      </c>
      <c r="BK311" s="86" t="str">
        <f t="shared" si="120"/>
        <v/>
      </c>
      <c r="BL311" s="86" t="str">
        <f t="shared" si="117"/>
        <v/>
      </c>
      <c r="BM311" s="86" t="str">
        <f t="shared" si="121"/>
        <v/>
      </c>
    </row>
    <row r="312" spans="2:65" s="7" customFormat="1" x14ac:dyDescent="0.25">
      <c r="B312" s="104">
        <v>308</v>
      </c>
      <c r="C312" s="86">
        <f>IFERROR(INDEX(Backlog!B$6:B$1005,Calculation!$B312,1),"")</f>
        <v>0</v>
      </c>
      <c r="D312" s="86" t="str">
        <f>IFERROR(IF(INDEX(Backlog!C$6:C$1005,Calculation!$B312,1)="","",INDEX(Backlog!C$6:C$1005,Calculation!$B312,1)),"")</f>
        <v/>
      </c>
      <c r="E312" s="86" t="str">
        <f>IFERROR(""&amp;INDEX(Backlog!D$6:D$1005,Calculation!$B312,1),"")</f>
        <v/>
      </c>
      <c r="F312" s="86" t="str">
        <f>IFERROR(""&amp;INDEX(Backlog!E$6:E$1005,Calculation!$B312,1),"")</f>
        <v/>
      </c>
      <c r="G312" s="86" t="str">
        <f>IFERROR(""&amp;INDEX(Backlog!F$6:F$1005,Calculation!$B312,1),"")</f>
        <v/>
      </c>
      <c r="H312" s="86" t="str">
        <f>IFERROR(IF(INDEX(Backlog!G$6:G$1005,Calculation!$B312,1)="","",INDEX(Backlog!G$6:G$1005,Calculation!$B312,1)),"")</f>
        <v/>
      </c>
      <c r="I312" s="86" t="str">
        <f>IFERROR(IF(INDEX(Backlog!H$6:H$1005,Calculation!$B312,1)="","Not set",INDEX(Backlog!H$6:H$1005,Calculation!$B312,1)),"")</f>
        <v>Not set</v>
      </c>
      <c r="J312" s="86" t="str">
        <f>IFERROR(""&amp;INDEX(Backlog!I$6:I$1005,Calculation!$B312,1),"")</f>
        <v/>
      </c>
      <c r="K312" s="86" t="str">
        <f>IFERROR(IF(LEN(INDEX(Backlog!J$6:J$1005,Calculation!$B312,1))=0,"Not set",INDEX(Backlog!J$6:J$1005,Calculation!$B312,1)),"")</f>
        <v>Not set</v>
      </c>
      <c r="L312" s="105" t="str">
        <f>IFERROR(IF(INDEX(Backlog!K$6:K$1005,Calculation!$B312,1)="","",INDEX(Backlog!K$6:K$1005,Calculation!$B312,1)),"")</f>
        <v/>
      </c>
      <c r="M312" s="105" t="str">
        <f t="shared" si="104"/>
        <v/>
      </c>
      <c r="N312" s="105" t="str">
        <f>IFERROR(IF(INDEX(Backlog!L$6:L$1005,Calculation!$B312,1)="","",INDEX(Backlog!L$6:L$1005,Calculation!$B312,1)),"")</f>
        <v/>
      </c>
      <c r="O312" s="105" t="str">
        <f t="shared" si="105"/>
        <v/>
      </c>
      <c r="P312" s="86" t="str">
        <f>IFERROR(""&amp;INDEX(Backlog!M$6:M$1005,Calculation!$B312,1),"")</f>
        <v/>
      </c>
      <c r="Q312" s="106" t="str">
        <f t="shared" si="106"/>
        <v/>
      </c>
      <c r="R312" s="106">
        <f t="shared" si="107"/>
        <v>0</v>
      </c>
      <c r="T312" s="107">
        <f t="shared" si="108"/>
        <v>0</v>
      </c>
      <c r="U312" s="86">
        <f t="shared" si="109"/>
        <v>1</v>
      </c>
      <c r="V312" s="86">
        <f t="shared" si="110"/>
        <v>1</v>
      </c>
      <c r="W312" s="86">
        <f t="shared" si="111"/>
        <v>1</v>
      </c>
      <c r="X312" s="86">
        <f t="shared" si="118"/>
        <v>0</v>
      </c>
      <c r="Y312" s="86" t="str">
        <f t="shared" si="112"/>
        <v xml:space="preserve">#0 - </v>
      </c>
      <c r="Z312" s="86" t="str">
        <f t="shared" si="113"/>
        <v>-</v>
      </c>
      <c r="AA312" s="86" t="str">
        <f>IF(X312=0,"",IF(LEN(K312)=0,COLUMN(Kanban!$D$8),IFERROR(MATCH(K312,Kanban!$A$8:$AI$8,0),COLUMN(Kanban!$D$8))))</f>
        <v/>
      </c>
      <c r="AB312" s="86" t="str">
        <f>IF(X312=0,"",2*COUNTIF($AA$5:AA312,AA312)+$AF$5)</f>
        <v/>
      </c>
      <c r="AC312" s="106" t="str">
        <f t="shared" si="119"/>
        <v>-</v>
      </c>
      <c r="BF312" s="111" t="str">
        <f t="array" ref="BF312">IFERROR(SMALL(IF($D$5:$D$1004=$AP$6,$N$5:$N$1004,""),B312),"")</f>
        <v/>
      </c>
      <c r="BG312" s="112" t="str">
        <f>IF(IFERROR(MATCH(BF312,$BF$4:BF311,0),0)=0,MAX($BG$4:BG311)+1,"")</f>
        <v/>
      </c>
      <c r="BH312" s="113" t="str">
        <f t="shared" si="114"/>
        <v/>
      </c>
      <c r="BI312" s="112" t="str">
        <f t="shared" si="115"/>
        <v/>
      </c>
      <c r="BJ312" s="86" t="str">
        <f t="shared" si="116"/>
        <v/>
      </c>
      <c r="BK312" s="86" t="str">
        <f t="shared" si="120"/>
        <v/>
      </c>
      <c r="BL312" s="86" t="str">
        <f t="shared" si="117"/>
        <v/>
      </c>
      <c r="BM312" s="86" t="str">
        <f t="shared" si="121"/>
        <v/>
      </c>
    </row>
    <row r="313" spans="2:65" s="7" customFormat="1" x14ac:dyDescent="0.25">
      <c r="B313" s="104">
        <v>309</v>
      </c>
      <c r="C313" s="86">
        <f>IFERROR(INDEX(Backlog!B$6:B$1005,Calculation!$B313,1),"")</f>
        <v>0</v>
      </c>
      <c r="D313" s="86" t="str">
        <f>IFERROR(IF(INDEX(Backlog!C$6:C$1005,Calculation!$B313,1)="","",INDEX(Backlog!C$6:C$1005,Calculation!$B313,1)),"")</f>
        <v/>
      </c>
      <c r="E313" s="86" t="str">
        <f>IFERROR(""&amp;INDEX(Backlog!D$6:D$1005,Calculation!$B313,1),"")</f>
        <v/>
      </c>
      <c r="F313" s="86" t="str">
        <f>IFERROR(""&amp;INDEX(Backlog!E$6:E$1005,Calculation!$B313,1),"")</f>
        <v/>
      </c>
      <c r="G313" s="86" t="str">
        <f>IFERROR(""&amp;INDEX(Backlog!F$6:F$1005,Calculation!$B313,1),"")</f>
        <v/>
      </c>
      <c r="H313" s="86" t="str">
        <f>IFERROR(IF(INDEX(Backlog!G$6:G$1005,Calculation!$B313,1)="","",INDEX(Backlog!G$6:G$1005,Calculation!$B313,1)),"")</f>
        <v/>
      </c>
      <c r="I313" s="86" t="str">
        <f>IFERROR(IF(INDEX(Backlog!H$6:H$1005,Calculation!$B313,1)="","Not set",INDEX(Backlog!H$6:H$1005,Calculation!$B313,1)),"")</f>
        <v>Not set</v>
      </c>
      <c r="J313" s="86" t="str">
        <f>IFERROR(""&amp;INDEX(Backlog!I$6:I$1005,Calculation!$B313,1),"")</f>
        <v/>
      </c>
      <c r="K313" s="86" t="str">
        <f>IFERROR(IF(LEN(INDEX(Backlog!J$6:J$1005,Calculation!$B313,1))=0,"Not set",INDEX(Backlog!J$6:J$1005,Calculation!$B313,1)),"")</f>
        <v>Not set</v>
      </c>
      <c r="L313" s="105" t="str">
        <f>IFERROR(IF(INDEX(Backlog!K$6:K$1005,Calculation!$B313,1)="","",INDEX(Backlog!K$6:K$1005,Calculation!$B313,1)),"")</f>
        <v/>
      </c>
      <c r="M313" s="105" t="str">
        <f t="shared" si="104"/>
        <v/>
      </c>
      <c r="N313" s="105" t="str">
        <f>IFERROR(IF(INDEX(Backlog!L$6:L$1005,Calculation!$B313,1)="","",INDEX(Backlog!L$6:L$1005,Calculation!$B313,1)),"")</f>
        <v/>
      </c>
      <c r="O313" s="105" t="str">
        <f t="shared" si="105"/>
        <v/>
      </c>
      <c r="P313" s="86" t="str">
        <f>IFERROR(""&amp;INDEX(Backlog!M$6:M$1005,Calculation!$B313,1),"")</f>
        <v/>
      </c>
      <c r="Q313" s="106" t="str">
        <f t="shared" si="106"/>
        <v/>
      </c>
      <c r="R313" s="106">
        <f t="shared" si="107"/>
        <v>0</v>
      </c>
      <c r="T313" s="107">
        <f t="shared" si="108"/>
        <v>0</v>
      </c>
      <c r="U313" s="86">
        <f t="shared" si="109"/>
        <v>1</v>
      </c>
      <c r="V313" s="86">
        <f t="shared" si="110"/>
        <v>1</v>
      </c>
      <c r="W313" s="86">
        <f t="shared" si="111"/>
        <v>1</v>
      </c>
      <c r="X313" s="86">
        <f t="shared" si="118"/>
        <v>0</v>
      </c>
      <c r="Y313" s="86" t="str">
        <f t="shared" si="112"/>
        <v xml:space="preserve">#0 - </v>
      </c>
      <c r="Z313" s="86" t="str">
        <f t="shared" si="113"/>
        <v>-</v>
      </c>
      <c r="AA313" s="86" t="str">
        <f>IF(X313=0,"",IF(LEN(K313)=0,COLUMN(Kanban!$D$8),IFERROR(MATCH(K313,Kanban!$A$8:$AI$8,0),COLUMN(Kanban!$D$8))))</f>
        <v/>
      </c>
      <c r="AB313" s="86" t="str">
        <f>IF(X313=0,"",2*COUNTIF($AA$5:AA313,AA313)+$AF$5)</f>
        <v/>
      </c>
      <c r="AC313" s="106" t="str">
        <f t="shared" si="119"/>
        <v>-</v>
      </c>
      <c r="BF313" s="111" t="str">
        <f t="array" ref="BF313">IFERROR(SMALL(IF($D$5:$D$1004=$AP$6,$N$5:$N$1004,""),B313),"")</f>
        <v/>
      </c>
      <c r="BG313" s="112" t="str">
        <f>IF(IFERROR(MATCH(BF313,$BF$4:BF312,0),0)=0,MAX($BG$4:BG312)+1,"")</f>
        <v/>
      </c>
      <c r="BH313" s="113" t="str">
        <f t="shared" si="114"/>
        <v/>
      </c>
      <c r="BI313" s="112" t="str">
        <f t="shared" si="115"/>
        <v/>
      </c>
      <c r="BJ313" s="86" t="str">
        <f t="shared" si="116"/>
        <v/>
      </c>
      <c r="BK313" s="86" t="str">
        <f t="shared" si="120"/>
        <v/>
      </c>
      <c r="BL313" s="86" t="str">
        <f t="shared" si="117"/>
        <v/>
      </c>
      <c r="BM313" s="86" t="str">
        <f t="shared" si="121"/>
        <v/>
      </c>
    </row>
    <row r="314" spans="2:65" s="7" customFormat="1" x14ac:dyDescent="0.25">
      <c r="B314" s="104">
        <v>310</v>
      </c>
      <c r="C314" s="86">
        <f>IFERROR(INDEX(Backlog!B$6:B$1005,Calculation!$B314,1),"")</f>
        <v>0</v>
      </c>
      <c r="D314" s="86" t="str">
        <f>IFERROR(IF(INDEX(Backlog!C$6:C$1005,Calculation!$B314,1)="","",INDEX(Backlog!C$6:C$1005,Calculation!$B314,1)),"")</f>
        <v/>
      </c>
      <c r="E314" s="86" t="str">
        <f>IFERROR(""&amp;INDEX(Backlog!D$6:D$1005,Calculation!$B314,1),"")</f>
        <v/>
      </c>
      <c r="F314" s="86" t="str">
        <f>IFERROR(""&amp;INDEX(Backlog!E$6:E$1005,Calculation!$B314,1),"")</f>
        <v/>
      </c>
      <c r="G314" s="86" t="str">
        <f>IFERROR(""&amp;INDEX(Backlog!F$6:F$1005,Calculation!$B314,1),"")</f>
        <v/>
      </c>
      <c r="H314" s="86" t="str">
        <f>IFERROR(IF(INDEX(Backlog!G$6:G$1005,Calculation!$B314,1)="","",INDEX(Backlog!G$6:G$1005,Calculation!$B314,1)),"")</f>
        <v/>
      </c>
      <c r="I314" s="86" t="str">
        <f>IFERROR(IF(INDEX(Backlog!H$6:H$1005,Calculation!$B314,1)="","Not set",INDEX(Backlog!H$6:H$1005,Calculation!$B314,1)),"")</f>
        <v>Not set</v>
      </c>
      <c r="J314" s="86" t="str">
        <f>IFERROR(""&amp;INDEX(Backlog!I$6:I$1005,Calculation!$B314,1),"")</f>
        <v/>
      </c>
      <c r="K314" s="86" t="str">
        <f>IFERROR(IF(LEN(INDEX(Backlog!J$6:J$1005,Calculation!$B314,1))=0,"Not set",INDEX(Backlog!J$6:J$1005,Calculation!$B314,1)),"")</f>
        <v>Not set</v>
      </c>
      <c r="L314" s="105" t="str">
        <f>IFERROR(IF(INDEX(Backlog!K$6:K$1005,Calculation!$B314,1)="","",INDEX(Backlog!K$6:K$1005,Calculation!$B314,1)),"")</f>
        <v/>
      </c>
      <c r="M314" s="105" t="str">
        <f t="shared" si="104"/>
        <v/>
      </c>
      <c r="N314" s="105" t="str">
        <f>IFERROR(IF(INDEX(Backlog!L$6:L$1005,Calculation!$B314,1)="","",INDEX(Backlog!L$6:L$1005,Calculation!$B314,1)),"")</f>
        <v/>
      </c>
      <c r="O314" s="105" t="str">
        <f t="shared" si="105"/>
        <v/>
      </c>
      <c r="P314" s="86" t="str">
        <f>IFERROR(""&amp;INDEX(Backlog!M$6:M$1005,Calculation!$B314,1),"")</f>
        <v/>
      </c>
      <c r="Q314" s="106" t="str">
        <f t="shared" si="106"/>
        <v/>
      </c>
      <c r="R314" s="106">
        <f t="shared" si="107"/>
        <v>0</v>
      </c>
      <c r="T314" s="107">
        <f t="shared" si="108"/>
        <v>0</v>
      </c>
      <c r="U314" s="86">
        <f t="shared" si="109"/>
        <v>1</v>
      </c>
      <c r="V314" s="86">
        <f t="shared" si="110"/>
        <v>1</v>
      </c>
      <c r="W314" s="86">
        <f t="shared" si="111"/>
        <v>1</v>
      </c>
      <c r="X314" s="86">
        <f t="shared" si="118"/>
        <v>0</v>
      </c>
      <c r="Y314" s="86" t="str">
        <f t="shared" si="112"/>
        <v xml:space="preserve">#0 - </v>
      </c>
      <c r="Z314" s="86" t="str">
        <f t="shared" si="113"/>
        <v>-</v>
      </c>
      <c r="AA314" s="86" t="str">
        <f>IF(X314=0,"",IF(LEN(K314)=0,COLUMN(Kanban!$D$8),IFERROR(MATCH(K314,Kanban!$A$8:$AI$8,0),COLUMN(Kanban!$D$8))))</f>
        <v/>
      </c>
      <c r="AB314" s="86" t="str">
        <f>IF(X314=0,"",2*COUNTIF($AA$5:AA314,AA314)+$AF$5)</f>
        <v/>
      </c>
      <c r="AC314" s="106" t="str">
        <f t="shared" si="119"/>
        <v>-</v>
      </c>
      <c r="BF314" s="111" t="str">
        <f t="array" ref="BF314">IFERROR(SMALL(IF($D$5:$D$1004=$AP$6,$N$5:$N$1004,""),B314),"")</f>
        <v/>
      </c>
      <c r="BG314" s="112" t="str">
        <f>IF(IFERROR(MATCH(BF314,$BF$4:BF313,0),0)=0,MAX($BG$4:BG313)+1,"")</f>
        <v/>
      </c>
      <c r="BH314" s="113" t="str">
        <f t="shared" si="114"/>
        <v/>
      </c>
      <c r="BI314" s="112" t="str">
        <f t="shared" si="115"/>
        <v/>
      </c>
      <c r="BJ314" s="86" t="str">
        <f t="shared" si="116"/>
        <v/>
      </c>
      <c r="BK314" s="86" t="str">
        <f t="shared" si="120"/>
        <v/>
      </c>
      <c r="BL314" s="86" t="str">
        <f t="shared" si="117"/>
        <v/>
      </c>
      <c r="BM314" s="86" t="str">
        <f t="shared" si="121"/>
        <v/>
      </c>
    </row>
    <row r="315" spans="2:65" s="7" customFormat="1" x14ac:dyDescent="0.25">
      <c r="B315" s="104">
        <v>311</v>
      </c>
      <c r="C315" s="86">
        <f>IFERROR(INDEX(Backlog!B$6:B$1005,Calculation!$B315,1),"")</f>
        <v>0</v>
      </c>
      <c r="D315" s="86" t="str">
        <f>IFERROR(IF(INDEX(Backlog!C$6:C$1005,Calculation!$B315,1)="","",INDEX(Backlog!C$6:C$1005,Calculation!$B315,1)),"")</f>
        <v/>
      </c>
      <c r="E315" s="86" t="str">
        <f>IFERROR(""&amp;INDEX(Backlog!D$6:D$1005,Calculation!$B315,1),"")</f>
        <v/>
      </c>
      <c r="F315" s="86" t="str">
        <f>IFERROR(""&amp;INDEX(Backlog!E$6:E$1005,Calculation!$B315,1),"")</f>
        <v/>
      </c>
      <c r="G315" s="86" t="str">
        <f>IFERROR(""&amp;INDEX(Backlog!F$6:F$1005,Calculation!$B315,1),"")</f>
        <v/>
      </c>
      <c r="H315" s="86" t="str">
        <f>IFERROR(IF(INDEX(Backlog!G$6:G$1005,Calculation!$B315,1)="","",INDEX(Backlog!G$6:G$1005,Calculation!$B315,1)),"")</f>
        <v/>
      </c>
      <c r="I315" s="86" t="str">
        <f>IFERROR(IF(INDEX(Backlog!H$6:H$1005,Calculation!$B315,1)="","Not set",INDEX(Backlog!H$6:H$1005,Calculation!$B315,1)),"")</f>
        <v>Not set</v>
      </c>
      <c r="J315" s="86" t="str">
        <f>IFERROR(""&amp;INDEX(Backlog!I$6:I$1005,Calculation!$B315,1),"")</f>
        <v/>
      </c>
      <c r="K315" s="86" t="str">
        <f>IFERROR(IF(LEN(INDEX(Backlog!J$6:J$1005,Calculation!$B315,1))=0,"Not set",INDEX(Backlog!J$6:J$1005,Calculation!$B315,1)),"")</f>
        <v>Not set</v>
      </c>
      <c r="L315" s="105" t="str">
        <f>IFERROR(IF(INDEX(Backlog!K$6:K$1005,Calculation!$B315,1)="","",INDEX(Backlog!K$6:K$1005,Calculation!$B315,1)),"")</f>
        <v/>
      </c>
      <c r="M315" s="105" t="str">
        <f t="shared" si="104"/>
        <v/>
      </c>
      <c r="N315" s="105" t="str">
        <f>IFERROR(IF(INDEX(Backlog!L$6:L$1005,Calculation!$B315,1)="","",INDEX(Backlog!L$6:L$1005,Calculation!$B315,1)),"")</f>
        <v/>
      </c>
      <c r="O315" s="105" t="str">
        <f t="shared" si="105"/>
        <v/>
      </c>
      <c r="P315" s="86" t="str">
        <f>IFERROR(""&amp;INDEX(Backlog!M$6:M$1005,Calculation!$B315,1),"")</f>
        <v/>
      </c>
      <c r="Q315" s="106" t="str">
        <f t="shared" si="106"/>
        <v/>
      </c>
      <c r="R315" s="106">
        <f t="shared" si="107"/>
        <v>0</v>
      </c>
      <c r="T315" s="107">
        <f t="shared" si="108"/>
        <v>0</v>
      </c>
      <c r="U315" s="86">
        <f t="shared" si="109"/>
        <v>1</v>
      </c>
      <c r="V315" s="86">
        <f t="shared" si="110"/>
        <v>1</v>
      </c>
      <c r="W315" s="86">
        <f t="shared" si="111"/>
        <v>1</v>
      </c>
      <c r="X315" s="86">
        <f t="shared" si="118"/>
        <v>0</v>
      </c>
      <c r="Y315" s="86" t="str">
        <f t="shared" si="112"/>
        <v xml:space="preserve">#0 - </v>
      </c>
      <c r="Z315" s="86" t="str">
        <f t="shared" si="113"/>
        <v>-</v>
      </c>
      <c r="AA315" s="86" t="str">
        <f>IF(X315=0,"",IF(LEN(K315)=0,COLUMN(Kanban!$D$8),IFERROR(MATCH(K315,Kanban!$A$8:$AI$8,0),COLUMN(Kanban!$D$8))))</f>
        <v/>
      </c>
      <c r="AB315" s="86" t="str">
        <f>IF(X315=0,"",2*COUNTIF($AA$5:AA315,AA315)+$AF$5)</f>
        <v/>
      </c>
      <c r="AC315" s="106" t="str">
        <f t="shared" si="119"/>
        <v>-</v>
      </c>
      <c r="BF315" s="111" t="str">
        <f t="array" ref="BF315">IFERROR(SMALL(IF($D$5:$D$1004=$AP$6,$N$5:$N$1004,""),B315),"")</f>
        <v/>
      </c>
      <c r="BG315" s="112" t="str">
        <f>IF(IFERROR(MATCH(BF315,$BF$4:BF314,0),0)=0,MAX($BG$4:BG314)+1,"")</f>
        <v/>
      </c>
      <c r="BH315" s="113" t="str">
        <f t="shared" si="114"/>
        <v/>
      </c>
      <c r="BI315" s="112" t="str">
        <f t="shared" si="115"/>
        <v/>
      </c>
      <c r="BJ315" s="86" t="str">
        <f t="shared" si="116"/>
        <v/>
      </c>
      <c r="BK315" s="86" t="str">
        <f t="shared" si="120"/>
        <v/>
      </c>
      <c r="BL315" s="86" t="str">
        <f t="shared" si="117"/>
        <v/>
      </c>
      <c r="BM315" s="86" t="str">
        <f t="shared" si="121"/>
        <v/>
      </c>
    </row>
    <row r="316" spans="2:65" s="7" customFormat="1" x14ac:dyDescent="0.25">
      <c r="B316" s="104">
        <v>312</v>
      </c>
      <c r="C316" s="86">
        <f>IFERROR(INDEX(Backlog!B$6:B$1005,Calculation!$B316,1),"")</f>
        <v>0</v>
      </c>
      <c r="D316" s="86" t="str">
        <f>IFERROR(IF(INDEX(Backlog!C$6:C$1005,Calculation!$B316,1)="","",INDEX(Backlog!C$6:C$1005,Calculation!$B316,1)),"")</f>
        <v/>
      </c>
      <c r="E316" s="86" t="str">
        <f>IFERROR(""&amp;INDEX(Backlog!D$6:D$1005,Calculation!$B316,1),"")</f>
        <v/>
      </c>
      <c r="F316" s="86" t="str">
        <f>IFERROR(""&amp;INDEX(Backlog!E$6:E$1005,Calculation!$B316,1),"")</f>
        <v/>
      </c>
      <c r="G316" s="86" t="str">
        <f>IFERROR(""&amp;INDEX(Backlog!F$6:F$1005,Calculation!$B316,1),"")</f>
        <v/>
      </c>
      <c r="H316" s="86" t="str">
        <f>IFERROR(IF(INDEX(Backlog!G$6:G$1005,Calculation!$B316,1)="","",INDEX(Backlog!G$6:G$1005,Calculation!$B316,1)),"")</f>
        <v/>
      </c>
      <c r="I316" s="86" t="str">
        <f>IFERROR(IF(INDEX(Backlog!H$6:H$1005,Calculation!$B316,1)="","Not set",INDEX(Backlog!H$6:H$1005,Calculation!$B316,1)),"")</f>
        <v>Not set</v>
      </c>
      <c r="J316" s="86" t="str">
        <f>IFERROR(""&amp;INDEX(Backlog!I$6:I$1005,Calculation!$B316,1),"")</f>
        <v/>
      </c>
      <c r="K316" s="86" t="str">
        <f>IFERROR(IF(LEN(INDEX(Backlog!J$6:J$1005,Calculation!$B316,1))=0,"Not set",INDEX(Backlog!J$6:J$1005,Calculation!$B316,1)),"")</f>
        <v>Not set</v>
      </c>
      <c r="L316" s="105" t="str">
        <f>IFERROR(IF(INDEX(Backlog!K$6:K$1005,Calculation!$B316,1)="","",INDEX(Backlog!K$6:K$1005,Calculation!$B316,1)),"")</f>
        <v/>
      </c>
      <c r="M316" s="105" t="str">
        <f t="shared" si="104"/>
        <v/>
      </c>
      <c r="N316" s="105" t="str">
        <f>IFERROR(IF(INDEX(Backlog!L$6:L$1005,Calculation!$B316,1)="","",INDEX(Backlog!L$6:L$1005,Calculation!$B316,1)),"")</f>
        <v/>
      </c>
      <c r="O316" s="105" t="str">
        <f t="shared" si="105"/>
        <v/>
      </c>
      <c r="P316" s="86" t="str">
        <f>IFERROR(""&amp;INDEX(Backlog!M$6:M$1005,Calculation!$B316,1),"")</f>
        <v/>
      </c>
      <c r="Q316" s="106" t="str">
        <f t="shared" si="106"/>
        <v/>
      </c>
      <c r="R316" s="106">
        <f t="shared" si="107"/>
        <v>0</v>
      </c>
      <c r="T316" s="107">
        <f t="shared" si="108"/>
        <v>0</v>
      </c>
      <c r="U316" s="86">
        <f t="shared" si="109"/>
        <v>1</v>
      </c>
      <c r="V316" s="86">
        <f t="shared" si="110"/>
        <v>1</v>
      </c>
      <c r="W316" s="86">
        <f t="shared" si="111"/>
        <v>1</v>
      </c>
      <c r="X316" s="86">
        <f t="shared" si="118"/>
        <v>0</v>
      </c>
      <c r="Y316" s="86" t="str">
        <f t="shared" si="112"/>
        <v xml:space="preserve">#0 - </v>
      </c>
      <c r="Z316" s="86" t="str">
        <f t="shared" si="113"/>
        <v>-</v>
      </c>
      <c r="AA316" s="86" t="str">
        <f>IF(X316=0,"",IF(LEN(K316)=0,COLUMN(Kanban!$D$8),IFERROR(MATCH(K316,Kanban!$A$8:$AI$8,0),COLUMN(Kanban!$D$8))))</f>
        <v/>
      </c>
      <c r="AB316" s="86" t="str">
        <f>IF(X316=0,"",2*COUNTIF($AA$5:AA316,AA316)+$AF$5)</f>
        <v/>
      </c>
      <c r="AC316" s="106" t="str">
        <f t="shared" si="119"/>
        <v>-</v>
      </c>
      <c r="BF316" s="111" t="str">
        <f t="array" ref="BF316">IFERROR(SMALL(IF($D$5:$D$1004=$AP$6,$N$5:$N$1004,""),B316),"")</f>
        <v/>
      </c>
      <c r="BG316" s="112" t="str">
        <f>IF(IFERROR(MATCH(BF316,$BF$4:BF315,0),0)=0,MAX($BG$4:BG315)+1,"")</f>
        <v/>
      </c>
      <c r="BH316" s="113" t="str">
        <f t="shared" si="114"/>
        <v/>
      </c>
      <c r="BI316" s="112" t="str">
        <f t="shared" si="115"/>
        <v/>
      </c>
      <c r="BJ316" s="86" t="str">
        <f t="shared" si="116"/>
        <v/>
      </c>
      <c r="BK316" s="86" t="str">
        <f t="shared" si="120"/>
        <v/>
      </c>
      <c r="BL316" s="86" t="str">
        <f t="shared" si="117"/>
        <v/>
      </c>
      <c r="BM316" s="86" t="str">
        <f t="shared" si="121"/>
        <v/>
      </c>
    </row>
    <row r="317" spans="2:65" s="7" customFormat="1" x14ac:dyDescent="0.25">
      <c r="B317" s="104">
        <v>313</v>
      </c>
      <c r="C317" s="86">
        <f>IFERROR(INDEX(Backlog!B$6:B$1005,Calculation!$B317,1),"")</f>
        <v>0</v>
      </c>
      <c r="D317" s="86" t="str">
        <f>IFERROR(IF(INDEX(Backlog!C$6:C$1005,Calculation!$B317,1)="","",INDEX(Backlog!C$6:C$1005,Calculation!$B317,1)),"")</f>
        <v/>
      </c>
      <c r="E317" s="86" t="str">
        <f>IFERROR(""&amp;INDEX(Backlog!D$6:D$1005,Calculation!$B317,1),"")</f>
        <v/>
      </c>
      <c r="F317" s="86" t="str">
        <f>IFERROR(""&amp;INDEX(Backlog!E$6:E$1005,Calculation!$B317,1),"")</f>
        <v/>
      </c>
      <c r="G317" s="86" t="str">
        <f>IFERROR(""&amp;INDEX(Backlog!F$6:F$1005,Calculation!$B317,1),"")</f>
        <v/>
      </c>
      <c r="H317" s="86" t="str">
        <f>IFERROR(IF(INDEX(Backlog!G$6:G$1005,Calculation!$B317,1)="","",INDEX(Backlog!G$6:G$1005,Calculation!$B317,1)),"")</f>
        <v/>
      </c>
      <c r="I317" s="86" t="str">
        <f>IFERROR(IF(INDEX(Backlog!H$6:H$1005,Calculation!$B317,1)="","Not set",INDEX(Backlog!H$6:H$1005,Calculation!$B317,1)),"")</f>
        <v>Not set</v>
      </c>
      <c r="J317" s="86" t="str">
        <f>IFERROR(""&amp;INDEX(Backlog!I$6:I$1005,Calculation!$B317,1),"")</f>
        <v/>
      </c>
      <c r="K317" s="86" t="str">
        <f>IFERROR(IF(LEN(INDEX(Backlog!J$6:J$1005,Calculation!$B317,1))=0,"Not set",INDEX(Backlog!J$6:J$1005,Calculation!$B317,1)),"")</f>
        <v>Not set</v>
      </c>
      <c r="L317" s="105" t="str">
        <f>IFERROR(IF(INDEX(Backlog!K$6:K$1005,Calculation!$B317,1)="","",INDEX(Backlog!K$6:K$1005,Calculation!$B317,1)),"")</f>
        <v/>
      </c>
      <c r="M317" s="105" t="str">
        <f t="shared" si="104"/>
        <v/>
      </c>
      <c r="N317" s="105" t="str">
        <f>IFERROR(IF(INDEX(Backlog!L$6:L$1005,Calculation!$B317,1)="","",INDEX(Backlog!L$6:L$1005,Calculation!$B317,1)),"")</f>
        <v/>
      </c>
      <c r="O317" s="105" t="str">
        <f t="shared" si="105"/>
        <v/>
      </c>
      <c r="P317" s="86" t="str">
        <f>IFERROR(""&amp;INDEX(Backlog!M$6:M$1005,Calculation!$B317,1),"")</f>
        <v/>
      </c>
      <c r="Q317" s="106" t="str">
        <f t="shared" si="106"/>
        <v/>
      </c>
      <c r="R317" s="106">
        <f t="shared" si="107"/>
        <v>0</v>
      </c>
      <c r="T317" s="107">
        <f t="shared" si="108"/>
        <v>0</v>
      </c>
      <c r="U317" s="86">
        <f t="shared" si="109"/>
        <v>1</v>
      </c>
      <c r="V317" s="86">
        <f t="shared" si="110"/>
        <v>1</v>
      </c>
      <c r="W317" s="86">
        <f t="shared" si="111"/>
        <v>1</v>
      </c>
      <c r="X317" s="86">
        <f t="shared" si="118"/>
        <v>0</v>
      </c>
      <c r="Y317" s="86" t="str">
        <f t="shared" si="112"/>
        <v xml:space="preserve">#0 - </v>
      </c>
      <c r="Z317" s="86" t="str">
        <f t="shared" si="113"/>
        <v>-</v>
      </c>
      <c r="AA317" s="86" t="str">
        <f>IF(X317=0,"",IF(LEN(K317)=0,COLUMN(Kanban!$D$8),IFERROR(MATCH(K317,Kanban!$A$8:$AI$8,0),COLUMN(Kanban!$D$8))))</f>
        <v/>
      </c>
      <c r="AB317" s="86" t="str">
        <f>IF(X317=0,"",2*COUNTIF($AA$5:AA317,AA317)+$AF$5)</f>
        <v/>
      </c>
      <c r="AC317" s="106" t="str">
        <f t="shared" si="119"/>
        <v>-</v>
      </c>
      <c r="BF317" s="111" t="str">
        <f t="array" ref="BF317">IFERROR(SMALL(IF($D$5:$D$1004=$AP$6,$N$5:$N$1004,""),B317),"")</f>
        <v/>
      </c>
      <c r="BG317" s="112" t="str">
        <f>IF(IFERROR(MATCH(BF317,$BF$4:BF316,0),0)=0,MAX($BG$4:BG316)+1,"")</f>
        <v/>
      </c>
      <c r="BH317" s="113" t="str">
        <f t="shared" si="114"/>
        <v/>
      </c>
      <c r="BI317" s="112" t="str">
        <f t="shared" si="115"/>
        <v/>
      </c>
      <c r="BJ317" s="86" t="str">
        <f t="shared" si="116"/>
        <v/>
      </c>
      <c r="BK317" s="86" t="str">
        <f t="shared" si="120"/>
        <v/>
      </c>
      <c r="BL317" s="86" t="str">
        <f t="shared" si="117"/>
        <v/>
      </c>
      <c r="BM317" s="86" t="str">
        <f t="shared" si="121"/>
        <v/>
      </c>
    </row>
    <row r="318" spans="2:65" s="7" customFormat="1" x14ac:dyDescent="0.25">
      <c r="B318" s="104">
        <v>314</v>
      </c>
      <c r="C318" s="86">
        <f>IFERROR(INDEX(Backlog!B$6:B$1005,Calculation!$B318,1),"")</f>
        <v>0</v>
      </c>
      <c r="D318" s="86" t="str">
        <f>IFERROR(IF(INDEX(Backlog!C$6:C$1005,Calculation!$B318,1)="","",INDEX(Backlog!C$6:C$1005,Calculation!$B318,1)),"")</f>
        <v/>
      </c>
      <c r="E318" s="86" t="str">
        <f>IFERROR(""&amp;INDEX(Backlog!D$6:D$1005,Calculation!$B318,1),"")</f>
        <v/>
      </c>
      <c r="F318" s="86" t="str">
        <f>IFERROR(""&amp;INDEX(Backlog!E$6:E$1005,Calculation!$B318,1),"")</f>
        <v/>
      </c>
      <c r="G318" s="86" t="str">
        <f>IFERROR(""&amp;INDEX(Backlog!F$6:F$1005,Calculation!$B318,1),"")</f>
        <v/>
      </c>
      <c r="H318" s="86" t="str">
        <f>IFERROR(IF(INDEX(Backlog!G$6:G$1005,Calculation!$B318,1)="","",INDEX(Backlog!G$6:G$1005,Calculation!$B318,1)),"")</f>
        <v/>
      </c>
      <c r="I318" s="86" t="str">
        <f>IFERROR(IF(INDEX(Backlog!H$6:H$1005,Calculation!$B318,1)="","Not set",INDEX(Backlog!H$6:H$1005,Calculation!$B318,1)),"")</f>
        <v>Not set</v>
      </c>
      <c r="J318" s="86" t="str">
        <f>IFERROR(""&amp;INDEX(Backlog!I$6:I$1005,Calculation!$B318,1),"")</f>
        <v/>
      </c>
      <c r="K318" s="86" t="str">
        <f>IFERROR(IF(LEN(INDEX(Backlog!J$6:J$1005,Calculation!$B318,1))=0,"Not set",INDEX(Backlog!J$6:J$1005,Calculation!$B318,1)),"")</f>
        <v>Not set</v>
      </c>
      <c r="L318" s="105" t="str">
        <f>IFERROR(IF(INDEX(Backlog!K$6:K$1005,Calculation!$B318,1)="","",INDEX(Backlog!K$6:K$1005,Calculation!$B318,1)),"")</f>
        <v/>
      </c>
      <c r="M318" s="105" t="str">
        <f t="shared" si="104"/>
        <v/>
      </c>
      <c r="N318" s="105" t="str">
        <f>IFERROR(IF(INDEX(Backlog!L$6:L$1005,Calculation!$B318,1)="","",INDEX(Backlog!L$6:L$1005,Calculation!$B318,1)),"")</f>
        <v/>
      </c>
      <c r="O318" s="105" t="str">
        <f t="shared" si="105"/>
        <v/>
      </c>
      <c r="P318" s="86" t="str">
        <f>IFERROR(""&amp;INDEX(Backlog!M$6:M$1005,Calculation!$B318,1),"")</f>
        <v/>
      </c>
      <c r="Q318" s="106" t="str">
        <f t="shared" si="106"/>
        <v/>
      </c>
      <c r="R318" s="106">
        <f t="shared" si="107"/>
        <v>0</v>
      </c>
      <c r="T318" s="107">
        <f t="shared" si="108"/>
        <v>0</v>
      </c>
      <c r="U318" s="86">
        <f t="shared" si="109"/>
        <v>1</v>
      </c>
      <c r="V318" s="86">
        <f t="shared" si="110"/>
        <v>1</v>
      </c>
      <c r="W318" s="86">
        <f t="shared" si="111"/>
        <v>1</v>
      </c>
      <c r="X318" s="86">
        <f t="shared" si="118"/>
        <v>0</v>
      </c>
      <c r="Y318" s="86" t="str">
        <f t="shared" si="112"/>
        <v xml:space="preserve">#0 - </v>
      </c>
      <c r="Z318" s="86" t="str">
        <f t="shared" si="113"/>
        <v>-</v>
      </c>
      <c r="AA318" s="86" t="str">
        <f>IF(X318=0,"",IF(LEN(K318)=0,COLUMN(Kanban!$D$8),IFERROR(MATCH(K318,Kanban!$A$8:$AI$8,0),COLUMN(Kanban!$D$8))))</f>
        <v/>
      </c>
      <c r="AB318" s="86" t="str">
        <f>IF(X318=0,"",2*COUNTIF($AA$5:AA318,AA318)+$AF$5)</f>
        <v/>
      </c>
      <c r="AC318" s="106" t="str">
        <f t="shared" si="119"/>
        <v>-</v>
      </c>
      <c r="BF318" s="111" t="str">
        <f t="array" ref="BF318">IFERROR(SMALL(IF($D$5:$D$1004=$AP$6,$N$5:$N$1004,""),B318),"")</f>
        <v/>
      </c>
      <c r="BG318" s="112" t="str">
        <f>IF(IFERROR(MATCH(BF318,$BF$4:BF317,0),0)=0,MAX($BG$4:BG317)+1,"")</f>
        <v/>
      </c>
      <c r="BH318" s="113" t="str">
        <f t="shared" si="114"/>
        <v/>
      </c>
      <c r="BI318" s="112" t="str">
        <f t="shared" si="115"/>
        <v/>
      </c>
      <c r="BJ318" s="86" t="str">
        <f t="shared" si="116"/>
        <v/>
      </c>
      <c r="BK318" s="86" t="str">
        <f t="shared" si="120"/>
        <v/>
      </c>
      <c r="BL318" s="86" t="str">
        <f t="shared" si="117"/>
        <v/>
      </c>
      <c r="BM318" s="86" t="str">
        <f t="shared" si="121"/>
        <v/>
      </c>
    </row>
    <row r="319" spans="2:65" s="7" customFormat="1" x14ac:dyDescent="0.25">
      <c r="B319" s="104">
        <v>315</v>
      </c>
      <c r="C319" s="86">
        <f>IFERROR(INDEX(Backlog!B$6:B$1005,Calculation!$B319,1),"")</f>
        <v>0</v>
      </c>
      <c r="D319" s="86" t="str">
        <f>IFERROR(IF(INDEX(Backlog!C$6:C$1005,Calculation!$B319,1)="","",INDEX(Backlog!C$6:C$1005,Calculation!$B319,1)),"")</f>
        <v/>
      </c>
      <c r="E319" s="86" t="str">
        <f>IFERROR(""&amp;INDEX(Backlog!D$6:D$1005,Calculation!$B319,1),"")</f>
        <v/>
      </c>
      <c r="F319" s="86" t="str">
        <f>IFERROR(""&amp;INDEX(Backlog!E$6:E$1005,Calculation!$B319,1),"")</f>
        <v/>
      </c>
      <c r="G319" s="86" t="str">
        <f>IFERROR(""&amp;INDEX(Backlog!F$6:F$1005,Calculation!$B319,1),"")</f>
        <v/>
      </c>
      <c r="H319" s="86" t="str">
        <f>IFERROR(IF(INDEX(Backlog!G$6:G$1005,Calculation!$B319,1)="","",INDEX(Backlog!G$6:G$1005,Calculation!$B319,1)),"")</f>
        <v/>
      </c>
      <c r="I319" s="86" t="str">
        <f>IFERROR(IF(INDEX(Backlog!H$6:H$1005,Calculation!$B319,1)="","Not set",INDEX(Backlog!H$6:H$1005,Calculation!$B319,1)),"")</f>
        <v>Not set</v>
      </c>
      <c r="J319" s="86" t="str">
        <f>IFERROR(""&amp;INDEX(Backlog!I$6:I$1005,Calculation!$B319,1),"")</f>
        <v/>
      </c>
      <c r="K319" s="86" t="str">
        <f>IFERROR(IF(LEN(INDEX(Backlog!J$6:J$1005,Calculation!$B319,1))=0,"Not set",INDEX(Backlog!J$6:J$1005,Calculation!$B319,1)),"")</f>
        <v>Not set</v>
      </c>
      <c r="L319" s="105" t="str">
        <f>IFERROR(IF(INDEX(Backlog!K$6:K$1005,Calculation!$B319,1)="","",INDEX(Backlog!K$6:K$1005,Calculation!$B319,1)),"")</f>
        <v/>
      </c>
      <c r="M319" s="105" t="str">
        <f t="shared" si="104"/>
        <v/>
      </c>
      <c r="N319" s="105" t="str">
        <f>IFERROR(IF(INDEX(Backlog!L$6:L$1005,Calculation!$B319,1)="","",INDEX(Backlog!L$6:L$1005,Calculation!$B319,1)),"")</f>
        <v/>
      </c>
      <c r="O319" s="105" t="str">
        <f t="shared" si="105"/>
        <v/>
      </c>
      <c r="P319" s="86" t="str">
        <f>IFERROR(""&amp;INDEX(Backlog!M$6:M$1005,Calculation!$B319,1),"")</f>
        <v/>
      </c>
      <c r="Q319" s="106" t="str">
        <f t="shared" si="106"/>
        <v/>
      </c>
      <c r="R319" s="106">
        <f t="shared" si="107"/>
        <v>0</v>
      </c>
      <c r="T319" s="107">
        <f t="shared" si="108"/>
        <v>0</v>
      </c>
      <c r="U319" s="86">
        <f t="shared" si="109"/>
        <v>1</v>
      </c>
      <c r="V319" s="86">
        <f t="shared" si="110"/>
        <v>1</v>
      </c>
      <c r="W319" s="86">
        <f t="shared" si="111"/>
        <v>1</v>
      </c>
      <c r="X319" s="86">
        <f t="shared" si="118"/>
        <v>0</v>
      </c>
      <c r="Y319" s="86" t="str">
        <f t="shared" si="112"/>
        <v xml:space="preserve">#0 - </v>
      </c>
      <c r="Z319" s="86" t="str">
        <f t="shared" si="113"/>
        <v>-</v>
      </c>
      <c r="AA319" s="86" t="str">
        <f>IF(X319=0,"",IF(LEN(K319)=0,COLUMN(Kanban!$D$8),IFERROR(MATCH(K319,Kanban!$A$8:$AI$8,0),COLUMN(Kanban!$D$8))))</f>
        <v/>
      </c>
      <c r="AB319" s="86" t="str">
        <f>IF(X319=0,"",2*COUNTIF($AA$5:AA319,AA319)+$AF$5)</f>
        <v/>
      </c>
      <c r="AC319" s="106" t="str">
        <f t="shared" si="119"/>
        <v>-</v>
      </c>
      <c r="BF319" s="111" t="str">
        <f t="array" ref="BF319">IFERROR(SMALL(IF($D$5:$D$1004=$AP$6,$N$5:$N$1004,""),B319),"")</f>
        <v/>
      </c>
      <c r="BG319" s="112" t="str">
        <f>IF(IFERROR(MATCH(BF319,$BF$4:BF318,0),0)=0,MAX($BG$4:BG318)+1,"")</f>
        <v/>
      </c>
      <c r="BH319" s="113" t="str">
        <f t="shared" si="114"/>
        <v/>
      </c>
      <c r="BI319" s="112" t="str">
        <f t="shared" si="115"/>
        <v/>
      </c>
      <c r="BJ319" s="86" t="str">
        <f t="shared" si="116"/>
        <v/>
      </c>
      <c r="BK319" s="86" t="str">
        <f t="shared" si="120"/>
        <v/>
      </c>
      <c r="BL319" s="86" t="str">
        <f t="shared" si="117"/>
        <v/>
      </c>
      <c r="BM319" s="86" t="str">
        <f t="shared" si="121"/>
        <v/>
      </c>
    </row>
    <row r="320" spans="2:65" s="7" customFormat="1" x14ac:dyDescent="0.25">
      <c r="B320" s="104">
        <v>316</v>
      </c>
      <c r="C320" s="86">
        <f>IFERROR(INDEX(Backlog!B$6:B$1005,Calculation!$B320,1),"")</f>
        <v>0</v>
      </c>
      <c r="D320" s="86" t="str">
        <f>IFERROR(IF(INDEX(Backlog!C$6:C$1005,Calculation!$B320,1)="","",INDEX(Backlog!C$6:C$1005,Calculation!$B320,1)),"")</f>
        <v/>
      </c>
      <c r="E320" s="86" t="str">
        <f>IFERROR(""&amp;INDEX(Backlog!D$6:D$1005,Calculation!$B320,1),"")</f>
        <v/>
      </c>
      <c r="F320" s="86" t="str">
        <f>IFERROR(""&amp;INDEX(Backlog!E$6:E$1005,Calculation!$B320,1),"")</f>
        <v/>
      </c>
      <c r="G320" s="86" t="str">
        <f>IFERROR(""&amp;INDEX(Backlog!F$6:F$1005,Calculation!$B320,1),"")</f>
        <v/>
      </c>
      <c r="H320" s="86" t="str">
        <f>IFERROR(IF(INDEX(Backlog!G$6:G$1005,Calculation!$B320,1)="","",INDEX(Backlog!G$6:G$1005,Calculation!$B320,1)),"")</f>
        <v/>
      </c>
      <c r="I320" s="86" t="str">
        <f>IFERROR(IF(INDEX(Backlog!H$6:H$1005,Calculation!$B320,1)="","Not set",INDEX(Backlog!H$6:H$1005,Calculation!$B320,1)),"")</f>
        <v>Not set</v>
      </c>
      <c r="J320" s="86" t="str">
        <f>IFERROR(""&amp;INDEX(Backlog!I$6:I$1005,Calculation!$B320,1),"")</f>
        <v/>
      </c>
      <c r="K320" s="86" t="str">
        <f>IFERROR(IF(LEN(INDEX(Backlog!J$6:J$1005,Calculation!$B320,1))=0,"Not set",INDEX(Backlog!J$6:J$1005,Calculation!$B320,1)),"")</f>
        <v>Not set</v>
      </c>
      <c r="L320" s="105" t="str">
        <f>IFERROR(IF(INDEX(Backlog!K$6:K$1005,Calculation!$B320,1)="","",INDEX(Backlog!K$6:K$1005,Calculation!$B320,1)),"")</f>
        <v/>
      </c>
      <c r="M320" s="105" t="str">
        <f t="shared" si="104"/>
        <v/>
      </c>
      <c r="N320" s="105" t="str">
        <f>IFERROR(IF(INDEX(Backlog!L$6:L$1005,Calculation!$B320,1)="","",INDEX(Backlog!L$6:L$1005,Calculation!$B320,1)),"")</f>
        <v/>
      </c>
      <c r="O320" s="105" t="str">
        <f t="shared" si="105"/>
        <v/>
      </c>
      <c r="P320" s="86" t="str">
        <f>IFERROR(""&amp;INDEX(Backlog!M$6:M$1005,Calculation!$B320,1),"")</f>
        <v/>
      </c>
      <c r="Q320" s="106" t="str">
        <f t="shared" si="106"/>
        <v/>
      </c>
      <c r="R320" s="106">
        <f t="shared" si="107"/>
        <v>0</v>
      </c>
      <c r="T320" s="107">
        <f t="shared" si="108"/>
        <v>0</v>
      </c>
      <c r="U320" s="86">
        <f t="shared" si="109"/>
        <v>1</v>
      </c>
      <c r="V320" s="86">
        <f t="shared" si="110"/>
        <v>1</v>
      </c>
      <c r="W320" s="86">
        <f t="shared" si="111"/>
        <v>1</v>
      </c>
      <c r="X320" s="86">
        <f t="shared" si="118"/>
        <v>0</v>
      </c>
      <c r="Y320" s="86" t="str">
        <f t="shared" si="112"/>
        <v xml:space="preserve">#0 - </v>
      </c>
      <c r="Z320" s="86" t="str">
        <f t="shared" si="113"/>
        <v>-</v>
      </c>
      <c r="AA320" s="86" t="str">
        <f>IF(X320=0,"",IF(LEN(K320)=0,COLUMN(Kanban!$D$8),IFERROR(MATCH(K320,Kanban!$A$8:$AI$8,0),COLUMN(Kanban!$D$8))))</f>
        <v/>
      </c>
      <c r="AB320" s="86" t="str">
        <f>IF(X320=0,"",2*COUNTIF($AA$5:AA320,AA320)+$AF$5)</f>
        <v/>
      </c>
      <c r="AC320" s="106" t="str">
        <f t="shared" si="119"/>
        <v>-</v>
      </c>
      <c r="BF320" s="111" t="str">
        <f t="array" ref="BF320">IFERROR(SMALL(IF($D$5:$D$1004=$AP$6,$N$5:$N$1004,""),B320),"")</f>
        <v/>
      </c>
      <c r="BG320" s="112" t="str">
        <f>IF(IFERROR(MATCH(BF320,$BF$4:BF319,0),0)=0,MAX($BG$4:BG319)+1,"")</f>
        <v/>
      </c>
      <c r="BH320" s="113" t="str">
        <f t="shared" si="114"/>
        <v/>
      </c>
      <c r="BI320" s="112" t="str">
        <f t="shared" si="115"/>
        <v/>
      </c>
      <c r="BJ320" s="86" t="str">
        <f t="shared" si="116"/>
        <v/>
      </c>
      <c r="BK320" s="86" t="str">
        <f t="shared" si="120"/>
        <v/>
      </c>
      <c r="BL320" s="86" t="str">
        <f t="shared" si="117"/>
        <v/>
      </c>
      <c r="BM320" s="86" t="str">
        <f t="shared" si="121"/>
        <v/>
      </c>
    </row>
    <row r="321" spans="2:65" s="7" customFormat="1" x14ac:dyDescent="0.25">
      <c r="B321" s="104">
        <v>317</v>
      </c>
      <c r="C321" s="86">
        <f>IFERROR(INDEX(Backlog!B$6:B$1005,Calculation!$B321,1),"")</f>
        <v>0</v>
      </c>
      <c r="D321" s="86" t="str">
        <f>IFERROR(IF(INDEX(Backlog!C$6:C$1005,Calculation!$B321,1)="","",INDEX(Backlog!C$6:C$1005,Calculation!$B321,1)),"")</f>
        <v/>
      </c>
      <c r="E321" s="86" t="str">
        <f>IFERROR(""&amp;INDEX(Backlog!D$6:D$1005,Calculation!$B321,1),"")</f>
        <v/>
      </c>
      <c r="F321" s="86" t="str">
        <f>IFERROR(""&amp;INDEX(Backlog!E$6:E$1005,Calculation!$B321,1),"")</f>
        <v/>
      </c>
      <c r="G321" s="86" t="str">
        <f>IFERROR(""&amp;INDEX(Backlog!F$6:F$1005,Calculation!$B321,1),"")</f>
        <v/>
      </c>
      <c r="H321" s="86" t="str">
        <f>IFERROR(IF(INDEX(Backlog!G$6:G$1005,Calculation!$B321,1)="","",INDEX(Backlog!G$6:G$1005,Calculation!$B321,1)),"")</f>
        <v/>
      </c>
      <c r="I321" s="86" t="str">
        <f>IFERROR(IF(INDEX(Backlog!H$6:H$1005,Calculation!$B321,1)="","Not set",INDEX(Backlog!H$6:H$1005,Calculation!$B321,1)),"")</f>
        <v>Not set</v>
      </c>
      <c r="J321" s="86" t="str">
        <f>IFERROR(""&amp;INDEX(Backlog!I$6:I$1005,Calculation!$B321,1),"")</f>
        <v/>
      </c>
      <c r="K321" s="86" t="str">
        <f>IFERROR(IF(LEN(INDEX(Backlog!J$6:J$1005,Calculation!$B321,1))=0,"Not set",INDEX(Backlog!J$6:J$1005,Calculation!$B321,1)),"")</f>
        <v>Not set</v>
      </c>
      <c r="L321" s="105" t="str">
        <f>IFERROR(IF(INDEX(Backlog!K$6:K$1005,Calculation!$B321,1)="","",INDEX(Backlog!K$6:K$1005,Calculation!$B321,1)),"")</f>
        <v/>
      </c>
      <c r="M321" s="105" t="str">
        <f t="shared" si="104"/>
        <v/>
      </c>
      <c r="N321" s="105" t="str">
        <f>IFERROR(IF(INDEX(Backlog!L$6:L$1005,Calculation!$B321,1)="","",INDEX(Backlog!L$6:L$1005,Calculation!$B321,1)),"")</f>
        <v/>
      </c>
      <c r="O321" s="105" t="str">
        <f t="shared" si="105"/>
        <v/>
      </c>
      <c r="P321" s="86" t="str">
        <f>IFERROR(""&amp;INDEX(Backlog!M$6:M$1005,Calculation!$B321,1),"")</f>
        <v/>
      </c>
      <c r="Q321" s="106" t="str">
        <f t="shared" si="106"/>
        <v/>
      </c>
      <c r="R321" s="106">
        <f t="shared" si="107"/>
        <v>0</v>
      </c>
      <c r="T321" s="107">
        <f t="shared" si="108"/>
        <v>0</v>
      </c>
      <c r="U321" s="86">
        <f t="shared" si="109"/>
        <v>1</v>
      </c>
      <c r="V321" s="86">
        <f t="shared" si="110"/>
        <v>1</v>
      </c>
      <c r="W321" s="86">
        <f t="shared" si="111"/>
        <v>1</v>
      </c>
      <c r="X321" s="86">
        <f t="shared" si="118"/>
        <v>0</v>
      </c>
      <c r="Y321" s="86" t="str">
        <f t="shared" si="112"/>
        <v xml:space="preserve">#0 - </v>
      </c>
      <c r="Z321" s="86" t="str">
        <f t="shared" si="113"/>
        <v>-</v>
      </c>
      <c r="AA321" s="86" t="str">
        <f>IF(X321=0,"",IF(LEN(K321)=0,COLUMN(Kanban!$D$8),IFERROR(MATCH(K321,Kanban!$A$8:$AI$8,0),COLUMN(Kanban!$D$8))))</f>
        <v/>
      </c>
      <c r="AB321" s="86" t="str">
        <f>IF(X321=0,"",2*COUNTIF($AA$5:AA321,AA321)+$AF$5)</f>
        <v/>
      </c>
      <c r="AC321" s="106" t="str">
        <f t="shared" si="119"/>
        <v>-</v>
      </c>
      <c r="BF321" s="111" t="str">
        <f t="array" ref="BF321">IFERROR(SMALL(IF($D$5:$D$1004=$AP$6,$N$5:$N$1004,""),B321),"")</f>
        <v/>
      </c>
      <c r="BG321" s="112" t="str">
        <f>IF(IFERROR(MATCH(BF321,$BF$4:BF320,0),0)=0,MAX($BG$4:BG320)+1,"")</f>
        <v/>
      </c>
      <c r="BH321" s="113" t="str">
        <f t="shared" si="114"/>
        <v/>
      </c>
      <c r="BI321" s="112" t="str">
        <f t="shared" si="115"/>
        <v/>
      </c>
      <c r="BJ321" s="86" t="str">
        <f t="shared" si="116"/>
        <v/>
      </c>
      <c r="BK321" s="86" t="str">
        <f t="shared" si="120"/>
        <v/>
      </c>
      <c r="BL321" s="86" t="str">
        <f t="shared" si="117"/>
        <v/>
      </c>
      <c r="BM321" s="86" t="str">
        <f t="shared" si="121"/>
        <v/>
      </c>
    </row>
    <row r="322" spans="2:65" s="7" customFormat="1" x14ac:dyDescent="0.25">
      <c r="B322" s="104">
        <v>318</v>
      </c>
      <c r="C322" s="86">
        <f>IFERROR(INDEX(Backlog!B$6:B$1005,Calculation!$B322,1),"")</f>
        <v>0</v>
      </c>
      <c r="D322" s="86" t="str">
        <f>IFERROR(IF(INDEX(Backlog!C$6:C$1005,Calculation!$B322,1)="","",INDEX(Backlog!C$6:C$1005,Calculation!$B322,1)),"")</f>
        <v/>
      </c>
      <c r="E322" s="86" t="str">
        <f>IFERROR(""&amp;INDEX(Backlog!D$6:D$1005,Calculation!$B322,1),"")</f>
        <v/>
      </c>
      <c r="F322" s="86" t="str">
        <f>IFERROR(""&amp;INDEX(Backlog!E$6:E$1005,Calculation!$B322,1),"")</f>
        <v/>
      </c>
      <c r="G322" s="86" t="str">
        <f>IFERROR(""&amp;INDEX(Backlog!F$6:F$1005,Calculation!$B322,1),"")</f>
        <v/>
      </c>
      <c r="H322" s="86" t="str">
        <f>IFERROR(IF(INDEX(Backlog!G$6:G$1005,Calculation!$B322,1)="","",INDEX(Backlog!G$6:G$1005,Calculation!$B322,1)),"")</f>
        <v/>
      </c>
      <c r="I322" s="86" t="str">
        <f>IFERROR(IF(INDEX(Backlog!H$6:H$1005,Calculation!$B322,1)="","Not set",INDEX(Backlog!H$6:H$1005,Calculation!$B322,1)),"")</f>
        <v>Not set</v>
      </c>
      <c r="J322" s="86" t="str">
        <f>IFERROR(""&amp;INDEX(Backlog!I$6:I$1005,Calculation!$B322,1),"")</f>
        <v/>
      </c>
      <c r="K322" s="86" t="str">
        <f>IFERROR(IF(LEN(INDEX(Backlog!J$6:J$1005,Calculation!$B322,1))=0,"Not set",INDEX(Backlog!J$6:J$1005,Calculation!$B322,1)),"")</f>
        <v>Not set</v>
      </c>
      <c r="L322" s="105" t="str">
        <f>IFERROR(IF(INDEX(Backlog!K$6:K$1005,Calculation!$B322,1)="","",INDEX(Backlog!K$6:K$1005,Calculation!$B322,1)),"")</f>
        <v/>
      </c>
      <c r="M322" s="105" t="str">
        <f t="shared" si="104"/>
        <v/>
      </c>
      <c r="N322" s="105" t="str">
        <f>IFERROR(IF(INDEX(Backlog!L$6:L$1005,Calculation!$B322,1)="","",INDEX(Backlog!L$6:L$1005,Calculation!$B322,1)),"")</f>
        <v/>
      </c>
      <c r="O322" s="105" t="str">
        <f t="shared" si="105"/>
        <v/>
      </c>
      <c r="P322" s="86" t="str">
        <f>IFERROR(""&amp;INDEX(Backlog!M$6:M$1005,Calculation!$B322,1),"")</f>
        <v/>
      </c>
      <c r="Q322" s="106" t="str">
        <f t="shared" si="106"/>
        <v/>
      </c>
      <c r="R322" s="106">
        <f t="shared" si="107"/>
        <v>0</v>
      </c>
      <c r="T322" s="107">
        <f t="shared" si="108"/>
        <v>0</v>
      </c>
      <c r="U322" s="86">
        <f t="shared" si="109"/>
        <v>1</v>
      </c>
      <c r="V322" s="86">
        <f t="shared" si="110"/>
        <v>1</v>
      </c>
      <c r="W322" s="86">
        <f t="shared" si="111"/>
        <v>1</v>
      </c>
      <c r="X322" s="86">
        <f t="shared" si="118"/>
        <v>0</v>
      </c>
      <c r="Y322" s="86" t="str">
        <f t="shared" si="112"/>
        <v xml:space="preserve">#0 - </v>
      </c>
      <c r="Z322" s="86" t="str">
        <f t="shared" si="113"/>
        <v>-</v>
      </c>
      <c r="AA322" s="86" t="str">
        <f>IF(X322=0,"",IF(LEN(K322)=0,COLUMN(Kanban!$D$8),IFERROR(MATCH(K322,Kanban!$A$8:$AI$8,0),COLUMN(Kanban!$D$8))))</f>
        <v/>
      </c>
      <c r="AB322" s="86" t="str">
        <f>IF(X322=0,"",2*COUNTIF($AA$5:AA322,AA322)+$AF$5)</f>
        <v/>
      </c>
      <c r="AC322" s="106" t="str">
        <f t="shared" si="119"/>
        <v>-</v>
      </c>
      <c r="BF322" s="111" t="str">
        <f t="array" ref="BF322">IFERROR(SMALL(IF($D$5:$D$1004=$AP$6,$N$5:$N$1004,""),B322),"")</f>
        <v/>
      </c>
      <c r="BG322" s="112" t="str">
        <f>IF(IFERROR(MATCH(BF322,$BF$4:BF321,0),0)=0,MAX($BG$4:BG321)+1,"")</f>
        <v/>
      </c>
      <c r="BH322" s="113" t="str">
        <f t="shared" si="114"/>
        <v/>
      </c>
      <c r="BI322" s="112" t="str">
        <f t="shared" si="115"/>
        <v/>
      </c>
      <c r="BJ322" s="86" t="str">
        <f t="shared" si="116"/>
        <v/>
      </c>
      <c r="BK322" s="86" t="str">
        <f t="shared" si="120"/>
        <v/>
      </c>
      <c r="BL322" s="86" t="str">
        <f t="shared" si="117"/>
        <v/>
      </c>
      <c r="BM322" s="86" t="str">
        <f t="shared" si="121"/>
        <v/>
      </c>
    </row>
    <row r="323" spans="2:65" s="7" customFormat="1" x14ac:dyDescent="0.25">
      <c r="B323" s="104">
        <v>319</v>
      </c>
      <c r="C323" s="86">
        <f>IFERROR(INDEX(Backlog!B$6:B$1005,Calculation!$B323,1),"")</f>
        <v>0</v>
      </c>
      <c r="D323" s="86" t="str">
        <f>IFERROR(IF(INDEX(Backlog!C$6:C$1005,Calculation!$B323,1)="","",INDEX(Backlog!C$6:C$1005,Calculation!$B323,1)),"")</f>
        <v/>
      </c>
      <c r="E323" s="86" t="str">
        <f>IFERROR(""&amp;INDEX(Backlog!D$6:D$1005,Calculation!$B323,1),"")</f>
        <v/>
      </c>
      <c r="F323" s="86" t="str">
        <f>IFERROR(""&amp;INDEX(Backlog!E$6:E$1005,Calculation!$B323,1),"")</f>
        <v/>
      </c>
      <c r="G323" s="86" t="str">
        <f>IFERROR(""&amp;INDEX(Backlog!F$6:F$1005,Calculation!$B323,1),"")</f>
        <v/>
      </c>
      <c r="H323" s="86" t="str">
        <f>IFERROR(IF(INDEX(Backlog!G$6:G$1005,Calculation!$B323,1)="","",INDEX(Backlog!G$6:G$1005,Calculation!$B323,1)),"")</f>
        <v/>
      </c>
      <c r="I323" s="86" t="str">
        <f>IFERROR(IF(INDEX(Backlog!H$6:H$1005,Calculation!$B323,1)="","Not set",INDEX(Backlog!H$6:H$1005,Calculation!$B323,1)),"")</f>
        <v>Not set</v>
      </c>
      <c r="J323" s="86" t="str">
        <f>IFERROR(""&amp;INDEX(Backlog!I$6:I$1005,Calculation!$B323,1),"")</f>
        <v/>
      </c>
      <c r="K323" s="86" t="str">
        <f>IFERROR(IF(LEN(INDEX(Backlog!J$6:J$1005,Calculation!$B323,1))=0,"Not set",INDEX(Backlog!J$6:J$1005,Calculation!$B323,1)),"")</f>
        <v>Not set</v>
      </c>
      <c r="L323" s="105" t="str">
        <f>IFERROR(IF(INDEX(Backlog!K$6:K$1005,Calculation!$B323,1)="","",INDEX(Backlog!K$6:K$1005,Calculation!$B323,1)),"")</f>
        <v/>
      </c>
      <c r="M323" s="105" t="str">
        <f t="shared" si="104"/>
        <v/>
      </c>
      <c r="N323" s="105" t="str">
        <f>IFERROR(IF(INDEX(Backlog!L$6:L$1005,Calculation!$B323,1)="","",INDEX(Backlog!L$6:L$1005,Calculation!$B323,1)),"")</f>
        <v/>
      </c>
      <c r="O323" s="105" t="str">
        <f t="shared" si="105"/>
        <v/>
      </c>
      <c r="P323" s="86" t="str">
        <f>IFERROR(""&amp;INDEX(Backlog!M$6:M$1005,Calculation!$B323,1),"")</f>
        <v/>
      </c>
      <c r="Q323" s="106" t="str">
        <f t="shared" si="106"/>
        <v/>
      </c>
      <c r="R323" s="106">
        <f t="shared" si="107"/>
        <v>0</v>
      </c>
      <c r="T323" s="107">
        <f t="shared" si="108"/>
        <v>0</v>
      </c>
      <c r="U323" s="86">
        <f t="shared" si="109"/>
        <v>1</v>
      </c>
      <c r="V323" s="86">
        <f t="shared" si="110"/>
        <v>1</v>
      </c>
      <c r="W323" s="86">
        <f t="shared" si="111"/>
        <v>1</v>
      </c>
      <c r="X323" s="86">
        <f t="shared" si="118"/>
        <v>0</v>
      </c>
      <c r="Y323" s="86" t="str">
        <f t="shared" si="112"/>
        <v xml:space="preserve">#0 - </v>
      </c>
      <c r="Z323" s="86" t="str">
        <f t="shared" si="113"/>
        <v>-</v>
      </c>
      <c r="AA323" s="86" t="str">
        <f>IF(X323=0,"",IF(LEN(K323)=0,COLUMN(Kanban!$D$8),IFERROR(MATCH(K323,Kanban!$A$8:$AI$8,0),COLUMN(Kanban!$D$8))))</f>
        <v/>
      </c>
      <c r="AB323" s="86" t="str">
        <f>IF(X323=0,"",2*COUNTIF($AA$5:AA323,AA323)+$AF$5)</f>
        <v/>
      </c>
      <c r="AC323" s="106" t="str">
        <f t="shared" si="119"/>
        <v>-</v>
      </c>
      <c r="BF323" s="111" t="str">
        <f t="array" ref="BF323">IFERROR(SMALL(IF($D$5:$D$1004=$AP$6,$N$5:$N$1004,""),B323),"")</f>
        <v/>
      </c>
      <c r="BG323" s="112" t="str">
        <f>IF(IFERROR(MATCH(BF323,$BF$4:BF322,0),0)=0,MAX($BG$4:BG322)+1,"")</f>
        <v/>
      </c>
      <c r="BH323" s="113" t="str">
        <f t="shared" si="114"/>
        <v/>
      </c>
      <c r="BI323" s="112" t="str">
        <f t="shared" si="115"/>
        <v/>
      </c>
      <c r="BJ323" s="86" t="str">
        <f t="shared" si="116"/>
        <v/>
      </c>
      <c r="BK323" s="86" t="str">
        <f t="shared" si="120"/>
        <v/>
      </c>
      <c r="BL323" s="86" t="str">
        <f t="shared" si="117"/>
        <v/>
      </c>
      <c r="BM323" s="86" t="str">
        <f t="shared" si="121"/>
        <v/>
      </c>
    </row>
    <row r="324" spans="2:65" s="7" customFormat="1" x14ac:dyDescent="0.25">
      <c r="B324" s="104">
        <v>320</v>
      </c>
      <c r="C324" s="86">
        <f>IFERROR(INDEX(Backlog!B$6:B$1005,Calculation!$B324,1),"")</f>
        <v>0</v>
      </c>
      <c r="D324" s="86" t="str">
        <f>IFERROR(IF(INDEX(Backlog!C$6:C$1005,Calculation!$B324,1)="","",INDEX(Backlog!C$6:C$1005,Calculation!$B324,1)),"")</f>
        <v/>
      </c>
      <c r="E324" s="86" t="str">
        <f>IFERROR(""&amp;INDEX(Backlog!D$6:D$1005,Calculation!$B324,1),"")</f>
        <v/>
      </c>
      <c r="F324" s="86" t="str">
        <f>IFERROR(""&amp;INDEX(Backlog!E$6:E$1005,Calculation!$B324,1),"")</f>
        <v/>
      </c>
      <c r="G324" s="86" t="str">
        <f>IFERROR(""&amp;INDEX(Backlog!F$6:F$1005,Calculation!$B324,1),"")</f>
        <v/>
      </c>
      <c r="H324" s="86" t="str">
        <f>IFERROR(IF(INDEX(Backlog!G$6:G$1005,Calculation!$B324,1)="","",INDEX(Backlog!G$6:G$1005,Calculation!$B324,1)),"")</f>
        <v/>
      </c>
      <c r="I324" s="86" t="str">
        <f>IFERROR(IF(INDEX(Backlog!H$6:H$1005,Calculation!$B324,1)="","Not set",INDEX(Backlog!H$6:H$1005,Calculation!$B324,1)),"")</f>
        <v>Not set</v>
      </c>
      <c r="J324" s="86" t="str">
        <f>IFERROR(""&amp;INDEX(Backlog!I$6:I$1005,Calculation!$B324,1),"")</f>
        <v/>
      </c>
      <c r="K324" s="86" t="str">
        <f>IFERROR(IF(LEN(INDEX(Backlog!J$6:J$1005,Calculation!$B324,1))=0,"Not set",INDEX(Backlog!J$6:J$1005,Calculation!$B324,1)),"")</f>
        <v>Not set</v>
      </c>
      <c r="L324" s="105" t="str">
        <f>IFERROR(IF(INDEX(Backlog!K$6:K$1005,Calculation!$B324,1)="","",INDEX(Backlog!K$6:K$1005,Calculation!$B324,1)),"")</f>
        <v/>
      </c>
      <c r="M324" s="105" t="str">
        <f t="shared" si="104"/>
        <v/>
      </c>
      <c r="N324" s="105" t="str">
        <f>IFERROR(IF(INDEX(Backlog!L$6:L$1005,Calculation!$B324,1)="","",INDEX(Backlog!L$6:L$1005,Calculation!$B324,1)),"")</f>
        <v/>
      </c>
      <c r="O324" s="105" t="str">
        <f t="shared" si="105"/>
        <v/>
      </c>
      <c r="P324" s="86" t="str">
        <f>IFERROR(""&amp;INDEX(Backlog!M$6:M$1005,Calculation!$B324,1),"")</f>
        <v/>
      </c>
      <c r="Q324" s="106" t="str">
        <f t="shared" si="106"/>
        <v/>
      </c>
      <c r="R324" s="106">
        <f t="shared" si="107"/>
        <v>0</v>
      </c>
      <c r="T324" s="107">
        <f t="shared" si="108"/>
        <v>0</v>
      </c>
      <c r="U324" s="86">
        <f t="shared" si="109"/>
        <v>1</v>
      </c>
      <c r="V324" s="86">
        <f t="shared" si="110"/>
        <v>1</v>
      </c>
      <c r="W324" s="86">
        <f t="shared" si="111"/>
        <v>1</v>
      </c>
      <c r="X324" s="86">
        <f t="shared" si="118"/>
        <v>0</v>
      </c>
      <c r="Y324" s="86" t="str">
        <f t="shared" si="112"/>
        <v xml:space="preserve">#0 - </v>
      </c>
      <c r="Z324" s="86" t="str">
        <f t="shared" si="113"/>
        <v>-</v>
      </c>
      <c r="AA324" s="86" t="str">
        <f>IF(X324=0,"",IF(LEN(K324)=0,COLUMN(Kanban!$D$8),IFERROR(MATCH(K324,Kanban!$A$8:$AI$8,0),COLUMN(Kanban!$D$8))))</f>
        <v/>
      </c>
      <c r="AB324" s="86" t="str">
        <f>IF(X324=0,"",2*COUNTIF($AA$5:AA324,AA324)+$AF$5)</f>
        <v/>
      </c>
      <c r="AC324" s="106" t="str">
        <f t="shared" si="119"/>
        <v>-</v>
      </c>
      <c r="BF324" s="111" t="str">
        <f t="array" ref="BF324">IFERROR(SMALL(IF($D$5:$D$1004=$AP$6,$N$5:$N$1004,""),B324),"")</f>
        <v/>
      </c>
      <c r="BG324" s="112" t="str">
        <f>IF(IFERROR(MATCH(BF324,$BF$4:BF323,0),0)=0,MAX($BG$4:BG323)+1,"")</f>
        <v/>
      </c>
      <c r="BH324" s="113" t="str">
        <f t="shared" si="114"/>
        <v/>
      </c>
      <c r="BI324" s="112" t="str">
        <f t="shared" si="115"/>
        <v/>
      </c>
      <c r="BJ324" s="86" t="str">
        <f t="shared" si="116"/>
        <v/>
      </c>
      <c r="BK324" s="86" t="str">
        <f t="shared" si="120"/>
        <v/>
      </c>
      <c r="BL324" s="86" t="str">
        <f t="shared" si="117"/>
        <v/>
      </c>
      <c r="BM324" s="86" t="str">
        <f t="shared" si="121"/>
        <v/>
      </c>
    </row>
    <row r="325" spans="2:65" s="7" customFormat="1" x14ac:dyDescent="0.25">
      <c r="B325" s="104">
        <v>321</v>
      </c>
      <c r="C325" s="86">
        <f>IFERROR(INDEX(Backlog!B$6:B$1005,Calculation!$B325,1),"")</f>
        <v>0</v>
      </c>
      <c r="D325" s="86" t="str">
        <f>IFERROR(IF(INDEX(Backlog!C$6:C$1005,Calculation!$B325,1)="","",INDEX(Backlog!C$6:C$1005,Calculation!$B325,1)),"")</f>
        <v/>
      </c>
      <c r="E325" s="86" t="str">
        <f>IFERROR(""&amp;INDEX(Backlog!D$6:D$1005,Calculation!$B325,1),"")</f>
        <v/>
      </c>
      <c r="F325" s="86" t="str">
        <f>IFERROR(""&amp;INDEX(Backlog!E$6:E$1005,Calculation!$B325,1),"")</f>
        <v/>
      </c>
      <c r="G325" s="86" t="str">
        <f>IFERROR(""&amp;INDEX(Backlog!F$6:F$1005,Calculation!$B325,1),"")</f>
        <v/>
      </c>
      <c r="H325" s="86" t="str">
        <f>IFERROR(IF(INDEX(Backlog!G$6:G$1005,Calculation!$B325,1)="","",INDEX(Backlog!G$6:G$1005,Calculation!$B325,1)),"")</f>
        <v/>
      </c>
      <c r="I325" s="86" t="str">
        <f>IFERROR(IF(INDEX(Backlog!H$6:H$1005,Calculation!$B325,1)="","Not set",INDEX(Backlog!H$6:H$1005,Calculation!$B325,1)),"")</f>
        <v>Not set</v>
      </c>
      <c r="J325" s="86" t="str">
        <f>IFERROR(""&amp;INDEX(Backlog!I$6:I$1005,Calculation!$B325,1),"")</f>
        <v/>
      </c>
      <c r="K325" s="86" t="str">
        <f>IFERROR(IF(LEN(INDEX(Backlog!J$6:J$1005,Calculation!$B325,1))=0,"Not set",INDEX(Backlog!J$6:J$1005,Calculation!$B325,1)),"")</f>
        <v>Not set</v>
      </c>
      <c r="L325" s="105" t="str">
        <f>IFERROR(IF(INDEX(Backlog!K$6:K$1005,Calculation!$B325,1)="","",INDEX(Backlog!K$6:K$1005,Calculation!$B325,1)),"")</f>
        <v/>
      </c>
      <c r="M325" s="105" t="str">
        <f t="shared" ref="M325:M388" si="122">IFERROR(INDEX($DF$12:$DF$23,MONTH(L325),1)&amp;" "&amp;DAY(L325)&amp;", "&amp;YEAR(L325),"")</f>
        <v/>
      </c>
      <c r="N325" s="105" t="str">
        <f>IFERROR(IF(INDEX(Backlog!L$6:L$1005,Calculation!$B325,1)="","",INDEX(Backlog!L$6:L$1005,Calculation!$B325,1)),"")</f>
        <v/>
      </c>
      <c r="O325" s="105" t="str">
        <f t="shared" ref="O325:O388" si="123">IFERROR(INDEX($DF$12:$DF$23,MONTH(N325),1)&amp;" "&amp;DAY(N325)&amp;", "&amp;YEAR(N325),"")</f>
        <v/>
      </c>
      <c r="P325" s="86" t="str">
        <f>IFERROR(""&amp;INDEX(Backlog!M$6:M$1005,Calculation!$B325,1),"")</f>
        <v/>
      </c>
      <c r="Q325" s="106" t="str">
        <f t="shared" ref="Q325:Q388" si="124">IF(AND(ISNUMBER(L325),ISNUMBER(N325)),N325-L325,"")</f>
        <v/>
      </c>
      <c r="R325" s="106">
        <f t="shared" ref="R325:R388" si="125">IF(AND(LEN(C325)&gt;0,LEN(F325)&gt;0),1,0)</f>
        <v>0</v>
      </c>
      <c r="T325" s="107">
        <f t="shared" ref="T325:T388" si="126">IF(OR(KanbanSprintFilter="",KanbanSprintFilter="All"),1,IF(""&amp;KanbanSprintFilter=""&amp;D325,1,0))</f>
        <v>0</v>
      </c>
      <c r="U325" s="86">
        <f t="shared" ref="U325:U388" si="127">IF(OR(KanbanResponsibleFilter="",KanbanResponsibleFilter="All"),1,IF(""&amp;KanbanResponsibleFilter=""&amp;G325,1,0))</f>
        <v>1</v>
      </c>
      <c r="V325" s="86">
        <f t="shared" ref="V325:V388" si="128">IF(OR(ttFilter="",ttFilter="All"),1,IF(""&amp;ttFilter=""&amp;E325,1,0))</f>
        <v>1</v>
      </c>
      <c r="W325" s="86">
        <f t="shared" ref="W325:W388" si="129">IF(OR(KanbanPriorityFilter="",KanbanPriorityFilter="All"),1,IF(""&amp;KanbanPriorityFilter=""&amp;I325,1,0))</f>
        <v>1</v>
      </c>
      <c r="X325" s="86">
        <f t="shared" si="118"/>
        <v>0</v>
      </c>
      <c r="Y325" s="86" t="str">
        <f t="shared" ref="Y325:Y388" si="130">IF(KanbanRow1=$DG$12,"#" &amp; C325 &amp;" - "&amp; F325, IF(KanbanRow1=$DG$13,F325,C325))</f>
        <v xml:space="preserve">#0 - </v>
      </c>
      <c r="Z325" s="86" t="str">
        <f t="shared" ref="Z325:Z388" si="131">IFERROR(IF(LEN(INDEX(C325:P325,1,MATCH(KanbanRow2,$C$3:$P$3,0)))=0,"-",INDEX(C325:P325,1,MATCH(KanbanRow2,$C$3:$P$3,0))),"-")</f>
        <v>-</v>
      </c>
      <c r="AA325" s="86" t="str">
        <f>IF(X325=0,"",IF(LEN(K325)=0,COLUMN(Kanban!$D$8),IFERROR(MATCH(K325,Kanban!$A$8:$AI$8,0),COLUMN(Kanban!$D$8))))</f>
        <v/>
      </c>
      <c r="AB325" s="86" t="str">
        <f>IF(X325=0,"",2*COUNTIF($AA$5:AA325,AA325)+$AF$5)</f>
        <v/>
      </c>
      <c r="AC325" s="106" t="str">
        <f t="shared" si="119"/>
        <v>-</v>
      </c>
      <c r="BF325" s="111" t="str">
        <f t="array" ref="BF325">IFERROR(SMALL(IF($D$5:$D$1004=$AP$6,$N$5:$N$1004,""),B325),"")</f>
        <v/>
      </c>
      <c r="BG325" s="112" t="str">
        <f>IF(IFERROR(MATCH(BF325,$BF$4:BF324,0),0)=0,MAX($BG$4:BG324)+1,"")</f>
        <v/>
      </c>
      <c r="BH325" s="113" t="str">
        <f t="shared" ref="BH325:BH388" si="132">IFERROR(INDEX($BF$5:$BF$1004,MATCH(B325,$BG$5:$BG$1004,0),1),"")</f>
        <v/>
      </c>
      <c r="BI325" s="112" t="str">
        <f t="shared" ref="BI325:BI388" si="133">IFERROR(BH325-sprintStartDate,"")</f>
        <v/>
      </c>
      <c r="BJ325" s="86" t="str">
        <f t="shared" ref="BJ325:BJ388" si="134">IF(BH325="","",COUNTIFS($N$5:$N$1004,BH325,$D$5:$D$1004,$AP$6,$E$5:$E$1004,$AP$13,$J$5:$J$1004,$AP$15))</f>
        <v/>
      </c>
      <c r="BK325" s="86" t="str">
        <f t="shared" si="120"/>
        <v/>
      </c>
      <c r="BL325" s="86" t="str">
        <f t="shared" ref="BL325:BL388" si="135">IF(BH325="","",SUMIFS($H$5:$H$1004,$N$5:$N$1004,BH325,$D$5:$D$1004,$AP$6,$E$5:$E$1004,$AP$13,$J$5:$J$1004,$AP$15))</f>
        <v/>
      </c>
      <c r="BM325" s="86" t="str">
        <f t="shared" si="121"/>
        <v/>
      </c>
    </row>
    <row r="326" spans="2:65" s="7" customFormat="1" x14ac:dyDescent="0.25">
      <c r="B326" s="104">
        <v>322</v>
      </c>
      <c r="C326" s="86">
        <f>IFERROR(INDEX(Backlog!B$6:B$1005,Calculation!$B326,1),"")</f>
        <v>0</v>
      </c>
      <c r="D326" s="86" t="str">
        <f>IFERROR(IF(INDEX(Backlog!C$6:C$1005,Calculation!$B326,1)="","",INDEX(Backlog!C$6:C$1005,Calculation!$B326,1)),"")</f>
        <v/>
      </c>
      <c r="E326" s="86" t="str">
        <f>IFERROR(""&amp;INDEX(Backlog!D$6:D$1005,Calculation!$B326,1),"")</f>
        <v/>
      </c>
      <c r="F326" s="86" t="str">
        <f>IFERROR(""&amp;INDEX(Backlog!E$6:E$1005,Calculation!$B326,1),"")</f>
        <v/>
      </c>
      <c r="G326" s="86" t="str">
        <f>IFERROR(""&amp;INDEX(Backlog!F$6:F$1005,Calculation!$B326,1),"")</f>
        <v/>
      </c>
      <c r="H326" s="86" t="str">
        <f>IFERROR(IF(INDEX(Backlog!G$6:G$1005,Calculation!$B326,1)="","",INDEX(Backlog!G$6:G$1005,Calculation!$B326,1)),"")</f>
        <v/>
      </c>
      <c r="I326" s="86" t="str">
        <f>IFERROR(IF(INDEX(Backlog!H$6:H$1005,Calculation!$B326,1)="","Not set",INDEX(Backlog!H$6:H$1005,Calculation!$B326,1)),"")</f>
        <v>Not set</v>
      </c>
      <c r="J326" s="86" t="str">
        <f>IFERROR(""&amp;INDEX(Backlog!I$6:I$1005,Calculation!$B326,1),"")</f>
        <v/>
      </c>
      <c r="K326" s="86" t="str">
        <f>IFERROR(IF(LEN(INDEX(Backlog!J$6:J$1005,Calculation!$B326,1))=0,"Not set",INDEX(Backlog!J$6:J$1005,Calculation!$B326,1)),"")</f>
        <v>Not set</v>
      </c>
      <c r="L326" s="105" t="str">
        <f>IFERROR(IF(INDEX(Backlog!K$6:K$1005,Calculation!$B326,1)="","",INDEX(Backlog!K$6:K$1005,Calculation!$B326,1)),"")</f>
        <v/>
      </c>
      <c r="M326" s="105" t="str">
        <f t="shared" si="122"/>
        <v/>
      </c>
      <c r="N326" s="105" t="str">
        <f>IFERROR(IF(INDEX(Backlog!L$6:L$1005,Calculation!$B326,1)="","",INDEX(Backlog!L$6:L$1005,Calculation!$B326,1)),"")</f>
        <v/>
      </c>
      <c r="O326" s="105" t="str">
        <f t="shared" si="123"/>
        <v/>
      </c>
      <c r="P326" s="86" t="str">
        <f>IFERROR(""&amp;INDEX(Backlog!M$6:M$1005,Calculation!$B326,1),"")</f>
        <v/>
      </c>
      <c r="Q326" s="106" t="str">
        <f t="shared" si="124"/>
        <v/>
      </c>
      <c r="R326" s="106">
        <f t="shared" si="125"/>
        <v>0</v>
      </c>
      <c r="T326" s="107">
        <f t="shared" si="126"/>
        <v>0</v>
      </c>
      <c r="U326" s="86">
        <f t="shared" si="127"/>
        <v>1</v>
      </c>
      <c r="V326" s="86">
        <f t="shared" si="128"/>
        <v>1</v>
      </c>
      <c r="W326" s="86">
        <f t="shared" si="129"/>
        <v>1</v>
      </c>
      <c r="X326" s="86">
        <f t="shared" ref="X326:X389" si="136">R326*T326*U326*V326*W326</f>
        <v>0</v>
      </c>
      <c r="Y326" s="86" t="str">
        <f t="shared" si="130"/>
        <v xml:space="preserve">#0 - </v>
      </c>
      <c r="Z326" s="86" t="str">
        <f t="shared" si="131"/>
        <v>-</v>
      </c>
      <c r="AA326" s="86" t="str">
        <f>IF(X326=0,"",IF(LEN(K326)=0,COLUMN(Kanban!$D$8),IFERROR(MATCH(K326,Kanban!$A$8:$AI$8,0),COLUMN(Kanban!$D$8))))</f>
        <v/>
      </c>
      <c r="AB326" s="86" t="str">
        <f>IF(X326=0,"",2*COUNTIF($AA$5:AA326,AA326)+$AF$5)</f>
        <v/>
      </c>
      <c r="AC326" s="106" t="str">
        <f t="shared" ref="AC326:AC389" si="137">AA326&amp;"-"&amp;AB326</f>
        <v>-</v>
      </c>
      <c r="BF326" s="111" t="str">
        <f t="array" ref="BF326">IFERROR(SMALL(IF($D$5:$D$1004=$AP$6,$N$5:$N$1004,""),B326),"")</f>
        <v/>
      </c>
      <c r="BG326" s="112" t="str">
        <f>IF(IFERROR(MATCH(BF326,$BF$4:BF325,0),0)=0,MAX($BG$4:BG325)+1,"")</f>
        <v/>
      </c>
      <c r="BH326" s="113" t="str">
        <f t="shared" si="132"/>
        <v/>
      </c>
      <c r="BI326" s="112" t="str">
        <f t="shared" si="133"/>
        <v/>
      </c>
      <c r="BJ326" s="86" t="str">
        <f t="shared" si="134"/>
        <v/>
      </c>
      <c r="BK326" s="86" t="str">
        <f t="shared" ref="BK326:BK389" si="138">IFERROR(BJ326+IF(ISNUMBER(BK325),BK325,0),"")</f>
        <v/>
      </c>
      <c r="BL326" s="86" t="str">
        <f t="shared" si="135"/>
        <v/>
      </c>
      <c r="BM326" s="86" t="str">
        <f t="shared" ref="BM326:BM389" si="139">IFERROR($BM$4-BK326,"")</f>
        <v/>
      </c>
    </row>
    <row r="327" spans="2:65" s="7" customFormat="1" x14ac:dyDescent="0.25">
      <c r="B327" s="104">
        <v>323</v>
      </c>
      <c r="C327" s="86">
        <f>IFERROR(INDEX(Backlog!B$6:B$1005,Calculation!$B327,1),"")</f>
        <v>0</v>
      </c>
      <c r="D327" s="86" t="str">
        <f>IFERROR(IF(INDEX(Backlog!C$6:C$1005,Calculation!$B327,1)="","",INDEX(Backlog!C$6:C$1005,Calculation!$B327,1)),"")</f>
        <v/>
      </c>
      <c r="E327" s="86" t="str">
        <f>IFERROR(""&amp;INDEX(Backlog!D$6:D$1005,Calculation!$B327,1),"")</f>
        <v/>
      </c>
      <c r="F327" s="86" t="str">
        <f>IFERROR(""&amp;INDEX(Backlog!E$6:E$1005,Calculation!$B327,1),"")</f>
        <v/>
      </c>
      <c r="G327" s="86" t="str">
        <f>IFERROR(""&amp;INDEX(Backlog!F$6:F$1005,Calculation!$B327,1),"")</f>
        <v/>
      </c>
      <c r="H327" s="86" t="str">
        <f>IFERROR(IF(INDEX(Backlog!G$6:G$1005,Calculation!$B327,1)="","",INDEX(Backlog!G$6:G$1005,Calculation!$B327,1)),"")</f>
        <v/>
      </c>
      <c r="I327" s="86" t="str">
        <f>IFERROR(IF(INDEX(Backlog!H$6:H$1005,Calculation!$B327,1)="","Not set",INDEX(Backlog!H$6:H$1005,Calculation!$B327,1)),"")</f>
        <v>Not set</v>
      </c>
      <c r="J327" s="86" t="str">
        <f>IFERROR(""&amp;INDEX(Backlog!I$6:I$1005,Calculation!$B327,1),"")</f>
        <v/>
      </c>
      <c r="K327" s="86" t="str">
        <f>IFERROR(IF(LEN(INDEX(Backlog!J$6:J$1005,Calculation!$B327,1))=0,"Not set",INDEX(Backlog!J$6:J$1005,Calculation!$B327,1)),"")</f>
        <v>Not set</v>
      </c>
      <c r="L327" s="105" t="str">
        <f>IFERROR(IF(INDEX(Backlog!K$6:K$1005,Calculation!$B327,1)="","",INDEX(Backlog!K$6:K$1005,Calculation!$B327,1)),"")</f>
        <v/>
      </c>
      <c r="M327" s="105" t="str">
        <f t="shared" si="122"/>
        <v/>
      </c>
      <c r="N327" s="105" t="str">
        <f>IFERROR(IF(INDEX(Backlog!L$6:L$1005,Calculation!$B327,1)="","",INDEX(Backlog!L$6:L$1005,Calculation!$B327,1)),"")</f>
        <v/>
      </c>
      <c r="O327" s="105" t="str">
        <f t="shared" si="123"/>
        <v/>
      </c>
      <c r="P327" s="86" t="str">
        <f>IFERROR(""&amp;INDEX(Backlog!M$6:M$1005,Calculation!$B327,1),"")</f>
        <v/>
      </c>
      <c r="Q327" s="106" t="str">
        <f t="shared" si="124"/>
        <v/>
      </c>
      <c r="R327" s="106">
        <f t="shared" si="125"/>
        <v>0</v>
      </c>
      <c r="T327" s="107">
        <f t="shared" si="126"/>
        <v>0</v>
      </c>
      <c r="U327" s="86">
        <f t="shared" si="127"/>
        <v>1</v>
      </c>
      <c r="V327" s="86">
        <f t="shared" si="128"/>
        <v>1</v>
      </c>
      <c r="W327" s="86">
        <f t="shared" si="129"/>
        <v>1</v>
      </c>
      <c r="X327" s="86">
        <f t="shared" si="136"/>
        <v>0</v>
      </c>
      <c r="Y327" s="86" t="str">
        <f t="shared" si="130"/>
        <v xml:space="preserve">#0 - </v>
      </c>
      <c r="Z327" s="86" t="str">
        <f t="shared" si="131"/>
        <v>-</v>
      </c>
      <c r="AA327" s="86" t="str">
        <f>IF(X327=0,"",IF(LEN(K327)=0,COLUMN(Kanban!$D$8),IFERROR(MATCH(K327,Kanban!$A$8:$AI$8,0),COLUMN(Kanban!$D$8))))</f>
        <v/>
      </c>
      <c r="AB327" s="86" t="str">
        <f>IF(X327=0,"",2*COUNTIF($AA$5:AA327,AA327)+$AF$5)</f>
        <v/>
      </c>
      <c r="AC327" s="106" t="str">
        <f t="shared" si="137"/>
        <v>-</v>
      </c>
      <c r="BF327" s="111" t="str">
        <f t="array" ref="BF327">IFERROR(SMALL(IF($D$5:$D$1004=$AP$6,$N$5:$N$1004,""),B327),"")</f>
        <v/>
      </c>
      <c r="BG327" s="112" t="str">
        <f>IF(IFERROR(MATCH(BF327,$BF$4:BF326,0),0)=0,MAX($BG$4:BG326)+1,"")</f>
        <v/>
      </c>
      <c r="BH327" s="113" t="str">
        <f t="shared" si="132"/>
        <v/>
      </c>
      <c r="BI327" s="112" t="str">
        <f t="shared" si="133"/>
        <v/>
      </c>
      <c r="BJ327" s="86" t="str">
        <f t="shared" si="134"/>
        <v/>
      </c>
      <c r="BK327" s="86" t="str">
        <f t="shared" si="138"/>
        <v/>
      </c>
      <c r="BL327" s="86" t="str">
        <f t="shared" si="135"/>
        <v/>
      </c>
      <c r="BM327" s="86" t="str">
        <f t="shared" si="139"/>
        <v/>
      </c>
    </row>
    <row r="328" spans="2:65" s="7" customFormat="1" x14ac:dyDescent="0.25">
      <c r="B328" s="104">
        <v>324</v>
      </c>
      <c r="C328" s="86">
        <f>IFERROR(INDEX(Backlog!B$6:B$1005,Calculation!$B328,1),"")</f>
        <v>0</v>
      </c>
      <c r="D328" s="86" t="str">
        <f>IFERROR(IF(INDEX(Backlog!C$6:C$1005,Calculation!$B328,1)="","",INDEX(Backlog!C$6:C$1005,Calculation!$B328,1)),"")</f>
        <v/>
      </c>
      <c r="E328" s="86" t="str">
        <f>IFERROR(""&amp;INDEX(Backlog!D$6:D$1005,Calculation!$B328,1),"")</f>
        <v/>
      </c>
      <c r="F328" s="86" t="str">
        <f>IFERROR(""&amp;INDEX(Backlog!E$6:E$1005,Calculation!$B328,1),"")</f>
        <v/>
      </c>
      <c r="G328" s="86" t="str">
        <f>IFERROR(""&amp;INDEX(Backlog!F$6:F$1005,Calculation!$B328,1),"")</f>
        <v/>
      </c>
      <c r="H328" s="86" t="str">
        <f>IFERROR(IF(INDEX(Backlog!G$6:G$1005,Calculation!$B328,1)="","",INDEX(Backlog!G$6:G$1005,Calculation!$B328,1)),"")</f>
        <v/>
      </c>
      <c r="I328" s="86" t="str">
        <f>IFERROR(IF(INDEX(Backlog!H$6:H$1005,Calculation!$B328,1)="","Not set",INDEX(Backlog!H$6:H$1005,Calculation!$B328,1)),"")</f>
        <v>Not set</v>
      </c>
      <c r="J328" s="86" t="str">
        <f>IFERROR(""&amp;INDEX(Backlog!I$6:I$1005,Calculation!$B328,1),"")</f>
        <v/>
      </c>
      <c r="K328" s="86" t="str">
        <f>IFERROR(IF(LEN(INDEX(Backlog!J$6:J$1005,Calculation!$B328,1))=0,"Not set",INDEX(Backlog!J$6:J$1005,Calculation!$B328,1)),"")</f>
        <v>Not set</v>
      </c>
      <c r="L328" s="105" t="str">
        <f>IFERROR(IF(INDEX(Backlog!K$6:K$1005,Calculation!$B328,1)="","",INDEX(Backlog!K$6:K$1005,Calculation!$B328,1)),"")</f>
        <v/>
      </c>
      <c r="M328" s="105" t="str">
        <f t="shared" si="122"/>
        <v/>
      </c>
      <c r="N328" s="105" t="str">
        <f>IFERROR(IF(INDEX(Backlog!L$6:L$1005,Calculation!$B328,1)="","",INDEX(Backlog!L$6:L$1005,Calculation!$B328,1)),"")</f>
        <v/>
      </c>
      <c r="O328" s="105" t="str">
        <f t="shared" si="123"/>
        <v/>
      </c>
      <c r="P328" s="86" t="str">
        <f>IFERROR(""&amp;INDEX(Backlog!M$6:M$1005,Calculation!$B328,1),"")</f>
        <v/>
      </c>
      <c r="Q328" s="106" t="str">
        <f t="shared" si="124"/>
        <v/>
      </c>
      <c r="R328" s="106">
        <f t="shared" si="125"/>
        <v>0</v>
      </c>
      <c r="T328" s="107">
        <f t="shared" si="126"/>
        <v>0</v>
      </c>
      <c r="U328" s="86">
        <f t="shared" si="127"/>
        <v>1</v>
      </c>
      <c r="V328" s="86">
        <f t="shared" si="128"/>
        <v>1</v>
      </c>
      <c r="W328" s="86">
        <f t="shared" si="129"/>
        <v>1</v>
      </c>
      <c r="X328" s="86">
        <f t="shared" si="136"/>
        <v>0</v>
      </c>
      <c r="Y328" s="86" t="str">
        <f t="shared" si="130"/>
        <v xml:space="preserve">#0 - </v>
      </c>
      <c r="Z328" s="86" t="str">
        <f t="shared" si="131"/>
        <v>-</v>
      </c>
      <c r="AA328" s="86" t="str">
        <f>IF(X328=0,"",IF(LEN(K328)=0,COLUMN(Kanban!$D$8),IFERROR(MATCH(K328,Kanban!$A$8:$AI$8,0),COLUMN(Kanban!$D$8))))</f>
        <v/>
      </c>
      <c r="AB328" s="86" t="str">
        <f>IF(X328=0,"",2*COUNTIF($AA$5:AA328,AA328)+$AF$5)</f>
        <v/>
      </c>
      <c r="AC328" s="106" t="str">
        <f t="shared" si="137"/>
        <v>-</v>
      </c>
      <c r="BF328" s="111" t="str">
        <f t="array" ref="BF328">IFERROR(SMALL(IF($D$5:$D$1004=$AP$6,$N$5:$N$1004,""),B328),"")</f>
        <v/>
      </c>
      <c r="BG328" s="112" t="str">
        <f>IF(IFERROR(MATCH(BF328,$BF$4:BF327,0),0)=0,MAX($BG$4:BG327)+1,"")</f>
        <v/>
      </c>
      <c r="BH328" s="113" t="str">
        <f t="shared" si="132"/>
        <v/>
      </c>
      <c r="BI328" s="112" t="str">
        <f t="shared" si="133"/>
        <v/>
      </c>
      <c r="BJ328" s="86" t="str">
        <f t="shared" si="134"/>
        <v/>
      </c>
      <c r="BK328" s="86" t="str">
        <f t="shared" si="138"/>
        <v/>
      </c>
      <c r="BL328" s="86" t="str">
        <f t="shared" si="135"/>
        <v/>
      </c>
      <c r="BM328" s="86" t="str">
        <f t="shared" si="139"/>
        <v/>
      </c>
    </row>
    <row r="329" spans="2:65" s="7" customFormat="1" x14ac:dyDescent="0.25">
      <c r="B329" s="104">
        <v>325</v>
      </c>
      <c r="C329" s="86">
        <f>IFERROR(INDEX(Backlog!B$6:B$1005,Calculation!$B329,1),"")</f>
        <v>0</v>
      </c>
      <c r="D329" s="86" t="str">
        <f>IFERROR(IF(INDEX(Backlog!C$6:C$1005,Calculation!$B329,1)="","",INDEX(Backlog!C$6:C$1005,Calculation!$B329,1)),"")</f>
        <v/>
      </c>
      <c r="E329" s="86" t="str">
        <f>IFERROR(""&amp;INDEX(Backlog!D$6:D$1005,Calculation!$B329,1),"")</f>
        <v/>
      </c>
      <c r="F329" s="86" t="str">
        <f>IFERROR(""&amp;INDEX(Backlog!E$6:E$1005,Calculation!$B329,1),"")</f>
        <v/>
      </c>
      <c r="G329" s="86" t="str">
        <f>IFERROR(""&amp;INDEX(Backlog!F$6:F$1005,Calculation!$B329,1),"")</f>
        <v/>
      </c>
      <c r="H329" s="86" t="str">
        <f>IFERROR(IF(INDEX(Backlog!G$6:G$1005,Calculation!$B329,1)="","",INDEX(Backlog!G$6:G$1005,Calculation!$B329,1)),"")</f>
        <v/>
      </c>
      <c r="I329" s="86" t="str">
        <f>IFERROR(IF(INDEX(Backlog!H$6:H$1005,Calculation!$B329,1)="","Not set",INDEX(Backlog!H$6:H$1005,Calculation!$B329,1)),"")</f>
        <v>Not set</v>
      </c>
      <c r="J329" s="86" t="str">
        <f>IFERROR(""&amp;INDEX(Backlog!I$6:I$1005,Calculation!$B329,1),"")</f>
        <v/>
      </c>
      <c r="K329" s="86" t="str">
        <f>IFERROR(IF(LEN(INDEX(Backlog!J$6:J$1005,Calculation!$B329,1))=0,"Not set",INDEX(Backlog!J$6:J$1005,Calculation!$B329,1)),"")</f>
        <v>Not set</v>
      </c>
      <c r="L329" s="105" t="str">
        <f>IFERROR(IF(INDEX(Backlog!K$6:K$1005,Calculation!$B329,1)="","",INDEX(Backlog!K$6:K$1005,Calculation!$B329,1)),"")</f>
        <v/>
      </c>
      <c r="M329" s="105" t="str">
        <f t="shared" si="122"/>
        <v/>
      </c>
      <c r="N329" s="105" t="str">
        <f>IFERROR(IF(INDEX(Backlog!L$6:L$1005,Calculation!$B329,1)="","",INDEX(Backlog!L$6:L$1005,Calculation!$B329,1)),"")</f>
        <v/>
      </c>
      <c r="O329" s="105" t="str">
        <f t="shared" si="123"/>
        <v/>
      </c>
      <c r="P329" s="86" t="str">
        <f>IFERROR(""&amp;INDEX(Backlog!M$6:M$1005,Calculation!$B329,1),"")</f>
        <v/>
      </c>
      <c r="Q329" s="106" t="str">
        <f t="shared" si="124"/>
        <v/>
      </c>
      <c r="R329" s="106">
        <f t="shared" si="125"/>
        <v>0</v>
      </c>
      <c r="T329" s="107">
        <f t="shared" si="126"/>
        <v>0</v>
      </c>
      <c r="U329" s="86">
        <f t="shared" si="127"/>
        <v>1</v>
      </c>
      <c r="V329" s="86">
        <f t="shared" si="128"/>
        <v>1</v>
      </c>
      <c r="W329" s="86">
        <f t="shared" si="129"/>
        <v>1</v>
      </c>
      <c r="X329" s="86">
        <f t="shared" si="136"/>
        <v>0</v>
      </c>
      <c r="Y329" s="86" t="str">
        <f t="shared" si="130"/>
        <v xml:space="preserve">#0 - </v>
      </c>
      <c r="Z329" s="86" t="str">
        <f t="shared" si="131"/>
        <v>-</v>
      </c>
      <c r="AA329" s="86" t="str">
        <f>IF(X329=0,"",IF(LEN(K329)=0,COLUMN(Kanban!$D$8),IFERROR(MATCH(K329,Kanban!$A$8:$AI$8,0),COLUMN(Kanban!$D$8))))</f>
        <v/>
      </c>
      <c r="AB329" s="86" t="str">
        <f>IF(X329=0,"",2*COUNTIF($AA$5:AA329,AA329)+$AF$5)</f>
        <v/>
      </c>
      <c r="AC329" s="106" t="str">
        <f t="shared" si="137"/>
        <v>-</v>
      </c>
      <c r="BF329" s="111" t="str">
        <f t="array" ref="BF329">IFERROR(SMALL(IF($D$5:$D$1004=$AP$6,$N$5:$N$1004,""),B329),"")</f>
        <v/>
      </c>
      <c r="BG329" s="112" t="str">
        <f>IF(IFERROR(MATCH(BF329,$BF$4:BF328,0),0)=0,MAX($BG$4:BG328)+1,"")</f>
        <v/>
      </c>
      <c r="BH329" s="113" t="str">
        <f t="shared" si="132"/>
        <v/>
      </c>
      <c r="BI329" s="112" t="str">
        <f t="shared" si="133"/>
        <v/>
      </c>
      <c r="BJ329" s="86" t="str">
        <f t="shared" si="134"/>
        <v/>
      </c>
      <c r="BK329" s="86" t="str">
        <f t="shared" si="138"/>
        <v/>
      </c>
      <c r="BL329" s="86" t="str">
        <f t="shared" si="135"/>
        <v/>
      </c>
      <c r="BM329" s="86" t="str">
        <f t="shared" si="139"/>
        <v/>
      </c>
    </row>
    <row r="330" spans="2:65" s="7" customFormat="1" x14ac:dyDescent="0.25">
      <c r="B330" s="104">
        <v>326</v>
      </c>
      <c r="C330" s="86">
        <f>IFERROR(INDEX(Backlog!B$6:B$1005,Calculation!$B330,1),"")</f>
        <v>0</v>
      </c>
      <c r="D330" s="86" t="str">
        <f>IFERROR(IF(INDEX(Backlog!C$6:C$1005,Calculation!$B330,1)="","",INDEX(Backlog!C$6:C$1005,Calculation!$B330,1)),"")</f>
        <v/>
      </c>
      <c r="E330" s="86" t="str">
        <f>IFERROR(""&amp;INDEX(Backlog!D$6:D$1005,Calculation!$B330,1),"")</f>
        <v/>
      </c>
      <c r="F330" s="86" t="str">
        <f>IFERROR(""&amp;INDEX(Backlog!E$6:E$1005,Calculation!$B330,1),"")</f>
        <v/>
      </c>
      <c r="G330" s="86" t="str">
        <f>IFERROR(""&amp;INDEX(Backlog!F$6:F$1005,Calculation!$B330,1),"")</f>
        <v/>
      </c>
      <c r="H330" s="86" t="str">
        <f>IFERROR(IF(INDEX(Backlog!G$6:G$1005,Calculation!$B330,1)="","",INDEX(Backlog!G$6:G$1005,Calculation!$B330,1)),"")</f>
        <v/>
      </c>
      <c r="I330" s="86" t="str">
        <f>IFERROR(IF(INDEX(Backlog!H$6:H$1005,Calculation!$B330,1)="","Not set",INDEX(Backlog!H$6:H$1005,Calculation!$B330,1)),"")</f>
        <v>Not set</v>
      </c>
      <c r="J330" s="86" t="str">
        <f>IFERROR(""&amp;INDEX(Backlog!I$6:I$1005,Calculation!$B330,1),"")</f>
        <v/>
      </c>
      <c r="K330" s="86" t="str">
        <f>IFERROR(IF(LEN(INDEX(Backlog!J$6:J$1005,Calculation!$B330,1))=0,"Not set",INDEX(Backlog!J$6:J$1005,Calculation!$B330,1)),"")</f>
        <v>Not set</v>
      </c>
      <c r="L330" s="105" t="str">
        <f>IFERROR(IF(INDEX(Backlog!K$6:K$1005,Calculation!$B330,1)="","",INDEX(Backlog!K$6:K$1005,Calculation!$B330,1)),"")</f>
        <v/>
      </c>
      <c r="M330" s="105" t="str">
        <f t="shared" si="122"/>
        <v/>
      </c>
      <c r="N330" s="105" t="str">
        <f>IFERROR(IF(INDEX(Backlog!L$6:L$1005,Calculation!$B330,1)="","",INDEX(Backlog!L$6:L$1005,Calculation!$B330,1)),"")</f>
        <v/>
      </c>
      <c r="O330" s="105" t="str">
        <f t="shared" si="123"/>
        <v/>
      </c>
      <c r="P330" s="86" t="str">
        <f>IFERROR(""&amp;INDEX(Backlog!M$6:M$1005,Calculation!$B330,1),"")</f>
        <v/>
      </c>
      <c r="Q330" s="106" t="str">
        <f t="shared" si="124"/>
        <v/>
      </c>
      <c r="R330" s="106">
        <f t="shared" si="125"/>
        <v>0</v>
      </c>
      <c r="T330" s="107">
        <f t="shared" si="126"/>
        <v>0</v>
      </c>
      <c r="U330" s="86">
        <f t="shared" si="127"/>
        <v>1</v>
      </c>
      <c r="V330" s="86">
        <f t="shared" si="128"/>
        <v>1</v>
      </c>
      <c r="W330" s="86">
        <f t="shared" si="129"/>
        <v>1</v>
      </c>
      <c r="X330" s="86">
        <f t="shared" si="136"/>
        <v>0</v>
      </c>
      <c r="Y330" s="86" t="str">
        <f t="shared" si="130"/>
        <v xml:space="preserve">#0 - </v>
      </c>
      <c r="Z330" s="86" t="str">
        <f t="shared" si="131"/>
        <v>-</v>
      </c>
      <c r="AA330" s="86" t="str">
        <f>IF(X330=0,"",IF(LEN(K330)=0,COLUMN(Kanban!$D$8),IFERROR(MATCH(K330,Kanban!$A$8:$AI$8,0),COLUMN(Kanban!$D$8))))</f>
        <v/>
      </c>
      <c r="AB330" s="86" t="str">
        <f>IF(X330=0,"",2*COUNTIF($AA$5:AA330,AA330)+$AF$5)</f>
        <v/>
      </c>
      <c r="AC330" s="106" t="str">
        <f t="shared" si="137"/>
        <v>-</v>
      </c>
      <c r="BF330" s="111" t="str">
        <f t="array" ref="BF330">IFERROR(SMALL(IF($D$5:$D$1004=$AP$6,$N$5:$N$1004,""),B330),"")</f>
        <v/>
      </c>
      <c r="BG330" s="112" t="str">
        <f>IF(IFERROR(MATCH(BF330,$BF$4:BF329,0),0)=0,MAX($BG$4:BG329)+1,"")</f>
        <v/>
      </c>
      <c r="BH330" s="113" t="str">
        <f t="shared" si="132"/>
        <v/>
      </c>
      <c r="BI330" s="112" t="str">
        <f t="shared" si="133"/>
        <v/>
      </c>
      <c r="BJ330" s="86" t="str">
        <f t="shared" si="134"/>
        <v/>
      </c>
      <c r="BK330" s="86" t="str">
        <f t="shared" si="138"/>
        <v/>
      </c>
      <c r="BL330" s="86" t="str">
        <f t="shared" si="135"/>
        <v/>
      </c>
      <c r="BM330" s="86" t="str">
        <f t="shared" si="139"/>
        <v/>
      </c>
    </row>
    <row r="331" spans="2:65" s="7" customFormat="1" x14ac:dyDescent="0.25">
      <c r="B331" s="104">
        <v>327</v>
      </c>
      <c r="C331" s="86">
        <f>IFERROR(INDEX(Backlog!B$6:B$1005,Calculation!$B331,1),"")</f>
        <v>0</v>
      </c>
      <c r="D331" s="86" t="str">
        <f>IFERROR(IF(INDEX(Backlog!C$6:C$1005,Calculation!$B331,1)="","",INDEX(Backlog!C$6:C$1005,Calculation!$B331,1)),"")</f>
        <v/>
      </c>
      <c r="E331" s="86" t="str">
        <f>IFERROR(""&amp;INDEX(Backlog!D$6:D$1005,Calculation!$B331,1),"")</f>
        <v/>
      </c>
      <c r="F331" s="86" t="str">
        <f>IFERROR(""&amp;INDEX(Backlog!E$6:E$1005,Calculation!$B331,1),"")</f>
        <v/>
      </c>
      <c r="G331" s="86" t="str">
        <f>IFERROR(""&amp;INDEX(Backlog!F$6:F$1005,Calculation!$B331,1),"")</f>
        <v/>
      </c>
      <c r="H331" s="86" t="str">
        <f>IFERROR(IF(INDEX(Backlog!G$6:G$1005,Calculation!$B331,1)="","",INDEX(Backlog!G$6:G$1005,Calculation!$B331,1)),"")</f>
        <v/>
      </c>
      <c r="I331" s="86" t="str">
        <f>IFERROR(IF(INDEX(Backlog!H$6:H$1005,Calculation!$B331,1)="","Not set",INDEX(Backlog!H$6:H$1005,Calculation!$B331,1)),"")</f>
        <v>Not set</v>
      </c>
      <c r="J331" s="86" t="str">
        <f>IFERROR(""&amp;INDEX(Backlog!I$6:I$1005,Calculation!$B331,1),"")</f>
        <v/>
      </c>
      <c r="K331" s="86" t="str">
        <f>IFERROR(IF(LEN(INDEX(Backlog!J$6:J$1005,Calculation!$B331,1))=0,"Not set",INDEX(Backlog!J$6:J$1005,Calculation!$B331,1)),"")</f>
        <v>Not set</v>
      </c>
      <c r="L331" s="105" t="str">
        <f>IFERROR(IF(INDEX(Backlog!K$6:K$1005,Calculation!$B331,1)="","",INDEX(Backlog!K$6:K$1005,Calculation!$B331,1)),"")</f>
        <v/>
      </c>
      <c r="M331" s="105" t="str">
        <f t="shared" si="122"/>
        <v/>
      </c>
      <c r="N331" s="105" t="str">
        <f>IFERROR(IF(INDEX(Backlog!L$6:L$1005,Calculation!$B331,1)="","",INDEX(Backlog!L$6:L$1005,Calculation!$B331,1)),"")</f>
        <v/>
      </c>
      <c r="O331" s="105" t="str">
        <f t="shared" si="123"/>
        <v/>
      </c>
      <c r="P331" s="86" t="str">
        <f>IFERROR(""&amp;INDEX(Backlog!M$6:M$1005,Calculation!$B331,1),"")</f>
        <v/>
      </c>
      <c r="Q331" s="106" t="str">
        <f t="shared" si="124"/>
        <v/>
      </c>
      <c r="R331" s="106">
        <f t="shared" si="125"/>
        <v>0</v>
      </c>
      <c r="T331" s="107">
        <f t="shared" si="126"/>
        <v>0</v>
      </c>
      <c r="U331" s="86">
        <f t="shared" si="127"/>
        <v>1</v>
      </c>
      <c r="V331" s="86">
        <f t="shared" si="128"/>
        <v>1</v>
      </c>
      <c r="W331" s="86">
        <f t="shared" si="129"/>
        <v>1</v>
      </c>
      <c r="X331" s="86">
        <f t="shared" si="136"/>
        <v>0</v>
      </c>
      <c r="Y331" s="86" t="str">
        <f t="shared" si="130"/>
        <v xml:space="preserve">#0 - </v>
      </c>
      <c r="Z331" s="86" t="str">
        <f t="shared" si="131"/>
        <v>-</v>
      </c>
      <c r="AA331" s="86" t="str">
        <f>IF(X331=0,"",IF(LEN(K331)=0,COLUMN(Kanban!$D$8),IFERROR(MATCH(K331,Kanban!$A$8:$AI$8,0),COLUMN(Kanban!$D$8))))</f>
        <v/>
      </c>
      <c r="AB331" s="86" t="str">
        <f>IF(X331=0,"",2*COUNTIF($AA$5:AA331,AA331)+$AF$5)</f>
        <v/>
      </c>
      <c r="AC331" s="106" t="str">
        <f t="shared" si="137"/>
        <v>-</v>
      </c>
      <c r="BF331" s="111" t="str">
        <f t="array" ref="BF331">IFERROR(SMALL(IF($D$5:$D$1004=$AP$6,$N$5:$N$1004,""),B331),"")</f>
        <v/>
      </c>
      <c r="BG331" s="112" t="str">
        <f>IF(IFERROR(MATCH(BF331,$BF$4:BF330,0),0)=0,MAX($BG$4:BG330)+1,"")</f>
        <v/>
      </c>
      <c r="BH331" s="113" t="str">
        <f t="shared" si="132"/>
        <v/>
      </c>
      <c r="BI331" s="112" t="str">
        <f t="shared" si="133"/>
        <v/>
      </c>
      <c r="BJ331" s="86" t="str">
        <f t="shared" si="134"/>
        <v/>
      </c>
      <c r="BK331" s="86" t="str">
        <f t="shared" si="138"/>
        <v/>
      </c>
      <c r="BL331" s="86" t="str">
        <f t="shared" si="135"/>
        <v/>
      </c>
      <c r="BM331" s="86" t="str">
        <f t="shared" si="139"/>
        <v/>
      </c>
    </row>
    <row r="332" spans="2:65" s="7" customFormat="1" x14ac:dyDescent="0.25">
      <c r="B332" s="104">
        <v>328</v>
      </c>
      <c r="C332" s="86">
        <f>IFERROR(INDEX(Backlog!B$6:B$1005,Calculation!$B332,1),"")</f>
        <v>0</v>
      </c>
      <c r="D332" s="86" t="str">
        <f>IFERROR(IF(INDEX(Backlog!C$6:C$1005,Calculation!$B332,1)="","",INDEX(Backlog!C$6:C$1005,Calculation!$B332,1)),"")</f>
        <v/>
      </c>
      <c r="E332" s="86" t="str">
        <f>IFERROR(""&amp;INDEX(Backlog!D$6:D$1005,Calculation!$B332,1),"")</f>
        <v/>
      </c>
      <c r="F332" s="86" t="str">
        <f>IFERROR(""&amp;INDEX(Backlog!E$6:E$1005,Calculation!$B332,1),"")</f>
        <v/>
      </c>
      <c r="G332" s="86" t="str">
        <f>IFERROR(""&amp;INDEX(Backlog!F$6:F$1005,Calculation!$B332,1),"")</f>
        <v/>
      </c>
      <c r="H332" s="86" t="str">
        <f>IFERROR(IF(INDEX(Backlog!G$6:G$1005,Calculation!$B332,1)="","",INDEX(Backlog!G$6:G$1005,Calculation!$B332,1)),"")</f>
        <v/>
      </c>
      <c r="I332" s="86" t="str">
        <f>IFERROR(IF(INDEX(Backlog!H$6:H$1005,Calculation!$B332,1)="","Not set",INDEX(Backlog!H$6:H$1005,Calculation!$B332,1)),"")</f>
        <v>Not set</v>
      </c>
      <c r="J332" s="86" t="str">
        <f>IFERROR(""&amp;INDEX(Backlog!I$6:I$1005,Calculation!$B332,1),"")</f>
        <v/>
      </c>
      <c r="K332" s="86" t="str">
        <f>IFERROR(IF(LEN(INDEX(Backlog!J$6:J$1005,Calculation!$B332,1))=0,"Not set",INDEX(Backlog!J$6:J$1005,Calculation!$B332,1)),"")</f>
        <v>Not set</v>
      </c>
      <c r="L332" s="105" t="str">
        <f>IFERROR(IF(INDEX(Backlog!K$6:K$1005,Calculation!$B332,1)="","",INDEX(Backlog!K$6:K$1005,Calculation!$B332,1)),"")</f>
        <v/>
      </c>
      <c r="M332" s="105" t="str">
        <f t="shared" si="122"/>
        <v/>
      </c>
      <c r="N332" s="105" t="str">
        <f>IFERROR(IF(INDEX(Backlog!L$6:L$1005,Calculation!$B332,1)="","",INDEX(Backlog!L$6:L$1005,Calculation!$B332,1)),"")</f>
        <v/>
      </c>
      <c r="O332" s="105" t="str">
        <f t="shared" si="123"/>
        <v/>
      </c>
      <c r="P332" s="86" t="str">
        <f>IFERROR(""&amp;INDEX(Backlog!M$6:M$1005,Calculation!$B332,1),"")</f>
        <v/>
      </c>
      <c r="Q332" s="106" t="str">
        <f t="shared" si="124"/>
        <v/>
      </c>
      <c r="R332" s="106">
        <f t="shared" si="125"/>
        <v>0</v>
      </c>
      <c r="T332" s="107">
        <f t="shared" si="126"/>
        <v>0</v>
      </c>
      <c r="U332" s="86">
        <f t="shared" si="127"/>
        <v>1</v>
      </c>
      <c r="V332" s="86">
        <f t="shared" si="128"/>
        <v>1</v>
      </c>
      <c r="W332" s="86">
        <f t="shared" si="129"/>
        <v>1</v>
      </c>
      <c r="X332" s="86">
        <f t="shared" si="136"/>
        <v>0</v>
      </c>
      <c r="Y332" s="86" t="str">
        <f t="shared" si="130"/>
        <v xml:space="preserve">#0 - </v>
      </c>
      <c r="Z332" s="86" t="str">
        <f t="shared" si="131"/>
        <v>-</v>
      </c>
      <c r="AA332" s="86" t="str">
        <f>IF(X332=0,"",IF(LEN(K332)=0,COLUMN(Kanban!$D$8),IFERROR(MATCH(K332,Kanban!$A$8:$AI$8,0),COLUMN(Kanban!$D$8))))</f>
        <v/>
      </c>
      <c r="AB332" s="86" t="str">
        <f>IF(X332=0,"",2*COUNTIF($AA$5:AA332,AA332)+$AF$5)</f>
        <v/>
      </c>
      <c r="AC332" s="106" t="str">
        <f t="shared" si="137"/>
        <v>-</v>
      </c>
      <c r="BF332" s="111" t="str">
        <f t="array" ref="BF332">IFERROR(SMALL(IF($D$5:$D$1004=$AP$6,$N$5:$N$1004,""),B332),"")</f>
        <v/>
      </c>
      <c r="BG332" s="112" t="str">
        <f>IF(IFERROR(MATCH(BF332,$BF$4:BF331,0),0)=0,MAX($BG$4:BG331)+1,"")</f>
        <v/>
      </c>
      <c r="BH332" s="113" t="str">
        <f t="shared" si="132"/>
        <v/>
      </c>
      <c r="BI332" s="112" t="str">
        <f t="shared" si="133"/>
        <v/>
      </c>
      <c r="BJ332" s="86" t="str">
        <f t="shared" si="134"/>
        <v/>
      </c>
      <c r="BK332" s="86" t="str">
        <f t="shared" si="138"/>
        <v/>
      </c>
      <c r="BL332" s="86" t="str">
        <f t="shared" si="135"/>
        <v/>
      </c>
      <c r="BM332" s="86" t="str">
        <f t="shared" si="139"/>
        <v/>
      </c>
    </row>
    <row r="333" spans="2:65" s="7" customFormat="1" x14ac:dyDescent="0.25">
      <c r="B333" s="104">
        <v>329</v>
      </c>
      <c r="C333" s="86">
        <f>IFERROR(INDEX(Backlog!B$6:B$1005,Calculation!$B333,1),"")</f>
        <v>0</v>
      </c>
      <c r="D333" s="86" t="str">
        <f>IFERROR(IF(INDEX(Backlog!C$6:C$1005,Calculation!$B333,1)="","",INDEX(Backlog!C$6:C$1005,Calculation!$B333,1)),"")</f>
        <v/>
      </c>
      <c r="E333" s="86" t="str">
        <f>IFERROR(""&amp;INDEX(Backlog!D$6:D$1005,Calculation!$B333,1),"")</f>
        <v/>
      </c>
      <c r="F333" s="86" t="str">
        <f>IFERROR(""&amp;INDEX(Backlog!E$6:E$1005,Calculation!$B333,1),"")</f>
        <v/>
      </c>
      <c r="G333" s="86" t="str">
        <f>IFERROR(""&amp;INDEX(Backlog!F$6:F$1005,Calculation!$B333,1),"")</f>
        <v/>
      </c>
      <c r="H333" s="86" t="str">
        <f>IFERROR(IF(INDEX(Backlog!G$6:G$1005,Calculation!$B333,1)="","",INDEX(Backlog!G$6:G$1005,Calculation!$B333,1)),"")</f>
        <v/>
      </c>
      <c r="I333" s="86" t="str">
        <f>IFERROR(IF(INDEX(Backlog!H$6:H$1005,Calculation!$B333,1)="","Not set",INDEX(Backlog!H$6:H$1005,Calculation!$B333,1)),"")</f>
        <v>Not set</v>
      </c>
      <c r="J333" s="86" t="str">
        <f>IFERROR(""&amp;INDEX(Backlog!I$6:I$1005,Calculation!$B333,1),"")</f>
        <v/>
      </c>
      <c r="K333" s="86" t="str">
        <f>IFERROR(IF(LEN(INDEX(Backlog!J$6:J$1005,Calculation!$B333,1))=0,"Not set",INDEX(Backlog!J$6:J$1005,Calculation!$B333,1)),"")</f>
        <v>Not set</v>
      </c>
      <c r="L333" s="105" t="str">
        <f>IFERROR(IF(INDEX(Backlog!K$6:K$1005,Calculation!$B333,1)="","",INDEX(Backlog!K$6:K$1005,Calculation!$B333,1)),"")</f>
        <v/>
      </c>
      <c r="M333" s="105" t="str">
        <f t="shared" si="122"/>
        <v/>
      </c>
      <c r="N333" s="105" t="str">
        <f>IFERROR(IF(INDEX(Backlog!L$6:L$1005,Calculation!$B333,1)="","",INDEX(Backlog!L$6:L$1005,Calculation!$B333,1)),"")</f>
        <v/>
      </c>
      <c r="O333" s="105" t="str">
        <f t="shared" si="123"/>
        <v/>
      </c>
      <c r="P333" s="86" t="str">
        <f>IFERROR(""&amp;INDEX(Backlog!M$6:M$1005,Calculation!$B333,1),"")</f>
        <v/>
      </c>
      <c r="Q333" s="106" t="str">
        <f t="shared" si="124"/>
        <v/>
      </c>
      <c r="R333" s="106">
        <f t="shared" si="125"/>
        <v>0</v>
      </c>
      <c r="T333" s="107">
        <f t="shared" si="126"/>
        <v>0</v>
      </c>
      <c r="U333" s="86">
        <f t="shared" si="127"/>
        <v>1</v>
      </c>
      <c r="V333" s="86">
        <f t="shared" si="128"/>
        <v>1</v>
      </c>
      <c r="W333" s="86">
        <f t="shared" si="129"/>
        <v>1</v>
      </c>
      <c r="X333" s="86">
        <f t="shared" si="136"/>
        <v>0</v>
      </c>
      <c r="Y333" s="86" t="str">
        <f t="shared" si="130"/>
        <v xml:space="preserve">#0 - </v>
      </c>
      <c r="Z333" s="86" t="str">
        <f t="shared" si="131"/>
        <v>-</v>
      </c>
      <c r="AA333" s="86" t="str">
        <f>IF(X333=0,"",IF(LEN(K333)=0,COLUMN(Kanban!$D$8),IFERROR(MATCH(K333,Kanban!$A$8:$AI$8,0),COLUMN(Kanban!$D$8))))</f>
        <v/>
      </c>
      <c r="AB333" s="86" t="str">
        <f>IF(X333=0,"",2*COUNTIF($AA$5:AA333,AA333)+$AF$5)</f>
        <v/>
      </c>
      <c r="AC333" s="106" t="str">
        <f t="shared" si="137"/>
        <v>-</v>
      </c>
      <c r="BF333" s="111" t="str">
        <f t="array" ref="BF333">IFERROR(SMALL(IF($D$5:$D$1004=$AP$6,$N$5:$N$1004,""),B333),"")</f>
        <v/>
      </c>
      <c r="BG333" s="112" t="str">
        <f>IF(IFERROR(MATCH(BF333,$BF$4:BF332,0),0)=0,MAX($BG$4:BG332)+1,"")</f>
        <v/>
      </c>
      <c r="BH333" s="113" t="str">
        <f t="shared" si="132"/>
        <v/>
      </c>
      <c r="BI333" s="112" t="str">
        <f t="shared" si="133"/>
        <v/>
      </c>
      <c r="BJ333" s="86" t="str">
        <f t="shared" si="134"/>
        <v/>
      </c>
      <c r="BK333" s="86" t="str">
        <f t="shared" si="138"/>
        <v/>
      </c>
      <c r="BL333" s="86" t="str">
        <f t="shared" si="135"/>
        <v/>
      </c>
      <c r="BM333" s="86" t="str">
        <f t="shared" si="139"/>
        <v/>
      </c>
    </row>
    <row r="334" spans="2:65" s="7" customFormat="1" x14ac:dyDescent="0.25">
      <c r="B334" s="104">
        <v>330</v>
      </c>
      <c r="C334" s="86">
        <f>IFERROR(INDEX(Backlog!B$6:B$1005,Calculation!$B334,1),"")</f>
        <v>0</v>
      </c>
      <c r="D334" s="86" t="str">
        <f>IFERROR(IF(INDEX(Backlog!C$6:C$1005,Calculation!$B334,1)="","",INDEX(Backlog!C$6:C$1005,Calculation!$B334,1)),"")</f>
        <v/>
      </c>
      <c r="E334" s="86" t="str">
        <f>IFERROR(""&amp;INDEX(Backlog!D$6:D$1005,Calculation!$B334,1),"")</f>
        <v/>
      </c>
      <c r="F334" s="86" t="str">
        <f>IFERROR(""&amp;INDEX(Backlog!E$6:E$1005,Calculation!$B334,1),"")</f>
        <v/>
      </c>
      <c r="G334" s="86" t="str">
        <f>IFERROR(""&amp;INDEX(Backlog!F$6:F$1005,Calculation!$B334,1),"")</f>
        <v/>
      </c>
      <c r="H334" s="86" t="str">
        <f>IFERROR(IF(INDEX(Backlog!G$6:G$1005,Calculation!$B334,1)="","",INDEX(Backlog!G$6:G$1005,Calculation!$B334,1)),"")</f>
        <v/>
      </c>
      <c r="I334" s="86" t="str">
        <f>IFERROR(IF(INDEX(Backlog!H$6:H$1005,Calculation!$B334,1)="","Not set",INDEX(Backlog!H$6:H$1005,Calculation!$B334,1)),"")</f>
        <v>Not set</v>
      </c>
      <c r="J334" s="86" t="str">
        <f>IFERROR(""&amp;INDEX(Backlog!I$6:I$1005,Calculation!$B334,1),"")</f>
        <v/>
      </c>
      <c r="K334" s="86" t="str">
        <f>IFERROR(IF(LEN(INDEX(Backlog!J$6:J$1005,Calculation!$B334,1))=0,"Not set",INDEX(Backlog!J$6:J$1005,Calculation!$B334,1)),"")</f>
        <v>Not set</v>
      </c>
      <c r="L334" s="105" t="str">
        <f>IFERROR(IF(INDEX(Backlog!K$6:K$1005,Calculation!$B334,1)="","",INDEX(Backlog!K$6:K$1005,Calculation!$B334,1)),"")</f>
        <v/>
      </c>
      <c r="M334" s="105" t="str">
        <f t="shared" si="122"/>
        <v/>
      </c>
      <c r="N334" s="105" t="str">
        <f>IFERROR(IF(INDEX(Backlog!L$6:L$1005,Calculation!$B334,1)="","",INDEX(Backlog!L$6:L$1005,Calculation!$B334,1)),"")</f>
        <v/>
      </c>
      <c r="O334" s="105" t="str">
        <f t="shared" si="123"/>
        <v/>
      </c>
      <c r="P334" s="86" t="str">
        <f>IFERROR(""&amp;INDEX(Backlog!M$6:M$1005,Calculation!$B334,1),"")</f>
        <v/>
      </c>
      <c r="Q334" s="106" t="str">
        <f t="shared" si="124"/>
        <v/>
      </c>
      <c r="R334" s="106">
        <f t="shared" si="125"/>
        <v>0</v>
      </c>
      <c r="T334" s="107">
        <f t="shared" si="126"/>
        <v>0</v>
      </c>
      <c r="U334" s="86">
        <f t="shared" si="127"/>
        <v>1</v>
      </c>
      <c r="V334" s="86">
        <f t="shared" si="128"/>
        <v>1</v>
      </c>
      <c r="W334" s="86">
        <f t="shared" si="129"/>
        <v>1</v>
      </c>
      <c r="X334" s="86">
        <f t="shared" si="136"/>
        <v>0</v>
      </c>
      <c r="Y334" s="86" t="str">
        <f t="shared" si="130"/>
        <v xml:space="preserve">#0 - </v>
      </c>
      <c r="Z334" s="86" t="str">
        <f t="shared" si="131"/>
        <v>-</v>
      </c>
      <c r="AA334" s="86" t="str">
        <f>IF(X334=0,"",IF(LEN(K334)=0,COLUMN(Kanban!$D$8),IFERROR(MATCH(K334,Kanban!$A$8:$AI$8,0),COLUMN(Kanban!$D$8))))</f>
        <v/>
      </c>
      <c r="AB334" s="86" t="str">
        <f>IF(X334=0,"",2*COUNTIF($AA$5:AA334,AA334)+$AF$5)</f>
        <v/>
      </c>
      <c r="AC334" s="106" t="str">
        <f t="shared" si="137"/>
        <v>-</v>
      </c>
      <c r="BF334" s="111" t="str">
        <f t="array" ref="BF334">IFERROR(SMALL(IF($D$5:$D$1004=$AP$6,$N$5:$N$1004,""),B334),"")</f>
        <v/>
      </c>
      <c r="BG334" s="112" t="str">
        <f>IF(IFERROR(MATCH(BF334,$BF$4:BF333,0),0)=0,MAX($BG$4:BG333)+1,"")</f>
        <v/>
      </c>
      <c r="BH334" s="113" t="str">
        <f t="shared" si="132"/>
        <v/>
      </c>
      <c r="BI334" s="112" t="str">
        <f t="shared" si="133"/>
        <v/>
      </c>
      <c r="BJ334" s="86" t="str">
        <f t="shared" si="134"/>
        <v/>
      </c>
      <c r="BK334" s="86" t="str">
        <f t="shared" si="138"/>
        <v/>
      </c>
      <c r="BL334" s="86" t="str">
        <f t="shared" si="135"/>
        <v/>
      </c>
      <c r="BM334" s="86" t="str">
        <f t="shared" si="139"/>
        <v/>
      </c>
    </row>
    <row r="335" spans="2:65" s="7" customFormat="1" x14ac:dyDescent="0.25">
      <c r="B335" s="104">
        <v>331</v>
      </c>
      <c r="C335" s="86">
        <f>IFERROR(INDEX(Backlog!B$6:B$1005,Calculation!$B335,1),"")</f>
        <v>0</v>
      </c>
      <c r="D335" s="86" t="str">
        <f>IFERROR(IF(INDEX(Backlog!C$6:C$1005,Calculation!$B335,1)="","",INDEX(Backlog!C$6:C$1005,Calculation!$B335,1)),"")</f>
        <v/>
      </c>
      <c r="E335" s="86" t="str">
        <f>IFERROR(""&amp;INDEX(Backlog!D$6:D$1005,Calculation!$B335,1),"")</f>
        <v/>
      </c>
      <c r="F335" s="86" t="str">
        <f>IFERROR(""&amp;INDEX(Backlog!E$6:E$1005,Calculation!$B335,1),"")</f>
        <v/>
      </c>
      <c r="G335" s="86" t="str">
        <f>IFERROR(""&amp;INDEX(Backlog!F$6:F$1005,Calculation!$B335,1),"")</f>
        <v/>
      </c>
      <c r="H335" s="86" t="str">
        <f>IFERROR(IF(INDEX(Backlog!G$6:G$1005,Calculation!$B335,1)="","",INDEX(Backlog!G$6:G$1005,Calculation!$B335,1)),"")</f>
        <v/>
      </c>
      <c r="I335" s="86" t="str">
        <f>IFERROR(IF(INDEX(Backlog!H$6:H$1005,Calculation!$B335,1)="","Not set",INDEX(Backlog!H$6:H$1005,Calculation!$B335,1)),"")</f>
        <v>Not set</v>
      </c>
      <c r="J335" s="86" t="str">
        <f>IFERROR(""&amp;INDEX(Backlog!I$6:I$1005,Calculation!$B335,1),"")</f>
        <v/>
      </c>
      <c r="K335" s="86" t="str">
        <f>IFERROR(IF(LEN(INDEX(Backlog!J$6:J$1005,Calculation!$B335,1))=0,"Not set",INDEX(Backlog!J$6:J$1005,Calculation!$B335,1)),"")</f>
        <v>Not set</v>
      </c>
      <c r="L335" s="105" t="str">
        <f>IFERROR(IF(INDEX(Backlog!K$6:K$1005,Calculation!$B335,1)="","",INDEX(Backlog!K$6:K$1005,Calculation!$B335,1)),"")</f>
        <v/>
      </c>
      <c r="M335" s="105" t="str">
        <f t="shared" si="122"/>
        <v/>
      </c>
      <c r="N335" s="105" t="str">
        <f>IFERROR(IF(INDEX(Backlog!L$6:L$1005,Calculation!$B335,1)="","",INDEX(Backlog!L$6:L$1005,Calculation!$B335,1)),"")</f>
        <v/>
      </c>
      <c r="O335" s="105" t="str">
        <f t="shared" si="123"/>
        <v/>
      </c>
      <c r="P335" s="86" t="str">
        <f>IFERROR(""&amp;INDEX(Backlog!M$6:M$1005,Calculation!$B335,1),"")</f>
        <v/>
      </c>
      <c r="Q335" s="106" t="str">
        <f t="shared" si="124"/>
        <v/>
      </c>
      <c r="R335" s="106">
        <f t="shared" si="125"/>
        <v>0</v>
      </c>
      <c r="T335" s="107">
        <f t="shared" si="126"/>
        <v>0</v>
      </c>
      <c r="U335" s="86">
        <f t="shared" si="127"/>
        <v>1</v>
      </c>
      <c r="V335" s="86">
        <f t="shared" si="128"/>
        <v>1</v>
      </c>
      <c r="W335" s="86">
        <f t="shared" si="129"/>
        <v>1</v>
      </c>
      <c r="X335" s="86">
        <f t="shared" si="136"/>
        <v>0</v>
      </c>
      <c r="Y335" s="86" t="str">
        <f t="shared" si="130"/>
        <v xml:space="preserve">#0 - </v>
      </c>
      <c r="Z335" s="86" t="str">
        <f t="shared" si="131"/>
        <v>-</v>
      </c>
      <c r="AA335" s="86" t="str">
        <f>IF(X335=0,"",IF(LEN(K335)=0,COLUMN(Kanban!$D$8),IFERROR(MATCH(K335,Kanban!$A$8:$AI$8,0),COLUMN(Kanban!$D$8))))</f>
        <v/>
      </c>
      <c r="AB335" s="86" t="str">
        <f>IF(X335=0,"",2*COUNTIF($AA$5:AA335,AA335)+$AF$5)</f>
        <v/>
      </c>
      <c r="AC335" s="106" t="str">
        <f t="shared" si="137"/>
        <v>-</v>
      </c>
      <c r="BF335" s="111" t="str">
        <f t="array" ref="BF335">IFERROR(SMALL(IF($D$5:$D$1004=$AP$6,$N$5:$N$1004,""),B335),"")</f>
        <v/>
      </c>
      <c r="BG335" s="112" t="str">
        <f>IF(IFERROR(MATCH(BF335,$BF$4:BF334,0),0)=0,MAX($BG$4:BG334)+1,"")</f>
        <v/>
      </c>
      <c r="BH335" s="113" t="str">
        <f t="shared" si="132"/>
        <v/>
      </c>
      <c r="BI335" s="112" t="str">
        <f t="shared" si="133"/>
        <v/>
      </c>
      <c r="BJ335" s="86" t="str">
        <f t="shared" si="134"/>
        <v/>
      </c>
      <c r="BK335" s="86" t="str">
        <f t="shared" si="138"/>
        <v/>
      </c>
      <c r="BL335" s="86" t="str">
        <f t="shared" si="135"/>
        <v/>
      </c>
      <c r="BM335" s="86" t="str">
        <f t="shared" si="139"/>
        <v/>
      </c>
    </row>
    <row r="336" spans="2:65" s="7" customFormat="1" x14ac:dyDescent="0.25">
      <c r="B336" s="104">
        <v>332</v>
      </c>
      <c r="C336" s="86">
        <f>IFERROR(INDEX(Backlog!B$6:B$1005,Calculation!$B336,1),"")</f>
        <v>0</v>
      </c>
      <c r="D336" s="86" t="str">
        <f>IFERROR(IF(INDEX(Backlog!C$6:C$1005,Calculation!$B336,1)="","",INDEX(Backlog!C$6:C$1005,Calculation!$B336,1)),"")</f>
        <v/>
      </c>
      <c r="E336" s="86" t="str">
        <f>IFERROR(""&amp;INDEX(Backlog!D$6:D$1005,Calculation!$B336,1),"")</f>
        <v/>
      </c>
      <c r="F336" s="86" t="str">
        <f>IFERROR(""&amp;INDEX(Backlog!E$6:E$1005,Calculation!$B336,1),"")</f>
        <v/>
      </c>
      <c r="G336" s="86" t="str">
        <f>IFERROR(""&amp;INDEX(Backlog!F$6:F$1005,Calculation!$B336,1),"")</f>
        <v/>
      </c>
      <c r="H336" s="86" t="str">
        <f>IFERROR(IF(INDEX(Backlog!G$6:G$1005,Calculation!$B336,1)="","",INDEX(Backlog!G$6:G$1005,Calculation!$B336,1)),"")</f>
        <v/>
      </c>
      <c r="I336" s="86" t="str">
        <f>IFERROR(IF(INDEX(Backlog!H$6:H$1005,Calculation!$B336,1)="","Not set",INDEX(Backlog!H$6:H$1005,Calculation!$B336,1)),"")</f>
        <v>Not set</v>
      </c>
      <c r="J336" s="86" t="str">
        <f>IFERROR(""&amp;INDEX(Backlog!I$6:I$1005,Calculation!$B336,1),"")</f>
        <v/>
      </c>
      <c r="K336" s="86" t="str">
        <f>IFERROR(IF(LEN(INDEX(Backlog!J$6:J$1005,Calculation!$B336,1))=0,"Not set",INDEX(Backlog!J$6:J$1005,Calculation!$B336,1)),"")</f>
        <v>Not set</v>
      </c>
      <c r="L336" s="105" t="str">
        <f>IFERROR(IF(INDEX(Backlog!K$6:K$1005,Calculation!$B336,1)="","",INDEX(Backlog!K$6:K$1005,Calculation!$B336,1)),"")</f>
        <v/>
      </c>
      <c r="M336" s="105" t="str">
        <f t="shared" si="122"/>
        <v/>
      </c>
      <c r="N336" s="105" t="str">
        <f>IFERROR(IF(INDEX(Backlog!L$6:L$1005,Calculation!$B336,1)="","",INDEX(Backlog!L$6:L$1005,Calculation!$B336,1)),"")</f>
        <v/>
      </c>
      <c r="O336" s="105" t="str">
        <f t="shared" si="123"/>
        <v/>
      </c>
      <c r="P336" s="86" t="str">
        <f>IFERROR(""&amp;INDEX(Backlog!M$6:M$1005,Calculation!$B336,1),"")</f>
        <v/>
      </c>
      <c r="Q336" s="106" t="str">
        <f t="shared" si="124"/>
        <v/>
      </c>
      <c r="R336" s="106">
        <f t="shared" si="125"/>
        <v>0</v>
      </c>
      <c r="T336" s="107">
        <f t="shared" si="126"/>
        <v>0</v>
      </c>
      <c r="U336" s="86">
        <f t="shared" si="127"/>
        <v>1</v>
      </c>
      <c r="V336" s="86">
        <f t="shared" si="128"/>
        <v>1</v>
      </c>
      <c r="W336" s="86">
        <f t="shared" si="129"/>
        <v>1</v>
      </c>
      <c r="X336" s="86">
        <f t="shared" si="136"/>
        <v>0</v>
      </c>
      <c r="Y336" s="86" t="str">
        <f t="shared" si="130"/>
        <v xml:space="preserve">#0 - </v>
      </c>
      <c r="Z336" s="86" t="str">
        <f t="shared" si="131"/>
        <v>-</v>
      </c>
      <c r="AA336" s="86" t="str">
        <f>IF(X336=0,"",IF(LEN(K336)=0,COLUMN(Kanban!$D$8),IFERROR(MATCH(K336,Kanban!$A$8:$AI$8,0),COLUMN(Kanban!$D$8))))</f>
        <v/>
      </c>
      <c r="AB336" s="86" t="str">
        <f>IF(X336=0,"",2*COUNTIF($AA$5:AA336,AA336)+$AF$5)</f>
        <v/>
      </c>
      <c r="AC336" s="106" t="str">
        <f t="shared" si="137"/>
        <v>-</v>
      </c>
      <c r="BF336" s="111" t="str">
        <f t="array" ref="BF336">IFERROR(SMALL(IF($D$5:$D$1004=$AP$6,$N$5:$N$1004,""),B336),"")</f>
        <v/>
      </c>
      <c r="BG336" s="112" t="str">
        <f>IF(IFERROR(MATCH(BF336,$BF$4:BF335,0),0)=0,MAX($BG$4:BG335)+1,"")</f>
        <v/>
      </c>
      <c r="BH336" s="113" t="str">
        <f t="shared" si="132"/>
        <v/>
      </c>
      <c r="BI336" s="112" t="str">
        <f t="shared" si="133"/>
        <v/>
      </c>
      <c r="BJ336" s="86" t="str">
        <f t="shared" si="134"/>
        <v/>
      </c>
      <c r="BK336" s="86" t="str">
        <f t="shared" si="138"/>
        <v/>
      </c>
      <c r="BL336" s="86" t="str">
        <f t="shared" si="135"/>
        <v/>
      </c>
      <c r="BM336" s="86" t="str">
        <f t="shared" si="139"/>
        <v/>
      </c>
    </row>
    <row r="337" spans="2:65" s="7" customFormat="1" x14ac:dyDescent="0.25">
      <c r="B337" s="104">
        <v>333</v>
      </c>
      <c r="C337" s="86">
        <f>IFERROR(INDEX(Backlog!B$6:B$1005,Calculation!$B337,1),"")</f>
        <v>0</v>
      </c>
      <c r="D337" s="86" t="str">
        <f>IFERROR(IF(INDEX(Backlog!C$6:C$1005,Calculation!$B337,1)="","",INDEX(Backlog!C$6:C$1005,Calculation!$B337,1)),"")</f>
        <v/>
      </c>
      <c r="E337" s="86" t="str">
        <f>IFERROR(""&amp;INDEX(Backlog!D$6:D$1005,Calculation!$B337,1),"")</f>
        <v/>
      </c>
      <c r="F337" s="86" t="str">
        <f>IFERROR(""&amp;INDEX(Backlog!E$6:E$1005,Calculation!$B337,1),"")</f>
        <v/>
      </c>
      <c r="G337" s="86" t="str">
        <f>IFERROR(""&amp;INDEX(Backlog!F$6:F$1005,Calculation!$B337,1),"")</f>
        <v/>
      </c>
      <c r="H337" s="86" t="str">
        <f>IFERROR(IF(INDEX(Backlog!G$6:G$1005,Calculation!$B337,1)="","",INDEX(Backlog!G$6:G$1005,Calculation!$B337,1)),"")</f>
        <v/>
      </c>
      <c r="I337" s="86" t="str">
        <f>IFERROR(IF(INDEX(Backlog!H$6:H$1005,Calculation!$B337,1)="","Not set",INDEX(Backlog!H$6:H$1005,Calculation!$B337,1)),"")</f>
        <v>Not set</v>
      </c>
      <c r="J337" s="86" t="str">
        <f>IFERROR(""&amp;INDEX(Backlog!I$6:I$1005,Calculation!$B337,1),"")</f>
        <v/>
      </c>
      <c r="K337" s="86" t="str">
        <f>IFERROR(IF(LEN(INDEX(Backlog!J$6:J$1005,Calculation!$B337,1))=0,"Not set",INDEX(Backlog!J$6:J$1005,Calculation!$B337,1)),"")</f>
        <v>Not set</v>
      </c>
      <c r="L337" s="105" t="str">
        <f>IFERROR(IF(INDEX(Backlog!K$6:K$1005,Calculation!$B337,1)="","",INDEX(Backlog!K$6:K$1005,Calculation!$B337,1)),"")</f>
        <v/>
      </c>
      <c r="M337" s="105" t="str">
        <f t="shared" si="122"/>
        <v/>
      </c>
      <c r="N337" s="105" t="str">
        <f>IFERROR(IF(INDEX(Backlog!L$6:L$1005,Calculation!$B337,1)="","",INDEX(Backlog!L$6:L$1005,Calculation!$B337,1)),"")</f>
        <v/>
      </c>
      <c r="O337" s="105" t="str">
        <f t="shared" si="123"/>
        <v/>
      </c>
      <c r="P337" s="86" t="str">
        <f>IFERROR(""&amp;INDEX(Backlog!M$6:M$1005,Calculation!$B337,1),"")</f>
        <v/>
      </c>
      <c r="Q337" s="106" t="str">
        <f t="shared" si="124"/>
        <v/>
      </c>
      <c r="R337" s="106">
        <f t="shared" si="125"/>
        <v>0</v>
      </c>
      <c r="T337" s="107">
        <f t="shared" si="126"/>
        <v>0</v>
      </c>
      <c r="U337" s="86">
        <f t="shared" si="127"/>
        <v>1</v>
      </c>
      <c r="V337" s="86">
        <f t="shared" si="128"/>
        <v>1</v>
      </c>
      <c r="W337" s="86">
        <f t="shared" si="129"/>
        <v>1</v>
      </c>
      <c r="X337" s="86">
        <f t="shared" si="136"/>
        <v>0</v>
      </c>
      <c r="Y337" s="86" t="str">
        <f t="shared" si="130"/>
        <v xml:space="preserve">#0 - </v>
      </c>
      <c r="Z337" s="86" t="str">
        <f t="shared" si="131"/>
        <v>-</v>
      </c>
      <c r="AA337" s="86" t="str">
        <f>IF(X337=0,"",IF(LEN(K337)=0,COLUMN(Kanban!$D$8),IFERROR(MATCH(K337,Kanban!$A$8:$AI$8,0),COLUMN(Kanban!$D$8))))</f>
        <v/>
      </c>
      <c r="AB337" s="86" t="str">
        <f>IF(X337=0,"",2*COUNTIF($AA$5:AA337,AA337)+$AF$5)</f>
        <v/>
      </c>
      <c r="AC337" s="106" t="str">
        <f t="shared" si="137"/>
        <v>-</v>
      </c>
      <c r="BF337" s="111" t="str">
        <f t="array" ref="BF337">IFERROR(SMALL(IF($D$5:$D$1004=$AP$6,$N$5:$N$1004,""),B337),"")</f>
        <v/>
      </c>
      <c r="BG337" s="112" t="str">
        <f>IF(IFERROR(MATCH(BF337,$BF$4:BF336,0),0)=0,MAX($BG$4:BG336)+1,"")</f>
        <v/>
      </c>
      <c r="BH337" s="113" t="str">
        <f t="shared" si="132"/>
        <v/>
      </c>
      <c r="BI337" s="112" t="str">
        <f t="shared" si="133"/>
        <v/>
      </c>
      <c r="BJ337" s="86" t="str">
        <f t="shared" si="134"/>
        <v/>
      </c>
      <c r="BK337" s="86" t="str">
        <f t="shared" si="138"/>
        <v/>
      </c>
      <c r="BL337" s="86" t="str">
        <f t="shared" si="135"/>
        <v/>
      </c>
      <c r="BM337" s="86" t="str">
        <f t="shared" si="139"/>
        <v/>
      </c>
    </row>
    <row r="338" spans="2:65" s="7" customFormat="1" x14ac:dyDescent="0.25">
      <c r="B338" s="104">
        <v>334</v>
      </c>
      <c r="C338" s="86">
        <f>IFERROR(INDEX(Backlog!B$6:B$1005,Calculation!$B338,1),"")</f>
        <v>0</v>
      </c>
      <c r="D338" s="86" t="str">
        <f>IFERROR(IF(INDEX(Backlog!C$6:C$1005,Calculation!$B338,1)="","",INDEX(Backlog!C$6:C$1005,Calculation!$B338,1)),"")</f>
        <v/>
      </c>
      <c r="E338" s="86" t="str">
        <f>IFERROR(""&amp;INDEX(Backlog!D$6:D$1005,Calculation!$B338,1),"")</f>
        <v/>
      </c>
      <c r="F338" s="86" t="str">
        <f>IFERROR(""&amp;INDEX(Backlog!E$6:E$1005,Calculation!$B338,1),"")</f>
        <v/>
      </c>
      <c r="G338" s="86" t="str">
        <f>IFERROR(""&amp;INDEX(Backlog!F$6:F$1005,Calculation!$B338,1),"")</f>
        <v/>
      </c>
      <c r="H338" s="86" t="str">
        <f>IFERROR(IF(INDEX(Backlog!G$6:G$1005,Calculation!$B338,1)="","",INDEX(Backlog!G$6:G$1005,Calculation!$B338,1)),"")</f>
        <v/>
      </c>
      <c r="I338" s="86" t="str">
        <f>IFERROR(IF(INDEX(Backlog!H$6:H$1005,Calculation!$B338,1)="","Not set",INDEX(Backlog!H$6:H$1005,Calculation!$B338,1)),"")</f>
        <v>Not set</v>
      </c>
      <c r="J338" s="86" t="str">
        <f>IFERROR(""&amp;INDEX(Backlog!I$6:I$1005,Calculation!$B338,1),"")</f>
        <v/>
      </c>
      <c r="K338" s="86" t="str">
        <f>IFERROR(IF(LEN(INDEX(Backlog!J$6:J$1005,Calculation!$B338,1))=0,"Not set",INDEX(Backlog!J$6:J$1005,Calculation!$B338,1)),"")</f>
        <v>Not set</v>
      </c>
      <c r="L338" s="105" t="str">
        <f>IFERROR(IF(INDEX(Backlog!K$6:K$1005,Calculation!$B338,1)="","",INDEX(Backlog!K$6:K$1005,Calculation!$B338,1)),"")</f>
        <v/>
      </c>
      <c r="M338" s="105" t="str">
        <f t="shared" si="122"/>
        <v/>
      </c>
      <c r="N338" s="105" t="str">
        <f>IFERROR(IF(INDEX(Backlog!L$6:L$1005,Calculation!$B338,1)="","",INDEX(Backlog!L$6:L$1005,Calculation!$B338,1)),"")</f>
        <v/>
      </c>
      <c r="O338" s="105" t="str">
        <f t="shared" si="123"/>
        <v/>
      </c>
      <c r="P338" s="86" t="str">
        <f>IFERROR(""&amp;INDEX(Backlog!M$6:M$1005,Calculation!$B338,1),"")</f>
        <v/>
      </c>
      <c r="Q338" s="106" t="str">
        <f t="shared" si="124"/>
        <v/>
      </c>
      <c r="R338" s="106">
        <f t="shared" si="125"/>
        <v>0</v>
      </c>
      <c r="T338" s="107">
        <f t="shared" si="126"/>
        <v>0</v>
      </c>
      <c r="U338" s="86">
        <f t="shared" si="127"/>
        <v>1</v>
      </c>
      <c r="V338" s="86">
        <f t="shared" si="128"/>
        <v>1</v>
      </c>
      <c r="W338" s="86">
        <f t="shared" si="129"/>
        <v>1</v>
      </c>
      <c r="X338" s="86">
        <f t="shared" si="136"/>
        <v>0</v>
      </c>
      <c r="Y338" s="86" t="str">
        <f t="shared" si="130"/>
        <v xml:space="preserve">#0 - </v>
      </c>
      <c r="Z338" s="86" t="str">
        <f t="shared" si="131"/>
        <v>-</v>
      </c>
      <c r="AA338" s="86" t="str">
        <f>IF(X338=0,"",IF(LEN(K338)=0,COLUMN(Kanban!$D$8),IFERROR(MATCH(K338,Kanban!$A$8:$AI$8,0),COLUMN(Kanban!$D$8))))</f>
        <v/>
      </c>
      <c r="AB338" s="86" t="str">
        <f>IF(X338=0,"",2*COUNTIF($AA$5:AA338,AA338)+$AF$5)</f>
        <v/>
      </c>
      <c r="AC338" s="106" t="str">
        <f t="shared" si="137"/>
        <v>-</v>
      </c>
      <c r="BF338" s="111" t="str">
        <f t="array" ref="BF338">IFERROR(SMALL(IF($D$5:$D$1004=$AP$6,$N$5:$N$1004,""),B338),"")</f>
        <v/>
      </c>
      <c r="BG338" s="112" t="str">
        <f>IF(IFERROR(MATCH(BF338,$BF$4:BF337,0),0)=0,MAX($BG$4:BG337)+1,"")</f>
        <v/>
      </c>
      <c r="BH338" s="113" t="str">
        <f t="shared" si="132"/>
        <v/>
      </c>
      <c r="BI338" s="112" t="str">
        <f t="shared" si="133"/>
        <v/>
      </c>
      <c r="BJ338" s="86" t="str">
        <f t="shared" si="134"/>
        <v/>
      </c>
      <c r="BK338" s="86" t="str">
        <f t="shared" si="138"/>
        <v/>
      </c>
      <c r="BL338" s="86" t="str">
        <f t="shared" si="135"/>
        <v/>
      </c>
      <c r="BM338" s="86" t="str">
        <f t="shared" si="139"/>
        <v/>
      </c>
    </row>
    <row r="339" spans="2:65" s="7" customFormat="1" x14ac:dyDescent="0.25">
      <c r="B339" s="104">
        <v>335</v>
      </c>
      <c r="C339" s="86">
        <f>IFERROR(INDEX(Backlog!B$6:B$1005,Calculation!$B339,1),"")</f>
        <v>0</v>
      </c>
      <c r="D339" s="86" t="str">
        <f>IFERROR(IF(INDEX(Backlog!C$6:C$1005,Calculation!$B339,1)="","",INDEX(Backlog!C$6:C$1005,Calculation!$B339,1)),"")</f>
        <v/>
      </c>
      <c r="E339" s="86" t="str">
        <f>IFERROR(""&amp;INDEX(Backlog!D$6:D$1005,Calculation!$B339,1),"")</f>
        <v/>
      </c>
      <c r="F339" s="86" t="str">
        <f>IFERROR(""&amp;INDEX(Backlog!E$6:E$1005,Calculation!$B339,1),"")</f>
        <v/>
      </c>
      <c r="G339" s="86" t="str">
        <f>IFERROR(""&amp;INDEX(Backlog!F$6:F$1005,Calculation!$B339,1),"")</f>
        <v/>
      </c>
      <c r="H339" s="86" t="str">
        <f>IFERROR(IF(INDEX(Backlog!G$6:G$1005,Calculation!$B339,1)="","",INDEX(Backlog!G$6:G$1005,Calculation!$B339,1)),"")</f>
        <v/>
      </c>
      <c r="I339" s="86" t="str">
        <f>IFERROR(IF(INDEX(Backlog!H$6:H$1005,Calculation!$B339,1)="","Not set",INDEX(Backlog!H$6:H$1005,Calculation!$B339,1)),"")</f>
        <v>Not set</v>
      </c>
      <c r="J339" s="86" t="str">
        <f>IFERROR(""&amp;INDEX(Backlog!I$6:I$1005,Calculation!$B339,1),"")</f>
        <v/>
      </c>
      <c r="K339" s="86" t="str">
        <f>IFERROR(IF(LEN(INDEX(Backlog!J$6:J$1005,Calculation!$B339,1))=0,"Not set",INDEX(Backlog!J$6:J$1005,Calculation!$B339,1)),"")</f>
        <v>Not set</v>
      </c>
      <c r="L339" s="105" t="str">
        <f>IFERROR(IF(INDEX(Backlog!K$6:K$1005,Calculation!$B339,1)="","",INDEX(Backlog!K$6:K$1005,Calculation!$B339,1)),"")</f>
        <v/>
      </c>
      <c r="M339" s="105" t="str">
        <f t="shared" si="122"/>
        <v/>
      </c>
      <c r="N339" s="105" t="str">
        <f>IFERROR(IF(INDEX(Backlog!L$6:L$1005,Calculation!$B339,1)="","",INDEX(Backlog!L$6:L$1005,Calculation!$B339,1)),"")</f>
        <v/>
      </c>
      <c r="O339" s="105" t="str">
        <f t="shared" si="123"/>
        <v/>
      </c>
      <c r="P339" s="86" t="str">
        <f>IFERROR(""&amp;INDEX(Backlog!M$6:M$1005,Calculation!$B339,1),"")</f>
        <v/>
      </c>
      <c r="Q339" s="106" t="str">
        <f t="shared" si="124"/>
        <v/>
      </c>
      <c r="R339" s="106">
        <f t="shared" si="125"/>
        <v>0</v>
      </c>
      <c r="T339" s="107">
        <f t="shared" si="126"/>
        <v>0</v>
      </c>
      <c r="U339" s="86">
        <f t="shared" si="127"/>
        <v>1</v>
      </c>
      <c r="V339" s="86">
        <f t="shared" si="128"/>
        <v>1</v>
      </c>
      <c r="W339" s="86">
        <f t="shared" si="129"/>
        <v>1</v>
      </c>
      <c r="X339" s="86">
        <f t="shared" si="136"/>
        <v>0</v>
      </c>
      <c r="Y339" s="86" t="str">
        <f t="shared" si="130"/>
        <v xml:space="preserve">#0 - </v>
      </c>
      <c r="Z339" s="86" t="str">
        <f t="shared" si="131"/>
        <v>-</v>
      </c>
      <c r="AA339" s="86" t="str">
        <f>IF(X339=0,"",IF(LEN(K339)=0,COLUMN(Kanban!$D$8),IFERROR(MATCH(K339,Kanban!$A$8:$AI$8,0),COLUMN(Kanban!$D$8))))</f>
        <v/>
      </c>
      <c r="AB339" s="86" t="str">
        <f>IF(X339=0,"",2*COUNTIF($AA$5:AA339,AA339)+$AF$5)</f>
        <v/>
      </c>
      <c r="AC339" s="106" t="str">
        <f t="shared" si="137"/>
        <v>-</v>
      </c>
      <c r="BF339" s="111" t="str">
        <f t="array" ref="BF339">IFERROR(SMALL(IF($D$5:$D$1004=$AP$6,$N$5:$N$1004,""),B339),"")</f>
        <v/>
      </c>
      <c r="BG339" s="112" t="str">
        <f>IF(IFERROR(MATCH(BF339,$BF$4:BF338,0),0)=0,MAX($BG$4:BG338)+1,"")</f>
        <v/>
      </c>
      <c r="BH339" s="113" t="str">
        <f t="shared" si="132"/>
        <v/>
      </c>
      <c r="BI339" s="112" t="str">
        <f t="shared" si="133"/>
        <v/>
      </c>
      <c r="BJ339" s="86" t="str">
        <f t="shared" si="134"/>
        <v/>
      </c>
      <c r="BK339" s="86" t="str">
        <f t="shared" si="138"/>
        <v/>
      </c>
      <c r="BL339" s="86" t="str">
        <f t="shared" si="135"/>
        <v/>
      </c>
      <c r="BM339" s="86" t="str">
        <f t="shared" si="139"/>
        <v/>
      </c>
    </row>
    <row r="340" spans="2:65" s="7" customFormat="1" x14ac:dyDescent="0.25">
      <c r="B340" s="104">
        <v>336</v>
      </c>
      <c r="C340" s="86">
        <f>IFERROR(INDEX(Backlog!B$6:B$1005,Calculation!$B340,1),"")</f>
        <v>0</v>
      </c>
      <c r="D340" s="86" t="str">
        <f>IFERROR(IF(INDEX(Backlog!C$6:C$1005,Calculation!$B340,1)="","",INDEX(Backlog!C$6:C$1005,Calculation!$B340,1)),"")</f>
        <v/>
      </c>
      <c r="E340" s="86" t="str">
        <f>IFERROR(""&amp;INDEX(Backlog!D$6:D$1005,Calculation!$B340,1),"")</f>
        <v/>
      </c>
      <c r="F340" s="86" t="str">
        <f>IFERROR(""&amp;INDEX(Backlog!E$6:E$1005,Calculation!$B340,1),"")</f>
        <v/>
      </c>
      <c r="G340" s="86" t="str">
        <f>IFERROR(""&amp;INDEX(Backlog!F$6:F$1005,Calculation!$B340,1),"")</f>
        <v/>
      </c>
      <c r="H340" s="86" t="str">
        <f>IFERROR(IF(INDEX(Backlog!G$6:G$1005,Calculation!$B340,1)="","",INDEX(Backlog!G$6:G$1005,Calculation!$B340,1)),"")</f>
        <v/>
      </c>
      <c r="I340" s="86" t="str">
        <f>IFERROR(IF(INDEX(Backlog!H$6:H$1005,Calculation!$B340,1)="","Not set",INDEX(Backlog!H$6:H$1005,Calculation!$B340,1)),"")</f>
        <v>Not set</v>
      </c>
      <c r="J340" s="86" t="str">
        <f>IFERROR(""&amp;INDEX(Backlog!I$6:I$1005,Calculation!$B340,1),"")</f>
        <v/>
      </c>
      <c r="K340" s="86" t="str">
        <f>IFERROR(IF(LEN(INDEX(Backlog!J$6:J$1005,Calculation!$B340,1))=0,"Not set",INDEX(Backlog!J$6:J$1005,Calculation!$B340,1)),"")</f>
        <v>Not set</v>
      </c>
      <c r="L340" s="105" t="str">
        <f>IFERROR(IF(INDEX(Backlog!K$6:K$1005,Calculation!$B340,1)="","",INDEX(Backlog!K$6:K$1005,Calculation!$B340,1)),"")</f>
        <v/>
      </c>
      <c r="M340" s="105" t="str">
        <f t="shared" si="122"/>
        <v/>
      </c>
      <c r="N340" s="105" t="str">
        <f>IFERROR(IF(INDEX(Backlog!L$6:L$1005,Calculation!$B340,1)="","",INDEX(Backlog!L$6:L$1005,Calculation!$B340,1)),"")</f>
        <v/>
      </c>
      <c r="O340" s="105" t="str">
        <f t="shared" si="123"/>
        <v/>
      </c>
      <c r="P340" s="86" t="str">
        <f>IFERROR(""&amp;INDEX(Backlog!M$6:M$1005,Calculation!$B340,1),"")</f>
        <v/>
      </c>
      <c r="Q340" s="106" t="str">
        <f t="shared" si="124"/>
        <v/>
      </c>
      <c r="R340" s="106">
        <f t="shared" si="125"/>
        <v>0</v>
      </c>
      <c r="T340" s="107">
        <f t="shared" si="126"/>
        <v>0</v>
      </c>
      <c r="U340" s="86">
        <f t="shared" si="127"/>
        <v>1</v>
      </c>
      <c r="V340" s="86">
        <f t="shared" si="128"/>
        <v>1</v>
      </c>
      <c r="W340" s="86">
        <f t="shared" si="129"/>
        <v>1</v>
      </c>
      <c r="X340" s="86">
        <f t="shared" si="136"/>
        <v>0</v>
      </c>
      <c r="Y340" s="86" t="str">
        <f t="shared" si="130"/>
        <v xml:space="preserve">#0 - </v>
      </c>
      <c r="Z340" s="86" t="str">
        <f t="shared" si="131"/>
        <v>-</v>
      </c>
      <c r="AA340" s="86" t="str">
        <f>IF(X340=0,"",IF(LEN(K340)=0,COLUMN(Kanban!$D$8),IFERROR(MATCH(K340,Kanban!$A$8:$AI$8,0),COLUMN(Kanban!$D$8))))</f>
        <v/>
      </c>
      <c r="AB340" s="86" t="str">
        <f>IF(X340=0,"",2*COUNTIF($AA$5:AA340,AA340)+$AF$5)</f>
        <v/>
      </c>
      <c r="AC340" s="106" t="str">
        <f t="shared" si="137"/>
        <v>-</v>
      </c>
      <c r="BF340" s="111" t="str">
        <f t="array" ref="BF340">IFERROR(SMALL(IF($D$5:$D$1004=$AP$6,$N$5:$N$1004,""),B340),"")</f>
        <v/>
      </c>
      <c r="BG340" s="112" t="str">
        <f>IF(IFERROR(MATCH(BF340,$BF$4:BF339,0),0)=0,MAX($BG$4:BG339)+1,"")</f>
        <v/>
      </c>
      <c r="BH340" s="113" t="str">
        <f t="shared" si="132"/>
        <v/>
      </c>
      <c r="BI340" s="112" t="str">
        <f t="shared" si="133"/>
        <v/>
      </c>
      <c r="BJ340" s="86" t="str">
        <f t="shared" si="134"/>
        <v/>
      </c>
      <c r="BK340" s="86" t="str">
        <f t="shared" si="138"/>
        <v/>
      </c>
      <c r="BL340" s="86" t="str">
        <f t="shared" si="135"/>
        <v/>
      </c>
      <c r="BM340" s="86" t="str">
        <f t="shared" si="139"/>
        <v/>
      </c>
    </row>
    <row r="341" spans="2:65" s="7" customFormat="1" x14ac:dyDescent="0.25">
      <c r="B341" s="104">
        <v>337</v>
      </c>
      <c r="C341" s="86">
        <f>IFERROR(INDEX(Backlog!B$6:B$1005,Calculation!$B341,1),"")</f>
        <v>0</v>
      </c>
      <c r="D341" s="86" t="str">
        <f>IFERROR(IF(INDEX(Backlog!C$6:C$1005,Calculation!$B341,1)="","",INDEX(Backlog!C$6:C$1005,Calculation!$B341,1)),"")</f>
        <v/>
      </c>
      <c r="E341" s="86" t="str">
        <f>IFERROR(""&amp;INDEX(Backlog!D$6:D$1005,Calculation!$B341,1),"")</f>
        <v/>
      </c>
      <c r="F341" s="86" t="str">
        <f>IFERROR(""&amp;INDEX(Backlog!E$6:E$1005,Calculation!$B341,1),"")</f>
        <v/>
      </c>
      <c r="G341" s="86" t="str">
        <f>IFERROR(""&amp;INDEX(Backlog!F$6:F$1005,Calculation!$B341,1),"")</f>
        <v/>
      </c>
      <c r="H341" s="86" t="str">
        <f>IFERROR(IF(INDEX(Backlog!G$6:G$1005,Calculation!$B341,1)="","",INDEX(Backlog!G$6:G$1005,Calculation!$B341,1)),"")</f>
        <v/>
      </c>
      <c r="I341" s="86" t="str">
        <f>IFERROR(IF(INDEX(Backlog!H$6:H$1005,Calculation!$B341,1)="","Not set",INDEX(Backlog!H$6:H$1005,Calculation!$B341,1)),"")</f>
        <v>Not set</v>
      </c>
      <c r="J341" s="86" t="str">
        <f>IFERROR(""&amp;INDEX(Backlog!I$6:I$1005,Calculation!$B341,1),"")</f>
        <v/>
      </c>
      <c r="K341" s="86" t="str">
        <f>IFERROR(IF(LEN(INDEX(Backlog!J$6:J$1005,Calculation!$B341,1))=0,"Not set",INDEX(Backlog!J$6:J$1005,Calculation!$B341,1)),"")</f>
        <v>Not set</v>
      </c>
      <c r="L341" s="105" t="str">
        <f>IFERROR(IF(INDEX(Backlog!K$6:K$1005,Calculation!$B341,1)="","",INDEX(Backlog!K$6:K$1005,Calculation!$B341,1)),"")</f>
        <v/>
      </c>
      <c r="M341" s="105" t="str">
        <f t="shared" si="122"/>
        <v/>
      </c>
      <c r="N341" s="105" t="str">
        <f>IFERROR(IF(INDEX(Backlog!L$6:L$1005,Calculation!$B341,1)="","",INDEX(Backlog!L$6:L$1005,Calculation!$B341,1)),"")</f>
        <v/>
      </c>
      <c r="O341" s="105" t="str">
        <f t="shared" si="123"/>
        <v/>
      </c>
      <c r="P341" s="86" t="str">
        <f>IFERROR(""&amp;INDEX(Backlog!M$6:M$1005,Calculation!$B341,1),"")</f>
        <v/>
      </c>
      <c r="Q341" s="106" t="str">
        <f t="shared" si="124"/>
        <v/>
      </c>
      <c r="R341" s="106">
        <f t="shared" si="125"/>
        <v>0</v>
      </c>
      <c r="T341" s="107">
        <f t="shared" si="126"/>
        <v>0</v>
      </c>
      <c r="U341" s="86">
        <f t="shared" si="127"/>
        <v>1</v>
      </c>
      <c r="V341" s="86">
        <f t="shared" si="128"/>
        <v>1</v>
      </c>
      <c r="W341" s="86">
        <f t="shared" si="129"/>
        <v>1</v>
      </c>
      <c r="X341" s="86">
        <f t="shared" si="136"/>
        <v>0</v>
      </c>
      <c r="Y341" s="86" t="str">
        <f t="shared" si="130"/>
        <v xml:space="preserve">#0 - </v>
      </c>
      <c r="Z341" s="86" t="str">
        <f t="shared" si="131"/>
        <v>-</v>
      </c>
      <c r="AA341" s="86" t="str">
        <f>IF(X341=0,"",IF(LEN(K341)=0,COLUMN(Kanban!$D$8),IFERROR(MATCH(K341,Kanban!$A$8:$AI$8,0),COLUMN(Kanban!$D$8))))</f>
        <v/>
      </c>
      <c r="AB341" s="86" t="str">
        <f>IF(X341=0,"",2*COUNTIF($AA$5:AA341,AA341)+$AF$5)</f>
        <v/>
      </c>
      <c r="AC341" s="106" t="str">
        <f t="shared" si="137"/>
        <v>-</v>
      </c>
      <c r="BF341" s="111" t="str">
        <f t="array" ref="BF341">IFERROR(SMALL(IF($D$5:$D$1004=$AP$6,$N$5:$N$1004,""),B341),"")</f>
        <v/>
      </c>
      <c r="BG341" s="112" t="str">
        <f>IF(IFERROR(MATCH(BF341,$BF$4:BF340,0),0)=0,MAX($BG$4:BG340)+1,"")</f>
        <v/>
      </c>
      <c r="BH341" s="113" t="str">
        <f t="shared" si="132"/>
        <v/>
      </c>
      <c r="BI341" s="112" t="str">
        <f t="shared" si="133"/>
        <v/>
      </c>
      <c r="BJ341" s="86" t="str">
        <f t="shared" si="134"/>
        <v/>
      </c>
      <c r="BK341" s="86" t="str">
        <f t="shared" si="138"/>
        <v/>
      </c>
      <c r="BL341" s="86" t="str">
        <f t="shared" si="135"/>
        <v/>
      </c>
      <c r="BM341" s="86" t="str">
        <f t="shared" si="139"/>
        <v/>
      </c>
    </row>
    <row r="342" spans="2:65" s="7" customFormat="1" x14ac:dyDescent="0.25">
      <c r="B342" s="104">
        <v>338</v>
      </c>
      <c r="C342" s="86">
        <f>IFERROR(INDEX(Backlog!B$6:B$1005,Calculation!$B342,1),"")</f>
        <v>0</v>
      </c>
      <c r="D342" s="86" t="str">
        <f>IFERROR(IF(INDEX(Backlog!C$6:C$1005,Calculation!$B342,1)="","",INDEX(Backlog!C$6:C$1005,Calculation!$B342,1)),"")</f>
        <v/>
      </c>
      <c r="E342" s="86" t="str">
        <f>IFERROR(""&amp;INDEX(Backlog!D$6:D$1005,Calculation!$B342,1),"")</f>
        <v/>
      </c>
      <c r="F342" s="86" t="str">
        <f>IFERROR(""&amp;INDEX(Backlog!E$6:E$1005,Calculation!$B342,1),"")</f>
        <v/>
      </c>
      <c r="G342" s="86" t="str">
        <f>IFERROR(""&amp;INDEX(Backlog!F$6:F$1005,Calculation!$B342,1),"")</f>
        <v/>
      </c>
      <c r="H342" s="86" t="str">
        <f>IFERROR(IF(INDEX(Backlog!G$6:G$1005,Calculation!$B342,1)="","",INDEX(Backlog!G$6:G$1005,Calculation!$B342,1)),"")</f>
        <v/>
      </c>
      <c r="I342" s="86" t="str">
        <f>IFERROR(IF(INDEX(Backlog!H$6:H$1005,Calculation!$B342,1)="","Not set",INDEX(Backlog!H$6:H$1005,Calculation!$B342,1)),"")</f>
        <v>Not set</v>
      </c>
      <c r="J342" s="86" t="str">
        <f>IFERROR(""&amp;INDEX(Backlog!I$6:I$1005,Calculation!$B342,1),"")</f>
        <v/>
      </c>
      <c r="K342" s="86" t="str">
        <f>IFERROR(IF(LEN(INDEX(Backlog!J$6:J$1005,Calculation!$B342,1))=0,"Not set",INDEX(Backlog!J$6:J$1005,Calculation!$B342,1)),"")</f>
        <v>Not set</v>
      </c>
      <c r="L342" s="105" t="str">
        <f>IFERROR(IF(INDEX(Backlog!K$6:K$1005,Calculation!$B342,1)="","",INDEX(Backlog!K$6:K$1005,Calculation!$B342,1)),"")</f>
        <v/>
      </c>
      <c r="M342" s="105" t="str">
        <f t="shared" si="122"/>
        <v/>
      </c>
      <c r="N342" s="105" t="str">
        <f>IFERROR(IF(INDEX(Backlog!L$6:L$1005,Calculation!$B342,1)="","",INDEX(Backlog!L$6:L$1005,Calculation!$B342,1)),"")</f>
        <v/>
      </c>
      <c r="O342" s="105" t="str">
        <f t="shared" si="123"/>
        <v/>
      </c>
      <c r="P342" s="86" t="str">
        <f>IFERROR(""&amp;INDEX(Backlog!M$6:M$1005,Calculation!$B342,1),"")</f>
        <v/>
      </c>
      <c r="Q342" s="106" t="str">
        <f t="shared" si="124"/>
        <v/>
      </c>
      <c r="R342" s="106">
        <f t="shared" si="125"/>
        <v>0</v>
      </c>
      <c r="T342" s="107">
        <f t="shared" si="126"/>
        <v>0</v>
      </c>
      <c r="U342" s="86">
        <f t="shared" si="127"/>
        <v>1</v>
      </c>
      <c r="V342" s="86">
        <f t="shared" si="128"/>
        <v>1</v>
      </c>
      <c r="W342" s="86">
        <f t="shared" si="129"/>
        <v>1</v>
      </c>
      <c r="X342" s="86">
        <f t="shared" si="136"/>
        <v>0</v>
      </c>
      <c r="Y342" s="86" t="str">
        <f t="shared" si="130"/>
        <v xml:space="preserve">#0 - </v>
      </c>
      <c r="Z342" s="86" t="str">
        <f t="shared" si="131"/>
        <v>-</v>
      </c>
      <c r="AA342" s="86" t="str">
        <f>IF(X342=0,"",IF(LEN(K342)=0,COLUMN(Kanban!$D$8),IFERROR(MATCH(K342,Kanban!$A$8:$AI$8,0),COLUMN(Kanban!$D$8))))</f>
        <v/>
      </c>
      <c r="AB342" s="86" t="str">
        <f>IF(X342=0,"",2*COUNTIF($AA$5:AA342,AA342)+$AF$5)</f>
        <v/>
      </c>
      <c r="AC342" s="106" t="str">
        <f t="shared" si="137"/>
        <v>-</v>
      </c>
      <c r="BF342" s="111" t="str">
        <f t="array" ref="BF342">IFERROR(SMALL(IF($D$5:$D$1004=$AP$6,$N$5:$N$1004,""),B342),"")</f>
        <v/>
      </c>
      <c r="BG342" s="112" t="str">
        <f>IF(IFERROR(MATCH(BF342,$BF$4:BF341,0),0)=0,MAX($BG$4:BG341)+1,"")</f>
        <v/>
      </c>
      <c r="BH342" s="113" t="str">
        <f t="shared" si="132"/>
        <v/>
      </c>
      <c r="BI342" s="112" t="str">
        <f t="shared" si="133"/>
        <v/>
      </c>
      <c r="BJ342" s="86" t="str">
        <f t="shared" si="134"/>
        <v/>
      </c>
      <c r="BK342" s="86" t="str">
        <f t="shared" si="138"/>
        <v/>
      </c>
      <c r="BL342" s="86" t="str">
        <f t="shared" si="135"/>
        <v/>
      </c>
      <c r="BM342" s="86" t="str">
        <f t="shared" si="139"/>
        <v/>
      </c>
    </row>
    <row r="343" spans="2:65" s="7" customFormat="1" x14ac:dyDescent="0.25">
      <c r="B343" s="104">
        <v>339</v>
      </c>
      <c r="C343" s="86">
        <f>IFERROR(INDEX(Backlog!B$6:B$1005,Calculation!$B343,1),"")</f>
        <v>0</v>
      </c>
      <c r="D343" s="86" t="str">
        <f>IFERROR(IF(INDEX(Backlog!C$6:C$1005,Calculation!$B343,1)="","",INDEX(Backlog!C$6:C$1005,Calculation!$B343,1)),"")</f>
        <v/>
      </c>
      <c r="E343" s="86" t="str">
        <f>IFERROR(""&amp;INDEX(Backlog!D$6:D$1005,Calculation!$B343,1),"")</f>
        <v/>
      </c>
      <c r="F343" s="86" t="str">
        <f>IFERROR(""&amp;INDEX(Backlog!E$6:E$1005,Calculation!$B343,1),"")</f>
        <v/>
      </c>
      <c r="G343" s="86" t="str">
        <f>IFERROR(""&amp;INDEX(Backlog!F$6:F$1005,Calculation!$B343,1),"")</f>
        <v/>
      </c>
      <c r="H343" s="86" t="str">
        <f>IFERROR(IF(INDEX(Backlog!G$6:G$1005,Calculation!$B343,1)="","",INDEX(Backlog!G$6:G$1005,Calculation!$B343,1)),"")</f>
        <v/>
      </c>
      <c r="I343" s="86" t="str">
        <f>IFERROR(IF(INDEX(Backlog!H$6:H$1005,Calculation!$B343,1)="","Not set",INDEX(Backlog!H$6:H$1005,Calculation!$B343,1)),"")</f>
        <v>Not set</v>
      </c>
      <c r="J343" s="86" t="str">
        <f>IFERROR(""&amp;INDEX(Backlog!I$6:I$1005,Calculation!$B343,1),"")</f>
        <v/>
      </c>
      <c r="K343" s="86" t="str">
        <f>IFERROR(IF(LEN(INDEX(Backlog!J$6:J$1005,Calculation!$B343,1))=0,"Not set",INDEX(Backlog!J$6:J$1005,Calculation!$B343,1)),"")</f>
        <v>Not set</v>
      </c>
      <c r="L343" s="105" t="str">
        <f>IFERROR(IF(INDEX(Backlog!K$6:K$1005,Calculation!$B343,1)="","",INDEX(Backlog!K$6:K$1005,Calculation!$B343,1)),"")</f>
        <v/>
      </c>
      <c r="M343" s="105" t="str">
        <f t="shared" si="122"/>
        <v/>
      </c>
      <c r="N343" s="105" t="str">
        <f>IFERROR(IF(INDEX(Backlog!L$6:L$1005,Calculation!$B343,1)="","",INDEX(Backlog!L$6:L$1005,Calculation!$B343,1)),"")</f>
        <v/>
      </c>
      <c r="O343" s="105" t="str">
        <f t="shared" si="123"/>
        <v/>
      </c>
      <c r="P343" s="86" t="str">
        <f>IFERROR(""&amp;INDEX(Backlog!M$6:M$1005,Calculation!$B343,1),"")</f>
        <v/>
      </c>
      <c r="Q343" s="106" t="str">
        <f t="shared" si="124"/>
        <v/>
      </c>
      <c r="R343" s="106">
        <f t="shared" si="125"/>
        <v>0</v>
      </c>
      <c r="T343" s="107">
        <f t="shared" si="126"/>
        <v>0</v>
      </c>
      <c r="U343" s="86">
        <f t="shared" si="127"/>
        <v>1</v>
      </c>
      <c r="V343" s="86">
        <f t="shared" si="128"/>
        <v>1</v>
      </c>
      <c r="W343" s="86">
        <f t="shared" si="129"/>
        <v>1</v>
      </c>
      <c r="X343" s="86">
        <f t="shared" si="136"/>
        <v>0</v>
      </c>
      <c r="Y343" s="86" t="str">
        <f t="shared" si="130"/>
        <v xml:space="preserve">#0 - </v>
      </c>
      <c r="Z343" s="86" t="str">
        <f t="shared" si="131"/>
        <v>-</v>
      </c>
      <c r="AA343" s="86" t="str">
        <f>IF(X343=0,"",IF(LEN(K343)=0,COLUMN(Kanban!$D$8),IFERROR(MATCH(K343,Kanban!$A$8:$AI$8,0),COLUMN(Kanban!$D$8))))</f>
        <v/>
      </c>
      <c r="AB343" s="86" t="str">
        <f>IF(X343=0,"",2*COUNTIF($AA$5:AA343,AA343)+$AF$5)</f>
        <v/>
      </c>
      <c r="AC343" s="106" t="str">
        <f t="shared" si="137"/>
        <v>-</v>
      </c>
      <c r="BF343" s="111" t="str">
        <f t="array" ref="BF343">IFERROR(SMALL(IF($D$5:$D$1004=$AP$6,$N$5:$N$1004,""),B343),"")</f>
        <v/>
      </c>
      <c r="BG343" s="112" t="str">
        <f>IF(IFERROR(MATCH(BF343,$BF$4:BF342,0),0)=0,MAX($BG$4:BG342)+1,"")</f>
        <v/>
      </c>
      <c r="BH343" s="113" t="str">
        <f t="shared" si="132"/>
        <v/>
      </c>
      <c r="BI343" s="112" t="str">
        <f t="shared" si="133"/>
        <v/>
      </c>
      <c r="BJ343" s="86" t="str">
        <f t="shared" si="134"/>
        <v/>
      </c>
      <c r="BK343" s="86" t="str">
        <f t="shared" si="138"/>
        <v/>
      </c>
      <c r="BL343" s="86" t="str">
        <f t="shared" si="135"/>
        <v/>
      </c>
      <c r="BM343" s="86" t="str">
        <f t="shared" si="139"/>
        <v/>
      </c>
    </row>
    <row r="344" spans="2:65" s="7" customFormat="1" x14ac:dyDescent="0.25">
      <c r="B344" s="104">
        <v>340</v>
      </c>
      <c r="C344" s="86">
        <f>IFERROR(INDEX(Backlog!B$6:B$1005,Calculation!$B344,1),"")</f>
        <v>0</v>
      </c>
      <c r="D344" s="86" t="str">
        <f>IFERROR(IF(INDEX(Backlog!C$6:C$1005,Calculation!$B344,1)="","",INDEX(Backlog!C$6:C$1005,Calculation!$B344,1)),"")</f>
        <v/>
      </c>
      <c r="E344" s="86" t="str">
        <f>IFERROR(""&amp;INDEX(Backlog!D$6:D$1005,Calculation!$B344,1),"")</f>
        <v/>
      </c>
      <c r="F344" s="86" t="str">
        <f>IFERROR(""&amp;INDEX(Backlog!E$6:E$1005,Calculation!$B344,1),"")</f>
        <v/>
      </c>
      <c r="G344" s="86" t="str">
        <f>IFERROR(""&amp;INDEX(Backlog!F$6:F$1005,Calculation!$B344,1),"")</f>
        <v/>
      </c>
      <c r="H344" s="86" t="str">
        <f>IFERROR(IF(INDEX(Backlog!G$6:G$1005,Calculation!$B344,1)="","",INDEX(Backlog!G$6:G$1005,Calculation!$B344,1)),"")</f>
        <v/>
      </c>
      <c r="I344" s="86" t="str">
        <f>IFERROR(IF(INDEX(Backlog!H$6:H$1005,Calculation!$B344,1)="","Not set",INDEX(Backlog!H$6:H$1005,Calculation!$B344,1)),"")</f>
        <v>Not set</v>
      </c>
      <c r="J344" s="86" t="str">
        <f>IFERROR(""&amp;INDEX(Backlog!I$6:I$1005,Calculation!$B344,1),"")</f>
        <v/>
      </c>
      <c r="K344" s="86" t="str">
        <f>IFERROR(IF(LEN(INDEX(Backlog!J$6:J$1005,Calculation!$B344,1))=0,"Not set",INDEX(Backlog!J$6:J$1005,Calculation!$B344,1)),"")</f>
        <v>Not set</v>
      </c>
      <c r="L344" s="105" t="str">
        <f>IFERROR(IF(INDEX(Backlog!K$6:K$1005,Calculation!$B344,1)="","",INDEX(Backlog!K$6:K$1005,Calculation!$B344,1)),"")</f>
        <v/>
      </c>
      <c r="M344" s="105" t="str">
        <f t="shared" si="122"/>
        <v/>
      </c>
      <c r="N344" s="105" t="str">
        <f>IFERROR(IF(INDEX(Backlog!L$6:L$1005,Calculation!$B344,1)="","",INDEX(Backlog!L$6:L$1005,Calculation!$B344,1)),"")</f>
        <v/>
      </c>
      <c r="O344" s="105" t="str">
        <f t="shared" si="123"/>
        <v/>
      </c>
      <c r="P344" s="86" t="str">
        <f>IFERROR(""&amp;INDEX(Backlog!M$6:M$1005,Calculation!$B344,1),"")</f>
        <v/>
      </c>
      <c r="Q344" s="106" t="str">
        <f t="shared" si="124"/>
        <v/>
      </c>
      <c r="R344" s="106">
        <f t="shared" si="125"/>
        <v>0</v>
      </c>
      <c r="T344" s="107">
        <f t="shared" si="126"/>
        <v>0</v>
      </c>
      <c r="U344" s="86">
        <f t="shared" si="127"/>
        <v>1</v>
      </c>
      <c r="V344" s="86">
        <f t="shared" si="128"/>
        <v>1</v>
      </c>
      <c r="W344" s="86">
        <f t="shared" si="129"/>
        <v>1</v>
      </c>
      <c r="X344" s="86">
        <f t="shared" si="136"/>
        <v>0</v>
      </c>
      <c r="Y344" s="86" t="str">
        <f t="shared" si="130"/>
        <v xml:space="preserve">#0 - </v>
      </c>
      <c r="Z344" s="86" t="str">
        <f t="shared" si="131"/>
        <v>-</v>
      </c>
      <c r="AA344" s="86" t="str">
        <f>IF(X344=0,"",IF(LEN(K344)=0,COLUMN(Kanban!$D$8),IFERROR(MATCH(K344,Kanban!$A$8:$AI$8,0),COLUMN(Kanban!$D$8))))</f>
        <v/>
      </c>
      <c r="AB344" s="86" t="str">
        <f>IF(X344=0,"",2*COUNTIF($AA$5:AA344,AA344)+$AF$5)</f>
        <v/>
      </c>
      <c r="AC344" s="106" t="str">
        <f t="shared" si="137"/>
        <v>-</v>
      </c>
      <c r="BF344" s="111" t="str">
        <f t="array" ref="BF344">IFERROR(SMALL(IF($D$5:$D$1004=$AP$6,$N$5:$N$1004,""),B344),"")</f>
        <v/>
      </c>
      <c r="BG344" s="112" t="str">
        <f>IF(IFERROR(MATCH(BF344,$BF$4:BF343,0),0)=0,MAX($BG$4:BG343)+1,"")</f>
        <v/>
      </c>
      <c r="BH344" s="113" t="str">
        <f t="shared" si="132"/>
        <v/>
      </c>
      <c r="BI344" s="112" t="str">
        <f t="shared" si="133"/>
        <v/>
      </c>
      <c r="BJ344" s="86" t="str">
        <f t="shared" si="134"/>
        <v/>
      </c>
      <c r="BK344" s="86" t="str">
        <f t="shared" si="138"/>
        <v/>
      </c>
      <c r="BL344" s="86" t="str">
        <f t="shared" si="135"/>
        <v/>
      </c>
      <c r="BM344" s="86" t="str">
        <f t="shared" si="139"/>
        <v/>
      </c>
    </row>
    <row r="345" spans="2:65" s="7" customFormat="1" x14ac:dyDescent="0.25">
      <c r="B345" s="104">
        <v>341</v>
      </c>
      <c r="C345" s="86">
        <f>IFERROR(INDEX(Backlog!B$6:B$1005,Calculation!$B345,1),"")</f>
        <v>0</v>
      </c>
      <c r="D345" s="86" t="str">
        <f>IFERROR(IF(INDEX(Backlog!C$6:C$1005,Calculation!$B345,1)="","",INDEX(Backlog!C$6:C$1005,Calculation!$B345,1)),"")</f>
        <v/>
      </c>
      <c r="E345" s="86" t="str">
        <f>IFERROR(""&amp;INDEX(Backlog!D$6:D$1005,Calculation!$B345,1),"")</f>
        <v/>
      </c>
      <c r="F345" s="86" t="str">
        <f>IFERROR(""&amp;INDEX(Backlog!E$6:E$1005,Calculation!$B345,1),"")</f>
        <v/>
      </c>
      <c r="G345" s="86" t="str">
        <f>IFERROR(""&amp;INDEX(Backlog!F$6:F$1005,Calculation!$B345,1),"")</f>
        <v/>
      </c>
      <c r="H345" s="86" t="str">
        <f>IFERROR(IF(INDEX(Backlog!G$6:G$1005,Calculation!$B345,1)="","",INDEX(Backlog!G$6:G$1005,Calculation!$B345,1)),"")</f>
        <v/>
      </c>
      <c r="I345" s="86" t="str">
        <f>IFERROR(IF(INDEX(Backlog!H$6:H$1005,Calculation!$B345,1)="","Not set",INDEX(Backlog!H$6:H$1005,Calculation!$B345,1)),"")</f>
        <v>Not set</v>
      </c>
      <c r="J345" s="86" t="str">
        <f>IFERROR(""&amp;INDEX(Backlog!I$6:I$1005,Calculation!$B345,1),"")</f>
        <v/>
      </c>
      <c r="K345" s="86" t="str">
        <f>IFERROR(IF(LEN(INDEX(Backlog!J$6:J$1005,Calculation!$B345,1))=0,"Not set",INDEX(Backlog!J$6:J$1005,Calculation!$B345,1)),"")</f>
        <v>Not set</v>
      </c>
      <c r="L345" s="105" t="str">
        <f>IFERROR(IF(INDEX(Backlog!K$6:K$1005,Calculation!$B345,1)="","",INDEX(Backlog!K$6:K$1005,Calculation!$B345,1)),"")</f>
        <v/>
      </c>
      <c r="M345" s="105" t="str">
        <f t="shared" si="122"/>
        <v/>
      </c>
      <c r="N345" s="105" t="str">
        <f>IFERROR(IF(INDEX(Backlog!L$6:L$1005,Calculation!$B345,1)="","",INDEX(Backlog!L$6:L$1005,Calculation!$B345,1)),"")</f>
        <v/>
      </c>
      <c r="O345" s="105" t="str">
        <f t="shared" si="123"/>
        <v/>
      </c>
      <c r="P345" s="86" t="str">
        <f>IFERROR(""&amp;INDEX(Backlog!M$6:M$1005,Calculation!$B345,1),"")</f>
        <v/>
      </c>
      <c r="Q345" s="106" t="str">
        <f t="shared" si="124"/>
        <v/>
      </c>
      <c r="R345" s="106">
        <f t="shared" si="125"/>
        <v>0</v>
      </c>
      <c r="T345" s="107">
        <f t="shared" si="126"/>
        <v>0</v>
      </c>
      <c r="U345" s="86">
        <f t="shared" si="127"/>
        <v>1</v>
      </c>
      <c r="V345" s="86">
        <f t="shared" si="128"/>
        <v>1</v>
      </c>
      <c r="W345" s="86">
        <f t="shared" si="129"/>
        <v>1</v>
      </c>
      <c r="X345" s="86">
        <f t="shared" si="136"/>
        <v>0</v>
      </c>
      <c r="Y345" s="86" t="str">
        <f t="shared" si="130"/>
        <v xml:space="preserve">#0 - </v>
      </c>
      <c r="Z345" s="86" t="str">
        <f t="shared" si="131"/>
        <v>-</v>
      </c>
      <c r="AA345" s="86" t="str">
        <f>IF(X345=0,"",IF(LEN(K345)=0,COLUMN(Kanban!$D$8),IFERROR(MATCH(K345,Kanban!$A$8:$AI$8,0),COLUMN(Kanban!$D$8))))</f>
        <v/>
      </c>
      <c r="AB345" s="86" t="str">
        <f>IF(X345=0,"",2*COUNTIF($AA$5:AA345,AA345)+$AF$5)</f>
        <v/>
      </c>
      <c r="AC345" s="106" t="str">
        <f t="shared" si="137"/>
        <v>-</v>
      </c>
      <c r="BF345" s="111" t="str">
        <f t="array" ref="BF345">IFERROR(SMALL(IF($D$5:$D$1004=$AP$6,$N$5:$N$1004,""),B345),"")</f>
        <v/>
      </c>
      <c r="BG345" s="112" t="str">
        <f>IF(IFERROR(MATCH(BF345,$BF$4:BF344,0),0)=0,MAX($BG$4:BG344)+1,"")</f>
        <v/>
      </c>
      <c r="BH345" s="113" t="str">
        <f t="shared" si="132"/>
        <v/>
      </c>
      <c r="BI345" s="112" t="str">
        <f t="shared" si="133"/>
        <v/>
      </c>
      <c r="BJ345" s="86" t="str">
        <f t="shared" si="134"/>
        <v/>
      </c>
      <c r="BK345" s="86" t="str">
        <f t="shared" si="138"/>
        <v/>
      </c>
      <c r="BL345" s="86" t="str">
        <f t="shared" si="135"/>
        <v/>
      </c>
      <c r="BM345" s="86" t="str">
        <f t="shared" si="139"/>
        <v/>
      </c>
    </row>
    <row r="346" spans="2:65" s="7" customFormat="1" x14ac:dyDescent="0.25">
      <c r="B346" s="104">
        <v>342</v>
      </c>
      <c r="C346" s="86">
        <f>IFERROR(INDEX(Backlog!B$6:B$1005,Calculation!$B346,1),"")</f>
        <v>0</v>
      </c>
      <c r="D346" s="86" t="str">
        <f>IFERROR(IF(INDEX(Backlog!C$6:C$1005,Calculation!$B346,1)="","",INDEX(Backlog!C$6:C$1005,Calculation!$B346,1)),"")</f>
        <v/>
      </c>
      <c r="E346" s="86" t="str">
        <f>IFERROR(""&amp;INDEX(Backlog!D$6:D$1005,Calculation!$B346,1),"")</f>
        <v/>
      </c>
      <c r="F346" s="86" t="str">
        <f>IFERROR(""&amp;INDEX(Backlog!E$6:E$1005,Calculation!$B346,1),"")</f>
        <v/>
      </c>
      <c r="G346" s="86" t="str">
        <f>IFERROR(""&amp;INDEX(Backlog!F$6:F$1005,Calculation!$B346,1),"")</f>
        <v/>
      </c>
      <c r="H346" s="86" t="str">
        <f>IFERROR(IF(INDEX(Backlog!G$6:G$1005,Calculation!$B346,1)="","",INDEX(Backlog!G$6:G$1005,Calculation!$B346,1)),"")</f>
        <v/>
      </c>
      <c r="I346" s="86" t="str">
        <f>IFERROR(IF(INDEX(Backlog!H$6:H$1005,Calculation!$B346,1)="","Not set",INDEX(Backlog!H$6:H$1005,Calculation!$B346,1)),"")</f>
        <v>Not set</v>
      </c>
      <c r="J346" s="86" t="str">
        <f>IFERROR(""&amp;INDEX(Backlog!I$6:I$1005,Calculation!$B346,1),"")</f>
        <v/>
      </c>
      <c r="K346" s="86" t="str">
        <f>IFERROR(IF(LEN(INDEX(Backlog!J$6:J$1005,Calculation!$B346,1))=0,"Not set",INDEX(Backlog!J$6:J$1005,Calculation!$B346,1)),"")</f>
        <v>Not set</v>
      </c>
      <c r="L346" s="105" t="str">
        <f>IFERROR(IF(INDEX(Backlog!K$6:K$1005,Calculation!$B346,1)="","",INDEX(Backlog!K$6:K$1005,Calculation!$B346,1)),"")</f>
        <v/>
      </c>
      <c r="M346" s="105" t="str">
        <f t="shared" si="122"/>
        <v/>
      </c>
      <c r="N346" s="105" t="str">
        <f>IFERROR(IF(INDEX(Backlog!L$6:L$1005,Calculation!$B346,1)="","",INDEX(Backlog!L$6:L$1005,Calculation!$B346,1)),"")</f>
        <v/>
      </c>
      <c r="O346" s="105" t="str">
        <f t="shared" si="123"/>
        <v/>
      </c>
      <c r="P346" s="86" t="str">
        <f>IFERROR(""&amp;INDEX(Backlog!M$6:M$1005,Calculation!$B346,1),"")</f>
        <v/>
      </c>
      <c r="Q346" s="106" t="str">
        <f t="shared" si="124"/>
        <v/>
      </c>
      <c r="R346" s="106">
        <f t="shared" si="125"/>
        <v>0</v>
      </c>
      <c r="T346" s="107">
        <f t="shared" si="126"/>
        <v>0</v>
      </c>
      <c r="U346" s="86">
        <f t="shared" si="127"/>
        <v>1</v>
      </c>
      <c r="V346" s="86">
        <f t="shared" si="128"/>
        <v>1</v>
      </c>
      <c r="W346" s="86">
        <f t="shared" si="129"/>
        <v>1</v>
      </c>
      <c r="X346" s="86">
        <f t="shared" si="136"/>
        <v>0</v>
      </c>
      <c r="Y346" s="86" t="str">
        <f t="shared" si="130"/>
        <v xml:space="preserve">#0 - </v>
      </c>
      <c r="Z346" s="86" t="str">
        <f t="shared" si="131"/>
        <v>-</v>
      </c>
      <c r="AA346" s="86" t="str">
        <f>IF(X346=0,"",IF(LEN(K346)=0,COLUMN(Kanban!$D$8),IFERROR(MATCH(K346,Kanban!$A$8:$AI$8,0),COLUMN(Kanban!$D$8))))</f>
        <v/>
      </c>
      <c r="AB346" s="86" t="str">
        <f>IF(X346=0,"",2*COUNTIF($AA$5:AA346,AA346)+$AF$5)</f>
        <v/>
      </c>
      <c r="AC346" s="106" t="str">
        <f t="shared" si="137"/>
        <v>-</v>
      </c>
      <c r="BF346" s="111" t="str">
        <f t="array" ref="BF346">IFERROR(SMALL(IF($D$5:$D$1004=$AP$6,$N$5:$N$1004,""),B346),"")</f>
        <v/>
      </c>
      <c r="BG346" s="112" t="str">
        <f>IF(IFERROR(MATCH(BF346,$BF$4:BF345,0),0)=0,MAX($BG$4:BG345)+1,"")</f>
        <v/>
      </c>
      <c r="BH346" s="113" t="str">
        <f t="shared" si="132"/>
        <v/>
      </c>
      <c r="BI346" s="112" t="str">
        <f t="shared" si="133"/>
        <v/>
      </c>
      <c r="BJ346" s="86" t="str">
        <f t="shared" si="134"/>
        <v/>
      </c>
      <c r="BK346" s="86" t="str">
        <f t="shared" si="138"/>
        <v/>
      </c>
      <c r="BL346" s="86" t="str">
        <f t="shared" si="135"/>
        <v/>
      </c>
      <c r="BM346" s="86" t="str">
        <f t="shared" si="139"/>
        <v/>
      </c>
    </row>
    <row r="347" spans="2:65" s="7" customFormat="1" x14ac:dyDescent="0.25">
      <c r="B347" s="104">
        <v>343</v>
      </c>
      <c r="C347" s="86">
        <f>IFERROR(INDEX(Backlog!B$6:B$1005,Calculation!$B347,1),"")</f>
        <v>0</v>
      </c>
      <c r="D347" s="86" t="str">
        <f>IFERROR(IF(INDEX(Backlog!C$6:C$1005,Calculation!$B347,1)="","",INDEX(Backlog!C$6:C$1005,Calculation!$B347,1)),"")</f>
        <v/>
      </c>
      <c r="E347" s="86" t="str">
        <f>IFERROR(""&amp;INDEX(Backlog!D$6:D$1005,Calculation!$B347,1),"")</f>
        <v/>
      </c>
      <c r="F347" s="86" t="str">
        <f>IFERROR(""&amp;INDEX(Backlog!E$6:E$1005,Calculation!$B347,1),"")</f>
        <v/>
      </c>
      <c r="G347" s="86" t="str">
        <f>IFERROR(""&amp;INDEX(Backlog!F$6:F$1005,Calculation!$B347,1),"")</f>
        <v/>
      </c>
      <c r="H347" s="86" t="str">
        <f>IFERROR(IF(INDEX(Backlog!G$6:G$1005,Calculation!$B347,1)="","",INDEX(Backlog!G$6:G$1005,Calculation!$B347,1)),"")</f>
        <v/>
      </c>
      <c r="I347" s="86" t="str">
        <f>IFERROR(IF(INDEX(Backlog!H$6:H$1005,Calculation!$B347,1)="","Not set",INDEX(Backlog!H$6:H$1005,Calculation!$B347,1)),"")</f>
        <v>Not set</v>
      </c>
      <c r="J347" s="86" t="str">
        <f>IFERROR(""&amp;INDEX(Backlog!I$6:I$1005,Calculation!$B347,1),"")</f>
        <v/>
      </c>
      <c r="K347" s="86" t="str">
        <f>IFERROR(IF(LEN(INDEX(Backlog!J$6:J$1005,Calculation!$B347,1))=0,"Not set",INDEX(Backlog!J$6:J$1005,Calculation!$B347,1)),"")</f>
        <v>Not set</v>
      </c>
      <c r="L347" s="105" t="str">
        <f>IFERROR(IF(INDEX(Backlog!K$6:K$1005,Calculation!$B347,1)="","",INDEX(Backlog!K$6:K$1005,Calculation!$B347,1)),"")</f>
        <v/>
      </c>
      <c r="M347" s="105" t="str">
        <f t="shared" si="122"/>
        <v/>
      </c>
      <c r="N347" s="105" t="str">
        <f>IFERROR(IF(INDEX(Backlog!L$6:L$1005,Calculation!$B347,1)="","",INDEX(Backlog!L$6:L$1005,Calculation!$B347,1)),"")</f>
        <v/>
      </c>
      <c r="O347" s="105" t="str">
        <f t="shared" si="123"/>
        <v/>
      </c>
      <c r="P347" s="86" t="str">
        <f>IFERROR(""&amp;INDEX(Backlog!M$6:M$1005,Calculation!$B347,1),"")</f>
        <v/>
      </c>
      <c r="Q347" s="106" t="str">
        <f t="shared" si="124"/>
        <v/>
      </c>
      <c r="R347" s="106">
        <f t="shared" si="125"/>
        <v>0</v>
      </c>
      <c r="T347" s="107">
        <f t="shared" si="126"/>
        <v>0</v>
      </c>
      <c r="U347" s="86">
        <f t="shared" si="127"/>
        <v>1</v>
      </c>
      <c r="V347" s="86">
        <f t="shared" si="128"/>
        <v>1</v>
      </c>
      <c r="W347" s="86">
        <f t="shared" si="129"/>
        <v>1</v>
      </c>
      <c r="X347" s="86">
        <f t="shared" si="136"/>
        <v>0</v>
      </c>
      <c r="Y347" s="86" t="str">
        <f t="shared" si="130"/>
        <v xml:space="preserve">#0 - </v>
      </c>
      <c r="Z347" s="86" t="str">
        <f t="shared" si="131"/>
        <v>-</v>
      </c>
      <c r="AA347" s="86" t="str">
        <f>IF(X347=0,"",IF(LEN(K347)=0,COLUMN(Kanban!$D$8),IFERROR(MATCH(K347,Kanban!$A$8:$AI$8,0),COLUMN(Kanban!$D$8))))</f>
        <v/>
      </c>
      <c r="AB347" s="86" t="str">
        <f>IF(X347=0,"",2*COUNTIF($AA$5:AA347,AA347)+$AF$5)</f>
        <v/>
      </c>
      <c r="AC347" s="106" t="str">
        <f t="shared" si="137"/>
        <v>-</v>
      </c>
      <c r="BF347" s="111" t="str">
        <f t="array" ref="BF347">IFERROR(SMALL(IF($D$5:$D$1004=$AP$6,$N$5:$N$1004,""),B347),"")</f>
        <v/>
      </c>
      <c r="BG347" s="112" t="str">
        <f>IF(IFERROR(MATCH(BF347,$BF$4:BF346,0),0)=0,MAX($BG$4:BG346)+1,"")</f>
        <v/>
      </c>
      <c r="BH347" s="113" t="str">
        <f t="shared" si="132"/>
        <v/>
      </c>
      <c r="BI347" s="112" t="str">
        <f t="shared" si="133"/>
        <v/>
      </c>
      <c r="BJ347" s="86" t="str">
        <f t="shared" si="134"/>
        <v/>
      </c>
      <c r="BK347" s="86" t="str">
        <f t="shared" si="138"/>
        <v/>
      </c>
      <c r="BL347" s="86" t="str">
        <f t="shared" si="135"/>
        <v/>
      </c>
      <c r="BM347" s="86" t="str">
        <f t="shared" si="139"/>
        <v/>
      </c>
    </row>
    <row r="348" spans="2:65" s="7" customFormat="1" x14ac:dyDescent="0.25">
      <c r="B348" s="104">
        <v>344</v>
      </c>
      <c r="C348" s="86">
        <f>IFERROR(INDEX(Backlog!B$6:B$1005,Calculation!$B348,1),"")</f>
        <v>0</v>
      </c>
      <c r="D348" s="86" t="str">
        <f>IFERROR(IF(INDEX(Backlog!C$6:C$1005,Calculation!$B348,1)="","",INDEX(Backlog!C$6:C$1005,Calculation!$B348,1)),"")</f>
        <v/>
      </c>
      <c r="E348" s="86" t="str">
        <f>IFERROR(""&amp;INDEX(Backlog!D$6:D$1005,Calculation!$B348,1),"")</f>
        <v/>
      </c>
      <c r="F348" s="86" t="str">
        <f>IFERROR(""&amp;INDEX(Backlog!E$6:E$1005,Calculation!$B348,1),"")</f>
        <v/>
      </c>
      <c r="G348" s="86" t="str">
        <f>IFERROR(""&amp;INDEX(Backlog!F$6:F$1005,Calculation!$B348,1),"")</f>
        <v/>
      </c>
      <c r="H348" s="86" t="str">
        <f>IFERROR(IF(INDEX(Backlog!G$6:G$1005,Calculation!$B348,1)="","",INDEX(Backlog!G$6:G$1005,Calculation!$B348,1)),"")</f>
        <v/>
      </c>
      <c r="I348" s="86" t="str">
        <f>IFERROR(IF(INDEX(Backlog!H$6:H$1005,Calculation!$B348,1)="","Not set",INDEX(Backlog!H$6:H$1005,Calculation!$B348,1)),"")</f>
        <v>Not set</v>
      </c>
      <c r="J348" s="86" t="str">
        <f>IFERROR(""&amp;INDEX(Backlog!I$6:I$1005,Calculation!$B348,1),"")</f>
        <v/>
      </c>
      <c r="K348" s="86" t="str">
        <f>IFERROR(IF(LEN(INDEX(Backlog!J$6:J$1005,Calculation!$B348,1))=0,"Not set",INDEX(Backlog!J$6:J$1005,Calculation!$B348,1)),"")</f>
        <v>Not set</v>
      </c>
      <c r="L348" s="105" t="str">
        <f>IFERROR(IF(INDEX(Backlog!K$6:K$1005,Calculation!$B348,1)="","",INDEX(Backlog!K$6:K$1005,Calculation!$B348,1)),"")</f>
        <v/>
      </c>
      <c r="M348" s="105" t="str">
        <f t="shared" si="122"/>
        <v/>
      </c>
      <c r="N348" s="105" t="str">
        <f>IFERROR(IF(INDEX(Backlog!L$6:L$1005,Calculation!$B348,1)="","",INDEX(Backlog!L$6:L$1005,Calculation!$B348,1)),"")</f>
        <v/>
      </c>
      <c r="O348" s="105" t="str">
        <f t="shared" si="123"/>
        <v/>
      </c>
      <c r="P348" s="86" t="str">
        <f>IFERROR(""&amp;INDEX(Backlog!M$6:M$1005,Calculation!$B348,1),"")</f>
        <v/>
      </c>
      <c r="Q348" s="106" t="str">
        <f t="shared" si="124"/>
        <v/>
      </c>
      <c r="R348" s="106">
        <f t="shared" si="125"/>
        <v>0</v>
      </c>
      <c r="T348" s="107">
        <f t="shared" si="126"/>
        <v>0</v>
      </c>
      <c r="U348" s="86">
        <f t="shared" si="127"/>
        <v>1</v>
      </c>
      <c r="V348" s="86">
        <f t="shared" si="128"/>
        <v>1</v>
      </c>
      <c r="W348" s="86">
        <f t="shared" si="129"/>
        <v>1</v>
      </c>
      <c r="X348" s="86">
        <f t="shared" si="136"/>
        <v>0</v>
      </c>
      <c r="Y348" s="86" t="str">
        <f t="shared" si="130"/>
        <v xml:space="preserve">#0 - </v>
      </c>
      <c r="Z348" s="86" t="str">
        <f t="shared" si="131"/>
        <v>-</v>
      </c>
      <c r="AA348" s="86" t="str">
        <f>IF(X348=0,"",IF(LEN(K348)=0,COLUMN(Kanban!$D$8),IFERROR(MATCH(K348,Kanban!$A$8:$AI$8,0),COLUMN(Kanban!$D$8))))</f>
        <v/>
      </c>
      <c r="AB348" s="86" t="str">
        <f>IF(X348=0,"",2*COUNTIF($AA$5:AA348,AA348)+$AF$5)</f>
        <v/>
      </c>
      <c r="AC348" s="106" t="str">
        <f t="shared" si="137"/>
        <v>-</v>
      </c>
      <c r="BF348" s="111" t="str">
        <f t="array" ref="BF348">IFERROR(SMALL(IF($D$5:$D$1004=$AP$6,$N$5:$N$1004,""),B348),"")</f>
        <v/>
      </c>
      <c r="BG348" s="112" t="str">
        <f>IF(IFERROR(MATCH(BF348,$BF$4:BF347,0),0)=0,MAX($BG$4:BG347)+1,"")</f>
        <v/>
      </c>
      <c r="BH348" s="113" t="str">
        <f t="shared" si="132"/>
        <v/>
      </c>
      <c r="BI348" s="112" t="str">
        <f t="shared" si="133"/>
        <v/>
      </c>
      <c r="BJ348" s="86" t="str">
        <f t="shared" si="134"/>
        <v/>
      </c>
      <c r="BK348" s="86" t="str">
        <f t="shared" si="138"/>
        <v/>
      </c>
      <c r="BL348" s="86" t="str">
        <f t="shared" si="135"/>
        <v/>
      </c>
      <c r="BM348" s="86" t="str">
        <f t="shared" si="139"/>
        <v/>
      </c>
    </row>
    <row r="349" spans="2:65" s="7" customFormat="1" x14ac:dyDescent="0.25">
      <c r="B349" s="104">
        <v>345</v>
      </c>
      <c r="C349" s="86">
        <f>IFERROR(INDEX(Backlog!B$6:B$1005,Calculation!$B349,1),"")</f>
        <v>0</v>
      </c>
      <c r="D349" s="86" t="str">
        <f>IFERROR(IF(INDEX(Backlog!C$6:C$1005,Calculation!$B349,1)="","",INDEX(Backlog!C$6:C$1005,Calculation!$B349,1)),"")</f>
        <v/>
      </c>
      <c r="E349" s="86" t="str">
        <f>IFERROR(""&amp;INDEX(Backlog!D$6:D$1005,Calculation!$B349,1),"")</f>
        <v/>
      </c>
      <c r="F349" s="86" t="str">
        <f>IFERROR(""&amp;INDEX(Backlog!E$6:E$1005,Calculation!$B349,1),"")</f>
        <v/>
      </c>
      <c r="G349" s="86" t="str">
        <f>IFERROR(""&amp;INDEX(Backlog!F$6:F$1005,Calculation!$B349,1),"")</f>
        <v/>
      </c>
      <c r="H349" s="86" t="str">
        <f>IFERROR(IF(INDEX(Backlog!G$6:G$1005,Calculation!$B349,1)="","",INDEX(Backlog!G$6:G$1005,Calculation!$B349,1)),"")</f>
        <v/>
      </c>
      <c r="I349" s="86" t="str">
        <f>IFERROR(IF(INDEX(Backlog!H$6:H$1005,Calculation!$B349,1)="","Not set",INDEX(Backlog!H$6:H$1005,Calculation!$B349,1)),"")</f>
        <v>Not set</v>
      </c>
      <c r="J349" s="86" t="str">
        <f>IFERROR(""&amp;INDEX(Backlog!I$6:I$1005,Calculation!$B349,1),"")</f>
        <v/>
      </c>
      <c r="K349" s="86" t="str">
        <f>IFERROR(IF(LEN(INDEX(Backlog!J$6:J$1005,Calculation!$B349,1))=0,"Not set",INDEX(Backlog!J$6:J$1005,Calculation!$B349,1)),"")</f>
        <v>Not set</v>
      </c>
      <c r="L349" s="105" t="str">
        <f>IFERROR(IF(INDEX(Backlog!K$6:K$1005,Calculation!$B349,1)="","",INDEX(Backlog!K$6:K$1005,Calculation!$B349,1)),"")</f>
        <v/>
      </c>
      <c r="M349" s="105" t="str">
        <f t="shared" si="122"/>
        <v/>
      </c>
      <c r="N349" s="105" t="str">
        <f>IFERROR(IF(INDEX(Backlog!L$6:L$1005,Calculation!$B349,1)="","",INDEX(Backlog!L$6:L$1005,Calculation!$B349,1)),"")</f>
        <v/>
      </c>
      <c r="O349" s="105" t="str">
        <f t="shared" si="123"/>
        <v/>
      </c>
      <c r="P349" s="86" t="str">
        <f>IFERROR(""&amp;INDEX(Backlog!M$6:M$1005,Calculation!$B349,1),"")</f>
        <v/>
      </c>
      <c r="Q349" s="106" t="str">
        <f t="shared" si="124"/>
        <v/>
      </c>
      <c r="R349" s="106">
        <f t="shared" si="125"/>
        <v>0</v>
      </c>
      <c r="T349" s="107">
        <f t="shared" si="126"/>
        <v>0</v>
      </c>
      <c r="U349" s="86">
        <f t="shared" si="127"/>
        <v>1</v>
      </c>
      <c r="V349" s="86">
        <f t="shared" si="128"/>
        <v>1</v>
      </c>
      <c r="W349" s="86">
        <f t="shared" si="129"/>
        <v>1</v>
      </c>
      <c r="X349" s="86">
        <f t="shared" si="136"/>
        <v>0</v>
      </c>
      <c r="Y349" s="86" t="str">
        <f t="shared" si="130"/>
        <v xml:space="preserve">#0 - </v>
      </c>
      <c r="Z349" s="86" t="str">
        <f t="shared" si="131"/>
        <v>-</v>
      </c>
      <c r="AA349" s="86" t="str">
        <f>IF(X349=0,"",IF(LEN(K349)=0,COLUMN(Kanban!$D$8),IFERROR(MATCH(K349,Kanban!$A$8:$AI$8,0),COLUMN(Kanban!$D$8))))</f>
        <v/>
      </c>
      <c r="AB349" s="86" t="str">
        <f>IF(X349=0,"",2*COUNTIF($AA$5:AA349,AA349)+$AF$5)</f>
        <v/>
      </c>
      <c r="AC349" s="106" t="str">
        <f t="shared" si="137"/>
        <v>-</v>
      </c>
      <c r="BF349" s="111" t="str">
        <f t="array" ref="BF349">IFERROR(SMALL(IF($D$5:$D$1004=$AP$6,$N$5:$N$1004,""),B349),"")</f>
        <v/>
      </c>
      <c r="BG349" s="112" t="str">
        <f>IF(IFERROR(MATCH(BF349,$BF$4:BF348,0),0)=0,MAX($BG$4:BG348)+1,"")</f>
        <v/>
      </c>
      <c r="BH349" s="113" t="str">
        <f t="shared" si="132"/>
        <v/>
      </c>
      <c r="BI349" s="112" t="str">
        <f t="shared" si="133"/>
        <v/>
      </c>
      <c r="BJ349" s="86" t="str">
        <f t="shared" si="134"/>
        <v/>
      </c>
      <c r="BK349" s="86" t="str">
        <f t="shared" si="138"/>
        <v/>
      </c>
      <c r="BL349" s="86" t="str">
        <f t="shared" si="135"/>
        <v/>
      </c>
      <c r="BM349" s="86" t="str">
        <f t="shared" si="139"/>
        <v/>
      </c>
    </row>
    <row r="350" spans="2:65" s="7" customFormat="1" x14ac:dyDescent="0.25">
      <c r="B350" s="104">
        <v>346</v>
      </c>
      <c r="C350" s="86">
        <f>IFERROR(INDEX(Backlog!B$6:B$1005,Calculation!$B350,1),"")</f>
        <v>0</v>
      </c>
      <c r="D350" s="86" t="str">
        <f>IFERROR(IF(INDEX(Backlog!C$6:C$1005,Calculation!$B350,1)="","",INDEX(Backlog!C$6:C$1005,Calculation!$B350,1)),"")</f>
        <v/>
      </c>
      <c r="E350" s="86" t="str">
        <f>IFERROR(""&amp;INDEX(Backlog!D$6:D$1005,Calculation!$B350,1),"")</f>
        <v/>
      </c>
      <c r="F350" s="86" t="str">
        <f>IFERROR(""&amp;INDEX(Backlog!E$6:E$1005,Calculation!$B350,1),"")</f>
        <v/>
      </c>
      <c r="G350" s="86" t="str">
        <f>IFERROR(""&amp;INDEX(Backlog!F$6:F$1005,Calculation!$B350,1),"")</f>
        <v/>
      </c>
      <c r="H350" s="86" t="str">
        <f>IFERROR(IF(INDEX(Backlog!G$6:G$1005,Calculation!$B350,1)="","",INDEX(Backlog!G$6:G$1005,Calculation!$B350,1)),"")</f>
        <v/>
      </c>
      <c r="I350" s="86" t="str">
        <f>IFERROR(IF(INDEX(Backlog!H$6:H$1005,Calculation!$B350,1)="","Not set",INDEX(Backlog!H$6:H$1005,Calculation!$B350,1)),"")</f>
        <v>Not set</v>
      </c>
      <c r="J350" s="86" t="str">
        <f>IFERROR(""&amp;INDEX(Backlog!I$6:I$1005,Calculation!$B350,1),"")</f>
        <v/>
      </c>
      <c r="K350" s="86" t="str">
        <f>IFERROR(IF(LEN(INDEX(Backlog!J$6:J$1005,Calculation!$B350,1))=0,"Not set",INDEX(Backlog!J$6:J$1005,Calculation!$B350,1)),"")</f>
        <v>Not set</v>
      </c>
      <c r="L350" s="105" t="str">
        <f>IFERROR(IF(INDEX(Backlog!K$6:K$1005,Calculation!$B350,1)="","",INDEX(Backlog!K$6:K$1005,Calculation!$B350,1)),"")</f>
        <v/>
      </c>
      <c r="M350" s="105" t="str">
        <f t="shared" si="122"/>
        <v/>
      </c>
      <c r="N350" s="105" t="str">
        <f>IFERROR(IF(INDEX(Backlog!L$6:L$1005,Calculation!$B350,1)="","",INDEX(Backlog!L$6:L$1005,Calculation!$B350,1)),"")</f>
        <v/>
      </c>
      <c r="O350" s="105" t="str">
        <f t="shared" si="123"/>
        <v/>
      </c>
      <c r="P350" s="86" t="str">
        <f>IFERROR(""&amp;INDEX(Backlog!M$6:M$1005,Calculation!$B350,1),"")</f>
        <v/>
      </c>
      <c r="Q350" s="106" t="str">
        <f t="shared" si="124"/>
        <v/>
      </c>
      <c r="R350" s="106">
        <f t="shared" si="125"/>
        <v>0</v>
      </c>
      <c r="T350" s="107">
        <f t="shared" si="126"/>
        <v>0</v>
      </c>
      <c r="U350" s="86">
        <f t="shared" si="127"/>
        <v>1</v>
      </c>
      <c r="V350" s="86">
        <f t="shared" si="128"/>
        <v>1</v>
      </c>
      <c r="W350" s="86">
        <f t="shared" si="129"/>
        <v>1</v>
      </c>
      <c r="X350" s="86">
        <f t="shared" si="136"/>
        <v>0</v>
      </c>
      <c r="Y350" s="86" t="str">
        <f t="shared" si="130"/>
        <v xml:space="preserve">#0 - </v>
      </c>
      <c r="Z350" s="86" t="str">
        <f t="shared" si="131"/>
        <v>-</v>
      </c>
      <c r="AA350" s="86" t="str">
        <f>IF(X350=0,"",IF(LEN(K350)=0,COLUMN(Kanban!$D$8),IFERROR(MATCH(K350,Kanban!$A$8:$AI$8,0),COLUMN(Kanban!$D$8))))</f>
        <v/>
      </c>
      <c r="AB350" s="86" t="str">
        <f>IF(X350=0,"",2*COUNTIF($AA$5:AA350,AA350)+$AF$5)</f>
        <v/>
      </c>
      <c r="AC350" s="106" t="str">
        <f t="shared" si="137"/>
        <v>-</v>
      </c>
      <c r="BF350" s="111" t="str">
        <f t="array" ref="BF350">IFERROR(SMALL(IF($D$5:$D$1004=$AP$6,$N$5:$N$1004,""),B350),"")</f>
        <v/>
      </c>
      <c r="BG350" s="112" t="str">
        <f>IF(IFERROR(MATCH(BF350,$BF$4:BF349,0),0)=0,MAX($BG$4:BG349)+1,"")</f>
        <v/>
      </c>
      <c r="BH350" s="113" t="str">
        <f t="shared" si="132"/>
        <v/>
      </c>
      <c r="BI350" s="112" t="str">
        <f t="shared" si="133"/>
        <v/>
      </c>
      <c r="BJ350" s="86" t="str">
        <f t="shared" si="134"/>
        <v/>
      </c>
      <c r="BK350" s="86" t="str">
        <f t="shared" si="138"/>
        <v/>
      </c>
      <c r="BL350" s="86" t="str">
        <f t="shared" si="135"/>
        <v/>
      </c>
      <c r="BM350" s="86" t="str">
        <f t="shared" si="139"/>
        <v/>
      </c>
    </row>
    <row r="351" spans="2:65" s="7" customFormat="1" x14ac:dyDescent="0.25">
      <c r="B351" s="104">
        <v>347</v>
      </c>
      <c r="C351" s="86">
        <f>IFERROR(INDEX(Backlog!B$6:B$1005,Calculation!$B351,1),"")</f>
        <v>0</v>
      </c>
      <c r="D351" s="86" t="str">
        <f>IFERROR(IF(INDEX(Backlog!C$6:C$1005,Calculation!$B351,1)="","",INDEX(Backlog!C$6:C$1005,Calculation!$B351,1)),"")</f>
        <v/>
      </c>
      <c r="E351" s="86" t="str">
        <f>IFERROR(""&amp;INDEX(Backlog!D$6:D$1005,Calculation!$B351,1),"")</f>
        <v/>
      </c>
      <c r="F351" s="86" t="str">
        <f>IFERROR(""&amp;INDEX(Backlog!E$6:E$1005,Calculation!$B351,1),"")</f>
        <v/>
      </c>
      <c r="G351" s="86" t="str">
        <f>IFERROR(""&amp;INDEX(Backlog!F$6:F$1005,Calculation!$B351,1),"")</f>
        <v/>
      </c>
      <c r="H351" s="86" t="str">
        <f>IFERROR(IF(INDEX(Backlog!G$6:G$1005,Calculation!$B351,1)="","",INDEX(Backlog!G$6:G$1005,Calculation!$B351,1)),"")</f>
        <v/>
      </c>
      <c r="I351" s="86" t="str">
        <f>IFERROR(IF(INDEX(Backlog!H$6:H$1005,Calculation!$B351,1)="","Not set",INDEX(Backlog!H$6:H$1005,Calculation!$B351,1)),"")</f>
        <v>Not set</v>
      </c>
      <c r="J351" s="86" t="str">
        <f>IFERROR(""&amp;INDEX(Backlog!I$6:I$1005,Calculation!$B351,1),"")</f>
        <v/>
      </c>
      <c r="K351" s="86" t="str">
        <f>IFERROR(IF(LEN(INDEX(Backlog!J$6:J$1005,Calculation!$B351,1))=0,"Not set",INDEX(Backlog!J$6:J$1005,Calculation!$B351,1)),"")</f>
        <v>Not set</v>
      </c>
      <c r="L351" s="105" t="str">
        <f>IFERROR(IF(INDEX(Backlog!K$6:K$1005,Calculation!$B351,1)="","",INDEX(Backlog!K$6:K$1005,Calculation!$B351,1)),"")</f>
        <v/>
      </c>
      <c r="M351" s="105" t="str">
        <f t="shared" si="122"/>
        <v/>
      </c>
      <c r="N351" s="105" t="str">
        <f>IFERROR(IF(INDEX(Backlog!L$6:L$1005,Calculation!$B351,1)="","",INDEX(Backlog!L$6:L$1005,Calculation!$B351,1)),"")</f>
        <v/>
      </c>
      <c r="O351" s="105" t="str">
        <f t="shared" si="123"/>
        <v/>
      </c>
      <c r="P351" s="86" t="str">
        <f>IFERROR(""&amp;INDEX(Backlog!M$6:M$1005,Calculation!$B351,1),"")</f>
        <v/>
      </c>
      <c r="Q351" s="106" t="str">
        <f t="shared" si="124"/>
        <v/>
      </c>
      <c r="R351" s="106">
        <f t="shared" si="125"/>
        <v>0</v>
      </c>
      <c r="T351" s="107">
        <f t="shared" si="126"/>
        <v>0</v>
      </c>
      <c r="U351" s="86">
        <f t="shared" si="127"/>
        <v>1</v>
      </c>
      <c r="V351" s="86">
        <f t="shared" si="128"/>
        <v>1</v>
      </c>
      <c r="W351" s="86">
        <f t="shared" si="129"/>
        <v>1</v>
      </c>
      <c r="X351" s="86">
        <f t="shared" si="136"/>
        <v>0</v>
      </c>
      <c r="Y351" s="86" t="str">
        <f t="shared" si="130"/>
        <v xml:space="preserve">#0 - </v>
      </c>
      <c r="Z351" s="86" t="str">
        <f t="shared" si="131"/>
        <v>-</v>
      </c>
      <c r="AA351" s="86" t="str">
        <f>IF(X351=0,"",IF(LEN(K351)=0,COLUMN(Kanban!$D$8),IFERROR(MATCH(K351,Kanban!$A$8:$AI$8,0),COLUMN(Kanban!$D$8))))</f>
        <v/>
      </c>
      <c r="AB351" s="86" t="str">
        <f>IF(X351=0,"",2*COUNTIF($AA$5:AA351,AA351)+$AF$5)</f>
        <v/>
      </c>
      <c r="AC351" s="106" t="str">
        <f t="shared" si="137"/>
        <v>-</v>
      </c>
      <c r="BF351" s="111" t="str">
        <f t="array" ref="BF351">IFERROR(SMALL(IF($D$5:$D$1004=$AP$6,$N$5:$N$1004,""),B351),"")</f>
        <v/>
      </c>
      <c r="BG351" s="112" t="str">
        <f>IF(IFERROR(MATCH(BF351,$BF$4:BF350,0),0)=0,MAX($BG$4:BG350)+1,"")</f>
        <v/>
      </c>
      <c r="BH351" s="113" t="str">
        <f t="shared" si="132"/>
        <v/>
      </c>
      <c r="BI351" s="112" t="str">
        <f t="shared" si="133"/>
        <v/>
      </c>
      <c r="BJ351" s="86" t="str">
        <f t="shared" si="134"/>
        <v/>
      </c>
      <c r="BK351" s="86" t="str">
        <f t="shared" si="138"/>
        <v/>
      </c>
      <c r="BL351" s="86" t="str">
        <f t="shared" si="135"/>
        <v/>
      </c>
      <c r="BM351" s="86" t="str">
        <f t="shared" si="139"/>
        <v/>
      </c>
    </row>
    <row r="352" spans="2:65" s="7" customFormat="1" x14ac:dyDescent="0.25">
      <c r="B352" s="104">
        <v>348</v>
      </c>
      <c r="C352" s="86">
        <f>IFERROR(INDEX(Backlog!B$6:B$1005,Calculation!$B352,1),"")</f>
        <v>0</v>
      </c>
      <c r="D352" s="86" t="str">
        <f>IFERROR(IF(INDEX(Backlog!C$6:C$1005,Calculation!$B352,1)="","",INDEX(Backlog!C$6:C$1005,Calculation!$B352,1)),"")</f>
        <v/>
      </c>
      <c r="E352" s="86" t="str">
        <f>IFERROR(""&amp;INDEX(Backlog!D$6:D$1005,Calculation!$B352,1),"")</f>
        <v/>
      </c>
      <c r="F352" s="86" t="str">
        <f>IFERROR(""&amp;INDEX(Backlog!E$6:E$1005,Calculation!$B352,1),"")</f>
        <v/>
      </c>
      <c r="G352" s="86" t="str">
        <f>IFERROR(""&amp;INDEX(Backlog!F$6:F$1005,Calculation!$B352,1),"")</f>
        <v/>
      </c>
      <c r="H352" s="86" t="str">
        <f>IFERROR(IF(INDEX(Backlog!G$6:G$1005,Calculation!$B352,1)="","",INDEX(Backlog!G$6:G$1005,Calculation!$B352,1)),"")</f>
        <v/>
      </c>
      <c r="I352" s="86" t="str">
        <f>IFERROR(IF(INDEX(Backlog!H$6:H$1005,Calculation!$B352,1)="","Not set",INDEX(Backlog!H$6:H$1005,Calculation!$B352,1)),"")</f>
        <v>Not set</v>
      </c>
      <c r="J352" s="86" t="str">
        <f>IFERROR(""&amp;INDEX(Backlog!I$6:I$1005,Calculation!$B352,1),"")</f>
        <v/>
      </c>
      <c r="K352" s="86" t="str">
        <f>IFERROR(IF(LEN(INDEX(Backlog!J$6:J$1005,Calculation!$B352,1))=0,"Not set",INDEX(Backlog!J$6:J$1005,Calculation!$B352,1)),"")</f>
        <v>Not set</v>
      </c>
      <c r="L352" s="105" t="str">
        <f>IFERROR(IF(INDEX(Backlog!K$6:K$1005,Calculation!$B352,1)="","",INDEX(Backlog!K$6:K$1005,Calculation!$B352,1)),"")</f>
        <v/>
      </c>
      <c r="M352" s="105" t="str">
        <f t="shared" si="122"/>
        <v/>
      </c>
      <c r="N352" s="105" t="str">
        <f>IFERROR(IF(INDEX(Backlog!L$6:L$1005,Calculation!$B352,1)="","",INDEX(Backlog!L$6:L$1005,Calculation!$B352,1)),"")</f>
        <v/>
      </c>
      <c r="O352" s="105" t="str">
        <f t="shared" si="123"/>
        <v/>
      </c>
      <c r="P352" s="86" t="str">
        <f>IFERROR(""&amp;INDEX(Backlog!M$6:M$1005,Calculation!$B352,1),"")</f>
        <v/>
      </c>
      <c r="Q352" s="106" t="str">
        <f t="shared" si="124"/>
        <v/>
      </c>
      <c r="R352" s="106">
        <f t="shared" si="125"/>
        <v>0</v>
      </c>
      <c r="T352" s="107">
        <f t="shared" si="126"/>
        <v>0</v>
      </c>
      <c r="U352" s="86">
        <f t="shared" si="127"/>
        <v>1</v>
      </c>
      <c r="V352" s="86">
        <f t="shared" si="128"/>
        <v>1</v>
      </c>
      <c r="W352" s="86">
        <f t="shared" si="129"/>
        <v>1</v>
      </c>
      <c r="X352" s="86">
        <f t="shared" si="136"/>
        <v>0</v>
      </c>
      <c r="Y352" s="86" t="str">
        <f t="shared" si="130"/>
        <v xml:space="preserve">#0 - </v>
      </c>
      <c r="Z352" s="86" t="str">
        <f t="shared" si="131"/>
        <v>-</v>
      </c>
      <c r="AA352" s="86" t="str">
        <f>IF(X352=0,"",IF(LEN(K352)=0,COLUMN(Kanban!$D$8),IFERROR(MATCH(K352,Kanban!$A$8:$AI$8,0),COLUMN(Kanban!$D$8))))</f>
        <v/>
      </c>
      <c r="AB352" s="86" t="str">
        <f>IF(X352=0,"",2*COUNTIF($AA$5:AA352,AA352)+$AF$5)</f>
        <v/>
      </c>
      <c r="AC352" s="106" t="str">
        <f t="shared" si="137"/>
        <v>-</v>
      </c>
      <c r="BF352" s="111" t="str">
        <f t="array" ref="BF352">IFERROR(SMALL(IF($D$5:$D$1004=$AP$6,$N$5:$N$1004,""),B352),"")</f>
        <v/>
      </c>
      <c r="BG352" s="112" t="str">
        <f>IF(IFERROR(MATCH(BF352,$BF$4:BF351,0),0)=0,MAX($BG$4:BG351)+1,"")</f>
        <v/>
      </c>
      <c r="BH352" s="113" t="str">
        <f t="shared" si="132"/>
        <v/>
      </c>
      <c r="BI352" s="112" t="str">
        <f t="shared" si="133"/>
        <v/>
      </c>
      <c r="BJ352" s="86" t="str">
        <f t="shared" si="134"/>
        <v/>
      </c>
      <c r="BK352" s="86" t="str">
        <f t="shared" si="138"/>
        <v/>
      </c>
      <c r="BL352" s="86" t="str">
        <f t="shared" si="135"/>
        <v/>
      </c>
      <c r="BM352" s="86" t="str">
        <f t="shared" si="139"/>
        <v/>
      </c>
    </row>
    <row r="353" spans="2:65" s="7" customFormat="1" x14ac:dyDescent="0.25">
      <c r="B353" s="104">
        <v>349</v>
      </c>
      <c r="C353" s="86">
        <f>IFERROR(INDEX(Backlog!B$6:B$1005,Calculation!$B353,1),"")</f>
        <v>0</v>
      </c>
      <c r="D353" s="86" t="str">
        <f>IFERROR(IF(INDEX(Backlog!C$6:C$1005,Calculation!$B353,1)="","",INDEX(Backlog!C$6:C$1005,Calculation!$B353,1)),"")</f>
        <v/>
      </c>
      <c r="E353" s="86" t="str">
        <f>IFERROR(""&amp;INDEX(Backlog!D$6:D$1005,Calculation!$B353,1),"")</f>
        <v/>
      </c>
      <c r="F353" s="86" t="str">
        <f>IFERROR(""&amp;INDEX(Backlog!E$6:E$1005,Calculation!$B353,1),"")</f>
        <v/>
      </c>
      <c r="G353" s="86" t="str">
        <f>IFERROR(""&amp;INDEX(Backlog!F$6:F$1005,Calculation!$B353,1),"")</f>
        <v/>
      </c>
      <c r="H353" s="86" t="str">
        <f>IFERROR(IF(INDEX(Backlog!G$6:G$1005,Calculation!$B353,1)="","",INDEX(Backlog!G$6:G$1005,Calculation!$B353,1)),"")</f>
        <v/>
      </c>
      <c r="I353" s="86" t="str">
        <f>IFERROR(IF(INDEX(Backlog!H$6:H$1005,Calculation!$B353,1)="","Not set",INDEX(Backlog!H$6:H$1005,Calculation!$B353,1)),"")</f>
        <v>Not set</v>
      </c>
      <c r="J353" s="86" t="str">
        <f>IFERROR(""&amp;INDEX(Backlog!I$6:I$1005,Calculation!$B353,1),"")</f>
        <v/>
      </c>
      <c r="K353" s="86" t="str">
        <f>IFERROR(IF(LEN(INDEX(Backlog!J$6:J$1005,Calculation!$B353,1))=0,"Not set",INDEX(Backlog!J$6:J$1005,Calculation!$B353,1)),"")</f>
        <v>Not set</v>
      </c>
      <c r="L353" s="105" t="str">
        <f>IFERROR(IF(INDEX(Backlog!K$6:K$1005,Calculation!$B353,1)="","",INDEX(Backlog!K$6:K$1005,Calculation!$B353,1)),"")</f>
        <v/>
      </c>
      <c r="M353" s="105" t="str">
        <f t="shared" si="122"/>
        <v/>
      </c>
      <c r="N353" s="105" t="str">
        <f>IFERROR(IF(INDEX(Backlog!L$6:L$1005,Calculation!$B353,1)="","",INDEX(Backlog!L$6:L$1005,Calculation!$B353,1)),"")</f>
        <v/>
      </c>
      <c r="O353" s="105" t="str">
        <f t="shared" si="123"/>
        <v/>
      </c>
      <c r="P353" s="86" t="str">
        <f>IFERROR(""&amp;INDEX(Backlog!M$6:M$1005,Calculation!$B353,1),"")</f>
        <v/>
      </c>
      <c r="Q353" s="106" t="str">
        <f t="shared" si="124"/>
        <v/>
      </c>
      <c r="R353" s="106">
        <f t="shared" si="125"/>
        <v>0</v>
      </c>
      <c r="T353" s="107">
        <f t="shared" si="126"/>
        <v>0</v>
      </c>
      <c r="U353" s="86">
        <f t="shared" si="127"/>
        <v>1</v>
      </c>
      <c r="V353" s="86">
        <f t="shared" si="128"/>
        <v>1</v>
      </c>
      <c r="W353" s="86">
        <f t="shared" si="129"/>
        <v>1</v>
      </c>
      <c r="X353" s="86">
        <f t="shared" si="136"/>
        <v>0</v>
      </c>
      <c r="Y353" s="86" t="str">
        <f t="shared" si="130"/>
        <v xml:space="preserve">#0 - </v>
      </c>
      <c r="Z353" s="86" t="str">
        <f t="shared" si="131"/>
        <v>-</v>
      </c>
      <c r="AA353" s="86" t="str">
        <f>IF(X353=0,"",IF(LEN(K353)=0,COLUMN(Kanban!$D$8),IFERROR(MATCH(K353,Kanban!$A$8:$AI$8,0),COLUMN(Kanban!$D$8))))</f>
        <v/>
      </c>
      <c r="AB353" s="86" t="str">
        <f>IF(X353=0,"",2*COUNTIF($AA$5:AA353,AA353)+$AF$5)</f>
        <v/>
      </c>
      <c r="AC353" s="106" t="str">
        <f t="shared" si="137"/>
        <v>-</v>
      </c>
      <c r="BF353" s="111" t="str">
        <f t="array" ref="BF353">IFERROR(SMALL(IF($D$5:$D$1004=$AP$6,$N$5:$N$1004,""),B353),"")</f>
        <v/>
      </c>
      <c r="BG353" s="112" t="str">
        <f>IF(IFERROR(MATCH(BF353,$BF$4:BF352,0),0)=0,MAX($BG$4:BG352)+1,"")</f>
        <v/>
      </c>
      <c r="BH353" s="113" t="str">
        <f t="shared" si="132"/>
        <v/>
      </c>
      <c r="BI353" s="112" t="str">
        <f t="shared" si="133"/>
        <v/>
      </c>
      <c r="BJ353" s="86" t="str">
        <f t="shared" si="134"/>
        <v/>
      </c>
      <c r="BK353" s="86" t="str">
        <f t="shared" si="138"/>
        <v/>
      </c>
      <c r="BL353" s="86" t="str">
        <f t="shared" si="135"/>
        <v/>
      </c>
      <c r="BM353" s="86" t="str">
        <f t="shared" si="139"/>
        <v/>
      </c>
    </row>
    <row r="354" spans="2:65" s="7" customFormat="1" x14ac:dyDescent="0.25">
      <c r="B354" s="104">
        <v>350</v>
      </c>
      <c r="C354" s="86">
        <f>IFERROR(INDEX(Backlog!B$6:B$1005,Calculation!$B354,1),"")</f>
        <v>0</v>
      </c>
      <c r="D354" s="86" t="str">
        <f>IFERROR(IF(INDEX(Backlog!C$6:C$1005,Calculation!$B354,1)="","",INDEX(Backlog!C$6:C$1005,Calculation!$B354,1)),"")</f>
        <v/>
      </c>
      <c r="E354" s="86" t="str">
        <f>IFERROR(""&amp;INDEX(Backlog!D$6:D$1005,Calculation!$B354,1),"")</f>
        <v/>
      </c>
      <c r="F354" s="86" t="str">
        <f>IFERROR(""&amp;INDEX(Backlog!E$6:E$1005,Calculation!$B354,1),"")</f>
        <v/>
      </c>
      <c r="G354" s="86" t="str">
        <f>IFERROR(""&amp;INDEX(Backlog!F$6:F$1005,Calculation!$B354,1),"")</f>
        <v/>
      </c>
      <c r="H354" s="86" t="str">
        <f>IFERROR(IF(INDEX(Backlog!G$6:G$1005,Calculation!$B354,1)="","",INDEX(Backlog!G$6:G$1005,Calculation!$B354,1)),"")</f>
        <v/>
      </c>
      <c r="I354" s="86" t="str">
        <f>IFERROR(IF(INDEX(Backlog!H$6:H$1005,Calculation!$B354,1)="","Not set",INDEX(Backlog!H$6:H$1005,Calculation!$B354,1)),"")</f>
        <v>Not set</v>
      </c>
      <c r="J354" s="86" t="str">
        <f>IFERROR(""&amp;INDEX(Backlog!I$6:I$1005,Calculation!$B354,1),"")</f>
        <v/>
      </c>
      <c r="K354" s="86" t="str">
        <f>IFERROR(IF(LEN(INDEX(Backlog!J$6:J$1005,Calculation!$B354,1))=0,"Not set",INDEX(Backlog!J$6:J$1005,Calculation!$B354,1)),"")</f>
        <v>Not set</v>
      </c>
      <c r="L354" s="105" t="str">
        <f>IFERROR(IF(INDEX(Backlog!K$6:K$1005,Calculation!$B354,1)="","",INDEX(Backlog!K$6:K$1005,Calculation!$B354,1)),"")</f>
        <v/>
      </c>
      <c r="M354" s="105" t="str">
        <f t="shared" si="122"/>
        <v/>
      </c>
      <c r="N354" s="105" t="str">
        <f>IFERROR(IF(INDEX(Backlog!L$6:L$1005,Calculation!$B354,1)="","",INDEX(Backlog!L$6:L$1005,Calculation!$B354,1)),"")</f>
        <v/>
      </c>
      <c r="O354" s="105" t="str">
        <f t="shared" si="123"/>
        <v/>
      </c>
      <c r="P354" s="86" t="str">
        <f>IFERROR(""&amp;INDEX(Backlog!M$6:M$1005,Calculation!$B354,1),"")</f>
        <v/>
      </c>
      <c r="Q354" s="106" t="str">
        <f t="shared" si="124"/>
        <v/>
      </c>
      <c r="R354" s="106">
        <f t="shared" si="125"/>
        <v>0</v>
      </c>
      <c r="T354" s="107">
        <f t="shared" si="126"/>
        <v>0</v>
      </c>
      <c r="U354" s="86">
        <f t="shared" si="127"/>
        <v>1</v>
      </c>
      <c r="V354" s="86">
        <f t="shared" si="128"/>
        <v>1</v>
      </c>
      <c r="W354" s="86">
        <f t="shared" si="129"/>
        <v>1</v>
      </c>
      <c r="X354" s="86">
        <f t="shared" si="136"/>
        <v>0</v>
      </c>
      <c r="Y354" s="86" t="str">
        <f t="shared" si="130"/>
        <v xml:space="preserve">#0 - </v>
      </c>
      <c r="Z354" s="86" t="str">
        <f t="shared" si="131"/>
        <v>-</v>
      </c>
      <c r="AA354" s="86" t="str">
        <f>IF(X354=0,"",IF(LEN(K354)=0,COLUMN(Kanban!$D$8),IFERROR(MATCH(K354,Kanban!$A$8:$AI$8,0),COLUMN(Kanban!$D$8))))</f>
        <v/>
      </c>
      <c r="AB354" s="86" t="str">
        <f>IF(X354=0,"",2*COUNTIF($AA$5:AA354,AA354)+$AF$5)</f>
        <v/>
      </c>
      <c r="AC354" s="106" t="str">
        <f t="shared" si="137"/>
        <v>-</v>
      </c>
      <c r="BF354" s="111" t="str">
        <f t="array" ref="BF354">IFERROR(SMALL(IF($D$5:$D$1004=$AP$6,$N$5:$N$1004,""),B354),"")</f>
        <v/>
      </c>
      <c r="BG354" s="112" t="str">
        <f>IF(IFERROR(MATCH(BF354,$BF$4:BF353,0),0)=0,MAX($BG$4:BG353)+1,"")</f>
        <v/>
      </c>
      <c r="BH354" s="113" t="str">
        <f t="shared" si="132"/>
        <v/>
      </c>
      <c r="BI354" s="112" t="str">
        <f t="shared" si="133"/>
        <v/>
      </c>
      <c r="BJ354" s="86" t="str">
        <f t="shared" si="134"/>
        <v/>
      </c>
      <c r="BK354" s="86" t="str">
        <f t="shared" si="138"/>
        <v/>
      </c>
      <c r="BL354" s="86" t="str">
        <f t="shared" si="135"/>
        <v/>
      </c>
      <c r="BM354" s="86" t="str">
        <f t="shared" si="139"/>
        <v/>
      </c>
    </row>
    <row r="355" spans="2:65" s="7" customFormat="1" x14ac:dyDescent="0.25">
      <c r="B355" s="104">
        <v>351</v>
      </c>
      <c r="C355" s="86">
        <f>IFERROR(INDEX(Backlog!B$6:B$1005,Calculation!$B355,1),"")</f>
        <v>0</v>
      </c>
      <c r="D355" s="86" t="str">
        <f>IFERROR(IF(INDEX(Backlog!C$6:C$1005,Calculation!$B355,1)="","",INDEX(Backlog!C$6:C$1005,Calculation!$B355,1)),"")</f>
        <v/>
      </c>
      <c r="E355" s="86" t="str">
        <f>IFERROR(""&amp;INDEX(Backlog!D$6:D$1005,Calculation!$B355,1),"")</f>
        <v/>
      </c>
      <c r="F355" s="86" t="str">
        <f>IFERROR(""&amp;INDEX(Backlog!E$6:E$1005,Calculation!$B355,1),"")</f>
        <v/>
      </c>
      <c r="G355" s="86" t="str">
        <f>IFERROR(""&amp;INDEX(Backlog!F$6:F$1005,Calculation!$B355,1),"")</f>
        <v/>
      </c>
      <c r="H355" s="86" t="str">
        <f>IFERROR(IF(INDEX(Backlog!G$6:G$1005,Calculation!$B355,1)="","",INDEX(Backlog!G$6:G$1005,Calculation!$B355,1)),"")</f>
        <v/>
      </c>
      <c r="I355" s="86" t="str">
        <f>IFERROR(IF(INDEX(Backlog!H$6:H$1005,Calculation!$B355,1)="","Not set",INDEX(Backlog!H$6:H$1005,Calculation!$B355,1)),"")</f>
        <v>Not set</v>
      </c>
      <c r="J355" s="86" t="str">
        <f>IFERROR(""&amp;INDEX(Backlog!I$6:I$1005,Calculation!$B355,1),"")</f>
        <v/>
      </c>
      <c r="K355" s="86" t="str">
        <f>IFERROR(IF(LEN(INDEX(Backlog!J$6:J$1005,Calculation!$B355,1))=0,"Not set",INDEX(Backlog!J$6:J$1005,Calculation!$B355,1)),"")</f>
        <v>Not set</v>
      </c>
      <c r="L355" s="105" t="str">
        <f>IFERROR(IF(INDEX(Backlog!K$6:K$1005,Calculation!$B355,1)="","",INDEX(Backlog!K$6:K$1005,Calculation!$B355,1)),"")</f>
        <v/>
      </c>
      <c r="M355" s="105" t="str">
        <f t="shared" si="122"/>
        <v/>
      </c>
      <c r="N355" s="105" t="str">
        <f>IFERROR(IF(INDEX(Backlog!L$6:L$1005,Calculation!$B355,1)="","",INDEX(Backlog!L$6:L$1005,Calculation!$B355,1)),"")</f>
        <v/>
      </c>
      <c r="O355" s="105" t="str">
        <f t="shared" si="123"/>
        <v/>
      </c>
      <c r="P355" s="86" t="str">
        <f>IFERROR(""&amp;INDEX(Backlog!M$6:M$1005,Calculation!$B355,1),"")</f>
        <v/>
      </c>
      <c r="Q355" s="106" t="str">
        <f t="shared" si="124"/>
        <v/>
      </c>
      <c r="R355" s="106">
        <f t="shared" si="125"/>
        <v>0</v>
      </c>
      <c r="T355" s="107">
        <f t="shared" si="126"/>
        <v>0</v>
      </c>
      <c r="U355" s="86">
        <f t="shared" si="127"/>
        <v>1</v>
      </c>
      <c r="V355" s="86">
        <f t="shared" si="128"/>
        <v>1</v>
      </c>
      <c r="W355" s="86">
        <f t="shared" si="129"/>
        <v>1</v>
      </c>
      <c r="X355" s="86">
        <f t="shared" si="136"/>
        <v>0</v>
      </c>
      <c r="Y355" s="86" t="str">
        <f t="shared" si="130"/>
        <v xml:space="preserve">#0 - </v>
      </c>
      <c r="Z355" s="86" t="str">
        <f t="shared" si="131"/>
        <v>-</v>
      </c>
      <c r="AA355" s="86" t="str">
        <f>IF(X355=0,"",IF(LEN(K355)=0,COLUMN(Kanban!$D$8),IFERROR(MATCH(K355,Kanban!$A$8:$AI$8,0),COLUMN(Kanban!$D$8))))</f>
        <v/>
      </c>
      <c r="AB355" s="86" t="str">
        <f>IF(X355=0,"",2*COUNTIF($AA$5:AA355,AA355)+$AF$5)</f>
        <v/>
      </c>
      <c r="AC355" s="106" t="str">
        <f t="shared" si="137"/>
        <v>-</v>
      </c>
      <c r="BF355" s="111" t="str">
        <f t="array" ref="BF355">IFERROR(SMALL(IF($D$5:$D$1004=$AP$6,$N$5:$N$1004,""),B355),"")</f>
        <v/>
      </c>
      <c r="BG355" s="112" t="str">
        <f>IF(IFERROR(MATCH(BF355,$BF$4:BF354,0),0)=0,MAX($BG$4:BG354)+1,"")</f>
        <v/>
      </c>
      <c r="BH355" s="113" t="str">
        <f t="shared" si="132"/>
        <v/>
      </c>
      <c r="BI355" s="112" t="str">
        <f t="shared" si="133"/>
        <v/>
      </c>
      <c r="BJ355" s="86" t="str">
        <f t="shared" si="134"/>
        <v/>
      </c>
      <c r="BK355" s="86" t="str">
        <f t="shared" si="138"/>
        <v/>
      </c>
      <c r="BL355" s="86" t="str">
        <f t="shared" si="135"/>
        <v/>
      </c>
      <c r="BM355" s="86" t="str">
        <f t="shared" si="139"/>
        <v/>
      </c>
    </row>
    <row r="356" spans="2:65" s="7" customFormat="1" x14ac:dyDescent="0.25">
      <c r="B356" s="104">
        <v>352</v>
      </c>
      <c r="C356" s="86">
        <f>IFERROR(INDEX(Backlog!B$6:B$1005,Calculation!$B356,1),"")</f>
        <v>0</v>
      </c>
      <c r="D356" s="86" t="str">
        <f>IFERROR(IF(INDEX(Backlog!C$6:C$1005,Calculation!$B356,1)="","",INDEX(Backlog!C$6:C$1005,Calculation!$B356,1)),"")</f>
        <v/>
      </c>
      <c r="E356" s="86" t="str">
        <f>IFERROR(""&amp;INDEX(Backlog!D$6:D$1005,Calculation!$B356,1),"")</f>
        <v/>
      </c>
      <c r="F356" s="86" t="str">
        <f>IFERROR(""&amp;INDEX(Backlog!E$6:E$1005,Calculation!$B356,1),"")</f>
        <v/>
      </c>
      <c r="G356" s="86" t="str">
        <f>IFERROR(""&amp;INDEX(Backlog!F$6:F$1005,Calculation!$B356,1),"")</f>
        <v/>
      </c>
      <c r="H356" s="86" t="str">
        <f>IFERROR(IF(INDEX(Backlog!G$6:G$1005,Calculation!$B356,1)="","",INDEX(Backlog!G$6:G$1005,Calculation!$B356,1)),"")</f>
        <v/>
      </c>
      <c r="I356" s="86" t="str">
        <f>IFERROR(IF(INDEX(Backlog!H$6:H$1005,Calculation!$B356,1)="","Not set",INDEX(Backlog!H$6:H$1005,Calculation!$B356,1)),"")</f>
        <v>Not set</v>
      </c>
      <c r="J356" s="86" t="str">
        <f>IFERROR(""&amp;INDEX(Backlog!I$6:I$1005,Calculation!$B356,1),"")</f>
        <v/>
      </c>
      <c r="K356" s="86" t="str">
        <f>IFERROR(IF(LEN(INDEX(Backlog!J$6:J$1005,Calculation!$B356,1))=0,"Not set",INDEX(Backlog!J$6:J$1005,Calculation!$B356,1)),"")</f>
        <v>Not set</v>
      </c>
      <c r="L356" s="105" t="str">
        <f>IFERROR(IF(INDEX(Backlog!K$6:K$1005,Calculation!$B356,1)="","",INDEX(Backlog!K$6:K$1005,Calculation!$B356,1)),"")</f>
        <v/>
      </c>
      <c r="M356" s="105" t="str">
        <f t="shared" si="122"/>
        <v/>
      </c>
      <c r="N356" s="105" t="str">
        <f>IFERROR(IF(INDEX(Backlog!L$6:L$1005,Calculation!$B356,1)="","",INDEX(Backlog!L$6:L$1005,Calculation!$B356,1)),"")</f>
        <v/>
      </c>
      <c r="O356" s="105" t="str">
        <f t="shared" si="123"/>
        <v/>
      </c>
      <c r="P356" s="86" t="str">
        <f>IFERROR(""&amp;INDEX(Backlog!M$6:M$1005,Calculation!$B356,1),"")</f>
        <v/>
      </c>
      <c r="Q356" s="106" t="str">
        <f t="shared" si="124"/>
        <v/>
      </c>
      <c r="R356" s="106">
        <f t="shared" si="125"/>
        <v>0</v>
      </c>
      <c r="T356" s="107">
        <f t="shared" si="126"/>
        <v>0</v>
      </c>
      <c r="U356" s="86">
        <f t="shared" si="127"/>
        <v>1</v>
      </c>
      <c r="V356" s="86">
        <f t="shared" si="128"/>
        <v>1</v>
      </c>
      <c r="W356" s="86">
        <f t="shared" si="129"/>
        <v>1</v>
      </c>
      <c r="X356" s="86">
        <f t="shared" si="136"/>
        <v>0</v>
      </c>
      <c r="Y356" s="86" t="str">
        <f t="shared" si="130"/>
        <v xml:space="preserve">#0 - </v>
      </c>
      <c r="Z356" s="86" t="str">
        <f t="shared" si="131"/>
        <v>-</v>
      </c>
      <c r="AA356" s="86" t="str">
        <f>IF(X356=0,"",IF(LEN(K356)=0,COLUMN(Kanban!$D$8),IFERROR(MATCH(K356,Kanban!$A$8:$AI$8,0),COLUMN(Kanban!$D$8))))</f>
        <v/>
      </c>
      <c r="AB356" s="86" t="str">
        <f>IF(X356=0,"",2*COUNTIF($AA$5:AA356,AA356)+$AF$5)</f>
        <v/>
      </c>
      <c r="AC356" s="106" t="str">
        <f t="shared" si="137"/>
        <v>-</v>
      </c>
      <c r="BF356" s="111" t="str">
        <f t="array" ref="BF356">IFERROR(SMALL(IF($D$5:$D$1004=$AP$6,$N$5:$N$1004,""),B356),"")</f>
        <v/>
      </c>
      <c r="BG356" s="112" t="str">
        <f>IF(IFERROR(MATCH(BF356,$BF$4:BF355,0),0)=0,MAX($BG$4:BG355)+1,"")</f>
        <v/>
      </c>
      <c r="BH356" s="113" t="str">
        <f t="shared" si="132"/>
        <v/>
      </c>
      <c r="BI356" s="112" t="str">
        <f t="shared" si="133"/>
        <v/>
      </c>
      <c r="BJ356" s="86" t="str">
        <f t="shared" si="134"/>
        <v/>
      </c>
      <c r="BK356" s="86" t="str">
        <f t="shared" si="138"/>
        <v/>
      </c>
      <c r="BL356" s="86" t="str">
        <f t="shared" si="135"/>
        <v/>
      </c>
      <c r="BM356" s="86" t="str">
        <f t="shared" si="139"/>
        <v/>
      </c>
    </row>
    <row r="357" spans="2:65" s="7" customFormat="1" x14ac:dyDescent="0.25">
      <c r="B357" s="104">
        <v>353</v>
      </c>
      <c r="C357" s="86">
        <f>IFERROR(INDEX(Backlog!B$6:B$1005,Calculation!$B357,1),"")</f>
        <v>0</v>
      </c>
      <c r="D357" s="86" t="str">
        <f>IFERROR(IF(INDEX(Backlog!C$6:C$1005,Calculation!$B357,1)="","",INDEX(Backlog!C$6:C$1005,Calculation!$B357,1)),"")</f>
        <v/>
      </c>
      <c r="E357" s="86" t="str">
        <f>IFERROR(""&amp;INDEX(Backlog!D$6:D$1005,Calculation!$B357,1),"")</f>
        <v/>
      </c>
      <c r="F357" s="86" t="str">
        <f>IFERROR(""&amp;INDEX(Backlog!E$6:E$1005,Calculation!$B357,1),"")</f>
        <v/>
      </c>
      <c r="G357" s="86" t="str">
        <f>IFERROR(""&amp;INDEX(Backlog!F$6:F$1005,Calculation!$B357,1),"")</f>
        <v/>
      </c>
      <c r="H357" s="86" t="str">
        <f>IFERROR(IF(INDEX(Backlog!G$6:G$1005,Calculation!$B357,1)="","",INDEX(Backlog!G$6:G$1005,Calculation!$B357,1)),"")</f>
        <v/>
      </c>
      <c r="I357" s="86" t="str">
        <f>IFERROR(IF(INDEX(Backlog!H$6:H$1005,Calculation!$B357,1)="","Not set",INDEX(Backlog!H$6:H$1005,Calculation!$B357,1)),"")</f>
        <v>Not set</v>
      </c>
      <c r="J357" s="86" t="str">
        <f>IFERROR(""&amp;INDEX(Backlog!I$6:I$1005,Calculation!$B357,1),"")</f>
        <v/>
      </c>
      <c r="K357" s="86" t="str">
        <f>IFERROR(IF(LEN(INDEX(Backlog!J$6:J$1005,Calculation!$B357,1))=0,"Not set",INDEX(Backlog!J$6:J$1005,Calculation!$B357,1)),"")</f>
        <v>Not set</v>
      </c>
      <c r="L357" s="105" t="str">
        <f>IFERROR(IF(INDEX(Backlog!K$6:K$1005,Calculation!$B357,1)="","",INDEX(Backlog!K$6:K$1005,Calculation!$B357,1)),"")</f>
        <v/>
      </c>
      <c r="M357" s="105" t="str">
        <f t="shared" si="122"/>
        <v/>
      </c>
      <c r="N357" s="105" t="str">
        <f>IFERROR(IF(INDEX(Backlog!L$6:L$1005,Calculation!$B357,1)="","",INDEX(Backlog!L$6:L$1005,Calculation!$B357,1)),"")</f>
        <v/>
      </c>
      <c r="O357" s="105" t="str">
        <f t="shared" si="123"/>
        <v/>
      </c>
      <c r="P357" s="86" t="str">
        <f>IFERROR(""&amp;INDEX(Backlog!M$6:M$1005,Calculation!$B357,1),"")</f>
        <v/>
      </c>
      <c r="Q357" s="106" t="str">
        <f t="shared" si="124"/>
        <v/>
      </c>
      <c r="R357" s="106">
        <f t="shared" si="125"/>
        <v>0</v>
      </c>
      <c r="T357" s="107">
        <f t="shared" si="126"/>
        <v>0</v>
      </c>
      <c r="U357" s="86">
        <f t="shared" si="127"/>
        <v>1</v>
      </c>
      <c r="V357" s="86">
        <f t="shared" si="128"/>
        <v>1</v>
      </c>
      <c r="W357" s="86">
        <f t="shared" si="129"/>
        <v>1</v>
      </c>
      <c r="X357" s="86">
        <f t="shared" si="136"/>
        <v>0</v>
      </c>
      <c r="Y357" s="86" t="str">
        <f t="shared" si="130"/>
        <v xml:space="preserve">#0 - </v>
      </c>
      <c r="Z357" s="86" t="str">
        <f t="shared" si="131"/>
        <v>-</v>
      </c>
      <c r="AA357" s="86" t="str">
        <f>IF(X357=0,"",IF(LEN(K357)=0,COLUMN(Kanban!$D$8),IFERROR(MATCH(K357,Kanban!$A$8:$AI$8,0),COLUMN(Kanban!$D$8))))</f>
        <v/>
      </c>
      <c r="AB357" s="86" t="str">
        <f>IF(X357=0,"",2*COUNTIF($AA$5:AA357,AA357)+$AF$5)</f>
        <v/>
      </c>
      <c r="AC357" s="106" t="str">
        <f t="shared" si="137"/>
        <v>-</v>
      </c>
      <c r="BF357" s="111" t="str">
        <f t="array" ref="BF357">IFERROR(SMALL(IF($D$5:$D$1004=$AP$6,$N$5:$N$1004,""),B357),"")</f>
        <v/>
      </c>
      <c r="BG357" s="112" t="str">
        <f>IF(IFERROR(MATCH(BF357,$BF$4:BF356,0),0)=0,MAX($BG$4:BG356)+1,"")</f>
        <v/>
      </c>
      <c r="BH357" s="113" t="str">
        <f t="shared" si="132"/>
        <v/>
      </c>
      <c r="BI357" s="112" t="str">
        <f t="shared" si="133"/>
        <v/>
      </c>
      <c r="BJ357" s="86" t="str">
        <f t="shared" si="134"/>
        <v/>
      </c>
      <c r="BK357" s="86" t="str">
        <f t="shared" si="138"/>
        <v/>
      </c>
      <c r="BL357" s="86" t="str">
        <f t="shared" si="135"/>
        <v/>
      </c>
      <c r="BM357" s="86" t="str">
        <f t="shared" si="139"/>
        <v/>
      </c>
    </row>
    <row r="358" spans="2:65" s="7" customFormat="1" x14ac:dyDescent="0.25">
      <c r="B358" s="104">
        <v>354</v>
      </c>
      <c r="C358" s="86">
        <f>IFERROR(INDEX(Backlog!B$6:B$1005,Calculation!$B358,1),"")</f>
        <v>0</v>
      </c>
      <c r="D358" s="86" t="str">
        <f>IFERROR(IF(INDEX(Backlog!C$6:C$1005,Calculation!$B358,1)="","",INDEX(Backlog!C$6:C$1005,Calculation!$B358,1)),"")</f>
        <v/>
      </c>
      <c r="E358" s="86" t="str">
        <f>IFERROR(""&amp;INDEX(Backlog!D$6:D$1005,Calculation!$B358,1),"")</f>
        <v/>
      </c>
      <c r="F358" s="86" t="str">
        <f>IFERROR(""&amp;INDEX(Backlog!E$6:E$1005,Calculation!$B358,1),"")</f>
        <v/>
      </c>
      <c r="G358" s="86" t="str">
        <f>IFERROR(""&amp;INDEX(Backlog!F$6:F$1005,Calculation!$B358,1),"")</f>
        <v/>
      </c>
      <c r="H358" s="86" t="str">
        <f>IFERROR(IF(INDEX(Backlog!G$6:G$1005,Calculation!$B358,1)="","",INDEX(Backlog!G$6:G$1005,Calculation!$B358,1)),"")</f>
        <v/>
      </c>
      <c r="I358" s="86" t="str">
        <f>IFERROR(IF(INDEX(Backlog!H$6:H$1005,Calculation!$B358,1)="","Not set",INDEX(Backlog!H$6:H$1005,Calculation!$B358,1)),"")</f>
        <v>Not set</v>
      </c>
      <c r="J358" s="86" t="str">
        <f>IFERROR(""&amp;INDEX(Backlog!I$6:I$1005,Calculation!$B358,1),"")</f>
        <v/>
      </c>
      <c r="K358" s="86" t="str">
        <f>IFERROR(IF(LEN(INDEX(Backlog!J$6:J$1005,Calculation!$B358,1))=0,"Not set",INDEX(Backlog!J$6:J$1005,Calculation!$B358,1)),"")</f>
        <v>Not set</v>
      </c>
      <c r="L358" s="105" t="str">
        <f>IFERROR(IF(INDEX(Backlog!K$6:K$1005,Calculation!$B358,1)="","",INDEX(Backlog!K$6:K$1005,Calculation!$B358,1)),"")</f>
        <v/>
      </c>
      <c r="M358" s="105" t="str">
        <f t="shared" si="122"/>
        <v/>
      </c>
      <c r="N358" s="105" t="str">
        <f>IFERROR(IF(INDEX(Backlog!L$6:L$1005,Calculation!$B358,1)="","",INDEX(Backlog!L$6:L$1005,Calculation!$B358,1)),"")</f>
        <v/>
      </c>
      <c r="O358" s="105" t="str">
        <f t="shared" si="123"/>
        <v/>
      </c>
      <c r="P358" s="86" t="str">
        <f>IFERROR(""&amp;INDEX(Backlog!M$6:M$1005,Calculation!$B358,1),"")</f>
        <v/>
      </c>
      <c r="Q358" s="106" t="str">
        <f t="shared" si="124"/>
        <v/>
      </c>
      <c r="R358" s="106">
        <f t="shared" si="125"/>
        <v>0</v>
      </c>
      <c r="T358" s="107">
        <f t="shared" si="126"/>
        <v>0</v>
      </c>
      <c r="U358" s="86">
        <f t="shared" si="127"/>
        <v>1</v>
      </c>
      <c r="V358" s="86">
        <f t="shared" si="128"/>
        <v>1</v>
      </c>
      <c r="W358" s="86">
        <f t="shared" si="129"/>
        <v>1</v>
      </c>
      <c r="X358" s="86">
        <f t="shared" si="136"/>
        <v>0</v>
      </c>
      <c r="Y358" s="86" t="str">
        <f t="shared" si="130"/>
        <v xml:space="preserve">#0 - </v>
      </c>
      <c r="Z358" s="86" t="str">
        <f t="shared" si="131"/>
        <v>-</v>
      </c>
      <c r="AA358" s="86" t="str">
        <f>IF(X358=0,"",IF(LEN(K358)=0,COLUMN(Kanban!$D$8),IFERROR(MATCH(K358,Kanban!$A$8:$AI$8,0),COLUMN(Kanban!$D$8))))</f>
        <v/>
      </c>
      <c r="AB358" s="86" t="str">
        <f>IF(X358=0,"",2*COUNTIF($AA$5:AA358,AA358)+$AF$5)</f>
        <v/>
      </c>
      <c r="AC358" s="106" t="str">
        <f t="shared" si="137"/>
        <v>-</v>
      </c>
      <c r="BF358" s="111" t="str">
        <f t="array" ref="BF358">IFERROR(SMALL(IF($D$5:$D$1004=$AP$6,$N$5:$N$1004,""),B358),"")</f>
        <v/>
      </c>
      <c r="BG358" s="112" t="str">
        <f>IF(IFERROR(MATCH(BF358,$BF$4:BF357,0),0)=0,MAX($BG$4:BG357)+1,"")</f>
        <v/>
      </c>
      <c r="BH358" s="113" t="str">
        <f t="shared" si="132"/>
        <v/>
      </c>
      <c r="BI358" s="112" t="str">
        <f t="shared" si="133"/>
        <v/>
      </c>
      <c r="BJ358" s="86" t="str">
        <f t="shared" si="134"/>
        <v/>
      </c>
      <c r="BK358" s="86" t="str">
        <f t="shared" si="138"/>
        <v/>
      </c>
      <c r="BL358" s="86" t="str">
        <f t="shared" si="135"/>
        <v/>
      </c>
      <c r="BM358" s="86" t="str">
        <f t="shared" si="139"/>
        <v/>
      </c>
    </row>
    <row r="359" spans="2:65" s="7" customFormat="1" x14ac:dyDescent="0.25">
      <c r="B359" s="104">
        <v>355</v>
      </c>
      <c r="C359" s="86">
        <f>IFERROR(INDEX(Backlog!B$6:B$1005,Calculation!$B359,1),"")</f>
        <v>0</v>
      </c>
      <c r="D359" s="86" t="str">
        <f>IFERROR(IF(INDEX(Backlog!C$6:C$1005,Calculation!$B359,1)="","",INDEX(Backlog!C$6:C$1005,Calculation!$B359,1)),"")</f>
        <v/>
      </c>
      <c r="E359" s="86" t="str">
        <f>IFERROR(""&amp;INDEX(Backlog!D$6:D$1005,Calculation!$B359,1),"")</f>
        <v/>
      </c>
      <c r="F359" s="86" t="str">
        <f>IFERROR(""&amp;INDEX(Backlog!E$6:E$1005,Calculation!$B359,1),"")</f>
        <v/>
      </c>
      <c r="G359" s="86" t="str">
        <f>IFERROR(""&amp;INDEX(Backlog!F$6:F$1005,Calculation!$B359,1),"")</f>
        <v/>
      </c>
      <c r="H359" s="86" t="str">
        <f>IFERROR(IF(INDEX(Backlog!G$6:G$1005,Calculation!$B359,1)="","",INDEX(Backlog!G$6:G$1005,Calculation!$B359,1)),"")</f>
        <v/>
      </c>
      <c r="I359" s="86" t="str">
        <f>IFERROR(IF(INDEX(Backlog!H$6:H$1005,Calculation!$B359,1)="","Not set",INDEX(Backlog!H$6:H$1005,Calculation!$B359,1)),"")</f>
        <v>Not set</v>
      </c>
      <c r="J359" s="86" t="str">
        <f>IFERROR(""&amp;INDEX(Backlog!I$6:I$1005,Calculation!$B359,1),"")</f>
        <v/>
      </c>
      <c r="K359" s="86" t="str">
        <f>IFERROR(IF(LEN(INDEX(Backlog!J$6:J$1005,Calculation!$B359,1))=0,"Not set",INDEX(Backlog!J$6:J$1005,Calculation!$B359,1)),"")</f>
        <v>Not set</v>
      </c>
      <c r="L359" s="105" t="str">
        <f>IFERROR(IF(INDEX(Backlog!K$6:K$1005,Calculation!$B359,1)="","",INDEX(Backlog!K$6:K$1005,Calculation!$B359,1)),"")</f>
        <v/>
      </c>
      <c r="M359" s="105" t="str">
        <f t="shared" si="122"/>
        <v/>
      </c>
      <c r="N359" s="105" t="str">
        <f>IFERROR(IF(INDEX(Backlog!L$6:L$1005,Calculation!$B359,1)="","",INDEX(Backlog!L$6:L$1005,Calculation!$B359,1)),"")</f>
        <v/>
      </c>
      <c r="O359" s="105" t="str">
        <f t="shared" si="123"/>
        <v/>
      </c>
      <c r="P359" s="86" t="str">
        <f>IFERROR(""&amp;INDEX(Backlog!M$6:M$1005,Calculation!$B359,1),"")</f>
        <v/>
      </c>
      <c r="Q359" s="106" t="str">
        <f t="shared" si="124"/>
        <v/>
      </c>
      <c r="R359" s="106">
        <f t="shared" si="125"/>
        <v>0</v>
      </c>
      <c r="T359" s="107">
        <f t="shared" si="126"/>
        <v>0</v>
      </c>
      <c r="U359" s="86">
        <f t="shared" si="127"/>
        <v>1</v>
      </c>
      <c r="V359" s="86">
        <f t="shared" si="128"/>
        <v>1</v>
      </c>
      <c r="W359" s="86">
        <f t="shared" si="129"/>
        <v>1</v>
      </c>
      <c r="X359" s="86">
        <f t="shared" si="136"/>
        <v>0</v>
      </c>
      <c r="Y359" s="86" t="str">
        <f t="shared" si="130"/>
        <v xml:space="preserve">#0 - </v>
      </c>
      <c r="Z359" s="86" t="str">
        <f t="shared" si="131"/>
        <v>-</v>
      </c>
      <c r="AA359" s="86" t="str">
        <f>IF(X359=0,"",IF(LEN(K359)=0,COLUMN(Kanban!$D$8),IFERROR(MATCH(K359,Kanban!$A$8:$AI$8,0),COLUMN(Kanban!$D$8))))</f>
        <v/>
      </c>
      <c r="AB359" s="86" t="str">
        <f>IF(X359=0,"",2*COUNTIF($AA$5:AA359,AA359)+$AF$5)</f>
        <v/>
      </c>
      <c r="AC359" s="106" t="str">
        <f t="shared" si="137"/>
        <v>-</v>
      </c>
      <c r="BF359" s="111" t="str">
        <f t="array" ref="BF359">IFERROR(SMALL(IF($D$5:$D$1004=$AP$6,$N$5:$N$1004,""),B359),"")</f>
        <v/>
      </c>
      <c r="BG359" s="112" t="str">
        <f>IF(IFERROR(MATCH(BF359,$BF$4:BF358,0),0)=0,MAX($BG$4:BG358)+1,"")</f>
        <v/>
      </c>
      <c r="BH359" s="113" t="str">
        <f t="shared" si="132"/>
        <v/>
      </c>
      <c r="BI359" s="112" t="str">
        <f t="shared" si="133"/>
        <v/>
      </c>
      <c r="BJ359" s="86" t="str">
        <f t="shared" si="134"/>
        <v/>
      </c>
      <c r="BK359" s="86" t="str">
        <f t="shared" si="138"/>
        <v/>
      </c>
      <c r="BL359" s="86" t="str">
        <f t="shared" si="135"/>
        <v/>
      </c>
      <c r="BM359" s="86" t="str">
        <f t="shared" si="139"/>
        <v/>
      </c>
    </row>
    <row r="360" spans="2:65" s="7" customFormat="1" x14ac:dyDescent="0.25">
      <c r="B360" s="104">
        <v>356</v>
      </c>
      <c r="C360" s="86">
        <f>IFERROR(INDEX(Backlog!B$6:B$1005,Calculation!$B360,1),"")</f>
        <v>0</v>
      </c>
      <c r="D360" s="86" t="str">
        <f>IFERROR(IF(INDEX(Backlog!C$6:C$1005,Calculation!$B360,1)="","",INDEX(Backlog!C$6:C$1005,Calculation!$B360,1)),"")</f>
        <v/>
      </c>
      <c r="E360" s="86" t="str">
        <f>IFERROR(""&amp;INDEX(Backlog!D$6:D$1005,Calculation!$B360,1),"")</f>
        <v/>
      </c>
      <c r="F360" s="86" t="str">
        <f>IFERROR(""&amp;INDEX(Backlog!E$6:E$1005,Calculation!$B360,1),"")</f>
        <v/>
      </c>
      <c r="G360" s="86" t="str">
        <f>IFERROR(""&amp;INDEX(Backlog!F$6:F$1005,Calculation!$B360,1),"")</f>
        <v/>
      </c>
      <c r="H360" s="86" t="str">
        <f>IFERROR(IF(INDEX(Backlog!G$6:G$1005,Calculation!$B360,1)="","",INDEX(Backlog!G$6:G$1005,Calculation!$B360,1)),"")</f>
        <v/>
      </c>
      <c r="I360" s="86" t="str">
        <f>IFERROR(IF(INDEX(Backlog!H$6:H$1005,Calculation!$B360,1)="","Not set",INDEX(Backlog!H$6:H$1005,Calculation!$B360,1)),"")</f>
        <v>Not set</v>
      </c>
      <c r="J360" s="86" t="str">
        <f>IFERROR(""&amp;INDEX(Backlog!I$6:I$1005,Calculation!$B360,1),"")</f>
        <v/>
      </c>
      <c r="K360" s="86" t="str">
        <f>IFERROR(IF(LEN(INDEX(Backlog!J$6:J$1005,Calculation!$B360,1))=0,"Not set",INDEX(Backlog!J$6:J$1005,Calculation!$B360,1)),"")</f>
        <v>Not set</v>
      </c>
      <c r="L360" s="105" t="str">
        <f>IFERROR(IF(INDEX(Backlog!K$6:K$1005,Calculation!$B360,1)="","",INDEX(Backlog!K$6:K$1005,Calculation!$B360,1)),"")</f>
        <v/>
      </c>
      <c r="M360" s="105" t="str">
        <f t="shared" si="122"/>
        <v/>
      </c>
      <c r="N360" s="105" t="str">
        <f>IFERROR(IF(INDEX(Backlog!L$6:L$1005,Calculation!$B360,1)="","",INDEX(Backlog!L$6:L$1005,Calculation!$B360,1)),"")</f>
        <v/>
      </c>
      <c r="O360" s="105" t="str">
        <f t="shared" si="123"/>
        <v/>
      </c>
      <c r="P360" s="86" t="str">
        <f>IFERROR(""&amp;INDEX(Backlog!M$6:M$1005,Calculation!$B360,1),"")</f>
        <v/>
      </c>
      <c r="Q360" s="106" t="str">
        <f t="shared" si="124"/>
        <v/>
      </c>
      <c r="R360" s="106">
        <f t="shared" si="125"/>
        <v>0</v>
      </c>
      <c r="T360" s="107">
        <f t="shared" si="126"/>
        <v>0</v>
      </c>
      <c r="U360" s="86">
        <f t="shared" si="127"/>
        <v>1</v>
      </c>
      <c r="V360" s="86">
        <f t="shared" si="128"/>
        <v>1</v>
      </c>
      <c r="W360" s="86">
        <f t="shared" si="129"/>
        <v>1</v>
      </c>
      <c r="X360" s="86">
        <f t="shared" si="136"/>
        <v>0</v>
      </c>
      <c r="Y360" s="86" t="str">
        <f t="shared" si="130"/>
        <v xml:space="preserve">#0 - </v>
      </c>
      <c r="Z360" s="86" t="str">
        <f t="shared" si="131"/>
        <v>-</v>
      </c>
      <c r="AA360" s="86" t="str">
        <f>IF(X360=0,"",IF(LEN(K360)=0,COLUMN(Kanban!$D$8),IFERROR(MATCH(K360,Kanban!$A$8:$AI$8,0),COLUMN(Kanban!$D$8))))</f>
        <v/>
      </c>
      <c r="AB360" s="86" t="str">
        <f>IF(X360=0,"",2*COUNTIF($AA$5:AA360,AA360)+$AF$5)</f>
        <v/>
      </c>
      <c r="AC360" s="106" t="str">
        <f t="shared" si="137"/>
        <v>-</v>
      </c>
      <c r="BF360" s="111" t="str">
        <f t="array" ref="BF360">IFERROR(SMALL(IF($D$5:$D$1004=$AP$6,$N$5:$N$1004,""),B360),"")</f>
        <v/>
      </c>
      <c r="BG360" s="112" t="str">
        <f>IF(IFERROR(MATCH(BF360,$BF$4:BF359,0),0)=0,MAX($BG$4:BG359)+1,"")</f>
        <v/>
      </c>
      <c r="BH360" s="113" t="str">
        <f t="shared" si="132"/>
        <v/>
      </c>
      <c r="BI360" s="112" t="str">
        <f t="shared" si="133"/>
        <v/>
      </c>
      <c r="BJ360" s="86" t="str">
        <f t="shared" si="134"/>
        <v/>
      </c>
      <c r="BK360" s="86" t="str">
        <f t="shared" si="138"/>
        <v/>
      </c>
      <c r="BL360" s="86" t="str">
        <f t="shared" si="135"/>
        <v/>
      </c>
      <c r="BM360" s="86" t="str">
        <f t="shared" si="139"/>
        <v/>
      </c>
    </row>
    <row r="361" spans="2:65" s="7" customFormat="1" x14ac:dyDescent="0.25">
      <c r="B361" s="104">
        <v>357</v>
      </c>
      <c r="C361" s="86">
        <f>IFERROR(INDEX(Backlog!B$6:B$1005,Calculation!$B361,1),"")</f>
        <v>0</v>
      </c>
      <c r="D361" s="86" t="str">
        <f>IFERROR(IF(INDEX(Backlog!C$6:C$1005,Calculation!$B361,1)="","",INDEX(Backlog!C$6:C$1005,Calculation!$B361,1)),"")</f>
        <v/>
      </c>
      <c r="E361" s="86" t="str">
        <f>IFERROR(""&amp;INDEX(Backlog!D$6:D$1005,Calculation!$B361,1),"")</f>
        <v/>
      </c>
      <c r="F361" s="86" t="str">
        <f>IFERROR(""&amp;INDEX(Backlog!E$6:E$1005,Calculation!$B361,1),"")</f>
        <v/>
      </c>
      <c r="G361" s="86" t="str">
        <f>IFERROR(""&amp;INDEX(Backlog!F$6:F$1005,Calculation!$B361,1),"")</f>
        <v/>
      </c>
      <c r="H361" s="86" t="str">
        <f>IFERROR(IF(INDEX(Backlog!G$6:G$1005,Calculation!$B361,1)="","",INDEX(Backlog!G$6:G$1005,Calculation!$B361,1)),"")</f>
        <v/>
      </c>
      <c r="I361" s="86" t="str">
        <f>IFERROR(IF(INDEX(Backlog!H$6:H$1005,Calculation!$B361,1)="","Not set",INDEX(Backlog!H$6:H$1005,Calculation!$B361,1)),"")</f>
        <v>Not set</v>
      </c>
      <c r="J361" s="86" t="str">
        <f>IFERROR(""&amp;INDEX(Backlog!I$6:I$1005,Calculation!$B361,1),"")</f>
        <v/>
      </c>
      <c r="K361" s="86" t="str">
        <f>IFERROR(IF(LEN(INDEX(Backlog!J$6:J$1005,Calculation!$B361,1))=0,"Not set",INDEX(Backlog!J$6:J$1005,Calculation!$B361,1)),"")</f>
        <v>Not set</v>
      </c>
      <c r="L361" s="105" t="str">
        <f>IFERROR(IF(INDEX(Backlog!K$6:K$1005,Calculation!$B361,1)="","",INDEX(Backlog!K$6:K$1005,Calculation!$B361,1)),"")</f>
        <v/>
      </c>
      <c r="M361" s="105" t="str">
        <f t="shared" si="122"/>
        <v/>
      </c>
      <c r="N361" s="105" t="str">
        <f>IFERROR(IF(INDEX(Backlog!L$6:L$1005,Calculation!$B361,1)="","",INDEX(Backlog!L$6:L$1005,Calculation!$B361,1)),"")</f>
        <v/>
      </c>
      <c r="O361" s="105" t="str">
        <f t="shared" si="123"/>
        <v/>
      </c>
      <c r="P361" s="86" t="str">
        <f>IFERROR(""&amp;INDEX(Backlog!M$6:M$1005,Calculation!$B361,1),"")</f>
        <v/>
      </c>
      <c r="Q361" s="106" t="str">
        <f t="shared" si="124"/>
        <v/>
      </c>
      <c r="R361" s="106">
        <f t="shared" si="125"/>
        <v>0</v>
      </c>
      <c r="T361" s="107">
        <f t="shared" si="126"/>
        <v>0</v>
      </c>
      <c r="U361" s="86">
        <f t="shared" si="127"/>
        <v>1</v>
      </c>
      <c r="V361" s="86">
        <f t="shared" si="128"/>
        <v>1</v>
      </c>
      <c r="W361" s="86">
        <f t="shared" si="129"/>
        <v>1</v>
      </c>
      <c r="X361" s="86">
        <f t="shared" si="136"/>
        <v>0</v>
      </c>
      <c r="Y361" s="86" t="str">
        <f t="shared" si="130"/>
        <v xml:space="preserve">#0 - </v>
      </c>
      <c r="Z361" s="86" t="str">
        <f t="shared" si="131"/>
        <v>-</v>
      </c>
      <c r="AA361" s="86" t="str">
        <f>IF(X361=0,"",IF(LEN(K361)=0,COLUMN(Kanban!$D$8),IFERROR(MATCH(K361,Kanban!$A$8:$AI$8,0),COLUMN(Kanban!$D$8))))</f>
        <v/>
      </c>
      <c r="AB361" s="86" t="str">
        <f>IF(X361=0,"",2*COUNTIF($AA$5:AA361,AA361)+$AF$5)</f>
        <v/>
      </c>
      <c r="AC361" s="106" t="str">
        <f t="shared" si="137"/>
        <v>-</v>
      </c>
      <c r="BF361" s="111" t="str">
        <f t="array" ref="BF361">IFERROR(SMALL(IF($D$5:$D$1004=$AP$6,$N$5:$N$1004,""),B361),"")</f>
        <v/>
      </c>
      <c r="BG361" s="112" t="str">
        <f>IF(IFERROR(MATCH(BF361,$BF$4:BF360,0),0)=0,MAX($BG$4:BG360)+1,"")</f>
        <v/>
      </c>
      <c r="BH361" s="113" t="str">
        <f t="shared" si="132"/>
        <v/>
      </c>
      <c r="BI361" s="112" t="str">
        <f t="shared" si="133"/>
        <v/>
      </c>
      <c r="BJ361" s="86" t="str">
        <f t="shared" si="134"/>
        <v/>
      </c>
      <c r="BK361" s="86" t="str">
        <f t="shared" si="138"/>
        <v/>
      </c>
      <c r="BL361" s="86" t="str">
        <f t="shared" si="135"/>
        <v/>
      </c>
      <c r="BM361" s="86" t="str">
        <f t="shared" si="139"/>
        <v/>
      </c>
    </row>
    <row r="362" spans="2:65" s="7" customFormat="1" x14ac:dyDescent="0.25">
      <c r="B362" s="104">
        <v>358</v>
      </c>
      <c r="C362" s="86">
        <f>IFERROR(INDEX(Backlog!B$6:B$1005,Calculation!$B362,1),"")</f>
        <v>0</v>
      </c>
      <c r="D362" s="86" t="str">
        <f>IFERROR(IF(INDEX(Backlog!C$6:C$1005,Calculation!$B362,1)="","",INDEX(Backlog!C$6:C$1005,Calculation!$B362,1)),"")</f>
        <v/>
      </c>
      <c r="E362" s="86" t="str">
        <f>IFERROR(""&amp;INDEX(Backlog!D$6:D$1005,Calculation!$B362,1),"")</f>
        <v/>
      </c>
      <c r="F362" s="86" t="str">
        <f>IFERROR(""&amp;INDEX(Backlog!E$6:E$1005,Calculation!$B362,1),"")</f>
        <v/>
      </c>
      <c r="G362" s="86" t="str">
        <f>IFERROR(""&amp;INDEX(Backlog!F$6:F$1005,Calculation!$B362,1),"")</f>
        <v/>
      </c>
      <c r="H362" s="86" t="str">
        <f>IFERROR(IF(INDEX(Backlog!G$6:G$1005,Calculation!$B362,1)="","",INDEX(Backlog!G$6:G$1005,Calculation!$B362,1)),"")</f>
        <v/>
      </c>
      <c r="I362" s="86" t="str">
        <f>IFERROR(IF(INDEX(Backlog!H$6:H$1005,Calculation!$B362,1)="","Not set",INDEX(Backlog!H$6:H$1005,Calculation!$B362,1)),"")</f>
        <v>Not set</v>
      </c>
      <c r="J362" s="86" t="str">
        <f>IFERROR(""&amp;INDEX(Backlog!I$6:I$1005,Calculation!$B362,1),"")</f>
        <v/>
      </c>
      <c r="K362" s="86" t="str">
        <f>IFERROR(IF(LEN(INDEX(Backlog!J$6:J$1005,Calculation!$B362,1))=0,"Not set",INDEX(Backlog!J$6:J$1005,Calculation!$B362,1)),"")</f>
        <v>Not set</v>
      </c>
      <c r="L362" s="105" t="str">
        <f>IFERROR(IF(INDEX(Backlog!K$6:K$1005,Calculation!$B362,1)="","",INDEX(Backlog!K$6:K$1005,Calculation!$B362,1)),"")</f>
        <v/>
      </c>
      <c r="M362" s="105" t="str">
        <f t="shared" si="122"/>
        <v/>
      </c>
      <c r="N362" s="105" t="str">
        <f>IFERROR(IF(INDEX(Backlog!L$6:L$1005,Calculation!$B362,1)="","",INDEX(Backlog!L$6:L$1005,Calculation!$B362,1)),"")</f>
        <v/>
      </c>
      <c r="O362" s="105" t="str">
        <f t="shared" si="123"/>
        <v/>
      </c>
      <c r="P362" s="86" t="str">
        <f>IFERROR(""&amp;INDEX(Backlog!M$6:M$1005,Calculation!$B362,1),"")</f>
        <v/>
      </c>
      <c r="Q362" s="106" t="str">
        <f t="shared" si="124"/>
        <v/>
      </c>
      <c r="R362" s="106">
        <f t="shared" si="125"/>
        <v>0</v>
      </c>
      <c r="T362" s="107">
        <f t="shared" si="126"/>
        <v>0</v>
      </c>
      <c r="U362" s="86">
        <f t="shared" si="127"/>
        <v>1</v>
      </c>
      <c r="V362" s="86">
        <f t="shared" si="128"/>
        <v>1</v>
      </c>
      <c r="W362" s="86">
        <f t="shared" si="129"/>
        <v>1</v>
      </c>
      <c r="X362" s="86">
        <f t="shared" si="136"/>
        <v>0</v>
      </c>
      <c r="Y362" s="86" t="str">
        <f t="shared" si="130"/>
        <v xml:space="preserve">#0 - </v>
      </c>
      <c r="Z362" s="86" t="str">
        <f t="shared" si="131"/>
        <v>-</v>
      </c>
      <c r="AA362" s="86" t="str">
        <f>IF(X362=0,"",IF(LEN(K362)=0,COLUMN(Kanban!$D$8),IFERROR(MATCH(K362,Kanban!$A$8:$AI$8,0),COLUMN(Kanban!$D$8))))</f>
        <v/>
      </c>
      <c r="AB362" s="86" t="str">
        <f>IF(X362=0,"",2*COUNTIF($AA$5:AA362,AA362)+$AF$5)</f>
        <v/>
      </c>
      <c r="AC362" s="106" t="str">
        <f t="shared" si="137"/>
        <v>-</v>
      </c>
      <c r="BF362" s="111" t="str">
        <f t="array" ref="BF362">IFERROR(SMALL(IF($D$5:$D$1004=$AP$6,$N$5:$N$1004,""),B362),"")</f>
        <v/>
      </c>
      <c r="BG362" s="112" t="str">
        <f>IF(IFERROR(MATCH(BF362,$BF$4:BF361,0),0)=0,MAX($BG$4:BG361)+1,"")</f>
        <v/>
      </c>
      <c r="BH362" s="113" t="str">
        <f t="shared" si="132"/>
        <v/>
      </c>
      <c r="BI362" s="112" t="str">
        <f t="shared" si="133"/>
        <v/>
      </c>
      <c r="BJ362" s="86" t="str">
        <f t="shared" si="134"/>
        <v/>
      </c>
      <c r="BK362" s="86" t="str">
        <f t="shared" si="138"/>
        <v/>
      </c>
      <c r="BL362" s="86" t="str">
        <f t="shared" si="135"/>
        <v/>
      </c>
      <c r="BM362" s="86" t="str">
        <f t="shared" si="139"/>
        <v/>
      </c>
    </row>
    <row r="363" spans="2:65" s="7" customFormat="1" x14ac:dyDescent="0.25">
      <c r="B363" s="104">
        <v>359</v>
      </c>
      <c r="C363" s="86">
        <f>IFERROR(INDEX(Backlog!B$6:B$1005,Calculation!$B363,1),"")</f>
        <v>0</v>
      </c>
      <c r="D363" s="86" t="str">
        <f>IFERROR(IF(INDEX(Backlog!C$6:C$1005,Calculation!$B363,1)="","",INDEX(Backlog!C$6:C$1005,Calculation!$B363,1)),"")</f>
        <v/>
      </c>
      <c r="E363" s="86" t="str">
        <f>IFERROR(""&amp;INDEX(Backlog!D$6:D$1005,Calculation!$B363,1),"")</f>
        <v/>
      </c>
      <c r="F363" s="86" t="str">
        <f>IFERROR(""&amp;INDEX(Backlog!E$6:E$1005,Calculation!$B363,1),"")</f>
        <v/>
      </c>
      <c r="G363" s="86" t="str">
        <f>IFERROR(""&amp;INDEX(Backlog!F$6:F$1005,Calculation!$B363,1),"")</f>
        <v/>
      </c>
      <c r="H363" s="86" t="str">
        <f>IFERROR(IF(INDEX(Backlog!G$6:G$1005,Calculation!$B363,1)="","",INDEX(Backlog!G$6:G$1005,Calculation!$B363,1)),"")</f>
        <v/>
      </c>
      <c r="I363" s="86" t="str">
        <f>IFERROR(IF(INDEX(Backlog!H$6:H$1005,Calculation!$B363,1)="","Not set",INDEX(Backlog!H$6:H$1005,Calculation!$B363,1)),"")</f>
        <v>Not set</v>
      </c>
      <c r="J363" s="86" t="str">
        <f>IFERROR(""&amp;INDEX(Backlog!I$6:I$1005,Calculation!$B363,1),"")</f>
        <v/>
      </c>
      <c r="K363" s="86" t="str">
        <f>IFERROR(IF(LEN(INDEX(Backlog!J$6:J$1005,Calculation!$B363,1))=0,"Not set",INDEX(Backlog!J$6:J$1005,Calculation!$B363,1)),"")</f>
        <v>Not set</v>
      </c>
      <c r="L363" s="105" t="str">
        <f>IFERROR(IF(INDEX(Backlog!K$6:K$1005,Calculation!$B363,1)="","",INDEX(Backlog!K$6:K$1005,Calculation!$B363,1)),"")</f>
        <v/>
      </c>
      <c r="M363" s="105" t="str">
        <f t="shared" si="122"/>
        <v/>
      </c>
      <c r="N363" s="105" t="str">
        <f>IFERROR(IF(INDEX(Backlog!L$6:L$1005,Calculation!$B363,1)="","",INDEX(Backlog!L$6:L$1005,Calculation!$B363,1)),"")</f>
        <v/>
      </c>
      <c r="O363" s="105" t="str">
        <f t="shared" si="123"/>
        <v/>
      </c>
      <c r="P363" s="86" t="str">
        <f>IFERROR(""&amp;INDEX(Backlog!M$6:M$1005,Calculation!$B363,1),"")</f>
        <v/>
      </c>
      <c r="Q363" s="106" t="str">
        <f t="shared" si="124"/>
        <v/>
      </c>
      <c r="R363" s="106">
        <f t="shared" si="125"/>
        <v>0</v>
      </c>
      <c r="T363" s="107">
        <f t="shared" si="126"/>
        <v>0</v>
      </c>
      <c r="U363" s="86">
        <f t="shared" si="127"/>
        <v>1</v>
      </c>
      <c r="V363" s="86">
        <f t="shared" si="128"/>
        <v>1</v>
      </c>
      <c r="W363" s="86">
        <f t="shared" si="129"/>
        <v>1</v>
      </c>
      <c r="X363" s="86">
        <f t="shared" si="136"/>
        <v>0</v>
      </c>
      <c r="Y363" s="86" t="str">
        <f t="shared" si="130"/>
        <v xml:space="preserve">#0 - </v>
      </c>
      <c r="Z363" s="86" t="str">
        <f t="shared" si="131"/>
        <v>-</v>
      </c>
      <c r="AA363" s="86" t="str">
        <f>IF(X363=0,"",IF(LEN(K363)=0,COLUMN(Kanban!$D$8),IFERROR(MATCH(K363,Kanban!$A$8:$AI$8,0),COLUMN(Kanban!$D$8))))</f>
        <v/>
      </c>
      <c r="AB363" s="86" t="str">
        <f>IF(X363=0,"",2*COUNTIF($AA$5:AA363,AA363)+$AF$5)</f>
        <v/>
      </c>
      <c r="AC363" s="106" t="str">
        <f t="shared" si="137"/>
        <v>-</v>
      </c>
      <c r="BF363" s="111" t="str">
        <f t="array" ref="BF363">IFERROR(SMALL(IF($D$5:$D$1004=$AP$6,$N$5:$N$1004,""),B363),"")</f>
        <v/>
      </c>
      <c r="BG363" s="112" t="str">
        <f>IF(IFERROR(MATCH(BF363,$BF$4:BF362,0),0)=0,MAX($BG$4:BG362)+1,"")</f>
        <v/>
      </c>
      <c r="BH363" s="113" t="str">
        <f t="shared" si="132"/>
        <v/>
      </c>
      <c r="BI363" s="112" t="str">
        <f t="shared" si="133"/>
        <v/>
      </c>
      <c r="BJ363" s="86" t="str">
        <f t="shared" si="134"/>
        <v/>
      </c>
      <c r="BK363" s="86" t="str">
        <f t="shared" si="138"/>
        <v/>
      </c>
      <c r="BL363" s="86" t="str">
        <f t="shared" si="135"/>
        <v/>
      </c>
      <c r="BM363" s="86" t="str">
        <f t="shared" si="139"/>
        <v/>
      </c>
    </row>
    <row r="364" spans="2:65" s="7" customFormat="1" x14ac:dyDescent="0.25">
      <c r="B364" s="104">
        <v>360</v>
      </c>
      <c r="C364" s="86">
        <f>IFERROR(INDEX(Backlog!B$6:B$1005,Calculation!$B364,1),"")</f>
        <v>0</v>
      </c>
      <c r="D364" s="86" t="str">
        <f>IFERROR(IF(INDEX(Backlog!C$6:C$1005,Calculation!$B364,1)="","",INDEX(Backlog!C$6:C$1005,Calculation!$B364,1)),"")</f>
        <v/>
      </c>
      <c r="E364" s="86" t="str">
        <f>IFERROR(""&amp;INDEX(Backlog!D$6:D$1005,Calculation!$B364,1),"")</f>
        <v/>
      </c>
      <c r="F364" s="86" t="str">
        <f>IFERROR(""&amp;INDEX(Backlog!E$6:E$1005,Calculation!$B364,1),"")</f>
        <v/>
      </c>
      <c r="G364" s="86" t="str">
        <f>IFERROR(""&amp;INDEX(Backlog!F$6:F$1005,Calculation!$B364,1),"")</f>
        <v/>
      </c>
      <c r="H364" s="86" t="str">
        <f>IFERROR(IF(INDEX(Backlog!G$6:G$1005,Calculation!$B364,1)="","",INDEX(Backlog!G$6:G$1005,Calculation!$B364,1)),"")</f>
        <v/>
      </c>
      <c r="I364" s="86" t="str">
        <f>IFERROR(IF(INDEX(Backlog!H$6:H$1005,Calculation!$B364,1)="","Not set",INDEX(Backlog!H$6:H$1005,Calculation!$B364,1)),"")</f>
        <v>Not set</v>
      </c>
      <c r="J364" s="86" t="str">
        <f>IFERROR(""&amp;INDEX(Backlog!I$6:I$1005,Calculation!$B364,1),"")</f>
        <v/>
      </c>
      <c r="K364" s="86" t="str">
        <f>IFERROR(IF(LEN(INDEX(Backlog!J$6:J$1005,Calculation!$B364,1))=0,"Not set",INDEX(Backlog!J$6:J$1005,Calculation!$B364,1)),"")</f>
        <v>Not set</v>
      </c>
      <c r="L364" s="105" t="str">
        <f>IFERROR(IF(INDEX(Backlog!K$6:K$1005,Calculation!$B364,1)="","",INDEX(Backlog!K$6:K$1005,Calculation!$B364,1)),"")</f>
        <v/>
      </c>
      <c r="M364" s="105" t="str">
        <f t="shared" si="122"/>
        <v/>
      </c>
      <c r="N364" s="105" t="str">
        <f>IFERROR(IF(INDEX(Backlog!L$6:L$1005,Calculation!$B364,1)="","",INDEX(Backlog!L$6:L$1005,Calculation!$B364,1)),"")</f>
        <v/>
      </c>
      <c r="O364" s="105" t="str">
        <f t="shared" si="123"/>
        <v/>
      </c>
      <c r="P364" s="86" t="str">
        <f>IFERROR(""&amp;INDEX(Backlog!M$6:M$1005,Calculation!$B364,1),"")</f>
        <v/>
      </c>
      <c r="Q364" s="106" t="str">
        <f t="shared" si="124"/>
        <v/>
      </c>
      <c r="R364" s="106">
        <f t="shared" si="125"/>
        <v>0</v>
      </c>
      <c r="T364" s="107">
        <f t="shared" si="126"/>
        <v>0</v>
      </c>
      <c r="U364" s="86">
        <f t="shared" si="127"/>
        <v>1</v>
      </c>
      <c r="V364" s="86">
        <f t="shared" si="128"/>
        <v>1</v>
      </c>
      <c r="W364" s="86">
        <f t="shared" si="129"/>
        <v>1</v>
      </c>
      <c r="X364" s="86">
        <f t="shared" si="136"/>
        <v>0</v>
      </c>
      <c r="Y364" s="86" t="str">
        <f t="shared" si="130"/>
        <v xml:space="preserve">#0 - </v>
      </c>
      <c r="Z364" s="86" t="str">
        <f t="shared" si="131"/>
        <v>-</v>
      </c>
      <c r="AA364" s="86" t="str">
        <f>IF(X364=0,"",IF(LEN(K364)=0,COLUMN(Kanban!$D$8),IFERROR(MATCH(K364,Kanban!$A$8:$AI$8,0),COLUMN(Kanban!$D$8))))</f>
        <v/>
      </c>
      <c r="AB364" s="86" t="str">
        <f>IF(X364=0,"",2*COUNTIF($AA$5:AA364,AA364)+$AF$5)</f>
        <v/>
      </c>
      <c r="AC364" s="106" t="str">
        <f t="shared" si="137"/>
        <v>-</v>
      </c>
      <c r="BF364" s="111" t="str">
        <f t="array" ref="BF364">IFERROR(SMALL(IF($D$5:$D$1004=$AP$6,$N$5:$N$1004,""),B364),"")</f>
        <v/>
      </c>
      <c r="BG364" s="112" t="str">
        <f>IF(IFERROR(MATCH(BF364,$BF$4:BF363,0),0)=0,MAX($BG$4:BG363)+1,"")</f>
        <v/>
      </c>
      <c r="BH364" s="113" t="str">
        <f t="shared" si="132"/>
        <v/>
      </c>
      <c r="BI364" s="112" t="str">
        <f t="shared" si="133"/>
        <v/>
      </c>
      <c r="BJ364" s="86" t="str">
        <f t="shared" si="134"/>
        <v/>
      </c>
      <c r="BK364" s="86" t="str">
        <f t="shared" si="138"/>
        <v/>
      </c>
      <c r="BL364" s="86" t="str">
        <f t="shared" si="135"/>
        <v/>
      </c>
      <c r="BM364" s="86" t="str">
        <f t="shared" si="139"/>
        <v/>
      </c>
    </row>
    <row r="365" spans="2:65" s="7" customFormat="1" x14ac:dyDescent="0.25">
      <c r="B365" s="104">
        <v>361</v>
      </c>
      <c r="C365" s="86">
        <f>IFERROR(INDEX(Backlog!B$6:B$1005,Calculation!$B365,1),"")</f>
        <v>0</v>
      </c>
      <c r="D365" s="86" t="str">
        <f>IFERROR(IF(INDEX(Backlog!C$6:C$1005,Calculation!$B365,1)="","",INDEX(Backlog!C$6:C$1005,Calculation!$B365,1)),"")</f>
        <v/>
      </c>
      <c r="E365" s="86" t="str">
        <f>IFERROR(""&amp;INDEX(Backlog!D$6:D$1005,Calculation!$B365,1),"")</f>
        <v/>
      </c>
      <c r="F365" s="86" t="str">
        <f>IFERROR(""&amp;INDEX(Backlog!E$6:E$1005,Calculation!$B365,1),"")</f>
        <v/>
      </c>
      <c r="G365" s="86" t="str">
        <f>IFERROR(""&amp;INDEX(Backlog!F$6:F$1005,Calculation!$B365,1),"")</f>
        <v/>
      </c>
      <c r="H365" s="86" t="str">
        <f>IFERROR(IF(INDEX(Backlog!G$6:G$1005,Calculation!$B365,1)="","",INDEX(Backlog!G$6:G$1005,Calculation!$B365,1)),"")</f>
        <v/>
      </c>
      <c r="I365" s="86" t="str">
        <f>IFERROR(IF(INDEX(Backlog!H$6:H$1005,Calculation!$B365,1)="","Not set",INDEX(Backlog!H$6:H$1005,Calculation!$B365,1)),"")</f>
        <v>Not set</v>
      </c>
      <c r="J365" s="86" t="str">
        <f>IFERROR(""&amp;INDEX(Backlog!I$6:I$1005,Calculation!$B365,1),"")</f>
        <v/>
      </c>
      <c r="K365" s="86" t="str">
        <f>IFERROR(IF(LEN(INDEX(Backlog!J$6:J$1005,Calculation!$B365,1))=0,"Not set",INDEX(Backlog!J$6:J$1005,Calculation!$B365,1)),"")</f>
        <v>Not set</v>
      </c>
      <c r="L365" s="105" t="str">
        <f>IFERROR(IF(INDEX(Backlog!K$6:K$1005,Calculation!$B365,1)="","",INDEX(Backlog!K$6:K$1005,Calculation!$B365,1)),"")</f>
        <v/>
      </c>
      <c r="M365" s="105" t="str">
        <f t="shared" si="122"/>
        <v/>
      </c>
      <c r="N365" s="105" t="str">
        <f>IFERROR(IF(INDEX(Backlog!L$6:L$1005,Calculation!$B365,1)="","",INDEX(Backlog!L$6:L$1005,Calculation!$B365,1)),"")</f>
        <v/>
      </c>
      <c r="O365" s="105" t="str">
        <f t="shared" si="123"/>
        <v/>
      </c>
      <c r="P365" s="86" t="str">
        <f>IFERROR(""&amp;INDEX(Backlog!M$6:M$1005,Calculation!$B365,1),"")</f>
        <v/>
      </c>
      <c r="Q365" s="106" t="str">
        <f t="shared" si="124"/>
        <v/>
      </c>
      <c r="R365" s="106">
        <f t="shared" si="125"/>
        <v>0</v>
      </c>
      <c r="T365" s="107">
        <f t="shared" si="126"/>
        <v>0</v>
      </c>
      <c r="U365" s="86">
        <f t="shared" si="127"/>
        <v>1</v>
      </c>
      <c r="V365" s="86">
        <f t="shared" si="128"/>
        <v>1</v>
      </c>
      <c r="W365" s="86">
        <f t="shared" si="129"/>
        <v>1</v>
      </c>
      <c r="X365" s="86">
        <f t="shared" si="136"/>
        <v>0</v>
      </c>
      <c r="Y365" s="86" t="str">
        <f t="shared" si="130"/>
        <v xml:space="preserve">#0 - </v>
      </c>
      <c r="Z365" s="86" t="str">
        <f t="shared" si="131"/>
        <v>-</v>
      </c>
      <c r="AA365" s="86" t="str">
        <f>IF(X365=0,"",IF(LEN(K365)=0,COLUMN(Kanban!$D$8),IFERROR(MATCH(K365,Kanban!$A$8:$AI$8,0),COLUMN(Kanban!$D$8))))</f>
        <v/>
      </c>
      <c r="AB365" s="86" t="str">
        <f>IF(X365=0,"",2*COUNTIF($AA$5:AA365,AA365)+$AF$5)</f>
        <v/>
      </c>
      <c r="AC365" s="106" t="str">
        <f t="shared" si="137"/>
        <v>-</v>
      </c>
      <c r="BF365" s="111" t="str">
        <f t="array" ref="BF365">IFERROR(SMALL(IF($D$5:$D$1004=$AP$6,$N$5:$N$1004,""),B365),"")</f>
        <v/>
      </c>
      <c r="BG365" s="112" t="str">
        <f>IF(IFERROR(MATCH(BF365,$BF$4:BF364,0),0)=0,MAX($BG$4:BG364)+1,"")</f>
        <v/>
      </c>
      <c r="BH365" s="113" t="str">
        <f t="shared" si="132"/>
        <v/>
      </c>
      <c r="BI365" s="112" t="str">
        <f t="shared" si="133"/>
        <v/>
      </c>
      <c r="BJ365" s="86" t="str">
        <f t="shared" si="134"/>
        <v/>
      </c>
      <c r="BK365" s="86" t="str">
        <f t="shared" si="138"/>
        <v/>
      </c>
      <c r="BL365" s="86" t="str">
        <f t="shared" si="135"/>
        <v/>
      </c>
      <c r="BM365" s="86" t="str">
        <f t="shared" si="139"/>
        <v/>
      </c>
    </row>
    <row r="366" spans="2:65" s="7" customFormat="1" x14ac:dyDescent="0.25">
      <c r="B366" s="104">
        <v>362</v>
      </c>
      <c r="C366" s="86">
        <f>IFERROR(INDEX(Backlog!B$6:B$1005,Calculation!$B366,1),"")</f>
        <v>0</v>
      </c>
      <c r="D366" s="86" t="str">
        <f>IFERROR(IF(INDEX(Backlog!C$6:C$1005,Calculation!$B366,1)="","",INDEX(Backlog!C$6:C$1005,Calculation!$B366,1)),"")</f>
        <v/>
      </c>
      <c r="E366" s="86" t="str">
        <f>IFERROR(""&amp;INDEX(Backlog!D$6:D$1005,Calculation!$B366,1),"")</f>
        <v/>
      </c>
      <c r="F366" s="86" t="str">
        <f>IFERROR(""&amp;INDEX(Backlog!E$6:E$1005,Calculation!$B366,1),"")</f>
        <v/>
      </c>
      <c r="G366" s="86" t="str">
        <f>IFERROR(""&amp;INDEX(Backlog!F$6:F$1005,Calculation!$B366,1),"")</f>
        <v/>
      </c>
      <c r="H366" s="86" t="str">
        <f>IFERROR(IF(INDEX(Backlog!G$6:G$1005,Calculation!$B366,1)="","",INDEX(Backlog!G$6:G$1005,Calculation!$B366,1)),"")</f>
        <v/>
      </c>
      <c r="I366" s="86" t="str">
        <f>IFERROR(IF(INDEX(Backlog!H$6:H$1005,Calculation!$B366,1)="","Not set",INDEX(Backlog!H$6:H$1005,Calculation!$B366,1)),"")</f>
        <v>Not set</v>
      </c>
      <c r="J366" s="86" t="str">
        <f>IFERROR(""&amp;INDEX(Backlog!I$6:I$1005,Calculation!$B366,1),"")</f>
        <v/>
      </c>
      <c r="K366" s="86" t="str">
        <f>IFERROR(IF(LEN(INDEX(Backlog!J$6:J$1005,Calculation!$B366,1))=0,"Not set",INDEX(Backlog!J$6:J$1005,Calculation!$B366,1)),"")</f>
        <v>Not set</v>
      </c>
      <c r="L366" s="105" t="str">
        <f>IFERROR(IF(INDEX(Backlog!K$6:K$1005,Calculation!$B366,1)="","",INDEX(Backlog!K$6:K$1005,Calculation!$B366,1)),"")</f>
        <v/>
      </c>
      <c r="M366" s="105" t="str">
        <f t="shared" si="122"/>
        <v/>
      </c>
      <c r="N366" s="105" t="str">
        <f>IFERROR(IF(INDEX(Backlog!L$6:L$1005,Calculation!$B366,1)="","",INDEX(Backlog!L$6:L$1005,Calculation!$B366,1)),"")</f>
        <v/>
      </c>
      <c r="O366" s="105" t="str">
        <f t="shared" si="123"/>
        <v/>
      </c>
      <c r="P366" s="86" t="str">
        <f>IFERROR(""&amp;INDEX(Backlog!M$6:M$1005,Calculation!$B366,1),"")</f>
        <v/>
      </c>
      <c r="Q366" s="106" t="str">
        <f t="shared" si="124"/>
        <v/>
      </c>
      <c r="R366" s="106">
        <f t="shared" si="125"/>
        <v>0</v>
      </c>
      <c r="T366" s="107">
        <f t="shared" si="126"/>
        <v>0</v>
      </c>
      <c r="U366" s="86">
        <f t="shared" si="127"/>
        <v>1</v>
      </c>
      <c r="V366" s="86">
        <f t="shared" si="128"/>
        <v>1</v>
      </c>
      <c r="W366" s="86">
        <f t="shared" si="129"/>
        <v>1</v>
      </c>
      <c r="X366" s="86">
        <f t="shared" si="136"/>
        <v>0</v>
      </c>
      <c r="Y366" s="86" t="str">
        <f t="shared" si="130"/>
        <v xml:space="preserve">#0 - </v>
      </c>
      <c r="Z366" s="86" t="str">
        <f t="shared" si="131"/>
        <v>-</v>
      </c>
      <c r="AA366" s="86" t="str">
        <f>IF(X366=0,"",IF(LEN(K366)=0,COLUMN(Kanban!$D$8),IFERROR(MATCH(K366,Kanban!$A$8:$AI$8,0),COLUMN(Kanban!$D$8))))</f>
        <v/>
      </c>
      <c r="AB366" s="86" t="str">
        <f>IF(X366=0,"",2*COUNTIF($AA$5:AA366,AA366)+$AF$5)</f>
        <v/>
      </c>
      <c r="AC366" s="106" t="str">
        <f t="shared" si="137"/>
        <v>-</v>
      </c>
      <c r="BF366" s="111" t="str">
        <f t="array" ref="BF366">IFERROR(SMALL(IF($D$5:$D$1004=$AP$6,$N$5:$N$1004,""),B366),"")</f>
        <v/>
      </c>
      <c r="BG366" s="112" t="str">
        <f>IF(IFERROR(MATCH(BF366,$BF$4:BF365,0),0)=0,MAX($BG$4:BG365)+1,"")</f>
        <v/>
      </c>
      <c r="BH366" s="113" t="str">
        <f t="shared" si="132"/>
        <v/>
      </c>
      <c r="BI366" s="112" t="str">
        <f t="shared" si="133"/>
        <v/>
      </c>
      <c r="BJ366" s="86" t="str">
        <f t="shared" si="134"/>
        <v/>
      </c>
      <c r="BK366" s="86" t="str">
        <f t="shared" si="138"/>
        <v/>
      </c>
      <c r="BL366" s="86" t="str">
        <f t="shared" si="135"/>
        <v/>
      </c>
      <c r="BM366" s="86" t="str">
        <f t="shared" si="139"/>
        <v/>
      </c>
    </row>
    <row r="367" spans="2:65" s="7" customFormat="1" x14ac:dyDescent="0.25">
      <c r="B367" s="104">
        <v>363</v>
      </c>
      <c r="C367" s="86">
        <f>IFERROR(INDEX(Backlog!B$6:B$1005,Calculation!$B367,1),"")</f>
        <v>0</v>
      </c>
      <c r="D367" s="86" t="str">
        <f>IFERROR(IF(INDEX(Backlog!C$6:C$1005,Calculation!$B367,1)="","",INDEX(Backlog!C$6:C$1005,Calculation!$B367,1)),"")</f>
        <v/>
      </c>
      <c r="E367" s="86" t="str">
        <f>IFERROR(""&amp;INDEX(Backlog!D$6:D$1005,Calculation!$B367,1),"")</f>
        <v/>
      </c>
      <c r="F367" s="86" t="str">
        <f>IFERROR(""&amp;INDEX(Backlog!E$6:E$1005,Calculation!$B367,1),"")</f>
        <v/>
      </c>
      <c r="G367" s="86" t="str">
        <f>IFERROR(""&amp;INDEX(Backlog!F$6:F$1005,Calculation!$B367,1),"")</f>
        <v/>
      </c>
      <c r="H367" s="86" t="str">
        <f>IFERROR(IF(INDEX(Backlog!G$6:G$1005,Calculation!$B367,1)="","",INDEX(Backlog!G$6:G$1005,Calculation!$B367,1)),"")</f>
        <v/>
      </c>
      <c r="I367" s="86" t="str">
        <f>IFERROR(IF(INDEX(Backlog!H$6:H$1005,Calculation!$B367,1)="","Not set",INDEX(Backlog!H$6:H$1005,Calculation!$B367,1)),"")</f>
        <v>Not set</v>
      </c>
      <c r="J367" s="86" t="str">
        <f>IFERROR(""&amp;INDEX(Backlog!I$6:I$1005,Calculation!$B367,1),"")</f>
        <v/>
      </c>
      <c r="K367" s="86" t="str">
        <f>IFERROR(IF(LEN(INDEX(Backlog!J$6:J$1005,Calculation!$B367,1))=0,"Not set",INDEX(Backlog!J$6:J$1005,Calculation!$B367,1)),"")</f>
        <v>Not set</v>
      </c>
      <c r="L367" s="105" t="str">
        <f>IFERROR(IF(INDEX(Backlog!K$6:K$1005,Calculation!$B367,1)="","",INDEX(Backlog!K$6:K$1005,Calculation!$B367,1)),"")</f>
        <v/>
      </c>
      <c r="M367" s="105" t="str">
        <f t="shared" si="122"/>
        <v/>
      </c>
      <c r="N367" s="105" t="str">
        <f>IFERROR(IF(INDEX(Backlog!L$6:L$1005,Calculation!$B367,1)="","",INDEX(Backlog!L$6:L$1005,Calculation!$B367,1)),"")</f>
        <v/>
      </c>
      <c r="O367" s="105" t="str">
        <f t="shared" si="123"/>
        <v/>
      </c>
      <c r="P367" s="86" t="str">
        <f>IFERROR(""&amp;INDEX(Backlog!M$6:M$1005,Calculation!$B367,1),"")</f>
        <v/>
      </c>
      <c r="Q367" s="106" t="str">
        <f t="shared" si="124"/>
        <v/>
      </c>
      <c r="R367" s="106">
        <f t="shared" si="125"/>
        <v>0</v>
      </c>
      <c r="T367" s="107">
        <f t="shared" si="126"/>
        <v>0</v>
      </c>
      <c r="U367" s="86">
        <f t="shared" si="127"/>
        <v>1</v>
      </c>
      <c r="V367" s="86">
        <f t="shared" si="128"/>
        <v>1</v>
      </c>
      <c r="W367" s="86">
        <f t="shared" si="129"/>
        <v>1</v>
      </c>
      <c r="X367" s="86">
        <f t="shared" si="136"/>
        <v>0</v>
      </c>
      <c r="Y367" s="86" t="str">
        <f t="shared" si="130"/>
        <v xml:space="preserve">#0 - </v>
      </c>
      <c r="Z367" s="86" t="str">
        <f t="shared" si="131"/>
        <v>-</v>
      </c>
      <c r="AA367" s="86" t="str">
        <f>IF(X367=0,"",IF(LEN(K367)=0,COLUMN(Kanban!$D$8),IFERROR(MATCH(K367,Kanban!$A$8:$AI$8,0),COLUMN(Kanban!$D$8))))</f>
        <v/>
      </c>
      <c r="AB367" s="86" t="str">
        <f>IF(X367=0,"",2*COUNTIF($AA$5:AA367,AA367)+$AF$5)</f>
        <v/>
      </c>
      <c r="AC367" s="106" t="str">
        <f t="shared" si="137"/>
        <v>-</v>
      </c>
      <c r="BF367" s="111" t="str">
        <f t="array" ref="BF367">IFERROR(SMALL(IF($D$5:$D$1004=$AP$6,$N$5:$N$1004,""),B367),"")</f>
        <v/>
      </c>
      <c r="BG367" s="112" t="str">
        <f>IF(IFERROR(MATCH(BF367,$BF$4:BF366,0),0)=0,MAX($BG$4:BG366)+1,"")</f>
        <v/>
      </c>
      <c r="BH367" s="113" t="str">
        <f t="shared" si="132"/>
        <v/>
      </c>
      <c r="BI367" s="112" t="str">
        <f t="shared" si="133"/>
        <v/>
      </c>
      <c r="BJ367" s="86" t="str">
        <f t="shared" si="134"/>
        <v/>
      </c>
      <c r="BK367" s="86" t="str">
        <f t="shared" si="138"/>
        <v/>
      </c>
      <c r="BL367" s="86" t="str">
        <f t="shared" si="135"/>
        <v/>
      </c>
      <c r="BM367" s="86" t="str">
        <f t="shared" si="139"/>
        <v/>
      </c>
    </row>
    <row r="368" spans="2:65" s="7" customFormat="1" x14ac:dyDescent="0.25">
      <c r="B368" s="104">
        <v>364</v>
      </c>
      <c r="C368" s="86">
        <f>IFERROR(INDEX(Backlog!B$6:B$1005,Calculation!$B368,1),"")</f>
        <v>0</v>
      </c>
      <c r="D368" s="86" t="str">
        <f>IFERROR(IF(INDEX(Backlog!C$6:C$1005,Calculation!$B368,1)="","",INDEX(Backlog!C$6:C$1005,Calculation!$B368,1)),"")</f>
        <v/>
      </c>
      <c r="E368" s="86" t="str">
        <f>IFERROR(""&amp;INDEX(Backlog!D$6:D$1005,Calculation!$B368,1),"")</f>
        <v/>
      </c>
      <c r="F368" s="86" t="str">
        <f>IFERROR(""&amp;INDEX(Backlog!E$6:E$1005,Calculation!$B368,1),"")</f>
        <v/>
      </c>
      <c r="G368" s="86" t="str">
        <f>IFERROR(""&amp;INDEX(Backlog!F$6:F$1005,Calculation!$B368,1),"")</f>
        <v/>
      </c>
      <c r="H368" s="86" t="str">
        <f>IFERROR(IF(INDEX(Backlog!G$6:G$1005,Calculation!$B368,1)="","",INDEX(Backlog!G$6:G$1005,Calculation!$B368,1)),"")</f>
        <v/>
      </c>
      <c r="I368" s="86" t="str">
        <f>IFERROR(IF(INDEX(Backlog!H$6:H$1005,Calculation!$B368,1)="","Not set",INDEX(Backlog!H$6:H$1005,Calculation!$B368,1)),"")</f>
        <v>Not set</v>
      </c>
      <c r="J368" s="86" t="str">
        <f>IFERROR(""&amp;INDEX(Backlog!I$6:I$1005,Calculation!$B368,1),"")</f>
        <v/>
      </c>
      <c r="K368" s="86" t="str">
        <f>IFERROR(IF(LEN(INDEX(Backlog!J$6:J$1005,Calculation!$B368,1))=0,"Not set",INDEX(Backlog!J$6:J$1005,Calculation!$B368,1)),"")</f>
        <v>Not set</v>
      </c>
      <c r="L368" s="105" t="str">
        <f>IFERROR(IF(INDEX(Backlog!K$6:K$1005,Calculation!$B368,1)="","",INDEX(Backlog!K$6:K$1005,Calculation!$B368,1)),"")</f>
        <v/>
      </c>
      <c r="M368" s="105" t="str">
        <f t="shared" si="122"/>
        <v/>
      </c>
      <c r="N368" s="105" t="str">
        <f>IFERROR(IF(INDEX(Backlog!L$6:L$1005,Calculation!$B368,1)="","",INDEX(Backlog!L$6:L$1005,Calculation!$B368,1)),"")</f>
        <v/>
      </c>
      <c r="O368" s="105" t="str">
        <f t="shared" si="123"/>
        <v/>
      </c>
      <c r="P368" s="86" t="str">
        <f>IFERROR(""&amp;INDEX(Backlog!M$6:M$1005,Calculation!$B368,1),"")</f>
        <v/>
      </c>
      <c r="Q368" s="106" t="str">
        <f t="shared" si="124"/>
        <v/>
      </c>
      <c r="R368" s="106">
        <f t="shared" si="125"/>
        <v>0</v>
      </c>
      <c r="T368" s="107">
        <f t="shared" si="126"/>
        <v>0</v>
      </c>
      <c r="U368" s="86">
        <f t="shared" si="127"/>
        <v>1</v>
      </c>
      <c r="V368" s="86">
        <f t="shared" si="128"/>
        <v>1</v>
      </c>
      <c r="W368" s="86">
        <f t="shared" si="129"/>
        <v>1</v>
      </c>
      <c r="X368" s="86">
        <f t="shared" si="136"/>
        <v>0</v>
      </c>
      <c r="Y368" s="86" t="str">
        <f t="shared" si="130"/>
        <v xml:space="preserve">#0 - </v>
      </c>
      <c r="Z368" s="86" t="str">
        <f t="shared" si="131"/>
        <v>-</v>
      </c>
      <c r="AA368" s="86" t="str">
        <f>IF(X368=0,"",IF(LEN(K368)=0,COLUMN(Kanban!$D$8),IFERROR(MATCH(K368,Kanban!$A$8:$AI$8,0),COLUMN(Kanban!$D$8))))</f>
        <v/>
      </c>
      <c r="AB368" s="86" t="str">
        <f>IF(X368=0,"",2*COUNTIF($AA$5:AA368,AA368)+$AF$5)</f>
        <v/>
      </c>
      <c r="AC368" s="106" t="str">
        <f t="shared" si="137"/>
        <v>-</v>
      </c>
      <c r="BF368" s="111" t="str">
        <f t="array" ref="BF368">IFERROR(SMALL(IF($D$5:$D$1004=$AP$6,$N$5:$N$1004,""),B368),"")</f>
        <v/>
      </c>
      <c r="BG368" s="112" t="str">
        <f>IF(IFERROR(MATCH(BF368,$BF$4:BF367,0),0)=0,MAX($BG$4:BG367)+1,"")</f>
        <v/>
      </c>
      <c r="BH368" s="113" t="str">
        <f t="shared" si="132"/>
        <v/>
      </c>
      <c r="BI368" s="112" t="str">
        <f t="shared" si="133"/>
        <v/>
      </c>
      <c r="BJ368" s="86" t="str">
        <f t="shared" si="134"/>
        <v/>
      </c>
      <c r="BK368" s="86" t="str">
        <f t="shared" si="138"/>
        <v/>
      </c>
      <c r="BL368" s="86" t="str">
        <f t="shared" si="135"/>
        <v/>
      </c>
      <c r="BM368" s="86" t="str">
        <f t="shared" si="139"/>
        <v/>
      </c>
    </row>
    <row r="369" spans="2:65" s="7" customFormat="1" x14ac:dyDescent="0.25">
      <c r="B369" s="104">
        <v>365</v>
      </c>
      <c r="C369" s="86">
        <f>IFERROR(INDEX(Backlog!B$6:B$1005,Calculation!$B369,1),"")</f>
        <v>0</v>
      </c>
      <c r="D369" s="86" t="str">
        <f>IFERROR(IF(INDEX(Backlog!C$6:C$1005,Calculation!$B369,1)="","",INDEX(Backlog!C$6:C$1005,Calculation!$B369,1)),"")</f>
        <v/>
      </c>
      <c r="E369" s="86" t="str">
        <f>IFERROR(""&amp;INDEX(Backlog!D$6:D$1005,Calculation!$B369,1),"")</f>
        <v/>
      </c>
      <c r="F369" s="86" t="str">
        <f>IFERROR(""&amp;INDEX(Backlog!E$6:E$1005,Calculation!$B369,1),"")</f>
        <v/>
      </c>
      <c r="G369" s="86" t="str">
        <f>IFERROR(""&amp;INDEX(Backlog!F$6:F$1005,Calculation!$B369,1),"")</f>
        <v/>
      </c>
      <c r="H369" s="86" t="str">
        <f>IFERROR(IF(INDEX(Backlog!G$6:G$1005,Calculation!$B369,1)="","",INDEX(Backlog!G$6:G$1005,Calculation!$B369,1)),"")</f>
        <v/>
      </c>
      <c r="I369" s="86" t="str">
        <f>IFERROR(IF(INDEX(Backlog!H$6:H$1005,Calculation!$B369,1)="","Not set",INDEX(Backlog!H$6:H$1005,Calculation!$B369,1)),"")</f>
        <v>Not set</v>
      </c>
      <c r="J369" s="86" t="str">
        <f>IFERROR(""&amp;INDEX(Backlog!I$6:I$1005,Calculation!$B369,1),"")</f>
        <v/>
      </c>
      <c r="K369" s="86" t="str">
        <f>IFERROR(IF(LEN(INDEX(Backlog!J$6:J$1005,Calculation!$B369,1))=0,"Not set",INDEX(Backlog!J$6:J$1005,Calculation!$B369,1)),"")</f>
        <v>Not set</v>
      </c>
      <c r="L369" s="105" t="str">
        <f>IFERROR(IF(INDEX(Backlog!K$6:K$1005,Calculation!$B369,1)="","",INDEX(Backlog!K$6:K$1005,Calculation!$B369,1)),"")</f>
        <v/>
      </c>
      <c r="M369" s="105" t="str">
        <f t="shared" si="122"/>
        <v/>
      </c>
      <c r="N369" s="105" t="str">
        <f>IFERROR(IF(INDEX(Backlog!L$6:L$1005,Calculation!$B369,1)="","",INDEX(Backlog!L$6:L$1005,Calculation!$B369,1)),"")</f>
        <v/>
      </c>
      <c r="O369" s="105" t="str">
        <f t="shared" si="123"/>
        <v/>
      </c>
      <c r="P369" s="86" t="str">
        <f>IFERROR(""&amp;INDEX(Backlog!M$6:M$1005,Calculation!$B369,1),"")</f>
        <v/>
      </c>
      <c r="Q369" s="106" t="str">
        <f t="shared" si="124"/>
        <v/>
      </c>
      <c r="R369" s="106">
        <f t="shared" si="125"/>
        <v>0</v>
      </c>
      <c r="T369" s="107">
        <f t="shared" si="126"/>
        <v>0</v>
      </c>
      <c r="U369" s="86">
        <f t="shared" si="127"/>
        <v>1</v>
      </c>
      <c r="V369" s="86">
        <f t="shared" si="128"/>
        <v>1</v>
      </c>
      <c r="W369" s="86">
        <f t="shared" si="129"/>
        <v>1</v>
      </c>
      <c r="X369" s="86">
        <f t="shared" si="136"/>
        <v>0</v>
      </c>
      <c r="Y369" s="86" t="str">
        <f t="shared" si="130"/>
        <v xml:space="preserve">#0 - </v>
      </c>
      <c r="Z369" s="86" t="str">
        <f t="shared" si="131"/>
        <v>-</v>
      </c>
      <c r="AA369" s="86" t="str">
        <f>IF(X369=0,"",IF(LEN(K369)=0,COLUMN(Kanban!$D$8),IFERROR(MATCH(K369,Kanban!$A$8:$AI$8,0),COLUMN(Kanban!$D$8))))</f>
        <v/>
      </c>
      <c r="AB369" s="86" t="str">
        <f>IF(X369=0,"",2*COUNTIF($AA$5:AA369,AA369)+$AF$5)</f>
        <v/>
      </c>
      <c r="AC369" s="106" t="str">
        <f t="shared" si="137"/>
        <v>-</v>
      </c>
      <c r="BF369" s="111" t="str">
        <f t="array" ref="BF369">IFERROR(SMALL(IF($D$5:$D$1004=$AP$6,$N$5:$N$1004,""),B369),"")</f>
        <v/>
      </c>
      <c r="BG369" s="112" t="str">
        <f>IF(IFERROR(MATCH(BF369,$BF$4:BF368,0),0)=0,MAX($BG$4:BG368)+1,"")</f>
        <v/>
      </c>
      <c r="BH369" s="113" t="str">
        <f t="shared" si="132"/>
        <v/>
      </c>
      <c r="BI369" s="112" t="str">
        <f t="shared" si="133"/>
        <v/>
      </c>
      <c r="BJ369" s="86" t="str">
        <f t="shared" si="134"/>
        <v/>
      </c>
      <c r="BK369" s="86" t="str">
        <f t="shared" si="138"/>
        <v/>
      </c>
      <c r="BL369" s="86" t="str">
        <f t="shared" si="135"/>
        <v/>
      </c>
      <c r="BM369" s="86" t="str">
        <f t="shared" si="139"/>
        <v/>
      </c>
    </row>
    <row r="370" spans="2:65" s="7" customFormat="1" x14ac:dyDescent="0.25">
      <c r="B370" s="104">
        <v>366</v>
      </c>
      <c r="C370" s="86">
        <f>IFERROR(INDEX(Backlog!B$6:B$1005,Calculation!$B370,1),"")</f>
        <v>0</v>
      </c>
      <c r="D370" s="86" t="str">
        <f>IFERROR(IF(INDEX(Backlog!C$6:C$1005,Calculation!$B370,1)="","",INDEX(Backlog!C$6:C$1005,Calculation!$B370,1)),"")</f>
        <v/>
      </c>
      <c r="E370" s="86" t="str">
        <f>IFERROR(""&amp;INDEX(Backlog!D$6:D$1005,Calculation!$B370,1),"")</f>
        <v/>
      </c>
      <c r="F370" s="86" t="str">
        <f>IFERROR(""&amp;INDEX(Backlog!E$6:E$1005,Calculation!$B370,1),"")</f>
        <v/>
      </c>
      <c r="G370" s="86" t="str">
        <f>IFERROR(""&amp;INDEX(Backlog!F$6:F$1005,Calculation!$B370,1),"")</f>
        <v/>
      </c>
      <c r="H370" s="86" t="str">
        <f>IFERROR(IF(INDEX(Backlog!G$6:G$1005,Calculation!$B370,1)="","",INDEX(Backlog!G$6:G$1005,Calculation!$B370,1)),"")</f>
        <v/>
      </c>
      <c r="I370" s="86" t="str">
        <f>IFERROR(IF(INDEX(Backlog!H$6:H$1005,Calculation!$B370,1)="","Not set",INDEX(Backlog!H$6:H$1005,Calculation!$B370,1)),"")</f>
        <v>Not set</v>
      </c>
      <c r="J370" s="86" t="str">
        <f>IFERROR(""&amp;INDEX(Backlog!I$6:I$1005,Calculation!$B370,1),"")</f>
        <v/>
      </c>
      <c r="K370" s="86" t="str">
        <f>IFERROR(IF(LEN(INDEX(Backlog!J$6:J$1005,Calculation!$B370,1))=0,"Not set",INDEX(Backlog!J$6:J$1005,Calculation!$B370,1)),"")</f>
        <v>Not set</v>
      </c>
      <c r="L370" s="105" t="str">
        <f>IFERROR(IF(INDEX(Backlog!K$6:K$1005,Calculation!$B370,1)="","",INDEX(Backlog!K$6:K$1005,Calculation!$B370,1)),"")</f>
        <v/>
      </c>
      <c r="M370" s="105" t="str">
        <f t="shared" si="122"/>
        <v/>
      </c>
      <c r="N370" s="105" t="str">
        <f>IFERROR(IF(INDEX(Backlog!L$6:L$1005,Calculation!$B370,1)="","",INDEX(Backlog!L$6:L$1005,Calculation!$B370,1)),"")</f>
        <v/>
      </c>
      <c r="O370" s="105" t="str">
        <f t="shared" si="123"/>
        <v/>
      </c>
      <c r="P370" s="86" t="str">
        <f>IFERROR(""&amp;INDEX(Backlog!M$6:M$1005,Calculation!$B370,1),"")</f>
        <v/>
      </c>
      <c r="Q370" s="106" t="str">
        <f t="shared" si="124"/>
        <v/>
      </c>
      <c r="R370" s="106">
        <f t="shared" si="125"/>
        <v>0</v>
      </c>
      <c r="T370" s="107">
        <f t="shared" si="126"/>
        <v>0</v>
      </c>
      <c r="U370" s="86">
        <f t="shared" si="127"/>
        <v>1</v>
      </c>
      <c r="V370" s="86">
        <f t="shared" si="128"/>
        <v>1</v>
      </c>
      <c r="W370" s="86">
        <f t="shared" si="129"/>
        <v>1</v>
      </c>
      <c r="X370" s="86">
        <f t="shared" si="136"/>
        <v>0</v>
      </c>
      <c r="Y370" s="86" t="str">
        <f t="shared" si="130"/>
        <v xml:space="preserve">#0 - </v>
      </c>
      <c r="Z370" s="86" t="str">
        <f t="shared" si="131"/>
        <v>-</v>
      </c>
      <c r="AA370" s="86" t="str">
        <f>IF(X370=0,"",IF(LEN(K370)=0,COLUMN(Kanban!$D$8),IFERROR(MATCH(K370,Kanban!$A$8:$AI$8,0),COLUMN(Kanban!$D$8))))</f>
        <v/>
      </c>
      <c r="AB370" s="86" t="str">
        <f>IF(X370=0,"",2*COUNTIF($AA$5:AA370,AA370)+$AF$5)</f>
        <v/>
      </c>
      <c r="AC370" s="106" t="str">
        <f t="shared" si="137"/>
        <v>-</v>
      </c>
      <c r="BF370" s="111" t="str">
        <f t="array" ref="BF370">IFERROR(SMALL(IF($D$5:$D$1004=$AP$6,$N$5:$N$1004,""),B370),"")</f>
        <v/>
      </c>
      <c r="BG370" s="112" t="str">
        <f>IF(IFERROR(MATCH(BF370,$BF$4:BF369,0),0)=0,MAX($BG$4:BG369)+1,"")</f>
        <v/>
      </c>
      <c r="BH370" s="113" t="str">
        <f t="shared" si="132"/>
        <v/>
      </c>
      <c r="BI370" s="112" t="str">
        <f t="shared" si="133"/>
        <v/>
      </c>
      <c r="BJ370" s="86" t="str">
        <f t="shared" si="134"/>
        <v/>
      </c>
      <c r="BK370" s="86" t="str">
        <f t="shared" si="138"/>
        <v/>
      </c>
      <c r="BL370" s="86" t="str">
        <f t="shared" si="135"/>
        <v/>
      </c>
      <c r="BM370" s="86" t="str">
        <f t="shared" si="139"/>
        <v/>
      </c>
    </row>
    <row r="371" spans="2:65" s="7" customFormat="1" x14ac:dyDescent="0.25">
      <c r="B371" s="104">
        <v>367</v>
      </c>
      <c r="C371" s="86">
        <f>IFERROR(INDEX(Backlog!B$6:B$1005,Calculation!$B371,1),"")</f>
        <v>0</v>
      </c>
      <c r="D371" s="86" t="str">
        <f>IFERROR(IF(INDEX(Backlog!C$6:C$1005,Calculation!$B371,1)="","",INDEX(Backlog!C$6:C$1005,Calculation!$B371,1)),"")</f>
        <v/>
      </c>
      <c r="E371" s="86" t="str">
        <f>IFERROR(""&amp;INDEX(Backlog!D$6:D$1005,Calculation!$B371,1),"")</f>
        <v/>
      </c>
      <c r="F371" s="86" t="str">
        <f>IFERROR(""&amp;INDEX(Backlog!E$6:E$1005,Calculation!$B371,1),"")</f>
        <v/>
      </c>
      <c r="G371" s="86" t="str">
        <f>IFERROR(""&amp;INDEX(Backlog!F$6:F$1005,Calculation!$B371,1),"")</f>
        <v/>
      </c>
      <c r="H371" s="86" t="str">
        <f>IFERROR(IF(INDEX(Backlog!G$6:G$1005,Calculation!$B371,1)="","",INDEX(Backlog!G$6:G$1005,Calculation!$B371,1)),"")</f>
        <v/>
      </c>
      <c r="I371" s="86" t="str">
        <f>IFERROR(IF(INDEX(Backlog!H$6:H$1005,Calculation!$B371,1)="","Not set",INDEX(Backlog!H$6:H$1005,Calculation!$B371,1)),"")</f>
        <v>Not set</v>
      </c>
      <c r="J371" s="86" t="str">
        <f>IFERROR(""&amp;INDEX(Backlog!I$6:I$1005,Calculation!$B371,1),"")</f>
        <v/>
      </c>
      <c r="K371" s="86" t="str">
        <f>IFERROR(IF(LEN(INDEX(Backlog!J$6:J$1005,Calculation!$B371,1))=0,"Not set",INDEX(Backlog!J$6:J$1005,Calculation!$B371,1)),"")</f>
        <v>Not set</v>
      </c>
      <c r="L371" s="105" t="str">
        <f>IFERROR(IF(INDEX(Backlog!K$6:K$1005,Calculation!$B371,1)="","",INDEX(Backlog!K$6:K$1005,Calculation!$B371,1)),"")</f>
        <v/>
      </c>
      <c r="M371" s="105" t="str">
        <f t="shared" si="122"/>
        <v/>
      </c>
      <c r="N371" s="105" t="str">
        <f>IFERROR(IF(INDEX(Backlog!L$6:L$1005,Calculation!$B371,1)="","",INDEX(Backlog!L$6:L$1005,Calculation!$B371,1)),"")</f>
        <v/>
      </c>
      <c r="O371" s="105" t="str">
        <f t="shared" si="123"/>
        <v/>
      </c>
      <c r="P371" s="86" t="str">
        <f>IFERROR(""&amp;INDEX(Backlog!M$6:M$1005,Calculation!$B371,1),"")</f>
        <v/>
      </c>
      <c r="Q371" s="106" t="str">
        <f t="shared" si="124"/>
        <v/>
      </c>
      <c r="R371" s="106">
        <f t="shared" si="125"/>
        <v>0</v>
      </c>
      <c r="T371" s="107">
        <f t="shared" si="126"/>
        <v>0</v>
      </c>
      <c r="U371" s="86">
        <f t="shared" si="127"/>
        <v>1</v>
      </c>
      <c r="V371" s="86">
        <f t="shared" si="128"/>
        <v>1</v>
      </c>
      <c r="W371" s="86">
        <f t="shared" si="129"/>
        <v>1</v>
      </c>
      <c r="X371" s="86">
        <f t="shared" si="136"/>
        <v>0</v>
      </c>
      <c r="Y371" s="86" t="str">
        <f t="shared" si="130"/>
        <v xml:space="preserve">#0 - </v>
      </c>
      <c r="Z371" s="86" t="str">
        <f t="shared" si="131"/>
        <v>-</v>
      </c>
      <c r="AA371" s="86" t="str">
        <f>IF(X371=0,"",IF(LEN(K371)=0,COLUMN(Kanban!$D$8),IFERROR(MATCH(K371,Kanban!$A$8:$AI$8,0),COLUMN(Kanban!$D$8))))</f>
        <v/>
      </c>
      <c r="AB371" s="86" t="str">
        <f>IF(X371=0,"",2*COUNTIF($AA$5:AA371,AA371)+$AF$5)</f>
        <v/>
      </c>
      <c r="AC371" s="106" t="str">
        <f t="shared" si="137"/>
        <v>-</v>
      </c>
      <c r="BF371" s="111" t="str">
        <f t="array" ref="BF371">IFERROR(SMALL(IF($D$5:$D$1004=$AP$6,$N$5:$N$1004,""),B371),"")</f>
        <v/>
      </c>
      <c r="BG371" s="112" t="str">
        <f>IF(IFERROR(MATCH(BF371,$BF$4:BF370,0),0)=0,MAX($BG$4:BG370)+1,"")</f>
        <v/>
      </c>
      <c r="BH371" s="113" t="str">
        <f t="shared" si="132"/>
        <v/>
      </c>
      <c r="BI371" s="112" t="str">
        <f t="shared" si="133"/>
        <v/>
      </c>
      <c r="BJ371" s="86" t="str">
        <f t="shared" si="134"/>
        <v/>
      </c>
      <c r="BK371" s="86" t="str">
        <f t="shared" si="138"/>
        <v/>
      </c>
      <c r="BL371" s="86" t="str">
        <f t="shared" si="135"/>
        <v/>
      </c>
      <c r="BM371" s="86" t="str">
        <f t="shared" si="139"/>
        <v/>
      </c>
    </row>
    <row r="372" spans="2:65" s="7" customFormat="1" x14ac:dyDescent="0.25">
      <c r="B372" s="104">
        <v>368</v>
      </c>
      <c r="C372" s="86">
        <f>IFERROR(INDEX(Backlog!B$6:B$1005,Calculation!$B372,1),"")</f>
        <v>0</v>
      </c>
      <c r="D372" s="86" t="str">
        <f>IFERROR(IF(INDEX(Backlog!C$6:C$1005,Calculation!$B372,1)="","",INDEX(Backlog!C$6:C$1005,Calculation!$B372,1)),"")</f>
        <v/>
      </c>
      <c r="E372" s="86" t="str">
        <f>IFERROR(""&amp;INDEX(Backlog!D$6:D$1005,Calculation!$B372,1),"")</f>
        <v/>
      </c>
      <c r="F372" s="86" t="str">
        <f>IFERROR(""&amp;INDEX(Backlog!E$6:E$1005,Calculation!$B372,1),"")</f>
        <v/>
      </c>
      <c r="G372" s="86" t="str">
        <f>IFERROR(""&amp;INDEX(Backlog!F$6:F$1005,Calculation!$B372,1),"")</f>
        <v/>
      </c>
      <c r="H372" s="86" t="str">
        <f>IFERROR(IF(INDEX(Backlog!G$6:G$1005,Calculation!$B372,1)="","",INDEX(Backlog!G$6:G$1005,Calculation!$B372,1)),"")</f>
        <v/>
      </c>
      <c r="I372" s="86" t="str">
        <f>IFERROR(IF(INDEX(Backlog!H$6:H$1005,Calculation!$B372,1)="","Not set",INDEX(Backlog!H$6:H$1005,Calculation!$B372,1)),"")</f>
        <v>Not set</v>
      </c>
      <c r="J372" s="86" t="str">
        <f>IFERROR(""&amp;INDEX(Backlog!I$6:I$1005,Calculation!$B372,1),"")</f>
        <v/>
      </c>
      <c r="K372" s="86" t="str">
        <f>IFERROR(IF(LEN(INDEX(Backlog!J$6:J$1005,Calculation!$B372,1))=0,"Not set",INDEX(Backlog!J$6:J$1005,Calculation!$B372,1)),"")</f>
        <v>Not set</v>
      </c>
      <c r="L372" s="105" t="str">
        <f>IFERROR(IF(INDEX(Backlog!K$6:K$1005,Calculation!$B372,1)="","",INDEX(Backlog!K$6:K$1005,Calculation!$B372,1)),"")</f>
        <v/>
      </c>
      <c r="M372" s="105" t="str">
        <f t="shared" si="122"/>
        <v/>
      </c>
      <c r="N372" s="105" t="str">
        <f>IFERROR(IF(INDEX(Backlog!L$6:L$1005,Calculation!$B372,1)="","",INDEX(Backlog!L$6:L$1005,Calculation!$B372,1)),"")</f>
        <v/>
      </c>
      <c r="O372" s="105" t="str">
        <f t="shared" si="123"/>
        <v/>
      </c>
      <c r="P372" s="86" t="str">
        <f>IFERROR(""&amp;INDEX(Backlog!M$6:M$1005,Calculation!$B372,1),"")</f>
        <v/>
      </c>
      <c r="Q372" s="106" t="str">
        <f t="shared" si="124"/>
        <v/>
      </c>
      <c r="R372" s="106">
        <f t="shared" si="125"/>
        <v>0</v>
      </c>
      <c r="T372" s="107">
        <f t="shared" si="126"/>
        <v>0</v>
      </c>
      <c r="U372" s="86">
        <f t="shared" si="127"/>
        <v>1</v>
      </c>
      <c r="V372" s="86">
        <f t="shared" si="128"/>
        <v>1</v>
      </c>
      <c r="W372" s="86">
        <f t="shared" si="129"/>
        <v>1</v>
      </c>
      <c r="X372" s="86">
        <f t="shared" si="136"/>
        <v>0</v>
      </c>
      <c r="Y372" s="86" t="str">
        <f t="shared" si="130"/>
        <v xml:space="preserve">#0 - </v>
      </c>
      <c r="Z372" s="86" t="str">
        <f t="shared" si="131"/>
        <v>-</v>
      </c>
      <c r="AA372" s="86" t="str">
        <f>IF(X372=0,"",IF(LEN(K372)=0,COLUMN(Kanban!$D$8),IFERROR(MATCH(K372,Kanban!$A$8:$AI$8,0),COLUMN(Kanban!$D$8))))</f>
        <v/>
      </c>
      <c r="AB372" s="86" t="str">
        <f>IF(X372=0,"",2*COUNTIF($AA$5:AA372,AA372)+$AF$5)</f>
        <v/>
      </c>
      <c r="AC372" s="106" t="str">
        <f t="shared" si="137"/>
        <v>-</v>
      </c>
      <c r="BF372" s="111" t="str">
        <f t="array" ref="BF372">IFERROR(SMALL(IF($D$5:$D$1004=$AP$6,$N$5:$N$1004,""),B372),"")</f>
        <v/>
      </c>
      <c r="BG372" s="112" t="str">
        <f>IF(IFERROR(MATCH(BF372,$BF$4:BF371,0),0)=0,MAX($BG$4:BG371)+1,"")</f>
        <v/>
      </c>
      <c r="BH372" s="113" t="str">
        <f t="shared" si="132"/>
        <v/>
      </c>
      <c r="BI372" s="112" t="str">
        <f t="shared" si="133"/>
        <v/>
      </c>
      <c r="BJ372" s="86" t="str">
        <f t="shared" si="134"/>
        <v/>
      </c>
      <c r="BK372" s="86" t="str">
        <f t="shared" si="138"/>
        <v/>
      </c>
      <c r="BL372" s="86" t="str">
        <f t="shared" si="135"/>
        <v/>
      </c>
      <c r="BM372" s="86" t="str">
        <f t="shared" si="139"/>
        <v/>
      </c>
    </row>
    <row r="373" spans="2:65" s="7" customFormat="1" x14ac:dyDescent="0.25">
      <c r="B373" s="104">
        <v>369</v>
      </c>
      <c r="C373" s="86">
        <f>IFERROR(INDEX(Backlog!B$6:B$1005,Calculation!$B373,1),"")</f>
        <v>0</v>
      </c>
      <c r="D373" s="86" t="str">
        <f>IFERROR(IF(INDEX(Backlog!C$6:C$1005,Calculation!$B373,1)="","",INDEX(Backlog!C$6:C$1005,Calculation!$B373,1)),"")</f>
        <v/>
      </c>
      <c r="E373" s="86" t="str">
        <f>IFERROR(""&amp;INDEX(Backlog!D$6:D$1005,Calculation!$B373,1),"")</f>
        <v/>
      </c>
      <c r="F373" s="86" t="str">
        <f>IFERROR(""&amp;INDEX(Backlog!E$6:E$1005,Calculation!$B373,1),"")</f>
        <v/>
      </c>
      <c r="G373" s="86" t="str">
        <f>IFERROR(""&amp;INDEX(Backlog!F$6:F$1005,Calculation!$B373,1),"")</f>
        <v/>
      </c>
      <c r="H373" s="86" t="str">
        <f>IFERROR(IF(INDEX(Backlog!G$6:G$1005,Calculation!$B373,1)="","",INDEX(Backlog!G$6:G$1005,Calculation!$B373,1)),"")</f>
        <v/>
      </c>
      <c r="I373" s="86" t="str">
        <f>IFERROR(IF(INDEX(Backlog!H$6:H$1005,Calculation!$B373,1)="","Not set",INDEX(Backlog!H$6:H$1005,Calculation!$B373,1)),"")</f>
        <v>Not set</v>
      </c>
      <c r="J373" s="86" t="str">
        <f>IFERROR(""&amp;INDEX(Backlog!I$6:I$1005,Calculation!$B373,1),"")</f>
        <v/>
      </c>
      <c r="K373" s="86" t="str">
        <f>IFERROR(IF(LEN(INDEX(Backlog!J$6:J$1005,Calculation!$B373,1))=0,"Not set",INDEX(Backlog!J$6:J$1005,Calculation!$B373,1)),"")</f>
        <v>Not set</v>
      </c>
      <c r="L373" s="105" t="str">
        <f>IFERROR(IF(INDEX(Backlog!K$6:K$1005,Calculation!$B373,1)="","",INDEX(Backlog!K$6:K$1005,Calculation!$B373,1)),"")</f>
        <v/>
      </c>
      <c r="M373" s="105" t="str">
        <f t="shared" si="122"/>
        <v/>
      </c>
      <c r="N373" s="105" t="str">
        <f>IFERROR(IF(INDEX(Backlog!L$6:L$1005,Calculation!$B373,1)="","",INDEX(Backlog!L$6:L$1005,Calculation!$B373,1)),"")</f>
        <v/>
      </c>
      <c r="O373" s="105" t="str">
        <f t="shared" si="123"/>
        <v/>
      </c>
      <c r="P373" s="86" t="str">
        <f>IFERROR(""&amp;INDEX(Backlog!M$6:M$1005,Calculation!$B373,1),"")</f>
        <v/>
      </c>
      <c r="Q373" s="106" t="str">
        <f t="shared" si="124"/>
        <v/>
      </c>
      <c r="R373" s="106">
        <f t="shared" si="125"/>
        <v>0</v>
      </c>
      <c r="T373" s="107">
        <f t="shared" si="126"/>
        <v>0</v>
      </c>
      <c r="U373" s="86">
        <f t="shared" si="127"/>
        <v>1</v>
      </c>
      <c r="V373" s="86">
        <f t="shared" si="128"/>
        <v>1</v>
      </c>
      <c r="W373" s="86">
        <f t="shared" si="129"/>
        <v>1</v>
      </c>
      <c r="X373" s="86">
        <f t="shared" si="136"/>
        <v>0</v>
      </c>
      <c r="Y373" s="86" t="str">
        <f t="shared" si="130"/>
        <v xml:space="preserve">#0 - </v>
      </c>
      <c r="Z373" s="86" t="str">
        <f t="shared" si="131"/>
        <v>-</v>
      </c>
      <c r="AA373" s="86" t="str">
        <f>IF(X373=0,"",IF(LEN(K373)=0,COLUMN(Kanban!$D$8),IFERROR(MATCH(K373,Kanban!$A$8:$AI$8,0),COLUMN(Kanban!$D$8))))</f>
        <v/>
      </c>
      <c r="AB373" s="86" t="str">
        <f>IF(X373=0,"",2*COUNTIF($AA$5:AA373,AA373)+$AF$5)</f>
        <v/>
      </c>
      <c r="AC373" s="106" t="str">
        <f t="shared" si="137"/>
        <v>-</v>
      </c>
      <c r="BF373" s="111" t="str">
        <f t="array" ref="BF373">IFERROR(SMALL(IF($D$5:$D$1004=$AP$6,$N$5:$N$1004,""),B373),"")</f>
        <v/>
      </c>
      <c r="BG373" s="112" t="str">
        <f>IF(IFERROR(MATCH(BF373,$BF$4:BF372,0),0)=0,MAX($BG$4:BG372)+1,"")</f>
        <v/>
      </c>
      <c r="BH373" s="113" t="str">
        <f t="shared" si="132"/>
        <v/>
      </c>
      <c r="BI373" s="112" t="str">
        <f t="shared" si="133"/>
        <v/>
      </c>
      <c r="BJ373" s="86" t="str">
        <f t="shared" si="134"/>
        <v/>
      </c>
      <c r="BK373" s="86" t="str">
        <f t="shared" si="138"/>
        <v/>
      </c>
      <c r="BL373" s="86" t="str">
        <f t="shared" si="135"/>
        <v/>
      </c>
      <c r="BM373" s="86" t="str">
        <f t="shared" si="139"/>
        <v/>
      </c>
    </row>
    <row r="374" spans="2:65" s="7" customFormat="1" x14ac:dyDescent="0.25">
      <c r="B374" s="104">
        <v>370</v>
      </c>
      <c r="C374" s="86">
        <f>IFERROR(INDEX(Backlog!B$6:B$1005,Calculation!$B374,1),"")</f>
        <v>0</v>
      </c>
      <c r="D374" s="86" t="str">
        <f>IFERROR(IF(INDEX(Backlog!C$6:C$1005,Calculation!$B374,1)="","",INDEX(Backlog!C$6:C$1005,Calculation!$B374,1)),"")</f>
        <v/>
      </c>
      <c r="E374" s="86" t="str">
        <f>IFERROR(""&amp;INDEX(Backlog!D$6:D$1005,Calculation!$B374,1),"")</f>
        <v/>
      </c>
      <c r="F374" s="86" t="str">
        <f>IFERROR(""&amp;INDEX(Backlog!E$6:E$1005,Calculation!$B374,1),"")</f>
        <v/>
      </c>
      <c r="G374" s="86" t="str">
        <f>IFERROR(""&amp;INDEX(Backlog!F$6:F$1005,Calculation!$B374,1),"")</f>
        <v/>
      </c>
      <c r="H374" s="86" t="str">
        <f>IFERROR(IF(INDEX(Backlog!G$6:G$1005,Calculation!$B374,1)="","",INDEX(Backlog!G$6:G$1005,Calculation!$B374,1)),"")</f>
        <v/>
      </c>
      <c r="I374" s="86" t="str">
        <f>IFERROR(IF(INDEX(Backlog!H$6:H$1005,Calculation!$B374,1)="","Not set",INDEX(Backlog!H$6:H$1005,Calculation!$B374,1)),"")</f>
        <v>Not set</v>
      </c>
      <c r="J374" s="86" t="str">
        <f>IFERROR(""&amp;INDEX(Backlog!I$6:I$1005,Calculation!$B374,1),"")</f>
        <v/>
      </c>
      <c r="K374" s="86" t="str">
        <f>IFERROR(IF(LEN(INDEX(Backlog!J$6:J$1005,Calculation!$B374,1))=0,"Not set",INDEX(Backlog!J$6:J$1005,Calculation!$B374,1)),"")</f>
        <v>Not set</v>
      </c>
      <c r="L374" s="105" t="str">
        <f>IFERROR(IF(INDEX(Backlog!K$6:K$1005,Calculation!$B374,1)="","",INDEX(Backlog!K$6:K$1005,Calculation!$B374,1)),"")</f>
        <v/>
      </c>
      <c r="M374" s="105" t="str">
        <f t="shared" si="122"/>
        <v/>
      </c>
      <c r="N374" s="105" t="str">
        <f>IFERROR(IF(INDEX(Backlog!L$6:L$1005,Calculation!$B374,1)="","",INDEX(Backlog!L$6:L$1005,Calculation!$B374,1)),"")</f>
        <v/>
      </c>
      <c r="O374" s="105" t="str">
        <f t="shared" si="123"/>
        <v/>
      </c>
      <c r="P374" s="86" t="str">
        <f>IFERROR(""&amp;INDEX(Backlog!M$6:M$1005,Calculation!$B374,1),"")</f>
        <v/>
      </c>
      <c r="Q374" s="106" t="str">
        <f t="shared" si="124"/>
        <v/>
      </c>
      <c r="R374" s="106">
        <f t="shared" si="125"/>
        <v>0</v>
      </c>
      <c r="T374" s="107">
        <f t="shared" si="126"/>
        <v>0</v>
      </c>
      <c r="U374" s="86">
        <f t="shared" si="127"/>
        <v>1</v>
      </c>
      <c r="V374" s="86">
        <f t="shared" si="128"/>
        <v>1</v>
      </c>
      <c r="W374" s="86">
        <f t="shared" si="129"/>
        <v>1</v>
      </c>
      <c r="X374" s="86">
        <f t="shared" si="136"/>
        <v>0</v>
      </c>
      <c r="Y374" s="86" t="str">
        <f t="shared" si="130"/>
        <v xml:space="preserve">#0 - </v>
      </c>
      <c r="Z374" s="86" t="str">
        <f t="shared" si="131"/>
        <v>-</v>
      </c>
      <c r="AA374" s="86" t="str">
        <f>IF(X374=0,"",IF(LEN(K374)=0,COLUMN(Kanban!$D$8),IFERROR(MATCH(K374,Kanban!$A$8:$AI$8,0),COLUMN(Kanban!$D$8))))</f>
        <v/>
      </c>
      <c r="AB374" s="86" t="str">
        <f>IF(X374=0,"",2*COUNTIF($AA$5:AA374,AA374)+$AF$5)</f>
        <v/>
      </c>
      <c r="AC374" s="106" t="str">
        <f t="shared" si="137"/>
        <v>-</v>
      </c>
      <c r="BF374" s="111" t="str">
        <f t="array" ref="BF374">IFERROR(SMALL(IF($D$5:$D$1004=$AP$6,$N$5:$N$1004,""),B374),"")</f>
        <v/>
      </c>
      <c r="BG374" s="112" t="str">
        <f>IF(IFERROR(MATCH(BF374,$BF$4:BF373,0),0)=0,MAX($BG$4:BG373)+1,"")</f>
        <v/>
      </c>
      <c r="BH374" s="113" t="str">
        <f t="shared" si="132"/>
        <v/>
      </c>
      <c r="BI374" s="112" t="str">
        <f t="shared" si="133"/>
        <v/>
      </c>
      <c r="BJ374" s="86" t="str">
        <f t="shared" si="134"/>
        <v/>
      </c>
      <c r="BK374" s="86" t="str">
        <f t="shared" si="138"/>
        <v/>
      </c>
      <c r="BL374" s="86" t="str">
        <f t="shared" si="135"/>
        <v/>
      </c>
      <c r="BM374" s="86" t="str">
        <f t="shared" si="139"/>
        <v/>
      </c>
    </row>
    <row r="375" spans="2:65" s="7" customFormat="1" x14ac:dyDescent="0.25">
      <c r="B375" s="104">
        <v>371</v>
      </c>
      <c r="C375" s="86">
        <f>IFERROR(INDEX(Backlog!B$6:B$1005,Calculation!$B375,1),"")</f>
        <v>0</v>
      </c>
      <c r="D375" s="86" t="str">
        <f>IFERROR(IF(INDEX(Backlog!C$6:C$1005,Calculation!$B375,1)="","",INDEX(Backlog!C$6:C$1005,Calculation!$B375,1)),"")</f>
        <v/>
      </c>
      <c r="E375" s="86" t="str">
        <f>IFERROR(""&amp;INDEX(Backlog!D$6:D$1005,Calculation!$B375,1),"")</f>
        <v/>
      </c>
      <c r="F375" s="86" t="str">
        <f>IFERROR(""&amp;INDEX(Backlog!E$6:E$1005,Calculation!$B375,1),"")</f>
        <v/>
      </c>
      <c r="G375" s="86" t="str">
        <f>IFERROR(""&amp;INDEX(Backlog!F$6:F$1005,Calculation!$B375,1),"")</f>
        <v/>
      </c>
      <c r="H375" s="86" t="str">
        <f>IFERROR(IF(INDEX(Backlog!G$6:G$1005,Calculation!$B375,1)="","",INDEX(Backlog!G$6:G$1005,Calculation!$B375,1)),"")</f>
        <v/>
      </c>
      <c r="I375" s="86" t="str">
        <f>IFERROR(IF(INDEX(Backlog!H$6:H$1005,Calculation!$B375,1)="","Not set",INDEX(Backlog!H$6:H$1005,Calculation!$B375,1)),"")</f>
        <v>Not set</v>
      </c>
      <c r="J375" s="86" t="str">
        <f>IFERROR(""&amp;INDEX(Backlog!I$6:I$1005,Calculation!$B375,1),"")</f>
        <v/>
      </c>
      <c r="K375" s="86" t="str">
        <f>IFERROR(IF(LEN(INDEX(Backlog!J$6:J$1005,Calculation!$B375,1))=0,"Not set",INDEX(Backlog!J$6:J$1005,Calculation!$B375,1)),"")</f>
        <v>Not set</v>
      </c>
      <c r="L375" s="105" t="str">
        <f>IFERROR(IF(INDEX(Backlog!K$6:K$1005,Calculation!$B375,1)="","",INDEX(Backlog!K$6:K$1005,Calculation!$B375,1)),"")</f>
        <v/>
      </c>
      <c r="M375" s="105" t="str">
        <f t="shared" si="122"/>
        <v/>
      </c>
      <c r="N375" s="105" t="str">
        <f>IFERROR(IF(INDEX(Backlog!L$6:L$1005,Calculation!$B375,1)="","",INDEX(Backlog!L$6:L$1005,Calculation!$B375,1)),"")</f>
        <v/>
      </c>
      <c r="O375" s="105" t="str">
        <f t="shared" si="123"/>
        <v/>
      </c>
      <c r="P375" s="86" t="str">
        <f>IFERROR(""&amp;INDEX(Backlog!M$6:M$1005,Calculation!$B375,1),"")</f>
        <v/>
      </c>
      <c r="Q375" s="106" t="str">
        <f t="shared" si="124"/>
        <v/>
      </c>
      <c r="R375" s="106">
        <f t="shared" si="125"/>
        <v>0</v>
      </c>
      <c r="T375" s="107">
        <f t="shared" si="126"/>
        <v>0</v>
      </c>
      <c r="U375" s="86">
        <f t="shared" si="127"/>
        <v>1</v>
      </c>
      <c r="V375" s="86">
        <f t="shared" si="128"/>
        <v>1</v>
      </c>
      <c r="W375" s="86">
        <f t="shared" si="129"/>
        <v>1</v>
      </c>
      <c r="X375" s="86">
        <f t="shared" si="136"/>
        <v>0</v>
      </c>
      <c r="Y375" s="86" t="str">
        <f t="shared" si="130"/>
        <v xml:space="preserve">#0 - </v>
      </c>
      <c r="Z375" s="86" t="str">
        <f t="shared" si="131"/>
        <v>-</v>
      </c>
      <c r="AA375" s="86" t="str">
        <f>IF(X375=0,"",IF(LEN(K375)=0,COLUMN(Kanban!$D$8),IFERROR(MATCH(K375,Kanban!$A$8:$AI$8,0),COLUMN(Kanban!$D$8))))</f>
        <v/>
      </c>
      <c r="AB375" s="86" t="str">
        <f>IF(X375=0,"",2*COUNTIF($AA$5:AA375,AA375)+$AF$5)</f>
        <v/>
      </c>
      <c r="AC375" s="106" t="str">
        <f t="shared" si="137"/>
        <v>-</v>
      </c>
      <c r="BF375" s="111" t="str">
        <f t="array" ref="BF375">IFERROR(SMALL(IF($D$5:$D$1004=$AP$6,$N$5:$N$1004,""),B375),"")</f>
        <v/>
      </c>
      <c r="BG375" s="112" t="str">
        <f>IF(IFERROR(MATCH(BF375,$BF$4:BF374,0),0)=0,MAX($BG$4:BG374)+1,"")</f>
        <v/>
      </c>
      <c r="BH375" s="113" t="str">
        <f t="shared" si="132"/>
        <v/>
      </c>
      <c r="BI375" s="112" t="str">
        <f t="shared" si="133"/>
        <v/>
      </c>
      <c r="BJ375" s="86" t="str">
        <f t="shared" si="134"/>
        <v/>
      </c>
      <c r="BK375" s="86" t="str">
        <f t="shared" si="138"/>
        <v/>
      </c>
      <c r="BL375" s="86" t="str">
        <f t="shared" si="135"/>
        <v/>
      </c>
      <c r="BM375" s="86" t="str">
        <f t="shared" si="139"/>
        <v/>
      </c>
    </row>
    <row r="376" spans="2:65" s="7" customFormat="1" x14ac:dyDescent="0.25">
      <c r="B376" s="104">
        <v>372</v>
      </c>
      <c r="C376" s="86">
        <f>IFERROR(INDEX(Backlog!B$6:B$1005,Calculation!$B376,1),"")</f>
        <v>0</v>
      </c>
      <c r="D376" s="86" t="str">
        <f>IFERROR(IF(INDEX(Backlog!C$6:C$1005,Calculation!$B376,1)="","",INDEX(Backlog!C$6:C$1005,Calculation!$B376,1)),"")</f>
        <v/>
      </c>
      <c r="E376" s="86" t="str">
        <f>IFERROR(""&amp;INDEX(Backlog!D$6:D$1005,Calculation!$B376,1),"")</f>
        <v/>
      </c>
      <c r="F376" s="86" t="str">
        <f>IFERROR(""&amp;INDEX(Backlog!E$6:E$1005,Calculation!$B376,1),"")</f>
        <v/>
      </c>
      <c r="G376" s="86" t="str">
        <f>IFERROR(""&amp;INDEX(Backlog!F$6:F$1005,Calculation!$B376,1),"")</f>
        <v/>
      </c>
      <c r="H376" s="86" t="str">
        <f>IFERROR(IF(INDEX(Backlog!G$6:G$1005,Calculation!$B376,1)="","",INDEX(Backlog!G$6:G$1005,Calculation!$B376,1)),"")</f>
        <v/>
      </c>
      <c r="I376" s="86" t="str">
        <f>IFERROR(IF(INDEX(Backlog!H$6:H$1005,Calculation!$B376,1)="","Not set",INDEX(Backlog!H$6:H$1005,Calculation!$B376,1)),"")</f>
        <v>Not set</v>
      </c>
      <c r="J376" s="86" t="str">
        <f>IFERROR(""&amp;INDEX(Backlog!I$6:I$1005,Calculation!$B376,1),"")</f>
        <v/>
      </c>
      <c r="K376" s="86" t="str">
        <f>IFERROR(IF(LEN(INDEX(Backlog!J$6:J$1005,Calculation!$B376,1))=0,"Not set",INDEX(Backlog!J$6:J$1005,Calculation!$B376,1)),"")</f>
        <v>Not set</v>
      </c>
      <c r="L376" s="105" t="str">
        <f>IFERROR(IF(INDEX(Backlog!K$6:K$1005,Calculation!$B376,1)="","",INDEX(Backlog!K$6:K$1005,Calculation!$B376,1)),"")</f>
        <v/>
      </c>
      <c r="M376" s="105" t="str">
        <f t="shared" si="122"/>
        <v/>
      </c>
      <c r="N376" s="105" t="str">
        <f>IFERROR(IF(INDEX(Backlog!L$6:L$1005,Calculation!$B376,1)="","",INDEX(Backlog!L$6:L$1005,Calculation!$B376,1)),"")</f>
        <v/>
      </c>
      <c r="O376" s="105" t="str">
        <f t="shared" si="123"/>
        <v/>
      </c>
      <c r="P376" s="86" t="str">
        <f>IFERROR(""&amp;INDEX(Backlog!M$6:M$1005,Calculation!$B376,1),"")</f>
        <v/>
      </c>
      <c r="Q376" s="106" t="str">
        <f t="shared" si="124"/>
        <v/>
      </c>
      <c r="R376" s="106">
        <f t="shared" si="125"/>
        <v>0</v>
      </c>
      <c r="T376" s="107">
        <f t="shared" si="126"/>
        <v>0</v>
      </c>
      <c r="U376" s="86">
        <f t="shared" si="127"/>
        <v>1</v>
      </c>
      <c r="V376" s="86">
        <f t="shared" si="128"/>
        <v>1</v>
      </c>
      <c r="W376" s="86">
        <f t="shared" si="129"/>
        <v>1</v>
      </c>
      <c r="X376" s="86">
        <f t="shared" si="136"/>
        <v>0</v>
      </c>
      <c r="Y376" s="86" t="str">
        <f t="shared" si="130"/>
        <v xml:space="preserve">#0 - </v>
      </c>
      <c r="Z376" s="86" t="str">
        <f t="shared" si="131"/>
        <v>-</v>
      </c>
      <c r="AA376" s="86" t="str">
        <f>IF(X376=0,"",IF(LEN(K376)=0,COLUMN(Kanban!$D$8),IFERROR(MATCH(K376,Kanban!$A$8:$AI$8,0),COLUMN(Kanban!$D$8))))</f>
        <v/>
      </c>
      <c r="AB376" s="86" t="str">
        <f>IF(X376=0,"",2*COUNTIF($AA$5:AA376,AA376)+$AF$5)</f>
        <v/>
      </c>
      <c r="AC376" s="106" t="str">
        <f t="shared" si="137"/>
        <v>-</v>
      </c>
      <c r="BF376" s="111" t="str">
        <f t="array" ref="BF376">IFERROR(SMALL(IF($D$5:$D$1004=$AP$6,$N$5:$N$1004,""),B376),"")</f>
        <v/>
      </c>
      <c r="BG376" s="112" t="str">
        <f>IF(IFERROR(MATCH(BF376,$BF$4:BF375,0),0)=0,MAX($BG$4:BG375)+1,"")</f>
        <v/>
      </c>
      <c r="BH376" s="113" t="str">
        <f t="shared" si="132"/>
        <v/>
      </c>
      <c r="BI376" s="112" t="str">
        <f t="shared" si="133"/>
        <v/>
      </c>
      <c r="BJ376" s="86" t="str">
        <f t="shared" si="134"/>
        <v/>
      </c>
      <c r="BK376" s="86" t="str">
        <f t="shared" si="138"/>
        <v/>
      </c>
      <c r="BL376" s="86" t="str">
        <f t="shared" si="135"/>
        <v/>
      </c>
      <c r="BM376" s="86" t="str">
        <f t="shared" si="139"/>
        <v/>
      </c>
    </row>
    <row r="377" spans="2:65" s="7" customFormat="1" x14ac:dyDescent="0.25">
      <c r="B377" s="104">
        <v>373</v>
      </c>
      <c r="C377" s="86">
        <f>IFERROR(INDEX(Backlog!B$6:B$1005,Calculation!$B377,1),"")</f>
        <v>0</v>
      </c>
      <c r="D377" s="86" t="str">
        <f>IFERROR(IF(INDEX(Backlog!C$6:C$1005,Calculation!$B377,1)="","",INDEX(Backlog!C$6:C$1005,Calculation!$B377,1)),"")</f>
        <v/>
      </c>
      <c r="E377" s="86" t="str">
        <f>IFERROR(""&amp;INDEX(Backlog!D$6:D$1005,Calculation!$B377,1),"")</f>
        <v/>
      </c>
      <c r="F377" s="86" t="str">
        <f>IFERROR(""&amp;INDEX(Backlog!E$6:E$1005,Calculation!$B377,1),"")</f>
        <v/>
      </c>
      <c r="G377" s="86" t="str">
        <f>IFERROR(""&amp;INDEX(Backlog!F$6:F$1005,Calculation!$B377,1),"")</f>
        <v/>
      </c>
      <c r="H377" s="86" t="str">
        <f>IFERROR(IF(INDEX(Backlog!G$6:G$1005,Calculation!$B377,1)="","",INDEX(Backlog!G$6:G$1005,Calculation!$B377,1)),"")</f>
        <v/>
      </c>
      <c r="I377" s="86" t="str">
        <f>IFERROR(IF(INDEX(Backlog!H$6:H$1005,Calculation!$B377,1)="","Not set",INDEX(Backlog!H$6:H$1005,Calculation!$B377,1)),"")</f>
        <v>Not set</v>
      </c>
      <c r="J377" s="86" t="str">
        <f>IFERROR(""&amp;INDEX(Backlog!I$6:I$1005,Calculation!$B377,1),"")</f>
        <v/>
      </c>
      <c r="K377" s="86" t="str">
        <f>IFERROR(IF(LEN(INDEX(Backlog!J$6:J$1005,Calculation!$B377,1))=0,"Not set",INDEX(Backlog!J$6:J$1005,Calculation!$B377,1)),"")</f>
        <v>Not set</v>
      </c>
      <c r="L377" s="105" t="str">
        <f>IFERROR(IF(INDEX(Backlog!K$6:K$1005,Calculation!$B377,1)="","",INDEX(Backlog!K$6:K$1005,Calculation!$B377,1)),"")</f>
        <v/>
      </c>
      <c r="M377" s="105" t="str">
        <f t="shared" si="122"/>
        <v/>
      </c>
      <c r="N377" s="105" t="str">
        <f>IFERROR(IF(INDEX(Backlog!L$6:L$1005,Calculation!$B377,1)="","",INDEX(Backlog!L$6:L$1005,Calculation!$B377,1)),"")</f>
        <v/>
      </c>
      <c r="O377" s="105" t="str">
        <f t="shared" si="123"/>
        <v/>
      </c>
      <c r="P377" s="86" t="str">
        <f>IFERROR(""&amp;INDEX(Backlog!M$6:M$1005,Calculation!$B377,1),"")</f>
        <v/>
      </c>
      <c r="Q377" s="106" t="str">
        <f t="shared" si="124"/>
        <v/>
      </c>
      <c r="R377" s="106">
        <f t="shared" si="125"/>
        <v>0</v>
      </c>
      <c r="T377" s="107">
        <f t="shared" si="126"/>
        <v>0</v>
      </c>
      <c r="U377" s="86">
        <f t="shared" si="127"/>
        <v>1</v>
      </c>
      <c r="V377" s="86">
        <f t="shared" si="128"/>
        <v>1</v>
      </c>
      <c r="W377" s="86">
        <f t="shared" si="129"/>
        <v>1</v>
      </c>
      <c r="X377" s="86">
        <f t="shared" si="136"/>
        <v>0</v>
      </c>
      <c r="Y377" s="86" t="str">
        <f t="shared" si="130"/>
        <v xml:space="preserve">#0 - </v>
      </c>
      <c r="Z377" s="86" t="str">
        <f t="shared" si="131"/>
        <v>-</v>
      </c>
      <c r="AA377" s="86" t="str">
        <f>IF(X377=0,"",IF(LEN(K377)=0,COLUMN(Kanban!$D$8),IFERROR(MATCH(K377,Kanban!$A$8:$AI$8,0),COLUMN(Kanban!$D$8))))</f>
        <v/>
      </c>
      <c r="AB377" s="86" t="str">
        <f>IF(X377=0,"",2*COUNTIF($AA$5:AA377,AA377)+$AF$5)</f>
        <v/>
      </c>
      <c r="AC377" s="106" t="str">
        <f t="shared" si="137"/>
        <v>-</v>
      </c>
      <c r="BF377" s="111" t="str">
        <f t="array" ref="BF377">IFERROR(SMALL(IF($D$5:$D$1004=$AP$6,$N$5:$N$1004,""),B377),"")</f>
        <v/>
      </c>
      <c r="BG377" s="112" t="str">
        <f>IF(IFERROR(MATCH(BF377,$BF$4:BF376,0),0)=0,MAX($BG$4:BG376)+1,"")</f>
        <v/>
      </c>
      <c r="BH377" s="113" t="str">
        <f t="shared" si="132"/>
        <v/>
      </c>
      <c r="BI377" s="112" t="str">
        <f t="shared" si="133"/>
        <v/>
      </c>
      <c r="BJ377" s="86" t="str">
        <f t="shared" si="134"/>
        <v/>
      </c>
      <c r="BK377" s="86" t="str">
        <f t="shared" si="138"/>
        <v/>
      </c>
      <c r="BL377" s="86" t="str">
        <f t="shared" si="135"/>
        <v/>
      </c>
      <c r="BM377" s="86" t="str">
        <f t="shared" si="139"/>
        <v/>
      </c>
    </row>
    <row r="378" spans="2:65" s="7" customFormat="1" x14ac:dyDescent="0.25">
      <c r="B378" s="104">
        <v>374</v>
      </c>
      <c r="C378" s="86">
        <f>IFERROR(INDEX(Backlog!B$6:B$1005,Calculation!$B378,1),"")</f>
        <v>0</v>
      </c>
      <c r="D378" s="86" t="str">
        <f>IFERROR(IF(INDEX(Backlog!C$6:C$1005,Calculation!$B378,1)="","",INDEX(Backlog!C$6:C$1005,Calculation!$B378,1)),"")</f>
        <v/>
      </c>
      <c r="E378" s="86" t="str">
        <f>IFERROR(""&amp;INDEX(Backlog!D$6:D$1005,Calculation!$B378,1),"")</f>
        <v/>
      </c>
      <c r="F378" s="86" t="str">
        <f>IFERROR(""&amp;INDEX(Backlog!E$6:E$1005,Calculation!$B378,1),"")</f>
        <v/>
      </c>
      <c r="G378" s="86" t="str">
        <f>IFERROR(""&amp;INDEX(Backlog!F$6:F$1005,Calculation!$B378,1),"")</f>
        <v/>
      </c>
      <c r="H378" s="86" t="str">
        <f>IFERROR(IF(INDEX(Backlog!G$6:G$1005,Calculation!$B378,1)="","",INDEX(Backlog!G$6:G$1005,Calculation!$B378,1)),"")</f>
        <v/>
      </c>
      <c r="I378" s="86" t="str">
        <f>IFERROR(IF(INDEX(Backlog!H$6:H$1005,Calculation!$B378,1)="","Not set",INDEX(Backlog!H$6:H$1005,Calculation!$B378,1)),"")</f>
        <v>Not set</v>
      </c>
      <c r="J378" s="86" t="str">
        <f>IFERROR(""&amp;INDEX(Backlog!I$6:I$1005,Calculation!$B378,1),"")</f>
        <v/>
      </c>
      <c r="K378" s="86" t="str">
        <f>IFERROR(IF(LEN(INDEX(Backlog!J$6:J$1005,Calculation!$B378,1))=0,"Not set",INDEX(Backlog!J$6:J$1005,Calculation!$B378,1)),"")</f>
        <v>Not set</v>
      </c>
      <c r="L378" s="105" t="str">
        <f>IFERROR(IF(INDEX(Backlog!K$6:K$1005,Calculation!$B378,1)="","",INDEX(Backlog!K$6:K$1005,Calculation!$B378,1)),"")</f>
        <v/>
      </c>
      <c r="M378" s="105" t="str">
        <f t="shared" si="122"/>
        <v/>
      </c>
      <c r="N378" s="105" t="str">
        <f>IFERROR(IF(INDEX(Backlog!L$6:L$1005,Calculation!$B378,1)="","",INDEX(Backlog!L$6:L$1005,Calculation!$B378,1)),"")</f>
        <v/>
      </c>
      <c r="O378" s="105" t="str">
        <f t="shared" si="123"/>
        <v/>
      </c>
      <c r="P378" s="86" t="str">
        <f>IFERROR(""&amp;INDEX(Backlog!M$6:M$1005,Calculation!$B378,1),"")</f>
        <v/>
      </c>
      <c r="Q378" s="106" t="str">
        <f t="shared" si="124"/>
        <v/>
      </c>
      <c r="R378" s="106">
        <f t="shared" si="125"/>
        <v>0</v>
      </c>
      <c r="T378" s="107">
        <f t="shared" si="126"/>
        <v>0</v>
      </c>
      <c r="U378" s="86">
        <f t="shared" si="127"/>
        <v>1</v>
      </c>
      <c r="V378" s="86">
        <f t="shared" si="128"/>
        <v>1</v>
      </c>
      <c r="W378" s="86">
        <f t="shared" si="129"/>
        <v>1</v>
      </c>
      <c r="X378" s="86">
        <f t="shared" si="136"/>
        <v>0</v>
      </c>
      <c r="Y378" s="86" t="str">
        <f t="shared" si="130"/>
        <v xml:space="preserve">#0 - </v>
      </c>
      <c r="Z378" s="86" t="str">
        <f t="shared" si="131"/>
        <v>-</v>
      </c>
      <c r="AA378" s="86" t="str">
        <f>IF(X378=0,"",IF(LEN(K378)=0,COLUMN(Kanban!$D$8),IFERROR(MATCH(K378,Kanban!$A$8:$AI$8,0),COLUMN(Kanban!$D$8))))</f>
        <v/>
      </c>
      <c r="AB378" s="86" t="str">
        <f>IF(X378=0,"",2*COUNTIF($AA$5:AA378,AA378)+$AF$5)</f>
        <v/>
      </c>
      <c r="AC378" s="106" t="str">
        <f t="shared" si="137"/>
        <v>-</v>
      </c>
      <c r="BF378" s="111" t="str">
        <f t="array" ref="BF378">IFERROR(SMALL(IF($D$5:$D$1004=$AP$6,$N$5:$N$1004,""),B378),"")</f>
        <v/>
      </c>
      <c r="BG378" s="112" t="str">
        <f>IF(IFERROR(MATCH(BF378,$BF$4:BF377,0),0)=0,MAX($BG$4:BG377)+1,"")</f>
        <v/>
      </c>
      <c r="BH378" s="113" t="str">
        <f t="shared" si="132"/>
        <v/>
      </c>
      <c r="BI378" s="112" t="str">
        <f t="shared" si="133"/>
        <v/>
      </c>
      <c r="BJ378" s="86" t="str">
        <f t="shared" si="134"/>
        <v/>
      </c>
      <c r="BK378" s="86" t="str">
        <f t="shared" si="138"/>
        <v/>
      </c>
      <c r="BL378" s="86" t="str">
        <f t="shared" si="135"/>
        <v/>
      </c>
      <c r="BM378" s="86" t="str">
        <f t="shared" si="139"/>
        <v/>
      </c>
    </row>
    <row r="379" spans="2:65" s="7" customFormat="1" x14ac:dyDescent="0.25">
      <c r="B379" s="104">
        <v>375</v>
      </c>
      <c r="C379" s="86">
        <f>IFERROR(INDEX(Backlog!B$6:B$1005,Calculation!$B379,1),"")</f>
        <v>0</v>
      </c>
      <c r="D379" s="86" t="str">
        <f>IFERROR(IF(INDEX(Backlog!C$6:C$1005,Calculation!$B379,1)="","",INDEX(Backlog!C$6:C$1005,Calculation!$B379,1)),"")</f>
        <v/>
      </c>
      <c r="E379" s="86" t="str">
        <f>IFERROR(""&amp;INDEX(Backlog!D$6:D$1005,Calculation!$B379,1),"")</f>
        <v/>
      </c>
      <c r="F379" s="86" t="str">
        <f>IFERROR(""&amp;INDEX(Backlog!E$6:E$1005,Calculation!$B379,1),"")</f>
        <v/>
      </c>
      <c r="G379" s="86" t="str">
        <f>IFERROR(""&amp;INDEX(Backlog!F$6:F$1005,Calculation!$B379,1),"")</f>
        <v/>
      </c>
      <c r="H379" s="86" t="str">
        <f>IFERROR(IF(INDEX(Backlog!G$6:G$1005,Calculation!$B379,1)="","",INDEX(Backlog!G$6:G$1005,Calculation!$B379,1)),"")</f>
        <v/>
      </c>
      <c r="I379" s="86" t="str">
        <f>IFERROR(IF(INDEX(Backlog!H$6:H$1005,Calculation!$B379,1)="","Not set",INDEX(Backlog!H$6:H$1005,Calculation!$B379,1)),"")</f>
        <v>Not set</v>
      </c>
      <c r="J379" s="86" t="str">
        <f>IFERROR(""&amp;INDEX(Backlog!I$6:I$1005,Calculation!$B379,1),"")</f>
        <v/>
      </c>
      <c r="K379" s="86" t="str">
        <f>IFERROR(IF(LEN(INDEX(Backlog!J$6:J$1005,Calculation!$B379,1))=0,"Not set",INDEX(Backlog!J$6:J$1005,Calculation!$B379,1)),"")</f>
        <v>Not set</v>
      </c>
      <c r="L379" s="105" t="str">
        <f>IFERROR(IF(INDEX(Backlog!K$6:K$1005,Calculation!$B379,1)="","",INDEX(Backlog!K$6:K$1005,Calculation!$B379,1)),"")</f>
        <v/>
      </c>
      <c r="M379" s="105" t="str">
        <f t="shared" si="122"/>
        <v/>
      </c>
      <c r="N379" s="105" t="str">
        <f>IFERROR(IF(INDEX(Backlog!L$6:L$1005,Calculation!$B379,1)="","",INDEX(Backlog!L$6:L$1005,Calculation!$B379,1)),"")</f>
        <v/>
      </c>
      <c r="O379" s="105" t="str">
        <f t="shared" si="123"/>
        <v/>
      </c>
      <c r="P379" s="86" t="str">
        <f>IFERROR(""&amp;INDEX(Backlog!M$6:M$1005,Calculation!$B379,1),"")</f>
        <v/>
      </c>
      <c r="Q379" s="106" t="str">
        <f t="shared" si="124"/>
        <v/>
      </c>
      <c r="R379" s="106">
        <f t="shared" si="125"/>
        <v>0</v>
      </c>
      <c r="T379" s="107">
        <f t="shared" si="126"/>
        <v>0</v>
      </c>
      <c r="U379" s="86">
        <f t="shared" si="127"/>
        <v>1</v>
      </c>
      <c r="V379" s="86">
        <f t="shared" si="128"/>
        <v>1</v>
      </c>
      <c r="W379" s="86">
        <f t="shared" si="129"/>
        <v>1</v>
      </c>
      <c r="X379" s="86">
        <f t="shared" si="136"/>
        <v>0</v>
      </c>
      <c r="Y379" s="86" t="str">
        <f t="shared" si="130"/>
        <v xml:space="preserve">#0 - </v>
      </c>
      <c r="Z379" s="86" t="str">
        <f t="shared" si="131"/>
        <v>-</v>
      </c>
      <c r="AA379" s="86" t="str">
        <f>IF(X379=0,"",IF(LEN(K379)=0,COLUMN(Kanban!$D$8),IFERROR(MATCH(K379,Kanban!$A$8:$AI$8,0),COLUMN(Kanban!$D$8))))</f>
        <v/>
      </c>
      <c r="AB379" s="86" t="str">
        <f>IF(X379=0,"",2*COUNTIF($AA$5:AA379,AA379)+$AF$5)</f>
        <v/>
      </c>
      <c r="AC379" s="106" t="str">
        <f t="shared" si="137"/>
        <v>-</v>
      </c>
      <c r="BF379" s="111" t="str">
        <f t="array" ref="BF379">IFERROR(SMALL(IF($D$5:$D$1004=$AP$6,$N$5:$N$1004,""),B379),"")</f>
        <v/>
      </c>
      <c r="BG379" s="112" t="str">
        <f>IF(IFERROR(MATCH(BF379,$BF$4:BF378,0),0)=0,MAX($BG$4:BG378)+1,"")</f>
        <v/>
      </c>
      <c r="BH379" s="113" t="str">
        <f t="shared" si="132"/>
        <v/>
      </c>
      <c r="BI379" s="112" t="str">
        <f t="shared" si="133"/>
        <v/>
      </c>
      <c r="BJ379" s="86" t="str">
        <f t="shared" si="134"/>
        <v/>
      </c>
      <c r="BK379" s="86" t="str">
        <f t="shared" si="138"/>
        <v/>
      </c>
      <c r="BL379" s="86" t="str">
        <f t="shared" si="135"/>
        <v/>
      </c>
      <c r="BM379" s="86" t="str">
        <f t="shared" si="139"/>
        <v/>
      </c>
    </row>
    <row r="380" spans="2:65" s="7" customFormat="1" x14ac:dyDescent="0.25">
      <c r="B380" s="104">
        <v>376</v>
      </c>
      <c r="C380" s="86">
        <f>IFERROR(INDEX(Backlog!B$6:B$1005,Calculation!$B380,1),"")</f>
        <v>0</v>
      </c>
      <c r="D380" s="86" t="str">
        <f>IFERROR(IF(INDEX(Backlog!C$6:C$1005,Calculation!$B380,1)="","",INDEX(Backlog!C$6:C$1005,Calculation!$B380,1)),"")</f>
        <v/>
      </c>
      <c r="E380" s="86" t="str">
        <f>IFERROR(""&amp;INDEX(Backlog!D$6:D$1005,Calculation!$B380,1),"")</f>
        <v/>
      </c>
      <c r="F380" s="86" t="str">
        <f>IFERROR(""&amp;INDEX(Backlog!E$6:E$1005,Calculation!$B380,1),"")</f>
        <v/>
      </c>
      <c r="G380" s="86" t="str">
        <f>IFERROR(""&amp;INDEX(Backlog!F$6:F$1005,Calculation!$B380,1),"")</f>
        <v/>
      </c>
      <c r="H380" s="86" t="str">
        <f>IFERROR(IF(INDEX(Backlog!G$6:G$1005,Calculation!$B380,1)="","",INDEX(Backlog!G$6:G$1005,Calculation!$B380,1)),"")</f>
        <v/>
      </c>
      <c r="I380" s="86" t="str">
        <f>IFERROR(IF(INDEX(Backlog!H$6:H$1005,Calculation!$B380,1)="","Not set",INDEX(Backlog!H$6:H$1005,Calculation!$B380,1)),"")</f>
        <v>Not set</v>
      </c>
      <c r="J380" s="86" t="str">
        <f>IFERROR(""&amp;INDEX(Backlog!I$6:I$1005,Calculation!$B380,1),"")</f>
        <v/>
      </c>
      <c r="K380" s="86" t="str">
        <f>IFERROR(IF(LEN(INDEX(Backlog!J$6:J$1005,Calculation!$B380,1))=0,"Not set",INDEX(Backlog!J$6:J$1005,Calculation!$B380,1)),"")</f>
        <v>Not set</v>
      </c>
      <c r="L380" s="105" t="str">
        <f>IFERROR(IF(INDEX(Backlog!K$6:K$1005,Calculation!$B380,1)="","",INDEX(Backlog!K$6:K$1005,Calculation!$B380,1)),"")</f>
        <v/>
      </c>
      <c r="M380" s="105" t="str">
        <f t="shared" si="122"/>
        <v/>
      </c>
      <c r="N380" s="105" t="str">
        <f>IFERROR(IF(INDEX(Backlog!L$6:L$1005,Calculation!$B380,1)="","",INDEX(Backlog!L$6:L$1005,Calculation!$B380,1)),"")</f>
        <v/>
      </c>
      <c r="O380" s="105" t="str">
        <f t="shared" si="123"/>
        <v/>
      </c>
      <c r="P380" s="86" t="str">
        <f>IFERROR(""&amp;INDEX(Backlog!M$6:M$1005,Calculation!$B380,1),"")</f>
        <v/>
      </c>
      <c r="Q380" s="106" t="str">
        <f t="shared" si="124"/>
        <v/>
      </c>
      <c r="R380" s="106">
        <f t="shared" si="125"/>
        <v>0</v>
      </c>
      <c r="T380" s="107">
        <f t="shared" si="126"/>
        <v>0</v>
      </c>
      <c r="U380" s="86">
        <f t="shared" si="127"/>
        <v>1</v>
      </c>
      <c r="V380" s="86">
        <f t="shared" si="128"/>
        <v>1</v>
      </c>
      <c r="W380" s="86">
        <f t="shared" si="129"/>
        <v>1</v>
      </c>
      <c r="X380" s="86">
        <f t="shared" si="136"/>
        <v>0</v>
      </c>
      <c r="Y380" s="86" t="str">
        <f t="shared" si="130"/>
        <v xml:space="preserve">#0 - </v>
      </c>
      <c r="Z380" s="86" t="str">
        <f t="shared" si="131"/>
        <v>-</v>
      </c>
      <c r="AA380" s="86" t="str">
        <f>IF(X380=0,"",IF(LEN(K380)=0,COLUMN(Kanban!$D$8),IFERROR(MATCH(K380,Kanban!$A$8:$AI$8,0),COLUMN(Kanban!$D$8))))</f>
        <v/>
      </c>
      <c r="AB380" s="86" t="str">
        <f>IF(X380=0,"",2*COUNTIF($AA$5:AA380,AA380)+$AF$5)</f>
        <v/>
      </c>
      <c r="AC380" s="106" t="str">
        <f t="shared" si="137"/>
        <v>-</v>
      </c>
      <c r="BF380" s="111" t="str">
        <f t="array" ref="BF380">IFERROR(SMALL(IF($D$5:$D$1004=$AP$6,$N$5:$N$1004,""),B380),"")</f>
        <v/>
      </c>
      <c r="BG380" s="112" t="str">
        <f>IF(IFERROR(MATCH(BF380,$BF$4:BF379,0),0)=0,MAX($BG$4:BG379)+1,"")</f>
        <v/>
      </c>
      <c r="BH380" s="113" t="str">
        <f t="shared" si="132"/>
        <v/>
      </c>
      <c r="BI380" s="112" t="str">
        <f t="shared" si="133"/>
        <v/>
      </c>
      <c r="BJ380" s="86" t="str">
        <f t="shared" si="134"/>
        <v/>
      </c>
      <c r="BK380" s="86" t="str">
        <f t="shared" si="138"/>
        <v/>
      </c>
      <c r="BL380" s="86" t="str">
        <f t="shared" si="135"/>
        <v/>
      </c>
      <c r="BM380" s="86" t="str">
        <f t="shared" si="139"/>
        <v/>
      </c>
    </row>
    <row r="381" spans="2:65" s="7" customFormat="1" x14ac:dyDescent="0.25">
      <c r="B381" s="104">
        <v>377</v>
      </c>
      <c r="C381" s="86">
        <f>IFERROR(INDEX(Backlog!B$6:B$1005,Calculation!$B381,1),"")</f>
        <v>0</v>
      </c>
      <c r="D381" s="86" t="str">
        <f>IFERROR(IF(INDEX(Backlog!C$6:C$1005,Calculation!$B381,1)="","",INDEX(Backlog!C$6:C$1005,Calculation!$B381,1)),"")</f>
        <v/>
      </c>
      <c r="E381" s="86" t="str">
        <f>IFERROR(""&amp;INDEX(Backlog!D$6:D$1005,Calculation!$B381,1),"")</f>
        <v/>
      </c>
      <c r="F381" s="86" t="str">
        <f>IFERROR(""&amp;INDEX(Backlog!E$6:E$1005,Calculation!$B381,1),"")</f>
        <v/>
      </c>
      <c r="G381" s="86" t="str">
        <f>IFERROR(""&amp;INDEX(Backlog!F$6:F$1005,Calculation!$B381,1),"")</f>
        <v/>
      </c>
      <c r="H381" s="86" t="str">
        <f>IFERROR(IF(INDEX(Backlog!G$6:G$1005,Calculation!$B381,1)="","",INDEX(Backlog!G$6:G$1005,Calculation!$B381,1)),"")</f>
        <v/>
      </c>
      <c r="I381" s="86" t="str">
        <f>IFERROR(IF(INDEX(Backlog!H$6:H$1005,Calculation!$B381,1)="","Not set",INDEX(Backlog!H$6:H$1005,Calculation!$B381,1)),"")</f>
        <v>Not set</v>
      </c>
      <c r="J381" s="86" t="str">
        <f>IFERROR(""&amp;INDEX(Backlog!I$6:I$1005,Calculation!$B381,1),"")</f>
        <v/>
      </c>
      <c r="K381" s="86" t="str">
        <f>IFERROR(IF(LEN(INDEX(Backlog!J$6:J$1005,Calculation!$B381,1))=0,"Not set",INDEX(Backlog!J$6:J$1005,Calculation!$B381,1)),"")</f>
        <v>Not set</v>
      </c>
      <c r="L381" s="105" t="str">
        <f>IFERROR(IF(INDEX(Backlog!K$6:K$1005,Calculation!$B381,1)="","",INDEX(Backlog!K$6:K$1005,Calculation!$B381,1)),"")</f>
        <v/>
      </c>
      <c r="M381" s="105" t="str">
        <f t="shared" si="122"/>
        <v/>
      </c>
      <c r="N381" s="105" t="str">
        <f>IFERROR(IF(INDEX(Backlog!L$6:L$1005,Calculation!$B381,1)="","",INDEX(Backlog!L$6:L$1005,Calculation!$B381,1)),"")</f>
        <v/>
      </c>
      <c r="O381" s="105" t="str">
        <f t="shared" si="123"/>
        <v/>
      </c>
      <c r="P381" s="86" t="str">
        <f>IFERROR(""&amp;INDEX(Backlog!M$6:M$1005,Calculation!$B381,1),"")</f>
        <v/>
      </c>
      <c r="Q381" s="106" t="str">
        <f t="shared" si="124"/>
        <v/>
      </c>
      <c r="R381" s="106">
        <f t="shared" si="125"/>
        <v>0</v>
      </c>
      <c r="T381" s="107">
        <f t="shared" si="126"/>
        <v>0</v>
      </c>
      <c r="U381" s="86">
        <f t="shared" si="127"/>
        <v>1</v>
      </c>
      <c r="V381" s="86">
        <f t="shared" si="128"/>
        <v>1</v>
      </c>
      <c r="W381" s="86">
        <f t="shared" si="129"/>
        <v>1</v>
      </c>
      <c r="X381" s="86">
        <f t="shared" si="136"/>
        <v>0</v>
      </c>
      <c r="Y381" s="86" t="str">
        <f t="shared" si="130"/>
        <v xml:space="preserve">#0 - </v>
      </c>
      <c r="Z381" s="86" t="str">
        <f t="shared" si="131"/>
        <v>-</v>
      </c>
      <c r="AA381" s="86" t="str">
        <f>IF(X381=0,"",IF(LEN(K381)=0,COLUMN(Kanban!$D$8),IFERROR(MATCH(K381,Kanban!$A$8:$AI$8,0),COLUMN(Kanban!$D$8))))</f>
        <v/>
      </c>
      <c r="AB381" s="86" t="str">
        <f>IF(X381=0,"",2*COUNTIF($AA$5:AA381,AA381)+$AF$5)</f>
        <v/>
      </c>
      <c r="AC381" s="106" t="str">
        <f t="shared" si="137"/>
        <v>-</v>
      </c>
      <c r="BF381" s="111" t="str">
        <f t="array" ref="BF381">IFERROR(SMALL(IF($D$5:$D$1004=$AP$6,$N$5:$N$1004,""),B381),"")</f>
        <v/>
      </c>
      <c r="BG381" s="112" t="str">
        <f>IF(IFERROR(MATCH(BF381,$BF$4:BF380,0),0)=0,MAX($BG$4:BG380)+1,"")</f>
        <v/>
      </c>
      <c r="BH381" s="113" t="str">
        <f t="shared" si="132"/>
        <v/>
      </c>
      <c r="BI381" s="112" t="str">
        <f t="shared" si="133"/>
        <v/>
      </c>
      <c r="BJ381" s="86" t="str">
        <f t="shared" si="134"/>
        <v/>
      </c>
      <c r="BK381" s="86" t="str">
        <f t="shared" si="138"/>
        <v/>
      </c>
      <c r="BL381" s="86" t="str">
        <f t="shared" si="135"/>
        <v/>
      </c>
      <c r="BM381" s="86" t="str">
        <f t="shared" si="139"/>
        <v/>
      </c>
    </row>
    <row r="382" spans="2:65" s="7" customFormat="1" x14ac:dyDescent="0.25">
      <c r="B382" s="104">
        <v>378</v>
      </c>
      <c r="C382" s="86">
        <f>IFERROR(INDEX(Backlog!B$6:B$1005,Calculation!$B382,1),"")</f>
        <v>0</v>
      </c>
      <c r="D382" s="86" t="str">
        <f>IFERROR(IF(INDEX(Backlog!C$6:C$1005,Calculation!$B382,1)="","",INDEX(Backlog!C$6:C$1005,Calculation!$B382,1)),"")</f>
        <v/>
      </c>
      <c r="E382" s="86" t="str">
        <f>IFERROR(""&amp;INDEX(Backlog!D$6:D$1005,Calculation!$B382,1),"")</f>
        <v/>
      </c>
      <c r="F382" s="86" t="str">
        <f>IFERROR(""&amp;INDEX(Backlog!E$6:E$1005,Calculation!$B382,1),"")</f>
        <v/>
      </c>
      <c r="G382" s="86" t="str">
        <f>IFERROR(""&amp;INDEX(Backlog!F$6:F$1005,Calculation!$B382,1),"")</f>
        <v/>
      </c>
      <c r="H382" s="86" t="str">
        <f>IFERROR(IF(INDEX(Backlog!G$6:G$1005,Calculation!$B382,1)="","",INDEX(Backlog!G$6:G$1005,Calculation!$B382,1)),"")</f>
        <v/>
      </c>
      <c r="I382" s="86" t="str">
        <f>IFERROR(IF(INDEX(Backlog!H$6:H$1005,Calculation!$B382,1)="","Not set",INDEX(Backlog!H$6:H$1005,Calculation!$B382,1)),"")</f>
        <v>Not set</v>
      </c>
      <c r="J382" s="86" t="str">
        <f>IFERROR(""&amp;INDEX(Backlog!I$6:I$1005,Calculation!$B382,1),"")</f>
        <v/>
      </c>
      <c r="K382" s="86" t="str">
        <f>IFERROR(IF(LEN(INDEX(Backlog!J$6:J$1005,Calculation!$B382,1))=0,"Not set",INDEX(Backlog!J$6:J$1005,Calculation!$B382,1)),"")</f>
        <v>Not set</v>
      </c>
      <c r="L382" s="105" t="str">
        <f>IFERROR(IF(INDEX(Backlog!K$6:K$1005,Calculation!$B382,1)="","",INDEX(Backlog!K$6:K$1005,Calculation!$B382,1)),"")</f>
        <v/>
      </c>
      <c r="M382" s="105" t="str">
        <f t="shared" si="122"/>
        <v/>
      </c>
      <c r="N382" s="105" t="str">
        <f>IFERROR(IF(INDEX(Backlog!L$6:L$1005,Calculation!$B382,1)="","",INDEX(Backlog!L$6:L$1005,Calculation!$B382,1)),"")</f>
        <v/>
      </c>
      <c r="O382" s="105" t="str">
        <f t="shared" si="123"/>
        <v/>
      </c>
      <c r="P382" s="86" t="str">
        <f>IFERROR(""&amp;INDEX(Backlog!M$6:M$1005,Calculation!$B382,1),"")</f>
        <v/>
      </c>
      <c r="Q382" s="106" t="str">
        <f t="shared" si="124"/>
        <v/>
      </c>
      <c r="R382" s="106">
        <f t="shared" si="125"/>
        <v>0</v>
      </c>
      <c r="T382" s="107">
        <f t="shared" si="126"/>
        <v>0</v>
      </c>
      <c r="U382" s="86">
        <f t="shared" si="127"/>
        <v>1</v>
      </c>
      <c r="V382" s="86">
        <f t="shared" si="128"/>
        <v>1</v>
      </c>
      <c r="W382" s="86">
        <f t="shared" si="129"/>
        <v>1</v>
      </c>
      <c r="X382" s="86">
        <f t="shared" si="136"/>
        <v>0</v>
      </c>
      <c r="Y382" s="86" t="str">
        <f t="shared" si="130"/>
        <v xml:space="preserve">#0 - </v>
      </c>
      <c r="Z382" s="86" t="str">
        <f t="shared" si="131"/>
        <v>-</v>
      </c>
      <c r="AA382" s="86" t="str">
        <f>IF(X382=0,"",IF(LEN(K382)=0,COLUMN(Kanban!$D$8),IFERROR(MATCH(K382,Kanban!$A$8:$AI$8,0),COLUMN(Kanban!$D$8))))</f>
        <v/>
      </c>
      <c r="AB382" s="86" t="str">
        <f>IF(X382=0,"",2*COUNTIF($AA$5:AA382,AA382)+$AF$5)</f>
        <v/>
      </c>
      <c r="AC382" s="106" t="str">
        <f t="shared" si="137"/>
        <v>-</v>
      </c>
      <c r="BF382" s="111" t="str">
        <f t="array" ref="BF382">IFERROR(SMALL(IF($D$5:$D$1004=$AP$6,$N$5:$N$1004,""),B382),"")</f>
        <v/>
      </c>
      <c r="BG382" s="112" t="str">
        <f>IF(IFERROR(MATCH(BF382,$BF$4:BF381,0),0)=0,MAX($BG$4:BG381)+1,"")</f>
        <v/>
      </c>
      <c r="BH382" s="113" t="str">
        <f t="shared" si="132"/>
        <v/>
      </c>
      <c r="BI382" s="112" t="str">
        <f t="shared" si="133"/>
        <v/>
      </c>
      <c r="BJ382" s="86" t="str">
        <f t="shared" si="134"/>
        <v/>
      </c>
      <c r="BK382" s="86" t="str">
        <f t="shared" si="138"/>
        <v/>
      </c>
      <c r="BL382" s="86" t="str">
        <f t="shared" si="135"/>
        <v/>
      </c>
      <c r="BM382" s="86" t="str">
        <f t="shared" si="139"/>
        <v/>
      </c>
    </row>
    <row r="383" spans="2:65" s="7" customFormat="1" x14ac:dyDescent="0.25">
      <c r="B383" s="104">
        <v>379</v>
      </c>
      <c r="C383" s="86">
        <f>IFERROR(INDEX(Backlog!B$6:B$1005,Calculation!$B383,1),"")</f>
        <v>0</v>
      </c>
      <c r="D383" s="86" t="str">
        <f>IFERROR(IF(INDEX(Backlog!C$6:C$1005,Calculation!$B383,1)="","",INDEX(Backlog!C$6:C$1005,Calculation!$B383,1)),"")</f>
        <v/>
      </c>
      <c r="E383" s="86" t="str">
        <f>IFERROR(""&amp;INDEX(Backlog!D$6:D$1005,Calculation!$B383,1),"")</f>
        <v/>
      </c>
      <c r="F383" s="86" t="str">
        <f>IFERROR(""&amp;INDEX(Backlog!E$6:E$1005,Calculation!$B383,1),"")</f>
        <v/>
      </c>
      <c r="G383" s="86" t="str">
        <f>IFERROR(""&amp;INDEX(Backlog!F$6:F$1005,Calculation!$B383,1),"")</f>
        <v/>
      </c>
      <c r="H383" s="86" t="str">
        <f>IFERROR(IF(INDEX(Backlog!G$6:G$1005,Calculation!$B383,1)="","",INDEX(Backlog!G$6:G$1005,Calculation!$B383,1)),"")</f>
        <v/>
      </c>
      <c r="I383" s="86" t="str">
        <f>IFERROR(IF(INDEX(Backlog!H$6:H$1005,Calculation!$B383,1)="","Not set",INDEX(Backlog!H$6:H$1005,Calculation!$B383,1)),"")</f>
        <v>Not set</v>
      </c>
      <c r="J383" s="86" t="str">
        <f>IFERROR(""&amp;INDEX(Backlog!I$6:I$1005,Calculation!$B383,1),"")</f>
        <v/>
      </c>
      <c r="K383" s="86" t="str">
        <f>IFERROR(IF(LEN(INDEX(Backlog!J$6:J$1005,Calculation!$B383,1))=0,"Not set",INDEX(Backlog!J$6:J$1005,Calculation!$B383,1)),"")</f>
        <v>Not set</v>
      </c>
      <c r="L383" s="105" t="str">
        <f>IFERROR(IF(INDEX(Backlog!K$6:K$1005,Calculation!$B383,1)="","",INDEX(Backlog!K$6:K$1005,Calculation!$B383,1)),"")</f>
        <v/>
      </c>
      <c r="M383" s="105" t="str">
        <f t="shared" si="122"/>
        <v/>
      </c>
      <c r="N383" s="105" t="str">
        <f>IFERROR(IF(INDEX(Backlog!L$6:L$1005,Calculation!$B383,1)="","",INDEX(Backlog!L$6:L$1005,Calculation!$B383,1)),"")</f>
        <v/>
      </c>
      <c r="O383" s="105" t="str">
        <f t="shared" si="123"/>
        <v/>
      </c>
      <c r="P383" s="86" t="str">
        <f>IFERROR(""&amp;INDEX(Backlog!M$6:M$1005,Calculation!$B383,1),"")</f>
        <v/>
      </c>
      <c r="Q383" s="106" t="str">
        <f t="shared" si="124"/>
        <v/>
      </c>
      <c r="R383" s="106">
        <f t="shared" si="125"/>
        <v>0</v>
      </c>
      <c r="T383" s="107">
        <f t="shared" si="126"/>
        <v>0</v>
      </c>
      <c r="U383" s="86">
        <f t="shared" si="127"/>
        <v>1</v>
      </c>
      <c r="V383" s="86">
        <f t="shared" si="128"/>
        <v>1</v>
      </c>
      <c r="W383" s="86">
        <f t="shared" si="129"/>
        <v>1</v>
      </c>
      <c r="X383" s="86">
        <f t="shared" si="136"/>
        <v>0</v>
      </c>
      <c r="Y383" s="86" t="str">
        <f t="shared" si="130"/>
        <v xml:space="preserve">#0 - </v>
      </c>
      <c r="Z383" s="86" t="str">
        <f t="shared" si="131"/>
        <v>-</v>
      </c>
      <c r="AA383" s="86" t="str">
        <f>IF(X383=0,"",IF(LEN(K383)=0,COLUMN(Kanban!$D$8),IFERROR(MATCH(K383,Kanban!$A$8:$AI$8,0),COLUMN(Kanban!$D$8))))</f>
        <v/>
      </c>
      <c r="AB383" s="86" t="str">
        <f>IF(X383=0,"",2*COUNTIF($AA$5:AA383,AA383)+$AF$5)</f>
        <v/>
      </c>
      <c r="AC383" s="106" t="str">
        <f t="shared" si="137"/>
        <v>-</v>
      </c>
      <c r="BF383" s="111" t="str">
        <f t="array" ref="BF383">IFERROR(SMALL(IF($D$5:$D$1004=$AP$6,$N$5:$N$1004,""),B383),"")</f>
        <v/>
      </c>
      <c r="BG383" s="112" t="str">
        <f>IF(IFERROR(MATCH(BF383,$BF$4:BF382,0),0)=0,MAX($BG$4:BG382)+1,"")</f>
        <v/>
      </c>
      <c r="BH383" s="113" t="str">
        <f t="shared" si="132"/>
        <v/>
      </c>
      <c r="BI383" s="112" t="str">
        <f t="shared" si="133"/>
        <v/>
      </c>
      <c r="BJ383" s="86" t="str">
        <f t="shared" si="134"/>
        <v/>
      </c>
      <c r="BK383" s="86" t="str">
        <f t="shared" si="138"/>
        <v/>
      </c>
      <c r="BL383" s="86" t="str">
        <f t="shared" si="135"/>
        <v/>
      </c>
      <c r="BM383" s="86" t="str">
        <f t="shared" si="139"/>
        <v/>
      </c>
    </row>
    <row r="384" spans="2:65" s="7" customFormat="1" x14ac:dyDescent="0.25">
      <c r="B384" s="104">
        <v>380</v>
      </c>
      <c r="C384" s="86">
        <f>IFERROR(INDEX(Backlog!B$6:B$1005,Calculation!$B384,1),"")</f>
        <v>0</v>
      </c>
      <c r="D384" s="86" t="str">
        <f>IFERROR(IF(INDEX(Backlog!C$6:C$1005,Calculation!$B384,1)="","",INDEX(Backlog!C$6:C$1005,Calculation!$B384,1)),"")</f>
        <v/>
      </c>
      <c r="E384" s="86" t="str">
        <f>IFERROR(""&amp;INDEX(Backlog!D$6:D$1005,Calculation!$B384,1),"")</f>
        <v/>
      </c>
      <c r="F384" s="86" t="str">
        <f>IFERROR(""&amp;INDEX(Backlog!E$6:E$1005,Calculation!$B384,1),"")</f>
        <v/>
      </c>
      <c r="G384" s="86" t="str">
        <f>IFERROR(""&amp;INDEX(Backlog!F$6:F$1005,Calculation!$B384,1),"")</f>
        <v/>
      </c>
      <c r="H384" s="86" t="str">
        <f>IFERROR(IF(INDEX(Backlog!G$6:G$1005,Calculation!$B384,1)="","",INDEX(Backlog!G$6:G$1005,Calculation!$B384,1)),"")</f>
        <v/>
      </c>
      <c r="I384" s="86" t="str">
        <f>IFERROR(IF(INDEX(Backlog!H$6:H$1005,Calculation!$B384,1)="","Not set",INDEX(Backlog!H$6:H$1005,Calculation!$B384,1)),"")</f>
        <v>Not set</v>
      </c>
      <c r="J384" s="86" t="str">
        <f>IFERROR(""&amp;INDEX(Backlog!I$6:I$1005,Calculation!$B384,1),"")</f>
        <v/>
      </c>
      <c r="K384" s="86" t="str">
        <f>IFERROR(IF(LEN(INDEX(Backlog!J$6:J$1005,Calculation!$B384,1))=0,"Not set",INDEX(Backlog!J$6:J$1005,Calculation!$B384,1)),"")</f>
        <v>Not set</v>
      </c>
      <c r="L384" s="105" t="str">
        <f>IFERROR(IF(INDEX(Backlog!K$6:K$1005,Calculation!$B384,1)="","",INDEX(Backlog!K$6:K$1005,Calculation!$B384,1)),"")</f>
        <v/>
      </c>
      <c r="M384" s="105" t="str">
        <f t="shared" si="122"/>
        <v/>
      </c>
      <c r="N384" s="105" t="str">
        <f>IFERROR(IF(INDEX(Backlog!L$6:L$1005,Calculation!$B384,1)="","",INDEX(Backlog!L$6:L$1005,Calculation!$B384,1)),"")</f>
        <v/>
      </c>
      <c r="O384" s="105" t="str">
        <f t="shared" si="123"/>
        <v/>
      </c>
      <c r="P384" s="86" t="str">
        <f>IFERROR(""&amp;INDEX(Backlog!M$6:M$1005,Calculation!$B384,1),"")</f>
        <v/>
      </c>
      <c r="Q384" s="106" t="str">
        <f t="shared" si="124"/>
        <v/>
      </c>
      <c r="R384" s="106">
        <f t="shared" si="125"/>
        <v>0</v>
      </c>
      <c r="T384" s="107">
        <f t="shared" si="126"/>
        <v>0</v>
      </c>
      <c r="U384" s="86">
        <f t="shared" si="127"/>
        <v>1</v>
      </c>
      <c r="V384" s="86">
        <f t="shared" si="128"/>
        <v>1</v>
      </c>
      <c r="W384" s="86">
        <f t="shared" si="129"/>
        <v>1</v>
      </c>
      <c r="X384" s="86">
        <f t="shared" si="136"/>
        <v>0</v>
      </c>
      <c r="Y384" s="86" t="str">
        <f t="shared" si="130"/>
        <v xml:space="preserve">#0 - </v>
      </c>
      <c r="Z384" s="86" t="str">
        <f t="shared" si="131"/>
        <v>-</v>
      </c>
      <c r="AA384" s="86" t="str">
        <f>IF(X384=0,"",IF(LEN(K384)=0,COLUMN(Kanban!$D$8),IFERROR(MATCH(K384,Kanban!$A$8:$AI$8,0),COLUMN(Kanban!$D$8))))</f>
        <v/>
      </c>
      <c r="AB384" s="86" t="str">
        <f>IF(X384=0,"",2*COUNTIF($AA$5:AA384,AA384)+$AF$5)</f>
        <v/>
      </c>
      <c r="AC384" s="106" t="str">
        <f t="shared" si="137"/>
        <v>-</v>
      </c>
      <c r="BF384" s="111" t="str">
        <f t="array" ref="BF384">IFERROR(SMALL(IF($D$5:$D$1004=$AP$6,$N$5:$N$1004,""),B384),"")</f>
        <v/>
      </c>
      <c r="BG384" s="112" t="str">
        <f>IF(IFERROR(MATCH(BF384,$BF$4:BF383,0),0)=0,MAX($BG$4:BG383)+1,"")</f>
        <v/>
      </c>
      <c r="BH384" s="113" t="str">
        <f t="shared" si="132"/>
        <v/>
      </c>
      <c r="BI384" s="112" t="str">
        <f t="shared" si="133"/>
        <v/>
      </c>
      <c r="BJ384" s="86" t="str">
        <f t="shared" si="134"/>
        <v/>
      </c>
      <c r="BK384" s="86" t="str">
        <f t="shared" si="138"/>
        <v/>
      </c>
      <c r="BL384" s="86" t="str">
        <f t="shared" si="135"/>
        <v/>
      </c>
      <c r="BM384" s="86" t="str">
        <f t="shared" si="139"/>
        <v/>
      </c>
    </row>
    <row r="385" spans="2:65" s="7" customFormat="1" x14ac:dyDescent="0.25">
      <c r="B385" s="104">
        <v>381</v>
      </c>
      <c r="C385" s="86">
        <f>IFERROR(INDEX(Backlog!B$6:B$1005,Calculation!$B385,1),"")</f>
        <v>0</v>
      </c>
      <c r="D385" s="86" t="str">
        <f>IFERROR(IF(INDEX(Backlog!C$6:C$1005,Calculation!$B385,1)="","",INDEX(Backlog!C$6:C$1005,Calculation!$B385,1)),"")</f>
        <v/>
      </c>
      <c r="E385" s="86" t="str">
        <f>IFERROR(""&amp;INDEX(Backlog!D$6:D$1005,Calculation!$B385,1),"")</f>
        <v/>
      </c>
      <c r="F385" s="86" t="str">
        <f>IFERROR(""&amp;INDEX(Backlog!E$6:E$1005,Calculation!$B385,1),"")</f>
        <v/>
      </c>
      <c r="G385" s="86" t="str">
        <f>IFERROR(""&amp;INDEX(Backlog!F$6:F$1005,Calculation!$B385,1),"")</f>
        <v/>
      </c>
      <c r="H385" s="86" t="str">
        <f>IFERROR(IF(INDEX(Backlog!G$6:G$1005,Calculation!$B385,1)="","",INDEX(Backlog!G$6:G$1005,Calculation!$B385,1)),"")</f>
        <v/>
      </c>
      <c r="I385" s="86" t="str">
        <f>IFERROR(IF(INDEX(Backlog!H$6:H$1005,Calculation!$B385,1)="","Not set",INDEX(Backlog!H$6:H$1005,Calculation!$B385,1)),"")</f>
        <v>Not set</v>
      </c>
      <c r="J385" s="86" t="str">
        <f>IFERROR(""&amp;INDEX(Backlog!I$6:I$1005,Calculation!$B385,1),"")</f>
        <v/>
      </c>
      <c r="K385" s="86" t="str">
        <f>IFERROR(IF(LEN(INDEX(Backlog!J$6:J$1005,Calculation!$B385,1))=0,"Not set",INDEX(Backlog!J$6:J$1005,Calculation!$B385,1)),"")</f>
        <v>Not set</v>
      </c>
      <c r="L385" s="105" t="str">
        <f>IFERROR(IF(INDEX(Backlog!K$6:K$1005,Calculation!$B385,1)="","",INDEX(Backlog!K$6:K$1005,Calculation!$B385,1)),"")</f>
        <v/>
      </c>
      <c r="M385" s="105" t="str">
        <f t="shared" si="122"/>
        <v/>
      </c>
      <c r="N385" s="105" t="str">
        <f>IFERROR(IF(INDEX(Backlog!L$6:L$1005,Calculation!$B385,1)="","",INDEX(Backlog!L$6:L$1005,Calculation!$B385,1)),"")</f>
        <v/>
      </c>
      <c r="O385" s="105" t="str">
        <f t="shared" si="123"/>
        <v/>
      </c>
      <c r="P385" s="86" t="str">
        <f>IFERROR(""&amp;INDEX(Backlog!M$6:M$1005,Calculation!$B385,1),"")</f>
        <v/>
      </c>
      <c r="Q385" s="106" t="str">
        <f t="shared" si="124"/>
        <v/>
      </c>
      <c r="R385" s="106">
        <f t="shared" si="125"/>
        <v>0</v>
      </c>
      <c r="T385" s="107">
        <f t="shared" si="126"/>
        <v>0</v>
      </c>
      <c r="U385" s="86">
        <f t="shared" si="127"/>
        <v>1</v>
      </c>
      <c r="V385" s="86">
        <f t="shared" si="128"/>
        <v>1</v>
      </c>
      <c r="W385" s="86">
        <f t="shared" si="129"/>
        <v>1</v>
      </c>
      <c r="X385" s="86">
        <f t="shared" si="136"/>
        <v>0</v>
      </c>
      <c r="Y385" s="86" t="str">
        <f t="shared" si="130"/>
        <v xml:space="preserve">#0 - </v>
      </c>
      <c r="Z385" s="86" t="str">
        <f t="shared" si="131"/>
        <v>-</v>
      </c>
      <c r="AA385" s="86" t="str">
        <f>IF(X385=0,"",IF(LEN(K385)=0,COLUMN(Kanban!$D$8),IFERROR(MATCH(K385,Kanban!$A$8:$AI$8,0),COLUMN(Kanban!$D$8))))</f>
        <v/>
      </c>
      <c r="AB385" s="86" t="str">
        <f>IF(X385=0,"",2*COUNTIF($AA$5:AA385,AA385)+$AF$5)</f>
        <v/>
      </c>
      <c r="AC385" s="106" t="str">
        <f t="shared" si="137"/>
        <v>-</v>
      </c>
      <c r="BF385" s="111" t="str">
        <f t="array" ref="BF385">IFERROR(SMALL(IF($D$5:$D$1004=$AP$6,$N$5:$N$1004,""),B385),"")</f>
        <v/>
      </c>
      <c r="BG385" s="112" t="str">
        <f>IF(IFERROR(MATCH(BF385,$BF$4:BF384,0),0)=0,MAX($BG$4:BG384)+1,"")</f>
        <v/>
      </c>
      <c r="BH385" s="113" t="str">
        <f t="shared" si="132"/>
        <v/>
      </c>
      <c r="BI385" s="112" t="str">
        <f t="shared" si="133"/>
        <v/>
      </c>
      <c r="BJ385" s="86" t="str">
        <f t="shared" si="134"/>
        <v/>
      </c>
      <c r="BK385" s="86" t="str">
        <f t="shared" si="138"/>
        <v/>
      </c>
      <c r="BL385" s="86" t="str">
        <f t="shared" si="135"/>
        <v/>
      </c>
      <c r="BM385" s="86" t="str">
        <f t="shared" si="139"/>
        <v/>
      </c>
    </row>
    <row r="386" spans="2:65" s="7" customFormat="1" x14ac:dyDescent="0.25">
      <c r="B386" s="104">
        <v>382</v>
      </c>
      <c r="C386" s="86">
        <f>IFERROR(INDEX(Backlog!B$6:B$1005,Calculation!$B386,1),"")</f>
        <v>0</v>
      </c>
      <c r="D386" s="86" t="str">
        <f>IFERROR(IF(INDEX(Backlog!C$6:C$1005,Calculation!$B386,1)="","",INDEX(Backlog!C$6:C$1005,Calculation!$B386,1)),"")</f>
        <v/>
      </c>
      <c r="E386" s="86" t="str">
        <f>IFERROR(""&amp;INDEX(Backlog!D$6:D$1005,Calculation!$B386,1),"")</f>
        <v/>
      </c>
      <c r="F386" s="86" t="str">
        <f>IFERROR(""&amp;INDEX(Backlog!E$6:E$1005,Calculation!$B386,1),"")</f>
        <v/>
      </c>
      <c r="G386" s="86" t="str">
        <f>IFERROR(""&amp;INDEX(Backlog!F$6:F$1005,Calculation!$B386,1),"")</f>
        <v/>
      </c>
      <c r="H386" s="86" t="str">
        <f>IFERROR(IF(INDEX(Backlog!G$6:G$1005,Calculation!$B386,1)="","",INDEX(Backlog!G$6:G$1005,Calculation!$B386,1)),"")</f>
        <v/>
      </c>
      <c r="I386" s="86" t="str">
        <f>IFERROR(IF(INDEX(Backlog!H$6:H$1005,Calculation!$B386,1)="","Not set",INDEX(Backlog!H$6:H$1005,Calculation!$B386,1)),"")</f>
        <v>Not set</v>
      </c>
      <c r="J386" s="86" t="str">
        <f>IFERROR(""&amp;INDEX(Backlog!I$6:I$1005,Calculation!$B386,1),"")</f>
        <v/>
      </c>
      <c r="K386" s="86" t="str">
        <f>IFERROR(IF(LEN(INDEX(Backlog!J$6:J$1005,Calculation!$B386,1))=0,"Not set",INDEX(Backlog!J$6:J$1005,Calculation!$B386,1)),"")</f>
        <v>Not set</v>
      </c>
      <c r="L386" s="105" t="str">
        <f>IFERROR(IF(INDEX(Backlog!K$6:K$1005,Calculation!$B386,1)="","",INDEX(Backlog!K$6:K$1005,Calculation!$B386,1)),"")</f>
        <v/>
      </c>
      <c r="M386" s="105" t="str">
        <f t="shared" si="122"/>
        <v/>
      </c>
      <c r="N386" s="105" t="str">
        <f>IFERROR(IF(INDEX(Backlog!L$6:L$1005,Calculation!$B386,1)="","",INDEX(Backlog!L$6:L$1005,Calculation!$B386,1)),"")</f>
        <v/>
      </c>
      <c r="O386" s="105" t="str">
        <f t="shared" si="123"/>
        <v/>
      </c>
      <c r="P386" s="86" t="str">
        <f>IFERROR(""&amp;INDEX(Backlog!M$6:M$1005,Calculation!$B386,1),"")</f>
        <v/>
      </c>
      <c r="Q386" s="106" t="str">
        <f t="shared" si="124"/>
        <v/>
      </c>
      <c r="R386" s="106">
        <f t="shared" si="125"/>
        <v>0</v>
      </c>
      <c r="T386" s="107">
        <f t="shared" si="126"/>
        <v>0</v>
      </c>
      <c r="U386" s="86">
        <f t="shared" si="127"/>
        <v>1</v>
      </c>
      <c r="V386" s="86">
        <f t="shared" si="128"/>
        <v>1</v>
      </c>
      <c r="W386" s="86">
        <f t="shared" si="129"/>
        <v>1</v>
      </c>
      <c r="X386" s="86">
        <f t="shared" si="136"/>
        <v>0</v>
      </c>
      <c r="Y386" s="86" t="str">
        <f t="shared" si="130"/>
        <v xml:space="preserve">#0 - </v>
      </c>
      <c r="Z386" s="86" t="str">
        <f t="shared" si="131"/>
        <v>-</v>
      </c>
      <c r="AA386" s="86" t="str">
        <f>IF(X386=0,"",IF(LEN(K386)=0,COLUMN(Kanban!$D$8),IFERROR(MATCH(K386,Kanban!$A$8:$AI$8,0),COLUMN(Kanban!$D$8))))</f>
        <v/>
      </c>
      <c r="AB386" s="86" t="str">
        <f>IF(X386=0,"",2*COUNTIF($AA$5:AA386,AA386)+$AF$5)</f>
        <v/>
      </c>
      <c r="AC386" s="106" t="str">
        <f t="shared" si="137"/>
        <v>-</v>
      </c>
      <c r="BF386" s="111" t="str">
        <f t="array" ref="BF386">IFERROR(SMALL(IF($D$5:$D$1004=$AP$6,$N$5:$N$1004,""),B386),"")</f>
        <v/>
      </c>
      <c r="BG386" s="112" t="str">
        <f>IF(IFERROR(MATCH(BF386,$BF$4:BF385,0),0)=0,MAX($BG$4:BG385)+1,"")</f>
        <v/>
      </c>
      <c r="BH386" s="113" t="str">
        <f t="shared" si="132"/>
        <v/>
      </c>
      <c r="BI386" s="112" t="str">
        <f t="shared" si="133"/>
        <v/>
      </c>
      <c r="BJ386" s="86" t="str">
        <f t="shared" si="134"/>
        <v/>
      </c>
      <c r="BK386" s="86" t="str">
        <f t="shared" si="138"/>
        <v/>
      </c>
      <c r="BL386" s="86" t="str">
        <f t="shared" si="135"/>
        <v/>
      </c>
      <c r="BM386" s="86" t="str">
        <f t="shared" si="139"/>
        <v/>
      </c>
    </row>
    <row r="387" spans="2:65" s="7" customFormat="1" x14ac:dyDescent="0.25">
      <c r="B387" s="104">
        <v>383</v>
      </c>
      <c r="C387" s="86">
        <f>IFERROR(INDEX(Backlog!B$6:B$1005,Calculation!$B387,1),"")</f>
        <v>0</v>
      </c>
      <c r="D387" s="86" t="str">
        <f>IFERROR(IF(INDEX(Backlog!C$6:C$1005,Calculation!$B387,1)="","",INDEX(Backlog!C$6:C$1005,Calculation!$B387,1)),"")</f>
        <v/>
      </c>
      <c r="E387" s="86" t="str">
        <f>IFERROR(""&amp;INDEX(Backlog!D$6:D$1005,Calculation!$B387,1),"")</f>
        <v/>
      </c>
      <c r="F387" s="86" t="str">
        <f>IFERROR(""&amp;INDEX(Backlog!E$6:E$1005,Calculation!$B387,1),"")</f>
        <v/>
      </c>
      <c r="G387" s="86" t="str">
        <f>IFERROR(""&amp;INDEX(Backlog!F$6:F$1005,Calculation!$B387,1),"")</f>
        <v/>
      </c>
      <c r="H387" s="86" t="str">
        <f>IFERROR(IF(INDEX(Backlog!G$6:G$1005,Calculation!$B387,1)="","",INDEX(Backlog!G$6:G$1005,Calculation!$B387,1)),"")</f>
        <v/>
      </c>
      <c r="I387" s="86" t="str">
        <f>IFERROR(IF(INDEX(Backlog!H$6:H$1005,Calculation!$B387,1)="","Not set",INDEX(Backlog!H$6:H$1005,Calculation!$B387,1)),"")</f>
        <v>Not set</v>
      </c>
      <c r="J387" s="86" t="str">
        <f>IFERROR(""&amp;INDEX(Backlog!I$6:I$1005,Calculation!$B387,1),"")</f>
        <v/>
      </c>
      <c r="K387" s="86" t="str">
        <f>IFERROR(IF(LEN(INDEX(Backlog!J$6:J$1005,Calculation!$B387,1))=0,"Not set",INDEX(Backlog!J$6:J$1005,Calculation!$B387,1)),"")</f>
        <v>Not set</v>
      </c>
      <c r="L387" s="105" t="str">
        <f>IFERROR(IF(INDEX(Backlog!K$6:K$1005,Calculation!$B387,1)="","",INDEX(Backlog!K$6:K$1005,Calculation!$B387,1)),"")</f>
        <v/>
      </c>
      <c r="M387" s="105" t="str">
        <f t="shared" si="122"/>
        <v/>
      </c>
      <c r="N387" s="105" t="str">
        <f>IFERROR(IF(INDEX(Backlog!L$6:L$1005,Calculation!$B387,1)="","",INDEX(Backlog!L$6:L$1005,Calculation!$B387,1)),"")</f>
        <v/>
      </c>
      <c r="O387" s="105" t="str">
        <f t="shared" si="123"/>
        <v/>
      </c>
      <c r="P387" s="86" t="str">
        <f>IFERROR(""&amp;INDEX(Backlog!M$6:M$1005,Calculation!$B387,1),"")</f>
        <v/>
      </c>
      <c r="Q387" s="106" t="str">
        <f t="shared" si="124"/>
        <v/>
      </c>
      <c r="R387" s="106">
        <f t="shared" si="125"/>
        <v>0</v>
      </c>
      <c r="T387" s="107">
        <f t="shared" si="126"/>
        <v>0</v>
      </c>
      <c r="U387" s="86">
        <f t="shared" si="127"/>
        <v>1</v>
      </c>
      <c r="V387" s="86">
        <f t="shared" si="128"/>
        <v>1</v>
      </c>
      <c r="W387" s="86">
        <f t="shared" si="129"/>
        <v>1</v>
      </c>
      <c r="X387" s="86">
        <f t="shared" si="136"/>
        <v>0</v>
      </c>
      <c r="Y387" s="86" t="str">
        <f t="shared" si="130"/>
        <v xml:space="preserve">#0 - </v>
      </c>
      <c r="Z387" s="86" t="str">
        <f t="shared" si="131"/>
        <v>-</v>
      </c>
      <c r="AA387" s="86" t="str">
        <f>IF(X387=0,"",IF(LEN(K387)=0,COLUMN(Kanban!$D$8),IFERROR(MATCH(K387,Kanban!$A$8:$AI$8,0),COLUMN(Kanban!$D$8))))</f>
        <v/>
      </c>
      <c r="AB387" s="86" t="str">
        <f>IF(X387=0,"",2*COUNTIF($AA$5:AA387,AA387)+$AF$5)</f>
        <v/>
      </c>
      <c r="AC387" s="106" t="str">
        <f t="shared" si="137"/>
        <v>-</v>
      </c>
      <c r="BF387" s="111" t="str">
        <f t="array" ref="BF387">IFERROR(SMALL(IF($D$5:$D$1004=$AP$6,$N$5:$N$1004,""),B387),"")</f>
        <v/>
      </c>
      <c r="BG387" s="112" t="str">
        <f>IF(IFERROR(MATCH(BF387,$BF$4:BF386,0),0)=0,MAX($BG$4:BG386)+1,"")</f>
        <v/>
      </c>
      <c r="BH387" s="113" t="str">
        <f t="shared" si="132"/>
        <v/>
      </c>
      <c r="BI387" s="112" t="str">
        <f t="shared" si="133"/>
        <v/>
      </c>
      <c r="BJ387" s="86" t="str">
        <f t="shared" si="134"/>
        <v/>
      </c>
      <c r="BK387" s="86" t="str">
        <f t="shared" si="138"/>
        <v/>
      </c>
      <c r="BL387" s="86" t="str">
        <f t="shared" si="135"/>
        <v/>
      </c>
      <c r="BM387" s="86" t="str">
        <f t="shared" si="139"/>
        <v/>
      </c>
    </row>
    <row r="388" spans="2:65" s="7" customFormat="1" x14ac:dyDescent="0.25">
      <c r="B388" s="104">
        <v>384</v>
      </c>
      <c r="C388" s="86">
        <f>IFERROR(INDEX(Backlog!B$6:B$1005,Calculation!$B388,1),"")</f>
        <v>0</v>
      </c>
      <c r="D388" s="86" t="str">
        <f>IFERROR(IF(INDEX(Backlog!C$6:C$1005,Calculation!$B388,1)="","",INDEX(Backlog!C$6:C$1005,Calculation!$B388,1)),"")</f>
        <v/>
      </c>
      <c r="E388" s="86" t="str">
        <f>IFERROR(""&amp;INDEX(Backlog!D$6:D$1005,Calculation!$B388,1),"")</f>
        <v/>
      </c>
      <c r="F388" s="86" t="str">
        <f>IFERROR(""&amp;INDEX(Backlog!E$6:E$1005,Calculation!$B388,1),"")</f>
        <v/>
      </c>
      <c r="G388" s="86" t="str">
        <f>IFERROR(""&amp;INDEX(Backlog!F$6:F$1005,Calculation!$B388,1),"")</f>
        <v/>
      </c>
      <c r="H388" s="86" t="str">
        <f>IFERROR(IF(INDEX(Backlog!G$6:G$1005,Calculation!$B388,1)="","",INDEX(Backlog!G$6:G$1005,Calculation!$B388,1)),"")</f>
        <v/>
      </c>
      <c r="I388" s="86" t="str">
        <f>IFERROR(IF(INDEX(Backlog!H$6:H$1005,Calculation!$B388,1)="","Not set",INDEX(Backlog!H$6:H$1005,Calculation!$B388,1)),"")</f>
        <v>Not set</v>
      </c>
      <c r="J388" s="86" t="str">
        <f>IFERROR(""&amp;INDEX(Backlog!I$6:I$1005,Calculation!$B388,1),"")</f>
        <v/>
      </c>
      <c r="K388" s="86" t="str">
        <f>IFERROR(IF(LEN(INDEX(Backlog!J$6:J$1005,Calculation!$B388,1))=0,"Not set",INDEX(Backlog!J$6:J$1005,Calculation!$B388,1)),"")</f>
        <v>Not set</v>
      </c>
      <c r="L388" s="105" t="str">
        <f>IFERROR(IF(INDEX(Backlog!K$6:K$1005,Calculation!$B388,1)="","",INDEX(Backlog!K$6:K$1005,Calculation!$B388,1)),"")</f>
        <v/>
      </c>
      <c r="M388" s="105" t="str">
        <f t="shared" si="122"/>
        <v/>
      </c>
      <c r="N388" s="105" t="str">
        <f>IFERROR(IF(INDEX(Backlog!L$6:L$1005,Calculation!$B388,1)="","",INDEX(Backlog!L$6:L$1005,Calculation!$B388,1)),"")</f>
        <v/>
      </c>
      <c r="O388" s="105" t="str">
        <f t="shared" si="123"/>
        <v/>
      </c>
      <c r="P388" s="86" t="str">
        <f>IFERROR(""&amp;INDEX(Backlog!M$6:M$1005,Calculation!$B388,1),"")</f>
        <v/>
      </c>
      <c r="Q388" s="106" t="str">
        <f t="shared" si="124"/>
        <v/>
      </c>
      <c r="R388" s="106">
        <f t="shared" si="125"/>
        <v>0</v>
      </c>
      <c r="T388" s="107">
        <f t="shared" si="126"/>
        <v>0</v>
      </c>
      <c r="U388" s="86">
        <f t="shared" si="127"/>
        <v>1</v>
      </c>
      <c r="V388" s="86">
        <f t="shared" si="128"/>
        <v>1</v>
      </c>
      <c r="W388" s="86">
        <f t="shared" si="129"/>
        <v>1</v>
      </c>
      <c r="X388" s="86">
        <f t="shared" si="136"/>
        <v>0</v>
      </c>
      <c r="Y388" s="86" t="str">
        <f t="shared" si="130"/>
        <v xml:space="preserve">#0 - </v>
      </c>
      <c r="Z388" s="86" t="str">
        <f t="shared" si="131"/>
        <v>-</v>
      </c>
      <c r="AA388" s="86" t="str">
        <f>IF(X388=0,"",IF(LEN(K388)=0,COLUMN(Kanban!$D$8),IFERROR(MATCH(K388,Kanban!$A$8:$AI$8,0),COLUMN(Kanban!$D$8))))</f>
        <v/>
      </c>
      <c r="AB388" s="86" t="str">
        <f>IF(X388=0,"",2*COUNTIF($AA$5:AA388,AA388)+$AF$5)</f>
        <v/>
      </c>
      <c r="AC388" s="106" t="str">
        <f t="shared" si="137"/>
        <v>-</v>
      </c>
      <c r="BF388" s="111" t="str">
        <f t="array" ref="BF388">IFERROR(SMALL(IF($D$5:$D$1004=$AP$6,$N$5:$N$1004,""),B388),"")</f>
        <v/>
      </c>
      <c r="BG388" s="112" t="str">
        <f>IF(IFERROR(MATCH(BF388,$BF$4:BF387,0),0)=0,MAX($BG$4:BG387)+1,"")</f>
        <v/>
      </c>
      <c r="BH388" s="113" t="str">
        <f t="shared" si="132"/>
        <v/>
      </c>
      <c r="BI388" s="112" t="str">
        <f t="shared" si="133"/>
        <v/>
      </c>
      <c r="BJ388" s="86" t="str">
        <f t="shared" si="134"/>
        <v/>
      </c>
      <c r="BK388" s="86" t="str">
        <f t="shared" si="138"/>
        <v/>
      </c>
      <c r="BL388" s="86" t="str">
        <f t="shared" si="135"/>
        <v/>
      </c>
      <c r="BM388" s="86" t="str">
        <f t="shared" si="139"/>
        <v/>
      </c>
    </row>
    <row r="389" spans="2:65" s="7" customFormat="1" x14ac:dyDescent="0.25">
      <c r="B389" s="104">
        <v>385</v>
      </c>
      <c r="C389" s="86">
        <f>IFERROR(INDEX(Backlog!B$6:B$1005,Calculation!$B389,1),"")</f>
        <v>0</v>
      </c>
      <c r="D389" s="86" t="str">
        <f>IFERROR(IF(INDEX(Backlog!C$6:C$1005,Calculation!$B389,1)="","",INDEX(Backlog!C$6:C$1005,Calculation!$B389,1)),"")</f>
        <v/>
      </c>
      <c r="E389" s="86" t="str">
        <f>IFERROR(""&amp;INDEX(Backlog!D$6:D$1005,Calculation!$B389,1),"")</f>
        <v/>
      </c>
      <c r="F389" s="86" t="str">
        <f>IFERROR(""&amp;INDEX(Backlog!E$6:E$1005,Calculation!$B389,1),"")</f>
        <v/>
      </c>
      <c r="G389" s="86" t="str">
        <f>IFERROR(""&amp;INDEX(Backlog!F$6:F$1005,Calculation!$B389,1),"")</f>
        <v/>
      </c>
      <c r="H389" s="86" t="str">
        <f>IFERROR(IF(INDEX(Backlog!G$6:G$1005,Calculation!$B389,1)="","",INDEX(Backlog!G$6:G$1005,Calculation!$B389,1)),"")</f>
        <v/>
      </c>
      <c r="I389" s="86" t="str">
        <f>IFERROR(IF(INDEX(Backlog!H$6:H$1005,Calculation!$B389,1)="","Not set",INDEX(Backlog!H$6:H$1005,Calculation!$B389,1)),"")</f>
        <v>Not set</v>
      </c>
      <c r="J389" s="86" t="str">
        <f>IFERROR(""&amp;INDEX(Backlog!I$6:I$1005,Calculation!$B389,1),"")</f>
        <v/>
      </c>
      <c r="K389" s="86" t="str">
        <f>IFERROR(IF(LEN(INDEX(Backlog!J$6:J$1005,Calculation!$B389,1))=0,"Not set",INDEX(Backlog!J$6:J$1005,Calculation!$B389,1)),"")</f>
        <v>Not set</v>
      </c>
      <c r="L389" s="105" t="str">
        <f>IFERROR(IF(INDEX(Backlog!K$6:K$1005,Calculation!$B389,1)="","",INDEX(Backlog!K$6:K$1005,Calculation!$B389,1)),"")</f>
        <v/>
      </c>
      <c r="M389" s="105" t="str">
        <f t="shared" ref="M389:M452" si="140">IFERROR(INDEX($DF$12:$DF$23,MONTH(L389),1)&amp;" "&amp;DAY(L389)&amp;", "&amp;YEAR(L389),"")</f>
        <v/>
      </c>
      <c r="N389" s="105" t="str">
        <f>IFERROR(IF(INDEX(Backlog!L$6:L$1005,Calculation!$B389,1)="","",INDEX(Backlog!L$6:L$1005,Calculation!$B389,1)),"")</f>
        <v/>
      </c>
      <c r="O389" s="105" t="str">
        <f t="shared" ref="O389:O452" si="141">IFERROR(INDEX($DF$12:$DF$23,MONTH(N389),1)&amp;" "&amp;DAY(N389)&amp;", "&amp;YEAR(N389),"")</f>
        <v/>
      </c>
      <c r="P389" s="86" t="str">
        <f>IFERROR(""&amp;INDEX(Backlog!M$6:M$1005,Calculation!$B389,1),"")</f>
        <v/>
      </c>
      <c r="Q389" s="106" t="str">
        <f t="shared" ref="Q389:Q452" si="142">IF(AND(ISNUMBER(L389),ISNUMBER(N389)),N389-L389,"")</f>
        <v/>
      </c>
      <c r="R389" s="106">
        <f t="shared" ref="R389:R452" si="143">IF(AND(LEN(C389)&gt;0,LEN(F389)&gt;0),1,0)</f>
        <v>0</v>
      </c>
      <c r="T389" s="107">
        <f t="shared" ref="T389:T452" si="144">IF(OR(KanbanSprintFilter="",KanbanSprintFilter="All"),1,IF(""&amp;KanbanSprintFilter=""&amp;D389,1,0))</f>
        <v>0</v>
      </c>
      <c r="U389" s="86">
        <f t="shared" ref="U389:U452" si="145">IF(OR(KanbanResponsibleFilter="",KanbanResponsibleFilter="All"),1,IF(""&amp;KanbanResponsibleFilter=""&amp;G389,1,0))</f>
        <v>1</v>
      </c>
      <c r="V389" s="86">
        <f t="shared" ref="V389:V452" si="146">IF(OR(ttFilter="",ttFilter="All"),1,IF(""&amp;ttFilter=""&amp;E389,1,0))</f>
        <v>1</v>
      </c>
      <c r="W389" s="86">
        <f t="shared" ref="W389:W452" si="147">IF(OR(KanbanPriorityFilter="",KanbanPriorityFilter="All"),1,IF(""&amp;KanbanPriorityFilter=""&amp;I389,1,0))</f>
        <v>1</v>
      </c>
      <c r="X389" s="86">
        <f t="shared" si="136"/>
        <v>0</v>
      </c>
      <c r="Y389" s="86" t="str">
        <f t="shared" ref="Y389:Y452" si="148">IF(KanbanRow1=$DG$12,"#" &amp; C389 &amp;" - "&amp; F389, IF(KanbanRow1=$DG$13,F389,C389))</f>
        <v xml:space="preserve">#0 - </v>
      </c>
      <c r="Z389" s="86" t="str">
        <f t="shared" ref="Z389:Z452" si="149">IFERROR(IF(LEN(INDEX(C389:P389,1,MATCH(KanbanRow2,$C$3:$P$3,0)))=0,"-",INDEX(C389:P389,1,MATCH(KanbanRow2,$C$3:$P$3,0))),"-")</f>
        <v>-</v>
      </c>
      <c r="AA389" s="86" t="str">
        <f>IF(X389=0,"",IF(LEN(K389)=0,COLUMN(Kanban!$D$8),IFERROR(MATCH(K389,Kanban!$A$8:$AI$8,0),COLUMN(Kanban!$D$8))))</f>
        <v/>
      </c>
      <c r="AB389" s="86" t="str">
        <f>IF(X389=0,"",2*COUNTIF($AA$5:AA389,AA389)+$AF$5)</f>
        <v/>
      </c>
      <c r="AC389" s="106" t="str">
        <f t="shared" si="137"/>
        <v>-</v>
      </c>
      <c r="BF389" s="111" t="str">
        <f t="array" ref="BF389">IFERROR(SMALL(IF($D$5:$D$1004=$AP$6,$N$5:$N$1004,""),B389),"")</f>
        <v/>
      </c>
      <c r="BG389" s="112" t="str">
        <f>IF(IFERROR(MATCH(BF389,$BF$4:BF388,0),0)=0,MAX($BG$4:BG388)+1,"")</f>
        <v/>
      </c>
      <c r="BH389" s="113" t="str">
        <f t="shared" ref="BH389:BH452" si="150">IFERROR(INDEX($BF$5:$BF$1004,MATCH(B389,$BG$5:$BG$1004,0),1),"")</f>
        <v/>
      </c>
      <c r="BI389" s="112" t="str">
        <f t="shared" ref="BI389:BI452" si="151">IFERROR(BH389-sprintStartDate,"")</f>
        <v/>
      </c>
      <c r="BJ389" s="86" t="str">
        <f t="shared" ref="BJ389:BJ452" si="152">IF(BH389="","",COUNTIFS($N$5:$N$1004,BH389,$D$5:$D$1004,$AP$6,$E$5:$E$1004,$AP$13,$J$5:$J$1004,$AP$15))</f>
        <v/>
      </c>
      <c r="BK389" s="86" t="str">
        <f t="shared" si="138"/>
        <v/>
      </c>
      <c r="BL389" s="86" t="str">
        <f t="shared" ref="BL389:BL452" si="153">IF(BH389="","",SUMIFS($H$5:$H$1004,$N$5:$N$1004,BH389,$D$5:$D$1004,$AP$6,$E$5:$E$1004,$AP$13,$J$5:$J$1004,$AP$15))</f>
        <v/>
      </c>
      <c r="BM389" s="86" t="str">
        <f t="shared" si="139"/>
        <v/>
      </c>
    </row>
    <row r="390" spans="2:65" s="7" customFormat="1" x14ac:dyDescent="0.25">
      <c r="B390" s="104">
        <v>386</v>
      </c>
      <c r="C390" s="86">
        <f>IFERROR(INDEX(Backlog!B$6:B$1005,Calculation!$B390,1),"")</f>
        <v>0</v>
      </c>
      <c r="D390" s="86" t="str">
        <f>IFERROR(IF(INDEX(Backlog!C$6:C$1005,Calculation!$B390,1)="","",INDEX(Backlog!C$6:C$1005,Calculation!$B390,1)),"")</f>
        <v/>
      </c>
      <c r="E390" s="86" t="str">
        <f>IFERROR(""&amp;INDEX(Backlog!D$6:D$1005,Calculation!$B390,1),"")</f>
        <v/>
      </c>
      <c r="F390" s="86" t="str">
        <f>IFERROR(""&amp;INDEX(Backlog!E$6:E$1005,Calculation!$B390,1),"")</f>
        <v/>
      </c>
      <c r="G390" s="86" t="str">
        <f>IFERROR(""&amp;INDEX(Backlog!F$6:F$1005,Calculation!$B390,1),"")</f>
        <v/>
      </c>
      <c r="H390" s="86" t="str">
        <f>IFERROR(IF(INDEX(Backlog!G$6:G$1005,Calculation!$B390,1)="","",INDEX(Backlog!G$6:G$1005,Calculation!$B390,1)),"")</f>
        <v/>
      </c>
      <c r="I390" s="86" t="str">
        <f>IFERROR(IF(INDEX(Backlog!H$6:H$1005,Calculation!$B390,1)="","Not set",INDEX(Backlog!H$6:H$1005,Calculation!$B390,1)),"")</f>
        <v>Not set</v>
      </c>
      <c r="J390" s="86" t="str">
        <f>IFERROR(""&amp;INDEX(Backlog!I$6:I$1005,Calculation!$B390,1),"")</f>
        <v/>
      </c>
      <c r="K390" s="86" t="str">
        <f>IFERROR(IF(LEN(INDEX(Backlog!J$6:J$1005,Calculation!$B390,1))=0,"Not set",INDEX(Backlog!J$6:J$1005,Calculation!$B390,1)),"")</f>
        <v>Not set</v>
      </c>
      <c r="L390" s="105" t="str">
        <f>IFERROR(IF(INDEX(Backlog!K$6:K$1005,Calculation!$B390,1)="","",INDEX(Backlog!K$6:K$1005,Calculation!$B390,1)),"")</f>
        <v/>
      </c>
      <c r="M390" s="105" t="str">
        <f t="shared" si="140"/>
        <v/>
      </c>
      <c r="N390" s="105" t="str">
        <f>IFERROR(IF(INDEX(Backlog!L$6:L$1005,Calculation!$B390,1)="","",INDEX(Backlog!L$6:L$1005,Calculation!$B390,1)),"")</f>
        <v/>
      </c>
      <c r="O390" s="105" t="str">
        <f t="shared" si="141"/>
        <v/>
      </c>
      <c r="P390" s="86" t="str">
        <f>IFERROR(""&amp;INDEX(Backlog!M$6:M$1005,Calculation!$B390,1),"")</f>
        <v/>
      </c>
      <c r="Q390" s="106" t="str">
        <f t="shared" si="142"/>
        <v/>
      </c>
      <c r="R390" s="106">
        <f t="shared" si="143"/>
        <v>0</v>
      </c>
      <c r="T390" s="107">
        <f t="shared" si="144"/>
        <v>0</v>
      </c>
      <c r="U390" s="86">
        <f t="shared" si="145"/>
        <v>1</v>
      </c>
      <c r="V390" s="86">
        <f t="shared" si="146"/>
        <v>1</v>
      </c>
      <c r="W390" s="86">
        <f t="shared" si="147"/>
        <v>1</v>
      </c>
      <c r="X390" s="86">
        <f t="shared" ref="X390:X453" si="154">R390*T390*U390*V390*W390</f>
        <v>0</v>
      </c>
      <c r="Y390" s="86" t="str">
        <f t="shared" si="148"/>
        <v xml:space="preserve">#0 - </v>
      </c>
      <c r="Z390" s="86" t="str">
        <f t="shared" si="149"/>
        <v>-</v>
      </c>
      <c r="AA390" s="86" t="str">
        <f>IF(X390=0,"",IF(LEN(K390)=0,COLUMN(Kanban!$D$8),IFERROR(MATCH(K390,Kanban!$A$8:$AI$8,0),COLUMN(Kanban!$D$8))))</f>
        <v/>
      </c>
      <c r="AB390" s="86" t="str">
        <f>IF(X390=0,"",2*COUNTIF($AA$5:AA390,AA390)+$AF$5)</f>
        <v/>
      </c>
      <c r="AC390" s="106" t="str">
        <f t="shared" ref="AC390:AC453" si="155">AA390&amp;"-"&amp;AB390</f>
        <v>-</v>
      </c>
      <c r="BF390" s="111" t="str">
        <f t="array" ref="BF390">IFERROR(SMALL(IF($D$5:$D$1004=$AP$6,$N$5:$N$1004,""),B390),"")</f>
        <v/>
      </c>
      <c r="BG390" s="112" t="str">
        <f>IF(IFERROR(MATCH(BF390,$BF$4:BF389,0),0)=0,MAX($BG$4:BG389)+1,"")</f>
        <v/>
      </c>
      <c r="BH390" s="113" t="str">
        <f t="shared" si="150"/>
        <v/>
      </c>
      <c r="BI390" s="112" t="str">
        <f t="shared" si="151"/>
        <v/>
      </c>
      <c r="BJ390" s="86" t="str">
        <f t="shared" si="152"/>
        <v/>
      </c>
      <c r="BK390" s="86" t="str">
        <f t="shared" ref="BK390:BK453" si="156">IFERROR(BJ390+IF(ISNUMBER(BK389),BK389,0),"")</f>
        <v/>
      </c>
      <c r="BL390" s="86" t="str">
        <f t="shared" si="153"/>
        <v/>
      </c>
      <c r="BM390" s="86" t="str">
        <f t="shared" ref="BM390:BM453" si="157">IFERROR($BM$4-BK390,"")</f>
        <v/>
      </c>
    </row>
    <row r="391" spans="2:65" s="7" customFormat="1" x14ac:dyDescent="0.25">
      <c r="B391" s="104">
        <v>387</v>
      </c>
      <c r="C391" s="86">
        <f>IFERROR(INDEX(Backlog!B$6:B$1005,Calculation!$B391,1),"")</f>
        <v>0</v>
      </c>
      <c r="D391" s="86" t="str">
        <f>IFERROR(IF(INDEX(Backlog!C$6:C$1005,Calculation!$B391,1)="","",INDEX(Backlog!C$6:C$1005,Calculation!$B391,1)),"")</f>
        <v/>
      </c>
      <c r="E391" s="86" t="str">
        <f>IFERROR(""&amp;INDEX(Backlog!D$6:D$1005,Calculation!$B391,1),"")</f>
        <v/>
      </c>
      <c r="F391" s="86" t="str">
        <f>IFERROR(""&amp;INDEX(Backlog!E$6:E$1005,Calculation!$B391,1),"")</f>
        <v/>
      </c>
      <c r="G391" s="86" t="str">
        <f>IFERROR(""&amp;INDEX(Backlog!F$6:F$1005,Calculation!$B391,1),"")</f>
        <v/>
      </c>
      <c r="H391" s="86" t="str">
        <f>IFERROR(IF(INDEX(Backlog!G$6:G$1005,Calculation!$B391,1)="","",INDEX(Backlog!G$6:G$1005,Calculation!$B391,1)),"")</f>
        <v/>
      </c>
      <c r="I391" s="86" t="str">
        <f>IFERROR(IF(INDEX(Backlog!H$6:H$1005,Calculation!$B391,1)="","Not set",INDEX(Backlog!H$6:H$1005,Calculation!$B391,1)),"")</f>
        <v>Not set</v>
      </c>
      <c r="J391" s="86" t="str">
        <f>IFERROR(""&amp;INDEX(Backlog!I$6:I$1005,Calculation!$B391,1),"")</f>
        <v/>
      </c>
      <c r="K391" s="86" t="str">
        <f>IFERROR(IF(LEN(INDEX(Backlog!J$6:J$1005,Calculation!$B391,1))=0,"Not set",INDEX(Backlog!J$6:J$1005,Calculation!$B391,1)),"")</f>
        <v>Not set</v>
      </c>
      <c r="L391" s="105" t="str">
        <f>IFERROR(IF(INDEX(Backlog!K$6:K$1005,Calculation!$B391,1)="","",INDEX(Backlog!K$6:K$1005,Calculation!$B391,1)),"")</f>
        <v/>
      </c>
      <c r="M391" s="105" t="str">
        <f t="shared" si="140"/>
        <v/>
      </c>
      <c r="N391" s="105" t="str">
        <f>IFERROR(IF(INDEX(Backlog!L$6:L$1005,Calculation!$B391,1)="","",INDEX(Backlog!L$6:L$1005,Calculation!$B391,1)),"")</f>
        <v/>
      </c>
      <c r="O391" s="105" t="str">
        <f t="shared" si="141"/>
        <v/>
      </c>
      <c r="P391" s="86" t="str">
        <f>IFERROR(""&amp;INDEX(Backlog!M$6:M$1005,Calculation!$B391,1),"")</f>
        <v/>
      </c>
      <c r="Q391" s="106" t="str">
        <f t="shared" si="142"/>
        <v/>
      </c>
      <c r="R391" s="106">
        <f t="shared" si="143"/>
        <v>0</v>
      </c>
      <c r="T391" s="107">
        <f t="shared" si="144"/>
        <v>0</v>
      </c>
      <c r="U391" s="86">
        <f t="shared" si="145"/>
        <v>1</v>
      </c>
      <c r="V391" s="86">
        <f t="shared" si="146"/>
        <v>1</v>
      </c>
      <c r="W391" s="86">
        <f t="shared" si="147"/>
        <v>1</v>
      </c>
      <c r="X391" s="86">
        <f t="shared" si="154"/>
        <v>0</v>
      </c>
      <c r="Y391" s="86" t="str">
        <f t="shared" si="148"/>
        <v xml:space="preserve">#0 - </v>
      </c>
      <c r="Z391" s="86" t="str">
        <f t="shared" si="149"/>
        <v>-</v>
      </c>
      <c r="AA391" s="86" t="str">
        <f>IF(X391=0,"",IF(LEN(K391)=0,COLUMN(Kanban!$D$8),IFERROR(MATCH(K391,Kanban!$A$8:$AI$8,0),COLUMN(Kanban!$D$8))))</f>
        <v/>
      </c>
      <c r="AB391" s="86" t="str">
        <f>IF(X391=0,"",2*COUNTIF($AA$5:AA391,AA391)+$AF$5)</f>
        <v/>
      </c>
      <c r="AC391" s="106" t="str">
        <f t="shared" si="155"/>
        <v>-</v>
      </c>
      <c r="BF391" s="111" t="str">
        <f t="array" ref="BF391">IFERROR(SMALL(IF($D$5:$D$1004=$AP$6,$N$5:$N$1004,""),B391),"")</f>
        <v/>
      </c>
      <c r="BG391" s="112" t="str">
        <f>IF(IFERROR(MATCH(BF391,$BF$4:BF390,0),0)=0,MAX($BG$4:BG390)+1,"")</f>
        <v/>
      </c>
      <c r="BH391" s="113" t="str">
        <f t="shared" si="150"/>
        <v/>
      </c>
      <c r="BI391" s="112" t="str">
        <f t="shared" si="151"/>
        <v/>
      </c>
      <c r="BJ391" s="86" t="str">
        <f t="shared" si="152"/>
        <v/>
      </c>
      <c r="BK391" s="86" t="str">
        <f t="shared" si="156"/>
        <v/>
      </c>
      <c r="BL391" s="86" t="str">
        <f t="shared" si="153"/>
        <v/>
      </c>
      <c r="BM391" s="86" t="str">
        <f t="shared" si="157"/>
        <v/>
      </c>
    </row>
    <row r="392" spans="2:65" s="7" customFormat="1" x14ac:dyDescent="0.25">
      <c r="B392" s="104">
        <v>388</v>
      </c>
      <c r="C392" s="86">
        <f>IFERROR(INDEX(Backlog!B$6:B$1005,Calculation!$B392,1),"")</f>
        <v>0</v>
      </c>
      <c r="D392" s="86" t="str">
        <f>IFERROR(IF(INDEX(Backlog!C$6:C$1005,Calculation!$B392,1)="","",INDEX(Backlog!C$6:C$1005,Calculation!$B392,1)),"")</f>
        <v/>
      </c>
      <c r="E392" s="86" t="str">
        <f>IFERROR(""&amp;INDEX(Backlog!D$6:D$1005,Calculation!$B392,1),"")</f>
        <v/>
      </c>
      <c r="F392" s="86" t="str">
        <f>IFERROR(""&amp;INDEX(Backlog!E$6:E$1005,Calculation!$B392,1),"")</f>
        <v/>
      </c>
      <c r="G392" s="86" t="str">
        <f>IFERROR(""&amp;INDEX(Backlog!F$6:F$1005,Calculation!$B392,1),"")</f>
        <v/>
      </c>
      <c r="H392" s="86" t="str">
        <f>IFERROR(IF(INDEX(Backlog!G$6:G$1005,Calculation!$B392,1)="","",INDEX(Backlog!G$6:G$1005,Calculation!$B392,1)),"")</f>
        <v/>
      </c>
      <c r="I392" s="86" t="str">
        <f>IFERROR(IF(INDEX(Backlog!H$6:H$1005,Calculation!$B392,1)="","Not set",INDEX(Backlog!H$6:H$1005,Calculation!$B392,1)),"")</f>
        <v>Not set</v>
      </c>
      <c r="J392" s="86" t="str">
        <f>IFERROR(""&amp;INDEX(Backlog!I$6:I$1005,Calculation!$B392,1),"")</f>
        <v/>
      </c>
      <c r="K392" s="86" t="str">
        <f>IFERROR(IF(LEN(INDEX(Backlog!J$6:J$1005,Calculation!$B392,1))=0,"Not set",INDEX(Backlog!J$6:J$1005,Calculation!$B392,1)),"")</f>
        <v>Not set</v>
      </c>
      <c r="L392" s="105" t="str">
        <f>IFERROR(IF(INDEX(Backlog!K$6:K$1005,Calculation!$B392,1)="","",INDEX(Backlog!K$6:K$1005,Calculation!$B392,1)),"")</f>
        <v/>
      </c>
      <c r="M392" s="105" t="str">
        <f t="shared" si="140"/>
        <v/>
      </c>
      <c r="N392" s="105" t="str">
        <f>IFERROR(IF(INDEX(Backlog!L$6:L$1005,Calculation!$B392,1)="","",INDEX(Backlog!L$6:L$1005,Calculation!$B392,1)),"")</f>
        <v/>
      </c>
      <c r="O392" s="105" t="str">
        <f t="shared" si="141"/>
        <v/>
      </c>
      <c r="P392" s="86" t="str">
        <f>IFERROR(""&amp;INDEX(Backlog!M$6:M$1005,Calculation!$B392,1),"")</f>
        <v/>
      </c>
      <c r="Q392" s="106" t="str">
        <f t="shared" si="142"/>
        <v/>
      </c>
      <c r="R392" s="106">
        <f t="shared" si="143"/>
        <v>0</v>
      </c>
      <c r="T392" s="107">
        <f t="shared" si="144"/>
        <v>0</v>
      </c>
      <c r="U392" s="86">
        <f t="shared" si="145"/>
        <v>1</v>
      </c>
      <c r="V392" s="86">
        <f t="shared" si="146"/>
        <v>1</v>
      </c>
      <c r="W392" s="86">
        <f t="shared" si="147"/>
        <v>1</v>
      </c>
      <c r="X392" s="86">
        <f t="shared" si="154"/>
        <v>0</v>
      </c>
      <c r="Y392" s="86" t="str">
        <f t="shared" si="148"/>
        <v xml:space="preserve">#0 - </v>
      </c>
      <c r="Z392" s="86" t="str">
        <f t="shared" si="149"/>
        <v>-</v>
      </c>
      <c r="AA392" s="86" t="str">
        <f>IF(X392=0,"",IF(LEN(K392)=0,COLUMN(Kanban!$D$8),IFERROR(MATCH(K392,Kanban!$A$8:$AI$8,0),COLUMN(Kanban!$D$8))))</f>
        <v/>
      </c>
      <c r="AB392" s="86" t="str">
        <f>IF(X392=0,"",2*COUNTIF($AA$5:AA392,AA392)+$AF$5)</f>
        <v/>
      </c>
      <c r="AC392" s="106" t="str">
        <f t="shared" si="155"/>
        <v>-</v>
      </c>
      <c r="BF392" s="111" t="str">
        <f t="array" ref="BF392">IFERROR(SMALL(IF($D$5:$D$1004=$AP$6,$N$5:$N$1004,""),B392),"")</f>
        <v/>
      </c>
      <c r="BG392" s="112" t="str">
        <f>IF(IFERROR(MATCH(BF392,$BF$4:BF391,0),0)=0,MAX($BG$4:BG391)+1,"")</f>
        <v/>
      </c>
      <c r="BH392" s="113" t="str">
        <f t="shared" si="150"/>
        <v/>
      </c>
      <c r="BI392" s="112" t="str">
        <f t="shared" si="151"/>
        <v/>
      </c>
      <c r="BJ392" s="86" t="str">
        <f t="shared" si="152"/>
        <v/>
      </c>
      <c r="BK392" s="86" t="str">
        <f t="shared" si="156"/>
        <v/>
      </c>
      <c r="BL392" s="86" t="str">
        <f t="shared" si="153"/>
        <v/>
      </c>
      <c r="BM392" s="86" t="str">
        <f t="shared" si="157"/>
        <v/>
      </c>
    </row>
    <row r="393" spans="2:65" s="7" customFormat="1" x14ac:dyDescent="0.25">
      <c r="B393" s="104">
        <v>389</v>
      </c>
      <c r="C393" s="86">
        <f>IFERROR(INDEX(Backlog!B$6:B$1005,Calculation!$B393,1),"")</f>
        <v>0</v>
      </c>
      <c r="D393" s="86" t="str">
        <f>IFERROR(IF(INDEX(Backlog!C$6:C$1005,Calculation!$B393,1)="","",INDEX(Backlog!C$6:C$1005,Calculation!$B393,1)),"")</f>
        <v/>
      </c>
      <c r="E393" s="86" t="str">
        <f>IFERROR(""&amp;INDEX(Backlog!D$6:D$1005,Calculation!$B393,1),"")</f>
        <v/>
      </c>
      <c r="F393" s="86" t="str">
        <f>IFERROR(""&amp;INDEX(Backlog!E$6:E$1005,Calculation!$B393,1),"")</f>
        <v/>
      </c>
      <c r="G393" s="86" t="str">
        <f>IFERROR(""&amp;INDEX(Backlog!F$6:F$1005,Calculation!$B393,1),"")</f>
        <v/>
      </c>
      <c r="H393" s="86" t="str">
        <f>IFERROR(IF(INDEX(Backlog!G$6:G$1005,Calculation!$B393,1)="","",INDEX(Backlog!G$6:G$1005,Calculation!$B393,1)),"")</f>
        <v/>
      </c>
      <c r="I393" s="86" t="str">
        <f>IFERROR(IF(INDEX(Backlog!H$6:H$1005,Calculation!$B393,1)="","Not set",INDEX(Backlog!H$6:H$1005,Calculation!$B393,1)),"")</f>
        <v>Not set</v>
      </c>
      <c r="J393" s="86" t="str">
        <f>IFERROR(""&amp;INDEX(Backlog!I$6:I$1005,Calculation!$B393,1),"")</f>
        <v/>
      </c>
      <c r="K393" s="86" t="str">
        <f>IFERROR(IF(LEN(INDEX(Backlog!J$6:J$1005,Calculation!$B393,1))=0,"Not set",INDEX(Backlog!J$6:J$1005,Calculation!$B393,1)),"")</f>
        <v>Not set</v>
      </c>
      <c r="L393" s="105" t="str">
        <f>IFERROR(IF(INDEX(Backlog!K$6:K$1005,Calculation!$B393,1)="","",INDEX(Backlog!K$6:K$1005,Calculation!$B393,1)),"")</f>
        <v/>
      </c>
      <c r="M393" s="105" t="str">
        <f t="shared" si="140"/>
        <v/>
      </c>
      <c r="N393" s="105" t="str">
        <f>IFERROR(IF(INDEX(Backlog!L$6:L$1005,Calculation!$B393,1)="","",INDEX(Backlog!L$6:L$1005,Calculation!$B393,1)),"")</f>
        <v/>
      </c>
      <c r="O393" s="105" t="str">
        <f t="shared" si="141"/>
        <v/>
      </c>
      <c r="P393" s="86" t="str">
        <f>IFERROR(""&amp;INDEX(Backlog!M$6:M$1005,Calculation!$B393,1),"")</f>
        <v/>
      </c>
      <c r="Q393" s="106" t="str">
        <f t="shared" si="142"/>
        <v/>
      </c>
      <c r="R393" s="106">
        <f t="shared" si="143"/>
        <v>0</v>
      </c>
      <c r="T393" s="107">
        <f t="shared" si="144"/>
        <v>0</v>
      </c>
      <c r="U393" s="86">
        <f t="shared" si="145"/>
        <v>1</v>
      </c>
      <c r="V393" s="86">
        <f t="shared" si="146"/>
        <v>1</v>
      </c>
      <c r="W393" s="86">
        <f t="shared" si="147"/>
        <v>1</v>
      </c>
      <c r="X393" s="86">
        <f t="shared" si="154"/>
        <v>0</v>
      </c>
      <c r="Y393" s="86" t="str">
        <f t="shared" si="148"/>
        <v xml:space="preserve">#0 - </v>
      </c>
      <c r="Z393" s="86" t="str">
        <f t="shared" si="149"/>
        <v>-</v>
      </c>
      <c r="AA393" s="86" t="str">
        <f>IF(X393=0,"",IF(LEN(K393)=0,COLUMN(Kanban!$D$8),IFERROR(MATCH(K393,Kanban!$A$8:$AI$8,0),COLUMN(Kanban!$D$8))))</f>
        <v/>
      </c>
      <c r="AB393" s="86" t="str">
        <f>IF(X393=0,"",2*COUNTIF($AA$5:AA393,AA393)+$AF$5)</f>
        <v/>
      </c>
      <c r="AC393" s="106" t="str">
        <f t="shared" si="155"/>
        <v>-</v>
      </c>
      <c r="BF393" s="111" t="str">
        <f t="array" ref="BF393">IFERROR(SMALL(IF($D$5:$D$1004=$AP$6,$N$5:$N$1004,""),B393),"")</f>
        <v/>
      </c>
      <c r="BG393" s="112" t="str">
        <f>IF(IFERROR(MATCH(BF393,$BF$4:BF392,0),0)=0,MAX($BG$4:BG392)+1,"")</f>
        <v/>
      </c>
      <c r="BH393" s="113" t="str">
        <f t="shared" si="150"/>
        <v/>
      </c>
      <c r="BI393" s="112" t="str">
        <f t="shared" si="151"/>
        <v/>
      </c>
      <c r="BJ393" s="86" t="str">
        <f t="shared" si="152"/>
        <v/>
      </c>
      <c r="BK393" s="86" t="str">
        <f t="shared" si="156"/>
        <v/>
      </c>
      <c r="BL393" s="86" t="str">
        <f t="shared" si="153"/>
        <v/>
      </c>
      <c r="BM393" s="86" t="str">
        <f t="shared" si="157"/>
        <v/>
      </c>
    </row>
    <row r="394" spans="2:65" s="7" customFormat="1" x14ac:dyDescent="0.25">
      <c r="B394" s="104">
        <v>390</v>
      </c>
      <c r="C394" s="86">
        <f>IFERROR(INDEX(Backlog!B$6:B$1005,Calculation!$B394,1),"")</f>
        <v>0</v>
      </c>
      <c r="D394" s="86" t="str">
        <f>IFERROR(IF(INDEX(Backlog!C$6:C$1005,Calculation!$B394,1)="","",INDEX(Backlog!C$6:C$1005,Calculation!$B394,1)),"")</f>
        <v/>
      </c>
      <c r="E394" s="86" t="str">
        <f>IFERROR(""&amp;INDEX(Backlog!D$6:D$1005,Calculation!$B394,1),"")</f>
        <v/>
      </c>
      <c r="F394" s="86" t="str">
        <f>IFERROR(""&amp;INDEX(Backlog!E$6:E$1005,Calculation!$B394,1),"")</f>
        <v/>
      </c>
      <c r="G394" s="86" t="str">
        <f>IFERROR(""&amp;INDEX(Backlog!F$6:F$1005,Calculation!$B394,1),"")</f>
        <v/>
      </c>
      <c r="H394" s="86" t="str">
        <f>IFERROR(IF(INDEX(Backlog!G$6:G$1005,Calculation!$B394,1)="","",INDEX(Backlog!G$6:G$1005,Calculation!$B394,1)),"")</f>
        <v/>
      </c>
      <c r="I394" s="86" t="str">
        <f>IFERROR(IF(INDEX(Backlog!H$6:H$1005,Calculation!$B394,1)="","Not set",INDEX(Backlog!H$6:H$1005,Calculation!$B394,1)),"")</f>
        <v>Not set</v>
      </c>
      <c r="J394" s="86" t="str">
        <f>IFERROR(""&amp;INDEX(Backlog!I$6:I$1005,Calculation!$B394,1),"")</f>
        <v/>
      </c>
      <c r="K394" s="86" t="str">
        <f>IFERROR(IF(LEN(INDEX(Backlog!J$6:J$1005,Calculation!$B394,1))=0,"Not set",INDEX(Backlog!J$6:J$1005,Calculation!$B394,1)),"")</f>
        <v>Not set</v>
      </c>
      <c r="L394" s="105" t="str">
        <f>IFERROR(IF(INDEX(Backlog!K$6:K$1005,Calculation!$B394,1)="","",INDEX(Backlog!K$6:K$1005,Calculation!$B394,1)),"")</f>
        <v/>
      </c>
      <c r="M394" s="105" t="str">
        <f t="shared" si="140"/>
        <v/>
      </c>
      <c r="N394" s="105" t="str">
        <f>IFERROR(IF(INDEX(Backlog!L$6:L$1005,Calculation!$B394,1)="","",INDEX(Backlog!L$6:L$1005,Calculation!$B394,1)),"")</f>
        <v/>
      </c>
      <c r="O394" s="105" t="str">
        <f t="shared" si="141"/>
        <v/>
      </c>
      <c r="P394" s="86" t="str">
        <f>IFERROR(""&amp;INDEX(Backlog!M$6:M$1005,Calculation!$B394,1),"")</f>
        <v/>
      </c>
      <c r="Q394" s="106" t="str">
        <f t="shared" si="142"/>
        <v/>
      </c>
      <c r="R394" s="106">
        <f t="shared" si="143"/>
        <v>0</v>
      </c>
      <c r="T394" s="107">
        <f t="shared" si="144"/>
        <v>0</v>
      </c>
      <c r="U394" s="86">
        <f t="shared" si="145"/>
        <v>1</v>
      </c>
      <c r="V394" s="86">
        <f t="shared" si="146"/>
        <v>1</v>
      </c>
      <c r="W394" s="86">
        <f t="shared" si="147"/>
        <v>1</v>
      </c>
      <c r="X394" s="86">
        <f t="shared" si="154"/>
        <v>0</v>
      </c>
      <c r="Y394" s="86" t="str">
        <f t="shared" si="148"/>
        <v xml:space="preserve">#0 - </v>
      </c>
      <c r="Z394" s="86" t="str">
        <f t="shared" si="149"/>
        <v>-</v>
      </c>
      <c r="AA394" s="86" t="str">
        <f>IF(X394=0,"",IF(LEN(K394)=0,COLUMN(Kanban!$D$8),IFERROR(MATCH(K394,Kanban!$A$8:$AI$8,0),COLUMN(Kanban!$D$8))))</f>
        <v/>
      </c>
      <c r="AB394" s="86" t="str">
        <f>IF(X394=0,"",2*COUNTIF($AA$5:AA394,AA394)+$AF$5)</f>
        <v/>
      </c>
      <c r="AC394" s="106" t="str">
        <f t="shared" si="155"/>
        <v>-</v>
      </c>
      <c r="BF394" s="111" t="str">
        <f t="array" ref="BF394">IFERROR(SMALL(IF($D$5:$D$1004=$AP$6,$N$5:$N$1004,""),B394),"")</f>
        <v/>
      </c>
      <c r="BG394" s="112" t="str">
        <f>IF(IFERROR(MATCH(BF394,$BF$4:BF393,0),0)=0,MAX($BG$4:BG393)+1,"")</f>
        <v/>
      </c>
      <c r="BH394" s="113" t="str">
        <f t="shared" si="150"/>
        <v/>
      </c>
      <c r="BI394" s="112" t="str">
        <f t="shared" si="151"/>
        <v/>
      </c>
      <c r="BJ394" s="86" t="str">
        <f t="shared" si="152"/>
        <v/>
      </c>
      <c r="BK394" s="86" t="str">
        <f t="shared" si="156"/>
        <v/>
      </c>
      <c r="BL394" s="86" t="str">
        <f t="shared" si="153"/>
        <v/>
      </c>
      <c r="BM394" s="86" t="str">
        <f t="shared" si="157"/>
        <v/>
      </c>
    </row>
    <row r="395" spans="2:65" s="7" customFormat="1" x14ac:dyDescent="0.25">
      <c r="B395" s="104">
        <v>391</v>
      </c>
      <c r="C395" s="86">
        <f>IFERROR(INDEX(Backlog!B$6:B$1005,Calculation!$B395,1),"")</f>
        <v>0</v>
      </c>
      <c r="D395" s="86" t="str">
        <f>IFERROR(IF(INDEX(Backlog!C$6:C$1005,Calculation!$B395,1)="","",INDEX(Backlog!C$6:C$1005,Calculation!$B395,1)),"")</f>
        <v/>
      </c>
      <c r="E395" s="86" t="str">
        <f>IFERROR(""&amp;INDEX(Backlog!D$6:D$1005,Calculation!$B395,1),"")</f>
        <v/>
      </c>
      <c r="F395" s="86" t="str">
        <f>IFERROR(""&amp;INDEX(Backlog!E$6:E$1005,Calculation!$B395,1),"")</f>
        <v/>
      </c>
      <c r="G395" s="86" t="str">
        <f>IFERROR(""&amp;INDEX(Backlog!F$6:F$1005,Calculation!$B395,1),"")</f>
        <v/>
      </c>
      <c r="H395" s="86" t="str">
        <f>IFERROR(IF(INDEX(Backlog!G$6:G$1005,Calculation!$B395,1)="","",INDEX(Backlog!G$6:G$1005,Calculation!$B395,1)),"")</f>
        <v/>
      </c>
      <c r="I395" s="86" t="str">
        <f>IFERROR(IF(INDEX(Backlog!H$6:H$1005,Calculation!$B395,1)="","Not set",INDEX(Backlog!H$6:H$1005,Calculation!$B395,1)),"")</f>
        <v>Not set</v>
      </c>
      <c r="J395" s="86" t="str">
        <f>IFERROR(""&amp;INDEX(Backlog!I$6:I$1005,Calculation!$B395,1),"")</f>
        <v/>
      </c>
      <c r="K395" s="86" t="str">
        <f>IFERROR(IF(LEN(INDEX(Backlog!J$6:J$1005,Calculation!$B395,1))=0,"Not set",INDEX(Backlog!J$6:J$1005,Calculation!$B395,1)),"")</f>
        <v>Not set</v>
      </c>
      <c r="L395" s="105" t="str">
        <f>IFERROR(IF(INDEX(Backlog!K$6:K$1005,Calculation!$B395,1)="","",INDEX(Backlog!K$6:K$1005,Calculation!$B395,1)),"")</f>
        <v/>
      </c>
      <c r="M395" s="105" t="str">
        <f t="shared" si="140"/>
        <v/>
      </c>
      <c r="N395" s="105" t="str">
        <f>IFERROR(IF(INDEX(Backlog!L$6:L$1005,Calculation!$B395,1)="","",INDEX(Backlog!L$6:L$1005,Calculation!$B395,1)),"")</f>
        <v/>
      </c>
      <c r="O395" s="105" t="str">
        <f t="shared" si="141"/>
        <v/>
      </c>
      <c r="P395" s="86" t="str">
        <f>IFERROR(""&amp;INDEX(Backlog!M$6:M$1005,Calculation!$B395,1),"")</f>
        <v/>
      </c>
      <c r="Q395" s="106" t="str">
        <f t="shared" si="142"/>
        <v/>
      </c>
      <c r="R395" s="106">
        <f t="shared" si="143"/>
        <v>0</v>
      </c>
      <c r="T395" s="107">
        <f t="shared" si="144"/>
        <v>0</v>
      </c>
      <c r="U395" s="86">
        <f t="shared" si="145"/>
        <v>1</v>
      </c>
      <c r="V395" s="86">
        <f t="shared" si="146"/>
        <v>1</v>
      </c>
      <c r="W395" s="86">
        <f t="shared" si="147"/>
        <v>1</v>
      </c>
      <c r="X395" s="86">
        <f t="shared" si="154"/>
        <v>0</v>
      </c>
      <c r="Y395" s="86" t="str">
        <f t="shared" si="148"/>
        <v xml:space="preserve">#0 - </v>
      </c>
      <c r="Z395" s="86" t="str">
        <f t="shared" si="149"/>
        <v>-</v>
      </c>
      <c r="AA395" s="86" t="str">
        <f>IF(X395=0,"",IF(LEN(K395)=0,COLUMN(Kanban!$D$8),IFERROR(MATCH(K395,Kanban!$A$8:$AI$8,0),COLUMN(Kanban!$D$8))))</f>
        <v/>
      </c>
      <c r="AB395" s="86" t="str">
        <f>IF(X395=0,"",2*COUNTIF($AA$5:AA395,AA395)+$AF$5)</f>
        <v/>
      </c>
      <c r="AC395" s="106" t="str">
        <f t="shared" si="155"/>
        <v>-</v>
      </c>
      <c r="BF395" s="111" t="str">
        <f t="array" ref="BF395">IFERROR(SMALL(IF($D$5:$D$1004=$AP$6,$N$5:$N$1004,""),B395),"")</f>
        <v/>
      </c>
      <c r="BG395" s="112" t="str">
        <f>IF(IFERROR(MATCH(BF395,$BF$4:BF394,0),0)=0,MAX($BG$4:BG394)+1,"")</f>
        <v/>
      </c>
      <c r="BH395" s="113" t="str">
        <f t="shared" si="150"/>
        <v/>
      </c>
      <c r="BI395" s="112" t="str">
        <f t="shared" si="151"/>
        <v/>
      </c>
      <c r="BJ395" s="86" t="str">
        <f t="shared" si="152"/>
        <v/>
      </c>
      <c r="BK395" s="86" t="str">
        <f t="shared" si="156"/>
        <v/>
      </c>
      <c r="BL395" s="86" t="str">
        <f t="shared" si="153"/>
        <v/>
      </c>
      <c r="BM395" s="86" t="str">
        <f t="shared" si="157"/>
        <v/>
      </c>
    </row>
    <row r="396" spans="2:65" s="7" customFormat="1" x14ac:dyDescent="0.25">
      <c r="B396" s="104">
        <v>392</v>
      </c>
      <c r="C396" s="86">
        <f>IFERROR(INDEX(Backlog!B$6:B$1005,Calculation!$B396,1),"")</f>
        <v>0</v>
      </c>
      <c r="D396" s="86" t="str">
        <f>IFERROR(IF(INDEX(Backlog!C$6:C$1005,Calculation!$B396,1)="","",INDEX(Backlog!C$6:C$1005,Calculation!$B396,1)),"")</f>
        <v/>
      </c>
      <c r="E396" s="86" t="str">
        <f>IFERROR(""&amp;INDEX(Backlog!D$6:D$1005,Calculation!$B396,1),"")</f>
        <v/>
      </c>
      <c r="F396" s="86" t="str">
        <f>IFERROR(""&amp;INDEX(Backlog!E$6:E$1005,Calculation!$B396,1),"")</f>
        <v/>
      </c>
      <c r="G396" s="86" t="str">
        <f>IFERROR(""&amp;INDEX(Backlog!F$6:F$1005,Calculation!$B396,1),"")</f>
        <v/>
      </c>
      <c r="H396" s="86" t="str">
        <f>IFERROR(IF(INDEX(Backlog!G$6:G$1005,Calculation!$B396,1)="","",INDEX(Backlog!G$6:G$1005,Calculation!$B396,1)),"")</f>
        <v/>
      </c>
      <c r="I396" s="86" t="str">
        <f>IFERROR(IF(INDEX(Backlog!H$6:H$1005,Calculation!$B396,1)="","Not set",INDEX(Backlog!H$6:H$1005,Calculation!$B396,1)),"")</f>
        <v>Not set</v>
      </c>
      <c r="J396" s="86" t="str">
        <f>IFERROR(""&amp;INDEX(Backlog!I$6:I$1005,Calculation!$B396,1),"")</f>
        <v/>
      </c>
      <c r="K396" s="86" t="str">
        <f>IFERROR(IF(LEN(INDEX(Backlog!J$6:J$1005,Calculation!$B396,1))=0,"Not set",INDEX(Backlog!J$6:J$1005,Calculation!$B396,1)),"")</f>
        <v>Not set</v>
      </c>
      <c r="L396" s="105" t="str">
        <f>IFERROR(IF(INDEX(Backlog!K$6:K$1005,Calculation!$B396,1)="","",INDEX(Backlog!K$6:K$1005,Calculation!$B396,1)),"")</f>
        <v/>
      </c>
      <c r="M396" s="105" t="str">
        <f t="shared" si="140"/>
        <v/>
      </c>
      <c r="N396" s="105" t="str">
        <f>IFERROR(IF(INDEX(Backlog!L$6:L$1005,Calculation!$B396,1)="","",INDEX(Backlog!L$6:L$1005,Calculation!$B396,1)),"")</f>
        <v/>
      </c>
      <c r="O396" s="105" t="str">
        <f t="shared" si="141"/>
        <v/>
      </c>
      <c r="P396" s="86" t="str">
        <f>IFERROR(""&amp;INDEX(Backlog!M$6:M$1005,Calculation!$B396,1),"")</f>
        <v/>
      </c>
      <c r="Q396" s="106" t="str">
        <f t="shared" si="142"/>
        <v/>
      </c>
      <c r="R396" s="106">
        <f t="shared" si="143"/>
        <v>0</v>
      </c>
      <c r="T396" s="107">
        <f t="shared" si="144"/>
        <v>0</v>
      </c>
      <c r="U396" s="86">
        <f t="shared" si="145"/>
        <v>1</v>
      </c>
      <c r="V396" s="86">
        <f t="shared" si="146"/>
        <v>1</v>
      </c>
      <c r="W396" s="86">
        <f t="shared" si="147"/>
        <v>1</v>
      </c>
      <c r="X396" s="86">
        <f t="shared" si="154"/>
        <v>0</v>
      </c>
      <c r="Y396" s="86" t="str">
        <f t="shared" si="148"/>
        <v xml:space="preserve">#0 - </v>
      </c>
      <c r="Z396" s="86" t="str">
        <f t="shared" si="149"/>
        <v>-</v>
      </c>
      <c r="AA396" s="86" t="str">
        <f>IF(X396=0,"",IF(LEN(K396)=0,COLUMN(Kanban!$D$8),IFERROR(MATCH(K396,Kanban!$A$8:$AI$8,0),COLUMN(Kanban!$D$8))))</f>
        <v/>
      </c>
      <c r="AB396" s="86" t="str">
        <f>IF(X396=0,"",2*COUNTIF($AA$5:AA396,AA396)+$AF$5)</f>
        <v/>
      </c>
      <c r="AC396" s="106" t="str">
        <f t="shared" si="155"/>
        <v>-</v>
      </c>
      <c r="BF396" s="111" t="str">
        <f t="array" ref="BF396">IFERROR(SMALL(IF($D$5:$D$1004=$AP$6,$N$5:$N$1004,""),B396),"")</f>
        <v/>
      </c>
      <c r="BG396" s="112" t="str">
        <f>IF(IFERROR(MATCH(BF396,$BF$4:BF395,0),0)=0,MAX($BG$4:BG395)+1,"")</f>
        <v/>
      </c>
      <c r="BH396" s="113" t="str">
        <f t="shared" si="150"/>
        <v/>
      </c>
      <c r="BI396" s="112" t="str">
        <f t="shared" si="151"/>
        <v/>
      </c>
      <c r="BJ396" s="86" t="str">
        <f t="shared" si="152"/>
        <v/>
      </c>
      <c r="BK396" s="86" t="str">
        <f t="shared" si="156"/>
        <v/>
      </c>
      <c r="BL396" s="86" t="str">
        <f t="shared" si="153"/>
        <v/>
      </c>
      <c r="BM396" s="86" t="str">
        <f t="shared" si="157"/>
        <v/>
      </c>
    </row>
    <row r="397" spans="2:65" s="7" customFormat="1" x14ac:dyDescent="0.25">
      <c r="B397" s="104">
        <v>393</v>
      </c>
      <c r="C397" s="86">
        <f>IFERROR(INDEX(Backlog!B$6:B$1005,Calculation!$B397,1),"")</f>
        <v>0</v>
      </c>
      <c r="D397" s="86" t="str">
        <f>IFERROR(IF(INDEX(Backlog!C$6:C$1005,Calculation!$B397,1)="","",INDEX(Backlog!C$6:C$1005,Calculation!$B397,1)),"")</f>
        <v/>
      </c>
      <c r="E397" s="86" t="str">
        <f>IFERROR(""&amp;INDEX(Backlog!D$6:D$1005,Calculation!$B397,1),"")</f>
        <v/>
      </c>
      <c r="F397" s="86" t="str">
        <f>IFERROR(""&amp;INDEX(Backlog!E$6:E$1005,Calculation!$B397,1),"")</f>
        <v/>
      </c>
      <c r="G397" s="86" t="str">
        <f>IFERROR(""&amp;INDEX(Backlog!F$6:F$1005,Calculation!$B397,1),"")</f>
        <v/>
      </c>
      <c r="H397" s="86" t="str">
        <f>IFERROR(IF(INDEX(Backlog!G$6:G$1005,Calculation!$B397,1)="","",INDEX(Backlog!G$6:G$1005,Calculation!$B397,1)),"")</f>
        <v/>
      </c>
      <c r="I397" s="86" t="str">
        <f>IFERROR(IF(INDEX(Backlog!H$6:H$1005,Calculation!$B397,1)="","Not set",INDEX(Backlog!H$6:H$1005,Calculation!$B397,1)),"")</f>
        <v>Not set</v>
      </c>
      <c r="J397" s="86" t="str">
        <f>IFERROR(""&amp;INDEX(Backlog!I$6:I$1005,Calculation!$B397,1),"")</f>
        <v/>
      </c>
      <c r="K397" s="86" t="str">
        <f>IFERROR(IF(LEN(INDEX(Backlog!J$6:J$1005,Calculation!$B397,1))=0,"Not set",INDEX(Backlog!J$6:J$1005,Calculation!$B397,1)),"")</f>
        <v>Not set</v>
      </c>
      <c r="L397" s="105" t="str">
        <f>IFERROR(IF(INDEX(Backlog!K$6:K$1005,Calculation!$B397,1)="","",INDEX(Backlog!K$6:K$1005,Calculation!$B397,1)),"")</f>
        <v/>
      </c>
      <c r="M397" s="105" t="str">
        <f t="shared" si="140"/>
        <v/>
      </c>
      <c r="N397" s="105" t="str">
        <f>IFERROR(IF(INDEX(Backlog!L$6:L$1005,Calculation!$B397,1)="","",INDEX(Backlog!L$6:L$1005,Calculation!$B397,1)),"")</f>
        <v/>
      </c>
      <c r="O397" s="105" t="str">
        <f t="shared" si="141"/>
        <v/>
      </c>
      <c r="P397" s="86" t="str">
        <f>IFERROR(""&amp;INDEX(Backlog!M$6:M$1005,Calculation!$B397,1),"")</f>
        <v/>
      </c>
      <c r="Q397" s="106" t="str">
        <f t="shared" si="142"/>
        <v/>
      </c>
      <c r="R397" s="106">
        <f t="shared" si="143"/>
        <v>0</v>
      </c>
      <c r="T397" s="107">
        <f t="shared" si="144"/>
        <v>0</v>
      </c>
      <c r="U397" s="86">
        <f t="shared" si="145"/>
        <v>1</v>
      </c>
      <c r="V397" s="86">
        <f t="shared" si="146"/>
        <v>1</v>
      </c>
      <c r="W397" s="86">
        <f t="shared" si="147"/>
        <v>1</v>
      </c>
      <c r="X397" s="86">
        <f t="shared" si="154"/>
        <v>0</v>
      </c>
      <c r="Y397" s="86" t="str">
        <f t="shared" si="148"/>
        <v xml:space="preserve">#0 - </v>
      </c>
      <c r="Z397" s="86" t="str">
        <f t="shared" si="149"/>
        <v>-</v>
      </c>
      <c r="AA397" s="86" t="str">
        <f>IF(X397=0,"",IF(LEN(K397)=0,COLUMN(Kanban!$D$8),IFERROR(MATCH(K397,Kanban!$A$8:$AI$8,0),COLUMN(Kanban!$D$8))))</f>
        <v/>
      </c>
      <c r="AB397" s="86" t="str">
        <f>IF(X397=0,"",2*COUNTIF($AA$5:AA397,AA397)+$AF$5)</f>
        <v/>
      </c>
      <c r="AC397" s="106" t="str">
        <f t="shared" si="155"/>
        <v>-</v>
      </c>
      <c r="BF397" s="111" t="str">
        <f t="array" ref="BF397">IFERROR(SMALL(IF($D$5:$D$1004=$AP$6,$N$5:$N$1004,""),B397),"")</f>
        <v/>
      </c>
      <c r="BG397" s="112" t="str">
        <f>IF(IFERROR(MATCH(BF397,$BF$4:BF396,0),0)=0,MAX($BG$4:BG396)+1,"")</f>
        <v/>
      </c>
      <c r="BH397" s="113" t="str">
        <f t="shared" si="150"/>
        <v/>
      </c>
      <c r="BI397" s="112" t="str">
        <f t="shared" si="151"/>
        <v/>
      </c>
      <c r="BJ397" s="86" t="str">
        <f t="shared" si="152"/>
        <v/>
      </c>
      <c r="BK397" s="86" t="str">
        <f t="shared" si="156"/>
        <v/>
      </c>
      <c r="BL397" s="86" t="str">
        <f t="shared" si="153"/>
        <v/>
      </c>
      <c r="BM397" s="86" t="str">
        <f t="shared" si="157"/>
        <v/>
      </c>
    </row>
    <row r="398" spans="2:65" s="7" customFormat="1" x14ac:dyDescent="0.25">
      <c r="B398" s="104">
        <v>394</v>
      </c>
      <c r="C398" s="86">
        <f>IFERROR(INDEX(Backlog!B$6:B$1005,Calculation!$B398,1),"")</f>
        <v>0</v>
      </c>
      <c r="D398" s="86" t="str">
        <f>IFERROR(IF(INDEX(Backlog!C$6:C$1005,Calculation!$B398,1)="","",INDEX(Backlog!C$6:C$1005,Calculation!$B398,1)),"")</f>
        <v/>
      </c>
      <c r="E398" s="86" t="str">
        <f>IFERROR(""&amp;INDEX(Backlog!D$6:D$1005,Calculation!$B398,1),"")</f>
        <v/>
      </c>
      <c r="F398" s="86" t="str">
        <f>IFERROR(""&amp;INDEX(Backlog!E$6:E$1005,Calculation!$B398,1),"")</f>
        <v/>
      </c>
      <c r="G398" s="86" t="str">
        <f>IFERROR(""&amp;INDEX(Backlog!F$6:F$1005,Calculation!$B398,1),"")</f>
        <v/>
      </c>
      <c r="H398" s="86" t="str">
        <f>IFERROR(IF(INDEX(Backlog!G$6:G$1005,Calculation!$B398,1)="","",INDEX(Backlog!G$6:G$1005,Calculation!$B398,1)),"")</f>
        <v/>
      </c>
      <c r="I398" s="86" t="str">
        <f>IFERROR(IF(INDEX(Backlog!H$6:H$1005,Calculation!$B398,1)="","Not set",INDEX(Backlog!H$6:H$1005,Calculation!$B398,1)),"")</f>
        <v>Not set</v>
      </c>
      <c r="J398" s="86" t="str">
        <f>IFERROR(""&amp;INDEX(Backlog!I$6:I$1005,Calculation!$B398,1),"")</f>
        <v/>
      </c>
      <c r="K398" s="86" t="str">
        <f>IFERROR(IF(LEN(INDEX(Backlog!J$6:J$1005,Calculation!$B398,1))=0,"Not set",INDEX(Backlog!J$6:J$1005,Calculation!$B398,1)),"")</f>
        <v>Not set</v>
      </c>
      <c r="L398" s="105" t="str">
        <f>IFERROR(IF(INDEX(Backlog!K$6:K$1005,Calculation!$B398,1)="","",INDEX(Backlog!K$6:K$1005,Calculation!$B398,1)),"")</f>
        <v/>
      </c>
      <c r="M398" s="105" t="str">
        <f t="shared" si="140"/>
        <v/>
      </c>
      <c r="N398" s="105" t="str">
        <f>IFERROR(IF(INDEX(Backlog!L$6:L$1005,Calculation!$B398,1)="","",INDEX(Backlog!L$6:L$1005,Calculation!$B398,1)),"")</f>
        <v/>
      </c>
      <c r="O398" s="105" t="str">
        <f t="shared" si="141"/>
        <v/>
      </c>
      <c r="P398" s="86" t="str">
        <f>IFERROR(""&amp;INDEX(Backlog!M$6:M$1005,Calculation!$B398,1),"")</f>
        <v/>
      </c>
      <c r="Q398" s="106" t="str">
        <f t="shared" si="142"/>
        <v/>
      </c>
      <c r="R398" s="106">
        <f t="shared" si="143"/>
        <v>0</v>
      </c>
      <c r="T398" s="107">
        <f t="shared" si="144"/>
        <v>0</v>
      </c>
      <c r="U398" s="86">
        <f t="shared" si="145"/>
        <v>1</v>
      </c>
      <c r="V398" s="86">
        <f t="shared" si="146"/>
        <v>1</v>
      </c>
      <c r="W398" s="86">
        <f t="shared" si="147"/>
        <v>1</v>
      </c>
      <c r="X398" s="86">
        <f t="shared" si="154"/>
        <v>0</v>
      </c>
      <c r="Y398" s="86" t="str">
        <f t="shared" si="148"/>
        <v xml:space="preserve">#0 - </v>
      </c>
      <c r="Z398" s="86" t="str">
        <f t="shared" si="149"/>
        <v>-</v>
      </c>
      <c r="AA398" s="86" t="str">
        <f>IF(X398=0,"",IF(LEN(K398)=0,COLUMN(Kanban!$D$8),IFERROR(MATCH(K398,Kanban!$A$8:$AI$8,0),COLUMN(Kanban!$D$8))))</f>
        <v/>
      </c>
      <c r="AB398" s="86" t="str">
        <f>IF(X398=0,"",2*COUNTIF($AA$5:AA398,AA398)+$AF$5)</f>
        <v/>
      </c>
      <c r="AC398" s="106" t="str">
        <f t="shared" si="155"/>
        <v>-</v>
      </c>
      <c r="BF398" s="111" t="str">
        <f t="array" ref="BF398">IFERROR(SMALL(IF($D$5:$D$1004=$AP$6,$N$5:$N$1004,""),B398),"")</f>
        <v/>
      </c>
      <c r="BG398" s="112" t="str">
        <f>IF(IFERROR(MATCH(BF398,$BF$4:BF397,0),0)=0,MAX($BG$4:BG397)+1,"")</f>
        <v/>
      </c>
      <c r="BH398" s="113" t="str">
        <f t="shared" si="150"/>
        <v/>
      </c>
      <c r="BI398" s="112" t="str">
        <f t="shared" si="151"/>
        <v/>
      </c>
      <c r="BJ398" s="86" t="str">
        <f t="shared" si="152"/>
        <v/>
      </c>
      <c r="BK398" s="86" t="str">
        <f t="shared" si="156"/>
        <v/>
      </c>
      <c r="BL398" s="86" t="str">
        <f t="shared" si="153"/>
        <v/>
      </c>
      <c r="BM398" s="86" t="str">
        <f t="shared" si="157"/>
        <v/>
      </c>
    </row>
    <row r="399" spans="2:65" s="7" customFormat="1" x14ac:dyDescent="0.25">
      <c r="B399" s="104">
        <v>395</v>
      </c>
      <c r="C399" s="86">
        <f>IFERROR(INDEX(Backlog!B$6:B$1005,Calculation!$B399,1),"")</f>
        <v>0</v>
      </c>
      <c r="D399" s="86" t="str">
        <f>IFERROR(IF(INDEX(Backlog!C$6:C$1005,Calculation!$B399,1)="","",INDEX(Backlog!C$6:C$1005,Calculation!$B399,1)),"")</f>
        <v/>
      </c>
      <c r="E399" s="86" t="str">
        <f>IFERROR(""&amp;INDEX(Backlog!D$6:D$1005,Calculation!$B399,1),"")</f>
        <v/>
      </c>
      <c r="F399" s="86" t="str">
        <f>IFERROR(""&amp;INDEX(Backlog!E$6:E$1005,Calculation!$B399,1),"")</f>
        <v/>
      </c>
      <c r="G399" s="86" t="str">
        <f>IFERROR(""&amp;INDEX(Backlog!F$6:F$1005,Calculation!$B399,1),"")</f>
        <v/>
      </c>
      <c r="H399" s="86" t="str">
        <f>IFERROR(IF(INDEX(Backlog!G$6:G$1005,Calculation!$B399,1)="","",INDEX(Backlog!G$6:G$1005,Calculation!$B399,1)),"")</f>
        <v/>
      </c>
      <c r="I399" s="86" t="str">
        <f>IFERROR(IF(INDEX(Backlog!H$6:H$1005,Calculation!$B399,1)="","Not set",INDEX(Backlog!H$6:H$1005,Calculation!$B399,1)),"")</f>
        <v>Not set</v>
      </c>
      <c r="J399" s="86" t="str">
        <f>IFERROR(""&amp;INDEX(Backlog!I$6:I$1005,Calculation!$B399,1),"")</f>
        <v/>
      </c>
      <c r="K399" s="86" t="str">
        <f>IFERROR(IF(LEN(INDEX(Backlog!J$6:J$1005,Calculation!$B399,1))=0,"Not set",INDEX(Backlog!J$6:J$1005,Calculation!$B399,1)),"")</f>
        <v>Not set</v>
      </c>
      <c r="L399" s="105" t="str">
        <f>IFERROR(IF(INDEX(Backlog!K$6:K$1005,Calculation!$B399,1)="","",INDEX(Backlog!K$6:K$1005,Calculation!$B399,1)),"")</f>
        <v/>
      </c>
      <c r="M399" s="105" t="str">
        <f t="shared" si="140"/>
        <v/>
      </c>
      <c r="N399" s="105" t="str">
        <f>IFERROR(IF(INDEX(Backlog!L$6:L$1005,Calculation!$B399,1)="","",INDEX(Backlog!L$6:L$1005,Calculation!$B399,1)),"")</f>
        <v/>
      </c>
      <c r="O399" s="105" t="str">
        <f t="shared" si="141"/>
        <v/>
      </c>
      <c r="P399" s="86" t="str">
        <f>IFERROR(""&amp;INDEX(Backlog!M$6:M$1005,Calculation!$B399,1),"")</f>
        <v/>
      </c>
      <c r="Q399" s="106" t="str">
        <f t="shared" si="142"/>
        <v/>
      </c>
      <c r="R399" s="106">
        <f t="shared" si="143"/>
        <v>0</v>
      </c>
      <c r="T399" s="107">
        <f t="shared" si="144"/>
        <v>0</v>
      </c>
      <c r="U399" s="86">
        <f t="shared" si="145"/>
        <v>1</v>
      </c>
      <c r="V399" s="86">
        <f t="shared" si="146"/>
        <v>1</v>
      </c>
      <c r="W399" s="86">
        <f t="shared" si="147"/>
        <v>1</v>
      </c>
      <c r="X399" s="86">
        <f t="shared" si="154"/>
        <v>0</v>
      </c>
      <c r="Y399" s="86" t="str">
        <f t="shared" si="148"/>
        <v xml:space="preserve">#0 - </v>
      </c>
      <c r="Z399" s="86" t="str">
        <f t="shared" si="149"/>
        <v>-</v>
      </c>
      <c r="AA399" s="86" t="str">
        <f>IF(X399=0,"",IF(LEN(K399)=0,COLUMN(Kanban!$D$8),IFERROR(MATCH(K399,Kanban!$A$8:$AI$8,0),COLUMN(Kanban!$D$8))))</f>
        <v/>
      </c>
      <c r="AB399" s="86" t="str">
        <f>IF(X399=0,"",2*COUNTIF($AA$5:AA399,AA399)+$AF$5)</f>
        <v/>
      </c>
      <c r="AC399" s="106" t="str">
        <f t="shared" si="155"/>
        <v>-</v>
      </c>
      <c r="BF399" s="111" t="str">
        <f t="array" ref="BF399">IFERROR(SMALL(IF($D$5:$D$1004=$AP$6,$N$5:$N$1004,""),B399),"")</f>
        <v/>
      </c>
      <c r="BG399" s="112" t="str">
        <f>IF(IFERROR(MATCH(BF399,$BF$4:BF398,0),0)=0,MAX($BG$4:BG398)+1,"")</f>
        <v/>
      </c>
      <c r="BH399" s="113" t="str">
        <f t="shared" si="150"/>
        <v/>
      </c>
      <c r="BI399" s="112" t="str">
        <f t="shared" si="151"/>
        <v/>
      </c>
      <c r="BJ399" s="86" t="str">
        <f t="shared" si="152"/>
        <v/>
      </c>
      <c r="BK399" s="86" t="str">
        <f t="shared" si="156"/>
        <v/>
      </c>
      <c r="BL399" s="86" t="str">
        <f t="shared" si="153"/>
        <v/>
      </c>
      <c r="BM399" s="86" t="str">
        <f t="shared" si="157"/>
        <v/>
      </c>
    </row>
    <row r="400" spans="2:65" s="7" customFormat="1" x14ac:dyDescent="0.25">
      <c r="B400" s="104">
        <v>396</v>
      </c>
      <c r="C400" s="86">
        <f>IFERROR(INDEX(Backlog!B$6:B$1005,Calculation!$B400,1),"")</f>
        <v>0</v>
      </c>
      <c r="D400" s="86" t="str">
        <f>IFERROR(IF(INDEX(Backlog!C$6:C$1005,Calculation!$B400,1)="","",INDEX(Backlog!C$6:C$1005,Calculation!$B400,1)),"")</f>
        <v/>
      </c>
      <c r="E400" s="86" t="str">
        <f>IFERROR(""&amp;INDEX(Backlog!D$6:D$1005,Calculation!$B400,1),"")</f>
        <v/>
      </c>
      <c r="F400" s="86" t="str">
        <f>IFERROR(""&amp;INDEX(Backlog!E$6:E$1005,Calculation!$B400,1),"")</f>
        <v/>
      </c>
      <c r="G400" s="86" t="str">
        <f>IFERROR(""&amp;INDEX(Backlog!F$6:F$1005,Calculation!$B400,1),"")</f>
        <v/>
      </c>
      <c r="H400" s="86" t="str">
        <f>IFERROR(IF(INDEX(Backlog!G$6:G$1005,Calculation!$B400,1)="","",INDEX(Backlog!G$6:G$1005,Calculation!$B400,1)),"")</f>
        <v/>
      </c>
      <c r="I400" s="86" t="str">
        <f>IFERROR(IF(INDEX(Backlog!H$6:H$1005,Calculation!$B400,1)="","Not set",INDEX(Backlog!H$6:H$1005,Calculation!$B400,1)),"")</f>
        <v>Not set</v>
      </c>
      <c r="J400" s="86" t="str">
        <f>IFERROR(""&amp;INDEX(Backlog!I$6:I$1005,Calculation!$B400,1),"")</f>
        <v/>
      </c>
      <c r="K400" s="86" t="str">
        <f>IFERROR(IF(LEN(INDEX(Backlog!J$6:J$1005,Calculation!$B400,1))=0,"Not set",INDEX(Backlog!J$6:J$1005,Calculation!$B400,1)),"")</f>
        <v>Not set</v>
      </c>
      <c r="L400" s="105" t="str">
        <f>IFERROR(IF(INDEX(Backlog!K$6:K$1005,Calculation!$B400,1)="","",INDEX(Backlog!K$6:K$1005,Calculation!$B400,1)),"")</f>
        <v/>
      </c>
      <c r="M400" s="105" t="str">
        <f t="shared" si="140"/>
        <v/>
      </c>
      <c r="N400" s="105" t="str">
        <f>IFERROR(IF(INDEX(Backlog!L$6:L$1005,Calculation!$B400,1)="","",INDEX(Backlog!L$6:L$1005,Calculation!$B400,1)),"")</f>
        <v/>
      </c>
      <c r="O400" s="105" t="str">
        <f t="shared" si="141"/>
        <v/>
      </c>
      <c r="P400" s="86" t="str">
        <f>IFERROR(""&amp;INDEX(Backlog!M$6:M$1005,Calculation!$B400,1),"")</f>
        <v/>
      </c>
      <c r="Q400" s="106" t="str">
        <f t="shared" si="142"/>
        <v/>
      </c>
      <c r="R400" s="106">
        <f t="shared" si="143"/>
        <v>0</v>
      </c>
      <c r="T400" s="107">
        <f t="shared" si="144"/>
        <v>0</v>
      </c>
      <c r="U400" s="86">
        <f t="shared" si="145"/>
        <v>1</v>
      </c>
      <c r="V400" s="86">
        <f t="shared" si="146"/>
        <v>1</v>
      </c>
      <c r="W400" s="86">
        <f t="shared" si="147"/>
        <v>1</v>
      </c>
      <c r="X400" s="86">
        <f t="shared" si="154"/>
        <v>0</v>
      </c>
      <c r="Y400" s="86" t="str">
        <f t="shared" si="148"/>
        <v xml:space="preserve">#0 - </v>
      </c>
      <c r="Z400" s="86" t="str">
        <f t="shared" si="149"/>
        <v>-</v>
      </c>
      <c r="AA400" s="86" t="str">
        <f>IF(X400=0,"",IF(LEN(K400)=0,COLUMN(Kanban!$D$8),IFERROR(MATCH(K400,Kanban!$A$8:$AI$8,0),COLUMN(Kanban!$D$8))))</f>
        <v/>
      </c>
      <c r="AB400" s="86" t="str">
        <f>IF(X400=0,"",2*COUNTIF($AA$5:AA400,AA400)+$AF$5)</f>
        <v/>
      </c>
      <c r="AC400" s="106" t="str">
        <f t="shared" si="155"/>
        <v>-</v>
      </c>
      <c r="BF400" s="111" t="str">
        <f t="array" ref="BF400">IFERROR(SMALL(IF($D$5:$D$1004=$AP$6,$N$5:$N$1004,""),B400),"")</f>
        <v/>
      </c>
      <c r="BG400" s="112" t="str">
        <f>IF(IFERROR(MATCH(BF400,$BF$4:BF399,0),0)=0,MAX($BG$4:BG399)+1,"")</f>
        <v/>
      </c>
      <c r="BH400" s="113" t="str">
        <f t="shared" si="150"/>
        <v/>
      </c>
      <c r="BI400" s="112" t="str">
        <f t="shared" si="151"/>
        <v/>
      </c>
      <c r="BJ400" s="86" t="str">
        <f t="shared" si="152"/>
        <v/>
      </c>
      <c r="BK400" s="86" t="str">
        <f t="shared" si="156"/>
        <v/>
      </c>
      <c r="BL400" s="86" t="str">
        <f t="shared" si="153"/>
        <v/>
      </c>
      <c r="BM400" s="86" t="str">
        <f t="shared" si="157"/>
        <v/>
      </c>
    </row>
    <row r="401" spans="2:65" s="7" customFormat="1" x14ac:dyDescent="0.25">
      <c r="B401" s="104">
        <v>397</v>
      </c>
      <c r="C401" s="86">
        <f>IFERROR(INDEX(Backlog!B$6:B$1005,Calculation!$B401,1),"")</f>
        <v>0</v>
      </c>
      <c r="D401" s="86" t="str">
        <f>IFERROR(IF(INDEX(Backlog!C$6:C$1005,Calculation!$B401,1)="","",INDEX(Backlog!C$6:C$1005,Calculation!$B401,1)),"")</f>
        <v/>
      </c>
      <c r="E401" s="86" t="str">
        <f>IFERROR(""&amp;INDEX(Backlog!D$6:D$1005,Calculation!$B401,1),"")</f>
        <v/>
      </c>
      <c r="F401" s="86" t="str">
        <f>IFERROR(""&amp;INDEX(Backlog!E$6:E$1005,Calculation!$B401,1),"")</f>
        <v/>
      </c>
      <c r="G401" s="86" t="str">
        <f>IFERROR(""&amp;INDEX(Backlog!F$6:F$1005,Calculation!$B401,1),"")</f>
        <v/>
      </c>
      <c r="H401" s="86" t="str">
        <f>IFERROR(IF(INDEX(Backlog!G$6:G$1005,Calculation!$B401,1)="","",INDEX(Backlog!G$6:G$1005,Calculation!$B401,1)),"")</f>
        <v/>
      </c>
      <c r="I401" s="86" t="str">
        <f>IFERROR(IF(INDEX(Backlog!H$6:H$1005,Calculation!$B401,1)="","Not set",INDEX(Backlog!H$6:H$1005,Calculation!$B401,1)),"")</f>
        <v>Not set</v>
      </c>
      <c r="J401" s="86" t="str">
        <f>IFERROR(""&amp;INDEX(Backlog!I$6:I$1005,Calculation!$B401,1),"")</f>
        <v/>
      </c>
      <c r="K401" s="86" t="str">
        <f>IFERROR(IF(LEN(INDEX(Backlog!J$6:J$1005,Calculation!$B401,1))=0,"Not set",INDEX(Backlog!J$6:J$1005,Calculation!$B401,1)),"")</f>
        <v>Not set</v>
      </c>
      <c r="L401" s="105" t="str">
        <f>IFERROR(IF(INDEX(Backlog!K$6:K$1005,Calculation!$B401,1)="","",INDEX(Backlog!K$6:K$1005,Calculation!$B401,1)),"")</f>
        <v/>
      </c>
      <c r="M401" s="105" t="str">
        <f t="shared" si="140"/>
        <v/>
      </c>
      <c r="N401" s="105" t="str">
        <f>IFERROR(IF(INDEX(Backlog!L$6:L$1005,Calculation!$B401,1)="","",INDEX(Backlog!L$6:L$1005,Calculation!$B401,1)),"")</f>
        <v/>
      </c>
      <c r="O401" s="105" t="str">
        <f t="shared" si="141"/>
        <v/>
      </c>
      <c r="P401" s="86" t="str">
        <f>IFERROR(""&amp;INDEX(Backlog!M$6:M$1005,Calculation!$B401,1),"")</f>
        <v/>
      </c>
      <c r="Q401" s="106" t="str">
        <f t="shared" si="142"/>
        <v/>
      </c>
      <c r="R401" s="106">
        <f t="shared" si="143"/>
        <v>0</v>
      </c>
      <c r="T401" s="107">
        <f t="shared" si="144"/>
        <v>0</v>
      </c>
      <c r="U401" s="86">
        <f t="shared" si="145"/>
        <v>1</v>
      </c>
      <c r="V401" s="86">
        <f t="shared" si="146"/>
        <v>1</v>
      </c>
      <c r="W401" s="86">
        <f t="shared" si="147"/>
        <v>1</v>
      </c>
      <c r="X401" s="86">
        <f t="shared" si="154"/>
        <v>0</v>
      </c>
      <c r="Y401" s="86" t="str">
        <f t="shared" si="148"/>
        <v xml:space="preserve">#0 - </v>
      </c>
      <c r="Z401" s="86" t="str">
        <f t="shared" si="149"/>
        <v>-</v>
      </c>
      <c r="AA401" s="86" t="str">
        <f>IF(X401=0,"",IF(LEN(K401)=0,COLUMN(Kanban!$D$8),IFERROR(MATCH(K401,Kanban!$A$8:$AI$8,0),COLUMN(Kanban!$D$8))))</f>
        <v/>
      </c>
      <c r="AB401" s="86" t="str">
        <f>IF(X401=0,"",2*COUNTIF($AA$5:AA401,AA401)+$AF$5)</f>
        <v/>
      </c>
      <c r="AC401" s="106" t="str">
        <f t="shared" si="155"/>
        <v>-</v>
      </c>
      <c r="BF401" s="111" t="str">
        <f t="array" ref="BF401">IFERROR(SMALL(IF($D$5:$D$1004=$AP$6,$N$5:$N$1004,""),B401),"")</f>
        <v/>
      </c>
      <c r="BG401" s="112" t="str">
        <f>IF(IFERROR(MATCH(BF401,$BF$4:BF400,0),0)=0,MAX($BG$4:BG400)+1,"")</f>
        <v/>
      </c>
      <c r="BH401" s="113" t="str">
        <f t="shared" si="150"/>
        <v/>
      </c>
      <c r="BI401" s="112" t="str">
        <f t="shared" si="151"/>
        <v/>
      </c>
      <c r="BJ401" s="86" t="str">
        <f t="shared" si="152"/>
        <v/>
      </c>
      <c r="BK401" s="86" t="str">
        <f t="shared" si="156"/>
        <v/>
      </c>
      <c r="BL401" s="86" t="str">
        <f t="shared" si="153"/>
        <v/>
      </c>
      <c r="BM401" s="86" t="str">
        <f t="shared" si="157"/>
        <v/>
      </c>
    </row>
    <row r="402" spans="2:65" s="7" customFormat="1" x14ac:dyDescent="0.25">
      <c r="B402" s="104">
        <v>398</v>
      </c>
      <c r="C402" s="86">
        <f>IFERROR(INDEX(Backlog!B$6:B$1005,Calculation!$B402,1),"")</f>
        <v>0</v>
      </c>
      <c r="D402" s="86" t="str">
        <f>IFERROR(IF(INDEX(Backlog!C$6:C$1005,Calculation!$B402,1)="","",INDEX(Backlog!C$6:C$1005,Calculation!$B402,1)),"")</f>
        <v/>
      </c>
      <c r="E402" s="86" t="str">
        <f>IFERROR(""&amp;INDEX(Backlog!D$6:D$1005,Calculation!$B402,1),"")</f>
        <v/>
      </c>
      <c r="F402" s="86" t="str">
        <f>IFERROR(""&amp;INDEX(Backlog!E$6:E$1005,Calculation!$B402,1),"")</f>
        <v/>
      </c>
      <c r="G402" s="86" t="str">
        <f>IFERROR(""&amp;INDEX(Backlog!F$6:F$1005,Calculation!$B402,1),"")</f>
        <v/>
      </c>
      <c r="H402" s="86" t="str">
        <f>IFERROR(IF(INDEX(Backlog!G$6:G$1005,Calculation!$B402,1)="","",INDEX(Backlog!G$6:G$1005,Calculation!$B402,1)),"")</f>
        <v/>
      </c>
      <c r="I402" s="86" t="str">
        <f>IFERROR(IF(INDEX(Backlog!H$6:H$1005,Calculation!$B402,1)="","Not set",INDEX(Backlog!H$6:H$1005,Calculation!$B402,1)),"")</f>
        <v>Not set</v>
      </c>
      <c r="J402" s="86" t="str">
        <f>IFERROR(""&amp;INDEX(Backlog!I$6:I$1005,Calculation!$B402,1),"")</f>
        <v/>
      </c>
      <c r="K402" s="86" t="str">
        <f>IFERROR(IF(LEN(INDEX(Backlog!J$6:J$1005,Calculation!$B402,1))=0,"Not set",INDEX(Backlog!J$6:J$1005,Calculation!$B402,1)),"")</f>
        <v>Not set</v>
      </c>
      <c r="L402" s="105" t="str">
        <f>IFERROR(IF(INDEX(Backlog!K$6:K$1005,Calculation!$B402,1)="","",INDEX(Backlog!K$6:K$1005,Calculation!$B402,1)),"")</f>
        <v/>
      </c>
      <c r="M402" s="105" t="str">
        <f t="shared" si="140"/>
        <v/>
      </c>
      <c r="N402" s="105" t="str">
        <f>IFERROR(IF(INDEX(Backlog!L$6:L$1005,Calculation!$B402,1)="","",INDEX(Backlog!L$6:L$1005,Calculation!$B402,1)),"")</f>
        <v/>
      </c>
      <c r="O402" s="105" t="str">
        <f t="shared" si="141"/>
        <v/>
      </c>
      <c r="P402" s="86" t="str">
        <f>IFERROR(""&amp;INDEX(Backlog!M$6:M$1005,Calculation!$B402,1),"")</f>
        <v/>
      </c>
      <c r="Q402" s="106" t="str">
        <f t="shared" si="142"/>
        <v/>
      </c>
      <c r="R402" s="106">
        <f t="shared" si="143"/>
        <v>0</v>
      </c>
      <c r="T402" s="107">
        <f t="shared" si="144"/>
        <v>0</v>
      </c>
      <c r="U402" s="86">
        <f t="shared" si="145"/>
        <v>1</v>
      </c>
      <c r="V402" s="86">
        <f t="shared" si="146"/>
        <v>1</v>
      </c>
      <c r="W402" s="86">
        <f t="shared" si="147"/>
        <v>1</v>
      </c>
      <c r="X402" s="86">
        <f t="shared" si="154"/>
        <v>0</v>
      </c>
      <c r="Y402" s="86" t="str">
        <f t="shared" si="148"/>
        <v xml:space="preserve">#0 - </v>
      </c>
      <c r="Z402" s="86" t="str">
        <f t="shared" si="149"/>
        <v>-</v>
      </c>
      <c r="AA402" s="86" t="str">
        <f>IF(X402=0,"",IF(LEN(K402)=0,COLUMN(Kanban!$D$8),IFERROR(MATCH(K402,Kanban!$A$8:$AI$8,0),COLUMN(Kanban!$D$8))))</f>
        <v/>
      </c>
      <c r="AB402" s="86" t="str">
        <f>IF(X402=0,"",2*COUNTIF($AA$5:AA402,AA402)+$AF$5)</f>
        <v/>
      </c>
      <c r="AC402" s="106" t="str">
        <f t="shared" si="155"/>
        <v>-</v>
      </c>
      <c r="BF402" s="111" t="str">
        <f t="array" ref="BF402">IFERROR(SMALL(IF($D$5:$D$1004=$AP$6,$N$5:$N$1004,""),B402),"")</f>
        <v/>
      </c>
      <c r="BG402" s="112" t="str">
        <f>IF(IFERROR(MATCH(BF402,$BF$4:BF401,0),0)=0,MAX($BG$4:BG401)+1,"")</f>
        <v/>
      </c>
      <c r="BH402" s="113" t="str">
        <f t="shared" si="150"/>
        <v/>
      </c>
      <c r="BI402" s="112" t="str">
        <f t="shared" si="151"/>
        <v/>
      </c>
      <c r="BJ402" s="86" t="str">
        <f t="shared" si="152"/>
        <v/>
      </c>
      <c r="BK402" s="86" t="str">
        <f t="shared" si="156"/>
        <v/>
      </c>
      <c r="BL402" s="86" t="str">
        <f t="shared" si="153"/>
        <v/>
      </c>
      <c r="BM402" s="86" t="str">
        <f t="shared" si="157"/>
        <v/>
      </c>
    </row>
    <row r="403" spans="2:65" s="7" customFormat="1" x14ac:dyDescent="0.25">
      <c r="B403" s="104">
        <v>399</v>
      </c>
      <c r="C403" s="86">
        <f>IFERROR(INDEX(Backlog!B$6:B$1005,Calculation!$B403,1),"")</f>
        <v>0</v>
      </c>
      <c r="D403" s="86" t="str">
        <f>IFERROR(IF(INDEX(Backlog!C$6:C$1005,Calculation!$B403,1)="","",INDEX(Backlog!C$6:C$1005,Calculation!$B403,1)),"")</f>
        <v/>
      </c>
      <c r="E403" s="86" t="str">
        <f>IFERROR(""&amp;INDEX(Backlog!D$6:D$1005,Calculation!$B403,1),"")</f>
        <v/>
      </c>
      <c r="F403" s="86" t="str">
        <f>IFERROR(""&amp;INDEX(Backlog!E$6:E$1005,Calculation!$B403,1),"")</f>
        <v/>
      </c>
      <c r="G403" s="86" t="str">
        <f>IFERROR(""&amp;INDEX(Backlog!F$6:F$1005,Calculation!$B403,1),"")</f>
        <v/>
      </c>
      <c r="H403" s="86" t="str">
        <f>IFERROR(IF(INDEX(Backlog!G$6:G$1005,Calculation!$B403,1)="","",INDEX(Backlog!G$6:G$1005,Calculation!$B403,1)),"")</f>
        <v/>
      </c>
      <c r="I403" s="86" t="str">
        <f>IFERROR(IF(INDEX(Backlog!H$6:H$1005,Calculation!$B403,1)="","Not set",INDEX(Backlog!H$6:H$1005,Calculation!$B403,1)),"")</f>
        <v>Not set</v>
      </c>
      <c r="J403" s="86" t="str">
        <f>IFERROR(""&amp;INDEX(Backlog!I$6:I$1005,Calculation!$B403,1),"")</f>
        <v/>
      </c>
      <c r="K403" s="86" t="str">
        <f>IFERROR(IF(LEN(INDEX(Backlog!J$6:J$1005,Calculation!$B403,1))=0,"Not set",INDEX(Backlog!J$6:J$1005,Calculation!$B403,1)),"")</f>
        <v>Not set</v>
      </c>
      <c r="L403" s="105" t="str">
        <f>IFERROR(IF(INDEX(Backlog!K$6:K$1005,Calculation!$B403,1)="","",INDEX(Backlog!K$6:K$1005,Calculation!$B403,1)),"")</f>
        <v/>
      </c>
      <c r="M403" s="105" t="str">
        <f t="shared" si="140"/>
        <v/>
      </c>
      <c r="N403" s="105" t="str">
        <f>IFERROR(IF(INDEX(Backlog!L$6:L$1005,Calculation!$B403,1)="","",INDEX(Backlog!L$6:L$1005,Calculation!$B403,1)),"")</f>
        <v/>
      </c>
      <c r="O403" s="105" t="str">
        <f t="shared" si="141"/>
        <v/>
      </c>
      <c r="P403" s="86" t="str">
        <f>IFERROR(""&amp;INDEX(Backlog!M$6:M$1005,Calculation!$B403,1),"")</f>
        <v/>
      </c>
      <c r="Q403" s="106" t="str">
        <f t="shared" si="142"/>
        <v/>
      </c>
      <c r="R403" s="106">
        <f t="shared" si="143"/>
        <v>0</v>
      </c>
      <c r="T403" s="107">
        <f t="shared" si="144"/>
        <v>0</v>
      </c>
      <c r="U403" s="86">
        <f t="shared" si="145"/>
        <v>1</v>
      </c>
      <c r="V403" s="86">
        <f t="shared" si="146"/>
        <v>1</v>
      </c>
      <c r="W403" s="86">
        <f t="shared" si="147"/>
        <v>1</v>
      </c>
      <c r="X403" s="86">
        <f t="shared" si="154"/>
        <v>0</v>
      </c>
      <c r="Y403" s="86" t="str">
        <f t="shared" si="148"/>
        <v xml:space="preserve">#0 - </v>
      </c>
      <c r="Z403" s="86" t="str">
        <f t="shared" si="149"/>
        <v>-</v>
      </c>
      <c r="AA403" s="86" t="str">
        <f>IF(X403=0,"",IF(LEN(K403)=0,COLUMN(Kanban!$D$8),IFERROR(MATCH(K403,Kanban!$A$8:$AI$8,0),COLUMN(Kanban!$D$8))))</f>
        <v/>
      </c>
      <c r="AB403" s="86" t="str">
        <f>IF(X403=0,"",2*COUNTIF($AA$5:AA403,AA403)+$AF$5)</f>
        <v/>
      </c>
      <c r="AC403" s="106" t="str">
        <f t="shared" si="155"/>
        <v>-</v>
      </c>
      <c r="BF403" s="111" t="str">
        <f t="array" ref="BF403">IFERROR(SMALL(IF($D$5:$D$1004=$AP$6,$N$5:$N$1004,""),B403),"")</f>
        <v/>
      </c>
      <c r="BG403" s="112" t="str">
        <f>IF(IFERROR(MATCH(BF403,$BF$4:BF402,0),0)=0,MAX($BG$4:BG402)+1,"")</f>
        <v/>
      </c>
      <c r="BH403" s="113" t="str">
        <f t="shared" si="150"/>
        <v/>
      </c>
      <c r="BI403" s="112" t="str">
        <f t="shared" si="151"/>
        <v/>
      </c>
      <c r="BJ403" s="86" t="str">
        <f t="shared" si="152"/>
        <v/>
      </c>
      <c r="BK403" s="86" t="str">
        <f t="shared" si="156"/>
        <v/>
      </c>
      <c r="BL403" s="86" t="str">
        <f t="shared" si="153"/>
        <v/>
      </c>
      <c r="BM403" s="86" t="str">
        <f t="shared" si="157"/>
        <v/>
      </c>
    </row>
    <row r="404" spans="2:65" s="7" customFormat="1" x14ac:dyDescent="0.25">
      <c r="B404" s="104">
        <v>400</v>
      </c>
      <c r="C404" s="86">
        <f>IFERROR(INDEX(Backlog!B$6:B$1005,Calculation!$B404,1),"")</f>
        <v>0</v>
      </c>
      <c r="D404" s="86" t="str">
        <f>IFERROR(IF(INDEX(Backlog!C$6:C$1005,Calculation!$B404,1)="","",INDEX(Backlog!C$6:C$1005,Calculation!$B404,1)),"")</f>
        <v/>
      </c>
      <c r="E404" s="86" t="str">
        <f>IFERROR(""&amp;INDEX(Backlog!D$6:D$1005,Calculation!$B404,1),"")</f>
        <v/>
      </c>
      <c r="F404" s="86" t="str">
        <f>IFERROR(""&amp;INDEX(Backlog!E$6:E$1005,Calculation!$B404,1),"")</f>
        <v/>
      </c>
      <c r="G404" s="86" t="str">
        <f>IFERROR(""&amp;INDEX(Backlog!F$6:F$1005,Calculation!$B404,1),"")</f>
        <v/>
      </c>
      <c r="H404" s="86" t="str">
        <f>IFERROR(IF(INDEX(Backlog!G$6:G$1005,Calculation!$B404,1)="","",INDEX(Backlog!G$6:G$1005,Calculation!$B404,1)),"")</f>
        <v/>
      </c>
      <c r="I404" s="86" t="str">
        <f>IFERROR(IF(INDEX(Backlog!H$6:H$1005,Calculation!$B404,1)="","Not set",INDEX(Backlog!H$6:H$1005,Calculation!$B404,1)),"")</f>
        <v>Not set</v>
      </c>
      <c r="J404" s="86" t="str">
        <f>IFERROR(""&amp;INDEX(Backlog!I$6:I$1005,Calculation!$B404,1),"")</f>
        <v/>
      </c>
      <c r="K404" s="86" t="str">
        <f>IFERROR(IF(LEN(INDEX(Backlog!J$6:J$1005,Calculation!$B404,1))=0,"Not set",INDEX(Backlog!J$6:J$1005,Calculation!$B404,1)),"")</f>
        <v>Not set</v>
      </c>
      <c r="L404" s="105" t="str">
        <f>IFERROR(IF(INDEX(Backlog!K$6:K$1005,Calculation!$B404,1)="","",INDEX(Backlog!K$6:K$1005,Calculation!$B404,1)),"")</f>
        <v/>
      </c>
      <c r="M404" s="105" t="str">
        <f t="shared" si="140"/>
        <v/>
      </c>
      <c r="N404" s="105" t="str">
        <f>IFERROR(IF(INDEX(Backlog!L$6:L$1005,Calculation!$B404,1)="","",INDEX(Backlog!L$6:L$1005,Calculation!$B404,1)),"")</f>
        <v/>
      </c>
      <c r="O404" s="105" t="str">
        <f t="shared" si="141"/>
        <v/>
      </c>
      <c r="P404" s="86" t="str">
        <f>IFERROR(""&amp;INDEX(Backlog!M$6:M$1005,Calculation!$B404,1),"")</f>
        <v/>
      </c>
      <c r="Q404" s="106" t="str">
        <f t="shared" si="142"/>
        <v/>
      </c>
      <c r="R404" s="106">
        <f t="shared" si="143"/>
        <v>0</v>
      </c>
      <c r="T404" s="107">
        <f t="shared" si="144"/>
        <v>0</v>
      </c>
      <c r="U404" s="86">
        <f t="shared" si="145"/>
        <v>1</v>
      </c>
      <c r="V404" s="86">
        <f t="shared" si="146"/>
        <v>1</v>
      </c>
      <c r="W404" s="86">
        <f t="shared" si="147"/>
        <v>1</v>
      </c>
      <c r="X404" s="86">
        <f t="shared" si="154"/>
        <v>0</v>
      </c>
      <c r="Y404" s="86" t="str">
        <f t="shared" si="148"/>
        <v xml:space="preserve">#0 - </v>
      </c>
      <c r="Z404" s="86" t="str">
        <f t="shared" si="149"/>
        <v>-</v>
      </c>
      <c r="AA404" s="86" t="str">
        <f>IF(X404=0,"",IF(LEN(K404)=0,COLUMN(Kanban!$D$8),IFERROR(MATCH(K404,Kanban!$A$8:$AI$8,0),COLUMN(Kanban!$D$8))))</f>
        <v/>
      </c>
      <c r="AB404" s="86" t="str">
        <f>IF(X404=0,"",2*COUNTIF($AA$5:AA404,AA404)+$AF$5)</f>
        <v/>
      </c>
      <c r="AC404" s="106" t="str">
        <f t="shared" si="155"/>
        <v>-</v>
      </c>
      <c r="BF404" s="111" t="str">
        <f t="array" ref="BF404">IFERROR(SMALL(IF($D$5:$D$1004=$AP$6,$N$5:$N$1004,""),B404),"")</f>
        <v/>
      </c>
      <c r="BG404" s="112" t="str">
        <f>IF(IFERROR(MATCH(BF404,$BF$4:BF403,0),0)=0,MAX($BG$4:BG403)+1,"")</f>
        <v/>
      </c>
      <c r="BH404" s="113" t="str">
        <f t="shared" si="150"/>
        <v/>
      </c>
      <c r="BI404" s="112" t="str">
        <f t="shared" si="151"/>
        <v/>
      </c>
      <c r="BJ404" s="86" t="str">
        <f t="shared" si="152"/>
        <v/>
      </c>
      <c r="BK404" s="86" t="str">
        <f t="shared" si="156"/>
        <v/>
      </c>
      <c r="BL404" s="86" t="str">
        <f t="shared" si="153"/>
        <v/>
      </c>
      <c r="BM404" s="86" t="str">
        <f t="shared" si="157"/>
        <v/>
      </c>
    </row>
    <row r="405" spans="2:65" s="7" customFormat="1" x14ac:dyDescent="0.25">
      <c r="B405" s="104">
        <v>401</v>
      </c>
      <c r="C405" s="86">
        <f>IFERROR(INDEX(Backlog!B$6:B$1005,Calculation!$B405,1),"")</f>
        <v>0</v>
      </c>
      <c r="D405" s="86" t="str">
        <f>IFERROR(IF(INDEX(Backlog!C$6:C$1005,Calculation!$B405,1)="","",INDEX(Backlog!C$6:C$1005,Calculation!$B405,1)),"")</f>
        <v/>
      </c>
      <c r="E405" s="86" t="str">
        <f>IFERROR(""&amp;INDEX(Backlog!D$6:D$1005,Calculation!$B405,1),"")</f>
        <v/>
      </c>
      <c r="F405" s="86" t="str">
        <f>IFERROR(""&amp;INDEX(Backlog!E$6:E$1005,Calculation!$B405,1),"")</f>
        <v/>
      </c>
      <c r="G405" s="86" t="str">
        <f>IFERROR(""&amp;INDEX(Backlog!F$6:F$1005,Calculation!$B405,1),"")</f>
        <v/>
      </c>
      <c r="H405" s="86" t="str">
        <f>IFERROR(IF(INDEX(Backlog!G$6:G$1005,Calculation!$B405,1)="","",INDEX(Backlog!G$6:G$1005,Calculation!$B405,1)),"")</f>
        <v/>
      </c>
      <c r="I405" s="86" t="str">
        <f>IFERROR(IF(INDEX(Backlog!H$6:H$1005,Calculation!$B405,1)="","Not set",INDEX(Backlog!H$6:H$1005,Calculation!$B405,1)),"")</f>
        <v>Not set</v>
      </c>
      <c r="J405" s="86" t="str">
        <f>IFERROR(""&amp;INDEX(Backlog!I$6:I$1005,Calculation!$B405,1),"")</f>
        <v/>
      </c>
      <c r="K405" s="86" t="str">
        <f>IFERROR(IF(LEN(INDEX(Backlog!J$6:J$1005,Calculation!$B405,1))=0,"Not set",INDEX(Backlog!J$6:J$1005,Calculation!$B405,1)),"")</f>
        <v>Not set</v>
      </c>
      <c r="L405" s="105" t="str">
        <f>IFERROR(IF(INDEX(Backlog!K$6:K$1005,Calculation!$B405,1)="","",INDEX(Backlog!K$6:K$1005,Calculation!$B405,1)),"")</f>
        <v/>
      </c>
      <c r="M405" s="105" t="str">
        <f t="shared" si="140"/>
        <v/>
      </c>
      <c r="N405" s="105" t="str">
        <f>IFERROR(IF(INDEX(Backlog!L$6:L$1005,Calculation!$B405,1)="","",INDEX(Backlog!L$6:L$1005,Calculation!$B405,1)),"")</f>
        <v/>
      </c>
      <c r="O405" s="105" t="str">
        <f t="shared" si="141"/>
        <v/>
      </c>
      <c r="P405" s="86" t="str">
        <f>IFERROR(""&amp;INDEX(Backlog!M$6:M$1005,Calculation!$B405,1),"")</f>
        <v/>
      </c>
      <c r="Q405" s="106" t="str">
        <f t="shared" si="142"/>
        <v/>
      </c>
      <c r="R405" s="106">
        <f t="shared" si="143"/>
        <v>0</v>
      </c>
      <c r="T405" s="107">
        <f t="shared" si="144"/>
        <v>0</v>
      </c>
      <c r="U405" s="86">
        <f t="shared" si="145"/>
        <v>1</v>
      </c>
      <c r="V405" s="86">
        <f t="shared" si="146"/>
        <v>1</v>
      </c>
      <c r="W405" s="86">
        <f t="shared" si="147"/>
        <v>1</v>
      </c>
      <c r="X405" s="86">
        <f t="shared" si="154"/>
        <v>0</v>
      </c>
      <c r="Y405" s="86" t="str">
        <f t="shared" si="148"/>
        <v xml:space="preserve">#0 - </v>
      </c>
      <c r="Z405" s="86" t="str">
        <f t="shared" si="149"/>
        <v>-</v>
      </c>
      <c r="AA405" s="86" t="str">
        <f>IF(X405=0,"",IF(LEN(K405)=0,COLUMN(Kanban!$D$8),IFERROR(MATCH(K405,Kanban!$A$8:$AI$8,0),COLUMN(Kanban!$D$8))))</f>
        <v/>
      </c>
      <c r="AB405" s="86" t="str">
        <f>IF(X405=0,"",2*COUNTIF($AA$5:AA405,AA405)+$AF$5)</f>
        <v/>
      </c>
      <c r="AC405" s="106" t="str">
        <f t="shared" si="155"/>
        <v>-</v>
      </c>
      <c r="BF405" s="111" t="str">
        <f t="array" ref="BF405">IFERROR(SMALL(IF($D$5:$D$1004=$AP$6,$N$5:$N$1004,""),B405),"")</f>
        <v/>
      </c>
      <c r="BG405" s="112" t="str">
        <f>IF(IFERROR(MATCH(BF405,$BF$4:BF404,0),0)=0,MAX($BG$4:BG404)+1,"")</f>
        <v/>
      </c>
      <c r="BH405" s="113" t="str">
        <f t="shared" si="150"/>
        <v/>
      </c>
      <c r="BI405" s="112" t="str">
        <f t="shared" si="151"/>
        <v/>
      </c>
      <c r="BJ405" s="86" t="str">
        <f t="shared" si="152"/>
        <v/>
      </c>
      <c r="BK405" s="86" t="str">
        <f t="shared" si="156"/>
        <v/>
      </c>
      <c r="BL405" s="86" t="str">
        <f t="shared" si="153"/>
        <v/>
      </c>
      <c r="BM405" s="86" t="str">
        <f t="shared" si="157"/>
        <v/>
      </c>
    </row>
    <row r="406" spans="2:65" s="7" customFormat="1" x14ac:dyDescent="0.25">
      <c r="B406" s="104">
        <v>402</v>
      </c>
      <c r="C406" s="86">
        <f>IFERROR(INDEX(Backlog!B$6:B$1005,Calculation!$B406,1),"")</f>
        <v>0</v>
      </c>
      <c r="D406" s="86" t="str">
        <f>IFERROR(IF(INDEX(Backlog!C$6:C$1005,Calculation!$B406,1)="","",INDEX(Backlog!C$6:C$1005,Calculation!$B406,1)),"")</f>
        <v/>
      </c>
      <c r="E406" s="86" t="str">
        <f>IFERROR(""&amp;INDEX(Backlog!D$6:D$1005,Calculation!$B406,1),"")</f>
        <v/>
      </c>
      <c r="F406" s="86" t="str">
        <f>IFERROR(""&amp;INDEX(Backlog!E$6:E$1005,Calculation!$B406,1),"")</f>
        <v/>
      </c>
      <c r="G406" s="86" t="str">
        <f>IFERROR(""&amp;INDEX(Backlog!F$6:F$1005,Calculation!$B406,1),"")</f>
        <v/>
      </c>
      <c r="H406" s="86" t="str">
        <f>IFERROR(IF(INDEX(Backlog!G$6:G$1005,Calculation!$B406,1)="","",INDEX(Backlog!G$6:G$1005,Calculation!$B406,1)),"")</f>
        <v/>
      </c>
      <c r="I406" s="86" t="str">
        <f>IFERROR(IF(INDEX(Backlog!H$6:H$1005,Calculation!$B406,1)="","Not set",INDEX(Backlog!H$6:H$1005,Calculation!$B406,1)),"")</f>
        <v>Not set</v>
      </c>
      <c r="J406" s="86" t="str">
        <f>IFERROR(""&amp;INDEX(Backlog!I$6:I$1005,Calculation!$B406,1),"")</f>
        <v/>
      </c>
      <c r="K406" s="86" t="str">
        <f>IFERROR(IF(LEN(INDEX(Backlog!J$6:J$1005,Calculation!$B406,1))=0,"Not set",INDEX(Backlog!J$6:J$1005,Calculation!$B406,1)),"")</f>
        <v>Not set</v>
      </c>
      <c r="L406" s="105" t="str">
        <f>IFERROR(IF(INDEX(Backlog!K$6:K$1005,Calculation!$B406,1)="","",INDEX(Backlog!K$6:K$1005,Calculation!$B406,1)),"")</f>
        <v/>
      </c>
      <c r="M406" s="105" t="str">
        <f t="shared" si="140"/>
        <v/>
      </c>
      <c r="N406" s="105" t="str">
        <f>IFERROR(IF(INDEX(Backlog!L$6:L$1005,Calculation!$B406,1)="","",INDEX(Backlog!L$6:L$1005,Calculation!$B406,1)),"")</f>
        <v/>
      </c>
      <c r="O406" s="105" t="str">
        <f t="shared" si="141"/>
        <v/>
      </c>
      <c r="P406" s="86" t="str">
        <f>IFERROR(""&amp;INDEX(Backlog!M$6:M$1005,Calculation!$B406,1),"")</f>
        <v/>
      </c>
      <c r="Q406" s="106" t="str">
        <f t="shared" si="142"/>
        <v/>
      </c>
      <c r="R406" s="106">
        <f t="shared" si="143"/>
        <v>0</v>
      </c>
      <c r="T406" s="107">
        <f t="shared" si="144"/>
        <v>0</v>
      </c>
      <c r="U406" s="86">
        <f t="shared" si="145"/>
        <v>1</v>
      </c>
      <c r="V406" s="86">
        <f t="shared" si="146"/>
        <v>1</v>
      </c>
      <c r="W406" s="86">
        <f t="shared" si="147"/>
        <v>1</v>
      </c>
      <c r="X406" s="86">
        <f t="shared" si="154"/>
        <v>0</v>
      </c>
      <c r="Y406" s="86" t="str">
        <f t="shared" si="148"/>
        <v xml:space="preserve">#0 - </v>
      </c>
      <c r="Z406" s="86" t="str">
        <f t="shared" si="149"/>
        <v>-</v>
      </c>
      <c r="AA406" s="86" t="str">
        <f>IF(X406=0,"",IF(LEN(K406)=0,COLUMN(Kanban!$D$8),IFERROR(MATCH(K406,Kanban!$A$8:$AI$8,0),COLUMN(Kanban!$D$8))))</f>
        <v/>
      </c>
      <c r="AB406" s="86" t="str">
        <f>IF(X406=0,"",2*COUNTIF($AA$5:AA406,AA406)+$AF$5)</f>
        <v/>
      </c>
      <c r="AC406" s="106" t="str">
        <f t="shared" si="155"/>
        <v>-</v>
      </c>
      <c r="BF406" s="111" t="str">
        <f t="array" ref="BF406">IFERROR(SMALL(IF($D$5:$D$1004=$AP$6,$N$5:$N$1004,""),B406),"")</f>
        <v/>
      </c>
      <c r="BG406" s="112" t="str">
        <f>IF(IFERROR(MATCH(BF406,$BF$4:BF405,0),0)=0,MAX($BG$4:BG405)+1,"")</f>
        <v/>
      </c>
      <c r="BH406" s="113" t="str">
        <f t="shared" si="150"/>
        <v/>
      </c>
      <c r="BI406" s="112" t="str">
        <f t="shared" si="151"/>
        <v/>
      </c>
      <c r="BJ406" s="86" t="str">
        <f t="shared" si="152"/>
        <v/>
      </c>
      <c r="BK406" s="86" t="str">
        <f t="shared" si="156"/>
        <v/>
      </c>
      <c r="BL406" s="86" t="str">
        <f t="shared" si="153"/>
        <v/>
      </c>
      <c r="BM406" s="86" t="str">
        <f t="shared" si="157"/>
        <v/>
      </c>
    </row>
    <row r="407" spans="2:65" s="7" customFormat="1" x14ac:dyDescent="0.25">
      <c r="B407" s="104">
        <v>403</v>
      </c>
      <c r="C407" s="86">
        <f>IFERROR(INDEX(Backlog!B$6:B$1005,Calculation!$B407,1),"")</f>
        <v>0</v>
      </c>
      <c r="D407" s="86" t="str">
        <f>IFERROR(IF(INDEX(Backlog!C$6:C$1005,Calculation!$B407,1)="","",INDEX(Backlog!C$6:C$1005,Calculation!$B407,1)),"")</f>
        <v/>
      </c>
      <c r="E407" s="86" t="str">
        <f>IFERROR(""&amp;INDEX(Backlog!D$6:D$1005,Calculation!$B407,1),"")</f>
        <v/>
      </c>
      <c r="F407" s="86" t="str">
        <f>IFERROR(""&amp;INDEX(Backlog!E$6:E$1005,Calculation!$B407,1),"")</f>
        <v/>
      </c>
      <c r="G407" s="86" t="str">
        <f>IFERROR(""&amp;INDEX(Backlog!F$6:F$1005,Calculation!$B407,1),"")</f>
        <v/>
      </c>
      <c r="H407" s="86" t="str">
        <f>IFERROR(IF(INDEX(Backlog!G$6:G$1005,Calculation!$B407,1)="","",INDEX(Backlog!G$6:G$1005,Calculation!$B407,1)),"")</f>
        <v/>
      </c>
      <c r="I407" s="86" t="str">
        <f>IFERROR(IF(INDEX(Backlog!H$6:H$1005,Calculation!$B407,1)="","Not set",INDEX(Backlog!H$6:H$1005,Calculation!$B407,1)),"")</f>
        <v>Not set</v>
      </c>
      <c r="J407" s="86" t="str">
        <f>IFERROR(""&amp;INDEX(Backlog!I$6:I$1005,Calculation!$B407,1),"")</f>
        <v/>
      </c>
      <c r="K407" s="86" t="str">
        <f>IFERROR(IF(LEN(INDEX(Backlog!J$6:J$1005,Calculation!$B407,1))=0,"Not set",INDEX(Backlog!J$6:J$1005,Calculation!$B407,1)),"")</f>
        <v>Not set</v>
      </c>
      <c r="L407" s="105" t="str">
        <f>IFERROR(IF(INDEX(Backlog!K$6:K$1005,Calculation!$B407,1)="","",INDEX(Backlog!K$6:K$1005,Calculation!$B407,1)),"")</f>
        <v/>
      </c>
      <c r="M407" s="105" t="str">
        <f t="shared" si="140"/>
        <v/>
      </c>
      <c r="N407" s="105" t="str">
        <f>IFERROR(IF(INDEX(Backlog!L$6:L$1005,Calculation!$B407,1)="","",INDEX(Backlog!L$6:L$1005,Calculation!$B407,1)),"")</f>
        <v/>
      </c>
      <c r="O407" s="105" t="str">
        <f t="shared" si="141"/>
        <v/>
      </c>
      <c r="P407" s="86" t="str">
        <f>IFERROR(""&amp;INDEX(Backlog!M$6:M$1005,Calculation!$B407,1),"")</f>
        <v/>
      </c>
      <c r="Q407" s="106" t="str">
        <f t="shared" si="142"/>
        <v/>
      </c>
      <c r="R407" s="106">
        <f t="shared" si="143"/>
        <v>0</v>
      </c>
      <c r="T407" s="107">
        <f t="shared" si="144"/>
        <v>0</v>
      </c>
      <c r="U407" s="86">
        <f t="shared" si="145"/>
        <v>1</v>
      </c>
      <c r="V407" s="86">
        <f t="shared" si="146"/>
        <v>1</v>
      </c>
      <c r="W407" s="86">
        <f t="shared" si="147"/>
        <v>1</v>
      </c>
      <c r="X407" s="86">
        <f t="shared" si="154"/>
        <v>0</v>
      </c>
      <c r="Y407" s="86" t="str">
        <f t="shared" si="148"/>
        <v xml:space="preserve">#0 - </v>
      </c>
      <c r="Z407" s="86" t="str">
        <f t="shared" si="149"/>
        <v>-</v>
      </c>
      <c r="AA407" s="86" t="str">
        <f>IF(X407=0,"",IF(LEN(K407)=0,COLUMN(Kanban!$D$8),IFERROR(MATCH(K407,Kanban!$A$8:$AI$8,0),COLUMN(Kanban!$D$8))))</f>
        <v/>
      </c>
      <c r="AB407" s="86" t="str">
        <f>IF(X407=0,"",2*COUNTIF($AA$5:AA407,AA407)+$AF$5)</f>
        <v/>
      </c>
      <c r="AC407" s="106" t="str">
        <f t="shared" si="155"/>
        <v>-</v>
      </c>
      <c r="BF407" s="111" t="str">
        <f t="array" ref="BF407">IFERROR(SMALL(IF($D$5:$D$1004=$AP$6,$N$5:$N$1004,""),B407),"")</f>
        <v/>
      </c>
      <c r="BG407" s="112" t="str">
        <f>IF(IFERROR(MATCH(BF407,$BF$4:BF406,0),0)=0,MAX($BG$4:BG406)+1,"")</f>
        <v/>
      </c>
      <c r="BH407" s="113" t="str">
        <f t="shared" si="150"/>
        <v/>
      </c>
      <c r="BI407" s="112" t="str">
        <f t="shared" si="151"/>
        <v/>
      </c>
      <c r="BJ407" s="86" t="str">
        <f t="shared" si="152"/>
        <v/>
      </c>
      <c r="BK407" s="86" t="str">
        <f t="shared" si="156"/>
        <v/>
      </c>
      <c r="BL407" s="86" t="str">
        <f t="shared" si="153"/>
        <v/>
      </c>
      <c r="BM407" s="86" t="str">
        <f t="shared" si="157"/>
        <v/>
      </c>
    </row>
    <row r="408" spans="2:65" s="7" customFormat="1" x14ac:dyDescent="0.25">
      <c r="B408" s="104">
        <v>404</v>
      </c>
      <c r="C408" s="86">
        <f>IFERROR(INDEX(Backlog!B$6:B$1005,Calculation!$B408,1),"")</f>
        <v>0</v>
      </c>
      <c r="D408" s="86" t="str">
        <f>IFERROR(IF(INDEX(Backlog!C$6:C$1005,Calculation!$B408,1)="","",INDEX(Backlog!C$6:C$1005,Calculation!$B408,1)),"")</f>
        <v/>
      </c>
      <c r="E408" s="86" t="str">
        <f>IFERROR(""&amp;INDEX(Backlog!D$6:D$1005,Calculation!$B408,1),"")</f>
        <v/>
      </c>
      <c r="F408" s="86" t="str">
        <f>IFERROR(""&amp;INDEX(Backlog!E$6:E$1005,Calculation!$B408,1),"")</f>
        <v/>
      </c>
      <c r="G408" s="86" t="str">
        <f>IFERROR(""&amp;INDEX(Backlog!F$6:F$1005,Calculation!$B408,1),"")</f>
        <v/>
      </c>
      <c r="H408" s="86" t="str">
        <f>IFERROR(IF(INDEX(Backlog!G$6:G$1005,Calculation!$B408,1)="","",INDEX(Backlog!G$6:G$1005,Calculation!$B408,1)),"")</f>
        <v/>
      </c>
      <c r="I408" s="86" t="str">
        <f>IFERROR(IF(INDEX(Backlog!H$6:H$1005,Calculation!$B408,1)="","Not set",INDEX(Backlog!H$6:H$1005,Calculation!$B408,1)),"")</f>
        <v>Not set</v>
      </c>
      <c r="J408" s="86" t="str">
        <f>IFERROR(""&amp;INDEX(Backlog!I$6:I$1005,Calculation!$B408,1),"")</f>
        <v/>
      </c>
      <c r="K408" s="86" t="str">
        <f>IFERROR(IF(LEN(INDEX(Backlog!J$6:J$1005,Calculation!$B408,1))=0,"Not set",INDEX(Backlog!J$6:J$1005,Calculation!$B408,1)),"")</f>
        <v>Not set</v>
      </c>
      <c r="L408" s="105" t="str">
        <f>IFERROR(IF(INDEX(Backlog!K$6:K$1005,Calculation!$B408,1)="","",INDEX(Backlog!K$6:K$1005,Calculation!$B408,1)),"")</f>
        <v/>
      </c>
      <c r="M408" s="105" t="str">
        <f t="shared" si="140"/>
        <v/>
      </c>
      <c r="N408" s="105" t="str">
        <f>IFERROR(IF(INDEX(Backlog!L$6:L$1005,Calculation!$B408,1)="","",INDEX(Backlog!L$6:L$1005,Calculation!$B408,1)),"")</f>
        <v/>
      </c>
      <c r="O408" s="105" t="str">
        <f t="shared" si="141"/>
        <v/>
      </c>
      <c r="P408" s="86" t="str">
        <f>IFERROR(""&amp;INDEX(Backlog!M$6:M$1005,Calculation!$B408,1),"")</f>
        <v/>
      </c>
      <c r="Q408" s="106" t="str">
        <f t="shared" si="142"/>
        <v/>
      </c>
      <c r="R408" s="106">
        <f t="shared" si="143"/>
        <v>0</v>
      </c>
      <c r="T408" s="107">
        <f t="shared" si="144"/>
        <v>0</v>
      </c>
      <c r="U408" s="86">
        <f t="shared" si="145"/>
        <v>1</v>
      </c>
      <c r="V408" s="86">
        <f t="shared" si="146"/>
        <v>1</v>
      </c>
      <c r="W408" s="86">
        <f t="shared" si="147"/>
        <v>1</v>
      </c>
      <c r="X408" s="86">
        <f t="shared" si="154"/>
        <v>0</v>
      </c>
      <c r="Y408" s="86" t="str">
        <f t="shared" si="148"/>
        <v xml:space="preserve">#0 - </v>
      </c>
      <c r="Z408" s="86" t="str">
        <f t="shared" si="149"/>
        <v>-</v>
      </c>
      <c r="AA408" s="86" t="str">
        <f>IF(X408=0,"",IF(LEN(K408)=0,COLUMN(Kanban!$D$8),IFERROR(MATCH(K408,Kanban!$A$8:$AI$8,0),COLUMN(Kanban!$D$8))))</f>
        <v/>
      </c>
      <c r="AB408" s="86" t="str">
        <f>IF(X408=0,"",2*COUNTIF($AA$5:AA408,AA408)+$AF$5)</f>
        <v/>
      </c>
      <c r="AC408" s="106" t="str">
        <f t="shared" si="155"/>
        <v>-</v>
      </c>
      <c r="BF408" s="111" t="str">
        <f t="array" ref="BF408">IFERROR(SMALL(IF($D$5:$D$1004=$AP$6,$N$5:$N$1004,""),B408),"")</f>
        <v/>
      </c>
      <c r="BG408" s="112" t="str">
        <f>IF(IFERROR(MATCH(BF408,$BF$4:BF407,0),0)=0,MAX($BG$4:BG407)+1,"")</f>
        <v/>
      </c>
      <c r="BH408" s="113" t="str">
        <f t="shared" si="150"/>
        <v/>
      </c>
      <c r="BI408" s="112" t="str">
        <f t="shared" si="151"/>
        <v/>
      </c>
      <c r="BJ408" s="86" t="str">
        <f t="shared" si="152"/>
        <v/>
      </c>
      <c r="BK408" s="86" t="str">
        <f t="shared" si="156"/>
        <v/>
      </c>
      <c r="BL408" s="86" t="str">
        <f t="shared" si="153"/>
        <v/>
      </c>
      <c r="BM408" s="86" t="str">
        <f t="shared" si="157"/>
        <v/>
      </c>
    </row>
    <row r="409" spans="2:65" s="7" customFormat="1" x14ac:dyDescent="0.25">
      <c r="B409" s="104">
        <v>405</v>
      </c>
      <c r="C409" s="86">
        <f>IFERROR(INDEX(Backlog!B$6:B$1005,Calculation!$B409,1),"")</f>
        <v>0</v>
      </c>
      <c r="D409" s="86" t="str">
        <f>IFERROR(IF(INDEX(Backlog!C$6:C$1005,Calculation!$B409,1)="","",INDEX(Backlog!C$6:C$1005,Calculation!$B409,1)),"")</f>
        <v/>
      </c>
      <c r="E409" s="86" t="str">
        <f>IFERROR(""&amp;INDEX(Backlog!D$6:D$1005,Calculation!$B409,1),"")</f>
        <v/>
      </c>
      <c r="F409" s="86" t="str">
        <f>IFERROR(""&amp;INDEX(Backlog!E$6:E$1005,Calculation!$B409,1),"")</f>
        <v/>
      </c>
      <c r="G409" s="86" t="str">
        <f>IFERROR(""&amp;INDEX(Backlog!F$6:F$1005,Calculation!$B409,1),"")</f>
        <v/>
      </c>
      <c r="H409" s="86" t="str">
        <f>IFERROR(IF(INDEX(Backlog!G$6:G$1005,Calculation!$B409,1)="","",INDEX(Backlog!G$6:G$1005,Calculation!$B409,1)),"")</f>
        <v/>
      </c>
      <c r="I409" s="86" t="str">
        <f>IFERROR(IF(INDEX(Backlog!H$6:H$1005,Calculation!$B409,1)="","Not set",INDEX(Backlog!H$6:H$1005,Calculation!$B409,1)),"")</f>
        <v>Not set</v>
      </c>
      <c r="J409" s="86" t="str">
        <f>IFERROR(""&amp;INDEX(Backlog!I$6:I$1005,Calculation!$B409,1),"")</f>
        <v/>
      </c>
      <c r="K409" s="86" t="str">
        <f>IFERROR(IF(LEN(INDEX(Backlog!J$6:J$1005,Calculation!$B409,1))=0,"Not set",INDEX(Backlog!J$6:J$1005,Calculation!$B409,1)),"")</f>
        <v>Not set</v>
      </c>
      <c r="L409" s="105" t="str">
        <f>IFERROR(IF(INDEX(Backlog!K$6:K$1005,Calculation!$B409,1)="","",INDEX(Backlog!K$6:K$1005,Calculation!$B409,1)),"")</f>
        <v/>
      </c>
      <c r="M409" s="105" t="str">
        <f t="shared" si="140"/>
        <v/>
      </c>
      <c r="N409" s="105" t="str">
        <f>IFERROR(IF(INDEX(Backlog!L$6:L$1005,Calculation!$B409,1)="","",INDEX(Backlog!L$6:L$1005,Calculation!$B409,1)),"")</f>
        <v/>
      </c>
      <c r="O409" s="105" t="str">
        <f t="shared" si="141"/>
        <v/>
      </c>
      <c r="P409" s="86" t="str">
        <f>IFERROR(""&amp;INDEX(Backlog!M$6:M$1005,Calculation!$B409,1),"")</f>
        <v/>
      </c>
      <c r="Q409" s="106" t="str">
        <f t="shared" si="142"/>
        <v/>
      </c>
      <c r="R409" s="106">
        <f t="shared" si="143"/>
        <v>0</v>
      </c>
      <c r="T409" s="107">
        <f t="shared" si="144"/>
        <v>0</v>
      </c>
      <c r="U409" s="86">
        <f t="shared" si="145"/>
        <v>1</v>
      </c>
      <c r="V409" s="86">
        <f t="shared" si="146"/>
        <v>1</v>
      </c>
      <c r="W409" s="86">
        <f t="shared" si="147"/>
        <v>1</v>
      </c>
      <c r="X409" s="86">
        <f t="shared" si="154"/>
        <v>0</v>
      </c>
      <c r="Y409" s="86" t="str">
        <f t="shared" si="148"/>
        <v xml:space="preserve">#0 - </v>
      </c>
      <c r="Z409" s="86" t="str">
        <f t="shared" si="149"/>
        <v>-</v>
      </c>
      <c r="AA409" s="86" t="str">
        <f>IF(X409=0,"",IF(LEN(K409)=0,COLUMN(Kanban!$D$8),IFERROR(MATCH(K409,Kanban!$A$8:$AI$8,0),COLUMN(Kanban!$D$8))))</f>
        <v/>
      </c>
      <c r="AB409" s="86" t="str">
        <f>IF(X409=0,"",2*COUNTIF($AA$5:AA409,AA409)+$AF$5)</f>
        <v/>
      </c>
      <c r="AC409" s="106" t="str">
        <f t="shared" si="155"/>
        <v>-</v>
      </c>
      <c r="BF409" s="111" t="str">
        <f t="array" ref="BF409">IFERROR(SMALL(IF($D$5:$D$1004=$AP$6,$N$5:$N$1004,""),B409),"")</f>
        <v/>
      </c>
      <c r="BG409" s="112" t="str">
        <f>IF(IFERROR(MATCH(BF409,$BF$4:BF408,0),0)=0,MAX($BG$4:BG408)+1,"")</f>
        <v/>
      </c>
      <c r="BH409" s="113" t="str">
        <f t="shared" si="150"/>
        <v/>
      </c>
      <c r="BI409" s="112" t="str">
        <f t="shared" si="151"/>
        <v/>
      </c>
      <c r="BJ409" s="86" t="str">
        <f t="shared" si="152"/>
        <v/>
      </c>
      <c r="BK409" s="86" t="str">
        <f t="shared" si="156"/>
        <v/>
      </c>
      <c r="BL409" s="86" t="str">
        <f t="shared" si="153"/>
        <v/>
      </c>
      <c r="BM409" s="86" t="str">
        <f t="shared" si="157"/>
        <v/>
      </c>
    </row>
    <row r="410" spans="2:65" s="7" customFormat="1" x14ac:dyDescent="0.25">
      <c r="B410" s="104">
        <v>406</v>
      </c>
      <c r="C410" s="86">
        <f>IFERROR(INDEX(Backlog!B$6:B$1005,Calculation!$B410,1),"")</f>
        <v>0</v>
      </c>
      <c r="D410" s="86" t="str">
        <f>IFERROR(IF(INDEX(Backlog!C$6:C$1005,Calculation!$B410,1)="","",INDEX(Backlog!C$6:C$1005,Calculation!$B410,1)),"")</f>
        <v/>
      </c>
      <c r="E410" s="86" t="str">
        <f>IFERROR(""&amp;INDEX(Backlog!D$6:D$1005,Calculation!$B410,1),"")</f>
        <v/>
      </c>
      <c r="F410" s="86" t="str">
        <f>IFERROR(""&amp;INDEX(Backlog!E$6:E$1005,Calculation!$B410,1),"")</f>
        <v/>
      </c>
      <c r="G410" s="86" t="str">
        <f>IFERROR(""&amp;INDEX(Backlog!F$6:F$1005,Calculation!$B410,1),"")</f>
        <v/>
      </c>
      <c r="H410" s="86" t="str">
        <f>IFERROR(IF(INDEX(Backlog!G$6:G$1005,Calculation!$B410,1)="","",INDEX(Backlog!G$6:G$1005,Calculation!$B410,1)),"")</f>
        <v/>
      </c>
      <c r="I410" s="86" t="str">
        <f>IFERROR(IF(INDEX(Backlog!H$6:H$1005,Calculation!$B410,1)="","Not set",INDEX(Backlog!H$6:H$1005,Calculation!$B410,1)),"")</f>
        <v>Not set</v>
      </c>
      <c r="J410" s="86" t="str">
        <f>IFERROR(""&amp;INDEX(Backlog!I$6:I$1005,Calculation!$B410,1),"")</f>
        <v/>
      </c>
      <c r="K410" s="86" t="str">
        <f>IFERROR(IF(LEN(INDEX(Backlog!J$6:J$1005,Calculation!$B410,1))=0,"Not set",INDEX(Backlog!J$6:J$1005,Calculation!$B410,1)),"")</f>
        <v>Not set</v>
      </c>
      <c r="L410" s="105" t="str">
        <f>IFERROR(IF(INDEX(Backlog!K$6:K$1005,Calculation!$B410,1)="","",INDEX(Backlog!K$6:K$1005,Calculation!$B410,1)),"")</f>
        <v/>
      </c>
      <c r="M410" s="105" t="str">
        <f t="shared" si="140"/>
        <v/>
      </c>
      <c r="N410" s="105" t="str">
        <f>IFERROR(IF(INDEX(Backlog!L$6:L$1005,Calculation!$B410,1)="","",INDEX(Backlog!L$6:L$1005,Calculation!$B410,1)),"")</f>
        <v/>
      </c>
      <c r="O410" s="105" t="str">
        <f t="shared" si="141"/>
        <v/>
      </c>
      <c r="P410" s="86" t="str">
        <f>IFERROR(""&amp;INDEX(Backlog!M$6:M$1005,Calculation!$B410,1),"")</f>
        <v/>
      </c>
      <c r="Q410" s="106" t="str">
        <f t="shared" si="142"/>
        <v/>
      </c>
      <c r="R410" s="106">
        <f t="shared" si="143"/>
        <v>0</v>
      </c>
      <c r="T410" s="107">
        <f t="shared" si="144"/>
        <v>0</v>
      </c>
      <c r="U410" s="86">
        <f t="shared" si="145"/>
        <v>1</v>
      </c>
      <c r="V410" s="86">
        <f t="shared" si="146"/>
        <v>1</v>
      </c>
      <c r="W410" s="86">
        <f t="shared" si="147"/>
        <v>1</v>
      </c>
      <c r="X410" s="86">
        <f t="shared" si="154"/>
        <v>0</v>
      </c>
      <c r="Y410" s="86" t="str">
        <f t="shared" si="148"/>
        <v xml:space="preserve">#0 - </v>
      </c>
      <c r="Z410" s="86" t="str">
        <f t="shared" si="149"/>
        <v>-</v>
      </c>
      <c r="AA410" s="86" t="str">
        <f>IF(X410=0,"",IF(LEN(K410)=0,COLUMN(Kanban!$D$8),IFERROR(MATCH(K410,Kanban!$A$8:$AI$8,0),COLUMN(Kanban!$D$8))))</f>
        <v/>
      </c>
      <c r="AB410" s="86" t="str">
        <f>IF(X410=0,"",2*COUNTIF($AA$5:AA410,AA410)+$AF$5)</f>
        <v/>
      </c>
      <c r="AC410" s="106" t="str">
        <f t="shared" si="155"/>
        <v>-</v>
      </c>
      <c r="BF410" s="111" t="str">
        <f t="array" ref="BF410">IFERROR(SMALL(IF($D$5:$D$1004=$AP$6,$N$5:$N$1004,""),B410),"")</f>
        <v/>
      </c>
      <c r="BG410" s="112" t="str">
        <f>IF(IFERROR(MATCH(BF410,$BF$4:BF409,0),0)=0,MAX($BG$4:BG409)+1,"")</f>
        <v/>
      </c>
      <c r="BH410" s="113" t="str">
        <f t="shared" si="150"/>
        <v/>
      </c>
      <c r="BI410" s="112" t="str">
        <f t="shared" si="151"/>
        <v/>
      </c>
      <c r="BJ410" s="86" t="str">
        <f t="shared" si="152"/>
        <v/>
      </c>
      <c r="BK410" s="86" t="str">
        <f t="shared" si="156"/>
        <v/>
      </c>
      <c r="BL410" s="86" t="str">
        <f t="shared" si="153"/>
        <v/>
      </c>
      <c r="BM410" s="86" t="str">
        <f t="shared" si="157"/>
        <v/>
      </c>
    </row>
    <row r="411" spans="2:65" s="7" customFormat="1" x14ac:dyDescent="0.25">
      <c r="B411" s="104">
        <v>407</v>
      </c>
      <c r="C411" s="86">
        <f>IFERROR(INDEX(Backlog!B$6:B$1005,Calculation!$B411,1),"")</f>
        <v>0</v>
      </c>
      <c r="D411" s="86" t="str">
        <f>IFERROR(IF(INDEX(Backlog!C$6:C$1005,Calculation!$B411,1)="","",INDEX(Backlog!C$6:C$1005,Calculation!$B411,1)),"")</f>
        <v/>
      </c>
      <c r="E411" s="86" t="str">
        <f>IFERROR(""&amp;INDEX(Backlog!D$6:D$1005,Calculation!$B411,1),"")</f>
        <v/>
      </c>
      <c r="F411" s="86" t="str">
        <f>IFERROR(""&amp;INDEX(Backlog!E$6:E$1005,Calculation!$B411,1),"")</f>
        <v/>
      </c>
      <c r="G411" s="86" t="str">
        <f>IFERROR(""&amp;INDEX(Backlog!F$6:F$1005,Calculation!$B411,1),"")</f>
        <v/>
      </c>
      <c r="H411" s="86" t="str">
        <f>IFERROR(IF(INDEX(Backlog!G$6:G$1005,Calculation!$B411,1)="","",INDEX(Backlog!G$6:G$1005,Calculation!$B411,1)),"")</f>
        <v/>
      </c>
      <c r="I411" s="86" t="str">
        <f>IFERROR(IF(INDEX(Backlog!H$6:H$1005,Calculation!$B411,1)="","Not set",INDEX(Backlog!H$6:H$1005,Calculation!$B411,1)),"")</f>
        <v>Not set</v>
      </c>
      <c r="J411" s="86" t="str">
        <f>IFERROR(""&amp;INDEX(Backlog!I$6:I$1005,Calculation!$B411,1),"")</f>
        <v/>
      </c>
      <c r="K411" s="86" t="str">
        <f>IFERROR(IF(LEN(INDEX(Backlog!J$6:J$1005,Calculation!$B411,1))=0,"Not set",INDEX(Backlog!J$6:J$1005,Calculation!$B411,1)),"")</f>
        <v>Not set</v>
      </c>
      <c r="L411" s="105" t="str">
        <f>IFERROR(IF(INDEX(Backlog!K$6:K$1005,Calculation!$B411,1)="","",INDEX(Backlog!K$6:K$1005,Calculation!$B411,1)),"")</f>
        <v/>
      </c>
      <c r="M411" s="105" t="str">
        <f t="shared" si="140"/>
        <v/>
      </c>
      <c r="N411" s="105" t="str">
        <f>IFERROR(IF(INDEX(Backlog!L$6:L$1005,Calculation!$B411,1)="","",INDEX(Backlog!L$6:L$1005,Calculation!$B411,1)),"")</f>
        <v/>
      </c>
      <c r="O411" s="105" t="str">
        <f t="shared" si="141"/>
        <v/>
      </c>
      <c r="P411" s="86" t="str">
        <f>IFERROR(""&amp;INDEX(Backlog!M$6:M$1005,Calculation!$B411,1),"")</f>
        <v/>
      </c>
      <c r="Q411" s="106" t="str">
        <f t="shared" si="142"/>
        <v/>
      </c>
      <c r="R411" s="106">
        <f t="shared" si="143"/>
        <v>0</v>
      </c>
      <c r="T411" s="107">
        <f t="shared" si="144"/>
        <v>0</v>
      </c>
      <c r="U411" s="86">
        <f t="shared" si="145"/>
        <v>1</v>
      </c>
      <c r="V411" s="86">
        <f t="shared" si="146"/>
        <v>1</v>
      </c>
      <c r="W411" s="86">
        <f t="shared" si="147"/>
        <v>1</v>
      </c>
      <c r="X411" s="86">
        <f t="shared" si="154"/>
        <v>0</v>
      </c>
      <c r="Y411" s="86" t="str">
        <f t="shared" si="148"/>
        <v xml:space="preserve">#0 - </v>
      </c>
      <c r="Z411" s="86" t="str">
        <f t="shared" si="149"/>
        <v>-</v>
      </c>
      <c r="AA411" s="86" t="str">
        <f>IF(X411=0,"",IF(LEN(K411)=0,COLUMN(Kanban!$D$8),IFERROR(MATCH(K411,Kanban!$A$8:$AI$8,0),COLUMN(Kanban!$D$8))))</f>
        <v/>
      </c>
      <c r="AB411" s="86" t="str">
        <f>IF(X411=0,"",2*COUNTIF($AA$5:AA411,AA411)+$AF$5)</f>
        <v/>
      </c>
      <c r="AC411" s="106" t="str">
        <f t="shared" si="155"/>
        <v>-</v>
      </c>
      <c r="BF411" s="111" t="str">
        <f t="array" ref="BF411">IFERROR(SMALL(IF($D$5:$D$1004=$AP$6,$N$5:$N$1004,""),B411),"")</f>
        <v/>
      </c>
      <c r="BG411" s="112" t="str">
        <f>IF(IFERROR(MATCH(BF411,$BF$4:BF410,0),0)=0,MAX($BG$4:BG410)+1,"")</f>
        <v/>
      </c>
      <c r="BH411" s="113" t="str">
        <f t="shared" si="150"/>
        <v/>
      </c>
      <c r="BI411" s="112" t="str">
        <f t="shared" si="151"/>
        <v/>
      </c>
      <c r="BJ411" s="86" t="str">
        <f t="shared" si="152"/>
        <v/>
      </c>
      <c r="BK411" s="86" t="str">
        <f t="shared" si="156"/>
        <v/>
      </c>
      <c r="BL411" s="86" t="str">
        <f t="shared" si="153"/>
        <v/>
      </c>
      <c r="BM411" s="86" t="str">
        <f t="shared" si="157"/>
        <v/>
      </c>
    </row>
    <row r="412" spans="2:65" s="7" customFormat="1" x14ac:dyDescent="0.25">
      <c r="B412" s="104">
        <v>408</v>
      </c>
      <c r="C412" s="86">
        <f>IFERROR(INDEX(Backlog!B$6:B$1005,Calculation!$B412,1),"")</f>
        <v>0</v>
      </c>
      <c r="D412" s="86" t="str">
        <f>IFERROR(IF(INDEX(Backlog!C$6:C$1005,Calculation!$B412,1)="","",INDEX(Backlog!C$6:C$1005,Calculation!$B412,1)),"")</f>
        <v/>
      </c>
      <c r="E412" s="86" t="str">
        <f>IFERROR(""&amp;INDEX(Backlog!D$6:D$1005,Calculation!$B412,1),"")</f>
        <v/>
      </c>
      <c r="F412" s="86" t="str">
        <f>IFERROR(""&amp;INDEX(Backlog!E$6:E$1005,Calculation!$B412,1),"")</f>
        <v/>
      </c>
      <c r="G412" s="86" t="str">
        <f>IFERROR(""&amp;INDEX(Backlog!F$6:F$1005,Calculation!$B412,1),"")</f>
        <v/>
      </c>
      <c r="H412" s="86" t="str">
        <f>IFERROR(IF(INDEX(Backlog!G$6:G$1005,Calculation!$B412,1)="","",INDEX(Backlog!G$6:G$1005,Calculation!$B412,1)),"")</f>
        <v/>
      </c>
      <c r="I412" s="86" t="str">
        <f>IFERROR(IF(INDEX(Backlog!H$6:H$1005,Calculation!$B412,1)="","Not set",INDEX(Backlog!H$6:H$1005,Calculation!$B412,1)),"")</f>
        <v>Not set</v>
      </c>
      <c r="J412" s="86" t="str">
        <f>IFERROR(""&amp;INDEX(Backlog!I$6:I$1005,Calculation!$B412,1),"")</f>
        <v/>
      </c>
      <c r="K412" s="86" t="str">
        <f>IFERROR(IF(LEN(INDEX(Backlog!J$6:J$1005,Calculation!$B412,1))=0,"Not set",INDEX(Backlog!J$6:J$1005,Calculation!$B412,1)),"")</f>
        <v>Not set</v>
      </c>
      <c r="L412" s="105" t="str">
        <f>IFERROR(IF(INDEX(Backlog!K$6:K$1005,Calculation!$B412,1)="","",INDEX(Backlog!K$6:K$1005,Calculation!$B412,1)),"")</f>
        <v/>
      </c>
      <c r="M412" s="105" t="str">
        <f t="shared" si="140"/>
        <v/>
      </c>
      <c r="N412" s="105" t="str">
        <f>IFERROR(IF(INDEX(Backlog!L$6:L$1005,Calculation!$B412,1)="","",INDEX(Backlog!L$6:L$1005,Calculation!$B412,1)),"")</f>
        <v/>
      </c>
      <c r="O412" s="105" t="str">
        <f t="shared" si="141"/>
        <v/>
      </c>
      <c r="P412" s="86" t="str">
        <f>IFERROR(""&amp;INDEX(Backlog!M$6:M$1005,Calculation!$B412,1),"")</f>
        <v/>
      </c>
      <c r="Q412" s="106" t="str">
        <f t="shared" si="142"/>
        <v/>
      </c>
      <c r="R412" s="106">
        <f t="shared" si="143"/>
        <v>0</v>
      </c>
      <c r="T412" s="107">
        <f t="shared" si="144"/>
        <v>0</v>
      </c>
      <c r="U412" s="86">
        <f t="shared" si="145"/>
        <v>1</v>
      </c>
      <c r="V412" s="86">
        <f t="shared" si="146"/>
        <v>1</v>
      </c>
      <c r="W412" s="86">
        <f t="shared" si="147"/>
        <v>1</v>
      </c>
      <c r="X412" s="86">
        <f t="shared" si="154"/>
        <v>0</v>
      </c>
      <c r="Y412" s="86" t="str">
        <f t="shared" si="148"/>
        <v xml:space="preserve">#0 - </v>
      </c>
      <c r="Z412" s="86" t="str">
        <f t="shared" si="149"/>
        <v>-</v>
      </c>
      <c r="AA412" s="86" t="str">
        <f>IF(X412=0,"",IF(LEN(K412)=0,COLUMN(Kanban!$D$8),IFERROR(MATCH(K412,Kanban!$A$8:$AI$8,0),COLUMN(Kanban!$D$8))))</f>
        <v/>
      </c>
      <c r="AB412" s="86" t="str">
        <f>IF(X412=0,"",2*COUNTIF($AA$5:AA412,AA412)+$AF$5)</f>
        <v/>
      </c>
      <c r="AC412" s="106" t="str">
        <f t="shared" si="155"/>
        <v>-</v>
      </c>
      <c r="BF412" s="111" t="str">
        <f t="array" ref="BF412">IFERROR(SMALL(IF($D$5:$D$1004=$AP$6,$N$5:$N$1004,""),B412),"")</f>
        <v/>
      </c>
      <c r="BG412" s="112" t="str">
        <f>IF(IFERROR(MATCH(BF412,$BF$4:BF411,0),0)=0,MAX($BG$4:BG411)+1,"")</f>
        <v/>
      </c>
      <c r="BH412" s="113" t="str">
        <f t="shared" si="150"/>
        <v/>
      </c>
      <c r="BI412" s="112" t="str">
        <f t="shared" si="151"/>
        <v/>
      </c>
      <c r="BJ412" s="86" t="str">
        <f t="shared" si="152"/>
        <v/>
      </c>
      <c r="BK412" s="86" t="str">
        <f t="shared" si="156"/>
        <v/>
      </c>
      <c r="BL412" s="86" t="str">
        <f t="shared" si="153"/>
        <v/>
      </c>
      <c r="BM412" s="86" t="str">
        <f t="shared" si="157"/>
        <v/>
      </c>
    </row>
    <row r="413" spans="2:65" s="7" customFormat="1" x14ac:dyDescent="0.25">
      <c r="B413" s="104">
        <v>409</v>
      </c>
      <c r="C413" s="86">
        <f>IFERROR(INDEX(Backlog!B$6:B$1005,Calculation!$B413,1),"")</f>
        <v>0</v>
      </c>
      <c r="D413" s="86" t="str">
        <f>IFERROR(IF(INDEX(Backlog!C$6:C$1005,Calculation!$B413,1)="","",INDEX(Backlog!C$6:C$1005,Calculation!$B413,1)),"")</f>
        <v/>
      </c>
      <c r="E413" s="86" t="str">
        <f>IFERROR(""&amp;INDEX(Backlog!D$6:D$1005,Calculation!$B413,1),"")</f>
        <v/>
      </c>
      <c r="F413" s="86" t="str">
        <f>IFERROR(""&amp;INDEX(Backlog!E$6:E$1005,Calculation!$B413,1),"")</f>
        <v/>
      </c>
      <c r="G413" s="86" t="str">
        <f>IFERROR(""&amp;INDEX(Backlog!F$6:F$1005,Calculation!$B413,1),"")</f>
        <v/>
      </c>
      <c r="H413" s="86" t="str">
        <f>IFERROR(IF(INDEX(Backlog!G$6:G$1005,Calculation!$B413,1)="","",INDEX(Backlog!G$6:G$1005,Calculation!$B413,1)),"")</f>
        <v/>
      </c>
      <c r="I413" s="86" t="str">
        <f>IFERROR(IF(INDEX(Backlog!H$6:H$1005,Calculation!$B413,1)="","Not set",INDEX(Backlog!H$6:H$1005,Calculation!$B413,1)),"")</f>
        <v>Not set</v>
      </c>
      <c r="J413" s="86" t="str">
        <f>IFERROR(""&amp;INDEX(Backlog!I$6:I$1005,Calculation!$B413,1),"")</f>
        <v/>
      </c>
      <c r="K413" s="86" t="str">
        <f>IFERROR(IF(LEN(INDEX(Backlog!J$6:J$1005,Calculation!$B413,1))=0,"Not set",INDEX(Backlog!J$6:J$1005,Calculation!$B413,1)),"")</f>
        <v>Not set</v>
      </c>
      <c r="L413" s="105" t="str">
        <f>IFERROR(IF(INDEX(Backlog!K$6:K$1005,Calculation!$B413,1)="","",INDEX(Backlog!K$6:K$1005,Calculation!$B413,1)),"")</f>
        <v/>
      </c>
      <c r="M413" s="105" t="str">
        <f t="shared" si="140"/>
        <v/>
      </c>
      <c r="N413" s="105" t="str">
        <f>IFERROR(IF(INDEX(Backlog!L$6:L$1005,Calculation!$B413,1)="","",INDEX(Backlog!L$6:L$1005,Calculation!$B413,1)),"")</f>
        <v/>
      </c>
      <c r="O413" s="105" t="str">
        <f t="shared" si="141"/>
        <v/>
      </c>
      <c r="P413" s="86" t="str">
        <f>IFERROR(""&amp;INDEX(Backlog!M$6:M$1005,Calculation!$B413,1),"")</f>
        <v/>
      </c>
      <c r="Q413" s="106" t="str">
        <f t="shared" si="142"/>
        <v/>
      </c>
      <c r="R413" s="106">
        <f t="shared" si="143"/>
        <v>0</v>
      </c>
      <c r="T413" s="107">
        <f t="shared" si="144"/>
        <v>0</v>
      </c>
      <c r="U413" s="86">
        <f t="shared" si="145"/>
        <v>1</v>
      </c>
      <c r="V413" s="86">
        <f t="shared" si="146"/>
        <v>1</v>
      </c>
      <c r="W413" s="86">
        <f t="shared" si="147"/>
        <v>1</v>
      </c>
      <c r="X413" s="86">
        <f t="shared" si="154"/>
        <v>0</v>
      </c>
      <c r="Y413" s="86" t="str">
        <f t="shared" si="148"/>
        <v xml:space="preserve">#0 - </v>
      </c>
      <c r="Z413" s="86" t="str">
        <f t="shared" si="149"/>
        <v>-</v>
      </c>
      <c r="AA413" s="86" t="str">
        <f>IF(X413=0,"",IF(LEN(K413)=0,COLUMN(Kanban!$D$8),IFERROR(MATCH(K413,Kanban!$A$8:$AI$8,0),COLUMN(Kanban!$D$8))))</f>
        <v/>
      </c>
      <c r="AB413" s="86" t="str">
        <f>IF(X413=0,"",2*COUNTIF($AA$5:AA413,AA413)+$AF$5)</f>
        <v/>
      </c>
      <c r="AC413" s="106" t="str">
        <f t="shared" si="155"/>
        <v>-</v>
      </c>
      <c r="BF413" s="111" t="str">
        <f t="array" ref="BF413">IFERROR(SMALL(IF($D$5:$D$1004=$AP$6,$N$5:$N$1004,""),B413),"")</f>
        <v/>
      </c>
      <c r="BG413" s="112" t="str">
        <f>IF(IFERROR(MATCH(BF413,$BF$4:BF412,0),0)=0,MAX($BG$4:BG412)+1,"")</f>
        <v/>
      </c>
      <c r="BH413" s="113" t="str">
        <f t="shared" si="150"/>
        <v/>
      </c>
      <c r="BI413" s="112" t="str">
        <f t="shared" si="151"/>
        <v/>
      </c>
      <c r="BJ413" s="86" t="str">
        <f t="shared" si="152"/>
        <v/>
      </c>
      <c r="BK413" s="86" t="str">
        <f t="shared" si="156"/>
        <v/>
      </c>
      <c r="BL413" s="86" t="str">
        <f t="shared" si="153"/>
        <v/>
      </c>
      <c r="BM413" s="86" t="str">
        <f t="shared" si="157"/>
        <v/>
      </c>
    </row>
    <row r="414" spans="2:65" s="7" customFormat="1" x14ac:dyDescent="0.25">
      <c r="B414" s="104">
        <v>410</v>
      </c>
      <c r="C414" s="86">
        <f>IFERROR(INDEX(Backlog!B$6:B$1005,Calculation!$B414,1),"")</f>
        <v>0</v>
      </c>
      <c r="D414" s="86" t="str">
        <f>IFERROR(IF(INDEX(Backlog!C$6:C$1005,Calculation!$B414,1)="","",INDEX(Backlog!C$6:C$1005,Calculation!$B414,1)),"")</f>
        <v/>
      </c>
      <c r="E414" s="86" t="str">
        <f>IFERROR(""&amp;INDEX(Backlog!D$6:D$1005,Calculation!$B414,1),"")</f>
        <v/>
      </c>
      <c r="F414" s="86" t="str">
        <f>IFERROR(""&amp;INDEX(Backlog!E$6:E$1005,Calculation!$B414,1),"")</f>
        <v/>
      </c>
      <c r="G414" s="86" t="str">
        <f>IFERROR(""&amp;INDEX(Backlog!F$6:F$1005,Calculation!$B414,1),"")</f>
        <v/>
      </c>
      <c r="H414" s="86" t="str">
        <f>IFERROR(IF(INDEX(Backlog!G$6:G$1005,Calculation!$B414,1)="","",INDEX(Backlog!G$6:G$1005,Calculation!$B414,1)),"")</f>
        <v/>
      </c>
      <c r="I414" s="86" t="str">
        <f>IFERROR(IF(INDEX(Backlog!H$6:H$1005,Calculation!$B414,1)="","Not set",INDEX(Backlog!H$6:H$1005,Calculation!$B414,1)),"")</f>
        <v>Not set</v>
      </c>
      <c r="J414" s="86" t="str">
        <f>IFERROR(""&amp;INDEX(Backlog!I$6:I$1005,Calculation!$B414,1),"")</f>
        <v/>
      </c>
      <c r="K414" s="86" t="str">
        <f>IFERROR(IF(LEN(INDEX(Backlog!J$6:J$1005,Calculation!$B414,1))=0,"Not set",INDEX(Backlog!J$6:J$1005,Calculation!$B414,1)),"")</f>
        <v>Not set</v>
      </c>
      <c r="L414" s="105" t="str">
        <f>IFERROR(IF(INDEX(Backlog!K$6:K$1005,Calculation!$B414,1)="","",INDEX(Backlog!K$6:K$1005,Calculation!$B414,1)),"")</f>
        <v/>
      </c>
      <c r="M414" s="105" t="str">
        <f t="shared" si="140"/>
        <v/>
      </c>
      <c r="N414" s="105" t="str">
        <f>IFERROR(IF(INDEX(Backlog!L$6:L$1005,Calculation!$B414,1)="","",INDEX(Backlog!L$6:L$1005,Calculation!$B414,1)),"")</f>
        <v/>
      </c>
      <c r="O414" s="105" t="str">
        <f t="shared" si="141"/>
        <v/>
      </c>
      <c r="P414" s="86" t="str">
        <f>IFERROR(""&amp;INDEX(Backlog!M$6:M$1005,Calculation!$B414,1),"")</f>
        <v/>
      </c>
      <c r="Q414" s="106" t="str">
        <f t="shared" si="142"/>
        <v/>
      </c>
      <c r="R414" s="106">
        <f t="shared" si="143"/>
        <v>0</v>
      </c>
      <c r="T414" s="107">
        <f t="shared" si="144"/>
        <v>0</v>
      </c>
      <c r="U414" s="86">
        <f t="shared" si="145"/>
        <v>1</v>
      </c>
      <c r="V414" s="86">
        <f t="shared" si="146"/>
        <v>1</v>
      </c>
      <c r="W414" s="86">
        <f t="shared" si="147"/>
        <v>1</v>
      </c>
      <c r="X414" s="86">
        <f t="shared" si="154"/>
        <v>0</v>
      </c>
      <c r="Y414" s="86" t="str">
        <f t="shared" si="148"/>
        <v xml:space="preserve">#0 - </v>
      </c>
      <c r="Z414" s="86" t="str">
        <f t="shared" si="149"/>
        <v>-</v>
      </c>
      <c r="AA414" s="86" t="str">
        <f>IF(X414=0,"",IF(LEN(K414)=0,COLUMN(Kanban!$D$8),IFERROR(MATCH(K414,Kanban!$A$8:$AI$8,0),COLUMN(Kanban!$D$8))))</f>
        <v/>
      </c>
      <c r="AB414" s="86" t="str">
        <f>IF(X414=0,"",2*COUNTIF($AA$5:AA414,AA414)+$AF$5)</f>
        <v/>
      </c>
      <c r="AC414" s="106" t="str">
        <f t="shared" si="155"/>
        <v>-</v>
      </c>
      <c r="BF414" s="111" t="str">
        <f t="array" ref="BF414">IFERROR(SMALL(IF($D$5:$D$1004=$AP$6,$N$5:$N$1004,""),B414),"")</f>
        <v/>
      </c>
      <c r="BG414" s="112" t="str">
        <f>IF(IFERROR(MATCH(BF414,$BF$4:BF413,0),0)=0,MAX($BG$4:BG413)+1,"")</f>
        <v/>
      </c>
      <c r="BH414" s="113" t="str">
        <f t="shared" si="150"/>
        <v/>
      </c>
      <c r="BI414" s="112" t="str">
        <f t="shared" si="151"/>
        <v/>
      </c>
      <c r="BJ414" s="86" t="str">
        <f t="shared" si="152"/>
        <v/>
      </c>
      <c r="BK414" s="86" t="str">
        <f t="shared" si="156"/>
        <v/>
      </c>
      <c r="BL414" s="86" t="str">
        <f t="shared" si="153"/>
        <v/>
      </c>
      <c r="BM414" s="86" t="str">
        <f t="shared" si="157"/>
        <v/>
      </c>
    </row>
    <row r="415" spans="2:65" s="7" customFormat="1" x14ac:dyDescent="0.25">
      <c r="B415" s="104">
        <v>411</v>
      </c>
      <c r="C415" s="86">
        <f>IFERROR(INDEX(Backlog!B$6:B$1005,Calculation!$B415,1),"")</f>
        <v>0</v>
      </c>
      <c r="D415" s="86" t="str">
        <f>IFERROR(IF(INDEX(Backlog!C$6:C$1005,Calculation!$B415,1)="","",INDEX(Backlog!C$6:C$1005,Calculation!$B415,1)),"")</f>
        <v/>
      </c>
      <c r="E415" s="86" t="str">
        <f>IFERROR(""&amp;INDEX(Backlog!D$6:D$1005,Calculation!$B415,1),"")</f>
        <v/>
      </c>
      <c r="F415" s="86" t="str">
        <f>IFERROR(""&amp;INDEX(Backlog!E$6:E$1005,Calculation!$B415,1),"")</f>
        <v/>
      </c>
      <c r="G415" s="86" t="str">
        <f>IFERROR(""&amp;INDEX(Backlog!F$6:F$1005,Calculation!$B415,1),"")</f>
        <v/>
      </c>
      <c r="H415" s="86" t="str">
        <f>IFERROR(IF(INDEX(Backlog!G$6:G$1005,Calculation!$B415,1)="","",INDEX(Backlog!G$6:G$1005,Calculation!$B415,1)),"")</f>
        <v/>
      </c>
      <c r="I415" s="86" t="str">
        <f>IFERROR(IF(INDEX(Backlog!H$6:H$1005,Calculation!$B415,1)="","Not set",INDEX(Backlog!H$6:H$1005,Calculation!$B415,1)),"")</f>
        <v>Not set</v>
      </c>
      <c r="J415" s="86" t="str">
        <f>IFERROR(""&amp;INDEX(Backlog!I$6:I$1005,Calculation!$B415,1),"")</f>
        <v/>
      </c>
      <c r="K415" s="86" t="str">
        <f>IFERROR(IF(LEN(INDEX(Backlog!J$6:J$1005,Calculation!$B415,1))=0,"Not set",INDEX(Backlog!J$6:J$1005,Calculation!$B415,1)),"")</f>
        <v>Not set</v>
      </c>
      <c r="L415" s="105" t="str">
        <f>IFERROR(IF(INDEX(Backlog!K$6:K$1005,Calculation!$B415,1)="","",INDEX(Backlog!K$6:K$1005,Calculation!$B415,1)),"")</f>
        <v/>
      </c>
      <c r="M415" s="105" t="str">
        <f t="shared" si="140"/>
        <v/>
      </c>
      <c r="N415" s="105" t="str">
        <f>IFERROR(IF(INDEX(Backlog!L$6:L$1005,Calculation!$B415,1)="","",INDEX(Backlog!L$6:L$1005,Calculation!$B415,1)),"")</f>
        <v/>
      </c>
      <c r="O415" s="105" t="str">
        <f t="shared" si="141"/>
        <v/>
      </c>
      <c r="P415" s="86" t="str">
        <f>IFERROR(""&amp;INDEX(Backlog!M$6:M$1005,Calculation!$B415,1),"")</f>
        <v/>
      </c>
      <c r="Q415" s="106" t="str">
        <f t="shared" si="142"/>
        <v/>
      </c>
      <c r="R415" s="106">
        <f t="shared" si="143"/>
        <v>0</v>
      </c>
      <c r="T415" s="107">
        <f t="shared" si="144"/>
        <v>0</v>
      </c>
      <c r="U415" s="86">
        <f t="shared" si="145"/>
        <v>1</v>
      </c>
      <c r="V415" s="86">
        <f t="shared" si="146"/>
        <v>1</v>
      </c>
      <c r="W415" s="86">
        <f t="shared" si="147"/>
        <v>1</v>
      </c>
      <c r="X415" s="86">
        <f t="shared" si="154"/>
        <v>0</v>
      </c>
      <c r="Y415" s="86" t="str">
        <f t="shared" si="148"/>
        <v xml:space="preserve">#0 - </v>
      </c>
      <c r="Z415" s="86" t="str">
        <f t="shared" si="149"/>
        <v>-</v>
      </c>
      <c r="AA415" s="86" t="str">
        <f>IF(X415=0,"",IF(LEN(K415)=0,COLUMN(Kanban!$D$8),IFERROR(MATCH(K415,Kanban!$A$8:$AI$8,0),COLUMN(Kanban!$D$8))))</f>
        <v/>
      </c>
      <c r="AB415" s="86" t="str">
        <f>IF(X415=0,"",2*COUNTIF($AA$5:AA415,AA415)+$AF$5)</f>
        <v/>
      </c>
      <c r="AC415" s="106" t="str">
        <f t="shared" si="155"/>
        <v>-</v>
      </c>
      <c r="BF415" s="111" t="str">
        <f t="array" ref="BF415">IFERROR(SMALL(IF($D$5:$D$1004=$AP$6,$N$5:$N$1004,""),B415),"")</f>
        <v/>
      </c>
      <c r="BG415" s="112" t="str">
        <f>IF(IFERROR(MATCH(BF415,$BF$4:BF414,0),0)=0,MAX($BG$4:BG414)+1,"")</f>
        <v/>
      </c>
      <c r="BH415" s="113" t="str">
        <f t="shared" si="150"/>
        <v/>
      </c>
      <c r="BI415" s="112" t="str">
        <f t="shared" si="151"/>
        <v/>
      </c>
      <c r="BJ415" s="86" t="str">
        <f t="shared" si="152"/>
        <v/>
      </c>
      <c r="BK415" s="86" t="str">
        <f t="shared" si="156"/>
        <v/>
      </c>
      <c r="BL415" s="86" t="str">
        <f t="shared" si="153"/>
        <v/>
      </c>
      <c r="BM415" s="86" t="str">
        <f t="shared" si="157"/>
        <v/>
      </c>
    </row>
    <row r="416" spans="2:65" s="7" customFormat="1" x14ac:dyDescent="0.25">
      <c r="B416" s="104">
        <v>412</v>
      </c>
      <c r="C416" s="86">
        <f>IFERROR(INDEX(Backlog!B$6:B$1005,Calculation!$B416,1),"")</f>
        <v>0</v>
      </c>
      <c r="D416" s="86" t="str">
        <f>IFERROR(IF(INDEX(Backlog!C$6:C$1005,Calculation!$B416,1)="","",INDEX(Backlog!C$6:C$1005,Calculation!$B416,1)),"")</f>
        <v/>
      </c>
      <c r="E416" s="86" t="str">
        <f>IFERROR(""&amp;INDEX(Backlog!D$6:D$1005,Calculation!$B416,1),"")</f>
        <v/>
      </c>
      <c r="F416" s="86" t="str">
        <f>IFERROR(""&amp;INDEX(Backlog!E$6:E$1005,Calculation!$B416,1),"")</f>
        <v/>
      </c>
      <c r="G416" s="86" t="str">
        <f>IFERROR(""&amp;INDEX(Backlog!F$6:F$1005,Calculation!$B416,1),"")</f>
        <v/>
      </c>
      <c r="H416" s="86" t="str">
        <f>IFERROR(IF(INDEX(Backlog!G$6:G$1005,Calculation!$B416,1)="","",INDEX(Backlog!G$6:G$1005,Calculation!$B416,1)),"")</f>
        <v/>
      </c>
      <c r="I416" s="86" t="str">
        <f>IFERROR(IF(INDEX(Backlog!H$6:H$1005,Calculation!$B416,1)="","Not set",INDEX(Backlog!H$6:H$1005,Calculation!$B416,1)),"")</f>
        <v>Not set</v>
      </c>
      <c r="J416" s="86" t="str">
        <f>IFERROR(""&amp;INDEX(Backlog!I$6:I$1005,Calculation!$B416,1),"")</f>
        <v/>
      </c>
      <c r="K416" s="86" t="str">
        <f>IFERROR(IF(LEN(INDEX(Backlog!J$6:J$1005,Calculation!$B416,1))=0,"Not set",INDEX(Backlog!J$6:J$1005,Calculation!$B416,1)),"")</f>
        <v>Not set</v>
      </c>
      <c r="L416" s="105" t="str">
        <f>IFERROR(IF(INDEX(Backlog!K$6:K$1005,Calculation!$B416,1)="","",INDEX(Backlog!K$6:K$1005,Calculation!$B416,1)),"")</f>
        <v/>
      </c>
      <c r="M416" s="105" t="str">
        <f t="shared" si="140"/>
        <v/>
      </c>
      <c r="N416" s="105" t="str">
        <f>IFERROR(IF(INDEX(Backlog!L$6:L$1005,Calculation!$B416,1)="","",INDEX(Backlog!L$6:L$1005,Calculation!$B416,1)),"")</f>
        <v/>
      </c>
      <c r="O416" s="105" t="str">
        <f t="shared" si="141"/>
        <v/>
      </c>
      <c r="P416" s="86" t="str">
        <f>IFERROR(""&amp;INDEX(Backlog!M$6:M$1005,Calculation!$B416,1),"")</f>
        <v/>
      </c>
      <c r="Q416" s="106" t="str">
        <f t="shared" si="142"/>
        <v/>
      </c>
      <c r="R416" s="106">
        <f t="shared" si="143"/>
        <v>0</v>
      </c>
      <c r="T416" s="107">
        <f t="shared" si="144"/>
        <v>0</v>
      </c>
      <c r="U416" s="86">
        <f t="shared" si="145"/>
        <v>1</v>
      </c>
      <c r="V416" s="86">
        <f t="shared" si="146"/>
        <v>1</v>
      </c>
      <c r="W416" s="86">
        <f t="shared" si="147"/>
        <v>1</v>
      </c>
      <c r="X416" s="86">
        <f t="shared" si="154"/>
        <v>0</v>
      </c>
      <c r="Y416" s="86" t="str">
        <f t="shared" si="148"/>
        <v xml:space="preserve">#0 - </v>
      </c>
      <c r="Z416" s="86" t="str">
        <f t="shared" si="149"/>
        <v>-</v>
      </c>
      <c r="AA416" s="86" t="str">
        <f>IF(X416=0,"",IF(LEN(K416)=0,COLUMN(Kanban!$D$8),IFERROR(MATCH(K416,Kanban!$A$8:$AI$8,0),COLUMN(Kanban!$D$8))))</f>
        <v/>
      </c>
      <c r="AB416" s="86" t="str">
        <f>IF(X416=0,"",2*COUNTIF($AA$5:AA416,AA416)+$AF$5)</f>
        <v/>
      </c>
      <c r="AC416" s="106" t="str">
        <f t="shared" si="155"/>
        <v>-</v>
      </c>
      <c r="BF416" s="111" t="str">
        <f t="array" ref="BF416">IFERROR(SMALL(IF($D$5:$D$1004=$AP$6,$N$5:$N$1004,""),B416),"")</f>
        <v/>
      </c>
      <c r="BG416" s="112" t="str">
        <f>IF(IFERROR(MATCH(BF416,$BF$4:BF415,0),0)=0,MAX($BG$4:BG415)+1,"")</f>
        <v/>
      </c>
      <c r="BH416" s="113" t="str">
        <f t="shared" si="150"/>
        <v/>
      </c>
      <c r="BI416" s="112" t="str">
        <f t="shared" si="151"/>
        <v/>
      </c>
      <c r="BJ416" s="86" t="str">
        <f t="shared" si="152"/>
        <v/>
      </c>
      <c r="BK416" s="86" t="str">
        <f t="shared" si="156"/>
        <v/>
      </c>
      <c r="BL416" s="86" t="str">
        <f t="shared" si="153"/>
        <v/>
      </c>
      <c r="BM416" s="86" t="str">
        <f t="shared" si="157"/>
        <v/>
      </c>
    </row>
    <row r="417" spans="2:65" s="7" customFormat="1" x14ac:dyDescent="0.25">
      <c r="B417" s="104">
        <v>413</v>
      </c>
      <c r="C417" s="86">
        <f>IFERROR(INDEX(Backlog!B$6:B$1005,Calculation!$B417,1),"")</f>
        <v>0</v>
      </c>
      <c r="D417" s="86" t="str">
        <f>IFERROR(IF(INDEX(Backlog!C$6:C$1005,Calculation!$B417,1)="","",INDEX(Backlog!C$6:C$1005,Calculation!$B417,1)),"")</f>
        <v/>
      </c>
      <c r="E417" s="86" t="str">
        <f>IFERROR(""&amp;INDEX(Backlog!D$6:D$1005,Calculation!$B417,1),"")</f>
        <v/>
      </c>
      <c r="F417" s="86" t="str">
        <f>IFERROR(""&amp;INDEX(Backlog!E$6:E$1005,Calculation!$B417,1),"")</f>
        <v/>
      </c>
      <c r="G417" s="86" t="str">
        <f>IFERROR(""&amp;INDEX(Backlog!F$6:F$1005,Calculation!$B417,1),"")</f>
        <v/>
      </c>
      <c r="H417" s="86" t="str">
        <f>IFERROR(IF(INDEX(Backlog!G$6:G$1005,Calculation!$B417,1)="","",INDEX(Backlog!G$6:G$1005,Calculation!$B417,1)),"")</f>
        <v/>
      </c>
      <c r="I417" s="86" t="str">
        <f>IFERROR(IF(INDEX(Backlog!H$6:H$1005,Calculation!$B417,1)="","Not set",INDEX(Backlog!H$6:H$1005,Calculation!$B417,1)),"")</f>
        <v>Not set</v>
      </c>
      <c r="J417" s="86" t="str">
        <f>IFERROR(""&amp;INDEX(Backlog!I$6:I$1005,Calculation!$B417,1),"")</f>
        <v/>
      </c>
      <c r="K417" s="86" t="str">
        <f>IFERROR(IF(LEN(INDEX(Backlog!J$6:J$1005,Calculation!$B417,1))=0,"Not set",INDEX(Backlog!J$6:J$1005,Calculation!$B417,1)),"")</f>
        <v>Not set</v>
      </c>
      <c r="L417" s="105" t="str">
        <f>IFERROR(IF(INDEX(Backlog!K$6:K$1005,Calculation!$B417,1)="","",INDEX(Backlog!K$6:K$1005,Calculation!$B417,1)),"")</f>
        <v/>
      </c>
      <c r="M417" s="105" t="str">
        <f t="shared" si="140"/>
        <v/>
      </c>
      <c r="N417" s="105" t="str">
        <f>IFERROR(IF(INDEX(Backlog!L$6:L$1005,Calculation!$B417,1)="","",INDEX(Backlog!L$6:L$1005,Calculation!$B417,1)),"")</f>
        <v/>
      </c>
      <c r="O417" s="105" t="str">
        <f t="shared" si="141"/>
        <v/>
      </c>
      <c r="P417" s="86" t="str">
        <f>IFERROR(""&amp;INDEX(Backlog!M$6:M$1005,Calculation!$B417,1),"")</f>
        <v/>
      </c>
      <c r="Q417" s="106" t="str">
        <f t="shared" si="142"/>
        <v/>
      </c>
      <c r="R417" s="106">
        <f t="shared" si="143"/>
        <v>0</v>
      </c>
      <c r="T417" s="107">
        <f t="shared" si="144"/>
        <v>0</v>
      </c>
      <c r="U417" s="86">
        <f t="shared" si="145"/>
        <v>1</v>
      </c>
      <c r="V417" s="86">
        <f t="shared" si="146"/>
        <v>1</v>
      </c>
      <c r="W417" s="86">
        <f t="shared" si="147"/>
        <v>1</v>
      </c>
      <c r="X417" s="86">
        <f t="shared" si="154"/>
        <v>0</v>
      </c>
      <c r="Y417" s="86" t="str">
        <f t="shared" si="148"/>
        <v xml:space="preserve">#0 - </v>
      </c>
      <c r="Z417" s="86" t="str">
        <f t="shared" si="149"/>
        <v>-</v>
      </c>
      <c r="AA417" s="86" t="str">
        <f>IF(X417=0,"",IF(LEN(K417)=0,COLUMN(Kanban!$D$8),IFERROR(MATCH(K417,Kanban!$A$8:$AI$8,0),COLUMN(Kanban!$D$8))))</f>
        <v/>
      </c>
      <c r="AB417" s="86" t="str">
        <f>IF(X417=0,"",2*COUNTIF($AA$5:AA417,AA417)+$AF$5)</f>
        <v/>
      </c>
      <c r="AC417" s="106" t="str">
        <f t="shared" si="155"/>
        <v>-</v>
      </c>
      <c r="BF417" s="111" t="str">
        <f t="array" ref="BF417">IFERROR(SMALL(IF($D$5:$D$1004=$AP$6,$N$5:$N$1004,""),B417),"")</f>
        <v/>
      </c>
      <c r="BG417" s="112" t="str">
        <f>IF(IFERROR(MATCH(BF417,$BF$4:BF416,0),0)=0,MAX($BG$4:BG416)+1,"")</f>
        <v/>
      </c>
      <c r="BH417" s="113" t="str">
        <f t="shared" si="150"/>
        <v/>
      </c>
      <c r="BI417" s="112" t="str">
        <f t="shared" si="151"/>
        <v/>
      </c>
      <c r="BJ417" s="86" t="str">
        <f t="shared" si="152"/>
        <v/>
      </c>
      <c r="BK417" s="86" t="str">
        <f t="shared" si="156"/>
        <v/>
      </c>
      <c r="BL417" s="86" t="str">
        <f t="shared" si="153"/>
        <v/>
      </c>
      <c r="BM417" s="86" t="str">
        <f t="shared" si="157"/>
        <v/>
      </c>
    </row>
    <row r="418" spans="2:65" s="7" customFormat="1" x14ac:dyDescent="0.25">
      <c r="B418" s="104">
        <v>414</v>
      </c>
      <c r="C418" s="86">
        <f>IFERROR(INDEX(Backlog!B$6:B$1005,Calculation!$B418,1),"")</f>
        <v>0</v>
      </c>
      <c r="D418" s="86" t="str">
        <f>IFERROR(IF(INDEX(Backlog!C$6:C$1005,Calculation!$B418,1)="","",INDEX(Backlog!C$6:C$1005,Calculation!$B418,1)),"")</f>
        <v/>
      </c>
      <c r="E418" s="86" t="str">
        <f>IFERROR(""&amp;INDEX(Backlog!D$6:D$1005,Calculation!$B418,1),"")</f>
        <v/>
      </c>
      <c r="F418" s="86" t="str">
        <f>IFERROR(""&amp;INDEX(Backlog!E$6:E$1005,Calculation!$B418,1),"")</f>
        <v/>
      </c>
      <c r="G418" s="86" t="str">
        <f>IFERROR(""&amp;INDEX(Backlog!F$6:F$1005,Calculation!$B418,1),"")</f>
        <v/>
      </c>
      <c r="H418" s="86" t="str">
        <f>IFERROR(IF(INDEX(Backlog!G$6:G$1005,Calculation!$B418,1)="","",INDEX(Backlog!G$6:G$1005,Calculation!$B418,1)),"")</f>
        <v/>
      </c>
      <c r="I418" s="86" t="str">
        <f>IFERROR(IF(INDEX(Backlog!H$6:H$1005,Calculation!$B418,1)="","Not set",INDEX(Backlog!H$6:H$1005,Calculation!$B418,1)),"")</f>
        <v>Not set</v>
      </c>
      <c r="J418" s="86" t="str">
        <f>IFERROR(""&amp;INDEX(Backlog!I$6:I$1005,Calculation!$B418,1),"")</f>
        <v/>
      </c>
      <c r="K418" s="86" t="str">
        <f>IFERROR(IF(LEN(INDEX(Backlog!J$6:J$1005,Calculation!$B418,1))=0,"Not set",INDEX(Backlog!J$6:J$1005,Calculation!$B418,1)),"")</f>
        <v>Not set</v>
      </c>
      <c r="L418" s="105" t="str">
        <f>IFERROR(IF(INDEX(Backlog!K$6:K$1005,Calculation!$B418,1)="","",INDEX(Backlog!K$6:K$1005,Calculation!$B418,1)),"")</f>
        <v/>
      </c>
      <c r="M418" s="105" t="str">
        <f t="shared" si="140"/>
        <v/>
      </c>
      <c r="N418" s="105" t="str">
        <f>IFERROR(IF(INDEX(Backlog!L$6:L$1005,Calculation!$B418,1)="","",INDEX(Backlog!L$6:L$1005,Calculation!$B418,1)),"")</f>
        <v/>
      </c>
      <c r="O418" s="105" t="str">
        <f t="shared" si="141"/>
        <v/>
      </c>
      <c r="P418" s="86" t="str">
        <f>IFERROR(""&amp;INDEX(Backlog!M$6:M$1005,Calculation!$B418,1),"")</f>
        <v/>
      </c>
      <c r="Q418" s="106" t="str">
        <f t="shared" si="142"/>
        <v/>
      </c>
      <c r="R418" s="106">
        <f t="shared" si="143"/>
        <v>0</v>
      </c>
      <c r="T418" s="107">
        <f t="shared" si="144"/>
        <v>0</v>
      </c>
      <c r="U418" s="86">
        <f t="shared" si="145"/>
        <v>1</v>
      </c>
      <c r="V418" s="86">
        <f t="shared" si="146"/>
        <v>1</v>
      </c>
      <c r="W418" s="86">
        <f t="shared" si="147"/>
        <v>1</v>
      </c>
      <c r="X418" s="86">
        <f t="shared" si="154"/>
        <v>0</v>
      </c>
      <c r="Y418" s="86" t="str">
        <f t="shared" si="148"/>
        <v xml:space="preserve">#0 - </v>
      </c>
      <c r="Z418" s="86" t="str">
        <f t="shared" si="149"/>
        <v>-</v>
      </c>
      <c r="AA418" s="86" t="str">
        <f>IF(X418=0,"",IF(LEN(K418)=0,COLUMN(Kanban!$D$8),IFERROR(MATCH(K418,Kanban!$A$8:$AI$8,0),COLUMN(Kanban!$D$8))))</f>
        <v/>
      </c>
      <c r="AB418" s="86" t="str">
        <f>IF(X418=0,"",2*COUNTIF($AA$5:AA418,AA418)+$AF$5)</f>
        <v/>
      </c>
      <c r="AC418" s="106" t="str">
        <f t="shared" si="155"/>
        <v>-</v>
      </c>
      <c r="BF418" s="111" t="str">
        <f t="array" ref="BF418">IFERROR(SMALL(IF($D$5:$D$1004=$AP$6,$N$5:$N$1004,""),B418),"")</f>
        <v/>
      </c>
      <c r="BG418" s="112" t="str">
        <f>IF(IFERROR(MATCH(BF418,$BF$4:BF417,0),0)=0,MAX($BG$4:BG417)+1,"")</f>
        <v/>
      </c>
      <c r="BH418" s="113" t="str">
        <f t="shared" si="150"/>
        <v/>
      </c>
      <c r="BI418" s="112" t="str">
        <f t="shared" si="151"/>
        <v/>
      </c>
      <c r="BJ418" s="86" t="str">
        <f t="shared" si="152"/>
        <v/>
      </c>
      <c r="BK418" s="86" t="str">
        <f t="shared" si="156"/>
        <v/>
      </c>
      <c r="BL418" s="86" t="str">
        <f t="shared" si="153"/>
        <v/>
      </c>
      <c r="BM418" s="86" t="str">
        <f t="shared" si="157"/>
        <v/>
      </c>
    </row>
    <row r="419" spans="2:65" s="7" customFormat="1" x14ac:dyDescent="0.25">
      <c r="B419" s="104">
        <v>415</v>
      </c>
      <c r="C419" s="86">
        <f>IFERROR(INDEX(Backlog!B$6:B$1005,Calculation!$B419,1),"")</f>
        <v>0</v>
      </c>
      <c r="D419" s="86" t="str">
        <f>IFERROR(IF(INDEX(Backlog!C$6:C$1005,Calculation!$B419,1)="","",INDEX(Backlog!C$6:C$1005,Calculation!$B419,1)),"")</f>
        <v/>
      </c>
      <c r="E419" s="86" t="str">
        <f>IFERROR(""&amp;INDEX(Backlog!D$6:D$1005,Calculation!$B419,1),"")</f>
        <v/>
      </c>
      <c r="F419" s="86" t="str">
        <f>IFERROR(""&amp;INDEX(Backlog!E$6:E$1005,Calculation!$B419,1),"")</f>
        <v/>
      </c>
      <c r="G419" s="86" t="str">
        <f>IFERROR(""&amp;INDEX(Backlog!F$6:F$1005,Calculation!$B419,1),"")</f>
        <v/>
      </c>
      <c r="H419" s="86" t="str">
        <f>IFERROR(IF(INDEX(Backlog!G$6:G$1005,Calculation!$B419,1)="","",INDEX(Backlog!G$6:G$1005,Calculation!$B419,1)),"")</f>
        <v/>
      </c>
      <c r="I419" s="86" t="str">
        <f>IFERROR(IF(INDEX(Backlog!H$6:H$1005,Calculation!$B419,1)="","Not set",INDEX(Backlog!H$6:H$1005,Calculation!$B419,1)),"")</f>
        <v>Not set</v>
      </c>
      <c r="J419" s="86" t="str">
        <f>IFERROR(""&amp;INDEX(Backlog!I$6:I$1005,Calculation!$B419,1),"")</f>
        <v/>
      </c>
      <c r="K419" s="86" t="str">
        <f>IFERROR(IF(LEN(INDEX(Backlog!J$6:J$1005,Calculation!$B419,1))=0,"Not set",INDEX(Backlog!J$6:J$1005,Calculation!$B419,1)),"")</f>
        <v>Not set</v>
      </c>
      <c r="L419" s="105" t="str">
        <f>IFERROR(IF(INDEX(Backlog!K$6:K$1005,Calculation!$B419,1)="","",INDEX(Backlog!K$6:K$1005,Calculation!$B419,1)),"")</f>
        <v/>
      </c>
      <c r="M419" s="105" t="str">
        <f t="shared" si="140"/>
        <v/>
      </c>
      <c r="N419" s="105" t="str">
        <f>IFERROR(IF(INDEX(Backlog!L$6:L$1005,Calculation!$B419,1)="","",INDEX(Backlog!L$6:L$1005,Calculation!$B419,1)),"")</f>
        <v/>
      </c>
      <c r="O419" s="105" t="str">
        <f t="shared" si="141"/>
        <v/>
      </c>
      <c r="P419" s="86" t="str">
        <f>IFERROR(""&amp;INDEX(Backlog!M$6:M$1005,Calculation!$B419,1),"")</f>
        <v/>
      </c>
      <c r="Q419" s="106" t="str">
        <f t="shared" si="142"/>
        <v/>
      </c>
      <c r="R419" s="106">
        <f t="shared" si="143"/>
        <v>0</v>
      </c>
      <c r="T419" s="107">
        <f t="shared" si="144"/>
        <v>0</v>
      </c>
      <c r="U419" s="86">
        <f t="shared" si="145"/>
        <v>1</v>
      </c>
      <c r="V419" s="86">
        <f t="shared" si="146"/>
        <v>1</v>
      </c>
      <c r="W419" s="86">
        <f t="shared" si="147"/>
        <v>1</v>
      </c>
      <c r="X419" s="86">
        <f t="shared" si="154"/>
        <v>0</v>
      </c>
      <c r="Y419" s="86" t="str">
        <f t="shared" si="148"/>
        <v xml:space="preserve">#0 - </v>
      </c>
      <c r="Z419" s="86" t="str">
        <f t="shared" si="149"/>
        <v>-</v>
      </c>
      <c r="AA419" s="86" t="str">
        <f>IF(X419=0,"",IF(LEN(K419)=0,COLUMN(Kanban!$D$8),IFERROR(MATCH(K419,Kanban!$A$8:$AI$8,0),COLUMN(Kanban!$D$8))))</f>
        <v/>
      </c>
      <c r="AB419" s="86" t="str">
        <f>IF(X419=0,"",2*COUNTIF($AA$5:AA419,AA419)+$AF$5)</f>
        <v/>
      </c>
      <c r="AC419" s="106" t="str">
        <f t="shared" si="155"/>
        <v>-</v>
      </c>
      <c r="BF419" s="111" t="str">
        <f t="array" ref="BF419">IFERROR(SMALL(IF($D$5:$D$1004=$AP$6,$N$5:$N$1004,""),B419),"")</f>
        <v/>
      </c>
      <c r="BG419" s="112" t="str">
        <f>IF(IFERROR(MATCH(BF419,$BF$4:BF418,0),0)=0,MAX($BG$4:BG418)+1,"")</f>
        <v/>
      </c>
      <c r="BH419" s="113" t="str">
        <f t="shared" si="150"/>
        <v/>
      </c>
      <c r="BI419" s="112" t="str">
        <f t="shared" si="151"/>
        <v/>
      </c>
      <c r="BJ419" s="86" t="str">
        <f t="shared" si="152"/>
        <v/>
      </c>
      <c r="BK419" s="86" t="str">
        <f t="shared" si="156"/>
        <v/>
      </c>
      <c r="BL419" s="86" t="str">
        <f t="shared" si="153"/>
        <v/>
      </c>
      <c r="BM419" s="86" t="str">
        <f t="shared" si="157"/>
        <v/>
      </c>
    </row>
    <row r="420" spans="2:65" s="7" customFormat="1" x14ac:dyDescent="0.25">
      <c r="B420" s="104">
        <v>416</v>
      </c>
      <c r="C420" s="86">
        <f>IFERROR(INDEX(Backlog!B$6:B$1005,Calculation!$B420,1),"")</f>
        <v>0</v>
      </c>
      <c r="D420" s="86" t="str">
        <f>IFERROR(IF(INDEX(Backlog!C$6:C$1005,Calculation!$B420,1)="","",INDEX(Backlog!C$6:C$1005,Calculation!$B420,1)),"")</f>
        <v/>
      </c>
      <c r="E420" s="86" t="str">
        <f>IFERROR(""&amp;INDEX(Backlog!D$6:D$1005,Calculation!$B420,1),"")</f>
        <v/>
      </c>
      <c r="F420" s="86" t="str">
        <f>IFERROR(""&amp;INDEX(Backlog!E$6:E$1005,Calculation!$B420,1),"")</f>
        <v/>
      </c>
      <c r="G420" s="86" t="str">
        <f>IFERROR(""&amp;INDEX(Backlog!F$6:F$1005,Calculation!$B420,1),"")</f>
        <v/>
      </c>
      <c r="H420" s="86" t="str">
        <f>IFERROR(IF(INDEX(Backlog!G$6:G$1005,Calculation!$B420,1)="","",INDEX(Backlog!G$6:G$1005,Calculation!$B420,1)),"")</f>
        <v/>
      </c>
      <c r="I420" s="86" t="str">
        <f>IFERROR(IF(INDEX(Backlog!H$6:H$1005,Calculation!$B420,1)="","Not set",INDEX(Backlog!H$6:H$1005,Calculation!$B420,1)),"")</f>
        <v>Not set</v>
      </c>
      <c r="J420" s="86" t="str">
        <f>IFERROR(""&amp;INDEX(Backlog!I$6:I$1005,Calculation!$B420,1),"")</f>
        <v/>
      </c>
      <c r="K420" s="86" t="str">
        <f>IFERROR(IF(LEN(INDEX(Backlog!J$6:J$1005,Calculation!$B420,1))=0,"Not set",INDEX(Backlog!J$6:J$1005,Calculation!$B420,1)),"")</f>
        <v>Not set</v>
      </c>
      <c r="L420" s="105" t="str">
        <f>IFERROR(IF(INDEX(Backlog!K$6:K$1005,Calculation!$B420,1)="","",INDEX(Backlog!K$6:K$1005,Calculation!$B420,1)),"")</f>
        <v/>
      </c>
      <c r="M420" s="105" t="str">
        <f t="shared" si="140"/>
        <v/>
      </c>
      <c r="N420" s="105" t="str">
        <f>IFERROR(IF(INDEX(Backlog!L$6:L$1005,Calculation!$B420,1)="","",INDEX(Backlog!L$6:L$1005,Calculation!$B420,1)),"")</f>
        <v/>
      </c>
      <c r="O420" s="105" t="str">
        <f t="shared" si="141"/>
        <v/>
      </c>
      <c r="P420" s="86" t="str">
        <f>IFERROR(""&amp;INDEX(Backlog!M$6:M$1005,Calculation!$B420,1),"")</f>
        <v/>
      </c>
      <c r="Q420" s="106" t="str">
        <f t="shared" si="142"/>
        <v/>
      </c>
      <c r="R420" s="106">
        <f t="shared" si="143"/>
        <v>0</v>
      </c>
      <c r="T420" s="107">
        <f t="shared" si="144"/>
        <v>0</v>
      </c>
      <c r="U420" s="86">
        <f t="shared" si="145"/>
        <v>1</v>
      </c>
      <c r="V420" s="86">
        <f t="shared" si="146"/>
        <v>1</v>
      </c>
      <c r="W420" s="86">
        <f t="shared" si="147"/>
        <v>1</v>
      </c>
      <c r="X420" s="86">
        <f t="shared" si="154"/>
        <v>0</v>
      </c>
      <c r="Y420" s="86" t="str">
        <f t="shared" si="148"/>
        <v xml:space="preserve">#0 - </v>
      </c>
      <c r="Z420" s="86" t="str">
        <f t="shared" si="149"/>
        <v>-</v>
      </c>
      <c r="AA420" s="86" t="str">
        <f>IF(X420=0,"",IF(LEN(K420)=0,COLUMN(Kanban!$D$8),IFERROR(MATCH(K420,Kanban!$A$8:$AI$8,0),COLUMN(Kanban!$D$8))))</f>
        <v/>
      </c>
      <c r="AB420" s="86" t="str">
        <f>IF(X420=0,"",2*COUNTIF($AA$5:AA420,AA420)+$AF$5)</f>
        <v/>
      </c>
      <c r="AC420" s="106" t="str">
        <f t="shared" si="155"/>
        <v>-</v>
      </c>
      <c r="BF420" s="111" t="str">
        <f t="array" ref="BF420">IFERROR(SMALL(IF($D$5:$D$1004=$AP$6,$N$5:$N$1004,""),B420),"")</f>
        <v/>
      </c>
      <c r="BG420" s="112" t="str">
        <f>IF(IFERROR(MATCH(BF420,$BF$4:BF419,0),0)=0,MAX($BG$4:BG419)+1,"")</f>
        <v/>
      </c>
      <c r="BH420" s="113" t="str">
        <f t="shared" si="150"/>
        <v/>
      </c>
      <c r="BI420" s="112" t="str">
        <f t="shared" si="151"/>
        <v/>
      </c>
      <c r="BJ420" s="86" t="str">
        <f t="shared" si="152"/>
        <v/>
      </c>
      <c r="BK420" s="86" t="str">
        <f t="shared" si="156"/>
        <v/>
      </c>
      <c r="BL420" s="86" t="str">
        <f t="shared" si="153"/>
        <v/>
      </c>
      <c r="BM420" s="86" t="str">
        <f t="shared" si="157"/>
        <v/>
      </c>
    </row>
    <row r="421" spans="2:65" s="7" customFormat="1" x14ac:dyDescent="0.25">
      <c r="B421" s="104">
        <v>417</v>
      </c>
      <c r="C421" s="86">
        <f>IFERROR(INDEX(Backlog!B$6:B$1005,Calculation!$B421,1),"")</f>
        <v>0</v>
      </c>
      <c r="D421" s="86" t="str">
        <f>IFERROR(IF(INDEX(Backlog!C$6:C$1005,Calculation!$B421,1)="","",INDEX(Backlog!C$6:C$1005,Calculation!$B421,1)),"")</f>
        <v/>
      </c>
      <c r="E421" s="86" t="str">
        <f>IFERROR(""&amp;INDEX(Backlog!D$6:D$1005,Calculation!$B421,1),"")</f>
        <v/>
      </c>
      <c r="F421" s="86" t="str">
        <f>IFERROR(""&amp;INDEX(Backlog!E$6:E$1005,Calculation!$B421,1),"")</f>
        <v/>
      </c>
      <c r="G421" s="86" t="str">
        <f>IFERROR(""&amp;INDEX(Backlog!F$6:F$1005,Calculation!$B421,1),"")</f>
        <v/>
      </c>
      <c r="H421" s="86" t="str">
        <f>IFERROR(IF(INDEX(Backlog!G$6:G$1005,Calculation!$B421,1)="","",INDEX(Backlog!G$6:G$1005,Calculation!$B421,1)),"")</f>
        <v/>
      </c>
      <c r="I421" s="86" t="str">
        <f>IFERROR(IF(INDEX(Backlog!H$6:H$1005,Calculation!$B421,1)="","Not set",INDEX(Backlog!H$6:H$1005,Calculation!$B421,1)),"")</f>
        <v>Not set</v>
      </c>
      <c r="J421" s="86" t="str">
        <f>IFERROR(""&amp;INDEX(Backlog!I$6:I$1005,Calculation!$B421,1),"")</f>
        <v/>
      </c>
      <c r="K421" s="86" t="str">
        <f>IFERROR(IF(LEN(INDEX(Backlog!J$6:J$1005,Calculation!$B421,1))=0,"Not set",INDEX(Backlog!J$6:J$1005,Calculation!$B421,1)),"")</f>
        <v>Not set</v>
      </c>
      <c r="L421" s="105" t="str">
        <f>IFERROR(IF(INDEX(Backlog!K$6:K$1005,Calculation!$B421,1)="","",INDEX(Backlog!K$6:K$1005,Calculation!$B421,1)),"")</f>
        <v/>
      </c>
      <c r="M421" s="105" t="str">
        <f t="shared" si="140"/>
        <v/>
      </c>
      <c r="N421" s="105" t="str">
        <f>IFERROR(IF(INDEX(Backlog!L$6:L$1005,Calculation!$B421,1)="","",INDEX(Backlog!L$6:L$1005,Calculation!$B421,1)),"")</f>
        <v/>
      </c>
      <c r="O421" s="105" t="str">
        <f t="shared" si="141"/>
        <v/>
      </c>
      <c r="P421" s="86" t="str">
        <f>IFERROR(""&amp;INDEX(Backlog!M$6:M$1005,Calculation!$B421,1),"")</f>
        <v/>
      </c>
      <c r="Q421" s="106" t="str">
        <f t="shared" si="142"/>
        <v/>
      </c>
      <c r="R421" s="106">
        <f t="shared" si="143"/>
        <v>0</v>
      </c>
      <c r="T421" s="107">
        <f t="shared" si="144"/>
        <v>0</v>
      </c>
      <c r="U421" s="86">
        <f t="shared" si="145"/>
        <v>1</v>
      </c>
      <c r="V421" s="86">
        <f t="shared" si="146"/>
        <v>1</v>
      </c>
      <c r="W421" s="86">
        <f t="shared" si="147"/>
        <v>1</v>
      </c>
      <c r="X421" s="86">
        <f t="shared" si="154"/>
        <v>0</v>
      </c>
      <c r="Y421" s="86" t="str">
        <f t="shared" si="148"/>
        <v xml:space="preserve">#0 - </v>
      </c>
      <c r="Z421" s="86" t="str">
        <f t="shared" si="149"/>
        <v>-</v>
      </c>
      <c r="AA421" s="86" t="str">
        <f>IF(X421=0,"",IF(LEN(K421)=0,COLUMN(Kanban!$D$8),IFERROR(MATCH(K421,Kanban!$A$8:$AI$8,0),COLUMN(Kanban!$D$8))))</f>
        <v/>
      </c>
      <c r="AB421" s="86" t="str">
        <f>IF(X421=0,"",2*COUNTIF($AA$5:AA421,AA421)+$AF$5)</f>
        <v/>
      </c>
      <c r="AC421" s="106" t="str">
        <f t="shared" si="155"/>
        <v>-</v>
      </c>
      <c r="BF421" s="111" t="str">
        <f t="array" ref="BF421">IFERROR(SMALL(IF($D$5:$D$1004=$AP$6,$N$5:$N$1004,""),B421),"")</f>
        <v/>
      </c>
      <c r="BG421" s="112" t="str">
        <f>IF(IFERROR(MATCH(BF421,$BF$4:BF420,0),0)=0,MAX($BG$4:BG420)+1,"")</f>
        <v/>
      </c>
      <c r="BH421" s="113" t="str">
        <f t="shared" si="150"/>
        <v/>
      </c>
      <c r="BI421" s="112" t="str">
        <f t="shared" si="151"/>
        <v/>
      </c>
      <c r="BJ421" s="86" t="str">
        <f t="shared" si="152"/>
        <v/>
      </c>
      <c r="BK421" s="86" t="str">
        <f t="shared" si="156"/>
        <v/>
      </c>
      <c r="BL421" s="86" t="str">
        <f t="shared" si="153"/>
        <v/>
      </c>
      <c r="BM421" s="86" t="str">
        <f t="shared" si="157"/>
        <v/>
      </c>
    </row>
    <row r="422" spans="2:65" s="7" customFormat="1" x14ac:dyDescent="0.25">
      <c r="B422" s="104">
        <v>418</v>
      </c>
      <c r="C422" s="86">
        <f>IFERROR(INDEX(Backlog!B$6:B$1005,Calculation!$B422,1),"")</f>
        <v>0</v>
      </c>
      <c r="D422" s="86" t="str">
        <f>IFERROR(IF(INDEX(Backlog!C$6:C$1005,Calculation!$B422,1)="","",INDEX(Backlog!C$6:C$1005,Calculation!$B422,1)),"")</f>
        <v/>
      </c>
      <c r="E422" s="86" t="str">
        <f>IFERROR(""&amp;INDEX(Backlog!D$6:D$1005,Calculation!$B422,1),"")</f>
        <v/>
      </c>
      <c r="F422" s="86" t="str">
        <f>IFERROR(""&amp;INDEX(Backlog!E$6:E$1005,Calculation!$B422,1),"")</f>
        <v/>
      </c>
      <c r="G422" s="86" t="str">
        <f>IFERROR(""&amp;INDEX(Backlog!F$6:F$1005,Calculation!$B422,1),"")</f>
        <v/>
      </c>
      <c r="H422" s="86" t="str">
        <f>IFERROR(IF(INDEX(Backlog!G$6:G$1005,Calculation!$B422,1)="","",INDEX(Backlog!G$6:G$1005,Calculation!$B422,1)),"")</f>
        <v/>
      </c>
      <c r="I422" s="86" t="str">
        <f>IFERROR(IF(INDEX(Backlog!H$6:H$1005,Calculation!$B422,1)="","Not set",INDEX(Backlog!H$6:H$1005,Calculation!$B422,1)),"")</f>
        <v>Not set</v>
      </c>
      <c r="J422" s="86" t="str">
        <f>IFERROR(""&amp;INDEX(Backlog!I$6:I$1005,Calculation!$B422,1),"")</f>
        <v/>
      </c>
      <c r="K422" s="86" t="str">
        <f>IFERROR(IF(LEN(INDEX(Backlog!J$6:J$1005,Calculation!$B422,1))=0,"Not set",INDEX(Backlog!J$6:J$1005,Calculation!$B422,1)),"")</f>
        <v>Not set</v>
      </c>
      <c r="L422" s="105" t="str">
        <f>IFERROR(IF(INDEX(Backlog!K$6:K$1005,Calculation!$B422,1)="","",INDEX(Backlog!K$6:K$1005,Calculation!$B422,1)),"")</f>
        <v/>
      </c>
      <c r="M422" s="105" t="str">
        <f t="shared" si="140"/>
        <v/>
      </c>
      <c r="N422" s="105" t="str">
        <f>IFERROR(IF(INDEX(Backlog!L$6:L$1005,Calculation!$B422,1)="","",INDEX(Backlog!L$6:L$1005,Calculation!$B422,1)),"")</f>
        <v/>
      </c>
      <c r="O422" s="105" t="str">
        <f t="shared" si="141"/>
        <v/>
      </c>
      <c r="P422" s="86" t="str">
        <f>IFERROR(""&amp;INDEX(Backlog!M$6:M$1005,Calculation!$B422,1),"")</f>
        <v/>
      </c>
      <c r="Q422" s="106" t="str">
        <f t="shared" si="142"/>
        <v/>
      </c>
      <c r="R422" s="106">
        <f t="shared" si="143"/>
        <v>0</v>
      </c>
      <c r="T422" s="107">
        <f t="shared" si="144"/>
        <v>0</v>
      </c>
      <c r="U422" s="86">
        <f t="shared" si="145"/>
        <v>1</v>
      </c>
      <c r="V422" s="86">
        <f t="shared" si="146"/>
        <v>1</v>
      </c>
      <c r="W422" s="86">
        <f t="shared" si="147"/>
        <v>1</v>
      </c>
      <c r="X422" s="86">
        <f t="shared" si="154"/>
        <v>0</v>
      </c>
      <c r="Y422" s="86" t="str">
        <f t="shared" si="148"/>
        <v xml:space="preserve">#0 - </v>
      </c>
      <c r="Z422" s="86" t="str">
        <f t="shared" si="149"/>
        <v>-</v>
      </c>
      <c r="AA422" s="86" t="str">
        <f>IF(X422=0,"",IF(LEN(K422)=0,COLUMN(Kanban!$D$8),IFERROR(MATCH(K422,Kanban!$A$8:$AI$8,0),COLUMN(Kanban!$D$8))))</f>
        <v/>
      </c>
      <c r="AB422" s="86" t="str">
        <f>IF(X422=0,"",2*COUNTIF($AA$5:AA422,AA422)+$AF$5)</f>
        <v/>
      </c>
      <c r="AC422" s="106" t="str">
        <f t="shared" si="155"/>
        <v>-</v>
      </c>
      <c r="BF422" s="111" t="str">
        <f t="array" ref="BF422">IFERROR(SMALL(IF($D$5:$D$1004=$AP$6,$N$5:$N$1004,""),B422),"")</f>
        <v/>
      </c>
      <c r="BG422" s="112" t="str">
        <f>IF(IFERROR(MATCH(BF422,$BF$4:BF421,0),0)=0,MAX($BG$4:BG421)+1,"")</f>
        <v/>
      </c>
      <c r="BH422" s="113" t="str">
        <f t="shared" si="150"/>
        <v/>
      </c>
      <c r="BI422" s="112" t="str">
        <f t="shared" si="151"/>
        <v/>
      </c>
      <c r="BJ422" s="86" t="str">
        <f t="shared" si="152"/>
        <v/>
      </c>
      <c r="BK422" s="86" t="str">
        <f t="shared" si="156"/>
        <v/>
      </c>
      <c r="BL422" s="86" t="str">
        <f t="shared" si="153"/>
        <v/>
      </c>
      <c r="BM422" s="86" t="str">
        <f t="shared" si="157"/>
        <v/>
      </c>
    </row>
    <row r="423" spans="2:65" s="7" customFormat="1" x14ac:dyDescent="0.25">
      <c r="B423" s="104">
        <v>419</v>
      </c>
      <c r="C423" s="86">
        <f>IFERROR(INDEX(Backlog!B$6:B$1005,Calculation!$B423,1),"")</f>
        <v>0</v>
      </c>
      <c r="D423" s="86" t="str">
        <f>IFERROR(IF(INDEX(Backlog!C$6:C$1005,Calculation!$B423,1)="","",INDEX(Backlog!C$6:C$1005,Calculation!$B423,1)),"")</f>
        <v/>
      </c>
      <c r="E423" s="86" t="str">
        <f>IFERROR(""&amp;INDEX(Backlog!D$6:D$1005,Calculation!$B423,1),"")</f>
        <v/>
      </c>
      <c r="F423" s="86" t="str">
        <f>IFERROR(""&amp;INDEX(Backlog!E$6:E$1005,Calculation!$B423,1),"")</f>
        <v/>
      </c>
      <c r="G423" s="86" t="str">
        <f>IFERROR(""&amp;INDEX(Backlog!F$6:F$1005,Calculation!$B423,1),"")</f>
        <v/>
      </c>
      <c r="H423" s="86" t="str">
        <f>IFERROR(IF(INDEX(Backlog!G$6:G$1005,Calculation!$B423,1)="","",INDEX(Backlog!G$6:G$1005,Calculation!$B423,1)),"")</f>
        <v/>
      </c>
      <c r="I423" s="86" t="str">
        <f>IFERROR(IF(INDEX(Backlog!H$6:H$1005,Calculation!$B423,1)="","Not set",INDEX(Backlog!H$6:H$1005,Calculation!$B423,1)),"")</f>
        <v>Not set</v>
      </c>
      <c r="J423" s="86" t="str">
        <f>IFERROR(""&amp;INDEX(Backlog!I$6:I$1005,Calculation!$B423,1),"")</f>
        <v/>
      </c>
      <c r="K423" s="86" t="str">
        <f>IFERROR(IF(LEN(INDEX(Backlog!J$6:J$1005,Calculation!$B423,1))=0,"Not set",INDEX(Backlog!J$6:J$1005,Calculation!$B423,1)),"")</f>
        <v>Not set</v>
      </c>
      <c r="L423" s="105" t="str">
        <f>IFERROR(IF(INDEX(Backlog!K$6:K$1005,Calculation!$B423,1)="","",INDEX(Backlog!K$6:K$1005,Calculation!$B423,1)),"")</f>
        <v/>
      </c>
      <c r="M423" s="105" t="str">
        <f t="shared" si="140"/>
        <v/>
      </c>
      <c r="N423" s="105" t="str">
        <f>IFERROR(IF(INDEX(Backlog!L$6:L$1005,Calculation!$B423,1)="","",INDEX(Backlog!L$6:L$1005,Calculation!$B423,1)),"")</f>
        <v/>
      </c>
      <c r="O423" s="105" t="str">
        <f t="shared" si="141"/>
        <v/>
      </c>
      <c r="P423" s="86" t="str">
        <f>IFERROR(""&amp;INDEX(Backlog!M$6:M$1005,Calculation!$B423,1),"")</f>
        <v/>
      </c>
      <c r="Q423" s="106" t="str">
        <f t="shared" si="142"/>
        <v/>
      </c>
      <c r="R423" s="106">
        <f t="shared" si="143"/>
        <v>0</v>
      </c>
      <c r="T423" s="107">
        <f t="shared" si="144"/>
        <v>0</v>
      </c>
      <c r="U423" s="86">
        <f t="shared" si="145"/>
        <v>1</v>
      </c>
      <c r="V423" s="86">
        <f t="shared" si="146"/>
        <v>1</v>
      </c>
      <c r="W423" s="86">
        <f t="shared" si="147"/>
        <v>1</v>
      </c>
      <c r="X423" s="86">
        <f t="shared" si="154"/>
        <v>0</v>
      </c>
      <c r="Y423" s="86" t="str">
        <f t="shared" si="148"/>
        <v xml:space="preserve">#0 - </v>
      </c>
      <c r="Z423" s="86" t="str">
        <f t="shared" si="149"/>
        <v>-</v>
      </c>
      <c r="AA423" s="86" t="str">
        <f>IF(X423=0,"",IF(LEN(K423)=0,COLUMN(Kanban!$D$8),IFERROR(MATCH(K423,Kanban!$A$8:$AI$8,0),COLUMN(Kanban!$D$8))))</f>
        <v/>
      </c>
      <c r="AB423" s="86" t="str">
        <f>IF(X423=0,"",2*COUNTIF($AA$5:AA423,AA423)+$AF$5)</f>
        <v/>
      </c>
      <c r="AC423" s="106" t="str">
        <f t="shared" si="155"/>
        <v>-</v>
      </c>
      <c r="BF423" s="111" t="str">
        <f t="array" ref="BF423">IFERROR(SMALL(IF($D$5:$D$1004=$AP$6,$N$5:$N$1004,""),B423),"")</f>
        <v/>
      </c>
      <c r="BG423" s="112" t="str">
        <f>IF(IFERROR(MATCH(BF423,$BF$4:BF422,0),0)=0,MAX($BG$4:BG422)+1,"")</f>
        <v/>
      </c>
      <c r="BH423" s="113" t="str">
        <f t="shared" si="150"/>
        <v/>
      </c>
      <c r="BI423" s="112" t="str">
        <f t="shared" si="151"/>
        <v/>
      </c>
      <c r="BJ423" s="86" t="str">
        <f t="shared" si="152"/>
        <v/>
      </c>
      <c r="BK423" s="86" t="str">
        <f t="shared" si="156"/>
        <v/>
      </c>
      <c r="BL423" s="86" t="str">
        <f t="shared" si="153"/>
        <v/>
      </c>
      <c r="BM423" s="86" t="str">
        <f t="shared" si="157"/>
        <v/>
      </c>
    </row>
    <row r="424" spans="2:65" s="7" customFormat="1" x14ac:dyDescent="0.25">
      <c r="B424" s="104">
        <v>420</v>
      </c>
      <c r="C424" s="86">
        <f>IFERROR(INDEX(Backlog!B$6:B$1005,Calculation!$B424,1),"")</f>
        <v>0</v>
      </c>
      <c r="D424" s="86" t="str">
        <f>IFERROR(IF(INDEX(Backlog!C$6:C$1005,Calculation!$B424,1)="","",INDEX(Backlog!C$6:C$1005,Calculation!$B424,1)),"")</f>
        <v/>
      </c>
      <c r="E424" s="86" t="str">
        <f>IFERROR(""&amp;INDEX(Backlog!D$6:D$1005,Calculation!$B424,1),"")</f>
        <v/>
      </c>
      <c r="F424" s="86" t="str">
        <f>IFERROR(""&amp;INDEX(Backlog!E$6:E$1005,Calculation!$B424,1),"")</f>
        <v/>
      </c>
      <c r="G424" s="86" t="str">
        <f>IFERROR(""&amp;INDEX(Backlog!F$6:F$1005,Calculation!$B424,1),"")</f>
        <v/>
      </c>
      <c r="H424" s="86" t="str">
        <f>IFERROR(IF(INDEX(Backlog!G$6:G$1005,Calculation!$B424,1)="","",INDEX(Backlog!G$6:G$1005,Calculation!$B424,1)),"")</f>
        <v/>
      </c>
      <c r="I424" s="86" t="str">
        <f>IFERROR(IF(INDEX(Backlog!H$6:H$1005,Calculation!$B424,1)="","Not set",INDEX(Backlog!H$6:H$1005,Calculation!$B424,1)),"")</f>
        <v>Not set</v>
      </c>
      <c r="J424" s="86" t="str">
        <f>IFERROR(""&amp;INDEX(Backlog!I$6:I$1005,Calculation!$B424,1),"")</f>
        <v/>
      </c>
      <c r="K424" s="86" t="str">
        <f>IFERROR(IF(LEN(INDEX(Backlog!J$6:J$1005,Calculation!$B424,1))=0,"Not set",INDEX(Backlog!J$6:J$1005,Calculation!$B424,1)),"")</f>
        <v>Not set</v>
      </c>
      <c r="L424" s="105" t="str">
        <f>IFERROR(IF(INDEX(Backlog!K$6:K$1005,Calculation!$B424,1)="","",INDEX(Backlog!K$6:K$1005,Calculation!$B424,1)),"")</f>
        <v/>
      </c>
      <c r="M424" s="105" t="str">
        <f t="shared" si="140"/>
        <v/>
      </c>
      <c r="N424" s="105" t="str">
        <f>IFERROR(IF(INDEX(Backlog!L$6:L$1005,Calculation!$B424,1)="","",INDEX(Backlog!L$6:L$1005,Calculation!$B424,1)),"")</f>
        <v/>
      </c>
      <c r="O424" s="105" t="str">
        <f t="shared" si="141"/>
        <v/>
      </c>
      <c r="P424" s="86" t="str">
        <f>IFERROR(""&amp;INDEX(Backlog!M$6:M$1005,Calculation!$B424,1),"")</f>
        <v/>
      </c>
      <c r="Q424" s="106" t="str">
        <f t="shared" si="142"/>
        <v/>
      </c>
      <c r="R424" s="106">
        <f t="shared" si="143"/>
        <v>0</v>
      </c>
      <c r="T424" s="107">
        <f t="shared" si="144"/>
        <v>0</v>
      </c>
      <c r="U424" s="86">
        <f t="shared" si="145"/>
        <v>1</v>
      </c>
      <c r="V424" s="86">
        <f t="shared" si="146"/>
        <v>1</v>
      </c>
      <c r="W424" s="86">
        <f t="shared" si="147"/>
        <v>1</v>
      </c>
      <c r="X424" s="86">
        <f t="shared" si="154"/>
        <v>0</v>
      </c>
      <c r="Y424" s="86" t="str">
        <f t="shared" si="148"/>
        <v xml:space="preserve">#0 - </v>
      </c>
      <c r="Z424" s="86" t="str">
        <f t="shared" si="149"/>
        <v>-</v>
      </c>
      <c r="AA424" s="86" t="str">
        <f>IF(X424=0,"",IF(LEN(K424)=0,COLUMN(Kanban!$D$8),IFERROR(MATCH(K424,Kanban!$A$8:$AI$8,0),COLUMN(Kanban!$D$8))))</f>
        <v/>
      </c>
      <c r="AB424" s="86" t="str">
        <f>IF(X424=0,"",2*COUNTIF($AA$5:AA424,AA424)+$AF$5)</f>
        <v/>
      </c>
      <c r="AC424" s="106" t="str">
        <f t="shared" si="155"/>
        <v>-</v>
      </c>
      <c r="BF424" s="111" t="str">
        <f t="array" ref="BF424">IFERROR(SMALL(IF($D$5:$D$1004=$AP$6,$N$5:$N$1004,""),B424),"")</f>
        <v/>
      </c>
      <c r="BG424" s="112" t="str">
        <f>IF(IFERROR(MATCH(BF424,$BF$4:BF423,0),0)=0,MAX($BG$4:BG423)+1,"")</f>
        <v/>
      </c>
      <c r="BH424" s="113" t="str">
        <f t="shared" si="150"/>
        <v/>
      </c>
      <c r="BI424" s="112" t="str">
        <f t="shared" si="151"/>
        <v/>
      </c>
      <c r="BJ424" s="86" t="str">
        <f t="shared" si="152"/>
        <v/>
      </c>
      <c r="BK424" s="86" t="str">
        <f t="shared" si="156"/>
        <v/>
      </c>
      <c r="BL424" s="86" t="str">
        <f t="shared" si="153"/>
        <v/>
      </c>
      <c r="BM424" s="86" t="str">
        <f t="shared" si="157"/>
        <v/>
      </c>
    </row>
    <row r="425" spans="2:65" s="7" customFormat="1" x14ac:dyDescent="0.25">
      <c r="B425" s="104">
        <v>421</v>
      </c>
      <c r="C425" s="86">
        <f>IFERROR(INDEX(Backlog!B$6:B$1005,Calculation!$B425,1),"")</f>
        <v>0</v>
      </c>
      <c r="D425" s="86" t="str">
        <f>IFERROR(IF(INDEX(Backlog!C$6:C$1005,Calculation!$B425,1)="","",INDEX(Backlog!C$6:C$1005,Calculation!$B425,1)),"")</f>
        <v/>
      </c>
      <c r="E425" s="86" t="str">
        <f>IFERROR(""&amp;INDEX(Backlog!D$6:D$1005,Calculation!$B425,1),"")</f>
        <v/>
      </c>
      <c r="F425" s="86" t="str">
        <f>IFERROR(""&amp;INDEX(Backlog!E$6:E$1005,Calculation!$B425,1),"")</f>
        <v/>
      </c>
      <c r="G425" s="86" t="str">
        <f>IFERROR(""&amp;INDEX(Backlog!F$6:F$1005,Calculation!$B425,1),"")</f>
        <v/>
      </c>
      <c r="H425" s="86" t="str">
        <f>IFERROR(IF(INDEX(Backlog!G$6:G$1005,Calculation!$B425,1)="","",INDEX(Backlog!G$6:G$1005,Calculation!$B425,1)),"")</f>
        <v/>
      </c>
      <c r="I425" s="86" t="str">
        <f>IFERROR(IF(INDEX(Backlog!H$6:H$1005,Calculation!$B425,1)="","Not set",INDEX(Backlog!H$6:H$1005,Calculation!$B425,1)),"")</f>
        <v>Not set</v>
      </c>
      <c r="J425" s="86" t="str">
        <f>IFERROR(""&amp;INDEX(Backlog!I$6:I$1005,Calculation!$B425,1),"")</f>
        <v/>
      </c>
      <c r="K425" s="86" t="str">
        <f>IFERROR(IF(LEN(INDEX(Backlog!J$6:J$1005,Calculation!$B425,1))=0,"Not set",INDEX(Backlog!J$6:J$1005,Calculation!$B425,1)),"")</f>
        <v>Not set</v>
      </c>
      <c r="L425" s="105" t="str">
        <f>IFERROR(IF(INDEX(Backlog!K$6:K$1005,Calculation!$B425,1)="","",INDEX(Backlog!K$6:K$1005,Calculation!$B425,1)),"")</f>
        <v/>
      </c>
      <c r="M425" s="105" t="str">
        <f t="shared" si="140"/>
        <v/>
      </c>
      <c r="N425" s="105" t="str">
        <f>IFERROR(IF(INDEX(Backlog!L$6:L$1005,Calculation!$B425,1)="","",INDEX(Backlog!L$6:L$1005,Calculation!$B425,1)),"")</f>
        <v/>
      </c>
      <c r="O425" s="105" t="str">
        <f t="shared" si="141"/>
        <v/>
      </c>
      <c r="P425" s="86" t="str">
        <f>IFERROR(""&amp;INDEX(Backlog!M$6:M$1005,Calculation!$B425,1),"")</f>
        <v/>
      </c>
      <c r="Q425" s="106" t="str">
        <f t="shared" si="142"/>
        <v/>
      </c>
      <c r="R425" s="106">
        <f t="shared" si="143"/>
        <v>0</v>
      </c>
      <c r="T425" s="107">
        <f t="shared" si="144"/>
        <v>0</v>
      </c>
      <c r="U425" s="86">
        <f t="shared" si="145"/>
        <v>1</v>
      </c>
      <c r="V425" s="86">
        <f t="shared" si="146"/>
        <v>1</v>
      </c>
      <c r="W425" s="86">
        <f t="shared" si="147"/>
        <v>1</v>
      </c>
      <c r="X425" s="86">
        <f t="shared" si="154"/>
        <v>0</v>
      </c>
      <c r="Y425" s="86" t="str">
        <f t="shared" si="148"/>
        <v xml:space="preserve">#0 - </v>
      </c>
      <c r="Z425" s="86" t="str">
        <f t="shared" si="149"/>
        <v>-</v>
      </c>
      <c r="AA425" s="86" t="str">
        <f>IF(X425=0,"",IF(LEN(K425)=0,COLUMN(Kanban!$D$8),IFERROR(MATCH(K425,Kanban!$A$8:$AI$8,0),COLUMN(Kanban!$D$8))))</f>
        <v/>
      </c>
      <c r="AB425" s="86" t="str">
        <f>IF(X425=0,"",2*COUNTIF($AA$5:AA425,AA425)+$AF$5)</f>
        <v/>
      </c>
      <c r="AC425" s="106" t="str">
        <f t="shared" si="155"/>
        <v>-</v>
      </c>
      <c r="BF425" s="111" t="str">
        <f t="array" ref="BF425">IFERROR(SMALL(IF($D$5:$D$1004=$AP$6,$N$5:$N$1004,""),B425),"")</f>
        <v/>
      </c>
      <c r="BG425" s="112" t="str">
        <f>IF(IFERROR(MATCH(BF425,$BF$4:BF424,0),0)=0,MAX($BG$4:BG424)+1,"")</f>
        <v/>
      </c>
      <c r="BH425" s="113" t="str">
        <f t="shared" si="150"/>
        <v/>
      </c>
      <c r="BI425" s="112" t="str">
        <f t="shared" si="151"/>
        <v/>
      </c>
      <c r="BJ425" s="86" t="str">
        <f t="shared" si="152"/>
        <v/>
      </c>
      <c r="BK425" s="86" t="str">
        <f t="shared" si="156"/>
        <v/>
      </c>
      <c r="BL425" s="86" t="str">
        <f t="shared" si="153"/>
        <v/>
      </c>
      <c r="BM425" s="86" t="str">
        <f t="shared" si="157"/>
        <v/>
      </c>
    </row>
    <row r="426" spans="2:65" s="7" customFormat="1" x14ac:dyDescent="0.25">
      <c r="B426" s="104">
        <v>422</v>
      </c>
      <c r="C426" s="86">
        <f>IFERROR(INDEX(Backlog!B$6:B$1005,Calculation!$B426,1),"")</f>
        <v>0</v>
      </c>
      <c r="D426" s="86" t="str">
        <f>IFERROR(IF(INDEX(Backlog!C$6:C$1005,Calculation!$B426,1)="","",INDEX(Backlog!C$6:C$1005,Calculation!$B426,1)),"")</f>
        <v/>
      </c>
      <c r="E426" s="86" t="str">
        <f>IFERROR(""&amp;INDEX(Backlog!D$6:D$1005,Calculation!$B426,1),"")</f>
        <v/>
      </c>
      <c r="F426" s="86" t="str">
        <f>IFERROR(""&amp;INDEX(Backlog!E$6:E$1005,Calculation!$B426,1),"")</f>
        <v/>
      </c>
      <c r="G426" s="86" t="str">
        <f>IFERROR(""&amp;INDEX(Backlog!F$6:F$1005,Calculation!$B426,1),"")</f>
        <v/>
      </c>
      <c r="H426" s="86" t="str">
        <f>IFERROR(IF(INDEX(Backlog!G$6:G$1005,Calculation!$B426,1)="","",INDEX(Backlog!G$6:G$1005,Calculation!$B426,1)),"")</f>
        <v/>
      </c>
      <c r="I426" s="86" t="str">
        <f>IFERROR(IF(INDEX(Backlog!H$6:H$1005,Calculation!$B426,1)="","Not set",INDEX(Backlog!H$6:H$1005,Calculation!$B426,1)),"")</f>
        <v>Not set</v>
      </c>
      <c r="J426" s="86" t="str">
        <f>IFERROR(""&amp;INDEX(Backlog!I$6:I$1005,Calculation!$B426,1),"")</f>
        <v/>
      </c>
      <c r="K426" s="86" t="str">
        <f>IFERROR(IF(LEN(INDEX(Backlog!J$6:J$1005,Calculation!$B426,1))=0,"Not set",INDEX(Backlog!J$6:J$1005,Calculation!$B426,1)),"")</f>
        <v>Not set</v>
      </c>
      <c r="L426" s="105" t="str">
        <f>IFERROR(IF(INDEX(Backlog!K$6:K$1005,Calculation!$B426,1)="","",INDEX(Backlog!K$6:K$1005,Calculation!$B426,1)),"")</f>
        <v/>
      </c>
      <c r="M426" s="105" t="str">
        <f t="shared" si="140"/>
        <v/>
      </c>
      <c r="N426" s="105" t="str">
        <f>IFERROR(IF(INDEX(Backlog!L$6:L$1005,Calculation!$B426,1)="","",INDEX(Backlog!L$6:L$1005,Calculation!$B426,1)),"")</f>
        <v/>
      </c>
      <c r="O426" s="105" t="str">
        <f t="shared" si="141"/>
        <v/>
      </c>
      <c r="P426" s="86" t="str">
        <f>IFERROR(""&amp;INDEX(Backlog!M$6:M$1005,Calculation!$B426,1),"")</f>
        <v/>
      </c>
      <c r="Q426" s="106" t="str">
        <f t="shared" si="142"/>
        <v/>
      </c>
      <c r="R426" s="106">
        <f t="shared" si="143"/>
        <v>0</v>
      </c>
      <c r="T426" s="107">
        <f t="shared" si="144"/>
        <v>0</v>
      </c>
      <c r="U426" s="86">
        <f t="shared" si="145"/>
        <v>1</v>
      </c>
      <c r="V426" s="86">
        <f t="shared" si="146"/>
        <v>1</v>
      </c>
      <c r="W426" s="86">
        <f t="shared" si="147"/>
        <v>1</v>
      </c>
      <c r="X426" s="86">
        <f t="shared" si="154"/>
        <v>0</v>
      </c>
      <c r="Y426" s="86" t="str">
        <f t="shared" si="148"/>
        <v xml:space="preserve">#0 - </v>
      </c>
      <c r="Z426" s="86" t="str">
        <f t="shared" si="149"/>
        <v>-</v>
      </c>
      <c r="AA426" s="86" t="str">
        <f>IF(X426=0,"",IF(LEN(K426)=0,COLUMN(Kanban!$D$8),IFERROR(MATCH(K426,Kanban!$A$8:$AI$8,0),COLUMN(Kanban!$D$8))))</f>
        <v/>
      </c>
      <c r="AB426" s="86" t="str">
        <f>IF(X426=0,"",2*COUNTIF($AA$5:AA426,AA426)+$AF$5)</f>
        <v/>
      </c>
      <c r="AC426" s="106" t="str">
        <f t="shared" si="155"/>
        <v>-</v>
      </c>
      <c r="BF426" s="111" t="str">
        <f t="array" ref="BF426">IFERROR(SMALL(IF($D$5:$D$1004=$AP$6,$N$5:$N$1004,""),B426),"")</f>
        <v/>
      </c>
      <c r="BG426" s="112" t="str">
        <f>IF(IFERROR(MATCH(BF426,$BF$4:BF425,0),0)=0,MAX($BG$4:BG425)+1,"")</f>
        <v/>
      </c>
      <c r="BH426" s="113" t="str">
        <f t="shared" si="150"/>
        <v/>
      </c>
      <c r="BI426" s="112" t="str">
        <f t="shared" si="151"/>
        <v/>
      </c>
      <c r="BJ426" s="86" t="str">
        <f t="shared" si="152"/>
        <v/>
      </c>
      <c r="BK426" s="86" t="str">
        <f t="shared" si="156"/>
        <v/>
      </c>
      <c r="BL426" s="86" t="str">
        <f t="shared" si="153"/>
        <v/>
      </c>
      <c r="BM426" s="86" t="str">
        <f t="shared" si="157"/>
        <v/>
      </c>
    </row>
    <row r="427" spans="2:65" s="7" customFormat="1" x14ac:dyDescent="0.25">
      <c r="B427" s="104">
        <v>423</v>
      </c>
      <c r="C427" s="86">
        <f>IFERROR(INDEX(Backlog!B$6:B$1005,Calculation!$B427,1),"")</f>
        <v>0</v>
      </c>
      <c r="D427" s="86" t="str">
        <f>IFERROR(IF(INDEX(Backlog!C$6:C$1005,Calculation!$B427,1)="","",INDEX(Backlog!C$6:C$1005,Calculation!$B427,1)),"")</f>
        <v/>
      </c>
      <c r="E427" s="86" t="str">
        <f>IFERROR(""&amp;INDEX(Backlog!D$6:D$1005,Calculation!$B427,1),"")</f>
        <v/>
      </c>
      <c r="F427" s="86" t="str">
        <f>IFERROR(""&amp;INDEX(Backlog!E$6:E$1005,Calculation!$B427,1),"")</f>
        <v/>
      </c>
      <c r="G427" s="86" t="str">
        <f>IFERROR(""&amp;INDEX(Backlog!F$6:F$1005,Calculation!$B427,1),"")</f>
        <v/>
      </c>
      <c r="H427" s="86" t="str">
        <f>IFERROR(IF(INDEX(Backlog!G$6:G$1005,Calculation!$B427,1)="","",INDEX(Backlog!G$6:G$1005,Calculation!$B427,1)),"")</f>
        <v/>
      </c>
      <c r="I427" s="86" t="str">
        <f>IFERROR(IF(INDEX(Backlog!H$6:H$1005,Calculation!$B427,1)="","Not set",INDEX(Backlog!H$6:H$1005,Calculation!$B427,1)),"")</f>
        <v>Not set</v>
      </c>
      <c r="J427" s="86" t="str">
        <f>IFERROR(""&amp;INDEX(Backlog!I$6:I$1005,Calculation!$B427,1),"")</f>
        <v/>
      </c>
      <c r="K427" s="86" t="str">
        <f>IFERROR(IF(LEN(INDEX(Backlog!J$6:J$1005,Calculation!$B427,1))=0,"Not set",INDEX(Backlog!J$6:J$1005,Calculation!$B427,1)),"")</f>
        <v>Not set</v>
      </c>
      <c r="L427" s="105" t="str">
        <f>IFERROR(IF(INDEX(Backlog!K$6:K$1005,Calculation!$B427,1)="","",INDEX(Backlog!K$6:K$1005,Calculation!$B427,1)),"")</f>
        <v/>
      </c>
      <c r="M427" s="105" t="str">
        <f t="shared" si="140"/>
        <v/>
      </c>
      <c r="N427" s="105" t="str">
        <f>IFERROR(IF(INDEX(Backlog!L$6:L$1005,Calculation!$B427,1)="","",INDEX(Backlog!L$6:L$1005,Calculation!$B427,1)),"")</f>
        <v/>
      </c>
      <c r="O427" s="105" t="str">
        <f t="shared" si="141"/>
        <v/>
      </c>
      <c r="P427" s="86" t="str">
        <f>IFERROR(""&amp;INDEX(Backlog!M$6:M$1005,Calculation!$B427,1),"")</f>
        <v/>
      </c>
      <c r="Q427" s="106" t="str">
        <f t="shared" si="142"/>
        <v/>
      </c>
      <c r="R427" s="106">
        <f t="shared" si="143"/>
        <v>0</v>
      </c>
      <c r="T427" s="107">
        <f t="shared" si="144"/>
        <v>0</v>
      </c>
      <c r="U427" s="86">
        <f t="shared" si="145"/>
        <v>1</v>
      </c>
      <c r="V427" s="86">
        <f t="shared" si="146"/>
        <v>1</v>
      </c>
      <c r="W427" s="86">
        <f t="shared" si="147"/>
        <v>1</v>
      </c>
      <c r="X427" s="86">
        <f t="shared" si="154"/>
        <v>0</v>
      </c>
      <c r="Y427" s="86" t="str">
        <f t="shared" si="148"/>
        <v xml:space="preserve">#0 - </v>
      </c>
      <c r="Z427" s="86" t="str">
        <f t="shared" si="149"/>
        <v>-</v>
      </c>
      <c r="AA427" s="86" t="str">
        <f>IF(X427=0,"",IF(LEN(K427)=0,COLUMN(Kanban!$D$8),IFERROR(MATCH(K427,Kanban!$A$8:$AI$8,0),COLUMN(Kanban!$D$8))))</f>
        <v/>
      </c>
      <c r="AB427" s="86" t="str">
        <f>IF(X427=0,"",2*COUNTIF($AA$5:AA427,AA427)+$AF$5)</f>
        <v/>
      </c>
      <c r="AC427" s="106" t="str">
        <f t="shared" si="155"/>
        <v>-</v>
      </c>
      <c r="BF427" s="111" t="str">
        <f t="array" ref="BF427">IFERROR(SMALL(IF($D$5:$D$1004=$AP$6,$N$5:$N$1004,""),B427),"")</f>
        <v/>
      </c>
      <c r="BG427" s="112" t="str">
        <f>IF(IFERROR(MATCH(BF427,$BF$4:BF426,0),0)=0,MAX($BG$4:BG426)+1,"")</f>
        <v/>
      </c>
      <c r="BH427" s="113" t="str">
        <f t="shared" si="150"/>
        <v/>
      </c>
      <c r="BI427" s="112" t="str">
        <f t="shared" si="151"/>
        <v/>
      </c>
      <c r="BJ427" s="86" t="str">
        <f t="shared" si="152"/>
        <v/>
      </c>
      <c r="BK427" s="86" t="str">
        <f t="shared" si="156"/>
        <v/>
      </c>
      <c r="BL427" s="86" t="str">
        <f t="shared" si="153"/>
        <v/>
      </c>
      <c r="BM427" s="86" t="str">
        <f t="shared" si="157"/>
        <v/>
      </c>
    </row>
    <row r="428" spans="2:65" s="7" customFormat="1" x14ac:dyDescent="0.25">
      <c r="B428" s="104">
        <v>424</v>
      </c>
      <c r="C428" s="86">
        <f>IFERROR(INDEX(Backlog!B$6:B$1005,Calculation!$B428,1),"")</f>
        <v>0</v>
      </c>
      <c r="D428" s="86" t="str">
        <f>IFERROR(IF(INDEX(Backlog!C$6:C$1005,Calculation!$B428,1)="","",INDEX(Backlog!C$6:C$1005,Calculation!$B428,1)),"")</f>
        <v/>
      </c>
      <c r="E428" s="86" t="str">
        <f>IFERROR(""&amp;INDEX(Backlog!D$6:D$1005,Calculation!$B428,1),"")</f>
        <v/>
      </c>
      <c r="F428" s="86" t="str">
        <f>IFERROR(""&amp;INDEX(Backlog!E$6:E$1005,Calculation!$B428,1),"")</f>
        <v/>
      </c>
      <c r="G428" s="86" t="str">
        <f>IFERROR(""&amp;INDEX(Backlog!F$6:F$1005,Calculation!$B428,1),"")</f>
        <v/>
      </c>
      <c r="H428" s="86" t="str">
        <f>IFERROR(IF(INDEX(Backlog!G$6:G$1005,Calculation!$B428,1)="","",INDEX(Backlog!G$6:G$1005,Calculation!$B428,1)),"")</f>
        <v/>
      </c>
      <c r="I428" s="86" t="str">
        <f>IFERROR(IF(INDEX(Backlog!H$6:H$1005,Calculation!$B428,1)="","Not set",INDEX(Backlog!H$6:H$1005,Calculation!$B428,1)),"")</f>
        <v>Not set</v>
      </c>
      <c r="J428" s="86" t="str">
        <f>IFERROR(""&amp;INDEX(Backlog!I$6:I$1005,Calculation!$B428,1),"")</f>
        <v/>
      </c>
      <c r="K428" s="86" t="str">
        <f>IFERROR(IF(LEN(INDEX(Backlog!J$6:J$1005,Calculation!$B428,1))=0,"Not set",INDEX(Backlog!J$6:J$1005,Calculation!$B428,1)),"")</f>
        <v>Not set</v>
      </c>
      <c r="L428" s="105" t="str">
        <f>IFERROR(IF(INDEX(Backlog!K$6:K$1005,Calculation!$B428,1)="","",INDEX(Backlog!K$6:K$1005,Calculation!$B428,1)),"")</f>
        <v/>
      </c>
      <c r="M428" s="105" t="str">
        <f t="shared" si="140"/>
        <v/>
      </c>
      <c r="N428" s="105" t="str">
        <f>IFERROR(IF(INDEX(Backlog!L$6:L$1005,Calculation!$B428,1)="","",INDEX(Backlog!L$6:L$1005,Calculation!$B428,1)),"")</f>
        <v/>
      </c>
      <c r="O428" s="105" t="str">
        <f t="shared" si="141"/>
        <v/>
      </c>
      <c r="P428" s="86" t="str">
        <f>IFERROR(""&amp;INDEX(Backlog!M$6:M$1005,Calculation!$B428,1),"")</f>
        <v/>
      </c>
      <c r="Q428" s="106" t="str">
        <f t="shared" si="142"/>
        <v/>
      </c>
      <c r="R428" s="106">
        <f t="shared" si="143"/>
        <v>0</v>
      </c>
      <c r="T428" s="107">
        <f t="shared" si="144"/>
        <v>0</v>
      </c>
      <c r="U428" s="86">
        <f t="shared" si="145"/>
        <v>1</v>
      </c>
      <c r="V428" s="86">
        <f t="shared" si="146"/>
        <v>1</v>
      </c>
      <c r="W428" s="86">
        <f t="shared" si="147"/>
        <v>1</v>
      </c>
      <c r="X428" s="86">
        <f t="shared" si="154"/>
        <v>0</v>
      </c>
      <c r="Y428" s="86" t="str">
        <f t="shared" si="148"/>
        <v xml:space="preserve">#0 - </v>
      </c>
      <c r="Z428" s="86" t="str">
        <f t="shared" si="149"/>
        <v>-</v>
      </c>
      <c r="AA428" s="86" t="str">
        <f>IF(X428=0,"",IF(LEN(K428)=0,COLUMN(Kanban!$D$8),IFERROR(MATCH(K428,Kanban!$A$8:$AI$8,0),COLUMN(Kanban!$D$8))))</f>
        <v/>
      </c>
      <c r="AB428" s="86" t="str">
        <f>IF(X428=0,"",2*COUNTIF($AA$5:AA428,AA428)+$AF$5)</f>
        <v/>
      </c>
      <c r="AC428" s="106" t="str">
        <f t="shared" si="155"/>
        <v>-</v>
      </c>
      <c r="BF428" s="111" t="str">
        <f t="array" ref="BF428">IFERROR(SMALL(IF($D$5:$D$1004=$AP$6,$N$5:$N$1004,""),B428),"")</f>
        <v/>
      </c>
      <c r="BG428" s="112" t="str">
        <f>IF(IFERROR(MATCH(BF428,$BF$4:BF427,0),0)=0,MAX($BG$4:BG427)+1,"")</f>
        <v/>
      </c>
      <c r="BH428" s="113" t="str">
        <f t="shared" si="150"/>
        <v/>
      </c>
      <c r="BI428" s="112" t="str">
        <f t="shared" si="151"/>
        <v/>
      </c>
      <c r="BJ428" s="86" t="str">
        <f t="shared" si="152"/>
        <v/>
      </c>
      <c r="BK428" s="86" t="str">
        <f t="shared" si="156"/>
        <v/>
      </c>
      <c r="BL428" s="86" t="str">
        <f t="shared" si="153"/>
        <v/>
      </c>
      <c r="BM428" s="86" t="str">
        <f t="shared" si="157"/>
        <v/>
      </c>
    </row>
    <row r="429" spans="2:65" s="7" customFormat="1" x14ac:dyDescent="0.25">
      <c r="B429" s="104">
        <v>425</v>
      </c>
      <c r="C429" s="86">
        <f>IFERROR(INDEX(Backlog!B$6:B$1005,Calculation!$B429,1),"")</f>
        <v>0</v>
      </c>
      <c r="D429" s="86" t="str">
        <f>IFERROR(IF(INDEX(Backlog!C$6:C$1005,Calculation!$B429,1)="","",INDEX(Backlog!C$6:C$1005,Calculation!$B429,1)),"")</f>
        <v/>
      </c>
      <c r="E429" s="86" t="str">
        <f>IFERROR(""&amp;INDEX(Backlog!D$6:D$1005,Calculation!$B429,1),"")</f>
        <v/>
      </c>
      <c r="F429" s="86" t="str">
        <f>IFERROR(""&amp;INDEX(Backlog!E$6:E$1005,Calculation!$B429,1),"")</f>
        <v/>
      </c>
      <c r="G429" s="86" t="str">
        <f>IFERROR(""&amp;INDEX(Backlog!F$6:F$1005,Calculation!$B429,1),"")</f>
        <v/>
      </c>
      <c r="H429" s="86" t="str">
        <f>IFERROR(IF(INDEX(Backlog!G$6:G$1005,Calculation!$B429,1)="","",INDEX(Backlog!G$6:G$1005,Calculation!$B429,1)),"")</f>
        <v/>
      </c>
      <c r="I429" s="86" t="str">
        <f>IFERROR(IF(INDEX(Backlog!H$6:H$1005,Calculation!$B429,1)="","Not set",INDEX(Backlog!H$6:H$1005,Calculation!$B429,1)),"")</f>
        <v>Not set</v>
      </c>
      <c r="J429" s="86" t="str">
        <f>IFERROR(""&amp;INDEX(Backlog!I$6:I$1005,Calculation!$B429,1),"")</f>
        <v/>
      </c>
      <c r="K429" s="86" t="str">
        <f>IFERROR(IF(LEN(INDEX(Backlog!J$6:J$1005,Calculation!$B429,1))=0,"Not set",INDEX(Backlog!J$6:J$1005,Calculation!$B429,1)),"")</f>
        <v>Not set</v>
      </c>
      <c r="L429" s="105" t="str">
        <f>IFERROR(IF(INDEX(Backlog!K$6:K$1005,Calculation!$B429,1)="","",INDEX(Backlog!K$6:K$1005,Calculation!$B429,1)),"")</f>
        <v/>
      </c>
      <c r="M429" s="105" t="str">
        <f t="shared" si="140"/>
        <v/>
      </c>
      <c r="N429" s="105" t="str">
        <f>IFERROR(IF(INDEX(Backlog!L$6:L$1005,Calculation!$B429,1)="","",INDEX(Backlog!L$6:L$1005,Calculation!$B429,1)),"")</f>
        <v/>
      </c>
      <c r="O429" s="105" t="str">
        <f t="shared" si="141"/>
        <v/>
      </c>
      <c r="P429" s="86" t="str">
        <f>IFERROR(""&amp;INDEX(Backlog!M$6:M$1005,Calculation!$B429,1),"")</f>
        <v/>
      </c>
      <c r="Q429" s="106" t="str">
        <f t="shared" si="142"/>
        <v/>
      </c>
      <c r="R429" s="106">
        <f t="shared" si="143"/>
        <v>0</v>
      </c>
      <c r="T429" s="107">
        <f t="shared" si="144"/>
        <v>0</v>
      </c>
      <c r="U429" s="86">
        <f t="shared" si="145"/>
        <v>1</v>
      </c>
      <c r="V429" s="86">
        <f t="shared" si="146"/>
        <v>1</v>
      </c>
      <c r="W429" s="86">
        <f t="shared" si="147"/>
        <v>1</v>
      </c>
      <c r="X429" s="86">
        <f t="shared" si="154"/>
        <v>0</v>
      </c>
      <c r="Y429" s="86" t="str">
        <f t="shared" si="148"/>
        <v xml:space="preserve">#0 - </v>
      </c>
      <c r="Z429" s="86" t="str">
        <f t="shared" si="149"/>
        <v>-</v>
      </c>
      <c r="AA429" s="86" t="str">
        <f>IF(X429=0,"",IF(LEN(K429)=0,COLUMN(Kanban!$D$8),IFERROR(MATCH(K429,Kanban!$A$8:$AI$8,0),COLUMN(Kanban!$D$8))))</f>
        <v/>
      </c>
      <c r="AB429" s="86" t="str">
        <f>IF(X429=0,"",2*COUNTIF($AA$5:AA429,AA429)+$AF$5)</f>
        <v/>
      </c>
      <c r="AC429" s="106" t="str">
        <f t="shared" si="155"/>
        <v>-</v>
      </c>
      <c r="BF429" s="111" t="str">
        <f t="array" ref="BF429">IFERROR(SMALL(IF($D$5:$D$1004=$AP$6,$N$5:$N$1004,""),B429),"")</f>
        <v/>
      </c>
      <c r="BG429" s="112" t="str">
        <f>IF(IFERROR(MATCH(BF429,$BF$4:BF428,0),0)=0,MAX($BG$4:BG428)+1,"")</f>
        <v/>
      </c>
      <c r="BH429" s="113" t="str">
        <f t="shared" si="150"/>
        <v/>
      </c>
      <c r="BI429" s="112" t="str">
        <f t="shared" si="151"/>
        <v/>
      </c>
      <c r="BJ429" s="86" t="str">
        <f t="shared" si="152"/>
        <v/>
      </c>
      <c r="BK429" s="86" t="str">
        <f t="shared" si="156"/>
        <v/>
      </c>
      <c r="BL429" s="86" t="str">
        <f t="shared" si="153"/>
        <v/>
      </c>
      <c r="BM429" s="86" t="str">
        <f t="shared" si="157"/>
        <v/>
      </c>
    </row>
    <row r="430" spans="2:65" s="7" customFormat="1" x14ac:dyDescent="0.25">
      <c r="B430" s="104">
        <v>426</v>
      </c>
      <c r="C430" s="86">
        <f>IFERROR(INDEX(Backlog!B$6:B$1005,Calculation!$B430,1),"")</f>
        <v>0</v>
      </c>
      <c r="D430" s="86" t="str">
        <f>IFERROR(IF(INDEX(Backlog!C$6:C$1005,Calculation!$B430,1)="","",INDEX(Backlog!C$6:C$1005,Calculation!$B430,1)),"")</f>
        <v/>
      </c>
      <c r="E430" s="86" t="str">
        <f>IFERROR(""&amp;INDEX(Backlog!D$6:D$1005,Calculation!$B430,1),"")</f>
        <v/>
      </c>
      <c r="F430" s="86" t="str">
        <f>IFERROR(""&amp;INDEX(Backlog!E$6:E$1005,Calculation!$B430,1),"")</f>
        <v/>
      </c>
      <c r="G430" s="86" t="str">
        <f>IFERROR(""&amp;INDEX(Backlog!F$6:F$1005,Calculation!$B430,1),"")</f>
        <v/>
      </c>
      <c r="H430" s="86" t="str">
        <f>IFERROR(IF(INDEX(Backlog!G$6:G$1005,Calculation!$B430,1)="","",INDEX(Backlog!G$6:G$1005,Calculation!$B430,1)),"")</f>
        <v/>
      </c>
      <c r="I430" s="86" t="str">
        <f>IFERROR(IF(INDEX(Backlog!H$6:H$1005,Calculation!$B430,1)="","Not set",INDEX(Backlog!H$6:H$1005,Calculation!$B430,1)),"")</f>
        <v>Not set</v>
      </c>
      <c r="J430" s="86" t="str">
        <f>IFERROR(""&amp;INDEX(Backlog!I$6:I$1005,Calculation!$B430,1),"")</f>
        <v/>
      </c>
      <c r="K430" s="86" t="str">
        <f>IFERROR(IF(LEN(INDEX(Backlog!J$6:J$1005,Calculation!$B430,1))=0,"Not set",INDEX(Backlog!J$6:J$1005,Calculation!$B430,1)),"")</f>
        <v>Not set</v>
      </c>
      <c r="L430" s="105" t="str">
        <f>IFERROR(IF(INDEX(Backlog!K$6:K$1005,Calculation!$B430,1)="","",INDEX(Backlog!K$6:K$1005,Calculation!$B430,1)),"")</f>
        <v/>
      </c>
      <c r="M430" s="105" t="str">
        <f t="shared" si="140"/>
        <v/>
      </c>
      <c r="N430" s="105" t="str">
        <f>IFERROR(IF(INDEX(Backlog!L$6:L$1005,Calculation!$B430,1)="","",INDEX(Backlog!L$6:L$1005,Calculation!$B430,1)),"")</f>
        <v/>
      </c>
      <c r="O430" s="105" t="str">
        <f t="shared" si="141"/>
        <v/>
      </c>
      <c r="P430" s="86" t="str">
        <f>IFERROR(""&amp;INDEX(Backlog!M$6:M$1005,Calculation!$B430,1),"")</f>
        <v/>
      </c>
      <c r="Q430" s="106" t="str">
        <f t="shared" si="142"/>
        <v/>
      </c>
      <c r="R430" s="106">
        <f t="shared" si="143"/>
        <v>0</v>
      </c>
      <c r="T430" s="107">
        <f t="shared" si="144"/>
        <v>0</v>
      </c>
      <c r="U430" s="86">
        <f t="shared" si="145"/>
        <v>1</v>
      </c>
      <c r="V430" s="86">
        <f t="shared" si="146"/>
        <v>1</v>
      </c>
      <c r="W430" s="86">
        <f t="shared" si="147"/>
        <v>1</v>
      </c>
      <c r="X430" s="86">
        <f t="shared" si="154"/>
        <v>0</v>
      </c>
      <c r="Y430" s="86" t="str">
        <f t="shared" si="148"/>
        <v xml:space="preserve">#0 - </v>
      </c>
      <c r="Z430" s="86" t="str">
        <f t="shared" si="149"/>
        <v>-</v>
      </c>
      <c r="AA430" s="86" t="str">
        <f>IF(X430=0,"",IF(LEN(K430)=0,COLUMN(Kanban!$D$8),IFERROR(MATCH(K430,Kanban!$A$8:$AI$8,0),COLUMN(Kanban!$D$8))))</f>
        <v/>
      </c>
      <c r="AB430" s="86" t="str">
        <f>IF(X430=0,"",2*COUNTIF($AA$5:AA430,AA430)+$AF$5)</f>
        <v/>
      </c>
      <c r="AC430" s="106" t="str">
        <f t="shared" si="155"/>
        <v>-</v>
      </c>
      <c r="BF430" s="111" t="str">
        <f t="array" ref="BF430">IFERROR(SMALL(IF($D$5:$D$1004=$AP$6,$N$5:$N$1004,""),B430),"")</f>
        <v/>
      </c>
      <c r="BG430" s="112" t="str">
        <f>IF(IFERROR(MATCH(BF430,$BF$4:BF429,0),0)=0,MAX($BG$4:BG429)+1,"")</f>
        <v/>
      </c>
      <c r="BH430" s="113" t="str">
        <f t="shared" si="150"/>
        <v/>
      </c>
      <c r="BI430" s="112" t="str">
        <f t="shared" si="151"/>
        <v/>
      </c>
      <c r="BJ430" s="86" t="str">
        <f t="shared" si="152"/>
        <v/>
      </c>
      <c r="BK430" s="86" t="str">
        <f t="shared" si="156"/>
        <v/>
      </c>
      <c r="BL430" s="86" t="str">
        <f t="shared" si="153"/>
        <v/>
      </c>
      <c r="BM430" s="86" t="str">
        <f t="shared" si="157"/>
        <v/>
      </c>
    </row>
    <row r="431" spans="2:65" s="7" customFormat="1" x14ac:dyDescent="0.25">
      <c r="B431" s="104">
        <v>427</v>
      </c>
      <c r="C431" s="86">
        <f>IFERROR(INDEX(Backlog!B$6:B$1005,Calculation!$B431,1),"")</f>
        <v>0</v>
      </c>
      <c r="D431" s="86" t="str">
        <f>IFERROR(IF(INDEX(Backlog!C$6:C$1005,Calculation!$B431,1)="","",INDEX(Backlog!C$6:C$1005,Calculation!$B431,1)),"")</f>
        <v/>
      </c>
      <c r="E431" s="86" t="str">
        <f>IFERROR(""&amp;INDEX(Backlog!D$6:D$1005,Calculation!$B431,1),"")</f>
        <v/>
      </c>
      <c r="F431" s="86" t="str">
        <f>IFERROR(""&amp;INDEX(Backlog!E$6:E$1005,Calculation!$B431,1),"")</f>
        <v/>
      </c>
      <c r="G431" s="86" t="str">
        <f>IFERROR(""&amp;INDEX(Backlog!F$6:F$1005,Calculation!$B431,1),"")</f>
        <v/>
      </c>
      <c r="H431" s="86" t="str">
        <f>IFERROR(IF(INDEX(Backlog!G$6:G$1005,Calculation!$B431,1)="","",INDEX(Backlog!G$6:G$1005,Calculation!$B431,1)),"")</f>
        <v/>
      </c>
      <c r="I431" s="86" t="str">
        <f>IFERROR(IF(INDEX(Backlog!H$6:H$1005,Calculation!$B431,1)="","Not set",INDEX(Backlog!H$6:H$1005,Calculation!$B431,1)),"")</f>
        <v>Not set</v>
      </c>
      <c r="J431" s="86" t="str">
        <f>IFERROR(""&amp;INDEX(Backlog!I$6:I$1005,Calculation!$B431,1),"")</f>
        <v/>
      </c>
      <c r="K431" s="86" t="str">
        <f>IFERROR(IF(LEN(INDEX(Backlog!J$6:J$1005,Calculation!$B431,1))=0,"Not set",INDEX(Backlog!J$6:J$1005,Calculation!$B431,1)),"")</f>
        <v>Not set</v>
      </c>
      <c r="L431" s="105" t="str">
        <f>IFERROR(IF(INDEX(Backlog!K$6:K$1005,Calculation!$B431,1)="","",INDEX(Backlog!K$6:K$1005,Calculation!$B431,1)),"")</f>
        <v/>
      </c>
      <c r="M431" s="105" t="str">
        <f t="shared" si="140"/>
        <v/>
      </c>
      <c r="N431" s="105" t="str">
        <f>IFERROR(IF(INDEX(Backlog!L$6:L$1005,Calculation!$B431,1)="","",INDEX(Backlog!L$6:L$1005,Calculation!$B431,1)),"")</f>
        <v/>
      </c>
      <c r="O431" s="105" t="str">
        <f t="shared" si="141"/>
        <v/>
      </c>
      <c r="P431" s="86" t="str">
        <f>IFERROR(""&amp;INDEX(Backlog!M$6:M$1005,Calculation!$B431,1),"")</f>
        <v/>
      </c>
      <c r="Q431" s="106" t="str">
        <f t="shared" si="142"/>
        <v/>
      </c>
      <c r="R431" s="106">
        <f t="shared" si="143"/>
        <v>0</v>
      </c>
      <c r="T431" s="107">
        <f t="shared" si="144"/>
        <v>0</v>
      </c>
      <c r="U431" s="86">
        <f t="shared" si="145"/>
        <v>1</v>
      </c>
      <c r="V431" s="86">
        <f t="shared" si="146"/>
        <v>1</v>
      </c>
      <c r="W431" s="86">
        <f t="shared" si="147"/>
        <v>1</v>
      </c>
      <c r="X431" s="86">
        <f t="shared" si="154"/>
        <v>0</v>
      </c>
      <c r="Y431" s="86" t="str">
        <f t="shared" si="148"/>
        <v xml:space="preserve">#0 - </v>
      </c>
      <c r="Z431" s="86" t="str">
        <f t="shared" si="149"/>
        <v>-</v>
      </c>
      <c r="AA431" s="86" t="str">
        <f>IF(X431=0,"",IF(LEN(K431)=0,COLUMN(Kanban!$D$8),IFERROR(MATCH(K431,Kanban!$A$8:$AI$8,0),COLUMN(Kanban!$D$8))))</f>
        <v/>
      </c>
      <c r="AB431" s="86" t="str">
        <f>IF(X431=0,"",2*COUNTIF($AA$5:AA431,AA431)+$AF$5)</f>
        <v/>
      </c>
      <c r="AC431" s="106" t="str">
        <f t="shared" si="155"/>
        <v>-</v>
      </c>
      <c r="BF431" s="111" t="str">
        <f t="array" ref="BF431">IFERROR(SMALL(IF($D$5:$D$1004=$AP$6,$N$5:$N$1004,""),B431),"")</f>
        <v/>
      </c>
      <c r="BG431" s="112" t="str">
        <f>IF(IFERROR(MATCH(BF431,$BF$4:BF430,0),0)=0,MAX($BG$4:BG430)+1,"")</f>
        <v/>
      </c>
      <c r="BH431" s="113" t="str">
        <f t="shared" si="150"/>
        <v/>
      </c>
      <c r="BI431" s="112" t="str">
        <f t="shared" si="151"/>
        <v/>
      </c>
      <c r="BJ431" s="86" t="str">
        <f t="shared" si="152"/>
        <v/>
      </c>
      <c r="BK431" s="86" t="str">
        <f t="shared" si="156"/>
        <v/>
      </c>
      <c r="BL431" s="86" t="str">
        <f t="shared" si="153"/>
        <v/>
      </c>
      <c r="BM431" s="86" t="str">
        <f t="shared" si="157"/>
        <v/>
      </c>
    </row>
    <row r="432" spans="2:65" s="7" customFormat="1" x14ac:dyDescent="0.25">
      <c r="B432" s="104">
        <v>428</v>
      </c>
      <c r="C432" s="86">
        <f>IFERROR(INDEX(Backlog!B$6:B$1005,Calculation!$B432,1),"")</f>
        <v>0</v>
      </c>
      <c r="D432" s="86" t="str">
        <f>IFERROR(IF(INDEX(Backlog!C$6:C$1005,Calculation!$B432,1)="","",INDEX(Backlog!C$6:C$1005,Calculation!$B432,1)),"")</f>
        <v/>
      </c>
      <c r="E432" s="86" t="str">
        <f>IFERROR(""&amp;INDEX(Backlog!D$6:D$1005,Calculation!$B432,1),"")</f>
        <v/>
      </c>
      <c r="F432" s="86" t="str">
        <f>IFERROR(""&amp;INDEX(Backlog!E$6:E$1005,Calculation!$B432,1),"")</f>
        <v/>
      </c>
      <c r="G432" s="86" t="str">
        <f>IFERROR(""&amp;INDEX(Backlog!F$6:F$1005,Calculation!$B432,1),"")</f>
        <v/>
      </c>
      <c r="H432" s="86" t="str">
        <f>IFERROR(IF(INDEX(Backlog!G$6:G$1005,Calculation!$B432,1)="","",INDEX(Backlog!G$6:G$1005,Calculation!$B432,1)),"")</f>
        <v/>
      </c>
      <c r="I432" s="86" t="str">
        <f>IFERROR(IF(INDEX(Backlog!H$6:H$1005,Calculation!$B432,1)="","Not set",INDEX(Backlog!H$6:H$1005,Calculation!$B432,1)),"")</f>
        <v>Not set</v>
      </c>
      <c r="J432" s="86" t="str">
        <f>IFERROR(""&amp;INDEX(Backlog!I$6:I$1005,Calculation!$B432,1),"")</f>
        <v/>
      </c>
      <c r="K432" s="86" t="str">
        <f>IFERROR(IF(LEN(INDEX(Backlog!J$6:J$1005,Calculation!$B432,1))=0,"Not set",INDEX(Backlog!J$6:J$1005,Calculation!$B432,1)),"")</f>
        <v>Not set</v>
      </c>
      <c r="L432" s="105" t="str">
        <f>IFERROR(IF(INDEX(Backlog!K$6:K$1005,Calculation!$B432,1)="","",INDEX(Backlog!K$6:K$1005,Calculation!$B432,1)),"")</f>
        <v/>
      </c>
      <c r="M432" s="105" t="str">
        <f t="shared" si="140"/>
        <v/>
      </c>
      <c r="N432" s="105" t="str">
        <f>IFERROR(IF(INDEX(Backlog!L$6:L$1005,Calculation!$B432,1)="","",INDEX(Backlog!L$6:L$1005,Calculation!$B432,1)),"")</f>
        <v/>
      </c>
      <c r="O432" s="105" t="str">
        <f t="shared" si="141"/>
        <v/>
      </c>
      <c r="P432" s="86" t="str">
        <f>IFERROR(""&amp;INDEX(Backlog!M$6:M$1005,Calculation!$B432,1),"")</f>
        <v/>
      </c>
      <c r="Q432" s="106" t="str">
        <f t="shared" si="142"/>
        <v/>
      </c>
      <c r="R432" s="106">
        <f t="shared" si="143"/>
        <v>0</v>
      </c>
      <c r="T432" s="107">
        <f t="shared" si="144"/>
        <v>0</v>
      </c>
      <c r="U432" s="86">
        <f t="shared" si="145"/>
        <v>1</v>
      </c>
      <c r="V432" s="86">
        <f t="shared" si="146"/>
        <v>1</v>
      </c>
      <c r="W432" s="86">
        <f t="shared" si="147"/>
        <v>1</v>
      </c>
      <c r="X432" s="86">
        <f t="shared" si="154"/>
        <v>0</v>
      </c>
      <c r="Y432" s="86" t="str">
        <f t="shared" si="148"/>
        <v xml:space="preserve">#0 - </v>
      </c>
      <c r="Z432" s="86" t="str">
        <f t="shared" si="149"/>
        <v>-</v>
      </c>
      <c r="AA432" s="86" t="str">
        <f>IF(X432=0,"",IF(LEN(K432)=0,COLUMN(Kanban!$D$8),IFERROR(MATCH(K432,Kanban!$A$8:$AI$8,0),COLUMN(Kanban!$D$8))))</f>
        <v/>
      </c>
      <c r="AB432" s="86" t="str">
        <f>IF(X432=0,"",2*COUNTIF($AA$5:AA432,AA432)+$AF$5)</f>
        <v/>
      </c>
      <c r="AC432" s="106" t="str">
        <f t="shared" si="155"/>
        <v>-</v>
      </c>
      <c r="BF432" s="111" t="str">
        <f t="array" ref="BF432">IFERROR(SMALL(IF($D$5:$D$1004=$AP$6,$N$5:$N$1004,""),B432),"")</f>
        <v/>
      </c>
      <c r="BG432" s="112" t="str">
        <f>IF(IFERROR(MATCH(BF432,$BF$4:BF431,0),0)=0,MAX($BG$4:BG431)+1,"")</f>
        <v/>
      </c>
      <c r="BH432" s="113" t="str">
        <f t="shared" si="150"/>
        <v/>
      </c>
      <c r="BI432" s="112" t="str">
        <f t="shared" si="151"/>
        <v/>
      </c>
      <c r="BJ432" s="86" t="str">
        <f t="shared" si="152"/>
        <v/>
      </c>
      <c r="BK432" s="86" t="str">
        <f t="shared" si="156"/>
        <v/>
      </c>
      <c r="BL432" s="86" t="str">
        <f t="shared" si="153"/>
        <v/>
      </c>
      <c r="BM432" s="86" t="str">
        <f t="shared" si="157"/>
        <v/>
      </c>
    </row>
    <row r="433" spans="2:65" s="7" customFormat="1" x14ac:dyDescent="0.25">
      <c r="B433" s="104">
        <v>429</v>
      </c>
      <c r="C433" s="86">
        <f>IFERROR(INDEX(Backlog!B$6:B$1005,Calculation!$B433,1),"")</f>
        <v>0</v>
      </c>
      <c r="D433" s="86" t="str">
        <f>IFERROR(IF(INDEX(Backlog!C$6:C$1005,Calculation!$B433,1)="","",INDEX(Backlog!C$6:C$1005,Calculation!$B433,1)),"")</f>
        <v/>
      </c>
      <c r="E433" s="86" t="str">
        <f>IFERROR(""&amp;INDEX(Backlog!D$6:D$1005,Calculation!$B433,1),"")</f>
        <v/>
      </c>
      <c r="F433" s="86" t="str">
        <f>IFERROR(""&amp;INDEX(Backlog!E$6:E$1005,Calculation!$B433,1),"")</f>
        <v/>
      </c>
      <c r="G433" s="86" t="str">
        <f>IFERROR(""&amp;INDEX(Backlog!F$6:F$1005,Calculation!$B433,1),"")</f>
        <v/>
      </c>
      <c r="H433" s="86" t="str">
        <f>IFERROR(IF(INDEX(Backlog!G$6:G$1005,Calculation!$B433,1)="","",INDEX(Backlog!G$6:G$1005,Calculation!$B433,1)),"")</f>
        <v/>
      </c>
      <c r="I433" s="86" t="str">
        <f>IFERROR(IF(INDEX(Backlog!H$6:H$1005,Calculation!$B433,1)="","Not set",INDEX(Backlog!H$6:H$1005,Calculation!$B433,1)),"")</f>
        <v>Not set</v>
      </c>
      <c r="J433" s="86" t="str">
        <f>IFERROR(""&amp;INDEX(Backlog!I$6:I$1005,Calculation!$B433,1),"")</f>
        <v/>
      </c>
      <c r="K433" s="86" t="str">
        <f>IFERROR(IF(LEN(INDEX(Backlog!J$6:J$1005,Calculation!$B433,1))=0,"Not set",INDEX(Backlog!J$6:J$1005,Calculation!$B433,1)),"")</f>
        <v>Not set</v>
      </c>
      <c r="L433" s="105" t="str">
        <f>IFERROR(IF(INDEX(Backlog!K$6:K$1005,Calculation!$B433,1)="","",INDEX(Backlog!K$6:K$1005,Calculation!$B433,1)),"")</f>
        <v/>
      </c>
      <c r="M433" s="105" t="str">
        <f t="shared" si="140"/>
        <v/>
      </c>
      <c r="N433" s="105" t="str">
        <f>IFERROR(IF(INDEX(Backlog!L$6:L$1005,Calculation!$B433,1)="","",INDEX(Backlog!L$6:L$1005,Calculation!$B433,1)),"")</f>
        <v/>
      </c>
      <c r="O433" s="105" t="str">
        <f t="shared" si="141"/>
        <v/>
      </c>
      <c r="P433" s="86" t="str">
        <f>IFERROR(""&amp;INDEX(Backlog!M$6:M$1005,Calculation!$B433,1),"")</f>
        <v/>
      </c>
      <c r="Q433" s="106" t="str">
        <f t="shared" si="142"/>
        <v/>
      </c>
      <c r="R433" s="106">
        <f t="shared" si="143"/>
        <v>0</v>
      </c>
      <c r="T433" s="107">
        <f t="shared" si="144"/>
        <v>0</v>
      </c>
      <c r="U433" s="86">
        <f t="shared" si="145"/>
        <v>1</v>
      </c>
      <c r="V433" s="86">
        <f t="shared" si="146"/>
        <v>1</v>
      </c>
      <c r="W433" s="86">
        <f t="shared" si="147"/>
        <v>1</v>
      </c>
      <c r="X433" s="86">
        <f t="shared" si="154"/>
        <v>0</v>
      </c>
      <c r="Y433" s="86" t="str">
        <f t="shared" si="148"/>
        <v xml:space="preserve">#0 - </v>
      </c>
      <c r="Z433" s="86" t="str">
        <f t="shared" si="149"/>
        <v>-</v>
      </c>
      <c r="AA433" s="86" t="str">
        <f>IF(X433=0,"",IF(LEN(K433)=0,COLUMN(Kanban!$D$8),IFERROR(MATCH(K433,Kanban!$A$8:$AI$8,0),COLUMN(Kanban!$D$8))))</f>
        <v/>
      </c>
      <c r="AB433" s="86" t="str">
        <f>IF(X433=0,"",2*COUNTIF($AA$5:AA433,AA433)+$AF$5)</f>
        <v/>
      </c>
      <c r="AC433" s="106" t="str">
        <f t="shared" si="155"/>
        <v>-</v>
      </c>
      <c r="BF433" s="111" t="str">
        <f t="array" ref="BF433">IFERROR(SMALL(IF($D$5:$D$1004=$AP$6,$N$5:$N$1004,""),B433),"")</f>
        <v/>
      </c>
      <c r="BG433" s="112" t="str">
        <f>IF(IFERROR(MATCH(BF433,$BF$4:BF432,0),0)=0,MAX($BG$4:BG432)+1,"")</f>
        <v/>
      </c>
      <c r="BH433" s="113" t="str">
        <f t="shared" si="150"/>
        <v/>
      </c>
      <c r="BI433" s="112" t="str">
        <f t="shared" si="151"/>
        <v/>
      </c>
      <c r="BJ433" s="86" t="str">
        <f t="shared" si="152"/>
        <v/>
      </c>
      <c r="BK433" s="86" t="str">
        <f t="shared" si="156"/>
        <v/>
      </c>
      <c r="BL433" s="86" t="str">
        <f t="shared" si="153"/>
        <v/>
      </c>
      <c r="BM433" s="86" t="str">
        <f t="shared" si="157"/>
        <v/>
      </c>
    </row>
    <row r="434" spans="2:65" s="7" customFormat="1" x14ac:dyDescent="0.25">
      <c r="B434" s="104">
        <v>430</v>
      </c>
      <c r="C434" s="86">
        <f>IFERROR(INDEX(Backlog!B$6:B$1005,Calculation!$B434,1),"")</f>
        <v>0</v>
      </c>
      <c r="D434" s="86" t="str">
        <f>IFERROR(IF(INDEX(Backlog!C$6:C$1005,Calculation!$B434,1)="","",INDEX(Backlog!C$6:C$1005,Calculation!$B434,1)),"")</f>
        <v/>
      </c>
      <c r="E434" s="86" t="str">
        <f>IFERROR(""&amp;INDEX(Backlog!D$6:D$1005,Calculation!$B434,1),"")</f>
        <v/>
      </c>
      <c r="F434" s="86" t="str">
        <f>IFERROR(""&amp;INDEX(Backlog!E$6:E$1005,Calculation!$B434,1),"")</f>
        <v/>
      </c>
      <c r="G434" s="86" t="str">
        <f>IFERROR(""&amp;INDEX(Backlog!F$6:F$1005,Calculation!$B434,1),"")</f>
        <v/>
      </c>
      <c r="H434" s="86" t="str">
        <f>IFERROR(IF(INDEX(Backlog!G$6:G$1005,Calculation!$B434,1)="","",INDEX(Backlog!G$6:G$1005,Calculation!$B434,1)),"")</f>
        <v/>
      </c>
      <c r="I434" s="86" t="str">
        <f>IFERROR(IF(INDEX(Backlog!H$6:H$1005,Calculation!$B434,1)="","Not set",INDEX(Backlog!H$6:H$1005,Calculation!$B434,1)),"")</f>
        <v>Not set</v>
      </c>
      <c r="J434" s="86" t="str">
        <f>IFERROR(""&amp;INDEX(Backlog!I$6:I$1005,Calculation!$B434,1),"")</f>
        <v/>
      </c>
      <c r="K434" s="86" t="str">
        <f>IFERROR(IF(LEN(INDEX(Backlog!J$6:J$1005,Calculation!$B434,1))=0,"Not set",INDEX(Backlog!J$6:J$1005,Calculation!$B434,1)),"")</f>
        <v>Not set</v>
      </c>
      <c r="L434" s="105" t="str">
        <f>IFERROR(IF(INDEX(Backlog!K$6:K$1005,Calculation!$B434,1)="","",INDEX(Backlog!K$6:K$1005,Calculation!$B434,1)),"")</f>
        <v/>
      </c>
      <c r="M434" s="105" t="str">
        <f t="shared" si="140"/>
        <v/>
      </c>
      <c r="N434" s="105" t="str">
        <f>IFERROR(IF(INDEX(Backlog!L$6:L$1005,Calculation!$B434,1)="","",INDEX(Backlog!L$6:L$1005,Calculation!$B434,1)),"")</f>
        <v/>
      </c>
      <c r="O434" s="105" t="str">
        <f t="shared" si="141"/>
        <v/>
      </c>
      <c r="P434" s="86" t="str">
        <f>IFERROR(""&amp;INDEX(Backlog!M$6:M$1005,Calculation!$B434,1),"")</f>
        <v/>
      </c>
      <c r="Q434" s="106" t="str">
        <f t="shared" si="142"/>
        <v/>
      </c>
      <c r="R434" s="106">
        <f t="shared" si="143"/>
        <v>0</v>
      </c>
      <c r="T434" s="107">
        <f t="shared" si="144"/>
        <v>0</v>
      </c>
      <c r="U434" s="86">
        <f t="shared" si="145"/>
        <v>1</v>
      </c>
      <c r="V434" s="86">
        <f t="shared" si="146"/>
        <v>1</v>
      </c>
      <c r="W434" s="86">
        <f t="shared" si="147"/>
        <v>1</v>
      </c>
      <c r="X434" s="86">
        <f t="shared" si="154"/>
        <v>0</v>
      </c>
      <c r="Y434" s="86" t="str">
        <f t="shared" si="148"/>
        <v xml:space="preserve">#0 - </v>
      </c>
      <c r="Z434" s="86" t="str">
        <f t="shared" si="149"/>
        <v>-</v>
      </c>
      <c r="AA434" s="86" t="str">
        <f>IF(X434=0,"",IF(LEN(K434)=0,COLUMN(Kanban!$D$8),IFERROR(MATCH(K434,Kanban!$A$8:$AI$8,0),COLUMN(Kanban!$D$8))))</f>
        <v/>
      </c>
      <c r="AB434" s="86" t="str">
        <f>IF(X434=0,"",2*COUNTIF($AA$5:AA434,AA434)+$AF$5)</f>
        <v/>
      </c>
      <c r="AC434" s="106" t="str">
        <f t="shared" si="155"/>
        <v>-</v>
      </c>
      <c r="BF434" s="111" t="str">
        <f t="array" ref="BF434">IFERROR(SMALL(IF($D$5:$D$1004=$AP$6,$N$5:$N$1004,""),B434),"")</f>
        <v/>
      </c>
      <c r="BG434" s="112" t="str">
        <f>IF(IFERROR(MATCH(BF434,$BF$4:BF433,0),0)=0,MAX($BG$4:BG433)+1,"")</f>
        <v/>
      </c>
      <c r="BH434" s="113" t="str">
        <f t="shared" si="150"/>
        <v/>
      </c>
      <c r="BI434" s="112" t="str">
        <f t="shared" si="151"/>
        <v/>
      </c>
      <c r="BJ434" s="86" t="str">
        <f t="shared" si="152"/>
        <v/>
      </c>
      <c r="BK434" s="86" t="str">
        <f t="shared" si="156"/>
        <v/>
      </c>
      <c r="BL434" s="86" t="str">
        <f t="shared" si="153"/>
        <v/>
      </c>
      <c r="BM434" s="86" t="str">
        <f t="shared" si="157"/>
        <v/>
      </c>
    </row>
    <row r="435" spans="2:65" s="7" customFormat="1" x14ac:dyDescent="0.25">
      <c r="B435" s="104">
        <v>431</v>
      </c>
      <c r="C435" s="86">
        <f>IFERROR(INDEX(Backlog!B$6:B$1005,Calculation!$B435,1),"")</f>
        <v>0</v>
      </c>
      <c r="D435" s="86" t="str">
        <f>IFERROR(IF(INDEX(Backlog!C$6:C$1005,Calculation!$B435,1)="","",INDEX(Backlog!C$6:C$1005,Calculation!$B435,1)),"")</f>
        <v/>
      </c>
      <c r="E435" s="86" t="str">
        <f>IFERROR(""&amp;INDEX(Backlog!D$6:D$1005,Calculation!$B435,1),"")</f>
        <v/>
      </c>
      <c r="F435" s="86" t="str">
        <f>IFERROR(""&amp;INDEX(Backlog!E$6:E$1005,Calculation!$B435,1),"")</f>
        <v/>
      </c>
      <c r="G435" s="86" t="str">
        <f>IFERROR(""&amp;INDEX(Backlog!F$6:F$1005,Calculation!$B435,1),"")</f>
        <v/>
      </c>
      <c r="H435" s="86" t="str">
        <f>IFERROR(IF(INDEX(Backlog!G$6:G$1005,Calculation!$B435,1)="","",INDEX(Backlog!G$6:G$1005,Calculation!$B435,1)),"")</f>
        <v/>
      </c>
      <c r="I435" s="86" t="str">
        <f>IFERROR(IF(INDEX(Backlog!H$6:H$1005,Calculation!$B435,1)="","Not set",INDEX(Backlog!H$6:H$1005,Calculation!$B435,1)),"")</f>
        <v>Not set</v>
      </c>
      <c r="J435" s="86" t="str">
        <f>IFERROR(""&amp;INDEX(Backlog!I$6:I$1005,Calculation!$B435,1),"")</f>
        <v/>
      </c>
      <c r="K435" s="86" t="str">
        <f>IFERROR(IF(LEN(INDEX(Backlog!J$6:J$1005,Calculation!$B435,1))=0,"Not set",INDEX(Backlog!J$6:J$1005,Calculation!$B435,1)),"")</f>
        <v>Not set</v>
      </c>
      <c r="L435" s="105" t="str">
        <f>IFERROR(IF(INDEX(Backlog!K$6:K$1005,Calculation!$B435,1)="","",INDEX(Backlog!K$6:K$1005,Calculation!$B435,1)),"")</f>
        <v/>
      </c>
      <c r="M435" s="105" t="str">
        <f t="shared" si="140"/>
        <v/>
      </c>
      <c r="N435" s="105" t="str">
        <f>IFERROR(IF(INDEX(Backlog!L$6:L$1005,Calculation!$B435,1)="","",INDEX(Backlog!L$6:L$1005,Calculation!$B435,1)),"")</f>
        <v/>
      </c>
      <c r="O435" s="105" t="str">
        <f t="shared" si="141"/>
        <v/>
      </c>
      <c r="P435" s="86" t="str">
        <f>IFERROR(""&amp;INDEX(Backlog!M$6:M$1005,Calculation!$B435,1),"")</f>
        <v/>
      </c>
      <c r="Q435" s="106" t="str">
        <f t="shared" si="142"/>
        <v/>
      </c>
      <c r="R435" s="106">
        <f t="shared" si="143"/>
        <v>0</v>
      </c>
      <c r="T435" s="107">
        <f t="shared" si="144"/>
        <v>0</v>
      </c>
      <c r="U435" s="86">
        <f t="shared" si="145"/>
        <v>1</v>
      </c>
      <c r="V435" s="86">
        <f t="shared" si="146"/>
        <v>1</v>
      </c>
      <c r="W435" s="86">
        <f t="shared" si="147"/>
        <v>1</v>
      </c>
      <c r="X435" s="86">
        <f t="shared" si="154"/>
        <v>0</v>
      </c>
      <c r="Y435" s="86" t="str">
        <f t="shared" si="148"/>
        <v xml:space="preserve">#0 - </v>
      </c>
      <c r="Z435" s="86" t="str">
        <f t="shared" si="149"/>
        <v>-</v>
      </c>
      <c r="AA435" s="86" t="str">
        <f>IF(X435=0,"",IF(LEN(K435)=0,COLUMN(Kanban!$D$8),IFERROR(MATCH(K435,Kanban!$A$8:$AI$8,0),COLUMN(Kanban!$D$8))))</f>
        <v/>
      </c>
      <c r="AB435" s="86" t="str">
        <f>IF(X435=0,"",2*COUNTIF($AA$5:AA435,AA435)+$AF$5)</f>
        <v/>
      </c>
      <c r="AC435" s="106" t="str">
        <f t="shared" si="155"/>
        <v>-</v>
      </c>
      <c r="BF435" s="111" t="str">
        <f t="array" ref="BF435">IFERROR(SMALL(IF($D$5:$D$1004=$AP$6,$N$5:$N$1004,""),B435),"")</f>
        <v/>
      </c>
      <c r="BG435" s="112" t="str">
        <f>IF(IFERROR(MATCH(BF435,$BF$4:BF434,0),0)=0,MAX($BG$4:BG434)+1,"")</f>
        <v/>
      </c>
      <c r="BH435" s="113" t="str">
        <f t="shared" si="150"/>
        <v/>
      </c>
      <c r="BI435" s="112" t="str">
        <f t="shared" si="151"/>
        <v/>
      </c>
      <c r="BJ435" s="86" t="str">
        <f t="shared" si="152"/>
        <v/>
      </c>
      <c r="BK435" s="86" t="str">
        <f t="shared" si="156"/>
        <v/>
      </c>
      <c r="BL435" s="86" t="str">
        <f t="shared" si="153"/>
        <v/>
      </c>
      <c r="BM435" s="86" t="str">
        <f t="shared" si="157"/>
        <v/>
      </c>
    </row>
    <row r="436" spans="2:65" s="7" customFormat="1" x14ac:dyDescent="0.25">
      <c r="B436" s="104">
        <v>432</v>
      </c>
      <c r="C436" s="86">
        <f>IFERROR(INDEX(Backlog!B$6:B$1005,Calculation!$B436,1),"")</f>
        <v>0</v>
      </c>
      <c r="D436" s="86" t="str">
        <f>IFERROR(IF(INDEX(Backlog!C$6:C$1005,Calculation!$B436,1)="","",INDEX(Backlog!C$6:C$1005,Calculation!$B436,1)),"")</f>
        <v/>
      </c>
      <c r="E436" s="86" t="str">
        <f>IFERROR(""&amp;INDEX(Backlog!D$6:D$1005,Calculation!$B436,1),"")</f>
        <v/>
      </c>
      <c r="F436" s="86" t="str">
        <f>IFERROR(""&amp;INDEX(Backlog!E$6:E$1005,Calculation!$B436,1),"")</f>
        <v/>
      </c>
      <c r="G436" s="86" t="str">
        <f>IFERROR(""&amp;INDEX(Backlog!F$6:F$1005,Calculation!$B436,1),"")</f>
        <v/>
      </c>
      <c r="H436" s="86" t="str">
        <f>IFERROR(IF(INDEX(Backlog!G$6:G$1005,Calculation!$B436,1)="","",INDEX(Backlog!G$6:G$1005,Calculation!$B436,1)),"")</f>
        <v/>
      </c>
      <c r="I436" s="86" t="str">
        <f>IFERROR(IF(INDEX(Backlog!H$6:H$1005,Calculation!$B436,1)="","Not set",INDEX(Backlog!H$6:H$1005,Calculation!$B436,1)),"")</f>
        <v>Not set</v>
      </c>
      <c r="J436" s="86" t="str">
        <f>IFERROR(""&amp;INDEX(Backlog!I$6:I$1005,Calculation!$B436,1),"")</f>
        <v/>
      </c>
      <c r="K436" s="86" t="str">
        <f>IFERROR(IF(LEN(INDEX(Backlog!J$6:J$1005,Calculation!$B436,1))=0,"Not set",INDEX(Backlog!J$6:J$1005,Calculation!$B436,1)),"")</f>
        <v>Not set</v>
      </c>
      <c r="L436" s="105" t="str">
        <f>IFERROR(IF(INDEX(Backlog!K$6:K$1005,Calculation!$B436,1)="","",INDEX(Backlog!K$6:K$1005,Calculation!$B436,1)),"")</f>
        <v/>
      </c>
      <c r="M436" s="105" t="str">
        <f t="shared" si="140"/>
        <v/>
      </c>
      <c r="N436" s="105" t="str">
        <f>IFERROR(IF(INDEX(Backlog!L$6:L$1005,Calculation!$B436,1)="","",INDEX(Backlog!L$6:L$1005,Calculation!$B436,1)),"")</f>
        <v/>
      </c>
      <c r="O436" s="105" t="str">
        <f t="shared" si="141"/>
        <v/>
      </c>
      <c r="P436" s="86" t="str">
        <f>IFERROR(""&amp;INDEX(Backlog!M$6:M$1005,Calculation!$B436,1),"")</f>
        <v/>
      </c>
      <c r="Q436" s="106" t="str">
        <f t="shared" si="142"/>
        <v/>
      </c>
      <c r="R436" s="106">
        <f t="shared" si="143"/>
        <v>0</v>
      </c>
      <c r="T436" s="107">
        <f t="shared" si="144"/>
        <v>0</v>
      </c>
      <c r="U436" s="86">
        <f t="shared" si="145"/>
        <v>1</v>
      </c>
      <c r="V436" s="86">
        <f t="shared" si="146"/>
        <v>1</v>
      </c>
      <c r="W436" s="86">
        <f t="shared" si="147"/>
        <v>1</v>
      </c>
      <c r="X436" s="86">
        <f t="shared" si="154"/>
        <v>0</v>
      </c>
      <c r="Y436" s="86" t="str">
        <f t="shared" si="148"/>
        <v xml:space="preserve">#0 - </v>
      </c>
      <c r="Z436" s="86" t="str">
        <f t="shared" si="149"/>
        <v>-</v>
      </c>
      <c r="AA436" s="86" t="str">
        <f>IF(X436=0,"",IF(LEN(K436)=0,COLUMN(Kanban!$D$8),IFERROR(MATCH(K436,Kanban!$A$8:$AI$8,0),COLUMN(Kanban!$D$8))))</f>
        <v/>
      </c>
      <c r="AB436" s="86" t="str">
        <f>IF(X436=0,"",2*COUNTIF($AA$5:AA436,AA436)+$AF$5)</f>
        <v/>
      </c>
      <c r="AC436" s="106" t="str">
        <f t="shared" si="155"/>
        <v>-</v>
      </c>
      <c r="BF436" s="111" t="str">
        <f t="array" ref="BF436">IFERROR(SMALL(IF($D$5:$D$1004=$AP$6,$N$5:$N$1004,""),B436),"")</f>
        <v/>
      </c>
      <c r="BG436" s="112" t="str">
        <f>IF(IFERROR(MATCH(BF436,$BF$4:BF435,0),0)=0,MAX($BG$4:BG435)+1,"")</f>
        <v/>
      </c>
      <c r="BH436" s="113" t="str">
        <f t="shared" si="150"/>
        <v/>
      </c>
      <c r="BI436" s="112" t="str">
        <f t="shared" si="151"/>
        <v/>
      </c>
      <c r="BJ436" s="86" t="str">
        <f t="shared" si="152"/>
        <v/>
      </c>
      <c r="BK436" s="86" t="str">
        <f t="shared" si="156"/>
        <v/>
      </c>
      <c r="BL436" s="86" t="str">
        <f t="shared" si="153"/>
        <v/>
      </c>
      <c r="BM436" s="86" t="str">
        <f t="shared" si="157"/>
        <v/>
      </c>
    </row>
    <row r="437" spans="2:65" s="7" customFormat="1" x14ac:dyDescent="0.25">
      <c r="B437" s="104">
        <v>433</v>
      </c>
      <c r="C437" s="86">
        <f>IFERROR(INDEX(Backlog!B$6:B$1005,Calculation!$B437,1),"")</f>
        <v>0</v>
      </c>
      <c r="D437" s="86" t="str">
        <f>IFERROR(IF(INDEX(Backlog!C$6:C$1005,Calculation!$B437,1)="","",INDEX(Backlog!C$6:C$1005,Calculation!$B437,1)),"")</f>
        <v/>
      </c>
      <c r="E437" s="86" t="str">
        <f>IFERROR(""&amp;INDEX(Backlog!D$6:D$1005,Calculation!$B437,1),"")</f>
        <v/>
      </c>
      <c r="F437" s="86" t="str">
        <f>IFERROR(""&amp;INDEX(Backlog!E$6:E$1005,Calculation!$B437,1),"")</f>
        <v/>
      </c>
      <c r="G437" s="86" t="str">
        <f>IFERROR(""&amp;INDEX(Backlog!F$6:F$1005,Calculation!$B437,1),"")</f>
        <v/>
      </c>
      <c r="H437" s="86" t="str">
        <f>IFERROR(IF(INDEX(Backlog!G$6:G$1005,Calculation!$B437,1)="","",INDEX(Backlog!G$6:G$1005,Calculation!$B437,1)),"")</f>
        <v/>
      </c>
      <c r="I437" s="86" t="str">
        <f>IFERROR(IF(INDEX(Backlog!H$6:H$1005,Calculation!$B437,1)="","Not set",INDEX(Backlog!H$6:H$1005,Calculation!$B437,1)),"")</f>
        <v>Not set</v>
      </c>
      <c r="J437" s="86" t="str">
        <f>IFERROR(""&amp;INDEX(Backlog!I$6:I$1005,Calculation!$B437,1),"")</f>
        <v/>
      </c>
      <c r="K437" s="86" t="str">
        <f>IFERROR(IF(LEN(INDEX(Backlog!J$6:J$1005,Calculation!$B437,1))=0,"Not set",INDEX(Backlog!J$6:J$1005,Calculation!$B437,1)),"")</f>
        <v>Not set</v>
      </c>
      <c r="L437" s="105" t="str">
        <f>IFERROR(IF(INDEX(Backlog!K$6:K$1005,Calculation!$B437,1)="","",INDEX(Backlog!K$6:K$1005,Calculation!$B437,1)),"")</f>
        <v/>
      </c>
      <c r="M437" s="105" t="str">
        <f t="shared" si="140"/>
        <v/>
      </c>
      <c r="N437" s="105" t="str">
        <f>IFERROR(IF(INDEX(Backlog!L$6:L$1005,Calculation!$B437,1)="","",INDEX(Backlog!L$6:L$1005,Calculation!$B437,1)),"")</f>
        <v/>
      </c>
      <c r="O437" s="105" t="str">
        <f t="shared" si="141"/>
        <v/>
      </c>
      <c r="P437" s="86" t="str">
        <f>IFERROR(""&amp;INDEX(Backlog!M$6:M$1005,Calculation!$B437,1),"")</f>
        <v/>
      </c>
      <c r="Q437" s="106" t="str">
        <f t="shared" si="142"/>
        <v/>
      </c>
      <c r="R437" s="106">
        <f t="shared" si="143"/>
        <v>0</v>
      </c>
      <c r="T437" s="107">
        <f t="shared" si="144"/>
        <v>0</v>
      </c>
      <c r="U437" s="86">
        <f t="shared" si="145"/>
        <v>1</v>
      </c>
      <c r="V437" s="86">
        <f t="shared" si="146"/>
        <v>1</v>
      </c>
      <c r="W437" s="86">
        <f t="shared" si="147"/>
        <v>1</v>
      </c>
      <c r="X437" s="86">
        <f t="shared" si="154"/>
        <v>0</v>
      </c>
      <c r="Y437" s="86" t="str">
        <f t="shared" si="148"/>
        <v xml:space="preserve">#0 - </v>
      </c>
      <c r="Z437" s="86" t="str">
        <f t="shared" si="149"/>
        <v>-</v>
      </c>
      <c r="AA437" s="86" t="str">
        <f>IF(X437=0,"",IF(LEN(K437)=0,COLUMN(Kanban!$D$8),IFERROR(MATCH(K437,Kanban!$A$8:$AI$8,0),COLUMN(Kanban!$D$8))))</f>
        <v/>
      </c>
      <c r="AB437" s="86" t="str">
        <f>IF(X437=0,"",2*COUNTIF($AA$5:AA437,AA437)+$AF$5)</f>
        <v/>
      </c>
      <c r="AC437" s="106" t="str">
        <f t="shared" si="155"/>
        <v>-</v>
      </c>
      <c r="BF437" s="111" t="str">
        <f t="array" ref="BF437">IFERROR(SMALL(IF($D$5:$D$1004=$AP$6,$N$5:$N$1004,""),B437),"")</f>
        <v/>
      </c>
      <c r="BG437" s="112" t="str">
        <f>IF(IFERROR(MATCH(BF437,$BF$4:BF436,0),0)=0,MAX($BG$4:BG436)+1,"")</f>
        <v/>
      </c>
      <c r="BH437" s="113" t="str">
        <f t="shared" si="150"/>
        <v/>
      </c>
      <c r="BI437" s="112" t="str">
        <f t="shared" si="151"/>
        <v/>
      </c>
      <c r="BJ437" s="86" t="str">
        <f t="shared" si="152"/>
        <v/>
      </c>
      <c r="BK437" s="86" t="str">
        <f t="shared" si="156"/>
        <v/>
      </c>
      <c r="BL437" s="86" t="str">
        <f t="shared" si="153"/>
        <v/>
      </c>
      <c r="BM437" s="86" t="str">
        <f t="shared" si="157"/>
        <v/>
      </c>
    </row>
    <row r="438" spans="2:65" s="7" customFormat="1" x14ac:dyDescent="0.25">
      <c r="B438" s="104">
        <v>434</v>
      </c>
      <c r="C438" s="86">
        <f>IFERROR(INDEX(Backlog!B$6:B$1005,Calculation!$B438,1),"")</f>
        <v>0</v>
      </c>
      <c r="D438" s="86" t="str">
        <f>IFERROR(IF(INDEX(Backlog!C$6:C$1005,Calculation!$B438,1)="","",INDEX(Backlog!C$6:C$1005,Calculation!$B438,1)),"")</f>
        <v/>
      </c>
      <c r="E438" s="86" t="str">
        <f>IFERROR(""&amp;INDEX(Backlog!D$6:D$1005,Calculation!$B438,1),"")</f>
        <v/>
      </c>
      <c r="F438" s="86" t="str">
        <f>IFERROR(""&amp;INDEX(Backlog!E$6:E$1005,Calculation!$B438,1),"")</f>
        <v/>
      </c>
      <c r="G438" s="86" t="str">
        <f>IFERROR(""&amp;INDEX(Backlog!F$6:F$1005,Calculation!$B438,1),"")</f>
        <v/>
      </c>
      <c r="H438" s="86" t="str">
        <f>IFERROR(IF(INDEX(Backlog!G$6:G$1005,Calculation!$B438,1)="","",INDEX(Backlog!G$6:G$1005,Calculation!$B438,1)),"")</f>
        <v/>
      </c>
      <c r="I438" s="86" t="str">
        <f>IFERROR(IF(INDEX(Backlog!H$6:H$1005,Calculation!$B438,1)="","Not set",INDEX(Backlog!H$6:H$1005,Calculation!$B438,1)),"")</f>
        <v>Not set</v>
      </c>
      <c r="J438" s="86" t="str">
        <f>IFERROR(""&amp;INDEX(Backlog!I$6:I$1005,Calculation!$B438,1),"")</f>
        <v/>
      </c>
      <c r="K438" s="86" t="str">
        <f>IFERROR(IF(LEN(INDEX(Backlog!J$6:J$1005,Calculation!$B438,1))=0,"Not set",INDEX(Backlog!J$6:J$1005,Calculation!$B438,1)),"")</f>
        <v>Not set</v>
      </c>
      <c r="L438" s="105" t="str">
        <f>IFERROR(IF(INDEX(Backlog!K$6:K$1005,Calculation!$B438,1)="","",INDEX(Backlog!K$6:K$1005,Calculation!$B438,1)),"")</f>
        <v/>
      </c>
      <c r="M438" s="105" t="str">
        <f t="shared" si="140"/>
        <v/>
      </c>
      <c r="N438" s="105" t="str">
        <f>IFERROR(IF(INDEX(Backlog!L$6:L$1005,Calculation!$B438,1)="","",INDEX(Backlog!L$6:L$1005,Calculation!$B438,1)),"")</f>
        <v/>
      </c>
      <c r="O438" s="105" t="str">
        <f t="shared" si="141"/>
        <v/>
      </c>
      <c r="P438" s="86" t="str">
        <f>IFERROR(""&amp;INDEX(Backlog!M$6:M$1005,Calculation!$B438,1),"")</f>
        <v/>
      </c>
      <c r="Q438" s="106" t="str">
        <f t="shared" si="142"/>
        <v/>
      </c>
      <c r="R438" s="106">
        <f t="shared" si="143"/>
        <v>0</v>
      </c>
      <c r="T438" s="107">
        <f t="shared" si="144"/>
        <v>0</v>
      </c>
      <c r="U438" s="86">
        <f t="shared" si="145"/>
        <v>1</v>
      </c>
      <c r="V438" s="86">
        <f t="shared" si="146"/>
        <v>1</v>
      </c>
      <c r="W438" s="86">
        <f t="shared" si="147"/>
        <v>1</v>
      </c>
      <c r="X438" s="86">
        <f t="shared" si="154"/>
        <v>0</v>
      </c>
      <c r="Y438" s="86" t="str">
        <f t="shared" si="148"/>
        <v xml:space="preserve">#0 - </v>
      </c>
      <c r="Z438" s="86" t="str">
        <f t="shared" si="149"/>
        <v>-</v>
      </c>
      <c r="AA438" s="86" t="str">
        <f>IF(X438=0,"",IF(LEN(K438)=0,COLUMN(Kanban!$D$8),IFERROR(MATCH(K438,Kanban!$A$8:$AI$8,0),COLUMN(Kanban!$D$8))))</f>
        <v/>
      </c>
      <c r="AB438" s="86" t="str">
        <f>IF(X438=0,"",2*COUNTIF($AA$5:AA438,AA438)+$AF$5)</f>
        <v/>
      </c>
      <c r="AC438" s="106" t="str">
        <f t="shared" si="155"/>
        <v>-</v>
      </c>
      <c r="BF438" s="111" t="str">
        <f t="array" ref="BF438">IFERROR(SMALL(IF($D$5:$D$1004=$AP$6,$N$5:$N$1004,""),B438),"")</f>
        <v/>
      </c>
      <c r="BG438" s="112" t="str">
        <f>IF(IFERROR(MATCH(BF438,$BF$4:BF437,0),0)=0,MAX($BG$4:BG437)+1,"")</f>
        <v/>
      </c>
      <c r="BH438" s="113" t="str">
        <f t="shared" si="150"/>
        <v/>
      </c>
      <c r="BI438" s="112" t="str">
        <f t="shared" si="151"/>
        <v/>
      </c>
      <c r="BJ438" s="86" t="str">
        <f t="shared" si="152"/>
        <v/>
      </c>
      <c r="BK438" s="86" t="str">
        <f t="shared" si="156"/>
        <v/>
      </c>
      <c r="BL438" s="86" t="str">
        <f t="shared" si="153"/>
        <v/>
      </c>
      <c r="BM438" s="86" t="str">
        <f t="shared" si="157"/>
        <v/>
      </c>
    </row>
    <row r="439" spans="2:65" s="7" customFormat="1" x14ac:dyDescent="0.25">
      <c r="B439" s="104">
        <v>435</v>
      </c>
      <c r="C439" s="86">
        <f>IFERROR(INDEX(Backlog!B$6:B$1005,Calculation!$B439,1),"")</f>
        <v>0</v>
      </c>
      <c r="D439" s="86" t="str">
        <f>IFERROR(IF(INDEX(Backlog!C$6:C$1005,Calculation!$B439,1)="","",INDEX(Backlog!C$6:C$1005,Calculation!$B439,1)),"")</f>
        <v/>
      </c>
      <c r="E439" s="86" t="str">
        <f>IFERROR(""&amp;INDEX(Backlog!D$6:D$1005,Calculation!$B439,1),"")</f>
        <v/>
      </c>
      <c r="F439" s="86" t="str">
        <f>IFERROR(""&amp;INDEX(Backlog!E$6:E$1005,Calculation!$B439,1),"")</f>
        <v/>
      </c>
      <c r="G439" s="86" t="str">
        <f>IFERROR(""&amp;INDEX(Backlog!F$6:F$1005,Calculation!$B439,1),"")</f>
        <v/>
      </c>
      <c r="H439" s="86" t="str">
        <f>IFERROR(IF(INDEX(Backlog!G$6:G$1005,Calculation!$B439,1)="","",INDEX(Backlog!G$6:G$1005,Calculation!$B439,1)),"")</f>
        <v/>
      </c>
      <c r="I439" s="86" t="str">
        <f>IFERROR(IF(INDEX(Backlog!H$6:H$1005,Calculation!$B439,1)="","Not set",INDEX(Backlog!H$6:H$1005,Calculation!$B439,1)),"")</f>
        <v>Not set</v>
      </c>
      <c r="J439" s="86" t="str">
        <f>IFERROR(""&amp;INDEX(Backlog!I$6:I$1005,Calculation!$B439,1),"")</f>
        <v/>
      </c>
      <c r="K439" s="86" t="str">
        <f>IFERROR(IF(LEN(INDEX(Backlog!J$6:J$1005,Calculation!$B439,1))=0,"Not set",INDEX(Backlog!J$6:J$1005,Calculation!$B439,1)),"")</f>
        <v>Not set</v>
      </c>
      <c r="L439" s="105" t="str">
        <f>IFERROR(IF(INDEX(Backlog!K$6:K$1005,Calculation!$B439,1)="","",INDEX(Backlog!K$6:K$1005,Calculation!$B439,1)),"")</f>
        <v/>
      </c>
      <c r="M439" s="105" t="str">
        <f t="shared" si="140"/>
        <v/>
      </c>
      <c r="N439" s="105" t="str">
        <f>IFERROR(IF(INDEX(Backlog!L$6:L$1005,Calculation!$B439,1)="","",INDEX(Backlog!L$6:L$1005,Calculation!$B439,1)),"")</f>
        <v/>
      </c>
      <c r="O439" s="105" t="str">
        <f t="shared" si="141"/>
        <v/>
      </c>
      <c r="P439" s="86" t="str">
        <f>IFERROR(""&amp;INDEX(Backlog!M$6:M$1005,Calculation!$B439,1),"")</f>
        <v/>
      </c>
      <c r="Q439" s="106" t="str">
        <f t="shared" si="142"/>
        <v/>
      </c>
      <c r="R439" s="106">
        <f t="shared" si="143"/>
        <v>0</v>
      </c>
      <c r="T439" s="107">
        <f t="shared" si="144"/>
        <v>0</v>
      </c>
      <c r="U439" s="86">
        <f t="shared" si="145"/>
        <v>1</v>
      </c>
      <c r="V439" s="86">
        <f t="shared" si="146"/>
        <v>1</v>
      </c>
      <c r="W439" s="86">
        <f t="shared" si="147"/>
        <v>1</v>
      </c>
      <c r="X439" s="86">
        <f t="shared" si="154"/>
        <v>0</v>
      </c>
      <c r="Y439" s="86" t="str">
        <f t="shared" si="148"/>
        <v xml:space="preserve">#0 - </v>
      </c>
      <c r="Z439" s="86" t="str">
        <f t="shared" si="149"/>
        <v>-</v>
      </c>
      <c r="AA439" s="86" t="str">
        <f>IF(X439=0,"",IF(LEN(K439)=0,COLUMN(Kanban!$D$8),IFERROR(MATCH(K439,Kanban!$A$8:$AI$8,0),COLUMN(Kanban!$D$8))))</f>
        <v/>
      </c>
      <c r="AB439" s="86" t="str">
        <f>IF(X439=0,"",2*COUNTIF($AA$5:AA439,AA439)+$AF$5)</f>
        <v/>
      </c>
      <c r="AC439" s="106" t="str">
        <f t="shared" si="155"/>
        <v>-</v>
      </c>
      <c r="BF439" s="111" t="str">
        <f t="array" ref="BF439">IFERROR(SMALL(IF($D$5:$D$1004=$AP$6,$N$5:$N$1004,""),B439),"")</f>
        <v/>
      </c>
      <c r="BG439" s="112" t="str">
        <f>IF(IFERROR(MATCH(BF439,$BF$4:BF438,0),0)=0,MAX($BG$4:BG438)+1,"")</f>
        <v/>
      </c>
      <c r="BH439" s="113" t="str">
        <f t="shared" si="150"/>
        <v/>
      </c>
      <c r="BI439" s="112" t="str">
        <f t="shared" si="151"/>
        <v/>
      </c>
      <c r="BJ439" s="86" t="str">
        <f t="shared" si="152"/>
        <v/>
      </c>
      <c r="BK439" s="86" t="str">
        <f t="shared" si="156"/>
        <v/>
      </c>
      <c r="BL439" s="86" t="str">
        <f t="shared" si="153"/>
        <v/>
      </c>
      <c r="BM439" s="86" t="str">
        <f t="shared" si="157"/>
        <v/>
      </c>
    </row>
    <row r="440" spans="2:65" s="7" customFormat="1" x14ac:dyDescent="0.25">
      <c r="B440" s="104">
        <v>436</v>
      </c>
      <c r="C440" s="86">
        <f>IFERROR(INDEX(Backlog!B$6:B$1005,Calculation!$B440,1),"")</f>
        <v>0</v>
      </c>
      <c r="D440" s="86" t="str">
        <f>IFERROR(IF(INDEX(Backlog!C$6:C$1005,Calculation!$B440,1)="","",INDEX(Backlog!C$6:C$1005,Calculation!$B440,1)),"")</f>
        <v/>
      </c>
      <c r="E440" s="86" t="str">
        <f>IFERROR(""&amp;INDEX(Backlog!D$6:D$1005,Calculation!$B440,1),"")</f>
        <v/>
      </c>
      <c r="F440" s="86" t="str">
        <f>IFERROR(""&amp;INDEX(Backlog!E$6:E$1005,Calculation!$B440,1),"")</f>
        <v/>
      </c>
      <c r="G440" s="86" t="str">
        <f>IFERROR(""&amp;INDEX(Backlog!F$6:F$1005,Calculation!$B440,1),"")</f>
        <v/>
      </c>
      <c r="H440" s="86" t="str">
        <f>IFERROR(IF(INDEX(Backlog!G$6:G$1005,Calculation!$B440,1)="","",INDEX(Backlog!G$6:G$1005,Calculation!$B440,1)),"")</f>
        <v/>
      </c>
      <c r="I440" s="86" t="str">
        <f>IFERROR(IF(INDEX(Backlog!H$6:H$1005,Calculation!$B440,1)="","Not set",INDEX(Backlog!H$6:H$1005,Calculation!$B440,1)),"")</f>
        <v>Not set</v>
      </c>
      <c r="J440" s="86" t="str">
        <f>IFERROR(""&amp;INDEX(Backlog!I$6:I$1005,Calculation!$B440,1),"")</f>
        <v/>
      </c>
      <c r="K440" s="86" t="str">
        <f>IFERROR(IF(LEN(INDEX(Backlog!J$6:J$1005,Calculation!$B440,1))=0,"Not set",INDEX(Backlog!J$6:J$1005,Calculation!$B440,1)),"")</f>
        <v>Not set</v>
      </c>
      <c r="L440" s="105" t="str">
        <f>IFERROR(IF(INDEX(Backlog!K$6:K$1005,Calculation!$B440,1)="","",INDEX(Backlog!K$6:K$1005,Calculation!$B440,1)),"")</f>
        <v/>
      </c>
      <c r="M440" s="105" t="str">
        <f t="shared" si="140"/>
        <v/>
      </c>
      <c r="N440" s="105" t="str">
        <f>IFERROR(IF(INDEX(Backlog!L$6:L$1005,Calculation!$B440,1)="","",INDEX(Backlog!L$6:L$1005,Calculation!$B440,1)),"")</f>
        <v/>
      </c>
      <c r="O440" s="105" t="str">
        <f t="shared" si="141"/>
        <v/>
      </c>
      <c r="P440" s="86" t="str">
        <f>IFERROR(""&amp;INDEX(Backlog!M$6:M$1005,Calculation!$B440,1),"")</f>
        <v/>
      </c>
      <c r="Q440" s="106" t="str">
        <f t="shared" si="142"/>
        <v/>
      </c>
      <c r="R440" s="106">
        <f t="shared" si="143"/>
        <v>0</v>
      </c>
      <c r="T440" s="107">
        <f t="shared" si="144"/>
        <v>0</v>
      </c>
      <c r="U440" s="86">
        <f t="shared" si="145"/>
        <v>1</v>
      </c>
      <c r="V440" s="86">
        <f t="shared" si="146"/>
        <v>1</v>
      </c>
      <c r="W440" s="86">
        <f t="shared" si="147"/>
        <v>1</v>
      </c>
      <c r="X440" s="86">
        <f t="shared" si="154"/>
        <v>0</v>
      </c>
      <c r="Y440" s="86" t="str">
        <f t="shared" si="148"/>
        <v xml:space="preserve">#0 - </v>
      </c>
      <c r="Z440" s="86" t="str">
        <f t="shared" si="149"/>
        <v>-</v>
      </c>
      <c r="AA440" s="86" t="str">
        <f>IF(X440=0,"",IF(LEN(K440)=0,COLUMN(Kanban!$D$8),IFERROR(MATCH(K440,Kanban!$A$8:$AI$8,0),COLUMN(Kanban!$D$8))))</f>
        <v/>
      </c>
      <c r="AB440" s="86" t="str">
        <f>IF(X440=0,"",2*COUNTIF($AA$5:AA440,AA440)+$AF$5)</f>
        <v/>
      </c>
      <c r="AC440" s="106" t="str">
        <f t="shared" si="155"/>
        <v>-</v>
      </c>
      <c r="BF440" s="111" t="str">
        <f t="array" ref="BF440">IFERROR(SMALL(IF($D$5:$D$1004=$AP$6,$N$5:$N$1004,""),B440),"")</f>
        <v/>
      </c>
      <c r="BG440" s="112" t="str">
        <f>IF(IFERROR(MATCH(BF440,$BF$4:BF439,0),0)=0,MAX($BG$4:BG439)+1,"")</f>
        <v/>
      </c>
      <c r="BH440" s="113" t="str">
        <f t="shared" si="150"/>
        <v/>
      </c>
      <c r="BI440" s="112" t="str">
        <f t="shared" si="151"/>
        <v/>
      </c>
      <c r="BJ440" s="86" t="str">
        <f t="shared" si="152"/>
        <v/>
      </c>
      <c r="BK440" s="86" t="str">
        <f t="shared" si="156"/>
        <v/>
      </c>
      <c r="BL440" s="86" t="str">
        <f t="shared" si="153"/>
        <v/>
      </c>
      <c r="BM440" s="86" t="str">
        <f t="shared" si="157"/>
        <v/>
      </c>
    </row>
    <row r="441" spans="2:65" s="7" customFormat="1" x14ac:dyDescent="0.25">
      <c r="B441" s="104">
        <v>437</v>
      </c>
      <c r="C441" s="86">
        <f>IFERROR(INDEX(Backlog!B$6:B$1005,Calculation!$B441,1),"")</f>
        <v>0</v>
      </c>
      <c r="D441" s="86" t="str">
        <f>IFERROR(IF(INDEX(Backlog!C$6:C$1005,Calculation!$B441,1)="","",INDEX(Backlog!C$6:C$1005,Calculation!$B441,1)),"")</f>
        <v/>
      </c>
      <c r="E441" s="86" t="str">
        <f>IFERROR(""&amp;INDEX(Backlog!D$6:D$1005,Calculation!$B441,1),"")</f>
        <v/>
      </c>
      <c r="F441" s="86" t="str">
        <f>IFERROR(""&amp;INDEX(Backlog!E$6:E$1005,Calculation!$B441,1),"")</f>
        <v/>
      </c>
      <c r="G441" s="86" t="str">
        <f>IFERROR(""&amp;INDEX(Backlog!F$6:F$1005,Calculation!$B441,1),"")</f>
        <v/>
      </c>
      <c r="H441" s="86" t="str">
        <f>IFERROR(IF(INDEX(Backlog!G$6:G$1005,Calculation!$B441,1)="","",INDEX(Backlog!G$6:G$1005,Calculation!$B441,1)),"")</f>
        <v/>
      </c>
      <c r="I441" s="86" t="str">
        <f>IFERROR(IF(INDEX(Backlog!H$6:H$1005,Calculation!$B441,1)="","Not set",INDEX(Backlog!H$6:H$1005,Calculation!$B441,1)),"")</f>
        <v>Not set</v>
      </c>
      <c r="J441" s="86" t="str">
        <f>IFERROR(""&amp;INDEX(Backlog!I$6:I$1005,Calculation!$B441,1),"")</f>
        <v/>
      </c>
      <c r="K441" s="86" t="str">
        <f>IFERROR(IF(LEN(INDEX(Backlog!J$6:J$1005,Calculation!$B441,1))=0,"Not set",INDEX(Backlog!J$6:J$1005,Calculation!$B441,1)),"")</f>
        <v>Not set</v>
      </c>
      <c r="L441" s="105" t="str">
        <f>IFERROR(IF(INDEX(Backlog!K$6:K$1005,Calculation!$B441,1)="","",INDEX(Backlog!K$6:K$1005,Calculation!$B441,1)),"")</f>
        <v/>
      </c>
      <c r="M441" s="105" t="str">
        <f t="shared" si="140"/>
        <v/>
      </c>
      <c r="N441" s="105" t="str">
        <f>IFERROR(IF(INDEX(Backlog!L$6:L$1005,Calculation!$B441,1)="","",INDEX(Backlog!L$6:L$1005,Calculation!$B441,1)),"")</f>
        <v/>
      </c>
      <c r="O441" s="105" t="str">
        <f t="shared" si="141"/>
        <v/>
      </c>
      <c r="P441" s="86" t="str">
        <f>IFERROR(""&amp;INDEX(Backlog!M$6:M$1005,Calculation!$B441,1),"")</f>
        <v/>
      </c>
      <c r="Q441" s="106" t="str">
        <f t="shared" si="142"/>
        <v/>
      </c>
      <c r="R441" s="106">
        <f t="shared" si="143"/>
        <v>0</v>
      </c>
      <c r="T441" s="107">
        <f t="shared" si="144"/>
        <v>0</v>
      </c>
      <c r="U441" s="86">
        <f t="shared" si="145"/>
        <v>1</v>
      </c>
      <c r="V441" s="86">
        <f t="shared" si="146"/>
        <v>1</v>
      </c>
      <c r="W441" s="86">
        <f t="shared" si="147"/>
        <v>1</v>
      </c>
      <c r="X441" s="86">
        <f t="shared" si="154"/>
        <v>0</v>
      </c>
      <c r="Y441" s="86" t="str">
        <f t="shared" si="148"/>
        <v xml:space="preserve">#0 - </v>
      </c>
      <c r="Z441" s="86" t="str">
        <f t="shared" si="149"/>
        <v>-</v>
      </c>
      <c r="AA441" s="86" t="str">
        <f>IF(X441=0,"",IF(LEN(K441)=0,COLUMN(Kanban!$D$8),IFERROR(MATCH(K441,Kanban!$A$8:$AI$8,0),COLUMN(Kanban!$D$8))))</f>
        <v/>
      </c>
      <c r="AB441" s="86" t="str">
        <f>IF(X441=0,"",2*COUNTIF($AA$5:AA441,AA441)+$AF$5)</f>
        <v/>
      </c>
      <c r="AC441" s="106" t="str">
        <f t="shared" si="155"/>
        <v>-</v>
      </c>
      <c r="BF441" s="111" t="str">
        <f t="array" ref="BF441">IFERROR(SMALL(IF($D$5:$D$1004=$AP$6,$N$5:$N$1004,""),B441),"")</f>
        <v/>
      </c>
      <c r="BG441" s="112" t="str">
        <f>IF(IFERROR(MATCH(BF441,$BF$4:BF440,0),0)=0,MAX($BG$4:BG440)+1,"")</f>
        <v/>
      </c>
      <c r="BH441" s="113" t="str">
        <f t="shared" si="150"/>
        <v/>
      </c>
      <c r="BI441" s="112" t="str">
        <f t="shared" si="151"/>
        <v/>
      </c>
      <c r="BJ441" s="86" t="str">
        <f t="shared" si="152"/>
        <v/>
      </c>
      <c r="BK441" s="86" t="str">
        <f t="shared" si="156"/>
        <v/>
      </c>
      <c r="BL441" s="86" t="str">
        <f t="shared" si="153"/>
        <v/>
      </c>
      <c r="BM441" s="86" t="str">
        <f t="shared" si="157"/>
        <v/>
      </c>
    </row>
    <row r="442" spans="2:65" s="7" customFormat="1" x14ac:dyDescent="0.25">
      <c r="B442" s="104">
        <v>438</v>
      </c>
      <c r="C442" s="86">
        <f>IFERROR(INDEX(Backlog!B$6:B$1005,Calculation!$B442,1),"")</f>
        <v>0</v>
      </c>
      <c r="D442" s="86" t="str">
        <f>IFERROR(IF(INDEX(Backlog!C$6:C$1005,Calculation!$B442,1)="","",INDEX(Backlog!C$6:C$1005,Calculation!$B442,1)),"")</f>
        <v/>
      </c>
      <c r="E442" s="86" t="str">
        <f>IFERROR(""&amp;INDEX(Backlog!D$6:D$1005,Calculation!$B442,1),"")</f>
        <v/>
      </c>
      <c r="F442" s="86" t="str">
        <f>IFERROR(""&amp;INDEX(Backlog!E$6:E$1005,Calculation!$B442,1),"")</f>
        <v/>
      </c>
      <c r="G442" s="86" t="str">
        <f>IFERROR(""&amp;INDEX(Backlog!F$6:F$1005,Calculation!$B442,1),"")</f>
        <v/>
      </c>
      <c r="H442" s="86" t="str">
        <f>IFERROR(IF(INDEX(Backlog!G$6:G$1005,Calculation!$B442,1)="","",INDEX(Backlog!G$6:G$1005,Calculation!$B442,1)),"")</f>
        <v/>
      </c>
      <c r="I442" s="86" t="str">
        <f>IFERROR(IF(INDEX(Backlog!H$6:H$1005,Calculation!$B442,1)="","Not set",INDEX(Backlog!H$6:H$1005,Calculation!$B442,1)),"")</f>
        <v>Not set</v>
      </c>
      <c r="J442" s="86" t="str">
        <f>IFERROR(""&amp;INDEX(Backlog!I$6:I$1005,Calculation!$B442,1),"")</f>
        <v/>
      </c>
      <c r="K442" s="86" t="str">
        <f>IFERROR(IF(LEN(INDEX(Backlog!J$6:J$1005,Calculation!$B442,1))=0,"Not set",INDEX(Backlog!J$6:J$1005,Calculation!$B442,1)),"")</f>
        <v>Not set</v>
      </c>
      <c r="L442" s="105" t="str">
        <f>IFERROR(IF(INDEX(Backlog!K$6:K$1005,Calculation!$B442,1)="","",INDEX(Backlog!K$6:K$1005,Calculation!$B442,1)),"")</f>
        <v/>
      </c>
      <c r="M442" s="105" t="str">
        <f t="shared" si="140"/>
        <v/>
      </c>
      <c r="N442" s="105" t="str">
        <f>IFERROR(IF(INDEX(Backlog!L$6:L$1005,Calculation!$B442,1)="","",INDEX(Backlog!L$6:L$1005,Calculation!$B442,1)),"")</f>
        <v/>
      </c>
      <c r="O442" s="105" t="str">
        <f t="shared" si="141"/>
        <v/>
      </c>
      <c r="P442" s="86" t="str">
        <f>IFERROR(""&amp;INDEX(Backlog!M$6:M$1005,Calculation!$B442,1),"")</f>
        <v/>
      </c>
      <c r="Q442" s="106" t="str">
        <f t="shared" si="142"/>
        <v/>
      </c>
      <c r="R442" s="106">
        <f t="shared" si="143"/>
        <v>0</v>
      </c>
      <c r="T442" s="107">
        <f t="shared" si="144"/>
        <v>0</v>
      </c>
      <c r="U442" s="86">
        <f t="shared" si="145"/>
        <v>1</v>
      </c>
      <c r="V442" s="86">
        <f t="shared" si="146"/>
        <v>1</v>
      </c>
      <c r="W442" s="86">
        <f t="shared" si="147"/>
        <v>1</v>
      </c>
      <c r="X442" s="86">
        <f t="shared" si="154"/>
        <v>0</v>
      </c>
      <c r="Y442" s="86" t="str">
        <f t="shared" si="148"/>
        <v xml:space="preserve">#0 - </v>
      </c>
      <c r="Z442" s="86" t="str">
        <f t="shared" si="149"/>
        <v>-</v>
      </c>
      <c r="AA442" s="86" t="str">
        <f>IF(X442=0,"",IF(LEN(K442)=0,COLUMN(Kanban!$D$8),IFERROR(MATCH(K442,Kanban!$A$8:$AI$8,0),COLUMN(Kanban!$D$8))))</f>
        <v/>
      </c>
      <c r="AB442" s="86" t="str">
        <f>IF(X442=0,"",2*COUNTIF($AA$5:AA442,AA442)+$AF$5)</f>
        <v/>
      </c>
      <c r="AC442" s="106" t="str">
        <f t="shared" si="155"/>
        <v>-</v>
      </c>
      <c r="BF442" s="111" t="str">
        <f t="array" ref="BF442">IFERROR(SMALL(IF($D$5:$D$1004=$AP$6,$N$5:$N$1004,""),B442),"")</f>
        <v/>
      </c>
      <c r="BG442" s="112" t="str">
        <f>IF(IFERROR(MATCH(BF442,$BF$4:BF441,0),0)=0,MAX($BG$4:BG441)+1,"")</f>
        <v/>
      </c>
      <c r="BH442" s="113" t="str">
        <f t="shared" si="150"/>
        <v/>
      </c>
      <c r="BI442" s="112" t="str">
        <f t="shared" si="151"/>
        <v/>
      </c>
      <c r="BJ442" s="86" t="str">
        <f t="shared" si="152"/>
        <v/>
      </c>
      <c r="BK442" s="86" t="str">
        <f t="shared" si="156"/>
        <v/>
      </c>
      <c r="BL442" s="86" t="str">
        <f t="shared" si="153"/>
        <v/>
      </c>
      <c r="BM442" s="86" t="str">
        <f t="shared" si="157"/>
        <v/>
      </c>
    </row>
    <row r="443" spans="2:65" s="7" customFormat="1" x14ac:dyDescent="0.25">
      <c r="B443" s="104">
        <v>439</v>
      </c>
      <c r="C443" s="86">
        <f>IFERROR(INDEX(Backlog!B$6:B$1005,Calculation!$B443,1),"")</f>
        <v>0</v>
      </c>
      <c r="D443" s="86" t="str">
        <f>IFERROR(IF(INDEX(Backlog!C$6:C$1005,Calculation!$B443,1)="","",INDEX(Backlog!C$6:C$1005,Calculation!$B443,1)),"")</f>
        <v/>
      </c>
      <c r="E443" s="86" t="str">
        <f>IFERROR(""&amp;INDEX(Backlog!D$6:D$1005,Calculation!$B443,1),"")</f>
        <v/>
      </c>
      <c r="F443" s="86" t="str">
        <f>IFERROR(""&amp;INDEX(Backlog!E$6:E$1005,Calculation!$B443,1),"")</f>
        <v/>
      </c>
      <c r="G443" s="86" t="str">
        <f>IFERROR(""&amp;INDEX(Backlog!F$6:F$1005,Calculation!$B443,1),"")</f>
        <v/>
      </c>
      <c r="H443" s="86" t="str">
        <f>IFERROR(IF(INDEX(Backlog!G$6:G$1005,Calculation!$B443,1)="","",INDEX(Backlog!G$6:G$1005,Calculation!$B443,1)),"")</f>
        <v/>
      </c>
      <c r="I443" s="86" t="str">
        <f>IFERROR(IF(INDEX(Backlog!H$6:H$1005,Calculation!$B443,1)="","Not set",INDEX(Backlog!H$6:H$1005,Calculation!$B443,1)),"")</f>
        <v>Not set</v>
      </c>
      <c r="J443" s="86" t="str">
        <f>IFERROR(""&amp;INDEX(Backlog!I$6:I$1005,Calculation!$B443,1),"")</f>
        <v/>
      </c>
      <c r="K443" s="86" t="str">
        <f>IFERROR(IF(LEN(INDEX(Backlog!J$6:J$1005,Calculation!$B443,1))=0,"Not set",INDEX(Backlog!J$6:J$1005,Calculation!$B443,1)),"")</f>
        <v>Not set</v>
      </c>
      <c r="L443" s="105" t="str">
        <f>IFERROR(IF(INDEX(Backlog!K$6:K$1005,Calculation!$B443,1)="","",INDEX(Backlog!K$6:K$1005,Calculation!$B443,1)),"")</f>
        <v/>
      </c>
      <c r="M443" s="105" t="str">
        <f t="shared" si="140"/>
        <v/>
      </c>
      <c r="N443" s="105" t="str">
        <f>IFERROR(IF(INDEX(Backlog!L$6:L$1005,Calculation!$B443,1)="","",INDEX(Backlog!L$6:L$1005,Calculation!$B443,1)),"")</f>
        <v/>
      </c>
      <c r="O443" s="105" t="str">
        <f t="shared" si="141"/>
        <v/>
      </c>
      <c r="P443" s="86" t="str">
        <f>IFERROR(""&amp;INDEX(Backlog!M$6:M$1005,Calculation!$B443,1),"")</f>
        <v/>
      </c>
      <c r="Q443" s="106" t="str">
        <f t="shared" si="142"/>
        <v/>
      </c>
      <c r="R443" s="106">
        <f t="shared" si="143"/>
        <v>0</v>
      </c>
      <c r="T443" s="107">
        <f t="shared" si="144"/>
        <v>0</v>
      </c>
      <c r="U443" s="86">
        <f t="shared" si="145"/>
        <v>1</v>
      </c>
      <c r="V443" s="86">
        <f t="shared" si="146"/>
        <v>1</v>
      </c>
      <c r="W443" s="86">
        <f t="shared" si="147"/>
        <v>1</v>
      </c>
      <c r="X443" s="86">
        <f t="shared" si="154"/>
        <v>0</v>
      </c>
      <c r="Y443" s="86" t="str">
        <f t="shared" si="148"/>
        <v xml:space="preserve">#0 - </v>
      </c>
      <c r="Z443" s="86" t="str">
        <f t="shared" si="149"/>
        <v>-</v>
      </c>
      <c r="AA443" s="86" t="str">
        <f>IF(X443=0,"",IF(LEN(K443)=0,COLUMN(Kanban!$D$8),IFERROR(MATCH(K443,Kanban!$A$8:$AI$8,0),COLUMN(Kanban!$D$8))))</f>
        <v/>
      </c>
      <c r="AB443" s="86" t="str">
        <f>IF(X443=0,"",2*COUNTIF($AA$5:AA443,AA443)+$AF$5)</f>
        <v/>
      </c>
      <c r="AC443" s="106" t="str">
        <f t="shared" si="155"/>
        <v>-</v>
      </c>
      <c r="BF443" s="111" t="str">
        <f t="array" ref="BF443">IFERROR(SMALL(IF($D$5:$D$1004=$AP$6,$N$5:$N$1004,""),B443),"")</f>
        <v/>
      </c>
      <c r="BG443" s="112" t="str">
        <f>IF(IFERROR(MATCH(BF443,$BF$4:BF442,0),0)=0,MAX($BG$4:BG442)+1,"")</f>
        <v/>
      </c>
      <c r="BH443" s="113" t="str">
        <f t="shared" si="150"/>
        <v/>
      </c>
      <c r="BI443" s="112" t="str">
        <f t="shared" si="151"/>
        <v/>
      </c>
      <c r="BJ443" s="86" t="str">
        <f t="shared" si="152"/>
        <v/>
      </c>
      <c r="BK443" s="86" t="str">
        <f t="shared" si="156"/>
        <v/>
      </c>
      <c r="BL443" s="86" t="str">
        <f t="shared" si="153"/>
        <v/>
      </c>
      <c r="BM443" s="86" t="str">
        <f t="shared" si="157"/>
        <v/>
      </c>
    </row>
    <row r="444" spans="2:65" s="7" customFormat="1" x14ac:dyDescent="0.25">
      <c r="B444" s="104">
        <v>440</v>
      </c>
      <c r="C444" s="86">
        <f>IFERROR(INDEX(Backlog!B$6:B$1005,Calculation!$B444,1),"")</f>
        <v>0</v>
      </c>
      <c r="D444" s="86" t="str">
        <f>IFERROR(IF(INDEX(Backlog!C$6:C$1005,Calculation!$B444,1)="","",INDEX(Backlog!C$6:C$1005,Calculation!$B444,1)),"")</f>
        <v/>
      </c>
      <c r="E444" s="86" t="str">
        <f>IFERROR(""&amp;INDEX(Backlog!D$6:D$1005,Calculation!$B444,1),"")</f>
        <v/>
      </c>
      <c r="F444" s="86" t="str">
        <f>IFERROR(""&amp;INDEX(Backlog!E$6:E$1005,Calculation!$B444,1),"")</f>
        <v/>
      </c>
      <c r="G444" s="86" t="str">
        <f>IFERROR(""&amp;INDEX(Backlog!F$6:F$1005,Calculation!$B444,1),"")</f>
        <v/>
      </c>
      <c r="H444" s="86" t="str">
        <f>IFERROR(IF(INDEX(Backlog!G$6:G$1005,Calculation!$B444,1)="","",INDEX(Backlog!G$6:G$1005,Calculation!$B444,1)),"")</f>
        <v/>
      </c>
      <c r="I444" s="86" t="str">
        <f>IFERROR(IF(INDEX(Backlog!H$6:H$1005,Calculation!$B444,1)="","Not set",INDEX(Backlog!H$6:H$1005,Calculation!$B444,1)),"")</f>
        <v>Not set</v>
      </c>
      <c r="J444" s="86" t="str">
        <f>IFERROR(""&amp;INDEX(Backlog!I$6:I$1005,Calculation!$B444,1),"")</f>
        <v/>
      </c>
      <c r="K444" s="86" t="str">
        <f>IFERROR(IF(LEN(INDEX(Backlog!J$6:J$1005,Calculation!$B444,1))=0,"Not set",INDEX(Backlog!J$6:J$1005,Calculation!$B444,1)),"")</f>
        <v>Not set</v>
      </c>
      <c r="L444" s="105" t="str">
        <f>IFERROR(IF(INDEX(Backlog!K$6:K$1005,Calculation!$B444,1)="","",INDEX(Backlog!K$6:K$1005,Calculation!$B444,1)),"")</f>
        <v/>
      </c>
      <c r="M444" s="105" t="str">
        <f t="shared" si="140"/>
        <v/>
      </c>
      <c r="N444" s="105" t="str">
        <f>IFERROR(IF(INDEX(Backlog!L$6:L$1005,Calculation!$B444,1)="","",INDEX(Backlog!L$6:L$1005,Calculation!$B444,1)),"")</f>
        <v/>
      </c>
      <c r="O444" s="105" t="str">
        <f t="shared" si="141"/>
        <v/>
      </c>
      <c r="P444" s="86" t="str">
        <f>IFERROR(""&amp;INDEX(Backlog!M$6:M$1005,Calculation!$B444,1),"")</f>
        <v/>
      </c>
      <c r="Q444" s="106" t="str">
        <f t="shared" si="142"/>
        <v/>
      </c>
      <c r="R444" s="106">
        <f t="shared" si="143"/>
        <v>0</v>
      </c>
      <c r="T444" s="107">
        <f t="shared" si="144"/>
        <v>0</v>
      </c>
      <c r="U444" s="86">
        <f t="shared" si="145"/>
        <v>1</v>
      </c>
      <c r="V444" s="86">
        <f t="shared" si="146"/>
        <v>1</v>
      </c>
      <c r="W444" s="86">
        <f t="shared" si="147"/>
        <v>1</v>
      </c>
      <c r="X444" s="86">
        <f t="shared" si="154"/>
        <v>0</v>
      </c>
      <c r="Y444" s="86" t="str">
        <f t="shared" si="148"/>
        <v xml:space="preserve">#0 - </v>
      </c>
      <c r="Z444" s="86" t="str">
        <f t="shared" si="149"/>
        <v>-</v>
      </c>
      <c r="AA444" s="86" t="str">
        <f>IF(X444=0,"",IF(LEN(K444)=0,COLUMN(Kanban!$D$8),IFERROR(MATCH(K444,Kanban!$A$8:$AI$8,0),COLUMN(Kanban!$D$8))))</f>
        <v/>
      </c>
      <c r="AB444" s="86" t="str">
        <f>IF(X444=0,"",2*COUNTIF($AA$5:AA444,AA444)+$AF$5)</f>
        <v/>
      </c>
      <c r="AC444" s="106" t="str">
        <f t="shared" si="155"/>
        <v>-</v>
      </c>
      <c r="BF444" s="111" t="str">
        <f t="array" ref="BF444">IFERROR(SMALL(IF($D$5:$D$1004=$AP$6,$N$5:$N$1004,""),B444),"")</f>
        <v/>
      </c>
      <c r="BG444" s="112" t="str">
        <f>IF(IFERROR(MATCH(BF444,$BF$4:BF443,0),0)=0,MAX($BG$4:BG443)+1,"")</f>
        <v/>
      </c>
      <c r="BH444" s="113" t="str">
        <f t="shared" si="150"/>
        <v/>
      </c>
      <c r="BI444" s="112" t="str">
        <f t="shared" si="151"/>
        <v/>
      </c>
      <c r="BJ444" s="86" t="str">
        <f t="shared" si="152"/>
        <v/>
      </c>
      <c r="BK444" s="86" t="str">
        <f t="shared" si="156"/>
        <v/>
      </c>
      <c r="BL444" s="86" t="str">
        <f t="shared" si="153"/>
        <v/>
      </c>
      <c r="BM444" s="86" t="str">
        <f t="shared" si="157"/>
        <v/>
      </c>
    </row>
    <row r="445" spans="2:65" s="7" customFormat="1" x14ac:dyDescent="0.25">
      <c r="B445" s="104">
        <v>441</v>
      </c>
      <c r="C445" s="86">
        <f>IFERROR(INDEX(Backlog!B$6:B$1005,Calculation!$B445,1),"")</f>
        <v>0</v>
      </c>
      <c r="D445" s="86" t="str">
        <f>IFERROR(IF(INDEX(Backlog!C$6:C$1005,Calculation!$B445,1)="","",INDEX(Backlog!C$6:C$1005,Calculation!$B445,1)),"")</f>
        <v/>
      </c>
      <c r="E445" s="86" t="str">
        <f>IFERROR(""&amp;INDEX(Backlog!D$6:D$1005,Calculation!$B445,1),"")</f>
        <v/>
      </c>
      <c r="F445" s="86" t="str">
        <f>IFERROR(""&amp;INDEX(Backlog!E$6:E$1005,Calculation!$B445,1),"")</f>
        <v/>
      </c>
      <c r="G445" s="86" t="str">
        <f>IFERROR(""&amp;INDEX(Backlog!F$6:F$1005,Calculation!$B445,1),"")</f>
        <v/>
      </c>
      <c r="H445" s="86" t="str">
        <f>IFERROR(IF(INDEX(Backlog!G$6:G$1005,Calculation!$B445,1)="","",INDEX(Backlog!G$6:G$1005,Calculation!$B445,1)),"")</f>
        <v/>
      </c>
      <c r="I445" s="86" t="str">
        <f>IFERROR(IF(INDEX(Backlog!H$6:H$1005,Calculation!$B445,1)="","Not set",INDEX(Backlog!H$6:H$1005,Calculation!$B445,1)),"")</f>
        <v>Not set</v>
      </c>
      <c r="J445" s="86" t="str">
        <f>IFERROR(""&amp;INDEX(Backlog!I$6:I$1005,Calculation!$B445,1),"")</f>
        <v/>
      </c>
      <c r="K445" s="86" t="str">
        <f>IFERROR(IF(LEN(INDEX(Backlog!J$6:J$1005,Calculation!$B445,1))=0,"Not set",INDEX(Backlog!J$6:J$1005,Calculation!$B445,1)),"")</f>
        <v>Not set</v>
      </c>
      <c r="L445" s="105" t="str">
        <f>IFERROR(IF(INDEX(Backlog!K$6:K$1005,Calculation!$B445,1)="","",INDEX(Backlog!K$6:K$1005,Calculation!$B445,1)),"")</f>
        <v/>
      </c>
      <c r="M445" s="105" t="str">
        <f t="shared" si="140"/>
        <v/>
      </c>
      <c r="N445" s="105" t="str">
        <f>IFERROR(IF(INDEX(Backlog!L$6:L$1005,Calculation!$B445,1)="","",INDEX(Backlog!L$6:L$1005,Calculation!$B445,1)),"")</f>
        <v/>
      </c>
      <c r="O445" s="105" t="str">
        <f t="shared" si="141"/>
        <v/>
      </c>
      <c r="P445" s="86" t="str">
        <f>IFERROR(""&amp;INDEX(Backlog!M$6:M$1005,Calculation!$B445,1),"")</f>
        <v/>
      </c>
      <c r="Q445" s="106" t="str">
        <f t="shared" si="142"/>
        <v/>
      </c>
      <c r="R445" s="106">
        <f t="shared" si="143"/>
        <v>0</v>
      </c>
      <c r="T445" s="107">
        <f t="shared" si="144"/>
        <v>0</v>
      </c>
      <c r="U445" s="86">
        <f t="shared" si="145"/>
        <v>1</v>
      </c>
      <c r="V445" s="86">
        <f t="shared" si="146"/>
        <v>1</v>
      </c>
      <c r="W445" s="86">
        <f t="shared" si="147"/>
        <v>1</v>
      </c>
      <c r="X445" s="86">
        <f t="shared" si="154"/>
        <v>0</v>
      </c>
      <c r="Y445" s="86" t="str">
        <f t="shared" si="148"/>
        <v xml:space="preserve">#0 - </v>
      </c>
      <c r="Z445" s="86" t="str">
        <f t="shared" si="149"/>
        <v>-</v>
      </c>
      <c r="AA445" s="86" t="str">
        <f>IF(X445=0,"",IF(LEN(K445)=0,COLUMN(Kanban!$D$8),IFERROR(MATCH(K445,Kanban!$A$8:$AI$8,0),COLUMN(Kanban!$D$8))))</f>
        <v/>
      </c>
      <c r="AB445" s="86" t="str">
        <f>IF(X445=0,"",2*COUNTIF($AA$5:AA445,AA445)+$AF$5)</f>
        <v/>
      </c>
      <c r="AC445" s="106" t="str">
        <f t="shared" si="155"/>
        <v>-</v>
      </c>
      <c r="BF445" s="111" t="str">
        <f t="array" ref="BF445">IFERROR(SMALL(IF($D$5:$D$1004=$AP$6,$N$5:$N$1004,""),B445),"")</f>
        <v/>
      </c>
      <c r="BG445" s="112" t="str">
        <f>IF(IFERROR(MATCH(BF445,$BF$4:BF444,0),0)=0,MAX($BG$4:BG444)+1,"")</f>
        <v/>
      </c>
      <c r="BH445" s="113" t="str">
        <f t="shared" si="150"/>
        <v/>
      </c>
      <c r="BI445" s="112" t="str">
        <f t="shared" si="151"/>
        <v/>
      </c>
      <c r="BJ445" s="86" t="str">
        <f t="shared" si="152"/>
        <v/>
      </c>
      <c r="BK445" s="86" t="str">
        <f t="shared" si="156"/>
        <v/>
      </c>
      <c r="BL445" s="86" t="str">
        <f t="shared" si="153"/>
        <v/>
      </c>
      <c r="BM445" s="86" t="str">
        <f t="shared" si="157"/>
        <v/>
      </c>
    </row>
    <row r="446" spans="2:65" s="7" customFormat="1" x14ac:dyDescent="0.25">
      <c r="B446" s="104">
        <v>442</v>
      </c>
      <c r="C446" s="86">
        <f>IFERROR(INDEX(Backlog!B$6:B$1005,Calculation!$B446,1),"")</f>
        <v>0</v>
      </c>
      <c r="D446" s="86" t="str">
        <f>IFERROR(IF(INDEX(Backlog!C$6:C$1005,Calculation!$B446,1)="","",INDEX(Backlog!C$6:C$1005,Calculation!$B446,1)),"")</f>
        <v/>
      </c>
      <c r="E446" s="86" t="str">
        <f>IFERROR(""&amp;INDEX(Backlog!D$6:D$1005,Calculation!$B446,1),"")</f>
        <v/>
      </c>
      <c r="F446" s="86" t="str">
        <f>IFERROR(""&amp;INDEX(Backlog!E$6:E$1005,Calculation!$B446,1),"")</f>
        <v/>
      </c>
      <c r="G446" s="86" t="str">
        <f>IFERROR(""&amp;INDEX(Backlog!F$6:F$1005,Calculation!$B446,1),"")</f>
        <v/>
      </c>
      <c r="H446" s="86" t="str">
        <f>IFERROR(IF(INDEX(Backlog!G$6:G$1005,Calculation!$B446,1)="","",INDEX(Backlog!G$6:G$1005,Calculation!$B446,1)),"")</f>
        <v/>
      </c>
      <c r="I446" s="86" t="str">
        <f>IFERROR(IF(INDEX(Backlog!H$6:H$1005,Calculation!$B446,1)="","Not set",INDEX(Backlog!H$6:H$1005,Calculation!$B446,1)),"")</f>
        <v>Not set</v>
      </c>
      <c r="J446" s="86" t="str">
        <f>IFERROR(""&amp;INDEX(Backlog!I$6:I$1005,Calculation!$B446,1),"")</f>
        <v/>
      </c>
      <c r="K446" s="86" t="str">
        <f>IFERROR(IF(LEN(INDEX(Backlog!J$6:J$1005,Calculation!$B446,1))=0,"Not set",INDEX(Backlog!J$6:J$1005,Calculation!$B446,1)),"")</f>
        <v>Not set</v>
      </c>
      <c r="L446" s="105" t="str">
        <f>IFERROR(IF(INDEX(Backlog!K$6:K$1005,Calculation!$B446,1)="","",INDEX(Backlog!K$6:K$1005,Calculation!$B446,1)),"")</f>
        <v/>
      </c>
      <c r="M446" s="105" t="str">
        <f t="shared" si="140"/>
        <v/>
      </c>
      <c r="N446" s="105" t="str">
        <f>IFERROR(IF(INDEX(Backlog!L$6:L$1005,Calculation!$B446,1)="","",INDEX(Backlog!L$6:L$1005,Calculation!$B446,1)),"")</f>
        <v/>
      </c>
      <c r="O446" s="105" t="str">
        <f t="shared" si="141"/>
        <v/>
      </c>
      <c r="P446" s="86" t="str">
        <f>IFERROR(""&amp;INDEX(Backlog!M$6:M$1005,Calculation!$B446,1),"")</f>
        <v/>
      </c>
      <c r="Q446" s="106" t="str">
        <f t="shared" si="142"/>
        <v/>
      </c>
      <c r="R446" s="106">
        <f t="shared" si="143"/>
        <v>0</v>
      </c>
      <c r="T446" s="107">
        <f t="shared" si="144"/>
        <v>0</v>
      </c>
      <c r="U446" s="86">
        <f t="shared" si="145"/>
        <v>1</v>
      </c>
      <c r="V446" s="86">
        <f t="shared" si="146"/>
        <v>1</v>
      </c>
      <c r="W446" s="86">
        <f t="shared" si="147"/>
        <v>1</v>
      </c>
      <c r="X446" s="86">
        <f t="shared" si="154"/>
        <v>0</v>
      </c>
      <c r="Y446" s="86" t="str">
        <f t="shared" si="148"/>
        <v xml:space="preserve">#0 - </v>
      </c>
      <c r="Z446" s="86" t="str">
        <f t="shared" si="149"/>
        <v>-</v>
      </c>
      <c r="AA446" s="86" t="str">
        <f>IF(X446=0,"",IF(LEN(K446)=0,COLUMN(Kanban!$D$8),IFERROR(MATCH(K446,Kanban!$A$8:$AI$8,0),COLUMN(Kanban!$D$8))))</f>
        <v/>
      </c>
      <c r="AB446" s="86" t="str">
        <f>IF(X446=0,"",2*COUNTIF($AA$5:AA446,AA446)+$AF$5)</f>
        <v/>
      </c>
      <c r="AC446" s="106" t="str">
        <f t="shared" si="155"/>
        <v>-</v>
      </c>
      <c r="BF446" s="111" t="str">
        <f t="array" ref="BF446">IFERROR(SMALL(IF($D$5:$D$1004=$AP$6,$N$5:$N$1004,""),B446),"")</f>
        <v/>
      </c>
      <c r="BG446" s="112" t="str">
        <f>IF(IFERROR(MATCH(BF446,$BF$4:BF445,0),0)=0,MAX($BG$4:BG445)+1,"")</f>
        <v/>
      </c>
      <c r="BH446" s="113" t="str">
        <f t="shared" si="150"/>
        <v/>
      </c>
      <c r="BI446" s="112" t="str">
        <f t="shared" si="151"/>
        <v/>
      </c>
      <c r="BJ446" s="86" t="str">
        <f t="shared" si="152"/>
        <v/>
      </c>
      <c r="BK446" s="86" t="str">
        <f t="shared" si="156"/>
        <v/>
      </c>
      <c r="BL446" s="86" t="str">
        <f t="shared" si="153"/>
        <v/>
      </c>
      <c r="BM446" s="86" t="str">
        <f t="shared" si="157"/>
        <v/>
      </c>
    </row>
    <row r="447" spans="2:65" s="7" customFormat="1" x14ac:dyDescent="0.25">
      <c r="B447" s="104">
        <v>443</v>
      </c>
      <c r="C447" s="86">
        <f>IFERROR(INDEX(Backlog!B$6:B$1005,Calculation!$B447,1),"")</f>
        <v>0</v>
      </c>
      <c r="D447" s="86" t="str">
        <f>IFERROR(IF(INDEX(Backlog!C$6:C$1005,Calculation!$B447,1)="","",INDEX(Backlog!C$6:C$1005,Calculation!$B447,1)),"")</f>
        <v/>
      </c>
      <c r="E447" s="86" t="str">
        <f>IFERROR(""&amp;INDEX(Backlog!D$6:D$1005,Calculation!$B447,1),"")</f>
        <v/>
      </c>
      <c r="F447" s="86" t="str">
        <f>IFERROR(""&amp;INDEX(Backlog!E$6:E$1005,Calculation!$B447,1),"")</f>
        <v/>
      </c>
      <c r="G447" s="86" t="str">
        <f>IFERROR(""&amp;INDEX(Backlog!F$6:F$1005,Calculation!$B447,1),"")</f>
        <v/>
      </c>
      <c r="H447" s="86" t="str">
        <f>IFERROR(IF(INDEX(Backlog!G$6:G$1005,Calculation!$B447,1)="","",INDEX(Backlog!G$6:G$1005,Calculation!$B447,1)),"")</f>
        <v/>
      </c>
      <c r="I447" s="86" t="str">
        <f>IFERROR(IF(INDEX(Backlog!H$6:H$1005,Calculation!$B447,1)="","Not set",INDEX(Backlog!H$6:H$1005,Calculation!$B447,1)),"")</f>
        <v>Not set</v>
      </c>
      <c r="J447" s="86" t="str">
        <f>IFERROR(""&amp;INDEX(Backlog!I$6:I$1005,Calculation!$B447,1),"")</f>
        <v/>
      </c>
      <c r="K447" s="86" t="str">
        <f>IFERROR(IF(LEN(INDEX(Backlog!J$6:J$1005,Calculation!$B447,1))=0,"Not set",INDEX(Backlog!J$6:J$1005,Calculation!$B447,1)),"")</f>
        <v>Not set</v>
      </c>
      <c r="L447" s="105" t="str">
        <f>IFERROR(IF(INDEX(Backlog!K$6:K$1005,Calculation!$B447,1)="","",INDEX(Backlog!K$6:K$1005,Calculation!$B447,1)),"")</f>
        <v/>
      </c>
      <c r="M447" s="105" t="str">
        <f t="shared" si="140"/>
        <v/>
      </c>
      <c r="N447" s="105" t="str">
        <f>IFERROR(IF(INDEX(Backlog!L$6:L$1005,Calculation!$B447,1)="","",INDEX(Backlog!L$6:L$1005,Calculation!$B447,1)),"")</f>
        <v/>
      </c>
      <c r="O447" s="105" t="str">
        <f t="shared" si="141"/>
        <v/>
      </c>
      <c r="P447" s="86" t="str">
        <f>IFERROR(""&amp;INDEX(Backlog!M$6:M$1005,Calculation!$B447,1),"")</f>
        <v/>
      </c>
      <c r="Q447" s="106" t="str">
        <f t="shared" si="142"/>
        <v/>
      </c>
      <c r="R447" s="106">
        <f t="shared" si="143"/>
        <v>0</v>
      </c>
      <c r="T447" s="107">
        <f t="shared" si="144"/>
        <v>0</v>
      </c>
      <c r="U447" s="86">
        <f t="shared" si="145"/>
        <v>1</v>
      </c>
      <c r="V447" s="86">
        <f t="shared" si="146"/>
        <v>1</v>
      </c>
      <c r="W447" s="86">
        <f t="shared" si="147"/>
        <v>1</v>
      </c>
      <c r="X447" s="86">
        <f t="shared" si="154"/>
        <v>0</v>
      </c>
      <c r="Y447" s="86" t="str">
        <f t="shared" si="148"/>
        <v xml:space="preserve">#0 - </v>
      </c>
      <c r="Z447" s="86" t="str">
        <f t="shared" si="149"/>
        <v>-</v>
      </c>
      <c r="AA447" s="86" t="str">
        <f>IF(X447=0,"",IF(LEN(K447)=0,COLUMN(Kanban!$D$8),IFERROR(MATCH(K447,Kanban!$A$8:$AI$8,0),COLUMN(Kanban!$D$8))))</f>
        <v/>
      </c>
      <c r="AB447" s="86" t="str">
        <f>IF(X447=0,"",2*COUNTIF($AA$5:AA447,AA447)+$AF$5)</f>
        <v/>
      </c>
      <c r="AC447" s="106" t="str">
        <f t="shared" si="155"/>
        <v>-</v>
      </c>
      <c r="BF447" s="111" t="str">
        <f t="array" ref="BF447">IFERROR(SMALL(IF($D$5:$D$1004=$AP$6,$N$5:$N$1004,""),B447),"")</f>
        <v/>
      </c>
      <c r="BG447" s="112" t="str">
        <f>IF(IFERROR(MATCH(BF447,$BF$4:BF446,0),0)=0,MAX($BG$4:BG446)+1,"")</f>
        <v/>
      </c>
      <c r="BH447" s="113" t="str">
        <f t="shared" si="150"/>
        <v/>
      </c>
      <c r="BI447" s="112" t="str">
        <f t="shared" si="151"/>
        <v/>
      </c>
      <c r="BJ447" s="86" t="str">
        <f t="shared" si="152"/>
        <v/>
      </c>
      <c r="BK447" s="86" t="str">
        <f t="shared" si="156"/>
        <v/>
      </c>
      <c r="BL447" s="86" t="str">
        <f t="shared" si="153"/>
        <v/>
      </c>
      <c r="BM447" s="86" t="str">
        <f t="shared" si="157"/>
        <v/>
      </c>
    </row>
    <row r="448" spans="2:65" s="7" customFormat="1" x14ac:dyDescent="0.25">
      <c r="B448" s="104">
        <v>444</v>
      </c>
      <c r="C448" s="86">
        <f>IFERROR(INDEX(Backlog!B$6:B$1005,Calculation!$B448,1),"")</f>
        <v>0</v>
      </c>
      <c r="D448" s="86" t="str">
        <f>IFERROR(IF(INDEX(Backlog!C$6:C$1005,Calculation!$B448,1)="","",INDEX(Backlog!C$6:C$1005,Calculation!$B448,1)),"")</f>
        <v/>
      </c>
      <c r="E448" s="86" t="str">
        <f>IFERROR(""&amp;INDEX(Backlog!D$6:D$1005,Calculation!$B448,1),"")</f>
        <v/>
      </c>
      <c r="F448" s="86" t="str">
        <f>IFERROR(""&amp;INDEX(Backlog!E$6:E$1005,Calculation!$B448,1),"")</f>
        <v/>
      </c>
      <c r="G448" s="86" t="str">
        <f>IFERROR(""&amp;INDEX(Backlog!F$6:F$1005,Calculation!$B448,1),"")</f>
        <v/>
      </c>
      <c r="H448" s="86" t="str">
        <f>IFERROR(IF(INDEX(Backlog!G$6:G$1005,Calculation!$B448,1)="","",INDEX(Backlog!G$6:G$1005,Calculation!$B448,1)),"")</f>
        <v/>
      </c>
      <c r="I448" s="86" t="str">
        <f>IFERROR(IF(INDEX(Backlog!H$6:H$1005,Calculation!$B448,1)="","Not set",INDEX(Backlog!H$6:H$1005,Calculation!$B448,1)),"")</f>
        <v>Not set</v>
      </c>
      <c r="J448" s="86" t="str">
        <f>IFERROR(""&amp;INDEX(Backlog!I$6:I$1005,Calculation!$B448,1),"")</f>
        <v/>
      </c>
      <c r="K448" s="86" t="str">
        <f>IFERROR(IF(LEN(INDEX(Backlog!J$6:J$1005,Calculation!$B448,1))=0,"Not set",INDEX(Backlog!J$6:J$1005,Calculation!$B448,1)),"")</f>
        <v>Not set</v>
      </c>
      <c r="L448" s="105" t="str">
        <f>IFERROR(IF(INDEX(Backlog!K$6:K$1005,Calculation!$B448,1)="","",INDEX(Backlog!K$6:K$1005,Calculation!$B448,1)),"")</f>
        <v/>
      </c>
      <c r="M448" s="105" t="str">
        <f t="shared" si="140"/>
        <v/>
      </c>
      <c r="N448" s="105" t="str">
        <f>IFERROR(IF(INDEX(Backlog!L$6:L$1005,Calculation!$B448,1)="","",INDEX(Backlog!L$6:L$1005,Calculation!$B448,1)),"")</f>
        <v/>
      </c>
      <c r="O448" s="105" t="str">
        <f t="shared" si="141"/>
        <v/>
      </c>
      <c r="P448" s="86" t="str">
        <f>IFERROR(""&amp;INDEX(Backlog!M$6:M$1005,Calculation!$B448,1),"")</f>
        <v/>
      </c>
      <c r="Q448" s="106" t="str">
        <f t="shared" si="142"/>
        <v/>
      </c>
      <c r="R448" s="106">
        <f t="shared" si="143"/>
        <v>0</v>
      </c>
      <c r="T448" s="107">
        <f t="shared" si="144"/>
        <v>0</v>
      </c>
      <c r="U448" s="86">
        <f t="shared" si="145"/>
        <v>1</v>
      </c>
      <c r="V448" s="86">
        <f t="shared" si="146"/>
        <v>1</v>
      </c>
      <c r="W448" s="86">
        <f t="shared" si="147"/>
        <v>1</v>
      </c>
      <c r="X448" s="86">
        <f t="shared" si="154"/>
        <v>0</v>
      </c>
      <c r="Y448" s="86" t="str">
        <f t="shared" si="148"/>
        <v xml:space="preserve">#0 - </v>
      </c>
      <c r="Z448" s="86" t="str">
        <f t="shared" si="149"/>
        <v>-</v>
      </c>
      <c r="AA448" s="86" t="str">
        <f>IF(X448=0,"",IF(LEN(K448)=0,COLUMN(Kanban!$D$8),IFERROR(MATCH(K448,Kanban!$A$8:$AI$8,0),COLUMN(Kanban!$D$8))))</f>
        <v/>
      </c>
      <c r="AB448" s="86" t="str">
        <f>IF(X448=0,"",2*COUNTIF($AA$5:AA448,AA448)+$AF$5)</f>
        <v/>
      </c>
      <c r="AC448" s="106" t="str">
        <f t="shared" si="155"/>
        <v>-</v>
      </c>
      <c r="BF448" s="111" t="str">
        <f t="array" ref="BF448">IFERROR(SMALL(IF($D$5:$D$1004=$AP$6,$N$5:$N$1004,""),B448),"")</f>
        <v/>
      </c>
      <c r="BG448" s="112" t="str">
        <f>IF(IFERROR(MATCH(BF448,$BF$4:BF447,0),0)=0,MAX($BG$4:BG447)+1,"")</f>
        <v/>
      </c>
      <c r="BH448" s="113" t="str">
        <f t="shared" si="150"/>
        <v/>
      </c>
      <c r="BI448" s="112" t="str">
        <f t="shared" si="151"/>
        <v/>
      </c>
      <c r="BJ448" s="86" t="str">
        <f t="shared" si="152"/>
        <v/>
      </c>
      <c r="BK448" s="86" t="str">
        <f t="shared" si="156"/>
        <v/>
      </c>
      <c r="BL448" s="86" t="str">
        <f t="shared" si="153"/>
        <v/>
      </c>
      <c r="BM448" s="86" t="str">
        <f t="shared" si="157"/>
        <v/>
      </c>
    </row>
    <row r="449" spans="2:65" s="7" customFormat="1" x14ac:dyDescent="0.25">
      <c r="B449" s="104">
        <v>445</v>
      </c>
      <c r="C449" s="86">
        <f>IFERROR(INDEX(Backlog!B$6:B$1005,Calculation!$B449,1),"")</f>
        <v>0</v>
      </c>
      <c r="D449" s="86" t="str">
        <f>IFERROR(IF(INDEX(Backlog!C$6:C$1005,Calculation!$B449,1)="","",INDEX(Backlog!C$6:C$1005,Calculation!$B449,1)),"")</f>
        <v/>
      </c>
      <c r="E449" s="86" t="str">
        <f>IFERROR(""&amp;INDEX(Backlog!D$6:D$1005,Calculation!$B449,1),"")</f>
        <v/>
      </c>
      <c r="F449" s="86" t="str">
        <f>IFERROR(""&amp;INDEX(Backlog!E$6:E$1005,Calculation!$B449,1),"")</f>
        <v/>
      </c>
      <c r="G449" s="86" t="str">
        <f>IFERROR(""&amp;INDEX(Backlog!F$6:F$1005,Calculation!$B449,1),"")</f>
        <v/>
      </c>
      <c r="H449" s="86" t="str">
        <f>IFERROR(IF(INDEX(Backlog!G$6:G$1005,Calculation!$B449,1)="","",INDEX(Backlog!G$6:G$1005,Calculation!$B449,1)),"")</f>
        <v/>
      </c>
      <c r="I449" s="86" t="str">
        <f>IFERROR(IF(INDEX(Backlog!H$6:H$1005,Calculation!$B449,1)="","Not set",INDEX(Backlog!H$6:H$1005,Calculation!$B449,1)),"")</f>
        <v>Not set</v>
      </c>
      <c r="J449" s="86" t="str">
        <f>IFERROR(""&amp;INDEX(Backlog!I$6:I$1005,Calculation!$B449,1),"")</f>
        <v/>
      </c>
      <c r="K449" s="86" t="str">
        <f>IFERROR(IF(LEN(INDEX(Backlog!J$6:J$1005,Calculation!$B449,1))=0,"Not set",INDEX(Backlog!J$6:J$1005,Calculation!$B449,1)),"")</f>
        <v>Not set</v>
      </c>
      <c r="L449" s="105" t="str">
        <f>IFERROR(IF(INDEX(Backlog!K$6:K$1005,Calculation!$B449,1)="","",INDEX(Backlog!K$6:K$1005,Calculation!$B449,1)),"")</f>
        <v/>
      </c>
      <c r="M449" s="105" t="str">
        <f t="shared" si="140"/>
        <v/>
      </c>
      <c r="N449" s="105" t="str">
        <f>IFERROR(IF(INDEX(Backlog!L$6:L$1005,Calculation!$B449,1)="","",INDEX(Backlog!L$6:L$1005,Calculation!$B449,1)),"")</f>
        <v/>
      </c>
      <c r="O449" s="105" t="str">
        <f t="shared" si="141"/>
        <v/>
      </c>
      <c r="P449" s="86" t="str">
        <f>IFERROR(""&amp;INDEX(Backlog!M$6:M$1005,Calculation!$B449,1),"")</f>
        <v/>
      </c>
      <c r="Q449" s="106" t="str">
        <f t="shared" si="142"/>
        <v/>
      </c>
      <c r="R449" s="106">
        <f t="shared" si="143"/>
        <v>0</v>
      </c>
      <c r="T449" s="107">
        <f t="shared" si="144"/>
        <v>0</v>
      </c>
      <c r="U449" s="86">
        <f t="shared" si="145"/>
        <v>1</v>
      </c>
      <c r="V449" s="86">
        <f t="shared" si="146"/>
        <v>1</v>
      </c>
      <c r="W449" s="86">
        <f t="shared" si="147"/>
        <v>1</v>
      </c>
      <c r="X449" s="86">
        <f t="shared" si="154"/>
        <v>0</v>
      </c>
      <c r="Y449" s="86" t="str">
        <f t="shared" si="148"/>
        <v xml:space="preserve">#0 - </v>
      </c>
      <c r="Z449" s="86" t="str">
        <f t="shared" si="149"/>
        <v>-</v>
      </c>
      <c r="AA449" s="86" t="str">
        <f>IF(X449=0,"",IF(LEN(K449)=0,COLUMN(Kanban!$D$8),IFERROR(MATCH(K449,Kanban!$A$8:$AI$8,0),COLUMN(Kanban!$D$8))))</f>
        <v/>
      </c>
      <c r="AB449" s="86" t="str">
        <f>IF(X449=0,"",2*COUNTIF($AA$5:AA449,AA449)+$AF$5)</f>
        <v/>
      </c>
      <c r="AC449" s="106" t="str">
        <f t="shared" si="155"/>
        <v>-</v>
      </c>
      <c r="BF449" s="111" t="str">
        <f t="array" ref="BF449">IFERROR(SMALL(IF($D$5:$D$1004=$AP$6,$N$5:$N$1004,""),B449),"")</f>
        <v/>
      </c>
      <c r="BG449" s="112" t="str">
        <f>IF(IFERROR(MATCH(BF449,$BF$4:BF448,0),0)=0,MAX($BG$4:BG448)+1,"")</f>
        <v/>
      </c>
      <c r="BH449" s="113" t="str">
        <f t="shared" si="150"/>
        <v/>
      </c>
      <c r="BI449" s="112" t="str">
        <f t="shared" si="151"/>
        <v/>
      </c>
      <c r="BJ449" s="86" t="str">
        <f t="shared" si="152"/>
        <v/>
      </c>
      <c r="BK449" s="86" t="str">
        <f t="shared" si="156"/>
        <v/>
      </c>
      <c r="BL449" s="86" t="str">
        <f t="shared" si="153"/>
        <v/>
      </c>
      <c r="BM449" s="86" t="str">
        <f t="shared" si="157"/>
        <v/>
      </c>
    </row>
    <row r="450" spans="2:65" s="7" customFormat="1" x14ac:dyDescent="0.25">
      <c r="B450" s="104">
        <v>446</v>
      </c>
      <c r="C450" s="86">
        <f>IFERROR(INDEX(Backlog!B$6:B$1005,Calculation!$B450,1),"")</f>
        <v>0</v>
      </c>
      <c r="D450" s="86" t="str">
        <f>IFERROR(IF(INDEX(Backlog!C$6:C$1005,Calculation!$B450,1)="","",INDEX(Backlog!C$6:C$1005,Calculation!$B450,1)),"")</f>
        <v/>
      </c>
      <c r="E450" s="86" t="str">
        <f>IFERROR(""&amp;INDEX(Backlog!D$6:D$1005,Calculation!$B450,1),"")</f>
        <v/>
      </c>
      <c r="F450" s="86" t="str">
        <f>IFERROR(""&amp;INDEX(Backlog!E$6:E$1005,Calculation!$B450,1),"")</f>
        <v/>
      </c>
      <c r="G450" s="86" t="str">
        <f>IFERROR(""&amp;INDEX(Backlog!F$6:F$1005,Calculation!$B450,1),"")</f>
        <v/>
      </c>
      <c r="H450" s="86" t="str">
        <f>IFERROR(IF(INDEX(Backlog!G$6:G$1005,Calculation!$B450,1)="","",INDEX(Backlog!G$6:G$1005,Calculation!$B450,1)),"")</f>
        <v/>
      </c>
      <c r="I450" s="86" t="str">
        <f>IFERROR(IF(INDEX(Backlog!H$6:H$1005,Calculation!$B450,1)="","Not set",INDEX(Backlog!H$6:H$1005,Calculation!$B450,1)),"")</f>
        <v>Not set</v>
      </c>
      <c r="J450" s="86" t="str">
        <f>IFERROR(""&amp;INDEX(Backlog!I$6:I$1005,Calculation!$B450,1),"")</f>
        <v/>
      </c>
      <c r="K450" s="86" t="str">
        <f>IFERROR(IF(LEN(INDEX(Backlog!J$6:J$1005,Calculation!$B450,1))=0,"Not set",INDEX(Backlog!J$6:J$1005,Calculation!$B450,1)),"")</f>
        <v>Not set</v>
      </c>
      <c r="L450" s="105" t="str">
        <f>IFERROR(IF(INDEX(Backlog!K$6:K$1005,Calculation!$B450,1)="","",INDEX(Backlog!K$6:K$1005,Calculation!$B450,1)),"")</f>
        <v/>
      </c>
      <c r="M450" s="105" t="str">
        <f t="shared" si="140"/>
        <v/>
      </c>
      <c r="N450" s="105" t="str">
        <f>IFERROR(IF(INDEX(Backlog!L$6:L$1005,Calculation!$B450,1)="","",INDEX(Backlog!L$6:L$1005,Calculation!$B450,1)),"")</f>
        <v/>
      </c>
      <c r="O450" s="105" t="str">
        <f t="shared" si="141"/>
        <v/>
      </c>
      <c r="P450" s="86" t="str">
        <f>IFERROR(""&amp;INDEX(Backlog!M$6:M$1005,Calculation!$B450,1),"")</f>
        <v/>
      </c>
      <c r="Q450" s="106" t="str">
        <f t="shared" si="142"/>
        <v/>
      </c>
      <c r="R450" s="106">
        <f t="shared" si="143"/>
        <v>0</v>
      </c>
      <c r="T450" s="107">
        <f t="shared" si="144"/>
        <v>0</v>
      </c>
      <c r="U450" s="86">
        <f t="shared" si="145"/>
        <v>1</v>
      </c>
      <c r="V450" s="86">
        <f t="shared" si="146"/>
        <v>1</v>
      </c>
      <c r="W450" s="86">
        <f t="shared" si="147"/>
        <v>1</v>
      </c>
      <c r="X450" s="86">
        <f t="shared" si="154"/>
        <v>0</v>
      </c>
      <c r="Y450" s="86" t="str">
        <f t="shared" si="148"/>
        <v xml:space="preserve">#0 - </v>
      </c>
      <c r="Z450" s="86" t="str">
        <f t="shared" si="149"/>
        <v>-</v>
      </c>
      <c r="AA450" s="86" t="str">
        <f>IF(X450=0,"",IF(LEN(K450)=0,COLUMN(Kanban!$D$8),IFERROR(MATCH(K450,Kanban!$A$8:$AI$8,0),COLUMN(Kanban!$D$8))))</f>
        <v/>
      </c>
      <c r="AB450" s="86" t="str">
        <f>IF(X450=0,"",2*COUNTIF($AA$5:AA450,AA450)+$AF$5)</f>
        <v/>
      </c>
      <c r="AC450" s="106" t="str">
        <f t="shared" si="155"/>
        <v>-</v>
      </c>
      <c r="BF450" s="111" t="str">
        <f t="array" ref="BF450">IFERROR(SMALL(IF($D$5:$D$1004=$AP$6,$N$5:$N$1004,""),B450),"")</f>
        <v/>
      </c>
      <c r="BG450" s="112" t="str">
        <f>IF(IFERROR(MATCH(BF450,$BF$4:BF449,0),0)=0,MAX($BG$4:BG449)+1,"")</f>
        <v/>
      </c>
      <c r="BH450" s="113" t="str">
        <f t="shared" si="150"/>
        <v/>
      </c>
      <c r="BI450" s="112" t="str">
        <f t="shared" si="151"/>
        <v/>
      </c>
      <c r="BJ450" s="86" t="str">
        <f t="shared" si="152"/>
        <v/>
      </c>
      <c r="BK450" s="86" t="str">
        <f t="shared" si="156"/>
        <v/>
      </c>
      <c r="BL450" s="86" t="str">
        <f t="shared" si="153"/>
        <v/>
      </c>
      <c r="BM450" s="86" t="str">
        <f t="shared" si="157"/>
        <v/>
      </c>
    </row>
    <row r="451" spans="2:65" s="7" customFormat="1" x14ac:dyDescent="0.25">
      <c r="B451" s="104">
        <v>447</v>
      </c>
      <c r="C451" s="86">
        <f>IFERROR(INDEX(Backlog!B$6:B$1005,Calculation!$B451,1),"")</f>
        <v>0</v>
      </c>
      <c r="D451" s="86" t="str">
        <f>IFERROR(IF(INDEX(Backlog!C$6:C$1005,Calculation!$B451,1)="","",INDEX(Backlog!C$6:C$1005,Calculation!$B451,1)),"")</f>
        <v/>
      </c>
      <c r="E451" s="86" t="str">
        <f>IFERROR(""&amp;INDEX(Backlog!D$6:D$1005,Calculation!$B451,1),"")</f>
        <v/>
      </c>
      <c r="F451" s="86" t="str">
        <f>IFERROR(""&amp;INDEX(Backlog!E$6:E$1005,Calculation!$B451,1),"")</f>
        <v/>
      </c>
      <c r="G451" s="86" t="str">
        <f>IFERROR(""&amp;INDEX(Backlog!F$6:F$1005,Calculation!$B451,1),"")</f>
        <v/>
      </c>
      <c r="H451" s="86" t="str">
        <f>IFERROR(IF(INDEX(Backlog!G$6:G$1005,Calculation!$B451,1)="","",INDEX(Backlog!G$6:G$1005,Calculation!$B451,1)),"")</f>
        <v/>
      </c>
      <c r="I451" s="86" t="str">
        <f>IFERROR(IF(INDEX(Backlog!H$6:H$1005,Calculation!$B451,1)="","Not set",INDEX(Backlog!H$6:H$1005,Calculation!$B451,1)),"")</f>
        <v>Not set</v>
      </c>
      <c r="J451" s="86" t="str">
        <f>IFERROR(""&amp;INDEX(Backlog!I$6:I$1005,Calculation!$B451,1),"")</f>
        <v/>
      </c>
      <c r="K451" s="86" t="str">
        <f>IFERROR(IF(LEN(INDEX(Backlog!J$6:J$1005,Calculation!$B451,1))=0,"Not set",INDEX(Backlog!J$6:J$1005,Calculation!$B451,1)),"")</f>
        <v>Not set</v>
      </c>
      <c r="L451" s="105" t="str">
        <f>IFERROR(IF(INDEX(Backlog!K$6:K$1005,Calculation!$B451,1)="","",INDEX(Backlog!K$6:K$1005,Calculation!$B451,1)),"")</f>
        <v/>
      </c>
      <c r="M451" s="105" t="str">
        <f t="shared" si="140"/>
        <v/>
      </c>
      <c r="N451" s="105" t="str">
        <f>IFERROR(IF(INDEX(Backlog!L$6:L$1005,Calculation!$B451,1)="","",INDEX(Backlog!L$6:L$1005,Calculation!$B451,1)),"")</f>
        <v/>
      </c>
      <c r="O451" s="105" t="str">
        <f t="shared" si="141"/>
        <v/>
      </c>
      <c r="P451" s="86" t="str">
        <f>IFERROR(""&amp;INDEX(Backlog!M$6:M$1005,Calculation!$B451,1),"")</f>
        <v/>
      </c>
      <c r="Q451" s="106" t="str">
        <f t="shared" si="142"/>
        <v/>
      </c>
      <c r="R451" s="106">
        <f t="shared" si="143"/>
        <v>0</v>
      </c>
      <c r="T451" s="107">
        <f t="shared" si="144"/>
        <v>0</v>
      </c>
      <c r="U451" s="86">
        <f t="shared" si="145"/>
        <v>1</v>
      </c>
      <c r="V451" s="86">
        <f t="shared" si="146"/>
        <v>1</v>
      </c>
      <c r="W451" s="86">
        <f t="shared" si="147"/>
        <v>1</v>
      </c>
      <c r="X451" s="86">
        <f t="shared" si="154"/>
        <v>0</v>
      </c>
      <c r="Y451" s="86" t="str">
        <f t="shared" si="148"/>
        <v xml:space="preserve">#0 - </v>
      </c>
      <c r="Z451" s="86" t="str">
        <f t="shared" si="149"/>
        <v>-</v>
      </c>
      <c r="AA451" s="86" t="str">
        <f>IF(X451=0,"",IF(LEN(K451)=0,COLUMN(Kanban!$D$8),IFERROR(MATCH(K451,Kanban!$A$8:$AI$8,0),COLUMN(Kanban!$D$8))))</f>
        <v/>
      </c>
      <c r="AB451" s="86" t="str">
        <f>IF(X451=0,"",2*COUNTIF($AA$5:AA451,AA451)+$AF$5)</f>
        <v/>
      </c>
      <c r="AC451" s="106" t="str">
        <f t="shared" si="155"/>
        <v>-</v>
      </c>
      <c r="BF451" s="111" t="str">
        <f t="array" ref="BF451">IFERROR(SMALL(IF($D$5:$D$1004=$AP$6,$N$5:$N$1004,""),B451),"")</f>
        <v/>
      </c>
      <c r="BG451" s="112" t="str">
        <f>IF(IFERROR(MATCH(BF451,$BF$4:BF450,0),0)=0,MAX($BG$4:BG450)+1,"")</f>
        <v/>
      </c>
      <c r="BH451" s="113" t="str">
        <f t="shared" si="150"/>
        <v/>
      </c>
      <c r="BI451" s="112" t="str">
        <f t="shared" si="151"/>
        <v/>
      </c>
      <c r="BJ451" s="86" t="str">
        <f t="shared" si="152"/>
        <v/>
      </c>
      <c r="BK451" s="86" t="str">
        <f t="shared" si="156"/>
        <v/>
      </c>
      <c r="BL451" s="86" t="str">
        <f t="shared" si="153"/>
        <v/>
      </c>
      <c r="BM451" s="86" t="str">
        <f t="shared" si="157"/>
        <v/>
      </c>
    </row>
    <row r="452" spans="2:65" s="7" customFormat="1" x14ac:dyDescent="0.25">
      <c r="B452" s="104">
        <v>448</v>
      </c>
      <c r="C452" s="86">
        <f>IFERROR(INDEX(Backlog!B$6:B$1005,Calculation!$B452,1),"")</f>
        <v>0</v>
      </c>
      <c r="D452" s="86" t="str">
        <f>IFERROR(IF(INDEX(Backlog!C$6:C$1005,Calculation!$B452,1)="","",INDEX(Backlog!C$6:C$1005,Calculation!$B452,1)),"")</f>
        <v/>
      </c>
      <c r="E452" s="86" t="str">
        <f>IFERROR(""&amp;INDEX(Backlog!D$6:D$1005,Calculation!$B452,1),"")</f>
        <v/>
      </c>
      <c r="F452" s="86" t="str">
        <f>IFERROR(""&amp;INDEX(Backlog!E$6:E$1005,Calculation!$B452,1),"")</f>
        <v/>
      </c>
      <c r="G452" s="86" t="str">
        <f>IFERROR(""&amp;INDEX(Backlog!F$6:F$1005,Calculation!$B452,1),"")</f>
        <v/>
      </c>
      <c r="H452" s="86" t="str">
        <f>IFERROR(IF(INDEX(Backlog!G$6:G$1005,Calculation!$B452,1)="","",INDEX(Backlog!G$6:G$1005,Calculation!$B452,1)),"")</f>
        <v/>
      </c>
      <c r="I452" s="86" t="str">
        <f>IFERROR(IF(INDEX(Backlog!H$6:H$1005,Calculation!$B452,1)="","Not set",INDEX(Backlog!H$6:H$1005,Calculation!$B452,1)),"")</f>
        <v>Not set</v>
      </c>
      <c r="J452" s="86" t="str">
        <f>IFERROR(""&amp;INDEX(Backlog!I$6:I$1005,Calculation!$B452,1),"")</f>
        <v/>
      </c>
      <c r="K452" s="86" t="str">
        <f>IFERROR(IF(LEN(INDEX(Backlog!J$6:J$1005,Calculation!$B452,1))=0,"Not set",INDEX(Backlog!J$6:J$1005,Calculation!$B452,1)),"")</f>
        <v>Not set</v>
      </c>
      <c r="L452" s="105" t="str">
        <f>IFERROR(IF(INDEX(Backlog!K$6:K$1005,Calculation!$B452,1)="","",INDEX(Backlog!K$6:K$1005,Calculation!$B452,1)),"")</f>
        <v/>
      </c>
      <c r="M452" s="105" t="str">
        <f t="shared" si="140"/>
        <v/>
      </c>
      <c r="N452" s="105" t="str">
        <f>IFERROR(IF(INDEX(Backlog!L$6:L$1005,Calculation!$B452,1)="","",INDEX(Backlog!L$6:L$1005,Calculation!$B452,1)),"")</f>
        <v/>
      </c>
      <c r="O452" s="105" t="str">
        <f t="shared" si="141"/>
        <v/>
      </c>
      <c r="P452" s="86" t="str">
        <f>IFERROR(""&amp;INDEX(Backlog!M$6:M$1005,Calculation!$B452,1),"")</f>
        <v/>
      </c>
      <c r="Q452" s="106" t="str">
        <f t="shared" si="142"/>
        <v/>
      </c>
      <c r="R452" s="106">
        <f t="shared" si="143"/>
        <v>0</v>
      </c>
      <c r="T452" s="107">
        <f t="shared" si="144"/>
        <v>0</v>
      </c>
      <c r="U452" s="86">
        <f t="shared" si="145"/>
        <v>1</v>
      </c>
      <c r="V452" s="86">
        <f t="shared" si="146"/>
        <v>1</v>
      </c>
      <c r="W452" s="86">
        <f t="shared" si="147"/>
        <v>1</v>
      </c>
      <c r="X452" s="86">
        <f t="shared" si="154"/>
        <v>0</v>
      </c>
      <c r="Y452" s="86" t="str">
        <f t="shared" si="148"/>
        <v xml:space="preserve">#0 - </v>
      </c>
      <c r="Z452" s="86" t="str">
        <f t="shared" si="149"/>
        <v>-</v>
      </c>
      <c r="AA452" s="86" t="str">
        <f>IF(X452=0,"",IF(LEN(K452)=0,COLUMN(Kanban!$D$8),IFERROR(MATCH(K452,Kanban!$A$8:$AI$8,0),COLUMN(Kanban!$D$8))))</f>
        <v/>
      </c>
      <c r="AB452" s="86" t="str">
        <f>IF(X452=0,"",2*COUNTIF($AA$5:AA452,AA452)+$AF$5)</f>
        <v/>
      </c>
      <c r="AC452" s="106" t="str">
        <f t="shared" si="155"/>
        <v>-</v>
      </c>
      <c r="BF452" s="111" t="str">
        <f t="array" ref="BF452">IFERROR(SMALL(IF($D$5:$D$1004=$AP$6,$N$5:$N$1004,""),B452),"")</f>
        <v/>
      </c>
      <c r="BG452" s="112" t="str">
        <f>IF(IFERROR(MATCH(BF452,$BF$4:BF451,0),0)=0,MAX($BG$4:BG451)+1,"")</f>
        <v/>
      </c>
      <c r="BH452" s="113" t="str">
        <f t="shared" si="150"/>
        <v/>
      </c>
      <c r="BI452" s="112" t="str">
        <f t="shared" si="151"/>
        <v/>
      </c>
      <c r="BJ452" s="86" t="str">
        <f t="shared" si="152"/>
        <v/>
      </c>
      <c r="BK452" s="86" t="str">
        <f t="shared" si="156"/>
        <v/>
      </c>
      <c r="BL452" s="86" t="str">
        <f t="shared" si="153"/>
        <v/>
      </c>
      <c r="BM452" s="86" t="str">
        <f t="shared" si="157"/>
        <v/>
      </c>
    </row>
    <row r="453" spans="2:65" s="7" customFormat="1" x14ac:dyDescent="0.25">
      <c r="B453" s="104">
        <v>449</v>
      </c>
      <c r="C453" s="86">
        <f>IFERROR(INDEX(Backlog!B$6:B$1005,Calculation!$B453,1),"")</f>
        <v>0</v>
      </c>
      <c r="D453" s="86" t="str">
        <f>IFERROR(IF(INDEX(Backlog!C$6:C$1005,Calculation!$B453,1)="","",INDEX(Backlog!C$6:C$1005,Calculation!$B453,1)),"")</f>
        <v/>
      </c>
      <c r="E453" s="86" t="str">
        <f>IFERROR(""&amp;INDEX(Backlog!D$6:D$1005,Calculation!$B453,1),"")</f>
        <v/>
      </c>
      <c r="F453" s="86" t="str">
        <f>IFERROR(""&amp;INDEX(Backlog!E$6:E$1005,Calculation!$B453,1),"")</f>
        <v/>
      </c>
      <c r="G453" s="86" t="str">
        <f>IFERROR(""&amp;INDEX(Backlog!F$6:F$1005,Calculation!$B453,1),"")</f>
        <v/>
      </c>
      <c r="H453" s="86" t="str">
        <f>IFERROR(IF(INDEX(Backlog!G$6:G$1005,Calculation!$B453,1)="","",INDEX(Backlog!G$6:G$1005,Calculation!$B453,1)),"")</f>
        <v/>
      </c>
      <c r="I453" s="86" t="str">
        <f>IFERROR(IF(INDEX(Backlog!H$6:H$1005,Calculation!$B453,1)="","Not set",INDEX(Backlog!H$6:H$1005,Calculation!$B453,1)),"")</f>
        <v>Not set</v>
      </c>
      <c r="J453" s="86" t="str">
        <f>IFERROR(""&amp;INDEX(Backlog!I$6:I$1005,Calculation!$B453,1),"")</f>
        <v/>
      </c>
      <c r="K453" s="86" t="str">
        <f>IFERROR(IF(LEN(INDEX(Backlog!J$6:J$1005,Calculation!$B453,1))=0,"Not set",INDEX(Backlog!J$6:J$1005,Calculation!$B453,1)),"")</f>
        <v>Not set</v>
      </c>
      <c r="L453" s="105" t="str">
        <f>IFERROR(IF(INDEX(Backlog!K$6:K$1005,Calculation!$B453,1)="","",INDEX(Backlog!K$6:K$1005,Calculation!$B453,1)),"")</f>
        <v/>
      </c>
      <c r="M453" s="105" t="str">
        <f t="shared" ref="M453:M516" si="158">IFERROR(INDEX($DF$12:$DF$23,MONTH(L453),1)&amp;" "&amp;DAY(L453)&amp;", "&amp;YEAR(L453),"")</f>
        <v/>
      </c>
      <c r="N453" s="105" t="str">
        <f>IFERROR(IF(INDEX(Backlog!L$6:L$1005,Calculation!$B453,1)="","",INDEX(Backlog!L$6:L$1005,Calculation!$B453,1)),"")</f>
        <v/>
      </c>
      <c r="O453" s="105" t="str">
        <f t="shared" ref="O453:O516" si="159">IFERROR(INDEX($DF$12:$DF$23,MONTH(N453),1)&amp;" "&amp;DAY(N453)&amp;", "&amp;YEAR(N453),"")</f>
        <v/>
      </c>
      <c r="P453" s="86" t="str">
        <f>IFERROR(""&amp;INDEX(Backlog!M$6:M$1005,Calculation!$B453,1),"")</f>
        <v/>
      </c>
      <c r="Q453" s="106" t="str">
        <f t="shared" ref="Q453:Q516" si="160">IF(AND(ISNUMBER(L453),ISNUMBER(N453)),N453-L453,"")</f>
        <v/>
      </c>
      <c r="R453" s="106">
        <f t="shared" ref="R453:R516" si="161">IF(AND(LEN(C453)&gt;0,LEN(F453)&gt;0),1,0)</f>
        <v>0</v>
      </c>
      <c r="T453" s="107">
        <f t="shared" ref="T453:T516" si="162">IF(OR(KanbanSprintFilter="",KanbanSprintFilter="All"),1,IF(""&amp;KanbanSprintFilter=""&amp;D453,1,0))</f>
        <v>0</v>
      </c>
      <c r="U453" s="86">
        <f t="shared" ref="U453:U516" si="163">IF(OR(KanbanResponsibleFilter="",KanbanResponsibleFilter="All"),1,IF(""&amp;KanbanResponsibleFilter=""&amp;G453,1,0))</f>
        <v>1</v>
      </c>
      <c r="V453" s="86">
        <f t="shared" ref="V453:V516" si="164">IF(OR(ttFilter="",ttFilter="All"),1,IF(""&amp;ttFilter=""&amp;E453,1,0))</f>
        <v>1</v>
      </c>
      <c r="W453" s="86">
        <f t="shared" ref="W453:W516" si="165">IF(OR(KanbanPriorityFilter="",KanbanPriorityFilter="All"),1,IF(""&amp;KanbanPriorityFilter=""&amp;I453,1,0))</f>
        <v>1</v>
      </c>
      <c r="X453" s="86">
        <f t="shared" si="154"/>
        <v>0</v>
      </c>
      <c r="Y453" s="86" t="str">
        <f t="shared" ref="Y453:Y516" si="166">IF(KanbanRow1=$DG$12,"#" &amp; C453 &amp;" - "&amp; F453, IF(KanbanRow1=$DG$13,F453,C453))</f>
        <v xml:space="preserve">#0 - </v>
      </c>
      <c r="Z453" s="86" t="str">
        <f t="shared" ref="Z453:Z516" si="167">IFERROR(IF(LEN(INDEX(C453:P453,1,MATCH(KanbanRow2,$C$3:$P$3,0)))=0,"-",INDEX(C453:P453,1,MATCH(KanbanRow2,$C$3:$P$3,0))),"-")</f>
        <v>-</v>
      </c>
      <c r="AA453" s="86" t="str">
        <f>IF(X453=0,"",IF(LEN(K453)=0,COLUMN(Kanban!$D$8),IFERROR(MATCH(K453,Kanban!$A$8:$AI$8,0),COLUMN(Kanban!$D$8))))</f>
        <v/>
      </c>
      <c r="AB453" s="86" t="str">
        <f>IF(X453=0,"",2*COUNTIF($AA$5:AA453,AA453)+$AF$5)</f>
        <v/>
      </c>
      <c r="AC453" s="106" t="str">
        <f t="shared" si="155"/>
        <v>-</v>
      </c>
      <c r="BF453" s="111" t="str">
        <f t="array" ref="BF453">IFERROR(SMALL(IF($D$5:$D$1004=$AP$6,$N$5:$N$1004,""),B453),"")</f>
        <v/>
      </c>
      <c r="BG453" s="112" t="str">
        <f>IF(IFERROR(MATCH(BF453,$BF$4:BF452,0),0)=0,MAX($BG$4:BG452)+1,"")</f>
        <v/>
      </c>
      <c r="BH453" s="113" t="str">
        <f t="shared" ref="BH453:BH516" si="168">IFERROR(INDEX($BF$5:$BF$1004,MATCH(B453,$BG$5:$BG$1004,0),1),"")</f>
        <v/>
      </c>
      <c r="BI453" s="112" t="str">
        <f t="shared" ref="BI453:BI516" si="169">IFERROR(BH453-sprintStartDate,"")</f>
        <v/>
      </c>
      <c r="BJ453" s="86" t="str">
        <f t="shared" ref="BJ453:BJ516" si="170">IF(BH453="","",COUNTIFS($N$5:$N$1004,BH453,$D$5:$D$1004,$AP$6,$E$5:$E$1004,$AP$13,$J$5:$J$1004,$AP$15))</f>
        <v/>
      </c>
      <c r="BK453" s="86" t="str">
        <f t="shared" si="156"/>
        <v/>
      </c>
      <c r="BL453" s="86" t="str">
        <f t="shared" ref="BL453:BL516" si="171">IF(BH453="","",SUMIFS($H$5:$H$1004,$N$5:$N$1004,BH453,$D$5:$D$1004,$AP$6,$E$5:$E$1004,$AP$13,$J$5:$J$1004,$AP$15))</f>
        <v/>
      </c>
      <c r="BM453" s="86" t="str">
        <f t="shared" si="157"/>
        <v/>
      </c>
    </row>
    <row r="454" spans="2:65" s="7" customFormat="1" x14ac:dyDescent="0.25">
      <c r="B454" s="104">
        <v>450</v>
      </c>
      <c r="C454" s="86">
        <f>IFERROR(INDEX(Backlog!B$6:B$1005,Calculation!$B454,1),"")</f>
        <v>0</v>
      </c>
      <c r="D454" s="86" t="str">
        <f>IFERROR(IF(INDEX(Backlog!C$6:C$1005,Calculation!$B454,1)="","",INDEX(Backlog!C$6:C$1005,Calculation!$B454,1)),"")</f>
        <v/>
      </c>
      <c r="E454" s="86" t="str">
        <f>IFERROR(""&amp;INDEX(Backlog!D$6:D$1005,Calculation!$B454,1),"")</f>
        <v/>
      </c>
      <c r="F454" s="86" t="str">
        <f>IFERROR(""&amp;INDEX(Backlog!E$6:E$1005,Calculation!$B454,1),"")</f>
        <v/>
      </c>
      <c r="G454" s="86" t="str">
        <f>IFERROR(""&amp;INDEX(Backlog!F$6:F$1005,Calculation!$B454,1),"")</f>
        <v/>
      </c>
      <c r="H454" s="86" t="str">
        <f>IFERROR(IF(INDEX(Backlog!G$6:G$1005,Calculation!$B454,1)="","",INDEX(Backlog!G$6:G$1005,Calculation!$B454,1)),"")</f>
        <v/>
      </c>
      <c r="I454" s="86" t="str">
        <f>IFERROR(IF(INDEX(Backlog!H$6:H$1005,Calculation!$B454,1)="","Not set",INDEX(Backlog!H$6:H$1005,Calculation!$B454,1)),"")</f>
        <v>Not set</v>
      </c>
      <c r="J454" s="86" t="str">
        <f>IFERROR(""&amp;INDEX(Backlog!I$6:I$1005,Calculation!$B454,1),"")</f>
        <v/>
      </c>
      <c r="K454" s="86" t="str">
        <f>IFERROR(IF(LEN(INDEX(Backlog!J$6:J$1005,Calculation!$B454,1))=0,"Not set",INDEX(Backlog!J$6:J$1005,Calculation!$B454,1)),"")</f>
        <v>Not set</v>
      </c>
      <c r="L454" s="105" t="str">
        <f>IFERROR(IF(INDEX(Backlog!K$6:K$1005,Calculation!$B454,1)="","",INDEX(Backlog!K$6:K$1005,Calculation!$B454,1)),"")</f>
        <v/>
      </c>
      <c r="M454" s="105" t="str">
        <f t="shared" si="158"/>
        <v/>
      </c>
      <c r="N454" s="105" t="str">
        <f>IFERROR(IF(INDEX(Backlog!L$6:L$1005,Calculation!$B454,1)="","",INDEX(Backlog!L$6:L$1005,Calculation!$B454,1)),"")</f>
        <v/>
      </c>
      <c r="O454" s="105" t="str">
        <f t="shared" si="159"/>
        <v/>
      </c>
      <c r="P454" s="86" t="str">
        <f>IFERROR(""&amp;INDEX(Backlog!M$6:M$1005,Calculation!$B454,1),"")</f>
        <v/>
      </c>
      <c r="Q454" s="106" t="str">
        <f t="shared" si="160"/>
        <v/>
      </c>
      <c r="R454" s="106">
        <f t="shared" si="161"/>
        <v>0</v>
      </c>
      <c r="T454" s="107">
        <f t="shared" si="162"/>
        <v>0</v>
      </c>
      <c r="U454" s="86">
        <f t="shared" si="163"/>
        <v>1</v>
      </c>
      <c r="V454" s="86">
        <f t="shared" si="164"/>
        <v>1</v>
      </c>
      <c r="W454" s="86">
        <f t="shared" si="165"/>
        <v>1</v>
      </c>
      <c r="X454" s="86">
        <f t="shared" ref="X454:X517" si="172">R454*T454*U454*V454*W454</f>
        <v>0</v>
      </c>
      <c r="Y454" s="86" t="str">
        <f t="shared" si="166"/>
        <v xml:space="preserve">#0 - </v>
      </c>
      <c r="Z454" s="86" t="str">
        <f t="shared" si="167"/>
        <v>-</v>
      </c>
      <c r="AA454" s="86" t="str">
        <f>IF(X454=0,"",IF(LEN(K454)=0,COLUMN(Kanban!$D$8),IFERROR(MATCH(K454,Kanban!$A$8:$AI$8,0),COLUMN(Kanban!$D$8))))</f>
        <v/>
      </c>
      <c r="AB454" s="86" t="str">
        <f>IF(X454=0,"",2*COUNTIF($AA$5:AA454,AA454)+$AF$5)</f>
        <v/>
      </c>
      <c r="AC454" s="106" t="str">
        <f t="shared" ref="AC454:AC517" si="173">AA454&amp;"-"&amp;AB454</f>
        <v>-</v>
      </c>
      <c r="BF454" s="111" t="str">
        <f t="array" ref="BF454">IFERROR(SMALL(IF($D$5:$D$1004=$AP$6,$N$5:$N$1004,""),B454),"")</f>
        <v/>
      </c>
      <c r="BG454" s="112" t="str">
        <f>IF(IFERROR(MATCH(BF454,$BF$4:BF453,0),0)=0,MAX($BG$4:BG453)+1,"")</f>
        <v/>
      </c>
      <c r="BH454" s="113" t="str">
        <f t="shared" si="168"/>
        <v/>
      </c>
      <c r="BI454" s="112" t="str">
        <f t="shared" si="169"/>
        <v/>
      </c>
      <c r="BJ454" s="86" t="str">
        <f t="shared" si="170"/>
        <v/>
      </c>
      <c r="BK454" s="86" t="str">
        <f t="shared" ref="BK454:BK517" si="174">IFERROR(BJ454+IF(ISNUMBER(BK453),BK453,0),"")</f>
        <v/>
      </c>
      <c r="BL454" s="86" t="str">
        <f t="shared" si="171"/>
        <v/>
      </c>
      <c r="BM454" s="86" t="str">
        <f t="shared" ref="BM454:BM517" si="175">IFERROR($BM$4-BK454,"")</f>
        <v/>
      </c>
    </row>
    <row r="455" spans="2:65" s="7" customFormat="1" x14ac:dyDescent="0.25">
      <c r="B455" s="104">
        <v>451</v>
      </c>
      <c r="C455" s="86">
        <f>IFERROR(INDEX(Backlog!B$6:B$1005,Calculation!$B455,1),"")</f>
        <v>0</v>
      </c>
      <c r="D455" s="86" t="str">
        <f>IFERROR(IF(INDEX(Backlog!C$6:C$1005,Calculation!$B455,1)="","",INDEX(Backlog!C$6:C$1005,Calculation!$B455,1)),"")</f>
        <v/>
      </c>
      <c r="E455" s="86" t="str">
        <f>IFERROR(""&amp;INDEX(Backlog!D$6:D$1005,Calculation!$B455,1),"")</f>
        <v/>
      </c>
      <c r="F455" s="86" t="str">
        <f>IFERROR(""&amp;INDEX(Backlog!E$6:E$1005,Calculation!$B455,1),"")</f>
        <v/>
      </c>
      <c r="G455" s="86" t="str">
        <f>IFERROR(""&amp;INDEX(Backlog!F$6:F$1005,Calculation!$B455,1),"")</f>
        <v/>
      </c>
      <c r="H455" s="86" t="str">
        <f>IFERROR(IF(INDEX(Backlog!G$6:G$1005,Calculation!$B455,1)="","",INDEX(Backlog!G$6:G$1005,Calculation!$B455,1)),"")</f>
        <v/>
      </c>
      <c r="I455" s="86" t="str">
        <f>IFERROR(IF(INDEX(Backlog!H$6:H$1005,Calculation!$B455,1)="","Not set",INDEX(Backlog!H$6:H$1005,Calculation!$B455,1)),"")</f>
        <v>Not set</v>
      </c>
      <c r="J455" s="86" t="str">
        <f>IFERROR(""&amp;INDEX(Backlog!I$6:I$1005,Calculation!$B455,1),"")</f>
        <v/>
      </c>
      <c r="K455" s="86" t="str">
        <f>IFERROR(IF(LEN(INDEX(Backlog!J$6:J$1005,Calculation!$B455,1))=0,"Not set",INDEX(Backlog!J$6:J$1005,Calculation!$B455,1)),"")</f>
        <v>Not set</v>
      </c>
      <c r="L455" s="105" t="str">
        <f>IFERROR(IF(INDEX(Backlog!K$6:K$1005,Calculation!$B455,1)="","",INDEX(Backlog!K$6:K$1005,Calculation!$B455,1)),"")</f>
        <v/>
      </c>
      <c r="M455" s="105" t="str">
        <f t="shared" si="158"/>
        <v/>
      </c>
      <c r="N455" s="105" t="str">
        <f>IFERROR(IF(INDEX(Backlog!L$6:L$1005,Calculation!$B455,1)="","",INDEX(Backlog!L$6:L$1005,Calculation!$B455,1)),"")</f>
        <v/>
      </c>
      <c r="O455" s="105" t="str">
        <f t="shared" si="159"/>
        <v/>
      </c>
      <c r="P455" s="86" t="str">
        <f>IFERROR(""&amp;INDEX(Backlog!M$6:M$1005,Calculation!$B455,1),"")</f>
        <v/>
      </c>
      <c r="Q455" s="106" t="str">
        <f t="shared" si="160"/>
        <v/>
      </c>
      <c r="R455" s="106">
        <f t="shared" si="161"/>
        <v>0</v>
      </c>
      <c r="T455" s="107">
        <f t="shared" si="162"/>
        <v>0</v>
      </c>
      <c r="U455" s="86">
        <f t="shared" si="163"/>
        <v>1</v>
      </c>
      <c r="V455" s="86">
        <f t="shared" si="164"/>
        <v>1</v>
      </c>
      <c r="W455" s="86">
        <f t="shared" si="165"/>
        <v>1</v>
      </c>
      <c r="X455" s="86">
        <f t="shared" si="172"/>
        <v>0</v>
      </c>
      <c r="Y455" s="86" t="str">
        <f t="shared" si="166"/>
        <v xml:space="preserve">#0 - </v>
      </c>
      <c r="Z455" s="86" t="str">
        <f t="shared" si="167"/>
        <v>-</v>
      </c>
      <c r="AA455" s="86" t="str">
        <f>IF(X455=0,"",IF(LEN(K455)=0,COLUMN(Kanban!$D$8),IFERROR(MATCH(K455,Kanban!$A$8:$AI$8,0),COLUMN(Kanban!$D$8))))</f>
        <v/>
      </c>
      <c r="AB455" s="86" t="str">
        <f>IF(X455=0,"",2*COUNTIF($AA$5:AA455,AA455)+$AF$5)</f>
        <v/>
      </c>
      <c r="AC455" s="106" t="str">
        <f t="shared" si="173"/>
        <v>-</v>
      </c>
      <c r="BF455" s="111" t="str">
        <f t="array" ref="BF455">IFERROR(SMALL(IF($D$5:$D$1004=$AP$6,$N$5:$N$1004,""),B455),"")</f>
        <v/>
      </c>
      <c r="BG455" s="112" t="str">
        <f>IF(IFERROR(MATCH(BF455,$BF$4:BF454,0),0)=0,MAX($BG$4:BG454)+1,"")</f>
        <v/>
      </c>
      <c r="BH455" s="113" t="str">
        <f t="shared" si="168"/>
        <v/>
      </c>
      <c r="BI455" s="112" t="str">
        <f t="shared" si="169"/>
        <v/>
      </c>
      <c r="BJ455" s="86" t="str">
        <f t="shared" si="170"/>
        <v/>
      </c>
      <c r="BK455" s="86" t="str">
        <f t="shared" si="174"/>
        <v/>
      </c>
      <c r="BL455" s="86" t="str">
        <f t="shared" si="171"/>
        <v/>
      </c>
      <c r="BM455" s="86" t="str">
        <f t="shared" si="175"/>
        <v/>
      </c>
    </row>
    <row r="456" spans="2:65" s="7" customFormat="1" x14ac:dyDescent="0.25">
      <c r="B456" s="104">
        <v>452</v>
      </c>
      <c r="C456" s="86">
        <f>IFERROR(INDEX(Backlog!B$6:B$1005,Calculation!$B456,1),"")</f>
        <v>0</v>
      </c>
      <c r="D456" s="86" t="str">
        <f>IFERROR(IF(INDEX(Backlog!C$6:C$1005,Calculation!$B456,1)="","",INDEX(Backlog!C$6:C$1005,Calculation!$B456,1)),"")</f>
        <v/>
      </c>
      <c r="E456" s="86" t="str">
        <f>IFERROR(""&amp;INDEX(Backlog!D$6:D$1005,Calculation!$B456,1),"")</f>
        <v/>
      </c>
      <c r="F456" s="86" t="str">
        <f>IFERROR(""&amp;INDEX(Backlog!E$6:E$1005,Calculation!$B456,1),"")</f>
        <v/>
      </c>
      <c r="G456" s="86" t="str">
        <f>IFERROR(""&amp;INDEX(Backlog!F$6:F$1005,Calculation!$B456,1),"")</f>
        <v/>
      </c>
      <c r="H456" s="86" t="str">
        <f>IFERROR(IF(INDEX(Backlog!G$6:G$1005,Calculation!$B456,1)="","",INDEX(Backlog!G$6:G$1005,Calculation!$B456,1)),"")</f>
        <v/>
      </c>
      <c r="I456" s="86" t="str">
        <f>IFERROR(IF(INDEX(Backlog!H$6:H$1005,Calculation!$B456,1)="","Not set",INDEX(Backlog!H$6:H$1005,Calculation!$B456,1)),"")</f>
        <v>Not set</v>
      </c>
      <c r="J456" s="86" t="str">
        <f>IFERROR(""&amp;INDEX(Backlog!I$6:I$1005,Calculation!$B456,1),"")</f>
        <v/>
      </c>
      <c r="K456" s="86" t="str">
        <f>IFERROR(IF(LEN(INDEX(Backlog!J$6:J$1005,Calculation!$B456,1))=0,"Not set",INDEX(Backlog!J$6:J$1005,Calculation!$B456,1)),"")</f>
        <v>Not set</v>
      </c>
      <c r="L456" s="105" t="str">
        <f>IFERROR(IF(INDEX(Backlog!K$6:K$1005,Calculation!$B456,1)="","",INDEX(Backlog!K$6:K$1005,Calculation!$B456,1)),"")</f>
        <v/>
      </c>
      <c r="M456" s="105" t="str">
        <f t="shared" si="158"/>
        <v/>
      </c>
      <c r="N456" s="105" t="str">
        <f>IFERROR(IF(INDEX(Backlog!L$6:L$1005,Calculation!$B456,1)="","",INDEX(Backlog!L$6:L$1005,Calculation!$B456,1)),"")</f>
        <v/>
      </c>
      <c r="O456" s="105" t="str">
        <f t="shared" si="159"/>
        <v/>
      </c>
      <c r="P456" s="86" t="str">
        <f>IFERROR(""&amp;INDEX(Backlog!M$6:M$1005,Calculation!$B456,1),"")</f>
        <v/>
      </c>
      <c r="Q456" s="106" t="str">
        <f t="shared" si="160"/>
        <v/>
      </c>
      <c r="R456" s="106">
        <f t="shared" si="161"/>
        <v>0</v>
      </c>
      <c r="T456" s="107">
        <f t="shared" si="162"/>
        <v>0</v>
      </c>
      <c r="U456" s="86">
        <f t="shared" si="163"/>
        <v>1</v>
      </c>
      <c r="V456" s="86">
        <f t="shared" si="164"/>
        <v>1</v>
      </c>
      <c r="W456" s="86">
        <f t="shared" si="165"/>
        <v>1</v>
      </c>
      <c r="X456" s="86">
        <f t="shared" si="172"/>
        <v>0</v>
      </c>
      <c r="Y456" s="86" t="str">
        <f t="shared" si="166"/>
        <v xml:space="preserve">#0 - </v>
      </c>
      <c r="Z456" s="86" t="str">
        <f t="shared" si="167"/>
        <v>-</v>
      </c>
      <c r="AA456" s="86" t="str">
        <f>IF(X456=0,"",IF(LEN(K456)=0,COLUMN(Kanban!$D$8),IFERROR(MATCH(K456,Kanban!$A$8:$AI$8,0),COLUMN(Kanban!$D$8))))</f>
        <v/>
      </c>
      <c r="AB456" s="86" t="str">
        <f>IF(X456=0,"",2*COUNTIF($AA$5:AA456,AA456)+$AF$5)</f>
        <v/>
      </c>
      <c r="AC456" s="106" t="str">
        <f t="shared" si="173"/>
        <v>-</v>
      </c>
      <c r="BF456" s="111" t="str">
        <f t="array" ref="BF456">IFERROR(SMALL(IF($D$5:$D$1004=$AP$6,$N$5:$N$1004,""),B456),"")</f>
        <v/>
      </c>
      <c r="BG456" s="112" t="str">
        <f>IF(IFERROR(MATCH(BF456,$BF$4:BF455,0),0)=0,MAX($BG$4:BG455)+1,"")</f>
        <v/>
      </c>
      <c r="BH456" s="113" t="str">
        <f t="shared" si="168"/>
        <v/>
      </c>
      <c r="BI456" s="112" t="str">
        <f t="shared" si="169"/>
        <v/>
      </c>
      <c r="BJ456" s="86" t="str">
        <f t="shared" si="170"/>
        <v/>
      </c>
      <c r="BK456" s="86" t="str">
        <f t="shared" si="174"/>
        <v/>
      </c>
      <c r="BL456" s="86" t="str">
        <f t="shared" si="171"/>
        <v/>
      </c>
      <c r="BM456" s="86" t="str">
        <f t="shared" si="175"/>
        <v/>
      </c>
    </row>
    <row r="457" spans="2:65" s="7" customFormat="1" x14ac:dyDescent="0.25">
      <c r="B457" s="104">
        <v>453</v>
      </c>
      <c r="C457" s="86">
        <f>IFERROR(INDEX(Backlog!B$6:B$1005,Calculation!$B457,1),"")</f>
        <v>0</v>
      </c>
      <c r="D457" s="86" t="str">
        <f>IFERROR(IF(INDEX(Backlog!C$6:C$1005,Calculation!$B457,1)="","",INDEX(Backlog!C$6:C$1005,Calculation!$B457,1)),"")</f>
        <v/>
      </c>
      <c r="E457" s="86" t="str">
        <f>IFERROR(""&amp;INDEX(Backlog!D$6:D$1005,Calculation!$B457,1),"")</f>
        <v/>
      </c>
      <c r="F457" s="86" t="str">
        <f>IFERROR(""&amp;INDEX(Backlog!E$6:E$1005,Calculation!$B457,1),"")</f>
        <v/>
      </c>
      <c r="G457" s="86" t="str">
        <f>IFERROR(""&amp;INDEX(Backlog!F$6:F$1005,Calculation!$B457,1),"")</f>
        <v/>
      </c>
      <c r="H457" s="86" t="str">
        <f>IFERROR(IF(INDEX(Backlog!G$6:G$1005,Calculation!$B457,1)="","",INDEX(Backlog!G$6:G$1005,Calculation!$B457,1)),"")</f>
        <v/>
      </c>
      <c r="I457" s="86" t="str">
        <f>IFERROR(IF(INDEX(Backlog!H$6:H$1005,Calculation!$B457,1)="","Not set",INDEX(Backlog!H$6:H$1005,Calculation!$B457,1)),"")</f>
        <v>Not set</v>
      </c>
      <c r="J457" s="86" t="str">
        <f>IFERROR(""&amp;INDEX(Backlog!I$6:I$1005,Calculation!$B457,1),"")</f>
        <v/>
      </c>
      <c r="K457" s="86" t="str">
        <f>IFERROR(IF(LEN(INDEX(Backlog!J$6:J$1005,Calculation!$B457,1))=0,"Not set",INDEX(Backlog!J$6:J$1005,Calculation!$B457,1)),"")</f>
        <v>Not set</v>
      </c>
      <c r="L457" s="105" t="str">
        <f>IFERROR(IF(INDEX(Backlog!K$6:K$1005,Calculation!$B457,1)="","",INDEX(Backlog!K$6:K$1005,Calculation!$B457,1)),"")</f>
        <v/>
      </c>
      <c r="M457" s="105" t="str">
        <f t="shared" si="158"/>
        <v/>
      </c>
      <c r="N457" s="105" t="str">
        <f>IFERROR(IF(INDEX(Backlog!L$6:L$1005,Calculation!$B457,1)="","",INDEX(Backlog!L$6:L$1005,Calculation!$B457,1)),"")</f>
        <v/>
      </c>
      <c r="O457" s="105" t="str">
        <f t="shared" si="159"/>
        <v/>
      </c>
      <c r="P457" s="86" t="str">
        <f>IFERROR(""&amp;INDEX(Backlog!M$6:M$1005,Calculation!$B457,1),"")</f>
        <v/>
      </c>
      <c r="Q457" s="106" t="str">
        <f t="shared" si="160"/>
        <v/>
      </c>
      <c r="R457" s="106">
        <f t="shared" si="161"/>
        <v>0</v>
      </c>
      <c r="T457" s="107">
        <f t="shared" si="162"/>
        <v>0</v>
      </c>
      <c r="U457" s="86">
        <f t="shared" si="163"/>
        <v>1</v>
      </c>
      <c r="V457" s="86">
        <f t="shared" si="164"/>
        <v>1</v>
      </c>
      <c r="W457" s="86">
        <f t="shared" si="165"/>
        <v>1</v>
      </c>
      <c r="X457" s="86">
        <f t="shared" si="172"/>
        <v>0</v>
      </c>
      <c r="Y457" s="86" t="str">
        <f t="shared" si="166"/>
        <v xml:space="preserve">#0 - </v>
      </c>
      <c r="Z457" s="86" t="str">
        <f t="shared" si="167"/>
        <v>-</v>
      </c>
      <c r="AA457" s="86" t="str">
        <f>IF(X457=0,"",IF(LEN(K457)=0,COLUMN(Kanban!$D$8),IFERROR(MATCH(K457,Kanban!$A$8:$AI$8,0),COLUMN(Kanban!$D$8))))</f>
        <v/>
      </c>
      <c r="AB457" s="86" t="str">
        <f>IF(X457=0,"",2*COUNTIF($AA$5:AA457,AA457)+$AF$5)</f>
        <v/>
      </c>
      <c r="AC457" s="106" t="str">
        <f t="shared" si="173"/>
        <v>-</v>
      </c>
      <c r="BF457" s="111" t="str">
        <f t="array" ref="BF457">IFERROR(SMALL(IF($D$5:$D$1004=$AP$6,$N$5:$N$1004,""),B457),"")</f>
        <v/>
      </c>
      <c r="BG457" s="112" t="str">
        <f>IF(IFERROR(MATCH(BF457,$BF$4:BF456,0),0)=0,MAX($BG$4:BG456)+1,"")</f>
        <v/>
      </c>
      <c r="BH457" s="113" t="str">
        <f t="shared" si="168"/>
        <v/>
      </c>
      <c r="BI457" s="112" t="str">
        <f t="shared" si="169"/>
        <v/>
      </c>
      <c r="BJ457" s="86" t="str">
        <f t="shared" si="170"/>
        <v/>
      </c>
      <c r="BK457" s="86" t="str">
        <f t="shared" si="174"/>
        <v/>
      </c>
      <c r="BL457" s="86" t="str">
        <f t="shared" si="171"/>
        <v/>
      </c>
      <c r="BM457" s="86" t="str">
        <f t="shared" si="175"/>
        <v/>
      </c>
    </row>
    <row r="458" spans="2:65" s="7" customFormat="1" x14ac:dyDescent="0.25">
      <c r="B458" s="104">
        <v>454</v>
      </c>
      <c r="C458" s="86">
        <f>IFERROR(INDEX(Backlog!B$6:B$1005,Calculation!$B458,1),"")</f>
        <v>0</v>
      </c>
      <c r="D458" s="86" t="str">
        <f>IFERROR(IF(INDEX(Backlog!C$6:C$1005,Calculation!$B458,1)="","",INDEX(Backlog!C$6:C$1005,Calculation!$B458,1)),"")</f>
        <v/>
      </c>
      <c r="E458" s="86" t="str">
        <f>IFERROR(""&amp;INDEX(Backlog!D$6:D$1005,Calculation!$B458,1),"")</f>
        <v/>
      </c>
      <c r="F458" s="86" t="str">
        <f>IFERROR(""&amp;INDEX(Backlog!E$6:E$1005,Calculation!$B458,1),"")</f>
        <v/>
      </c>
      <c r="G458" s="86" t="str">
        <f>IFERROR(""&amp;INDEX(Backlog!F$6:F$1005,Calculation!$B458,1),"")</f>
        <v/>
      </c>
      <c r="H458" s="86" t="str">
        <f>IFERROR(IF(INDEX(Backlog!G$6:G$1005,Calculation!$B458,1)="","",INDEX(Backlog!G$6:G$1005,Calculation!$B458,1)),"")</f>
        <v/>
      </c>
      <c r="I458" s="86" t="str">
        <f>IFERROR(IF(INDEX(Backlog!H$6:H$1005,Calculation!$B458,1)="","Not set",INDEX(Backlog!H$6:H$1005,Calculation!$B458,1)),"")</f>
        <v>Not set</v>
      </c>
      <c r="J458" s="86" t="str">
        <f>IFERROR(""&amp;INDEX(Backlog!I$6:I$1005,Calculation!$B458,1),"")</f>
        <v/>
      </c>
      <c r="K458" s="86" t="str">
        <f>IFERROR(IF(LEN(INDEX(Backlog!J$6:J$1005,Calculation!$B458,1))=0,"Not set",INDEX(Backlog!J$6:J$1005,Calculation!$B458,1)),"")</f>
        <v>Not set</v>
      </c>
      <c r="L458" s="105" t="str">
        <f>IFERROR(IF(INDEX(Backlog!K$6:K$1005,Calculation!$B458,1)="","",INDEX(Backlog!K$6:K$1005,Calculation!$B458,1)),"")</f>
        <v/>
      </c>
      <c r="M458" s="105" t="str">
        <f t="shared" si="158"/>
        <v/>
      </c>
      <c r="N458" s="105" t="str">
        <f>IFERROR(IF(INDEX(Backlog!L$6:L$1005,Calculation!$B458,1)="","",INDEX(Backlog!L$6:L$1005,Calculation!$B458,1)),"")</f>
        <v/>
      </c>
      <c r="O458" s="105" t="str">
        <f t="shared" si="159"/>
        <v/>
      </c>
      <c r="P458" s="86" t="str">
        <f>IFERROR(""&amp;INDEX(Backlog!M$6:M$1005,Calculation!$B458,1),"")</f>
        <v/>
      </c>
      <c r="Q458" s="106" t="str">
        <f t="shared" si="160"/>
        <v/>
      </c>
      <c r="R458" s="106">
        <f t="shared" si="161"/>
        <v>0</v>
      </c>
      <c r="T458" s="107">
        <f t="shared" si="162"/>
        <v>0</v>
      </c>
      <c r="U458" s="86">
        <f t="shared" si="163"/>
        <v>1</v>
      </c>
      <c r="V458" s="86">
        <f t="shared" si="164"/>
        <v>1</v>
      </c>
      <c r="W458" s="86">
        <f t="shared" si="165"/>
        <v>1</v>
      </c>
      <c r="X458" s="86">
        <f t="shared" si="172"/>
        <v>0</v>
      </c>
      <c r="Y458" s="86" t="str">
        <f t="shared" si="166"/>
        <v xml:space="preserve">#0 - </v>
      </c>
      <c r="Z458" s="86" t="str">
        <f t="shared" si="167"/>
        <v>-</v>
      </c>
      <c r="AA458" s="86" t="str">
        <f>IF(X458=0,"",IF(LEN(K458)=0,COLUMN(Kanban!$D$8),IFERROR(MATCH(K458,Kanban!$A$8:$AI$8,0),COLUMN(Kanban!$D$8))))</f>
        <v/>
      </c>
      <c r="AB458" s="86" t="str">
        <f>IF(X458=0,"",2*COUNTIF($AA$5:AA458,AA458)+$AF$5)</f>
        <v/>
      </c>
      <c r="AC458" s="106" t="str">
        <f t="shared" si="173"/>
        <v>-</v>
      </c>
      <c r="BF458" s="111" t="str">
        <f t="array" ref="BF458">IFERROR(SMALL(IF($D$5:$D$1004=$AP$6,$N$5:$N$1004,""),B458),"")</f>
        <v/>
      </c>
      <c r="BG458" s="112" t="str">
        <f>IF(IFERROR(MATCH(BF458,$BF$4:BF457,0),0)=0,MAX($BG$4:BG457)+1,"")</f>
        <v/>
      </c>
      <c r="BH458" s="113" t="str">
        <f t="shared" si="168"/>
        <v/>
      </c>
      <c r="BI458" s="112" t="str">
        <f t="shared" si="169"/>
        <v/>
      </c>
      <c r="BJ458" s="86" t="str">
        <f t="shared" si="170"/>
        <v/>
      </c>
      <c r="BK458" s="86" t="str">
        <f t="shared" si="174"/>
        <v/>
      </c>
      <c r="BL458" s="86" t="str">
        <f t="shared" si="171"/>
        <v/>
      </c>
      <c r="BM458" s="86" t="str">
        <f t="shared" si="175"/>
        <v/>
      </c>
    </row>
    <row r="459" spans="2:65" s="7" customFormat="1" x14ac:dyDescent="0.25">
      <c r="B459" s="104">
        <v>455</v>
      </c>
      <c r="C459" s="86">
        <f>IFERROR(INDEX(Backlog!B$6:B$1005,Calculation!$B459,1),"")</f>
        <v>0</v>
      </c>
      <c r="D459" s="86" t="str">
        <f>IFERROR(IF(INDEX(Backlog!C$6:C$1005,Calculation!$B459,1)="","",INDEX(Backlog!C$6:C$1005,Calculation!$B459,1)),"")</f>
        <v/>
      </c>
      <c r="E459" s="86" t="str">
        <f>IFERROR(""&amp;INDEX(Backlog!D$6:D$1005,Calculation!$B459,1),"")</f>
        <v/>
      </c>
      <c r="F459" s="86" t="str">
        <f>IFERROR(""&amp;INDEX(Backlog!E$6:E$1005,Calculation!$B459,1),"")</f>
        <v/>
      </c>
      <c r="G459" s="86" t="str">
        <f>IFERROR(""&amp;INDEX(Backlog!F$6:F$1005,Calculation!$B459,1),"")</f>
        <v/>
      </c>
      <c r="H459" s="86" t="str">
        <f>IFERROR(IF(INDEX(Backlog!G$6:G$1005,Calculation!$B459,1)="","",INDEX(Backlog!G$6:G$1005,Calculation!$B459,1)),"")</f>
        <v/>
      </c>
      <c r="I459" s="86" t="str">
        <f>IFERROR(IF(INDEX(Backlog!H$6:H$1005,Calculation!$B459,1)="","Not set",INDEX(Backlog!H$6:H$1005,Calculation!$B459,1)),"")</f>
        <v>Not set</v>
      </c>
      <c r="J459" s="86" t="str">
        <f>IFERROR(""&amp;INDEX(Backlog!I$6:I$1005,Calculation!$B459,1),"")</f>
        <v/>
      </c>
      <c r="K459" s="86" t="str">
        <f>IFERROR(IF(LEN(INDEX(Backlog!J$6:J$1005,Calculation!$B459,1))=0,"Not set",INDEX(Backlog!J$6:J$1005,Calculation!$B459,1)),"")</f>
        <v>Not set</v>
      </c>
      <c r="L459" s="105" t="str">
        <f>IFERROR(IF(INDEX(Backlog!K$6:K$1005,Calculation!$B459,1)="","",INDEX(Backlog!K$6:K$1005,Calculation!$B459,1)),"")</f>
        <v/>
      </c>
      <c r="M459" s="105" t="str">
        <f t="shared" si="158"/>
        <v/>
      </c>
      <c r="N459" s="105" t="str">
        <f>IFERROR(IF(INDEX(Backlog!L$6:L$1005,Calculation!$B459,1)="","",INDEX(Backlog!L$6:L$1005,Calculation!$B459,1)),"")</f>
        <v/>
      </c>
      <c r="O459" s="105" t="str">
        <f t="shared" si="159"/>
        <v/>
      </c>
      <c r="P459" s="86" t="str">
        <f>IFERROR(""&amp;INDEX(Backlog!M$6:M$1005,Calculation!$B459,1),"")</f>
        <v/>
      </c>
      <c r="Q459" s="106" t="str">
        <f t="shared" si="160"/>
        <v/>
      </c>
      <c r="R459" s="106">
        <f t="shared" si="161"/>
        <v>0</v>
      </c>
      <c r="T459" s="107">
        <f t="shared" si="162"/>
        <v>0</v>
      </c>
      <c r="U459" s="86">
        <f t="shared" si="163"/>
        <v>1</v>
      </c>
      <c r="V459" s="86">
        <f t="shared" si="164"/>
        <v>1</v>
      </c>
      <c r="W459" s="86">
        <f t="shared" si="165"/>
        <v>1</v>
      </c>
      <c r="X459" s="86">
        <f t="shared" si="172"/>
        <v>0</v>
      </c>
      <c r="Y459" s="86" t="str">
        <f t="shared" si="166"/>
        <v xml:space="preserve">#0 - </v>
      </c>
      <c r="Z459" s="86" t="str">
        <f t="shared" si="167"/>
        <v>-</v>
      </c>
      <c r="AA459" s="86" t="str">
        <f>IF(X459=0,"",IF(LEN(K459)=0,COLUMN(Kanban!$D$8),IFERROR(MATCH(K459,Kanban!$A$8:$AI$8,0),COLUMN(Kanban!$D$8))))</f>
        <v/>
      </c>
      <c r="AB459" s="86" t="str">
        <f>IF(X459=0,"",2*COUNTIF($AA$5:AA459,AA459)+$AF$5)</f>
        <v/>
      </c>
      <c r="AC459" s="106" t="str">
        <f t="shared" si="173"/>
        <v>-</v>
      </c>
      <c r="BF459" s="111" t="str">
        <f t="array" ref="BF459">IFERROR(SMALL(IF($D$5:$D$1004=$AP$6,$N$5:$N$1004,""),B459),"")</f>
        <v/>
      </c>
      <c r="BG459" s="112" t="str">
        <f>IF(IFERROR(MATCH(BF459,$BF$4:BF458,0),0)=0,MAX($BG$4:BG458)+1,"")</f>
        <v/>
      </c>
      <c r="BH459" s="113" t="str">
        <f t="shared" si="168"/>
        <v/>
      </c>
      <c r="BI459" s="112" t="str">
        <f t="shared" si="169"/>
        <v/>
      </c>
      <c r="BJ459" s="86" t="str">
        <f t="shared" si="170"/>
        <v/>
      </c>
      <c r="BK459" s="86" t="str">
        <f t="shared" si="174"/>
        <v/>
      </c>
      <c r="BL459" s="86" t="str">
        <f t="shared" si="171"/>
        <v/>
      </c>
      <c r="BM459" s="86" t="str">
        <f t="shared" si="175"/>
        <v/>
      </c>
    </row>
    <row r="460" spans="2:65" s="7" customFormat="1" x14ac:dyDescent="0.25">
      <c r="B460" s="104">
        <v>456</v>
      </c>
      <c r="C460" s="86">
        <f>IFERROR(INDEX(Backlog!B$6:B$1005,Calculation!$B460,1),"")</f>
        <v>0</v>
      </c>
      <c r="D460" s="86" t="str">
        <f>IFERROR(IF(INDEX(Backlog!C$6:C$1005,Calculation!$B460,1)="","",INDEX(Backlog!C$6:C$1005,Calculation!$B460,1)),"")</f>
        <v/>
      </c>
      <c r="E460" s="86" t="str">
        <f>IFERROR(""&amp;INDEX(Backlog!D$6:D$1005,Calculation!$B460,1),"")</f>
        <v/>
      </c>
      <c r="F460" s="86" t="str">
        <f>IFERROR(""&amp;INDEX(Backlog!E$6:E$1005,Calculation!$B460,1),"")</f>
        <v/>
      </c>
      <c r="G460" s="86" t="str">
        <f>IFERROR(""&amp;INDEX(Backlog!F$6:F$1005,Calculation!$B460,1),"")</f>
        <v/>
      </c>
      <c r="H460" s="86" t="str">
        <f>IFERROR(IF(INDEX(Backlog!G$6:G$1005,Calculation!$B460,1)="","",INDEX(Backlog!G$6:G$1005,Calculation!$B460,1)),"")</f>
        <v/>
      </c>
      <c r="I460" s="86" t="str">
        <f>IFERROR(IF(INDEX(Backlog!H$6:H$1005,Calculation!$B460,1)="","Not set",INDEX(Backlog!H$6:H$1005,Calculation!$B460,1)),"")</f>
        <v>Not set</v>
      </c>
      <c r="J460" s="86" t="str">
        <f>IFERROR(""&amp;INDEX(Backlog!I$6:I$1005,Calculation!$B460,1),"")</f>
        <v/>
      </c>
      <c r="K460" s="86" t="str">
        <f>IFERROR(IF(LEN(INDEX(Backlog!J$6:J$1005,Calculation!$B460,1))=0,"Not set",INDEX(Backlog!J$6:J$1005,Calculation!$B460,1)),"")</f>
        <v>Not set</v>
      </c>
      <c r="L460" s="105" t="str">
        <f>IFERROR(IF(INDEX(Backlog!K$6:K$1005,Calculation!$B460,1)="","",INDEX(Backlog!K$6:K$1005,Calculation!$B460,1)),"")</f>
        <v/>
      </c>
      <c r="M460" s="105" t="str">
        <f t="shared" si="158"/>
        <v/>
      </c>
      <c r="N460" s="105" t="str">
        <f>IFERROR(IF(INDEX(Backlog!L$6:L$1005,Calculation!$B460,1)="","",INDEX(Backlog!L$6:L$1005,Calculation!$B460,1)),"")</f>
        <v/>
      </c>
      <c r="O460" s="105" t="str">
        <f t="shared" si="159"/>
        <v/>
      </c>
      <c r="P460" s="86" t="str">
        <f>IFERROR(""&amp;INDEX(Backlog!M$6:M$1005,Calculation!$B460,1),"")</f>
        <v/>
      </c>
      <c r="Q460" s="106" t="str">
        <f t="shared" si="160"/>
        <v/>
      </c>
      <c r="R460" s="106">
        <f t="shared" si="161"/>
        <v>0</v>
      </c>
      <c r="T460" s="107">
        <f t="shared" si="162"/>
        <v>0</v>
      </c>
      <c r="U460" s="86">
        <f t="shared" si="163"/>
        <v>1</v>
      </c>
      <c r="V460" s="86">
        <f t="shared" si="164"/>
        <v>1</v>
      </c>
      <c r="W460" s="86">
        <f t="shared" si="165"/>
        <v>1</v>
      </c>
      <c r="X460" s="86">
        <f t="shared" si="172"/>
        <v>0</v>
      </c>
      <c r="Y460" s="86" t="str">
        <f t="shared" si="166"/>
        <v xml:space="preserve">#0 - </v>
      </c>
      <c r="Z460" s="86" t="str">
        <f t="shared" si="167"/>
        <v>-</v>
      </c>
      <c r="AA460" s="86" t="str">
        <f>IF(X460=0,"",IF(LEN(K460)=0,COLUMN(Kanban!$D$8),IFERROR(MATCH(K460,Kanban!$A$8:$AI$8,0),COLUMN(Kanban!$D$8))))</f>
        <v/>
      </c>
      <c r="AB460" s="86" t="str">
        <f>IF(X460=0,"",2*COUNTIF($AA$5:AA460,AA460)+$AF$5)</f>
        <v/>
      </c>
      <c r="AC460" s="106" t="str">
        <f t="shared" si="173"/>
        <v>-</v>
      </c>
      <c r="BF460" s="111" t="str">
        <f t="array" ref="BF460">IFERROR(SMALL(IF($D$5:$D$1004=$AP$6,$N$5:$N$1004,""),B460),"")</f>
        <v/>
      </c>
      <c r="BG460" s="112" t="str">
        <f>IF(IFERROR(MATCH(BF460,$BF$4:BF459,0),0)=0,MAX($BG$4:BG459)+1,"")</f>
        <v/>
      </c>
      <c r="BH460" s="113" t="str">
        <f t="shared" si="168"/>
        <v/>
      </c>
      <c r="BI460" s="112" t="str">
        <f t="shared" si="169"/>
        <v/>
      </c>
      <c r="BJ460" s="86" t="str">
        <f t="shared" si="170"/>
        <v/>
      </c>
      <c r="BK460" s="86" t="str">
        <f t="shared" si="174"/>
        <v/>
      </c>
      <c r="BL460" s="86" t="str">
        <f t="shared" si="171"/>
        <v/>
      </c>
      <c r="BM460" s="86" t="str">
        <f t="shared" si="175"/>
        <v/>
      </c>
    </row>
    <row r="461" spans="2:65" s="7" customFormat="1" x14ac:dyDescent="0.25">
      <c r="B461" s="104">
        <v>457</v>
      </c>
      <c r="C461" s="86">
        <f>IFERROR(INDEX(Backlog!B$6:B$1005,Calculation!$B461,1),"")</f>
        <v>0</v>
      </c>
      <c r="D461" s="86" t="str">
        <f>IFERROR(IF(INDEX(Backlog!C$6:C$1005,Calculation!$B461,1)="","",INDEX(Backlog!C$6:C$1005,Calculation!$B461,1)),"")</f>
        <v/>
      </c>
      <c r="E461" s="86" t="str">
        <f>IFERROR(""&amp;INDEX(Backlog!D$6:D$1005,Calculation!$B461,1),"")</f>
        <v/>
      </c>
      <c r="F461" s="86" t="str">
        <f>IFERROR(""&amp;INDEX(Backlog!E$6:E$1005,Calculation!$B461,1),"")</f>
        <v/>
      </c>
      <c r="G461" s="86" t="str">
        <f>IFERROR(""&amp;INDEX(Backlog!F$6:F$1005,Calculation!$B461,1),"")</f>
        <v/>
      </c>
      <c r="H461" s="86" t="str">
        <f>IFERROR(IF(INDEX(Backlog!G$6:G$1005,Calculation!$B461,1)="","",INDEX(Backlog!G$6:G$1005,Calculation!$B461,1)),"")</f>
        <v/>
      </c>
      <c r="I461" s="86" t="str">
        <f>IFERROR(IF(INDEX(Backlog!H$6:H$1005,Calculation!$B461,1)="","Not set",INDEX(Backlog!H$6:H$1005,Calculation!$B461,1)),"")</f>
        <v>Not set</v>
      </c>
      <c r="J461" s="86" t="str">
        <f>IFERROR(""&amp;INDEX(Backlog!I$6:I$1005,Calculation!$B461,1),"")</f>
        <v/>
      </c>
      <c r="K461" s="86" t="str">
        <f>IFERROR(IF(LEN(INDEX(Backlog!J$6:J$1005,Calculation!$B461,1))=0,"Not set",INDEX(Backlog!J$6:J$1005,Calculation!$B461,1)),"")</f>
        <v>Not set</v>
      </c>
      <c r="L461" s="105" t="str">
        <f>IFERROR(IF(INDEX(Backlog!K$6:K$1005,Calculation!$B461,1)="","",INDEX(Backlog!K$6:K$1005,Calculation!$B461,1)),"")</f>
        <v/>
      </c>
      <c r="M461" s="105" t="str">
        <f t="shared" si="158"/>
        <v/>
      </c>
      <c r="N461" s="105" t="str">
        <f>IFERROR(IF(INDEX(Backlog!L$6:L$1005,Calculation!$B461,1)="","",INDEX(Backlog!L$6:L$1005,Calculation!$B461,1)),"")</f>
        <v/>
      </c>
      <c r="O461" s="105" t="str">
        <f t="shared" si="159"/>
        <v/>
      </c>
      <c r="P461" s="86" t="str">
        <f>IFERROR(""&amp;INDEX(Backlog!M$6:M$1005,Calculation!$B461,1),"")</f>
        <v/>
      </c>
      <c r="Q461" s="106" t="str">
        <f t="shared" si="160"/>
        <v/>
      </c>
      <c r="R461" s="106">
        <f t="shared" si="161"/>
        <v>0</v>
      </c>
      <c r="T461" s="107">
        <f t="shared" si="162"/>
        <v>0</v>
      </c>
      <c r="U461" s="86">
        <f t="shared" si="163"/>
        <v>1</v>
      </c>
      <c r="V461" s="86">
        <f t="shared" si="164"/>
        <v>1</v>
      </c>
      <c r="W461" s="86">
        <f t="shared" si="165"/>
        <v>1</v>
      </c>
      <c r="X461" s="86">
        <f t="shared" si="172"/>
        <v>0</v>
      </c>
      <c r="Y461" s="86" t="str">
        <f t="shared" si="166"/>
        <v xml:space="preserve">#0 - </v>
      </c>
      <c r="Z461" s="86" t="str">
        <f t="shared" si="167"/>
        <v>-</v>
      </c>
      <c r="AA461" s="86" t="str">
        <f>IF(X461=0,"",IF(LEN(K461)=0,COLUMN(Kanban!$D$8),IFERROR(MATCH(K461,Kanban!$A$8:$AI$8,0),COLUMN(Kanban!$D$8))))</f>
        <v/>
      </c>
      <c r="AB461" s="86" t="str">
        <f>IF(X461=0,"",2*COUNTIF($AA$5:AA461,AA461)+$AF$5)</f>
        <v/>
      </c>
      <c r="AC461" s="106" t="str">
        <f t="shared" si="173"/>
        <v>-</v>
      </c>
      <c r="BF461" s="111" t="str">
        <f t="array" ref="BF461">IFERROR(SMALL(IF($D$5:$D$1004=$AP$6,$N$5:$N$1004,""),B461),"")</f>
        <v/>
      </c>
      <c r="BG461" s="112" t="str">
        <f>IF(IFERROR(MATCH(BF461,$BF$4:BF460,0),0)=0,MAX($BG$4:BG460)+1,"")</f>
        <v/>
      </c>
      <c r="BH461" s="113" t="str">
        <f t="shared" si="168"/>
        <v/>
      </c>
      <c r="BI461" s="112" t="str">
        <f t="shared" si="169"/>
        <v/>
      </c>
      <c r="BJ461" s="86" t="str">
        <f t="shared" si="170"/>
        <v/>
      </c>
      <c r="BK461" s="86" t="str">
        <f t="shared" si="174"/>
        <v/>
      </c>
      <c r="BL461" s="86" t="str">
        <f t="shared" si="171"/>
        <v/>
      </c>
      <c r="BM461" s="86" t="str">
        <f t="shared" si="175"/>
        <v/>
      </c>
    </row>
    <row r="462" spans="2:65" s="7" customFormat="1" x14ac:dyDescent="0.25">
      <c r="B462" s="104">
        <v>458</v>
      </c>
      <c r="C462" s="86">
        <f>IFERROR(INDEX(Backlog!B$6:B$1005,Calculation!$B462,1),"")</f>
        <v>0</v>
      </c>
      <c r="D462" s="86" t="str">
        <f>IFERROR(IF(INDEX(Backlog!C$6:C$1005,Calculation!$B462,1)="","",INDEX(Backlog!C$6:C$1005,Calculation!$B462,1)),"")</f>
        <v/>
      </c>
      <c r="E462" s="86" t="str">
        <f>IFERROR(""&amp;INDEX(Backlog!D$6:D$1005,Calculation!$B462,1),"")</f>
        <v/>
      </c>
      <c r="F462" s="86" t="str">
        <f>IFERROR(""&amp;INDEX(Backlog!E$6:E$1005,Calculation!$B462,1),"")</f>
        <v/>
      </c>
      <c r="G462" s="86" t="str">
        <f>IFERROR(""&amp;INDEX(Backlog!F$6:F$1005,Calculation!$B462,1),"")</f>
        <v/>
      </c>
      <c r="H462" s="86" t="str">
        <f>IFERROR(IF(INDEX(Backlog!G$6:G$1005,Calculation!$B462,1)="","",INDEX(Backlog!G$6:G$1005,Calculation!$B462,1)),"")</f>
        <v/>
      </c>
      <c r="I462" s="86" t="str">
        <f>IFERROR(IF(INDEX(Backlog!H$6:H$1005,Calculation!$B462,1)="","Not set",INDEX(Backlog!H$6:H$1005,Calculation!$B462,1)),"")</f>
        <v>Not set</v>
      </c>
      <c r="J462" s="86" t="str">
        <f>IFERROR(""&amp;INDEX(Backlog!I$6:I$1005,Calculation!$B462,1),"")</f>
        <v/>
      </c>
      <c r="K462" s="86" t="str">
        <f>IFERROR(IF(LEN(INDEX(Backlog!J$6:J$1005,Calculation!$B462,1))=0,"Not set",INDEX(Backlog!J$6:J$1005,Calculation!$B462,1)),"")</f>
        <v>Not set</v>
      </c>
      <c r="L462" s="105" t="str">
        <f>IFERROR(IF(INDEX(Backlog!K$6:K$1005,Calculation!$B462,1)="","",INDEX(Backlog!K$6:K$1005,Calculation!$B462,1)),"")</f>
        <v/>
      </c>
      <c r="M462" s="105" t="str">
        <f t="shared" si="158"/>
        <v/>
      </c>
      <c r="N462" s="105" t="str">
        <f>IFERROR(IF(INDEX(Backlog!L$6:L$1005,Calculation!$B462,1)="","",INDEX(Backlog!L$6:L$1005,Calculation!$B462,1)),"")</f>
        <v/>
      </c>
      <c r="O462" s="105" t="str">
        <f t="shared" si="159"/>
        <v/>
      </c>
      <c r="P462" s="86" t="str">
        <f>IFERROR(""&amp;INDEX(Backlog!M$6:M$1005,Calculation!$B462,1),"")</f>
        <v/>
      </c>
      <c r="Q462" s="106" t="str">
        <f t="shared" si="160"/>
        <v/>
      </c>
      <c r="R462" s="106">
        <f t="shared" si="161"/>
        <v>0</v>
      </c>
      <c r="T462" s="107">
        <f t="shared" si="162"/>
        <v>0</v>
      </c>
      <c r="U462" s="86">
        <f t="shared" si="163"/>
        <v>1</v>
      </c>
      <c r="V462" s="86">
        <f t="shared" si="164"/>
        <v>1</v>
      </c>
      <c r="W462" s="86">
        <f t="shared" si="165"/>
        <v>1</v>
      </c>
      <c r="X462" s="86">
        <f t="shared" si="172"/>
        <v>0</v>
      </c>
      <c r="Y462" s="86" t="str">
        <f t="shared" si="166"/>
        <v xml:space="preserve">#0 - </v>
      </c>
      <c r="Z462" s="86" t="str">
        <f t="shared" si="167"/>
        <v>-</v>
      </c>
      <c r="AA462" s="86" t="str">
        <f>IF(X462=0,"",IF(LEN(K462)=0,COLUMN(Kanban!$D$8),IFERROR(MATCH(K462,Kanban!$A$8:$AI$8,0),COLUMN(Kanban!$D$8))))</f>
        <v/>
      </c>
      <c r="AB462" s="86" t="str">
        <f>IF(X462=0,"",2*COUNTIF($AA$5:AA462,AA462)+$AF$5)</f>
        <v/>
      </c>
      <c r="AC462" s="106" t="str">
        <f t="shared" si="173"/>
        <v>-</v>
      </c>
      <c r="BF462" s="111" t="str">
        <f t="array" ref="BF462">IFERROR(SMALL(IF($D$5:$D$1004=$AP$6,$N$5:$N$1004,""),B462),"")</f>
        <v/>
      </c>
      <c r="BG462" s="112" t="str">
        <f>IF(IFERROR(MATCH(BF462,$BF$4:BF461,0),0)=0,MAX($BG$4:BG461)+1,"")</f>
        <v/>
      </c>
      <c r="BH462" s="113" t="str">
        <f t="shared" si="168"/>
        <v/>
      </c>
      <c r="BI462" s="112" t="str">
        <f t="shared" si="169"/>
        <v/>
      </c>
      <c r="BJ462" s="86" t="str">
        <f t="shared" si="170"/>
        <v/>
      </c>
      <c r="BK462" s="86" t="str">
        <f t="shared" si="174"/>
        <v/>
      </c>
      <c r="BL462" s="86" t="str">
        <f t="shared" si="171"/>
        <v/>
      </c>
      <c r="BM462" s="86" t="str">
        <f t="shared" si="175"/>
        <v/>
      </c>
    </row>
    <row r="463" spans="2:65" s="7" customFormat="1" x14ac:dyDescent="0.25">
      <c r="B463" s="104">
        <v>459</v>
      </c>
      <c r="C463" s="86">
        <f>IFERROR(INDEX(Backlog!B$6:B$1005,Calculation!$B463,1),"")</f>
        <v>0</v>
      </c>
      <c r="D463" s="86" t="str">
        <f>IFERROR(IF(INDEX(Backlog!C$6:C$1005,Calculation!$B463,1)="","",INDEX(Backlog!C$6:C$1005,Calculation!$B463,1)),"")</f>
        <v/>
      </c>
      <c r="E463" s="86" t="str">
        <f>IFERROR(""&amp;INDEX(Backlog!D$6:D$1005,Calculation!$B463,1),"")</f>
        <v/>
      </c>
      <c r="F463" s="86" t="str">
        <f>IFERROR(""&amp;INDEX(Backlog!E$6:E$1005,Calculation!$B463,1),"")</f>
        <v/>
      </c>
      <c r="G463" s="86" t="str">
        <f>IFERROR(""&amp;INDEX(Backlog!F$6:F$1005,Calculation!$B463,1),"")</f>
        <v/>
      </c>
      <c r="H463" s="86" t="str">
        <f>IFERROR(IF(INDEX(Backlog!G$6:G$1005,Calculation!$B463,1)="","",INDEX(Backlog!G$6:G$1005,Calculation!$B463,1)),"")</f>
        <v/>
      </c>
      <c r="I463" s="86" t="str">
        <f>IFERROR(IF(INDEX(Backlog!H$6:H$1005,Calculation!$B463,1)="","Not set",INDEX(Backlog!H$6:H$1005,Calculation!$B463,1)),"")</f>
        <v>Not set</v>
      </c>
      <c r="J463" s="86" t="str">
        <f>IFERROR(""&amp;INDEX(Backlog!I$6:I$1005,Calculation!$B463,1),"")</f>
        <v/>
      </c>
      <c r="K463" s="86" t="str">
        <f>IFERROR(IF(LEN(INDEX(Backlog!J$6:J$1005,Calculation!$B463,1))=0,"Not set",INDEX(Backlog!J$6:J$1005,Calculation!$B463,1)),"")</f>
        <v>Not set</v>
      </c>
      <c r="L463" s="105" t="str">
        <f>IFERROR(IF(INDEX(Backlog!K$6:K$1005,Calculation!$B463,1)="","",INDEX(Backlog!K$6:K$1005,Calculation!$B463,1)),"")</f>
        <v/>
      </c>
      <c r="M463" s="105" t="str">
        <f t="shared" si="158"/>
        <v/>
      </c>
      <c r="N463" s="105" t="str">
        <f>IFERROR(IF(INDEX(Backlog!L$6:L$1005,Calculation!$B463,1)="","",INDEX(Backlog!L$6:L$1005,Calculation!$B463,1)),"")</f>
        <v/>
      </c>
      <c r="O463" s="105" t="str">
        <f t="shared" si="159"/>
        <v/>
      </c>
      <c r="P463" s="86" t="str">
        <f>IFERROR(""&amp;INDEX(Backlog!M$6:M$1005,Calculation!$B463,1),"")</f>
        <v/>
      </c>
      <c r="Q463" s="106" t="str">
        <f t="shared" si="160"/>
        <v/>
      </c>
      <c r="R463" s="106">
        <f t="shared" si="161"/>
        <v>0</v>
      </c>
      <c r="T463" s="107">
        <f t="shared" si="162"/>
        <v>0</v>
      </c>
      <c r="U463" s="86">
        <f t="shared" si="163"/>
        <v>1</v>
      </c>
      <c r="V463" s="86">
        <f t="shared" si="164"/>
        <v>1</v>
      </c>
      <c r="W463" s="86">
        <f t="shared" si="165"/>
        <v>1</v>
      </c>
      <c r="X463" s="86">
        <f t="shared" si="172"/>
        <v>0</v>
      </c>
      <c r="Y463" s="86" t="str">
        <f t="shared" si="166"/>
        <v xml:space="preserve">#0 - </v>
      </c>
      <c r="Z463" s="86" t="str">
        <f t="shared" si="167"/>
        <v>-</v>
      </c>
      <c r="AA463" s="86" t="str">
        <f>IF(X463=0,"",IF(LEN(K463)=0,COLUMN(Kanban!$D$8),IFERROR(MATCH(K463,Kanban!$A$8:$AI$8,0),COLUMN(Kanban!$D$8))))</f>
        <v/>
      </c>
      <c r="AB463" s="86" t="str">
        <f>IF(X463=0,"",2*COUNTIF($AA$5:AA463,AA463)+$AF$5)</f>
        <v/>
      </c>
      <c r="AC463" s="106" t="str">
        <f t="shared" si="173"/>
        <v>-</v>
      </c>
      <c r="BF463" s="111" t="str">
        <f t="array" ref="BF463">IFERROR(SMALL(IF($D$5:$D$1004=$AP$6,$N$5:$N$1004,""),B463),"")</f>
        <v/>
      </c>
      <c r="BG463" s="112" t="str">
        <f>IF(IFERROR(MATCH(BF463,$BF$4:BF462,0),0)=0,MAX($BG$4:BG462)+1,"")</f>
        <v/>
      </c>
      <c r="BH463" s="113" t="str">
        <f t="shared" si="168"/>
        <v/>
      </c>
      <c r="BI463" s="112" t="str">
        <f t="shared" si="169"/>
        <v/>
      </c>
      <c r="BJ463" s="86" t="str">
        <f t="shared" si="170"/>
        <v/>
      </c>
      <c r="BK463" s="86" t="str">
        <f t="shared" si="174"/>
        <v/>
      </c>
      <c r="BL463" s="86" t="str">
        <f t="shared" si="171"/>
        <v/>
      </c>
      <c r="BM463" s="86" t="str">
        <f t="shared" si="175"/>
        <v/>
      </c>
    </row>
    <row r="464" spans="2:65" s="7" customFormat="1" x14ac:dyDescent="0.25">
      <c r="B464" s="104">
        <v>460</v>
      </c>
      <c r="C464" s="86">
        <f>IFERROR(INDEX(Backlog!B$6:B$1005,Calculation!$B464,1),"")</f>
        <v>0</v>
      </c>
      <c r="D464" s="86" t="str">
        <f>IFERROR(IF(INDEX(Backlog!C$6:C$1005,Calculation!$B464,1)="","",INDEX(Backlog!C$6:C$1005,Calculation!$B464,1)),"")</f>
        <v/>
      </c>
      <c r="E464" s="86" t="str">
        <f>IFERROR(""&amp;INDEX(Backlog!D$6:D$1005,Calculation!$B464,1),"")</f>
        <v/>
      </c>
      <c r="F464" s="86" t="str">
        <f>IFERROR(""&amp;INDEX(Backlog!E$6:E$1005,Calculation!$B464,1),"")</f>
        <v/>
      </c>
      <c r="G464" s="86" t="str">
        <f>IFERROR(""&amp;INDEX(Backlog!F$6:F$1005,Calculation!$B464,1),"")</f>
        <v/>
      </c>
      <c r="H464" s="86" t="str">
        <f>IFERROR(IF(INDEX(Backlog!G$6:G$1005,Calculation!$B464,1)="","",INDEX(Backlog!G$6:G$1005,Calculation!$B464,1)),"")</f>
        <v/>
      </c>
      <c r="I464" s="86" t="str">
        <f>IFERROR(IF(INDEX(Backlog!H$6:H$1005,Calculation!$B464,1)="","Not set",INDEX(Backlog!H$6:H$1005,Calculation!$B464,1)),"")</f>
        <v>Not set</v>
      </c>
      <c r="J464" s="86" t="str">
        <f>IFERROR(""&amp;INDEX(Backlog!I$6:I$1005,Calculation!$B464,1),"")</f>
        <v/>
      </c>
      <c r="K464" s="86" t="str">
        <f>IFERROR(IF(LEN(INDEX(Backlog!J$6:J$1005,Calculation!$B464,1))=0,"Not set",INDEX(Backlog!J$6:J$1005,Calculation!$B464,1)),"")</f>
        <v>Not set</v>
      </c>
      <c r="L464" s="105" t="str">
        <f>IFERROR(IF(INDEX(Backlog!K$6:K$1005,Calculation!$B464,1)="","",INDEX(Backlog!K$6:K$1005,Calculation!$B464,1)),"")</f>
        <v/>
      </c>
      <c r="M464" s="105" t="str">
        <f t="shared" si="158"/>
        <v/>
      </c>
      <c r="N464" s="105" t="str">
        <f>IFERROR(IF(INDEX(Backlog!L$6:L$1005,Calculation!$B464,1)="","",INDEX(Backlog!L$6:L$1005,Calculation!$B464,1)),"")</f>
        <v/>
      </c>
      <c r="O464" s="105" t="str">
        <f t="shared" si="159"/>
        <v/>
      </c>
      <c r="P464" s="86" t="str">
        <f>IFERROR(""&amp;INDEX(Backlog!M$6:M$1005,Calculation!$B464,1),"")</f>
        <v/>
      </c>
      <c r="Q464" s="106" t="str">
        <f t="shared" si="160"/>
        <v/>
      </c>
      <c r="R464" s="106">
        <f t="shared" si="161"/>
        <v>0</v>
      </c>
      <c r="T464" s="107">
        <f t="shared" si="162"/>
        <v>0</v>
      </c>
      <c r="U464" s="86">
        <f t="shared" si="163"/>
        <v>1</v>
      </c>
      <c r="V464" s="86">
        <f t="shared" si="164"/>
        <v>1</v>
      </c>
      <c r="W464" s="86">
        <f t="shared" si="165"/>
        <v>1</v>
      </c>
      <c r="X464" s="86">
        <f t="shared" si="172"/>
        <v>0</v>
      </c>
      <c r="Y464" s="86" t="str">
        <f t="shared" si="166"/>
        <v xml:space="preserve">#0 - </v>
      </c>
      <c r="Z464" s="86" t="str">
        <f t="shared" si="167"/>
        <v>-</v>
      </c>
      <c r="AA464" s="86" t="str">
        <f>IF(X464=0,"",IF(LEN(K464)=0,COLUMN(Kanban!$D$8),IFERROR(MATCH(K464,Kanban!$A$8:$AI$8,0),COLUMN(Kanban!$D$8))))</f>
        <v/>
      </c>
      <c r="AB464" s="86" t="str">
        <f>IF(X464=0,"",2*COUNTIF($AA$5:AA464,AA464)+$AF$5)</f>
        <v/>
      </c>
      <c r="AC464" s="106" t="str">
        <f t="shared" si="173"/>
        <v>-</v>
      </c>
      <c r="BF464" s="111" t="str">
        <f t="array" ref="BF464">IFERROR(SMALL(IF($D$5:$D$1004=$AP$6,$N$5:$N$1004,""),B464),"")</f>
        <v/>
      </c>
      <c r="BG464" s="112" t="str">
        <f>IF(IFERROR(MATCH(BF464,$BF$4:BF463,0),0)=0,MAX($BG$4:BG463)+1,"")</f>
        <v/>
      </c>
      <c r="BH464" s="113" t="str">
        <f t="shared" si="168"/>
        <v/>
      </c>
      <c r="BI464" s="112" t="str">
        <f t="shared" si="169"/>
        <v/>
      </c>
      <c r="BJ464" s="86" t="str">
        <f t="shared" si="170"/>
        <v/>
      </c>
      <c r="BK464" s="86" t="str">
        <f t="shared" si="174"/>
        <v/>
      </c>
      <c r="BL464" s="86" t="str">
        <f t="shared" si="171"/>
        <v/>
      </c>
      <c r="BM464" s="86" t="str">
        <f t="shared" si="175"/>
        <v/>
      </c>
    </row>
    <row r="465" spans="2:65" s="7" customFormat="1" x14ac:dyDescent="0.25">
      <c r="B465" s="104">
        <v>461</v>
      </c>
      <c r="C465" s="86">
        <f>IFERROR(INDEX(Backlog!B$6:B$1005,Calculation!$B465,1),"")</f>
        <v>0</v>
      </c>
      <c r="D465" s="86" t="str">
        <f>IFERROR(IF(INDEX(Backlog!C$6:C$1005,Calculation!$B465,1)="","",INDEX(Backlog!C$6:C$1005,Calculation!$B465,1)),"")</f>
        <v/>
      </c>
      <c r="E465" s="86" t="str">
        <f>IFERROR(""&amp;INDEX(Backlog!D$6:D$1005,Calculation!$B465,1),"")</f>
        <v/>
      </c>
      <c r="F465" s="86" t="str">
        <f>IFERROR(""&amp;INDEX(Backlog!E$6:E$1005,Calculation!$B465,1),"")</f>
        <v/>
      </c>
      <c r="G465" s="86" t="str">
        <f>IFERROR(""&amp;INDEX(Backlog!F$6:F$1005,Calculation!$B465,1),"")</f>
        <v/>
      </c>
      <c r="H465" s="86" t="str">
        <f>IFERROR(IF(INDEX(Backlog!G$6:G$1005,Calculation!$B465,1)="","",INDEX(Backlog!G$6:G$1005,Calculation!$B465,1)),"")</f>
        <v/>
      </c>
      <c r="I465" s="86" t="str">
        <f>IFERROR(IF(INDEX(Backlog!H$6:H$1005,Calculation!$B465,1)="","Not set",INDEX(Backlog!H$6:H$1005,Calculation!$B465,1)),"")</f>
        <v>Not set</v>
      </c>
      <c r="J465" s="86" t="str">
        <f>IFERROR(""&amp;INDEX(Backlog!I$6:I$1005,Calculation!$B465,1),"")</f>
        <v/>
      </c>
      <c r="K465" s="86" t="str">
        <f>IFERROR(IF(LEN(INDEX(Backlog!J$6:J$1005,Calculation!$B465,1))=0,"Not set",INDEX(Backlog!J$6:J$1005,Calculation!$B465,1)),"")</f>
        <v>Not set</v>
      </c>
      <c r="L465" s="105" t="str">
        <f>IFERROR(IF(INDEX(Backlog!K$6:K$1005,Calculation!$B465,1)="","",INDEX(Backlog!K$6:K$1005,Calculation!$B465,1)),"")</f>
        <v/>
      </c>
      <c r="M465" s="105" t="str">
        <f t="shared" si="158"/>
        <v/>
      </c>
      <c r="N465" s="105" t="str">
        <f>IFERROR(IF(INDEX(Backlog!L$6:L$1005,Calculation!$B465,1)="","",INDEX(Backlog!L$6:L$1005,Calculation!$B465,1)),"")</f>
        <v/>
      </c>
      <c r="O465" s="105" t="str">
        <f t="shared" si="159"/>
        <v/>
      </c>
      <c r="P465" s="86" t="str">
        <f>IFERROR(""&amp;INDEX(Backlog!M$6:M$1005,Calculation!$B465,1),"")</f>
        <v/>
      </c>
      <c r="Q465" s="106" t="str">
        <f t="shared" si="160"/>
        <v/>
      </c>
      <c r="R465" s="106">
        <f t="shared" si="161"/>
        <v>0</v>
      </c>
      <c r="T465" s="107">
        <f t="shared" si="162"/>
        <v>0</v>
      </c>
      <c r="U465" s="86">
        <f t="shared" si="163"/>
        <v>1</v>
      </c>
      <c r="V465" s="86">
        <f t="shared" si="164"/>
        <v>1</v>
      </c>
      <c r="W465" s="86">
        <f t="shared" si="165"/>
        <v>1</v>
      </c>
      <c r="X465" s="86">
        <f t="shared" si="172"/>
        <v>0</v>
      </c>
      <c r="Y465" s="86" t="str">
        <f t="shared" si="166"/>
        <v xml:space="preserve">#0 - </v>
      </c>
      <c r="Z465" s="86" t="str">
        <f t="shared" si="167"/>
        <v>-</v>
      </c>
      <c r="AA465" s="86" t="str">
        <f>IF(X465=0,"",IF(LEN(K465)=0,COLUMN(Kanban!$D$8),IFERROR(MATCH(K465,Kanban!$A$8:$AI$8,0),COLUMN(Kanban!$D$8))))</f>
        <v/>
      </c>
      <c r="AB465" s="86" t="str">
        <f>IF(X465=0,"",2*COUNTIF($AA$5:AA465,AA465)+$AF$5)</f>
        <v/>
      </c>
      <c r="AC465" s="106" t="str">
        <f t="shared" si="173"/>
        <v>-</v>
      </c>
      <c r="BF465" s="111" t="str">
        <f t="array" ref="BF465">IFERROR(SMALL(IF($D$5:$D$1004=$AP$6,$N$5:$N$1004,""),B465),"")</f>
        <v/>
      </c>
      <c r="BG465" s="112" t="str">
        <f>IF(IFERROR(MATCH(BF465,$BF$4:BF464,0),0)=0,MAX($BG$4:BG464)+1,"")</f>
        <v/>
      </c>
      <c r="BH465" s="113" t="str">
        <f t="shared" si="168"/>
        <v/>
      </c>
      <c r="BI465" s="112" t="str">
        <f t="shared" si="169"/>
        <v/>
      </c>
      <c r="BJ465" s="86" t="str">
        <f t="shared" si="170"/>
        <v/>
      </c>
      <c r="BK465" s="86" t="str">
        <f t="shared" si="174"/>
        <v/>
      </c>
      <c r="BL465" s="86" t="str">
        <f t="shared" si="171"/>
        <v/>
      </c>
      <c r="BM465" s="86" t="str">
        <f t="shared" si="175"/>
        <v/>
      </c>
    </row>
    <row r="466" spans="2:65" s="7" customFormat="1" x14ac:dyDescent="0.25">
      <c r="B466" s="104">
        <v>462</v>
      </c>
      <c r="C466" s="86">
        <f>IFERROR(INDEX(Backlog!B$6:B$1005,Calculation!$B466,1),"")</f>
        <v>0</v>
      </c>
      <c r="D466" s="86" t="str">
        <f>IFERROR(IF(INDEX(Backlog!C$6:C$1005,Calculation!$B466,1)="","",INDEX(Backlog!C$6:C$1005,Calculation!$B466,1)),"")</f>
        <v/>
      </c>
      <c r="E466" s="86" t="str">
        <f>IFERROR(""&amp;INDEX(Backlog!D$6:D$1005,Calculation!$B466,1),"")</f>
        <v/>
      </c>
      <c r="F466" s="86" t="str">
        <f>IFERROR(""&amp;INDEX(Backlog!E$6:E$1005,Calculation!$B466,1),"")</f>
        <v/>
      </c>
      <c r="G466" s="86" t="str">
        <f>IFERROR(""&amp;INDEX(Backlog!F$6:F$1005,Calculation!$B466,1),"")</f>
        <v/>
      </c>
      <c r="H466" s="86" t="str">
        <f>IFERROR(IF(INDEX(Backlog!G$6:G$1005,Calculation!$B466,1)="","",INDEX(Backlog!G$6:G$1005,Calculation!$B466,1)),"")</f>
        <v/>
      </c>
      <c r="I466" s="86" t="str">
        <f>IFERROR(IF(INDEX(Backlog!H$6:H$1005,Calculation!$B466,1)="","Not set",INDEX(Backlog!H$6:H$1005,Calculation!$B466,1)),"")</f>
        <v>Not set</v>
      </c>
      <c r="J466" s="86" t="str">
        <f>IFERROR(""&amp;INDEX(Backlog!I$6:I$1005,Calculation!$B466,1),"")</f>
        <v/>
      </c>
      <c r="K466" s="86" t="str">
        <f>IFERROR(IF(LEN(INDEX(Backlog!J$6:J$1005,Calculation!$B466,1))=0,"Not set",INDEX(Backlog!J$6:J$1005,Calculation!$B466,1)),"")</f>
        <v>Not set</v>
      </c>
      <c r="L466" s="105" t="str">
        <f>IFERROR(IF(INDEX(Backlog!K$6:K$1005,Calculation!$B466,1)="","",INDEX(Backlog!K$6:K$1005,Calculation!$B466,1)),"")</f>
        <v/>
      </c>
      <c r="M466" s="105" t="str">
        <f t="shared" si="158"/>
        <v/>
      </c>
      <c r="N466" s="105" t="str">
        <f>IFERROR(IF(INDEX(Backlog!L$6:L$1005,Calculation!$B466,1)="","",INDEX(Backlog!L$6:L$1005,Calculation!$B466,1)),"")</f>
        <v/>
      </c>
      <c r="O466" s="105" t="str">
        <f t="shared" si="159"/>
        <v/>
      </c>
      <c r="P466" s="86" t="str">
        <f>IFERROR(""&amp;INDEX(Backlog!M$6:M$1005,Calculation!$B466,1),"")</f>
        <v/>
      </c>
      <c r="Q466" s="106" t="str">
        <f t="shared" si="160"/>
        <v/>
      </c>
      <c r="R466" s="106">
        <f t="shared" si="161"/>
        <v>0</v>
      </c>
      <c r="T466" s="107">
        <f t="shared" si="162"/>
        <v>0</v>
      </c>
      <c r="U466" s="86">
        <f t="shared" si="163"/>
        <v>1</v>
      </c>
      <c r="V466" s="86">
        <f t="shared" si="164"/>
        <v>1</v>
      </c>
      <c r="W466" s="86">
        <f t="shared" si="165"/>
        <v>1</v>
      </c>
      <c r="X466" s="86">
        <f t="shared" si="172"/>
        <v>0</v>
      </c>
      <c r="Y466" s="86" t="str">
        <f t="shared" si="166"/>
        <v xml:space="preserve">#0 - </v>
      </c>
      <c r="Z466" s="86" t="str">
        <f t="shared" si="167"/>
        <v>-</v>
      </c>
      <c r="AA466" s="86" t="str">
        <f>IF(X466=0,"",IF(LEN(K466)=0,COLUMN(Kanban!$D$8),IFERROR(MATCH(K466,Kanban!$A$8:$AI$8,0),COLUMN(Kanban!$D$8))))</f>
        <v/>
      </c>
      <c r="AB466" s="86" t="str">
        <f>IF(X466=0,"",2*COUNTIF($AA$5:AA466,AA466)+$AF$5)</f>
        <v/>
      </c>
      <c r="AC466" s="106" t="str">
        <f t="shared" si="173"/>
        <v>-</v>
      </c>
      <c r="BF466" s="111" t="str">
        <f t="array" ref="BF466">IFERROR(SMALL(IF($D$5:$D$1004=$AP$6,$N$5:$N$1004,""),B466),"")</f>
        <v/>
      </c>
      <c r="BG466" s="112" t="str">
        <f>IF(IFERROR(MATCH(BF466,$BF$4:BF465,0),0)=0,MAX($BG$4:BG465)+1,"")</f>
        <v/>
      </c>
      <c r="BH466" s="113" t="str">
        <f t="shared" si="168"/>
        <v/>
      </c>
      <c r="BI466" s="112" t="str">
        <f t="shared" si="169"/>
        <v/>
      </c>
      <c r="BJ466" s="86" t="str">
        <f t="shared" si="170"/>
        <v/>
      </c>
      <c r="BK466" s="86" t="str">
        <f t="shared" si="174"/>
        <v/>
      </c>
      <c r="BL466" s="86" t="str">
        <f t="shared" si="171"/>
        <v/>
      </c>
      <c r="BM466" s="86" t="str">
        <f t="shared" si="175"/>
        <v/>
      </c>
    </row>
    <row r="467" spans="2:65" s="7" customFormat="1" x14ac:dyDescent="0.25">
      <c r="B467" s="104">
        <v>463</v>
      </c>
      <c r="C467" s="86">
        <f>IFERROR(INDEX(Backlog!B$6:B$1005,Calculation!$B467,1),"")</f>
        <v>0</v>
      </c>
      <c r="D467" s="86" t="str">
        <f>IFERROR(IF(INDEX(Backlog!C$6:C$1005,Calculation!$B467,1)="","",INDEX(Backlog!C$6:C$1005,Calculation!$B467,1)),"")</f>
        <v/>
      </c>
      <c r="E467" s="86" t="str">
        <f>IFERROR(""&amp;INDEX(Backlog!D$6:D$1005,Calculation!$B467,1),"")</f>
        <v/>
      </c>
      <c r="F467" s="86" t="str">
        <f>IFERROR(""&amp;INDEX(Backlog!E$6:E$1005,Calculation!$B467,1),"")</f>
        <v/>
      </c>
      <c r="G467" s="86" t="str">
        <f>IFERROR(""&amp;INDEX(Backlog!F$6:F$1005,Calculation!$B467,1),"")</f>
        <v/>
      </c>
      <c r="H467" s="86" t="str">
        <f>IFERROR(IF(INDEX(Backlog!G$6:G$1005,Calculation!$B467,1)="","",INDEX(Backlog!G$6:G$1005,Calculation!$B467,1)),"")</f>
        <v/>
      </c>
      <c r="I467" s="86" t="str">
        <f>IFERROR(IF(INDEX(Backlog!H$6:H$1005,Calculation!$B467,1)="","Not set",INDEX(Backlog!H$6:H$1005,Calculation!$B467,1)),"")</f>
        <v>Not set</v>
      </c>
      <c r="J467" s="86" t="str">
        <f>IFERROR(""&amp;INDEX(Backlog!I$6:I$1005,Calculation!$B467,1),"")</f>
        <v/>
      </c>
      <c r="K467" s="86" t="str">
        <f>IFERROR(IF(LEN(INDEX(Backlog!J$6:J$1005,Calculation!$B467,1))=0,"Not set",INDEX(Backlog!J$6:J$1005,Calculation!$B467,1)),"")</f>
        <v>Not set</v>
      </c>
      <c r="L467" s="105" t="str">
        <f>IFERROR(IF(INDEX(Backlog!K$6:K$1005,Calculation!$B467,1)="","",INDEX(Backlog!K$6:K$1005,Calculation!$B467,1)),"")</f>
        <v/>
      </c>
      <c r="M467" s="105" t="str">
        <f t="shared" si="158"/>
        <v/>
      </c>
      <c r="N467" s="105" t="str">
        <f>IFERROR(IF(INDEX(Backlog!L$6:L$1005,Calculation!$B467,1)="","",INDEX(Backlog!L$6:L$1005,Calculation!$B467,1)),"")</f>
        <v/>
      </c>
      <c r="O467" s="105" t="str">
        <f t="shared" si="159"/>
        <v/>
      </c>
      <c r="P467" s="86" t="str">
        <f>IFERROR(""&amp;INDEX(Backlog!M$6:M$1005,Calculation!$B467,1),"")</f>
        <v/>
      </c>
      <c r="Q467" s="106" t="str">
        <f t="shared" si="160"/>
        <v/>
      </c>
      <c r="R467" s="106">
        <f t="shared" si="161"/>
        <v>0</v>
      </c>
      <c r="T467" s="107">
        <f t="shared" si="162"/>
        <v>0</v>
      </c>
      <c r="U467" s="86">
        <f t="shared" si="163"/>
        <v>1</v>
      </c>
      <c r="V467" s="86">
        <f t="shared" si="164"/>
        <v>1</v>
      </c>
      <c r="W467" s="86">
        <f t="shared" si="165"/>
        <v>1</v>
      </c>
      <c r="X467" s="86">
        <f t="shared" si="172"/>
        <v>0</v>
      </c>
      <c r="Y467" s="86" t="str">
        <f t="shared" si="166"/>
        <v xml:space="preserve">#0 - </v>
      </c>
      <c r="Z467" s="86" t="str">
        <f t="shared" si="167"/>
        <v>-</v>
      </c>
      <c r="AA467" s="86" t="str">
        <f>IF(X467=0,"",IF(LEN(K467)=0,COLUMN(Kanban!$D$8),IFERROR(MATCH(K467,Kanban!$A$8:$AI$8,0),COLUMN(Kanban!$D$8))))</f>
        <v/>
      </c>
      <c r="AB467" s="86" t="str">
        <f>IF(X467=0,"",2*COUNTIF($AA$5:AA467,AA467)+$AF$5)</f>
        <v/>
      </c>
      <c r="AC467" s="106" t="str">
        <f t="shared" si="173"/>
        <v>-</v>
      </c>
      <c r="BF467" s="111" t="str">
        <f t="array" ref="BF467">IFERROR(SMALL(IF($D$5:$D$1004=$AP$6,$N$5:$N$1004,""),B467),"")</f>
        <v/>
      </c>
      <c r="BG467" s="112" t="str">
        <f>IF(IFERROR(MATCH(BF467,$BF$4:BF466,0),0)=0,MAX($BG$4:BG466)+1,"")</f>
        <v/>
      </c>
      <c r="BH467" s="113" t="str">
        <f t="shared" si="168"/>
        <v/>
      </c>
      <c r="BI467" s="112" t="str">
        <f t="shared" si="169"/>
        <v/>
      </c>
      <c r="BJ467" s="86" t="str">
        <f t="shared" si="170"/>
        <v/>
      </c>
      <c r="BK467" s="86" t="str">
        <f t="shared" si="174"/>
        <v/>
      </c>
      <c r="BL467" s="86" t="str">
        <f t="shared" si="171"/>
        <v/>
      </c>
      <c r="BM467" s="86" t="str">
        <f t="shared" si="175"/>
        <v/>
      </c>
    </row>
    <row r="468" spans="2:65" s="7" customFormat="1" x14ac:dyDescent="0.25">
      <c r="B468" s="104">
        <v>464</v>
      </c>
      <c r="C468" s="86">
        <f>IFERROR(INDEX(Backlog!B$6:B$1005,Calculation!$B468,1),"")</f>
        <v>0</v>
      </c>
      <c r="D468" s="86" t="str">
        <f>IFERROR(IF(INDEX(Backlog!C$6:C$1005,Calculation!$B468,1)="","",INDEX(Backlog!C$6:C$1005,Calculation!$B468,1)),"")</f>
        <v/>
      </c>
      <c r="E468" s="86" t="str">
        <f>IFERROR(""&amp;INDEX(Backlog!D$6:D$1005,Calculation!$B468,1),"")</f>
        <v/>
      </c>
      <c r="F468" s="86" t="str">
        <f>IFERROR(""&amp;INDEX(Backlog!E$6:E$1005,Calculation!$B468,1),"")</f>
        <v/>
      </c>
      <c r="G468" s="86" t="str">
        <f>IFERROR(""&amp;INDEX(Backlog!F$6:F$1005,Calculation!$B468,1),"")</f>
        <v/>
      </c>
      <c r="H468" s="86" t="str">
        <f>IFERROR(IF(INDEX(Backlog!G$6:G$1005,Calculation!$B468,1)="","",INDEX(Backlog!G$6:G$1005,Calculation!$B468,1)),"")</f>
        <v/>
      </c>
      <c r="I468" s="86" t="str">
        <f>IFERROR(IF(INDEX(Backlog!H$6:H$1005,Calculation!$B468,1)="","Not set",INDEX(Backlog!H$6:H$1005,Calculation!$B468,1)),"")</f>
        <v>Not set</v>
      </c>
      <c r="J468" s="86" t="str">
        <f>IFERROR(""&amp;INDEX(Backlog!I$6:I$1005,Calculation!$B468,1),"")</f>
        <v/>
      </c>
      <c r="K468" s="86" t="str">
        <f>IFERROR(IF(LEN(INDEX(Backlog!J$6:J$1005,Calculation!$B468,1))=0,"Not set",INDEX(Backlog!J$6:J$1005,Calculation!$B468,1)),"")</f>
        <v>Not set</v>
      </c>
      <c r="L468" s="105" t="str">
        <f>IFERROR(IF(INDEX(Backlog!K$6:K$1005,Calculation!$B468,1)="","",INDEX(Backlog!K$6:K$1005,Calculation!$B468,1)),"")</f>
        <v/>
      </c>
      <c r="M468" s="105" t="str">
        <f t="shared" si="158"/>
        <v/>
      </c>
      <c r="N468" s="105" t="str">
        <f>IFERROR(IF(INDEX(Backlog!L$6:L$1005,Calculation!$B468,1)="","",INDEX(Backlog!L$6:L$1005,Calculation!$B468,1)),"")</f>
        <v/>
      </c>
      <c r="O468" s="105" t="str">
        <f t="shared" si="159"/>
        <v/>
      </c>
      <c r="P468" s="86" t="str">
        <f>IFERROR(""&amp;INDEX(Backlog!M$6:M$1005,Calculation!$B468,1),"")</f>
        <v/>
      </c>
      <c r="Q468" s="106" t="str">
        <f t="shared" si="160"/>
        <v/>
      </c>
      <c r="R468" s="106">
        <f t="shared" si="161"/>
        <v>0</v>
      </c>
      <c r="T468" s="107">
        <f t="shared" si="162"/>
        <v>0</v>
      </c>
      <c r="U468" s="86">
        <f t="shared" si="163"/>
        <v>1</v>
      </c>
      <c r="V468" s="86">
        <f t="shared" si="164"/>
        <v>1</v>
      </c>
      <c r="W468" s="86">
        <f t="shared" si="165"/>
        <v>1</v>
      </c>
      <c r="X468" s="86">
        <f t="shared" si="172"/>
        <v>0</v>
      </c>
      <c r="Y468" s="86" t="str">
        <f t="shared" si="166"/>
        <v xml:space="preserve">#0 - </v>
      </c>
      <c r="Z468" s="86" t="str">
        <f t="shared" si="167"/>
        <v>-</v>
      </c>
      <c r="AA468" s="86" t="str">
        <f>IF(X468=0,"",IF(LEN(K468)=0,COLUMN(Kanban!$D$8),IFERROR(MATCH(K468,Kanban!$A$8:$AI$8,0),COLUMN(Kanban!$D$8))))</f>
        <v/>
      </c>
      <c r="AB468" s="86" t="str">
        <f>IF(X468=0,"",2*COUNTIF($AA$5:AA468,AA468)+$AF$5)</f>
        <v/>
      </c>
      <c r="AC468" s="106" t="str">
        <f t="shared" si="173"/>
        <v>-</v>
      </c>
      <c r="BF468" s="111" t="str">
        <f t="array" ref="BF468">IFERROR(SMALL(IF($D$5:$D$1004=$AP$6,$N$5:$N$1004,""),B468),"")</f>
        <v/>
      </c>
      <c r="BG468" s="112" t="str">
        <f>IF(IFERROR(MATCH(BF468,$BF$4:BF467,0),0)=0,MAX($BG$4:BG467)+1,"")</f>
        <v/>
      </c>
      <c r="BH468" s="113" t="str">
        <f t="shared" si="168"/>
        <v/>
      </c>
      <c r="BI468" s="112" t="str">
        <f t="shared" si="169"/>
        <v/>
      </c>
      <c r="BJ468" s="86" t="str">
        <f t="shared" si="170"/>
        <v/>
      </c>
      <c r="BK468" s="86" t="str">
        <f t="shared" si="174"/>
        <v/>
      </c>
      <c r="BL468" s="86" t="str">
        <f t="shared" si="171"/>
        <v/>
      </c>
      <c r="BM468" s="86" t="str">
        <f t="shared" si="175"/>
        <v/>
      </c>
    </row>
    <row r="469" spans="2:65" s="7" customFormat="1" x14ac:dyDescent="0.25">
      <c r="B469" s="104">
        <v>465</v>
      </c>
      <c r="C469" s="86">
        <f>IFERROR(INDEX(Backlog!B$6:B$1005,Calculation!$B469,1),"")</f>
        <v>0</v>
      </c>
      <c r="D469" s="86" t="str">
        <f>IFERROR(IF(INDEX(Backlog!C$6:C$1005,Calculation!$B469,1)="","",INDEX(Backlog!C$6:C$1005,Calculation!$B469,1)),"")</f>
        <v/>
      </c>
      <c r="E469" s="86" t="str">
        <f>IFERROR(""&amp;INDEX(Backlog!D$6:D$1005,Calculation!$B469,1),"")</f>
        <v/>
      </c>
      <c r="F469" s="86" t="str">
        <f>IFERROR(""&amp;INDEX(Backlog!E$6:E$1005,Calculation!$B469,1),"")</f>
        <v/>
      </c>
      <c r="G469" s="86" t="str">
        <f>IFERROR(""&amp;INDEX(Backlog!F$6:F$1005,Calculation!$B469,1),"")</f>
        <v/>
      </c>
      <c r="H469" s="86" t="str">
        <f>IFERROR(IF(INDEX(Backlog!G$6:G$1005,Calculation!$B469,1)="","",INDEX(Backlog!G$6:G$1005,Calculation!$B469,1)),"")</f>
        <v/>
      </c>
      <c r="I469" s="86" t="str">
        <f>IFERROR(IF(INDEX(Backlog!H$6:H$1005,Calculation!$B469,1)="","Not set",INDEX(Backlog!H$6:H$1005,Calculation!$B469,1)),"")</f>
        <v>Not set</v>
      </c>
      <c r="J469" s="86" t="str">
        <f>IFERROR(""&amp;INDEX(Backlog!I$6:I$1005,Calculation!$B469,1),"")</f>
        <v/>
      </c>
      <c r="K469" s="86" t="str">
        <f>IFERROR(IF(LEN(INDEX(Backlog!J$6:J$1005,Calculation!$B469,1))=0,"Not set",INDEX(Backlog!J$6:J$1005,Calculation!$B469,1)),"")</f>
        <v>Not set</v>
      </c>
      <c r="L469" s="105" t="str">
        <f>IFERROR(IF(INDEX(Backlog!K$6:K$1005,Calculation!$B469,1)="","",INDEX(Backlog!K$6:K$1005,Calculation!$B469,1)),"")</f>
        <v/>
      </c>
      <c r="M469" s="105" t="str">
        <f t="shared" si="158"/>
        <v/>
      </c>
      <c r="N469" s="105" t="str">
        <f>IFERROR(IF(INDEX(Backlog!L$6:L$1005,Calculation!$B469,1)="","",INDEX(Backlog!L$6:L$1005,Calculation!$B469,1)),"")</f>
        <v/>
      </c>
      <c r="O469" s="105" t="str">
        <f t="shared" si="159"/>
        <v/>
      </c>
      <c r="P469" s="86" t="str">
        <f>IFERROR(""&amp;INDEX(Backlog!M$6:M$1005,Calculation!$B469,1),"")</f>
        <v/>
      </c>
      <c r="Q469" s="106" t="str">
        <f t="shared" si="160"/>
        <v/>
      </c>
      <c r="R469" s="106">
        <f t="shared" si="161"/>
        <v>0</v>
      </c>
      <c r="T469" s="107">
        <f t="shared" si="162"/>
        <v>0</v>
      </c>
      <c r="U469" s="86">
        <f t="shared" si="163"/>
        <v>1</v>
      </c>
      <c r="V469" s="86">
        <f t="shared" si="164"/>
        <v>1</v>
      </c>
      <c r="W469" s="86">
        <f t="shared" si="165"/>
        <v>1</v>
      </c>
      <c r="X469" s="86">
        <f t="shared" si="172"/>
        <v>0</v>
      </c>
      <c r="Y469" s="86" t="str">
        <f t="shared" si="166"/>
        <v xml:space="preserve">#0 - </v>
      </c>
      <c r="Z469" s="86" t="str">
        <f t="shared" si="167"/>
        <v>-</v>
      </c>
      <c r="AA469" s="86" t="str">
        <f>IF(X469=0,"",IF(LEN(K469)=0,COLUMN(Kanban!$D$8),IFERROR(MATCH(K469,Kanban!$A$8:$AI$8,0),COLUMN(Kanban!$D$8))))</f>
        <v/>
      </c>
      <c r="AB469" s="86" t="str">
        <f>IF(X469=0,"",2*COUNTIF($AA$5:AA469,AA469)+$AF$5)</f>
        <v/>
      </c>
      <c r="AC469" s="106" t="str">
        <f t="shared" si="173"/>
        <v>-</v>
      </c>
      <c r="BF469" s="111" t="str">
        <f t="array" ref="BF469">IFERROR(SMALL(IF($D$5:$D$1004=$AP$6,$N$5:$N$1004,""),B469),"")</f>
        <v/>
      </c>
      <c r="BG469" s="112" t="str">
        <f>IF(IFERROR(MATCH(BF469,$BF$4:BF468,0),0)=0,MAX($BG$4:BG468)+1,"")</f>
        <v/>
      </c>
      <c r="BH469" s="113" t="str">
        <f t="shared" si="168"/>
        <v/>
      </c>
      <c r="BI469" s="112" t="str">
        <f t="shared" si="169"/>
        <v/>
      </c>
      <c r="BJ469" s="86" t="str">
        <f t="shared" si="170"/>
        <v/>
      </c>
      <c r="BK469" s="86" t="str">
        <f t="shared" si="174"/>
        <v/>
      </c>
      <c r="BL469" s="86" t="str">
        <f t="shared" si="171"/>
        <v/>
      </c>
      <c r="BM469" s="86" t="str">
        <f t="shared" si="175"/>
        <v/>
      </c>
    </row>
    <row r="470" spans="2:65" s="7" customFormat="1" x14ac:dyDescent="0.25">
      <c r="B470" s="104">
        <v>466</v>
      </c>
      <c r="C470" s="86">
        <f>IFERROR(INDEX(Backlog!B$6:B$1005,Calculation!$B470,1),"")</f>
        <v>0</v>
      </c>
      <c r="D470" s="86" t="str">
        <f>IFERROR(IF(INDEX(Backlog!C$6:C$1005,Calculation!$B470,1)="","",INDEX(Backlog!C$6:C$1005,Calculation!$B470,1)),"")</f>
        <v/>
      </c>
      <c r="E470" s="86" t="str">
        <f>IFERROR(""&amp;INDEX(Backlog!D$6:D$1005,Calculation!$B470,1),"")</f>
        <v/>
      </c>
      <c r="F470" s="86" t="str">
        <f>IFERROR(""&amp;INDEX(Backlog!E$6:E$1005,Calculation!$B470,1),"")</f>
        <v/>
      </c>
      <c r="G470" s="86" t="str">
        <f>IFERROR(""&amp;INDEX(Backlog!F$6:F$1005,Calculation!$B470,1),"")</f>
        <v/>
      </c>
      <c r="H470" s="86" t="str">
        <f>IFERROR(IF(INDEX(Backlog!G$6:G$1005,Calculation!$B470,1)="","",INDEX(Backlog!G$6:G$1005,Calculation!$B470,1)),"")</f>
        <v/>
      </c>
      <c r="I470" s="86" t="str">
        <f>IFERROR(IF(INDEX(Backlog!H$6:H$1005,Calculation!$B470,1)="","Not set",INDEX(Backlog!H$6:H$1005,Calculation!$B470,1)),"")</f>
        <v>Not set</v>
      </c>
      <c r="J470" s="86" t="str">
        <f>IFERROR(""&amp;INDEX(Backlog!I$6:I$1005,Calculation!$B470,1),"")</f>
        <v/>
      </c>
      <c r="K470" s="86" t="str">
        <f>IFERROR(IF(LEN(INDEX(Backlog!J$6:J$1005,Calculation!$B470,1))=0,"Not set",INDEX(Backlog!J$6:J$1005,Calculation!$B470,1)),"")</f>
        <v>Not set</v>
      </c>
      <c r="L470" s="105" t="str">
        <f>IFERROR(IF(INDEX(Backlog!K$6:K$1005,Calculation!$B470,1)="","",INDEX(Backlog!K$6:K$1005,Calculation!$B470,1)),"")</f>
        <v/>
      </c>
      <c r="M470" s="105" t="str">
        <f t="shared" si="158"/>
        <v/>
      </c>
      <c r="N470" s="105" t="str">
        <f>IFERROR(IF(INDEX(Backlog!L$6:L$1005,Calculation!$B470,1)="","",INDEX(Backlog!L$6:L$1005,Calculation!$B470,1)),"")</f>
        <v/>
      </c>
      <c r="O470" s="105" t="str">
        <f t="shared" si="159"/>
        <v/>
      </c>
      <c r="P470" s="86" t="str">
        <f>IFERROR(""&amp;INDEX(Backlog!M$6:M$1005,Calculation!$B470,1),"")</f>
        <v/>
      </c>
      <c r="Q470" s="106" t="str">
        <f t="shared" si="160"/>
        <v/>
      </c>
      <c r="R470" s="106">
        <f t="shared" si="161"/>
        <v>0</v>
      </c>
      <c r="T470" s="107">
        <f t="shared" si="162"/>
        <v>0</v>
      </c>
      <c r="U470" s="86">
        <f t="shared" si="163"/>
        <v>1</v>
      </c>
      <c r="V470" s="86">
        <f t="shared" si="164"/>
        <v>1</v>
      </c>
      <c r="W470" s="86">
        <f t="shared" si="165"/>
        <v>1</v>
      </c>
      <c r="X470" s="86">
        <f t="shared" si="172"/>
        <v>0</v>
      </c>
      <c r="Y470" s="86" t="str">
        <f t="shared" si="166"/>
        <v xml:space="preserve">#0 - </v>
      </c>
      <c r="Z470" s="86" t="str">
        <f t="shared" si="167"/>
        <v>-</v>
      </c>
      <c r="AA470" s="86" t="str">
        <f>IF(X470=0,"",IF(LEN(K470)=0,COLUMN(Kanban!$D$8),IFERROR(MATCH(K470,Kanban!$A$8:$AI$8,0),COLUMN(Kanban!$D$8))))</f>
        <v/>
      </c>
      <c r="AB470" s="86" t="str">
        <f>IF(X470=0,"",2*COUNTIF($AA$5:AA470,AA470)+$AF$5)</f>
        <v/>
      </c>
      <c r="AC470" s="106" t="str">
        <f t="shared" si="173"/>
        <v>-</v>
      </c>
      <c r="BF470" s="111" t="str">
        <f t="array" ref="BF470">IFERROR(SMALL(IF($D$5:$D$1004=$AP$6,$N$5:$N$1004,""),B470),"")</f>
        <v/>
      </c>
      <c r="BG470" s="112" t="str">
        <f>IF(IFERROR(MATCH(BF470,$BF$4:BF469,0),0)=0,MAX($BG$4:BG469)+1,"")</f>
        <v/>
      </c>
      <c r="BH470" s="113" t="str">
        <f t="shared" si="168"/>
        <v/>
      </c>
      <c r="BI470" s="112" t="str">
        <f t="shared" si="169"/>
        <v/>
      </c>
      <c r="BJ470" s="86" t="str">
        <f t="shared" si="170"/>
        <v/>
      </c>
      <c r="BK470" s="86" t="str">
        <f t="shared" si="174"/>
        <v/>
      </c>
      <c r="BL470" s="86" t="str">
        <f t="shared" si="171"/>
        <v/>
      </c>
      <c r="BM470" s="86" t="str">
        <f t="shared" si="175"/>
        <v/>
      </c>
    </row>
    <row r="471" spans="2:65" s="7" customFormat="1" x14ac:dyDescent="0.25">
      <c r="B471" s="104">
        <v>467</v>
      </c>
      <c r="C471" s="86">
        <f>IFERROR(INDEX(Backlog!B$6:B$1005,Calculation!$B471,1),"")</f>
        <v>0</v>
      </c>
      <c r="D471" s="86" t="str">
        <f>IFERROR(IF(INDEX(Backlog!C$6:C$1005,Calculation!$B471,1)="","",INDEX(Backlog!C$6:C$1005,Calculation!$B471,1)),"")</f>
        <v/>
      </c>
      <c r="E471" s="86" t="str">
        <f>IFERROR(""&amp;INDEX(Backlog!D$6:D$1005,Calculation!$B471,1),"")</f>
        <v/>
      </c>
      <c r="F471" s="86" t="str">
        <f>IFERROR(""&amp;INDEX(Backlog!E$6:E$1005,Calculation!$B471,1),"")</f>
        <v/>
      </c>
      <c r="G471" s="86" t="str">
        <f>IFERROR(""&amp;INDEX(Backlog!F$6:F$1005,Calculation!$B471,1),"")</f>
        <v/>
      </c>
      <c r="H471" s="86" t="str">
        <f>IFERROR(IF(INDEX(Backlog!G$6:G$1005,Calculation!$B471,1)="","",INDEX(Backlog!G$6:G$1005,Calculation!$B471,1)),"")</f>
        <v/>
      </c>
      <c r="I471" s="86" t="str">
        <f>IFERROR(IF(INDEX(Backlog!H$6:H$1005,Calculation!$B471,1)="","Not set",INDEX(Backlog!H$6:H$1005,Calculation!$B471,1)),"")</f>
        <v>Not set</v>
      </c>
      <c r="J471" s="86" t="str">
        <f>IFERROR(""&amp;INDEX(Backlog!I$6:I$1005,Calculation!$B471,1),"")</f>
        <v/>
      </c>
      <c r="K471" s="86" t="str">
        <f>IFERROR(IF(LEN(INDEX(Backlog!J$6:J$1005,Calculation!$B471,1))=0,"Not set",INDEX(Backlog!J$6:J$1005,Calculation!$B471,1)),"")</f>
        <v>Not set</v>
      </c>
      <c r="L471" s="105" t="str">
        <f>IFERROR(IF(INDEX(Backlog!K$6:K$1005,Calculation!$B471,1)="","",INDEX(Backlog!K$6:K$1005,Calculation!$B471,1)),"")</f>
        <v/>
      </c>
      <c r="M471" s="105" t="str">
        <f t="shared" si="158"/>
        <v/>
      </c>
      <c r="N471" s="105" t="str">
        <f>IFERROR(IF(INDEX(Backlog!L$6:L$1005,Calculation!$B471,1)="","",INDEX(Backlog!L$6:L$1005,Calculation!$B471,1)),"")</f>
        <v/>
      </c>
      <c r="O471" s="105" t="str">
        <f t="shared" si="159"/>
        <v/>
      </c>
      <c r="P471" s="86" t="str">
        <f>IFERROR(""&amp;INDEX(Backlog!M$6:M$1005,Calculation!$B471,1),"")</f>
        <v/>
      </c>
      <c r="Q471" s="106" t="str">
        <f t="shared" si="160"/>
        <v/>
      </c>
      <c r="R471" s="106">
        <f t="shared" si="161"/>
        <v>0</v>
      </c>
      <c r="T471" s="107">
        <f t="shared" si="162"/>
        <v>0</v>
      </c>
      <c r="U471" s="86">
        <f t="shared" si="163"/>
        <v>1</v>
      </c>
      <c r="V471" s="86">
        <f t="shared" si="164"/>
        <v>1</v>
      </c>
      <c r="W471" s="86">
        <f t="shared" si="165"/>
        <v>1</v>
      </c>
      <c r="X471" s="86">
        <f t="shared" si="172"/>
        <v>0</v>
      </c>
      <c r="Y471" s="86" t="str">
        <f t="shared" si="166"/>
        <v xml:space="preserve">#0 - </v>
      </c>
      <c r="Z471" s="86" t="str">
        <f t="shared" si="167"/>
        <v>-</v>
      </c>
      <c r="AA471" s="86" t="str">
        <f>IF(X471=0,"",IF(LEN(K471)=0,COLUMN(Kanban!$D$8),IFERROR(MATCH(K471,Kanban!$A$8:$AI$8,0),COLUMN(Kanban!$D$8))))</f>
        <v/>
      </c>
      <c r="AB471" s="86" t="str">
        <f>IF(X471=0,"",2*COUNTIF($AA$5:AA471,AA471)+$AF$5)</f>
        <v/>
      </c>
      <c r="AC471" s="106" t="str">
        <f t="shared" si="173"/>
        <v>-</v>
      </c>
      <c r="BF471" s="111" t="str">
        <f t="array" ref="BF471">IFERROR(SMALL(IF($D$5:$D$1004=$AP$6,$N$5:$N$1004,""),B471),"")</f>
        <v/>
      </c>
      <c r="BG471" s="112" t="str">
        <f>IF(IFERROR(MATCH(BF471,$BF$4:BF470,0),0)=0,MAX($BG$4:BG470)+1,"")</f>
        <v/>
      </c>
      <c r="BH471" s="113" t="str">
        <f t="shared" si="168"/>
        <v/>
      </c>
      <c r="BI471" s="112" t="str">
        <f t="shared" si="169"/>
        <v/>
      </c>
      <c r="BJ471" s="86" t="str">
        <f t="shared" si="170"/>
        <v/>
      </c>
      <c r="BK471" s="86" t="str">
        <f t="shared" si="174"/>
        <v/>
      </c>
      <c r="BL471" s="86" t="str">
        <f t="shared" si="171"/>
        <v/>
      </c>
      <c r="BM471" s="86" t="str">
        <f t="shared" si="175"/>
        <v/>
      </c>
    </row>
    <row r="472" spans="2:65" s="7" customFormat="1" x14ac:dyDescent="0.25">
      <c r="B472" s="104">
        <v>468</v>
      </c>
      <c r="C472" s="86">
        <f>IFERROR(INDEX(Backlog!B$6:B$1005,Calculation!$B472,1),"")</f>
        <v>0</v>
      </c>
      <c r="D472" s="86" t="str">
        <f>IFERROR(IF(INDEX(Backlog!C$6:C$1005,Calculation!$B472,1)="","",INDEX(Backlog!C$6:C$1005,Calculation!$B472,1)),"")</f>
        <v/>
      </c>
      <c r="E472" s="86" t="str">
        <f>IFERROR(""&amp;INDEX(Backlog!D$6:D$1005,Calculation!$B472,1),"")</f>
        <v/>
      </c>
      <c r="F472" s="86" t="str">
        <f>IFERROR(""&amp;INDEX(Backlog!E$6:E$1005,Calculation!$B472,1),"")</f>
        <v/>
      </c>
      <c r="G472" s="86" t="str">
        <f>IFERROR(""&amp;INDEX(Backlog!F$6:F$1005,Calculation!$B472,1),"")</f>
        <v/>
      </c>
      <c r="H472" s="86" t="str">
        <f>IFERROR(IF(INDEX(Backlog!G$6:G$1005,Calculation!$B472,1)="","",INDEX(Backlog!G$6:G$1005,Calculation!$B472,1)),"")</f>
        <v/>
      </c>
      <c r="I472" s="86" t="str">
        <f>IFERROR(IF(INDEX(Backlog!H$6:H$1005,Calculation!$B472,1)="","Not set",INDEX(Backlog!H$6:H$1005,Calculation!$B472,1)),"")</f>
        <v>Not set</v>
      </c>
      <c r="J472" s="86" t="str">
        <f>IFERROR(""&amp;INDEX(Backlog!I$6:I$1005,Calculation!$B472,1),"")</f>
        <v/>
      </c>
      <c r="K472" s="86" t="str">
        <f>IFERROR(IF(LEN(INDEX(Backlog!J$6:J$1005,Calculation!$B472,1))=0,"Not set",INDEX(Backlog!J$6:J$1005,Calculation!$B472,1)),"")</f>
        <v>Not set</v>
      </c>
      <c r="L472" s="105" t="str">
        <f>IFERROR(IF(INDEX(Backlog!K$6:K$1005,Calculation!$B472,1)="","",INDEX(Backlog!K$6:K$1005,Calculation!$B472,1)),"")</f>
        <v/>
      </c>
      <c r="M472" s="105" t="str">
        <f t="shared" si="158"/>
        <v/>
      </c>
      <c r="N472" s="105" t="str">
        <f>IFERROR(IF(INDEX(Backlog!L$6:L$1005,Calculation!$B472,1)="","",INDEX(Backlog!L$6:L$1005,Calculation!$B472,1)),"")</f>
        <v/>
      </c>
      <c r="O472" s="105" t="str">
        <f t="shared" si="159"/>
        <v/>
      </c>
      <c r="P472" s="86" t="str">
        <f>IFERROR(""&amp;INDEX(Backlog!M$6:M$1005,Calculation!$B472,1),"")</f>
        <v/>
      </c>
      <c r="Q472" s="106" t="str">
        <f t="shared" si="160"/>
        <v/>
      </c>
      <c r="R472" s="106">
        <f t="shared" si="161"/>
        <v>0</v>
      </c>
      <c r="T472" s="107">
        <f t="shared" si="162"/>
        <v>0</v>
      </c>
      <c r="U472" s="86">
        <f t="shared" si="163"/>
        <v>1</v>
      </c>
      <c r="V472" s="86">
        <f t="shared" si="164"/>
        <v>1</v>
      </c>
      <c r="W472" s="86">
        <f t="shared" si="165"/>
        <v>1</v>
      </c>
      <c r="X472" s="86">
        <f t="shared" si="172"/>
        <v>0</v>
      </c>
      <c r="Y472" s="86" t="str">
        <f t="shared" si="166"/>
        <v xml:space="preserve">#0 - </v>
      </c>
      <c r="Z472" s="86" t="str">
        <f t="shared" si="167"/>
        <v>-</v>
      </c>
      <c r="AA472" s="86" t="str">
        <f>IF(X472=0,"",IF(LEN(K472)=0,COLUMN(Kanban!$D$8),IFERROR(MATCH(K472,Kanban!$A$8:$AI$8,0),COLUMN(Kanban!$D$8))))</f>
        <v/>
      </c>
      <c r="AB472" s="86" t="str">
        <f>IF(X472=0,"",2*COUNTIF($AA$5:AA472,AA472)+$AF$5)</f>
        <v/>
      </c>
      <c r="AC472" s="106" t="str">
        <f t="shared" si="173"/>
        <v>-</v>
      </c>
      <c r="BF472" s="111" t="str">
        <f t="array" ref="BF472">IFERROR(SMALL(IF($D$5:$D$1004=$AP$6,$N$5:$N$1004,""),B472),"")</f>
        <v/>
      </c>
      <c r="BG472" s="112" t="str">
        <f>IF(IFERROR(MATCH(BF472,$BF$4:BF471,0),0)=0,MAX($BG$4:BG471)+1,"")</f>
        <v/>
      </c>
      <c r="BH472" s="113" t="str">
        <f t="shared" si="168"/>
        <v/>
      </c>
      <c r="BI472" s="112" t="str">
        <f t="shared" si="169"/>
        <v/>
      </c>
      <c r="BJ472" s="86" t="str">
        <f t="shared" si="170"/>
        <v/>
      </c>
      <c r="BK472" s="86" t="str">
        <f t="shared" si="174"/>
        <v/>
      </c>
      <c r="BL472" s="86" t="str">
        <f t="shared" si="171"/>
        <v/>
      </c>
      <c r="BM472" s="86" t="str">
        <f t="shared" si="175"/>
        <v/>
      </c>
    </row>
    <row r="473" spans="2:65" s="7" customFormat="1" x14ac:dyDescent="0.25">
      <c r="B473" s="104">
        <v>469</v>
      </c>
      <c r="C473" s="86">
        <f>IFERROR(INDEX(Backlog!B$6:B$1005,Calculation!$B473,1),"")</f>
        <v>0</v>
      </c>
      <c r="D473" s="86" t="str">
        <f>IFERROR(IF(INDEX(Backlog!C$6:C$1005,Calculation!$B473,1)="","",INDEX(Backlog!C$6:C$1005,Calculation!$B473,1)),"")</f>
        <v/>
      </c>
      <c r="E473" s="86" t="str">
        <f>IFERROR(""&amp;INDEX(Backlog!D$6:D$1005,Calculation!$B473,1),"")</f>
        <v/>
      </c>
      <c r="F473" s="86" t="str">
        <f>IFERROR(""&amp;INDEX(Backlog!E$6:E$1005,Calculation!$B473,1),"")</f>
        <v/>
      </c>
      <c r="G473" s="86" t="str">
        <f>IFERROR(""&amp;INDEX(Backlog!F$6:F$1005,Calculation!$B473,1),"")</f>
        <v/>
      </c>
      <c r="H473" s="86" t="str">
        <f>IFERROR(IF(INDEX(Backlog!G$6:G$1005,Calculation!$B473,1)="","",INDEX(Backlog!G$6:G$1005,Calculation!$B473,1)),"")</f>
        <v/>
      </c>
      <c r="I473" s="86" t="str">
        <f>IFERROR(IF(INDEX(Backlog!H$6:H$1005,Calculation!$B473,1)="","Not set",INDEX(Backlog!H$6:H$1005,Calculation!$B473,1)),"")</f>
        <v>Not set</v>
      </c>
      <c r="J473" s="86" t="str">
        <f>IFERROR(""&amp;INDEX(Backlog!I$6:I$1005,Calculation!$B473,1),"")</f>
        <v/>
      </c>
      <c r="K473" s="86" t="str">
        <f>IFERROR(IF(LEN(INDEX(Backlog!J$6:J$1005,Calculation!$B473,1))=0,"Not set",INDEX(Backlog!J$6:J$1005,Calculation!$B473,1)),"")</f>
        <v>Not set</v>
      </c>
      <c r="L473" s="105" t="str">
        <f>IFERROR(IF(INDEX(Backlog!K$6:K$1005,Calculation!$B473,1)="","",INDEX(Backlog!K$6:K$1005,Calculation!$B473,1)),"")</f>
        <v/>
      </c>
      <c r="M473" s="105" t="str">
        <f t="shared" si="158"/>
        <v/>
      </c>
      <c r="N473" s="105" t="str">
        <f>IFERROR(IF(INDEX(Backlog!L$6:L$1005,Calculation!$B473,1)="","",INDEX(Backlog!L$6:L$1005,Calculation!$B473,1)),"")</f>
        <v/>
      </c>
      <c r="O473" s="105" t="str">
        <f t="shared" si="159"/>
        <v/>
      </c>
      <c r="P473" s="86" t="str">
        <f>IFERROR(""&amp;INDEX(Backlog!M$6:M$1005,Calculation!$B473,1),"")</f>
        <v/>
      </c>
      <c r="Q473" s="106" t="str">
        <f t="shared" si="160"/>
        <v/>
      </c>
      <c r="R473" s="106">
        <f t="shared" si="161"/>
        <v>0</v>
      </c>
      <c r="T473" s="107">
        <f t="shared" si="162"/>
        <v>0</v>
      </c>
      <c r="U473" s="86">
        <f t="shared" si="163"/>
        <v>1</v>
      </c>
      <c r="V473" s="86">
        <f t="shared" si="164"/>
        <v>1</v>
      </c>
      <c r="W473" s="86">
        <f t="shared" si="165"/>
        <v>1</v>
      </c>
      <c r="X473" s="86">
        <f t="shared" si="172"/>
        <v>0</v>
      </c>
      <c r="Y473" s="86" t="str">
        <f t="shared" si="166"/>
        <v xml:space="preserve">#0 - </v>
      </c>
      <c r="Z473" s="86" t="str">
        <f t="shared" si="167"/>
        <v>-</v>
      </c>
      <c r="AA473" s="86" t="str">
        <f>IF(X473=0,"",IF(LEN(K473)=0,COLUMN(Kanban!$D$8),IFERROR(MATCH(K473,Kanban!$A$8:$AI$8,0),COLUMN(Kanban!$D$8))))</f>
        <v/>
      </c>
      <c r="AB473" s="86" t="str">
        <f>IF(X473=0,"",2*COUNTIF($AA$5:AA473,AA473)+$AF$5)</f>
        <v/>
      </c>
      <c r="AC473" s="106" t="str">
        <f t="shared" si="173"/>
        <v>-</v>
      </c>
      <c r="BF473" s="111" t="str">
        <f t="array" ref="BF473">IFERROR(SMALL(IF($D$5:$D$1004=$AP$6,$N$5:$N$1004,""),B473),"")</f>
        <v/>
      </c>
      <c r="BG473" s="112" t="str">
        <f>IF(IFERROR(MATCH(BF473,$BF$4:BF472,0),0)=0,MAX($BG$4:BG472)+1,"")</f>
        <v/>
      </c>
      <c r="BH473" s="113" t="str">
        <f t="shared" si="168"/>
        <v/>
      </c>
      <c r="BI473" s="112" t="str">
        <f t="shared" si="169"/>
        <v/>
      </c>
      <c r="BJ473" s="86" t="str">
        <f t="shared" si="170"/>
        <v/>
      </c>
      <c r="BK473" s="86" t="str">
        <f t="shared" si="174"/>
        <v/>
      </c>
      <c r="BL473" s="86" t="str">
        <f t="shared" si="171"/>
        <v/>
      </c>
      <c r="BM473" s="86" t="str">
        <f t="shared" si="175"/>
        <v/>
      </c>
    </row>
    <row r="474" spans="2:65" s="7" customFormat="1" x14ac:dyDescent="0.25">
      <c r="B474" s="104">
        <v>470</v>
      </c>
      <c r="C474" s="86">
        <f>IFERROR(INDEX(Backlog!B$6:B$1005,Calculation!$B474,1),"")</f>
        <v>0</v>
      </c>
      <c r="D474" s="86" t="str">
        <f>IFERROR(IF(INDEX(Backlog!C$6:C$1005,Calculation!$B474,1)="","",INDEX(Backlog!C$6:C$1005,Calculation!$B474,1)),"")</f>
        <v/>
      </c>
      <c r="E474" s="86" t="str">
        <f>IFERROR(""&amp;INDEX(Backlog!D$6:D$1005,Calculation!$B474,1),"")</f>
        <v/>
      </c>
      <c r="F474" s="86" t="str">
        <f>IFERROR(""&amp;INDEX(Backlog!E$6:E$1005,Calculation!$B474,1),"")</f>
        <v/>
      </c>
      <c r="G474" s="86" t="str">
        <f>IFERROR(""&amp;INDEX(Backlog!F$6:F$1005,Calculation!$B474,1),"")</f>
        <v/>
      </c>
      <c r="H474" s="86" t="str">
        <f>IFERROR(IF(INDEX(Backlog!G$6:G$1005,Calculation!$B474,1)="","",INDEX(Backlog!G$6:G$1005,Calculation!$B474,1)),"")</f>
        <v/>
      </c>
      <c r="I474" s="86" t="str">
        <f>IFERROR(IF(INDEX(Backlog!H$6:H$1005,Calculation!$B474,1)="","Not set",INDEX(Backlog!H$6:H$1005,Calculation!$B474,1)),"")</f>
        <v>Not set</v>
      </c>
      <c r="J474" s="86" t="str">
        <f>IFERROR(""&amp;INDEX(Backlog!I$6:I$1005,Calculation!$B474,1),"")</f>
        <v/>
      </c>
      <c r="K474" s="86" t="str">
        <f>IFERROR(IF(LEN(INDEX(Backlog!J$6:J$1005,Calculation!$B474,1))=0,"Not set",INDEX(Backlog!J$6:J$1005,Calculation!$B474,1)),"")</f>
        <v>Not set</v>
      </c>
      <c r="L474" s="105" t="str">
        <f>IFERROR(IF(INDEX(Backlog!K$6:K$1005,Calculation!$B474,1)="","",INDEX(Backlog!K$6:K$1005,Calculation!$B474,1)),"")</f>
        <v/>
      </c>
      <c r="M474" s="105" t="str">
        <f t="shared" si="158"/>
        <v/>
      </c>
      <c r="N474" s="105" t="str">
        <f>IFERROR(IF(INDEX(Backlog!L$6:L$1005,Calculation!$B474,1)="","",INDEX(Backlog!L$6:L$1005,Calculation!$B474,1)),"")</f>
        <v/>
      </c>
      <c r="O474" s="105" t="str">
        <f t="shared" si="159"/>
        <v/>
      </c>
      <c r="P474" s="86" t="str">
        <f>IFERROR(""&amp;INDEX(Backlog!M$6:M$1005,Calculation!$B474,1),"")</f>
        <v/>
      </c>
      <c r="Q474" s="106" t="str">
        <f t="shared" si="160"/>
        <v/>
      </c>
      <c r="R474" s="106">
        <f t="shared" si="161"/>
        <v>0</v>
      </c>
      <c r="T474" s="107">
        <f t="shared" si="162"/>
        <v>0</v>
      </c>
      <c r="U474" s="86">
        <f t="shared" si="163"/>
        <v>1</v>
      </c>
      <c r="V474" s="86">
        <f t="shared" si="164"/>
        <v>1</v>
      </c>
      <c r="W474" s="86">
        <f t="shared" si="165"/>
        <v>1</v>
      </c>
      <c r="X474" s="86">
        <f t="shared" si="172"/>
        <v>0</v>
      </c>
      <c r="Y474" s="86" t="str">
        <f t="shared" si="166"/>
        <v xml:space="preserve">#0 - </v>
      </c>
      <c r="Z474" s="86" t="str">
        <f t="shared" si="167"/>
        <v>-</v>
      </c>
      <c r="AA474" s="86" t="str">
        <f>IF(X474=0,"",IF(LEN(K474)=0,COLUMN(Kanban!$D$8),IFERROR(MATCH(K474,Kanban!$A$8:$AI$8,0),COLUMN(Kanban!$D$8))))</f>
        <v/>
      </c>
      <c r="AB474" s="86" t="str">
        <f>IF(X474=0,"",2*COUNTIF($AA$5:AA474,AA474)+$AF$5)</f>
        <v/>
      </c>
      <c r="AC474" s="106" t="str">
        <f t="shared" si="173"/>
        <v>-</v>
      </c>
      <c r="BF474" s="111" t="str">
        <f t="array" ref="BF474">IFERROR(SMALL(IF($D$5:$D$1004=$AP$6,$N$5:$N$1004,""),B474),"")</f>
        <v/>
      </c>
      <c r="BG474" s="112" t="str">
        <f>IF(IFERROR(MATCH(BF474,$BF$4:BF473,0),0)=0,MAX($BG$4:BG473)+1,"")</f>
        <v/>
      </c>
      <c r="BH474" s="113" t="str">
        <f t="shared" si="168"/>
        <v/>
      </c>
      <c r="BI474" s="112" t="str">
        <f t="shared" si="169"/>
        <v/>
      </c>
      <c r="BJ474" s="86" t="str">
        <f t="shared" si="170"/>
        <v/>
      </c>
      <c r="BK474" s="86" t="str">
        <f t="shared" si="174"/>
        <v/>
      </c>
      <c r="BL474" s="86" t="str">
        <f t="shared" si="171"/>
        <v/>
      </c>
      <c r="BM474" s="86" t="str">
        <f t="shared" si="175"/>
        <v/>
      </c>
    </row>
    <row r="475" spans="2:65" s="7" customFormat="1" x14ac:dyDescent="0.25">
      <c r="B475" s="104">
        <v>471</v>
      </c>
      <c r="C475" s="86">
        <f>IFERROR(INDEX(Backlog!B$6:B$1005,Calculation!$B475,1),"")</f>
        <v>0</v>
      </c>
      <c r="D475" s="86" t="str">
        <f>IFERROR(IF(INDEX(Backlog!C$6:C$1005,Calculation!$B475,1)="","",INDEX(Backlog!C$6:C$1005,Calculation!$B475,1)),"")</f>
        <v/>
      </c>
      <c r="E475" s="86" t="str">
        <f>IFERROR(""&amp;INDEX(Backlog!D$6:D$1005,Calculation!$B475,1),"")</f>
        <v/>
      </c>
      <c r="F475" s="86" t="str">
        <f>IFERROR(""&amp;INDEX(Backlog!E$6:E$1005,Calculation!$B475,1),"")</f>
        <v/>
      </c>
      <c r="G475" s="86" t="str">
        <f>IFERROR(""&amp;INDEX(Backlog!F$6:F$1005,Calculation!$B475,1),"")</f>
        <v/>
      </c>
      <c r="H475" s="86" t="str">
        <f>IFERROR(IF(INDEX(Backlog!G$6:G$1005,Calculation!$B475,1)="","",INDEX(Backlog!G$6:G$1005,Calculation!$B475,1)),"")</f>
        <v/>
      </c>
      <c r="I475" s="86" t="str">
        <f>IFERROR(IF(INDEX(Backlog!H$6:H$1005,Calculation!$B475,1)="","Not set",INDEX(Backlog!H$6:H$1005,Calculation!$B475,1)),"")</f>
        <v>Not set</v>
      </c>
      <c r="J475" s="86" t="str">
        <f>IFERROR(""&amp;INDEX(Backlog!I$6:I$1005,Calculation!$B475,1),"")</f>
        <v/>
      </c>
      <c r="K475" s="86" t="str">
        <f>IFERROR(IF(LEN(INDEX(Backlog!J$6:J$1005,Calculation!$B475,1))=0,"Not set",INDEX(Backlog!J$6:J$1005,Calculation!$B475,1)),"")</f>
        <v>Not set</v>
      </c>
      <c r="L475" s="105" t="str">
        <f>IFERROR(IF(INDEX(Backlog!K$6:K$1005,Calculation!$B475,1)="","",INDEX(Backlog!K$6:K$1005,Calculation!$B475,1)),"")</f>
        <v/>
      </c>
      <c r="M475" s="105" t="str">
        <f t="shared" si="158"/>
        <v/>
      </c>
      <c r="N475" s="105" t="str">
        <f>IFERROR(IF(INDEX(Backlog!L$6:L$1005,Calculation!$B475,1)="","",INDEX(Backlog!L$6:L$1005,Calculation!$B475,1)),"")</f>
        <v/>
      </c>
      <c r="O475" s="105" t="str">
        <f t="shared" si="159"/>
        <v/>
      </c>
      <c r="P475" s="86" t="str">
        <f>IFERROR(""&amp;INDEX(Backlog!M$6:M$1005,Calculation!$B475,1),"")</f>
        <v/>
      </c>
      <c r="Q475" s="106" t="str">
        <f t="shared" si="160"/>
        <v/>
      </c>
      <c r="R475" s="106">
        <f t="shared" si="161"/>
        <v>0</v>
      </c>
      <c r="T475" s="107">
        <f t="shared" si="162"/>
        <v>0</v>
      </c>
      <c r="U475" s="86">
        <f t="shared" si="163"/>
        <v>1</v>
      </c>
      <c r="V475" s="86">
        <f t="shared" si="164"/>
        <v>1</v>
      </c>
      <c r="W475" s="86">
        <f t="shared" si="165"/>
        <v>1</v>
      </c>
      <c r="X475" s="86">
        <f t="shared" si="172"/>
        <v>0</v>
      </c>
      <c r="Y475" s="86" t="str">
        <f t="shared" si="166"/>
        <v xml:space="preserve">#0 - </v>
      </c>
      <c r="Z475" s="86" t="str">
        <f t="shared" si="167"/>
        <v>-</v>
      </c>
      <c r="AA475" s="86" t="str">
        <f>IF(X475=0,"",IF(LEN(K475)=0,COLUMN(Kanban!$D$8),IFERROR(MATCH(K475,Kanban!$A$8:$AI$8,0),COLUMN(Kanban!$D$8))))</f>
        <v/>
      </c>
      <c r="AB475" s="86" t="str">
        <f>IF(X475=0,"",2*COUNTIF($AA$5:AA475,AA475)+$AF$5)</f>
        <v/>
      </c>
      <c r="AC475" s="106" t="str">
        <f t="shared" si="173"/>
        <v>-</v>
      </c>
      <c r="BF475" s="111" t="str">
        <f t="array" ref="BF475">IFERROR(SMALL(IF($D$5:$D$1004=$AP$6,$N$5:$N$1004,""),B475),"")</f>
        <v/>
      </c>
      <c r="BG475" s="112" t="str">
        <f>IF(IFERROR(MATCH(BF475,$BF$4:BF474,0),0)=0,MAX($BG$4:BG474)+1,"")</f>
        <v/>
      </c>
      <c r="BH475" s="113" t="str">
        <f t="shared" si="168"/>
        <v/>
      </c>
      <c r="BI475" s="112" t="str">
        <f t="shared" si="169"/>
        <v/>
      </c>
      <c r="BJ475" s="86" t="str">
        <f t="shared" si="170"/>
        <v/>
      </c>
      <c r="BK475" s="86" t="str">
        <f t="shared" si="174"/>
        <v/>
      </c>
      <c r="BL475" s="86" t="str">
        <f t="shared" si="171"/>
        <v/>
      </c>
      <c r="BM475" s="86" t="str">
        <f t="shared" si="175"/>
        <v/>
      </c>
    </row>
    <row r="476" spans="2:65" s="7" customFormat="1" x14ac:dyDescent="0.25">
      <c r="B476" s="104">
        <v>472</v>
      </c>
      <c r="C476" s="86">
        <f>IFERROR(INDEX(Backlog!B$6:B$1005,Calculation!$B476,1),"")</f>
        <v>0</v>
      </c>
      <c r="D476" s="86" t="str">
        <f>IFERROR(IF(INDEX(Backlog!C$6:C$1005,Calculation!$B476,1)="","",INDEX(Backlog!C$6:C$1005,Calculation!$B476,1)),"")</f>
        <v/>
      </c>
      <c r="E476" s="86" t="str">
        <f>IFERROR(""&amp;INDEX(Backlog!D$6:D$1005,Calculation!$B476,1),"")</f>
        <v/>
      </c>
      <c r="F476" s="86" t="str">
        <f>IFERROR(""&amp;INDEX(Backlog!E$6:E$1005,Calculation!$B476,1),"")</f>
        <v/>
      </c>
      <c r="G476" s="86" t="str">
        <f>IFERROR(""&amp;INDEX(Backlog!F$6:F$1005,Calculation!$B476,1),"")</f>
        <v/>
      </c>
      <c r="H476" s="86" t="str">
        <f>IFERROR(IF(INDEX(Backlog!G$6:G$1005,Calculation!$B476,1)="","",INDEX(Backlog!G$6:G$1005,Calculation!$B476,1)),"")</f>
        <v/>
      </c>
      <c r="I476" s="86" t="str">
        <f>IFERROR(IF(INDEX(Backlog!H$6:H$1005,Calculation!$B476,1)="","Not set",INDEX(Backlog!H$6:H$1005,Calculation!$B476,1)),"")</f>
        <v>Not set</v>
      </c>
      <c r="J476" s="86" t="str">
        <f>IFERROR(""&amp;INDEX(Backlog!I$6:I$1005,Calculation!$B476,1),"")</f>
        <v/>
      </c>
      <c r="K476" s="86" t="str">
        <f>IFERROR(IF(LEN(INDEX(Backlog!J$6:J$1005,Calculation!$B476,1))=0,"Not set",INDEX(Backlog!J$6:J$1005,Calculation!$B476,1)),"")</f>
        <v>Not set</v>
      </c>
      <c r="L476" s="105" t="str">
        <f>IFERROR(IF(INDEX(Backlog!K$6:K$1005,Calculation!$B476,1)="","",INDEX(Backlog!K$6:K$1005,Calculation!$B476,1)),"")</f>
        <v/>
      </c>
      <c r="M476" s="105" t="str">
        <f t="shared" si="158"/>
        <v/>
      </c>
      <c r="N476" s="105" t="str">
        <f>IFERROR(IF(INDEX(Backlog!L$6:L$1005,Calculation!$B476,1)="","",INDEX(Backlog!L$6:L$1005,Calculation!$B476,1)),"")</f>
        <v/>
      </c>
      <c r="O476" s="105" t="str">
        <f t="shared" si="159"/>
        <v/>
      </c>
      <c r="P476" s="86" t="str">
        <f>IFERROR(""&amp;INDEX(Backlog!M$6:M$1005,Calculation!$B476,1),"")</f>
        <v/>
      </c>
      <c r="Q476" s="106" t="str">
        <f t="shared" si="160"/>
        <v/>
      </c>
      <c r="R476" s="106">
        <f t="shared" si="161"/>
        <v>0</v>
      </c>
      <c r="T476" s="107">
        <f t="shared" si="162"/>
        <v>0</v>
      </c>
      <c r="U476" s="86">
        <f t="shared" si="163"/>
        <v>1</v>
      </c>
      <c r="V476" s="86">
        <f t="shared" si="164"/>
        <v>1</v>
      </c>
      <c r="W476" s="86">
        <f t="shared" si="165"/>
        <v>1</v>
      </c>
      <c r="X476" s="86">
        <f t="shared" si="172"/>
        <v>0</v>
      </c>
      <c r="Y476" s="86" t="str">
        <f t="shared" si="166"/>
        <v xml:space="preserve">#0 - </v>
      </c>
      <c r="Z476" s="86" t="str">
        <f t="shared" si="167"/>
        <v>-</v>
      </c>
      <c r="AA476" s="86" t="str">
        <f>IF(X476=0,"",IF(LEN(K476)=0,COLUMN(Kanban!$D$8),IFERROR(MATCH(K476,Kanban!$A$8:$AI$8,0),COLUMN(Kanban!$D$8))))</f>
        <v/>
      </c>
      <c r="AB476" s="86" t="str">
        <f>IF(X476=0,"",2*COUNTIF($AA$5:AA476,AA476)+$AF$5)</f>
        <v/>
      </c>
      <c r="AC476" s="106" t="str">
        <f t="shared" si="173"/>
        <v>-</v>
      </c>
      <c r="BF476" s="111" t="str">
        <f t="array" ref="BF476">IFERROR(SMALL(IF($D$5:$D$1004=$AP$6,$N$5:$N$1004,""),B476),"")</f>
        <v/>
      </c>
      <c r="BG476" s="112" t="str">
        <f>IF(IFERROR(MATCH(BF476,$BF$4:BF475,0),0)=0,MAX($BG$4:BG475)+1,"")</f>
        <v/>
      </c>
      <c r="BH476" s="113" t="str">
        <f t="shared" si="168"/>
        <v/>
      </c>
      <c r="BI476" s="112" t="str">
        <f t="shared" si="169"/>
        <v/>
      </c>
      <c r="BJ476" s="86" t="str">
        <f t="shared" si="170"/>
        <v/>
      </c>
      <c r="BK476" s="86" t="str">
        <f t="shared" si="174"/>
        <v/>
      </c>
      <c r="BL476" s="86" t="str">
        <f t="shared" si="171"/>
        <v/>
      </c>
      <c r="BM476" s="86" t="str">
        <f t="shared" si="175"/>
        <v/>
      </c>
    </row>
    <row r="477" spans="2:65" s="7" customFormat="1" x14ac:dyDescent="0.25">
      <c r="B477" s="104">
        <v>473</v>
      </c>
      <c r="C477" s="86">
        <f>IFERROR(INDEX(Backlog!B$6:B$1005,Calculation!$B477,1),"")</f>
        <v>0</v>
      </c>
      <c r="D477" s="86" t="str">
        <f>IFERROR(IF(INDEX(Backlog!C$6:C$1005,Calculation!$B477,1)="","",INDEX(Backlog!C$6:C$1005,Calculation!$B477,1)),"")</f>
        <v/>
      </c>
      <c r="E477" s="86" t="str">
        <f>IFERROR(""&amp;INDEX(Backlog!D$6:D$1005,Calculation!$B477,1),"")</f>
        <v/>
      </c>
      <c r="F477" s="86" t="str">
        <f>IFERROR(""&amp;INDEX(Backlog!E$6:E$1005,Calculation!$B477,1),"")</f>
        <v/>
      </c>
      <c r="G477" s="86" t="str">
        <f>IFERROR(""&amp;INDEX(Backlog!F$6:F$1005,Calculation!$B477,1),"")</f>
        <v/>
      </c>
      <c r="H477" s="86" t="str">
        <f>IFERROR(IF(INDEX(Backlog!G$6:G$1005,Calculation!$B477,1)="","",INDEX(Backlog!G$6:G$1005,Calculation!$B477,1)),"")</f>
        <v/>
      </c>
      <c r="I477" s="86" t="str">
        <f>IFERROR(IF(INDEX(Backlog!H$6:H$1005,Calculation!$B477,1)="","Not set",INDEX(Backlog!H$6:H$1005,Calculation!$B477,1)),"")</f>
        <v>Not set</v>
      </c>
      <c r="J477" s="86" t="str">
        <f>IFERROR(""&amp;INDEX(Backlog!I$6:I$1005,Calculation!$B477,1),"")</f>
        <v/>
      </c>
      <c r="K477" s="86" t="str">
        <f>IFERROR(IF(LEN(INDEX(Backlog!J$6:J$1005,Calculation!$B477,1))=0,"Not set",INDEX(Backlog!J$6:J$1005,Calculation!$B477,1)),"")</f>
        <v>Not set</v>
      </c>
      <c r="L477" s="105" t="str">
        <f>IFERROR(IF(INDEX(Backlog!K$6:K$1005,Calculation!$B477,1)="","",INDEX(Backlog!K$6:K$1005,Calculation!$B477,1)),"")</f>
        <v/>
      </c>
      <c r="M477" s="105" t="str">
        <f t="shared" si="158"/>
        <v/>
      </c>
      <c r="N477" s="105" t="str">
        <f>IFERROR(IF(INDEX(Backlog!L$6:L$1005,Calculation!$B477,1)="","",INDEX(Backlog!L$6:L$1005,Calculation!$B477,1)),"")</f>
        <v/>
      </c>
      <c r="O477" s="105" t="str">
        <f t="shared" si="159"/>
        <v/>
      </c>
      <c r="P477" s="86" t="str">
        <f>IFERROR(""&amp;INDEX(Backlog!M$6:M$1005,Calculation!$B477,1),"")</f>
        <v/>
      </c>
      <c r="Q477" s="106" t="str">
        <f t="shared" si="160"/>
        <v/>
      </c>
      <c r="R477" s="106">
        <f t="shared" si="161"/>
        <v>0</v>
      </c>
      <c r="T477" s="107">
        <f t="shared" si="162"/>
        <v>0</v>
      </c>
      <c r="U477" s="86">
        <f t="shared" si="163"/>
        <v>1</v>
      </c>
      <c r="V477" s="86">
        <f t="shared" si="164"/>
        <v>1</v>
      </c>
      <c r="W477" s="86">
        <f t="shared" si="165"/>
        <v>1</v>
      </c>
      <c r="X477" s="86">
        <f t="shared" si="172"/>
        <v>0</v>
      </c>
      <c r="Y477" s="86" t="str">
        <f t="shared" si="166"/>
        <v xml:space="preserve">#0 - </v>
      </c>
      <c r="Z477" s="86" t="str">
        <f t="shared" si="167"/>
        <v>-</v>
      </c>
      <c r="AA477" s="86" t="str">
        <f>IF(X477=0,"",IF(LEN(K477)=0,COLUMN(Kanban!$D$8),IFERROR(MATCH(K477,Kanban!$A$8:$AI$8,0),COLUMN(Kanban!$D$8))))</f>
        <v/>
      </c>
      <c r="AB477" s="86" t="str">
        <f>IF(X477=0,"",2*COUNTIF($AA$5:AA477,AA477)+$AF$5)</f>
        <v/>
      </c>
      <c r="AC477" s="106" t="str">
        <f t="shared" si="173"/>
        <v>-</v>
      </c>
      <c r="BF477" s="111" t="str">
        <f t="array" ref="BF477">IFERROR(SMALL(IF($D$5:$D$1004=$AP$6,$N$5:$N$1004,""),B477),"")</f>
        <v/>
      </c>
      <c r="BG477" s="112" t="str">
        <f>IF(IFERROR(MATCH(BF477,$BF$4:BF476,0),0)=0,MAX($BG$4:BG476)+1,"")</f>
        <v/>
      </c>
      <c r="BH477" s="113" t="str">
        <f t="shared" si="168"/>
        <v/>
      </c>
      <c r="BI477" s="112" t="str">
        <f t="shared" si="169"/>
        <v/>
      </c>
      <c r="BJ477" s="86" t="str">
        <f t="shared" si="170"/>
        <v/>
      </c>
      <c r="BK477" s="86" t="str">
        <f t="shared" si="174"/>
        <v/>
      </c>
      <c r="BL477" s="86" t="str">
        <f t="shared" si="171"/>
        <v/>
      </c>
      <c r="BM477" s="86" t="str">
        <f t="shared" si="175"/>
        <v/>
      </c>
    </row>
    <row r="478" spans="2:65" s="7" customFormat="1" x14ac:dyDescent="0.25">
      <c r="B478" s="104">
        <v>474</v>
      </c>
      <c r="C478" s="86">
        <f>IFERROR(INDEX(Backlog!B$6:B$1005,Calculation!$B478,1),"")</f>
        <v>0</v>
      </c>
      <c r="D478" s="86" t="str">
        <f>IFERROR(IF(INDEX(Backlog!C$6:C$1005,Calculation!$B478,1)="","",INDEX(Backlog!C$6:C$1005,Calculation!$B478,1)),"")</f>
        <v/>
      </c>
      <c r="E478" s="86" t="str">
        <f>IFERROR(""&amp;INDEX(Backlog!D$6:D$1005,Calculation!$B478,1),"")</f>
        <v/>
      </c>
      <c r="F478" s="86" t="str">
        <f>IFERROR(""&amp;INDEX(Backlog!E$6:E$1005,Calculation!$B478,1),"")</f>
        <v/>
      </c>
      <c r="G478" s="86" t="str">
        <f>IFERROR(""&amp;INDEX(Backlog!F$6:F$1005,Calculation!$B478,1),"")</f>
        <v/>
      </c>
      <c r="H478" s="86" t="str">
        <f>IFERROR(IF(INDEX(Backlog!G$6:G$1005,Calculation!$B478,1)="","",INDEX(Backlog!G$6:G$1005,Calculation!$B478,1)),"")</f>
        <v/>
      </c>
      <c r="I478" s="86" t="str">
        <f>IFERROR(IF(INDEX(Backlog!H$6:H$1005,Calculation!$B478,1)="","Not set",INDEX(Backlog!H$6:H$1005,Calculation!$B478,1)),"")</f>
        <v>Not set</v>
      </c>
      <c r="J478" s="86" t="str">
        <f>IFERROR(""&amp;INDEX(Backlog!I$6:I$1005,Calculation!$B478,1),"")</f>
        <v/>
      </c>
      <c r="K478" s="86" t="str">
        <f>IFERROR(IF(LEN(INDEX(Backlog!J$6:J$1005,Calculation!$B478,1))=0,"Not set",INDEX(Backlog!J$6:J$1005,Calculation!$B478,1)),"")</f>
        <v>Not set</v>
      </c>
      <c r="L478" s="105" t="str">
        <f>IFERROR(IF(INDEX(Backlog!K$6:K$1005,Calculation!$B478,1)="","",INDEX(Backlog!K$6:K$1005,Calculation!$B478,1)),"")</f>
        <v/>
      </c>
      <c r="M478" s="105" t="str">
        <f t="shared" si="158"/>
        <v/>
      </c>
      <c r="N478" s="105" t="str">
        <f>IFERROR(IF(INDEX(Backlog!L$6:L$1005,Calculation!$B478,1)="","",INDEX(Backlog!L$6:L$1005,Calculation!$B478,1)),"")</f>
        <v/>
      </c>
      <c r="O478" s="105" t="str">
        <f t="shared" si="159"/>
        <v/>
      </c>
      <c r="P478" s="86" t="str">
        <f>IFERROR(""&amp;INDEX(Backlog!M$6:M$1005,Calculation!$B478,1),"")</f>
        <v/>
      </c>
      <c r="Q478" s="106" t="str">
        <f t="shared" si="160"/>
        <v/>
      </c>
      <c r="R478" s="106">
        <f t="shared" si="161"/>
        <v>0</v>
      </c>
      <c r="T478" s="107">
        <f t="shared" si="162"/>
        <v>0</v>
      </c>
      <c r="U478" s="86">
        <f t="shared" si="163"/>
        <v>1</v>
      </c>
      <c r="V478" s="86">
        <f t="shared" si="164"/>
        <v>1</v>
      </c>
      <c r="W478" s="86">
        <f t="shared" si="165"/>
        <v>1</v>
      </c>
      <c r="X478" s="86">
        <f t="shared" si="172"/>
        <v>0</v>
      </c>
      <c r="Y478" s="86" t="str">
        <f t="shared" si="166"/>
        <v xml:space="preserve">#0 - </v>
      </c>
      <c r="Z478" s="86" t="str">
        <f t="shared" si="167"/>
        <v>-</v>
      </c>
      <c r="AA478" s="86" t="str">
        <f>IF(X478=0,"",IF(LEN(K478)=0,COLUMN(Kanban!$D$8),IFERROR(MATCH(K478,Kanban!$A$8:$AI$8,0),COLUMN(Kanban!$D$8))))</f>
        <v/>
      </c>
      <c r="AB478" s="86" t="str">
        <f>IF(X478=0,"",2*COUNTIF($AA$5:AA478,AA478)+$AF$5)</f>
        <v/>
      </c>
      <c r="AC478" s="106" t="str">
        <f t="shared" si="173"/>
        <v>-</v>
      </c>
      <c r="BF478" s="111" t="str">
        <f t="array" ref="BF478">IFERROR(SMALL(IF($D$5:$D$1004=$AP$6,$N$5:$N$1004,""),B478),"")</f>
        <v/>
      </c>
      <c r="BG478" s="112" t="str">
        <f>IF(IFERROR(MATCH(BF478,$BF$4:BF477,0),0)=0,MAX($BG$4:BG477)+1,"")</f>
        <v/>
      </c>
      <c r="BH478" s="113" t="str">
        <f t="shared" si="168"/>
        <v/>
      </c>
      <c r="BI478" s="112" t="str">
        <f t="shared" si="169"/>
        <v/>
      </c>
      <c r="BJ478" s="86" t="str">
        <f t="shared" si="170"/>
        <v/>
      </c>
      <c r="BK478" s="86" t="str">
        <f t="shared" si="174"/>
        <v/>
      </c>
      <c r="BL478" s="86" t="str">
        <f t="shared" si="171"/>
        <v/>
      </c>
      <c r="BM478" s="86" t="str">
        <f t="shared" si="175"/>
        <v/>
      </c>
    </row>
    <row r="479" spans="2:65" s="7" customFormat="1" x14ac:dyDescent="0.25">
      <c r="B479" s="104">
        <v>475</v>
      </c>
      <c r="C479" s="86">
        <f>IFERROR(INDEX(Backlog!B$6:B$1005,Calculation!$B479,1),"")</f>
        <v>0</v>
      </c>
      <c r="D479" s="86" t="str">
        <f>IFERROR(IF(INDEX(Backlog!C$6:C$1005,Calculation!$B479,1)="","",INDEX(Backlog!C$6:C$1005,Calculation!$B479,1)),"")</f>
        <v/>
      </c>
      <c r="E479" s="86" t="str">
        <f>IFERROR(""&amp;INDEX(Backlog!D$6:D$1005,Calculation!$B479,1),"")</f>
        <v/>
      </c>
      <c r="F479" s="86" t="str">
        <f>IFERROR(""&amp;INDEX(Backlog!E$6:E$1005,Calculation!$B479,1),"")</f>
        <v/>
      </c>
      <c r="G479" s="86" t="str">
        <f>IFERROR(""&amp;INDEX(Backlog!F$6:F$1005,Calculation!$B479,1),"")</f>
        <v/>
      </c>
      <c r="H479" s="86" t="str">
        <f>IFERROR(IF(INDEX(Backlog!G$6:G$1005,Calculation!$B479,1)="","",INDEX(Backlog!G$6:G$1005,Calculation!$B479,1)),"")</f>
        <v/>
      </c>
      <c r="I479" s="86" t="str">
        <f>IFERROR(IF(INDEX(Backlog!H$6:H$1005,Calculation!$B479,1)="","Not set",INDEX(Backlog!H$6:H$1005,Calculation!$B479,1)),"")</f>
        <v>Not set</v>
      </c>
      <c r="J479" s="86" t="str">
        <f>IFERROR(""&amp;INDEX(Backlog!I$6:I$1005,Calculation!$B479,1),"")</f>
        <v/>
      </c>
      <c r="K479" s="86" t="str">
        <f>IFERROR(IF(LEN(INDEX(Backlog!J$6:J$1005,Calculation!$B479,1))=0,"Not set",INDEX(Backlog!J$6:J$1005,Calculation!$B479,1)),"")</f>
        <v>Not set</v>
      </c>
      <c r="L479" s="105" t="str">
        <f>IFERROR(IF(INDEX(Backlog!K$6:K$1005,Calculation!$B479,1)="","",INDEX(Backlog!K$6:K$1005,Calculation!$B479,1)),"")</f>
        <v/>
      </c>
      <c r="M479" s="105" t="str">
        <f t="shared" si="158"/>
        <v/>
      </c>
      <c r="N479" s="105" t="str">
        <f>IFERROR(IF(INDEX(Backlog!L$6:L$1005,Calculation!$B479,1)="","",INDEX(Backlog!L$6:L$1005,Calculation!$B479,1)),"")</f>
        <v/>
      </c>
      <c r="O479" s="105" t="str">
        <f t="shared" si="159"/>
        <v/>
      </c>
      <c r="P479" s="86" t="str">
        <f>IFERROR(""&amp;INDEX(Backlog!M$6:M$1005,Calculation!$B479,1),"")</f>
        <v/>
      </c>
      <c r="Q479" s="106" t="str">
        <f t="shared" si="160"/>
        <v/>
      </c>
      <c r="R479" s="106">
        <f t="shared" si="161"/>
        <v>0</v>
      </c>
      <c r="T479" s="107">
        <f t="shared" si="162"/>
        <v>0</v>
      </c>
      <c r="U479" s="86">
        <f t="shared" si="163"/>
        <v>1</v>
      </c>
      <c r="V479" s="86">
        <f t="shared" si="164"/>
        <v>1</v>
      </c>
      <c r="W479" s="86">
        <f t="shared" si="165"/>
        <v>1</v>
      </c>
      <c r="X479" s="86">
        <f t="shared" si="172"/>
        <v>0</v>
      </c>
      <c r="Y479" s="86" t="str">
        <f t="shared" si="166"/>
        <v xml:space="preserve">#0 - </v>
      </c>
      <c r="Z479" s="86" t="str">
        <f t="shared" si="167"/>
        <v>-</v>
      </c>
      <c r="AA479" s="86" t="str">
        <f>IF(X479=0,"",IF(LEN(K479)=0,COLUMN(Kanban!$D$8),IFERROR(MATCH(K479,Kanban!$A$8:$AI$8,0),COLUMN(Kanban!$D$8))))</f>
        <v/>
      </c>
      <c r="AB479" s="86" t="str">
        <f>IF(X479=0,"",2*COUNTIF($AA$5:AA479,AA479)+$AF$5)</f>
        <v/>
      </c>
      <c r="AC479" s="106" t="str">
        <f t="shared" si="173"/>
        <v>-</v>
      </c>
      <c r="BF479" s="111" t="str">
        <f t="array" ref="BF479">IFERROR(SMALL(IF($D$5:$D$1004=$AP$6,$N$5:$N$1004,""),B479),"")</f>
        <v/>
      </c>
      <c r="BG479" s="112" t="str">
        <f>IF(IFERROR(MATCH(BF479,$BF$4:BF478,0),0)=0,MAX($BG$4:BG478)+1,"")</f>
        <v/>
      </c>
      <c r="BH479" s="113" t="str">
        <f t="shared" si="168"/>
        <v/>
      </c>
      <c r="BI479" s="112" t="str">
        <f t="shared" si="169"/>
        <v/>
      </c>
      <c r="BJ479" s="86" t="str">
        <f t="shared" si="170"/>
        <v/>
      </c>
      <c r="BK479" s="86" t="str">
        <f t="shared" si="174"/>
        <v/>
      </c>
      <c r="BL479" s="86" t="str">
        <f t="shared" si="171"/>
        <v/>
      </c>
      <c r="BM479" s="86" t="str">
        <f t="shared" si="175"/>
        <v/>
      </c>
    </row>
    <row r="480" spans="2:65" s="7" customFormat="1" x14ac:dyDescent="0.25">
      <c r="B480" s="104">
        <v>476</v>
      </c>
      <c r="C480" s="86">
        <f>IFERROR(INDEX(Backlog!B$6:B$1005,Calculation!$B480,1),"")</f>
        <v>0</v>
      </c>
      <c r="D480" s="86" t="str">
        <f>IFERROR(IF(INDEX(Backlog!C$6:C$1005,Calculation!$B480,1)="","",INDEX(Backlog!C$6:C$1005,Calculation!$B480,1)),"")</f>
        <v/>
      </c>
      <c r="E480" s="86" t="str">
        <f>IFERROR(""&amp;INDEX(Backlog!D$6:D$1005,Calculation!$B480,1),"")</f>
        <v/>
      </c>
      <c r="F480" s="86" t="str">
        <f>IFERROR(""&amp;INDEX(Backlog!E$6:E$1005,Calculation!$B480,1),"")</f>
        <v/>
      </c>
      <c r="G480" s="86" t="str">
        <f>IFERROR(""&amp;INDEX(Backlog!F$6:F$1005,Calculation!$B480,1),"")</f>
        <v/>
      </c>
      <c r="H480" s="86" t="str">
        <f>IFERROR(IF(INDEX(Backlog!G$6:G$1005,Calculation!$B480,1)="","",INDEX(Backlog!G$6:G$1005,Calculation!$B480,1)),"")</f>
        <v/>
      </c>
      <c r="I480" s="86" t="str">
        <f>IFERROR(IF(INDEX(Backlog!H$6:H$1005,Calculation!$B480,1)="","Not set",INDEX(Backlog!H$6:H$1005,Calculation!$B480,1)),"")</f>
        <v>Not set</v>
      </c>
      <c r="J480" s="86" t="str">
        <f>IFERROR(""&amp;INDEX(Backlog!I$6:I$1005,Calculation!$B480,1),"")</f>
        <v/>
      </c>
      <c r="K480" s="86" t="str">
        <f>IFERROR(IF(LEN(INDEX(Backlog!J$6:J$1005,Calculation!$B480,1))=0,"Not set",INDEX(Backlog!J$6:J$1005,Calculation!$B480,1)),"")</f>
        <v>Not set</v>
      </c>
      <c r="L480" s="105" t="str">
        <f>IFERROR(IF(INDEX(Backlog!K$6:K$1005,Calculation!$B480,1)="","",INDEX(Backlog!K$6:K$1005,Calculation!$B480,1)),"")</f>
        <v/>
      </c>
      <c r="M480" s="105" t="str">
        <f t="shared" si="158"/>
        <v/>
      </c>
      <c r="N480" s="105" t="str">
        <f>IFERROR(IF(INDEX(Backlog!L$6:L$1005,Calculation!$B480,1)="","",INDEX(Backlog!L$6:L$1005,Calculation!$B480,1)),"")</f>
        <v/>
      </c>
      <c r="O480" s="105" t="str">
        <f t="shared" si="159"/>
        <v/>
      </c>
      <c r="P480" s="86" t="str">
        <f>IFERROR(""&amp;INDEX(Backlog!M$6:M$1005,Calculation!$B480,1),"")</f>
        <v/>
      </c>
      <c r="Q480" s="106" t="str">
        <f t="shared" si="160"/>
        <v/>
      </c>
      <c r="R480" s="106">
        <f t="shared" si="161"/>
        <v>0</v>
      </c>
      <c r="T480" s="107">
        <f t="shared" si="162"/>
        <v>0</v>
      </c>
      <c r="U480" s="86">
        <f t="shared" si="163"/>
        <v>1</v>
      </c>
      <c r="V480" s="86">
        <f t="shared" si="164"/>
        <v>1</v>
      </c>
      <c r="W480" s="86">
        <f t="shared" si="165"/>
        <v>1</v>
      </c>
      <c r="X480" s="86">
        <f t="shared" si="172"/>
        <v>0</v>
      </c>
      <c r="Y480" s="86" t="str">
        <f t="shared" si="166"/>
        <v xml:space="preserve">#0 - </v>
      </c>
      <c r="Z480" s="86" t="str">
        <f t="shared" si="167"/>
        <v>-</v>
      </c>
      <c r="AA480" s="86" t="str">
        <f>IF(X480=0,"",IF(LEN(K480)=0,COLUMN(Kanban!$D$8),IFERROR(MATCH(K480,Kanban!$A$8:$AI$8,0),COLUMN(Kanban!$D$8))))</f>
        <v/>
      </c>
      <c r="AB480" s="86" t="str">
        <f>IF(X480=0,"",2*COUNTIF($AA$5:AA480,AA480)+$AF$5)</f>
        <v/>
      </c>
      <c r="AC480" s="106" t="str">
        <f t="shared" si="173"/>
        <v>-</v>
      </c>
      <c r="BF480" s="111" t="str">
        <f t="array" ref="BF480">IFERROR(SMALL(IF($D$5:$D$1004=$AP$6,$N$5:$N$1004,""),B480),"")</f>
        <v/>
      </c>
      <c r="BG480" s="112" t="str">
        <f>IF(IFERROR(MATCH(BF480,$BF$4:BF479,0),0)=0,MAX($BG$4:BG479)+1,"")</f>
        <v/>
      </c>
      <c r="BH480" s="113" t="str">
        <f t="shared" si="168"/>
        <v/>
      </c>
      <c r="BI480" s="112" t="str">
        <f t="shared" si="169"/>
        <v/>
      </c>
      <c r="BJ480" s="86" t="str">
        <f t="shared" si="170"/>
        <v/>
      </c>
      <c r="BK480" s="86" t="str">
        <f t="shared" si="174"/>
        <v/>
      </c>
      <c r="BL480" s="86" t="str">
        <f t="shared" si="171"/>
        <v/>
      </c>
      <c r="BM480" s="86" t="str">
        <f t="shared" si="175"/>
        <v/>
      </c>
    </row>
    <row r="481" spans="2:65" s="7" customFormat="1" x14ac:dyDescent="0.25">
      <c r="B481" s="104">
        <v>477</v>
      </c>
      <c r="C481" s="86">
        <f>IFERROR(INDEX(Backlog!B$6:B$1005,Calculation!$B481,1),"")</f>
        <v>0</v>
      </c>
      <c r="D481" s="86" t="str">
        <f>IFERROR(IF(INDEX(Backlog!C$6:C$1005,Calculation!$B481,1)="","",INDEX(Backlog!C$6:C$1005,Calculation!$B481,1)),"")</f>
        <v/>
      </c>
      <c r="E481" s="86" t="str">
        <f>IFERROR(""&amp;INDEX(Backlog!D$6:D$1005,Calculation!$B481,1),"")</f>
        <v/>
      </c>
      <c r="F481" s="86" t="str">
        <f>IFERROR(""&amp;INDEX(Backlog!E$6:E$1005,Calculation!$B481,1),"")</f>
        <v/>
      </c>
      <c r="G481" s="86" t="str">
        <f>IFERROR(""&amp;INDEX(Backlog!F$6:F$1005,Calculation!$B481,1),"")</f>
        <v/>
      </c>
      <c r="H481" s="86" t="str">
        <f>IFERROR(IF(INDEX(Backlog!G$6:G$1005,Calculation!$B481,1)="","",INDEX(Backlog!G$6:G$1005,Calculation!$B481,1)),"")</f>
        <v/>
      </c>
      <c r="I481" s="86" t="str">
        <f>IFERROR(IF(INDEX(Backlog!H$6:H$1005,Calculation!$B481,1)="","Not set",INDEX(Backlog!H$6:H$1005,Calculation!$B481,1)),"")</f>
        <v>Not set</v>
      </c>
      <c r="J481" s="86" t="str">
        <f>IFERROR(""&amp;INDEX(Backlog!I$6:I$1005,Calculation!$B481,1),"")</f>
        <v/>
      </c>
      <c r="K481" s="86" t="str">
        <f>IFERROR(IF(LEN(INDEX(Backlog!J$6:J$1005,Calculation!$B481,1))=0,"Not set",INDEX(Backlog!J$6:J$1005,Calculation!$B481,1)),"")</f>
        <v>Not set</v>
      </c>
      <c r="L481" s="105" t="str">
        <f>IFERROR(IF(INDEX(Backlog!K$6:K$1005,Calculation!$B481,1)="","",INDEX(Backlog!K$6:K$1005,Calculation!$B481,1)),"")</f>
        <v/>
      </c>
      <c r="M481" s="105" t="str">
        <f t="shared" si="158"/>
        <v/>
      </c>
      <c r="N481" s="105" t="str">
        <f>IFERROR(IF(INDEX(Backlog!L$6:L$1005,Calculation!$B481,1)="","",INDEX(Backlog!L$6:L$1005,Calculation!$B481,1)),"")</f>
        <v/>
      </c>
      <c r="O481" s="105" t="str">
        <f t="shared" si="159"/>
        <v/>
      </c>
      <c r="P481" s="86" t="str">
        <f>IFERROR(""&amp;INDEX(Backlog!M$6:M$1005,Calculation!$B481,1),"")</f>
        <v/>
      </c>
      <c r="Q481" s="106" t="str">
        <f t="shared" si="160"/>
        <v/>
      </c>
      <c r="R481" s="106">
        <f t="shared" si="161"/>
        <v>0</v>
      </c>
      <c r="T481" s="107">
        <f t="shared" si="162"/>
        <v>0</v>
      </c>
      <c r="U481" s="86">
        <f t="shared" si="163"/>
        <v>1</v>
      </c>
      <c r="V481" s="86">
        <f t="shared" si="164"/>
        <v>1</v>
      </c>
      <c r="W481" s="86">
        <f t="shared" si="165"/>
        <v>1</v>
      </c>
      <c r="X481" s="86">
        <f t="shared" si="172"/>
        <v>0</v>
      </c>
      <c r="Y481" s="86" t="str">
        <f t="shared" si="166"/>
        <v xml:space="preserve">#0 - </v>
      </c>
      <c r="Z481" s="86" t="str">
        <f t="shared" si="167"/>
        <v>-</v>
      </c>
      <c r="AA481" s="86" t="str">
        <f>IF(X481=0,"",IF(LEN(K481)=0,COLUMN(Kanban!$D$8),IFERROR(MATCH(K481,Kanban!$A$8:$AI$8,0),COLUMN(Kanban!$D$8))))</f>
        <v/>
      </c>
      <c r="AB481" s="86" t="str">
        <f>IF(X481=0,"",2*COUNTIF($AA$5:AA481,AA481)+$AF$5)</f>
        <v/>
      </c>
      <c r="AC481" s="106" t="str">
        <f t="shared" si="173"/>
        <v>-</v>
      </c>
      <c r="BF481" s="111" t="str">
        <f t="array" ref="BF481">IFERROR(SMALL(IF($D$5:$D$1004=$AP$6,$N$5:$N$1004,""),B481),"")</f>
        <v/>
      </c>
      <c r="BG481" s="112" t="str">
        <f>IF(IFERROR(MATCH(BF481,$BF$4:BF480,0),0)=0,MAX($BG$4:BG480)+1,"")</f>
        <v/>
      </c>
      <c r="BH481" s="113" t="str">
        <f t="shared" si="168"/>
        <v/>
      </c>
      <c r="BI481" s="112" t="str">
        <f t="shared" si="169"/>
        <v/>
      </c>
      <c r="BJ481" s="86" t="str">
        <f t="shared" si="170"/>
        <v/>
      </c>
      <c r="BK481" s="86" t="str">
        <f t="shared" si="174"/>
        <v/>
      </c>
      <c r="BL481" s="86" t="str">
        <f t="shared" si="171"/>
        <v/>
      </c>
      <c r="BM481" s="86" t="str">
        <f t="shared" si="175"/>
        <v/>
      </c>
    </row>
    <row r="482" spans="2:65" s="7" customFormat="1" x14ac:dyDescent="0.25">
      <c r="B482" s="104">
        <v>478</v>
      </c>
      <c r="C482" s="86">
        <f>IFERROR(INDEX(Backlog!B$6:B$1005,Calculation!$B482,1),"")</f>
        <v>0</v>
      </c>
      <c r="D482" s="86" t="str">
        <f>IFERROR(IF(INDEX(Backlog!C$6:C$1005,Calculation!$B482,1)="","",INDEX(Backlog!C$6:C$1005,Calculation!$B482,1)),"")</f>
        <v/>
      </c>
      <c r="E482" s="86" t="str">
        <f>IFERROR(""&amp;INDEX(Backlog!D$6:D$1005,Calculation!$B482,1),"")</f>
        <v/>
      </c>
      <c r="F482" s="86" t="str">
        <f>IFERROR(""&amp;INDEX(Backlog!E$6:E$1005,Calculation!$B482,1),"")</f>
        <v/>
      </c>
      <c r="G482" s="86" t="str">
        <f>IFERROR(""&amp;INDEX(Backlog!F$6:F$1005,Calculation!$B482,1),"")</f>
        <v/>
      </c>
      <c r="H482" s="86" t="str">
        <f>IFERROR(IF(INDEX(Backlog!G$6:G$1005,Calculation!$B482,1)="","",INDEX(Backlog!G$6:G$1005,Calculation!$B482,1)),"")</f>
        <v/>
      </c>
      <c r="I482" s="86" t="str">
        <f>IFERROR(IF(INDEX(Backlog!H$6:H$1005,Calculation!$B482,1)="","Not set",INDEX(Backlog!H$6:H$1005,Calculation!$B482,1)),"")</f>
        <v>Not set</v>
      </c>
      <c r="J482" s="86" t="str">
        <f>IFERROR(""&amp;INDEX(Backlog!I$6:I$1005,Calculation!$B482,1),"")</f>
        <v/>
      </c>
      <c r="K482" s="86" t="str">
        <f>IFERROR(IF(LEN(INDEX(Backlog!J$6:J$1005,Calculation!$B482,1))=0,"Not set",INDEX(Backlog!J$6:J$1005,Calculation!$B482,1)),"")</f>
        <v>Not set</v>
      </c>
      <c r="L482" s="105" t="str">
        <f>IFERROR(IF(INDEX(Backlog!K$6:K$1005,Calculation!$B482,1)="","",INDEX(Backlog!K$6:K$1005,Calculation!$B482,1)),"")</f>
        <v/>
      </c>
      <c r="M482" s="105" t="str">
        <f t="shared" si="158"/>
        <v/>
      </c>
      <c r="N482" s="105" t="str">
        <f>IFERROR(IF(INDEX(Backlog!L$6:L$1005,Calculation!$B482,1)="","",INDEX(Backlog!L$6:L$1005,Calculation!$B482,1)),"")</f>
        <v/>
      </c>
      <c r="O482" s="105" t="str">
        <f t="shared" si="159"/>
        <v/>
      </c>
      <c r="P482" s="86" t="str">
        <f>IFERROR(""&amp;INDEX(Backlog!M$6:M$1005,Calculation!$B482,1),"")</f>
        <v/>
      </c>
      <c r="Q482" s="106" t="str">
        <f t="shared" si="160"/>
        <v/>
      </c>
      <c r="R482" s="106">
        <f t="shared" si="161"/>
        <v>0</v>
      </c>
      <c r="T482" s="107">
        <f t="shared" si="162"/>
        <v>0</v>
      </c>
      <c r="U482" s="86">
        <f t="shared" si="163"/>
        <v>1</v>
      </c>
      <c r="V482" s="86">
        <f t="shared" si="164"/>
        <v>1</v>
      </c>
      <c r="W482" s="86">
        <f t="shared" si="165"/>
        <v>1</v>
      </c>
      <c r="X482" s="86">
        <f t="shared" si="172"/>
        <v>0</v>
      </c>
      <c r="Y482" s="86" t="str">
        <f t="shared" si="166"/>
        <v xml:space="preserve">#0 - </v>
      </c>
      <c r="Z482" s="86" t="str">
        <f t="shared" si="167"/>
        <v>-</v>
      </c>
      <c r="AA482" s="86" t="str">
        <f>IF(X482=0,"",IF(LEN(K482)=0,COLUMN(Kanban!$D$8),IFERROR(MATCH(K482,Kanban!$A$8:$AI$8,0),COLUMN(Kanban!$D$8))))</f>
        <v/>
      </c>
      <c r="AB482" s="86" t="str">
        <f>IF(X482=0,"",2*COUNTIF($AA$5:AA482,AA482)+$AF$5)</f>
        <v/>
      </c>
      <c r="AC482" s="106" t="str">
        <f t="shared" si="173"/>
        <v>-</v>
      </c>
      <c r="BF482" s="111" t="str">
        <f t="array" ref="BF482">IFERROR(SMALL(IF($D$5:$D$1004=$AP$6,$N$5:$N$1004,""),B482),"")</f>
        <v/>
      </c>
      <c r="BG482" s="112" t="str">
        <f>IF(IFERROR(MATCH(BF482,$BF$4:BF481,0),0)=0,MAX($BG$4:BG481)+1,"")</f>
        <v/>
      </c>
      <c r="BH482" s="113" t="str">
        <f t="shared" si="168"/>
        <v/>
      </c>
      <c r="BI482" s="112" t="str">
        <f t="shared" si="169"/>
        <v/>
      </c>
      <c r="BJ482" s="86" t="str">
        <f t="shared" si="170"/>
        <v/>
      </c>
      <c r="BK482" s="86" t="str">
        <f t="shared" si="174"/>
        <v/>
      </c>
      <c r="BL482" s="86" t="str">
        <f t="shared" si="171"/>
        <v/>
      </c>
      <c r="BM482" s="86" t="str">
        <f t="shared" si="175"/>
        <v/>
      </c>
    </row>
    <row r="483" spans="2:65" s="7" customFormat="1" x14ac:dyDescent="0.25">
      <c r="B483" s="104">
        <v>479</v>
      </c>
      <c r="C483" s="86">
        <f>IFERROR(INDEX(Backlog!B$6:B$1005,Calculation!$B483,1),"")</f>
        <v>0</v>
      </c>
      <c r="D483" s="86" t="str">
        <f>IFERROR(IF(INDEX(Backlog!C$6:C$1005,Calculation!$B483,1)="","",INDEX(Backlog!C$6:C$1005,Calculation!$B483,1)),"")</f>
        <v/>
      </c>
      <c r="E483" s="86" t="str">
        <f>IFERROR(""&amp;INDEX(Backlog!D$6:D$1005,Calculation!$B483,1),"")</f>
        <v/>
      </c>
      <c r="F483" s="86" t="str">
        <f>IFERROR(""&amp;INDEX(Backlog!E$6:E$1005,Calculation!$B483,1),"")</f>
        <v/>
      </c>
      <c r="G483" s="86" t="str">
        <f>IFERROR(""&amp;INDEX(Backlog!F$6:F$1005,Calculation!$B483,1),"")</f>
        <v/>
      </c>
      <c r="H483" s="86" t="str">
        <f>IFERROR(IF(INDEX(Backlog!G$6:G$1005,Calculation!$B483,1)="","",INDEX(Backlog!G$6:G$1005,Calculation!$B483,1)),"")</f>
        <v/>
      </c>
      <c r="I483" s="86" t="str">
        <f>IFERROR(IF(INDEX(Backlog!H$6:H$1005,Calculation!$B483,1)="","Not set",INDEX(Backlog!H$6:H$1005,Calculation!$B483,1)),"")</f>
        <v>Not set</v>
      </c>
      <c r="J483" s="86" t="str">
        <f>IFERROR(""&amp;INDEX(Backlog!I$6:I$1005,Calculation!$B483,1),"")</f>
        <v/>
      </c>
      <c r="K483" s="86" t="str">
        <f>IFERROR(IF(LEN(INDEX(Backlog!J$6:J$1005,Calculation!$B483,1))=0,"Not set",INDEX(Backlog!J$6:J$1005,Calculation!$B483,1)),"")</f>
        <v>Not set</v>
      </c>
      <c r="L483" s="105" t="str">
        <f>IFERROR(IF(INDEX(Backlog!K$6:K$1005,Calculation!$B483,1)="","",INDEX(Backlog!K$6:K$1005,Calculation!$B483,1)),"")</f>
        <v/>
      </c>
      <c r="M483" s="105" t="str">
        <f t="shared" si="158"/>
        <v/>
      </c>
      <c r="N483" s="105" t="str">
        <f>IFERROR(IF(INDEX(Backlog!L$6:L$1005,Calculation!$B483,1)="","",INDEX(Backlog!L$6:L$1005,Calculation!$B483,1)),"")</f>
        <v/>
      </c>
      <c r="O483" s="105" t="str">
        <f t="shared" si="159"/>
        <v/>
      </c>
      <c r="P483" s="86" t="str">
        <f>IFERROR(""&amp;INDEX(Backlog!M$6:M$1005,Calculation!$B483,1),"")</f>
        <v/>
      </c>
      <c r="Q483" s="106" t="str">
        <f t="shared" si="160"/>
        <v/>
      </c>
      <c r="R483" s="106">
        <f t="shared" si="161"/>
        <v>0</v>
      </c>
      <c r="T483" s="107">
        <f t="shared" si="162"/>
        <v>0</v>
      </c>
      <c r="U483" s="86">
        <f t="shared" si="163"/>
        <v>1</v>
      </c>
      <c r="V483" s="86">
        <f t="shared" si="164"/>
        <v>1</v>
      </c>
      <c r="W483" s="86">
        <f t="shared" si="165"/>
        <v>1</v>
      </c>
      <c r="X483" s="86">
        <f t="shared" si="172"/>
        <v>0</v>
      </c>
      <c r="Y483" s="86" t="str">
        <f t="shared" si="166"/>
        <v xml:space="preserve">#0 - </v>
      </c>
      <c r="Z483" s="86" t="str">
        <f t="shared" si="167"/>
        <v>-</v>
      </c>
      <c r="AA483" s="86" t="str">
        <f>IF(X483=0,"",IF(LEN(K483)=0,COLUMN(Kanban!$D$8),IFERROR(MATCH(K483,Kanban!$A$8:$AI$8,0),COLUMN(Kanban!$D$8))))</f>
        <v/>
      </c>
      <c r="AB483" s="86" t="str">
        <f>IF(X483=0,"",2*COUNTIF($AA$5:AA483,AA483)+$AF$5)</f>
        <v/>
      </c>
      <c r="AC483" s="106" t="str">
        <f t="shared" si="173"/>
        <v>-</v>
      </c>
      <c r="BF483" s="111" t="str">
        <f t="array" ref="BF483">IFERROR(SMALL(IF($D$5:$D$1004=$AP$6,$N$5:$N$1004,""),B483),"")</f>
        <v/>
      </c>
      <c r="BG483" s="112" t="str">
        <f>IF(IFERROR(MATCH(BF483,$BF$4:BF482,0),0)=0,MAX($BG$4:BG482)+1,"")</f>
        <v/>
      </c>
      <c r="BH483" s="113" t="str">
        <f t="shared" si="168"/>
        <v/>
      </c>
      <c r="BI483" s="112" t="str">
        <f t="shared" si="169"/>
        <v/>
      </c>
      <c r="BJ483" s="86" t="str">
        <f t="shared" si="170"/>
        <v/>
      </c>
      <c r="BK483" s="86" t="str">
        <f t="shared" si="174"/>
        <v/>
      </c>
      <c r="BL483" s="86" t="str">
        <f t="shared" si="171"/>
        <v/>
      </c>
      <c r="BM483" s="86" t="str">
        <f t="shared" si="175"/>
        <v/>
      </c>
    </row>
    <row r="484" spans="2:65" s="7" customFormat="1" x14ac:dyDescent="0.25">
      <c r="B484" s="104">
        <v>480</v>
      </c>
      <c r="C484" s="86">
        <f>IFERROR(INDEX(Backlog!B$6:B$1005,Calculation!$B484,1),"")</f>
        <v>0</v>
      </c>
      <c r="D484" s="86" t="str">
        <f>IFERROR(IF(INDEX(Backlog!C$6:C$1005,Calculation!$B484,1)="","",INDEX(Backlog!C$6:C$1005,Calculation!$B484,1)),"")</f>
        <v/>
      </c>
      <c r="E484" s="86" t="str">
        <f>IFERROR(""&amp;INDEX(Backlog!D$6:D$1005,Calculation!$B484,1),"")</f>
        <v/>
      </c>
      <c r="F484" s="86" t="str">
        <f>IFERROR(""&amp;INDEX(Backlog!E$6:E$1005,Calculation!$B484,1),"")</f>
        <v/>
      </c>
      <c r="G484" s="86" t="str">
        <f>IFERROR(""&amp;INDEX(Backlog!F$6:F$1005,Calculation!$B484,1),"")</f>
        <v/>
      </c>
      <c r="H484" s="86" t="str">
        <f>IFERROR(IF(INDEX(Backlog!G$6:G$1005,Calculation!$B484,1)="","",INDEX(Backlog!G$6:G$1005,Calculation!$B484,1)),"")</f>
        <v/>
      </c>
      <c r="I484" s="86" t="str">
        <f>IFERROR(IF(INDEX(Backlog!H$6:H$1005,Calculation!$B484,1)="","Not set",INDEX(Backlog!H$6:H$1005,Calculation!$B484,1)),"")</f>
        <v>Not set</v>
      </c>
      <c r="J484" s="86" t="str">
        <f>IFERROR(""&amp;INDEX(Backlog!I$6:I$1005,Calculation!$B484,1),"")</f>
        <v/>
      </c>
      <c r="K484" s="86" t="str">
        <f>IFERROR(IF(LEN(INDEX(Backlog!J$6:J$1005,Calculation!$B484,1))=0,"Not set",INDEX(Backlog!J$6:J$1005,Calculation!$B484,1)),"")</f>
        <v>Not set</v>
      </c>
      <c r="L484" s="105" t="str">
        <f>IFERROR(IF(INDEX(Backlog!K$6:K$1005,Calculation!$B484,1)="","",INDEX(Backlog!K$6:K$1005,Calculation!$B484,1)),"")</f>
        <v/>
      </c>
      <c r="M484" s="105" t="str">
        <f t="shared" si="158"/>
        <v/>
      </c>
      <c r="N484" s="105" t="str">
        <f>IFERROR(IF(INDEX(Backlog!L$6:L$1005,Calculation!$B484,1)="","",INDEX(Backlog!L$6:L$1005,Calculation!$B484,1)),"")</f>
        <v/>
      </c>
      <c r="O484" s="105" t="str">
        <f t="shared" si="159"/>
        <v/>
      </c>
      <c r="P484" s="86" t="str">
        <f>IFERROR(""&amp;INDEX(Backlog!M$6:M$1005,Calculation!$B484,1),"")</f>
        <v/>
      </c>
      <c r="Q484" s="106" t="str">
        <f t="shared" si="160"/>
        <v/>
      </c>
      <c r="R484" s="106">
        <f t="shared" si="161"/>
        <v>0</v>
      </c>
      <c r="T484" s="107">
        <f t="shared" si="162"/>
        <v>0</v>
      </c>
      <c r="U484" s="86">
        <f t="shared" si="163"/>
        <v>1</v>
      </c>
      <c r="V484" s="86">
        <f t="shared" si="164"/>
        <v>1</v>
      </c>
      <c r="W484" s="86">
        <f t="shared" si="165"/>
        <v>1</v>
      </c>
      <c r="X484" s="86">
        <f t="shared" si="172"/>
        <v>0</v>
      </c>
      <c r="Y484" s="86" t="str">
        <f t="shared" si="166"/>
        <v xml:space="preserve">#0 - </v>
      </c>
      <c r="Z484" s="86" t="str">
        <f t="shared" si="167"/>
        <v>-</v>
      </c>
      <c r="AA484" s="86" t="str">
        <f>IF(X484=0,"",IF(LEN(K484)=0,COLUMN(Kanban!$D$8),IFERROR(MATCH(K484,Kanban!$A$8:$AI$8,0),COLUMN(Kanban!$D$8))))</f>
        <v/>
      </c>
      <c r="AB484" s="86" t="str">
        <f>IF(X484=0,"",2*COUNTIF($AA$5:AA484,AA484)+$AF$5)</f>
        <v/>
      </c>
      <c r="AC484" s="106" t="str">
        <f t="shared" si="173"/>
        <v>-</v>
      </c>
      <c r="BF484" s="111" t="str">
        <f t="array" ref="BF484">IFERROR(SMALL(IF($D$5:$D$1004=$AP$6,$N$5:$N$1004,""),B484),"")</f>
        <v/>
      </c>
      <c r="BG484" s="112" t="str">
        <f>IF(IFERROR(MATCH(BF484,$BF$4:BF483,0),0)=0,MAX($BG$4:BG483)+1,"")</f>
        <v/>
      </c>
      <c r="BH484" s="113" t="str">
        <f t="shared" si="168"/>
        <v/>
      </c>
      <c r="BI484" s="112" t="str">
        <f t="shared" si="169"/>
        <v/>
      </c>
      <c r="BJ484" s="86" t="str">
        <f t="shared" si="170"/>
        <v/>
      </c>
      <c r="BK484" s="86" t="str">
        <f t="shared" si="174"/>
        <v/>
      </c>
      <c r="BL484" s="86" t="str">
        <f t="shared" si="171"/>
        <v/>
      </c>
      <c r="BM484" s="86" t="str">
        <f t="shared" si="175"/>
        <v/>
      </c>
    </row>
    <row r="485" spans="2:65" s="7" customFormat="1" x14ac:dyDescent="0.25">
      <c r="B485" s="104">
        <v>481</v>
      </c>
      <c r="C485" s="86">
        <f>IFERROR(INDEX(Backlog!B$6:B$1005,Calculation!$B485,1),"")</f>
        <v>0</v>
      </c>
      <c r="D485" s="86" t="str">
        <f>IFERROR(IF(INDEX(Backlog!C$6:C$1005,Calculation!$B485,1)="","",INDEX(Backlog!C$6:C$1005,Calculation!$B485,1)),"")</f>
        <v/>
      </c>
      <c r="E485" s="86" t="str">
        <f>IFERROR(""&amp;INDEX(Backlog!D$6:D$1005,Calculation!$B485,1),"")</f>
        <v/>
      </c>
      <c r="F485" s="86" t="str">
        <f>IFERROR(""&amp;INDEX(Backlog!E$6:E$1005,Calculation!$B485,1),"")</f>
        <v/>
      </c>
      <c r="G485" s="86" t="str">
        <f>IFERROR(""&amp;INDEX(Backlog!F$6:F$1005,Calculation!$B485,1),"")</f>
        <v/>
      </c>
      <c r="H485" s="86" t="str">
        <f>IFERROR(IF(INDEX(Backlog!G$6:G$1005,Calculation!$B485,1)="","",INDEX(Backlog!G$6:G$1005,Calculation!$B485,1)),"")</f>
        <v/>
      </c>
      <c r="I485" s="86" t="str">
        <f>IFERROR(IF(INDEX(Backlog!H$6:H$1005,Calculation!$B485,1)="","Not set",INDEX(Backlog!H$6:H$1005,Calculation!$B485,1)),"")</f>
        <v>Not set</v>
      </c>
      <c r="J485" s="86" t="str">
        <f>IFERROR(""&amp;INDEX(Backlog!I$6:I$1005,Calculation!$B485,1),"")</f>
        <v/>
      </c>
      <c r="K485" s="86" t="str">
        <f>IFERROR(IF(LEN(INDEX(Backlog!J$6:J$1005,Calculation!$B485,1))=0,"Not set",INDEX(Backlog!J$6:J$1005,Calculation!$B485,1)),"")</f>
        <v>Not set</v>
      </c>
      <c r="L485" s="105" t="str">
        <f>IFERROR(IF(INDEX(Backlog!K$6:K$1005,Calculation!$B485,1)="","",INDEX(Backlog!K$6:K$1005,Calculation!$B485,1)),"")</f>
        <v/>
      </c>
      <c r="M485" s="105" t="str">
        <f t="shared" si="158"/>
        <v/>
      </c>
      <c r="N485" s="105" t="str">
        <f>IFERROR(IF(INDEX(Backlog!L$6:L$1005,Calculation!$B485,1)="","",INDEX(Backlog!L$6:L$1005,Calculation!$B485,1)),"")</f>
        <v/>
      </c>
      <c r="O485" s="105" t="str">
        <f t="shared" si="159"/>
        <v/>
      </c>
      <c r="P485" s="86" t="str">
        <f>IFERROR(""&amp;INDEX(Backlog!M$6:M$1005,Calculation!$B485,1),"")</f>
        <v/>
      </c>
      <c r="Q485" s="106" t="str">
        <f t="shared" si="160"/>
        <v/>
      </c>
      <c r="R485" s="106">
        <f t="shared" si="161"/>
        <v>0</v>
      </c>
      <c r="T485" s="107">
        <f t="shared" si="162"/>
        <v>0</v>
      </c>
      <c r="U485" s="86">
        <f t="shared" si="163"/>
        <v>1</v>
      </c>
      <c r="V485" s="86">
        <f t="shared" si="164"/>
        <v>1</v>
      </c>
      <c r="W485" s="86">
        <f t="shared" si="165"/>
        <v>1</v>
      </c>
      <c r="X485" s="86">
        <f t="shared" si="172"/>
        <v>0</v>
      </c>
      <c r="Y485" s="86" t="str">
        <f t="shared" si="166"/>
        <v xml:space="preserve">#0 - </v>
      </c>
      <c r="Z485" s="86" t="str">
        <f t="shared" si="167"/>
        <v>-</v>
      </c>
      <c r="AA485" s="86" t="str">
        <f>IF(X485=0,"",IF(LEN(K485)=0,COLUMN(Kanban!$D$8),IFERROR(MATCH(K485,Kanban!$A$8:$AI$8,0),COLUMN(Kanban!$D$8))))</f>
        <v/>
      </c>
      <c r="AB485" s="86" t="str">
        <f>IF(X485=0,"",2*COUNTIF($AA$5:AA485,AA485)+$AF$5)</f>
        <v/>
      </c>
      <c r="AC485" s="106" t="str">
        <f t="shared" si="173"/>
        <v>-</v>
      </c>
      <c r="BF485" s="111" t="str">
        <f t="array" ref="BF485">IFERROR(SMALL(IF($D$5:$D$1004=$AP$6,$N$5:$N$1004,""),B485),"")</f>
        <v/>
      </c>
      <c r="BG485" s="112" t="str">
        <f>IF(IFERROR(MATCH(BF485,$BF$4:BF484,0),0)=0,MAX($BG$4:BG484)+1,"")</f>
        <v/>
      </c>
      <c r="BH485" s="113" t="str">
        <f t="shared" si="168"/>
        <v/>
      </c>
      <c r="BI485" s="112" t="str">
        <f t="shared" si="169"/>
        <v/>
      </c>
      <c r="BJ485" s="86" t="str">
        <f t="shared" si="170"/>
        <v/>
      </c>
      <c r="BK485" s="86" t="str">
        <f t="shared" si="174"/>
        <v/>
      </c>
      <c r="BL485" s="86" t="str">
        <f t="shared" si="171"/>
        <v/>
      </c>
      <c r="BM485" s="86" t="str">
        <f t="shared" si="175"/>
        <v/>
      </c>
    </row>
    <row r="486" spans="2:65" s="7" customFormat="1" x14ac:dyDescent="0.25">
      <c r="B486" s="104">
        <v>482</v>
      </c>
      <c r="C486" s="86">
        <f>IFERROR(INDEX(Backlog!B$6:B$1005,Calculation!$B486,1),"")</f>
        <v>0</v>
      </c>
      <c r="D486" s="86" t="str">
        <f>IFERROR(IF(INDEX(Backlog!C$6:C$1005,Calculation!$B486,1)="","",INDEX(Backlog!C$6:C$1005,Calculation!$B486,1)),"")</f>
        <v/>
      </c>
      <c r="E486" s="86" t="str">
        <f>IFERROR(""&amp;INDEX(Backlog!D$6:D$1005,Calculation!$B486,1),"")</f>
        <v/>
      </c>
      <c r="F486" s="86" t="str">
        <f>IFERROR(""&amp;INDEX(Backlog!E$6:E$1005,Calculation!$B486,1),"")</f>
        <v/>
      </c>
      <c r="G486" s="86" t="str">
        <f>IFERROR(""&amp;INDEX(Backlog!F$6:F$1005,Calculation!$B486,1),"")</f>
        <v/>
      </c>
      <c r="H486" s="86" t="str">
        <f>IFERROR(IF(INDEX(Backlog!G$6:G$1005,Calculation!$B486,1)="","",INDEX(Backlog!G$6:G$1005,Calculation!$B486,1)),"")</f>
        <v/>
      </c>
      <c r="I486" s="86" t="str">
        <f>IFERROR(IF(INDEX(Backlog!H$6:H$1005,Calculation!$B486,1)="","Not set",INDEX(Backlog!H$6:H$1005,Calculation!$B486,1)),"")</f>
        <v>Not set</v>
      </c>
      <c r="J486" s="86" t="str">
        <f>IFERROR(""&amp;INDEX(Backlog!I$6:I$1005,Calculation!$B486,1),"")</f>
        <v/>
      </c>
      <c r="K486" s="86" t="str">
        <f>IFERROR(IF(LEN(INDEX(Backlog!J$6:J$1005,Calculation!$B486,1))=0,"Not set",INDEX(Backlog!J$6:J$1005,Calculation!$B486,1)),"")</f>
        <v>Not set</v>
      </c>
      <c r="L486" s="105" t="str">
        <f>IFERROR(IF(INDEX(Backlog!K$6:K$1005,Calculation!$B486,1)="","",INDEX(Backlog!K$6:K$1005,Calculation!$B486,1)),"")</f>
        <v/>
      </c>
      <c r="M486" s="105" t="str">
        <f t="shared" si="158"/>
        <v/>
      </c>
      <c r="N486" s="105" t="str">
        <f>IFERROR(IF(INDEX(Backlog!L$6:L$1005,Calculation!$B486,1)="","",INDEX(Backlog!L$6:L$1005,Calculation!$B486,1)),"")</f>
        <v/>
      </c>
      <c r="O486" s="105" t="str">
        <f t="shared" si="159"/>
        <v/>
      </c>
      <c r="P486" s="86" t="str">
        <f>IFERROR(""&amp;INDEX(Backlog!M$6:M$1005,Calculation!$B486,1),"")</f>
        <v/>
      </c>
      <c r="Q486" s="106" t="str">
        <f t="shared" si="160"/>
        <v/>
      </c>
      <c r="R486" s="106">
        <f t="shared" si="161"/>
        <v>0</v>
      </c>
      <c r="T486" s="107">
        <f t="shared" si="162"/>
        <v>0</v>
      </c>
      <c r="U486" s="86">
        <f t="shared" si="163"/>
        <v>1</v>
      </c>
      <c r="V486" s="86">
        <f t="shared" si="164"/>
        <v>1</v>
      </c>
      <c r="W486" s="86">
        <f t="shared" si="165"/>
        <v>1</v>
      </c>
      <c r="X486" s="86">
        <f t="shared" si="172"/>
        <v>0</v>
      </c>
      <c r="Y486" s="86" t="str">
        <f t="shared" si="166"/>
        <v xml:space="preserve">#0 - </v>
      </c>
      <c r="Z486" s="86" t="str">
        <f t="shared" si="167"/>
        <v>-</v>
      </c>
      <c r="AA486" s="86" t="str">
        <f>IF(X486=0,"",IF(LEN(K486)=0,COLUMN(Kanban!$D$8),IFERROR(MATCH(K486,Kanban!$A$8:$AI$8,0),COLUMN(Kanban!$D$8))))</f>
        <v/>
      </c>
      <c r="AB486" s="86" t="str">
        <f>IF(X486=0,"",2*COUNTIF($AA$5:AA486,AA486)+$AF$5)</f>
        <v/>
      </c>
      <c r="AC486" s="106" t="str">
        <f t="shared" si="173"/>
        <v>-</v>
      </c>
      <c r="BF486" s="111" t="str">
        <f t="array" ref="BF486">IFERROR(SMALL(IF($D$5:$D$1004=$AP$6,$N$5:$N$1004,""),B486),"")</f>
        <v/>
      </c>
      <c r="BG486" s="112" t="str">
        <f>IF(IFERROR(MATCH(BF486,$BF$4:BF485,0),0)=0,MAX($BG$4:BG485)+1,"")</f>
        <v/>
      </c>
      <c r="BH486" s="113" t="str">
        <f t="shared" si="168"/>
        <v/>
      </c>
      <c r="BI486" s="112" t="str">
        <f t="shared" si="169"/>
        <v/>
      </c>
      <c r="BJ486" s="86" t="str">
        <f t="shared" si="170"/>
        <v/>
      </c>
      <c r="BK486" s="86" t="str">
        <f t="shared" si="174"/>
        <v/>
      </c>
      <c r="BL486" s="86" t="str">
        <f t="shared" si="171"/>
        <v/>
      </c>
      <c r="BM486" s="86" t="str">
        <f t="shared" si="175"/>
        <v/>
      </c>
    </row>
    <row r="487" spans="2:65" s="7" customFormat="1" x14ac:dyDescent="0.25">
      <c r="B487" s="104">
        <v>483</v>
      </c>
      <c r="C487" s="86">
        <f>IFERROR(INDEX(Backlog!B$6:B$1005,Calculation!$B487,1),"")</f>
        <v>0</v>
      </c>
      <c r="D487" s="86" t="str">
        <f>IFERROR(IF(INDEX(Backlog!C$6:C$1005,Calculation!$B487,1)="","",INDEX(Backlog!C$6:C$1005,Calculation!$B487,1)),"")</f>
        <v/>
      </c>
      <c r="E487" s="86" t="str">
        <f>IFERROR(""&amp;INDEX(Backlog!D$6:D$1005,Calculation!$B487,1),"")</f>
        <v/>
      </c>
      <c r="F487" s="86" t="str">
        <f>IFERROR(""&amp;INDEX(Backlog!E$6:E$1005,Calculation!$B487,1),"")</f>
        <v/>
      </c>
      <c r="G487" s="86" t="str">
        <f>IFERROR(""&amp;INDEX(Backlog!F$6:F$1005,Calculation!$B487,1),"")</f>
        <v/>
      </c>
      <c r="H487" s="86" t="str">
        <f>IFERROR(IF(INDEX(Backlog!G$6:G$1005,Calculation!$B487,1)="","",INDEX(Backlog!G$6:G$1005,Calculation!$B487,1)),"")</f>
        <v/>
      </c>
      <c r="I487" s="86" t="str">
        <f>IFERROR(IF(INDEX(Backlog!H$6:H$1005,Calculation!$B487,1)="","Not set",INDEX(Backlog!H$6:H$1005,Calculation!$B487,1)),"")</f>
        <v>Not set</v>
      </c>
      <c r="J487" s="86" t="str">
        <f>IFERROR(""&amp;INDEX(Backlog!I$6:I$1005,Calculation!$B487,1),"")</f>
        <v/>
      </c>
      <c r="K487" s="86" t="str">
        <f>IFERROR(IF(LEN(INDEX(Backlog!J$6:J$1005,Calculation!$B487,1))=0,"Not set",INDEX(Backlog!J$6:J$1005,Calculation!$B487,1)),"")</f>
        <v>Not set</v>
      </c>
      <c r="L487" s="105" t="str">
        <f>IFERROR(IF(INDEX(Backlog!K$6:K$1005,Calculation!$B487,1)="","",INDEX(Backlog!K$6:K$1005,Calculation!$B487,1)),"")</f>
        <v/>
      </c>
      <c r="M487" s="105" t="str">
        <f t="shared" si="158"/>
        <v/>
      </c>
      <c r="N487" s="105" t="str">
        <f>IFERROR(IF(INDEX(Backlog!L$6:L$1005,Calculation!$B487,1)="","",INDEX(Backlog!L$6:L$1005,Calculation!$B487,1)),"")</f>
        <v/>
      </c>
      <c r="O487" s="105" t="str">
        <f t="shared" si="159"/>
        <v/>
      </c>
      <c r="P487" s="86" t="str">
        <f>IFERROR(""&amp;INDEX(Backlog!M$6:M$1005,Calculation!$B487,1),"")</f>
        <v/>
      </c>
      <c r="Q487" s="106" t="str">
        <f t="shared" si="160"/>
        <v/>
      </c>
      <c r="R487" s="106">
        <f t="shared" si="161"/>
        <v>0</v>
      </c>
      <c r="T487" s="107">
        <f t="shared" si="162"/>
        <v>0</v>
      </c>
      <c r="U487" s="86">
        <f t="shared" si="163"/>
        <v>1</v>
      </c>
      <c r="V487" s="86">
        <f t="shared" si="164"/>
        <v>1</v>
      </c>
      <c r="W487" s="86">
        <f t="shared" si="165"/>
        <v>1</v>
      </c>
      <c r="X487" s="86">
        <f t="shared" si="172"/>
        <v>0</v>
      </c>
      <c r="Y487" s="86" t="str">
        <f t="shared" si="166"/>
        <v xml:space="preserve">#0 - </v>
      </c>
      <c r="Z487" s="86" t="str">
        <f t="shared" si="167"/>
        <v>-</v>
      </c>
      <c r="AA487" s="86" t="str">
        <f>IF(X487=0,"",IF(LEN(K487)=0,COLUMN(Kanban!$D$8),IFERROR(MATCH(K487,Kanban!$A$8:$AI$8,0),COLUMN(Kanban!$D$8))))</f>
        <v/>
      </c>
      <c r="AB487" s="86" t="str">
        <f>IF(X487=0,"",2*COUNTIF($AA$5:AA487,AA487)+$AF$5)</f>
        <v/>
      </c>
      <c r="AC487" s="106" t="str">
        <f t="shared" si="173"/>
        <v>-</v>
      </c>
      <c r="BF487" s="111" t="str">
        <f t="array" ref="BF487">IFERROR(SMALL(IF($D$5:$D$1004=$AP$6,$N$5:$N$1004,""),B487),"")</f>
        <v/>
      </c>
      <c r="BG487" s="112" t="str">
        <f>IF(IFERROR(MATCH(BF487,$BF$4:BF486,0),0)=0,MAX($BG$4:BG486)+1,"")</f>
        <v/>
      </c>
      <c r="BH487" s="113" t="str">
        <f t="shared" si="168"/>
        <v/>
      </c>
      <c r="BI487" s="112" t="str">
        <f t="shared" si="169"/>
        <v/>
      </c>
      <c r="BJ487" s="86" t="str">
        <f t="shared" si="170"/>
        <v/>
      </c>
      <c r="BK487" s="86" t="str">
        <f t="shared" si="174"/>
        <v/>
      </c>
      <c r="BL487" s="86" t="str">
        <f t="shared" si="171"/>
        <v/>
      </c>
      <c r="BM487" s="86" t="str">
        <f t="shared" si="175"/>
        <v/>
      </c>
    </row>
    <row r="488" spans="2:65" s="7" customFormat="1" x14ac:dyDescent="0.25">
      <c r="B488" s="104">
        <v>484</v>
      </c>
      <c r="C488" s="86">
        <f>IFERROR(INDEX(Backlog!B$6:B$1005,Calculation!$B488,1),"")</f>
        <v>0</v>
      </c>
      <c r="D488" s="86" t="str">
        <f>IFERROR(IF(INDEX(Backlog!C$6:C$1005,Calculation!$B488,1)="","",INDEX(Backlog!C$6:C$1005,Calculation!$B488,1)),"")</f>
        <v/>
      </c>
      <c r="E488" s="86" t="str">
        <f>IFERROR(""&amp;INDEX(Backlog!D$6:D$1005,Calculation!$B488,1),"")</f>
        <v/>
      </c>
      <c r="F488" s="86" t="str">
        <f>IFERROR(""&amp;INDEX(Backlog!E$6:E$1005,Calculation!$B488,1),"")</f>
        <v/>
      </c>
      <c r="G488" s="86" t="str">
        <f>IFERROR(""&amp;INDEX(Backlog!F$6:F$1005,Calculation!$B488,1),"")</f>
        <v/>
      </c>
      <c r="H488" s="86" t="str">
        <f>IFERROR(IF(INDEX(Backlog!G$6:G$1005,Calculation!$B488,1)="","",INDEX(Backlog!G$6:G$1005,Calculation!$B488,1)),"")</f>
        <v/>
      </c>
      <c r="I488" s="86" t="str">
        <f>IFERROR(IF(INDEX(Backlog!H$6:H$1005,Calculation!$B488,1)="","Not set",INDEX(Backlog!H$6:H$1005,Calculation!$B488,1)),"")</f>
        <v>Not set</v>
      </c>
      <c r="J488" s="86" t="str">
        <f>IFERROR(""&amp;INDEX(Backlog!I$6:I$1005,Calculation!$B488,1),"")</f>
        <v/>
      </c>
      <c r="K488" s="86" t="str">
        <f>IFERROR(IF(LEN(INDEX(Backlog!J$6:J$1005,Calculation!$B488,1))=0,"Not set",INDEX(Backlog!J$6:J$1005,Calculation!$B488,1)),"")</f>
        <v>Not set</v>
      </c>
      <c r="L488" s="105" t="str">
        <f>IFERROR(IF(INDEX(Backlog!K$6:K$1005,Calculation!$B488,1)="","",INDEX(Backlog!K$6:K$1005,Calculation!$B488,1)),"")</f>
        <v/>
      </c>
      <c r="M488" s="105" t="str">
        <f t="shared" si="158"/>
        <v/>
      </c>
      <c r="N488" s="105" t="str">
        <f>IFERROR(IF(INDEX(Backlog!L$6:L$1005,Calculation!$B488,1)="","",INDEX(Backlog!L$6:L$1005,Calculation!$B488,1)),"")</f>
        <v/>
      </c>
      <c r="O488" s="105" t="str">
        <f t="shared" si="159"/>
        <v/>
      </c>
      <c r="P488" s="86" t="str">
        <f>IFERROR(""&amp;INDEX(Backlog!M$6:M$1005,Calculation!$B488,1),"")</f>
        <v/>
      </c>
      <c r="Q488" s="106" t="str">
        <f t="shared" si="160"/>
        <v/>
      </c>
      <c r="R488" s="106">
        <f t="shared" si="161"/>
        <v>0</v>
      </c>
      <c r="T488" s="107">
        <f t="shared" si="162"/>
        <v>0</v>
      </c>
      <c r="U488" s="86">
        <f t="shared" si="163"/>
        <v>1</v>
      </c>
      <c r="V488" s="86">
        <f t="shared" si="164"/>
        <v>1</v>
      </c>
      <c r="W488" s="86">
        <f t="shared" si="165"/>
        <v>1</v>
      </c>
      <c r="X488" s="86">
        <f t="shared" si="172"/>
        <v>0</v>
      </c>
      <c r="Y488" s="86" t="str">
        <f t="shared" si="166"/>
        <v xml:space="preserve">#0 - </v>
      </c>
      <c r="Z488" s="86" t="str">
        <f t="shared" si="167"/>
        <v>-</v>
      </c>
      <c r="AA488" s="86" t="str">
        <f>IF(X488=0,"",IF(LEN(K488)=0,COLUMN(Kanban!$D$8),IFERROR(MATCH(K488,Kanban!$A$8:$AI$8,0),COLUMN(Kanban!$D$8))))</f>
        <v/>
      </c>
      <c r="AB488" s="86" t="str">
        <f>IF(X488=0,"",2*COUNTIF($AA$5:AA488,AA488)+$AF$5)</f>
        <v/>
      </c>
      <c r="AC488" s="106" t="str">
        <f t="shared" si="173"/>
        <v>-</v>
      </c>
      <c r="BF488" s="111" t="str">
        <f t="array" ref="BF488">IFERROR(SMALL(IF($D$5:$D$1004=$AP$6,$N$5:$N$1004,""),B488),"")</f>
        <v/>
      </c>
      <c r="BG488" s="112" t="str">
        <f>IF(IFERROR(MATCH(BF488,$BF$4:BF487,0),0)=0,MAX($BG$4:BG487)+1,"")</f>
        <v/>
      </c>
      <c r="BH488" s="113" t="str">
        <f t="shared" si="168"/>
        <v/>
      </c>
      <c r="BI488" s="112" t="str">
        <f t="shared" si="169"/>
        <v/>
      </c>
      <c r="BJ488" s="86" t="str">
        <f t="shared" si="170"/>
        <v/>
      </c>
      <c r="BK488" s="86" t="str">
        <f t="shared" si="174"/>
        <v/>
      </c>
      <c r="BL488" s="86" t="str">
        <f t="shared" si="171"/>
        <v/>
      </c>
      <c r="BM488" s="86" t="str">
        <f t="shared" si="175"/>
        <v/>
      </c>
    </row>
    <row r="489" spans="2:65" s="7" customFormat="1" x14ac:dyDescent="0.25">
      <c r="B489" s="104">
        <v>485</v>
      </c>
      <c r="C489" s="86">
        <f>IFERROR(INDEX(Backlog!B$6:B$1005,Calculation!$B489,1),"")</f>
        <v>0</v>
      </c>
      <c r="D489" s="86" t="str">
        <f>IFERROR(IF(INDEX(Backlog!C$6:C$1005,Calculation!$B489,1)="","",INDEX(Backlog!C$6:C$1005,Calculation!$B489,1)),"")</f>
        <v/>
      </c>
      <c r="E489" s="86" t="str">
        <f>IFERROR(""&amp;INDEX(Backlog!D$6:D$1005,Calculation!$B489,1),"")</f>
        <v/>
      </c>
      <c r="F489" s="86" t="str">
        <f>IFERROR(""&amp;INDEX(Backlog!E$6:E$1005,Calculation!$B489,1),"")</f>
        <v/>
      </c>
      <c r="G489" s="86" t="str">
        <f>IFERROR(""&amp;INDEX(Backlog!F$6:F$1005,Calculation!$B489,1),"")</f>
        <v/>
      </c>
      <c r="H489" s="86" t="str">
        <f>IFERROR(IF(INDEX(Backlog!G$6:G$1005,Calculation!$B489,1)="","",INDEX(Backlog!G$6:G$1005,Calculation!$B489,1)),"")</f>
        <v/>
      </c>
      <c r="I489" s="86" t="str">
        <f>IFERROR(IF(INDEX(Backlog!H$6:H$1005,Calculation!$B489,1)="","Not set",INDEX(Backlog!H$6:H$1005,Calculation!$B489,1)),"")</f>
        <v>Not set</v>
      </c>
      <c r="J489" s="86" t="str">
        <f>IFERROR(""&amp;INDEX(Backlog!I$6:I$1005,Calculation!$B489,1),"")</f>
        <v/>
      </c>
      <c r="K489" s="86" t="str">
        <f>IFERROR(IF(LEN(INDEX(Backlog!J$6:J$1005,Calculation!$B489,1))=0,"Not set",INDEX(Backlog!J$6:J$1005,Calculation!$B489,1)),"")</f>
        <v>Not set</v>
      </c>
      <c r="L489" s="105" t="str">
        <f>IFERROR(IF(INDEX(Backlog!K$6:K$1005,Calculation!$B489,1)="","",INDEX(Backlog!K$6:K$1005,Calculation!$B489,1)),"")</f>
        <v/>
      </c>
      <c r="M489" s="105" t="str">
        <f t="shared" si="158"/>
        <v/>
      </c>
      <c r="N489" s="105" t="str">
        <f>IFERROR(IF(INDEX(Backlog!L$6:L$1005,Calculation!$B489,1)="","",INDEX(Backlog!L$6:L$1005,Calculation!$B489,1)),"")</f>
        <v/>
      </c>
      <c r="O489" s="105" t="str">
        <f t="shared" si="159"/>
        <v/>
      </c>
      <c r="P489" s="86" t="str">
        <f>IFERROR(""&amp;INDEX(Backlog!M$6:M$1005,Calculation!$B489,1),"")</f>
        <v/>
      </c>
      <c r="Q489" s="106" t="str">
        <f t="shared" si="160"/>
        <v/>
      </c>
      <c r="R489" s="106">
        <f t="shared" si="161"/>
        <v>0</v>
      </c>
      <c r="T489" s="107">
        <f t="shared" si="162"/>
        <v>0</v>
      </c>
      <c r="U489" s="86">
        <f t="shared" si="163"/>
        <v>1</v>
      </c>
      <c r="V489" s="86">
        <f t="shared" si="164"/>
        <v>1</v>
      </c>
      <c r="W489" s="86">
        <f t="shared" si="165"/>
        <v>1</v>
      </c>
      <c r="X489" s="86">
        <f t="shared" si="172"/>
        <v>0</v>
      </c>
      <c r="Y489" s="86" t="str">
        <f t="shared" si="166"/>
        <v xml:space="preserve">#0 - </v>
      </c>
      <c r="Z489" s="86" t="str">
        <f t="shared" si="167"/>
        <v>-</v>
      </c>
      <c r="AA489" s="86" t="str">
        <f>IF(X489=0,"",IF(LEN(K489)=0,COLUMN(Kanban!$D$8),IFERROR(MATCH(K489,Kanban!$A$8:$AI$8,0),COLUMN(Kanban!$D$8))))</f>
        <v/>
      </c>
      <c r="AB489" s="86" t="str">
        <f>IF(X489=0,"",2*COUNTIF($AA$5:AA489,AA489)+$AF$5)</f>
        <v/>
      </c>
      <c r="AC489" s="106" t="str">
        <f t="shared" si="173"/>
        <v>-</v>
      </c>
      <c r="BF489" s="111" t="str">
        <f t="array" ref="BF489">IFERROR(SMALL(IF($D$5:$D$1004=$AP$6,$N$5:$N$1004,""),B489),"")</f>
        <v/>
      </c>
      <c r="BG489" s="112" t="str">
        <f>IF(IFERROR(MATCH(BF489,$BF$4:BF488,0),0)=0,MAX($BG$4:BG488)+1,"")</f>
        <v/>
      </c>
      <c r="BH489" s="113" t="str">
        <f t="shared" si="168"/>
        <v/>
      </c>
      <c r="BI489" s="112" t="str">
        <f t="shared" si="169"/>
        <v/>
      </c>
      <c r="BJ489" s="86" t="str">
        <f t="shared" si="170"/>
        <v/>
      </c>
      <c r="BK489" s="86" t="str">
        <f t="shared" si="174"/>
        <v/>
      </c>
      <c r="BL489" s="86" t="str">
        <f t="shared" si="171"/>
        <v/>
      </c>
      <c r="BM489" s="86" t="str">
        <f t="shared" si="175"/>
        <v/>
      </c>
    </row>
    <row r="490" spans="2:65" s="7" customFormat="1" x14ac:dyDescent="0.25">
      <c r="B490" s="104">
        <v>486</v>
      </c>
      <c r="C490" s="86">
        <f>IFERROR(INDEX(Backlog!B$6:B$1005,Calculation!$B490,1),"")</f>
        <v>0</v>
      </c>
      <c r="D490" s="86" t="str">
        <f>IFERROR(IF(INDEX(Backlog!C$6:C$1005,Calculation!$B490,1)="","",INDEX(Backlog!C$6:C$1005,Calculation!$B490,1)),"")</f>
        <v/>
      </c>
      <c r="E490" s="86" t="str">
        <f>IFERROR(""&amp;INDEX(Backlog!D$6:D$1005,Calculation!$B490,1),"")</f>
        <v/>
      </c>
      <c r="F490" s="86" t="str">
        <f>IFERROR(""&amp;INDEX(Backlog!E$6:E$1005,Calculation!$B490,1),"")</f>
        <v/>
      </c>
      <c r="G490" s="86" t="str">
        <f>IFERROR(""&amp;INDEX(Backlog!F$6:F$1005,Calculation!$B490,1),"")</f>
        <v/>
      </c>
      <c r="H490" s="86" t="str">
        <f>IFERROR(IF(INDEX(Backlog!G$6:G$1005,Calculation!$B490,1)="","",INDEX(Backlog!G$6:G$1005,Calculation!$B490,1)),"")</f>
        <v/>
      </c>
      <c r="I490" s="86" t="str">
        <f>IFERROR(IF(INDEX(Backlog!H$6:H$1005,Calculation!$B490,1)="","Not set",INDEX(Backlog!H$6:H$1005,Calculation!$B490,1)),"")</f>
        <v>Not set</v>
      </c>
      <c r="J490" s="86" t="str">
        <f>IFERROR(""&amp;INDEX(Backlog!I$6:I$1005,Calculation!$B490,1),"")</f>
        <v/>
      </c>
      <c r="K490" s="86" t="str">
        <f>IFERROR(IF(LEN(INDEX(Backlog!J$6:J$1005,Calculation!$B490,1))=0,"Not set",INDEX(Backlog!J$6:J$1005,Calculation!$B490,1)),"")</f>
        <v>Not set</v>
      </c>
      <c r="L490" s="105" t="str">
        <f>IFERROR(IF(INDEX(Backlog!K$6:K$1005,Calculation!$B490,1)="","",INDEX(Backlog!K$6:K$1005,Calculation!$B490,1)),"")</f>
        <v/>
      </c>
      <c r="M490" s="105" t="str">
        <f t="shared" si="158"/>
        <v/>
      </c>
      <c r="N490" s="105" t="str">
        <f>IFERROR(IF(INDEX(Backlog!L$6:L$1005,Calculation!$B490,1)="","",INDEX(Backlog!L$6:L$1005,Calculation!$B490,1)),"")</f>
        <v/>
      </c>
      <c r="O490" s="105" t="str">
        <f t="shared" si="159"/>
        <v/>
      </c>
      <c r="P490" s="86" t="str">
        <f>IFERROR(""&amp;INDEX(Backlog!M$6:M$1005,Calculation!$B490,1),"")</f>
        <v/>
      </c>
      <c r="Q490" s="106" t="str">
        <f t="shared" si="160"/>
        <v/>
      </c>
      <c r="R490" s="106">
        <f t="shared" si="161"/>
        <v>0</v>
      </c>
      <c r="T490" s="107">
        <f t="shared" si="162"/>
        <v>0</v>
      </c>
      <c r="U490" s="86">
        <f t="shared" si="163"/>
        <v>1</v>
      </c>
      <c r="V490" s="86">
        <f t="shared" si="164"/>
        <v>1</v>
      </c>
      <c r="W490" s="86">
        <f t="shared" si="165"/>
        <v>1</v>
      </c>
      <c r="X490" s="86">
        <f t="shared" si="172"/>
        <v>0</v>
      </c>
      <c r="Y490" s="86" t="str">
        <f t="shared" si="166"/>
        <v xml:space="preserve">#0 - </v>
      </c>
      <c r="Z490" s="86" t="str">
        <f t="shared" si="167"/>
        <v>-</v>
      </c>
      <c r="AA490" s="86" t="str">
        <f>IF(X490=0,"",IF(LEN(K490)=0,COLUMN(Kanban!$D$8),IFERROR(MATCH(K490,Kanban!$A$8:$AI$8,0),COLUMN(Kanban!$D$8))))</f>
        <v/>
      </c>
      <c r="AB490" s="86" t="str">
        <f>IF(X490=0,"",2*COUNTIF($AA$5:AA490,AA490)+$AF$5)</f>
        <v/>
      </c>
      <c r="AC490" s="106" t="str">
        <f t="shared" si="173"/>
        <v>-</v>
      </c>
      <c r="BF490" s="111" t="str">
        <f t="array" ref="BF490">IFERROR(SMALL(IF($D$5:$D$1004=$AP$6,$N$5:$N$1004,""),B490),"")</f>
        <v/>
      </c>
      <c r="BG490" s="112" t="str">
        <f>IF(IFERROR(MATCH(BF490,$BF$4:BF489,0),0)=0,MAX($BG$4:BG489)+1,"")</f>
        <v/>
      </c>
      <c r="BH490" s="113" t="str">
        <f t="shared" si="168"/>
        <v/>
      </c>
      <c r="BI490" s="112" t="str">
        <f t="shared" si="169"/>
        <v/>
      </c>
      <c r="BJ490" s="86" t="str">
        <f t="shared" si="170"/>
        <v/>
      </c>
      <c r="BK490" s="86" t="str">
        <f t="shared" si="174"/>
        <v/>
      </c>
      <c r="BL490" s="86" t="str">
        <f t="shared" si="171"/>
        <v/>
      </c>
      <c r="BM490" s="86" t="str">
        <f t="shared" si="175"/>
        <v/>
      </c>
    </row>
    <row r="491" spans="2:65" s="7" customFormat="1" x14ac:dyDescent="0.25">
      <c r="B491" s="104">
        <v>487</v>
      </c>
      <c r="C491" s="86">
        <f>IFERROR(INDEX(Backlog!B$6:B$1005,Calculation!$B491,1),"")</f>
        <v>0</v>
      </c>
      <c r="D491" s="86" t="str">
        <f>IFERROR(IF(INDEX(Backlog!C$6:C$1005,Calculation!$B491,1)="","",INDEX(Backlog!C$6:C$1005,Calculation!$B491,1)),"")</f>
        <v/>
      </c>
      <c r="E491" s="86" t="str">
        <f>IFERROR(""&amp;INDEX(Backlog!D$6:D$1005,Calculation!$B491,1),"")</f>
        <v/>
      </c>
      <c r="F491" s="86" t="str">
        <f>IFERROR(""&amp;INDEX(Backlog!E$6:E$1005,Calculation!$B491,1),"")</f>
        <v/>
      </c>
      <c r="G491" s="86" t="str">
        <f>IFERROR(""&amp;INDEX(Backlog!F$6:F$1005,Calculation!$B491,1),"")</f>
        <v/>
      </c>
      <c r="H491" s="86" t="str">
        <f>IFERROR(IF(INDEX(Backlog!G$6:G$1005,Calculation!$B491,1)="","",INDEX(Backlog!G$6:G$1005,Calculation!$B491,1)),"")</f>
        <v/>
      </c>
      <c r="I491" s="86" t="str">
        <f>IFERROR(IF(INDEX(Backlog!H$6:H$1005,Calculation!$B491,1)="","Not set",INDEX(Backlog!H$6:H$1005,Calculation!$B491,1)),"")</f>
        <v>Not set</v>
      </c>
      <c r="J491" s="86" t="str">
        <f>IFERROR(""&amp;INDEX(Backlog!I$6:I$1005,Calculation!$B491,1),"")</f>
        <v/>
      </c>
      <c r="K491" s="86" t="str">
        <f>IFERROR(IF(LEN(INDEX(Backlog!J$6:J$1005,Calculation!$B491,1))=0,"Not set",INDEX(Backlog!J$6:J$1005,Calculation!$B491,1)),"")</f>
        <v>Not set</v>
      </c>
      <c r="L491" s="105" t="str">
        <f>IFERROR(IF(INDEX(Backlog!K$6:K$1005,Calculation!$B491,1)="","",INDEX(Backlog!K$6:K$1005,Calculation!$B491,1)),"")</f>
        <v/>
      </c>
      <c r="M491" s="105" t="str">
        <f t="shared" si="158"/>
        <v/>
      </c>
      <c r="N491" s="105" t="str">
        <f>IFERROR(IF(INDEX(Backlog!L$6:L$1005,Calculation!$B491,1)="","",INDEX(Backlog!L$6:L$1005,Calculation!$B491,1)),"")</f>
        <v/>
      </c>
      <c r="O491" s="105" t="str">
        <f t="shared" si="159"/>
        <v/>
      </c>
      <c r="P491" s="86" t="str">
        <f>IFERROR(""&amp;INDEX(Backlog!M$6:M$1005,Calculation!$B491,1),"")</f>
        <v/>
      </c>
      <c r="Q491" s="106" t="str">
        <f t="shared" si="160"/>
        <v/>
      </c>
      <c r="R491" s="106">
        <f t="shared" si="161"/>
        <v>0</v>
      </c>
      <c r="T491" s="107">
        <f t="shared" si="162"/>
        <v>0</v>
      </c>
      <c r="U491" s="86">
        <f t="shared" si="163"/>
        <v>1</v>
      </c>
      <c r="V491" s="86">
        <f t="shared" si="164"/>
        <v>1</v>
      </c>
      <c r="W491" s="86">
        <f t="shared" si="165"/>
        <v>1</v>
      </c>
      <c r="X491" s="86">
        <f t="shared" si="172"/>
        <v>0</v>
      </c>
      <c r="Y491" s="86" t="str">
        <f t="shared" si="166"/>
        <v xml:space="preserve">#0 - </v>
      </c>
      <c r="Z491" s="86" t="str">
        <f t="shared" si="167"/>
        <v>-</v>
      </c>
      <c r="AA491" s="86" t="str">
        <f>IF(X491=0,"",IF(LEN(K491)=0,COLUMN(Kanban!$D$8),IFERROR(MATCH(K491,Kanban!$A$8:$AI$8,0),COLUMN(Kanban!$D$8))))</f>
        <v/>
      </c>
      <c r="AB491" s="86" t="str">
        <f>IF(X491=0,"",2*COUNTIF($AA$5:AA491,AA491)+$AF$5)</f>
        <v/>
      </c>
      <c r="AC491" s="106" t="str">
        <f t="shared" si="173"/>
        <v>-</v>
      </c>
      <c r="BF491" s="111" t="str">
        <f t="array" ref="BF491">IFERROR(SMALL(IF($D$5:$D$1004=$AP$6,$N$5:$N$1004,""),B491),"")</f>
        <v/>
      </c>
      <c r="BG491" s="112" t="str">
        <f>IF(IFERROR(MATCH(BF491,$BF$4:BF490,0),0)=0,MAX($BG$4:BG490)+1,"")</f>
        <v/>
      </c>
      <c r="BH491" s="113" t="str">
        <f t="shared" si="168"/>
        <v/>
      </c>
      <c r="BI491" s="112" t="str">
        <f t="shared" si="169"/>
        <v/>
      </c>
      <c r="BJ491" s="86" t="str">
        <f t="shared" si="170"/>
        <v/>
      </c>
      <c r="BK491" s="86" t="str">
        <f t="shared" si="174"/>
        <v/>
      </c>
      <c r="BL491" s="86" t="str">
        <f t="shared" si="171"/>
        <v/>
      </c>
      <c r="BM491" s="86" t="str">
        <f t="shared" si="175"/>
        <v/>
      </c>
    </row>
    <row r="492" spans="2:65" s="7" customFormat="1" x14ac:dyDescent="0.25">
      <c r="B492" s="104">
        <v>488</v>
      </c>
      <c r="C492" s="86">
        <f>IFERROR(INDEX(Backlog!B$6:B$1005,Calculation!$B492,1),"")</f>
        <v>0</v>
      </c>
      <c r="D492" s="86" t="str">
        <f>IFERROR(IF(INDEX(Backlog!C$6:C$1005,Calculation!$B492,1)="","",INDEX(Backlog!C$6:C$1005,Calculation!$B492,1)),"")</f>
        <v/>
      </c>
      <c r="E492" s="86" t="str">
        <f>IFERROR(""&amp;INDEX(Backlog!D$6:D$1005,Calculation!$B492,1),"")</f>
        <v/>
      </c>
      <c r="F492" s="86" t="str">
        <f>IFERROR(""&amp;INDEX(Backlog!E$6:E$1005,Calculation!$B492,1),"")</f>
        <v/>
      </c>
      <c r="G492" s="86" t="str">
        <f>IFERROR(""&amp;INDEX(Backlog!F$6:F$1005,Calculation!$B492,1),"")</f>
        <v/>
      </c>
      <c r="H492" s="86" t="str">
        <f>IFERROR(IF(INDEX(Backlog!G$6:G$1005,Calculation!$B492,1)="","",INDEX(Backlog!G$6:G$1005,Calculation!$B492,1)),"")</f>
        <v/>
      </c>
      <c r="I492" s="86" t="str">
        <f>IFERROR(IF(INDEX(Backlog!H$6:H$1005,Calculation!$B492,1)="","Not set",INDEX(Backlog!H$6:H$1005,Calculation!$B492,1)),"")</f>
        <v>Not set</v>
      </c>
      <c r="J492" s="86" t="str">
        <f>IFERROR(""&amp;INDEX(Backlog!I$6:I$1005,Calculation!$B492,1),"")</f>
        <v/>
      </c>
      <c r="K492" s="86" t="str">
        <f>IFERROR(IF(LEN(INDEX(Backlog!J$6:J$1005,Calculation!$B492,1))=0,"Not set",INDEX(Backlog!J$6:J$1005,Calculation!$B492,1)),"")</f>
        <v>Not set</v>
      </c>
      <c r="L492" s="105" t="str">
        <f>IFERROR(IF(INDEX(Backlog!K$6:K$1005,Calculation!$B492,1)="","",INDEX(Backlog!K$6:K$1005,Calculation!$B492,1)),"")</f>
        <v/>
      </c>
      <c r="M492" s="105" t="str">
        <f t="shared" si="158"/>
        <v/>
      </c>
      <c r="N492" s="105" t="str">
        <f>IFERROR(IF(INDEX(Backlog!L$6:L$1005,Calculation!$B492,1)="","",INDEX(Backlog!L$6:L$1005,Calculation!$B492,1)),"")</f>
        <v/>
      </c>
      <c r="O492" s="105" t="str">
        <f t="shared" si="159"/>
        <v/>
      </c>
      <c r="P492" s="86" t="str">
        <f>IFERROR(""&amp;INDEX(Backlog!M$6:M$1005,Calculation!$B492,1),"")</f>
        <v/>
      </c>
      <c r="Q492" s="106" t="str">
        <f t="shared" si="160"/>
        <v/>
      </c>
      <c r="R492" s="106">
        <f t="shared" si="161"/>
        <v>0</v>
      </c>
      <c r="T492" s="107">
        <f t="shared" si="162"/>
        <v>0</v>
      </c>
      <c r="U492" s="86">
        <f t="shared" si="163"/>
        <v>1</v>
      </c>
      <c r="V492" s="86">
        <f t="shared" si="164"/>
        <v>1</v>
      </c>
      <c r="W492" s="86">
        <f t="shared" si="165"/>
        <v>1</v>
      </c>
      <c r="X492" s="86">
        <f t="shared" si="172"/>
        <v>0</v>
      </c>
      <c r="Y492" s="86" t="str">
        <f t="shared" si="166"/>
        <v xml:space="preserve">#0 - </v>
      </c>
      <c r="Z492" s="86" t="str">
        <f t="shared" si="167"/>
        <v>-</v>
      </c>
      <c r="AA492" s="86" t="str">
        <f>IF(X492=0,"",IF(LEN(K492)=0,COLUMN(Kanban!$D$8),IFERROR(MATCH(K492,Kanban!$A$8:$AI$8,0),COLUMN(Kanban!$D$8))))</f>
        <v/>
      </c>
      <c r="AB492" s="86" t="str">
        <f>IF(X492=0,"",2*COUNTIF($AA$5:AA492,AA492)+$AF$5)</f>
        <v/>
      </c>
      <c r="AC492" s="106" t="str">
        <f t="shared" si="173"/>
        <v>-</v>
      </c>
      <c r="BF492" s="111" t="str">
        <f t="array" ref="BF492">IFERROR(SMALL(IF($D$5:$D$1004=$AP$6,$N$5:$N$1004,""),B492),"")</f>
        <v/>
      </c>
      <c r="BG492" s="112" t="str">
        <f>IF(IFERROR(MATCH(BF492,$BF$4:BF491,0),0)=0,MAX($BG$4:BG491)+1,"")</f>
        <v/>
      </c>
      <c r="BH492" s="113" t="str">
        <f t="shared" si="168"/>
        <v/>
      </c>
      <c r="BI492" s="112" t="str">
        <f t="shared" si="169"/>
        <v/>
      </c>
      <c r="BJ492" s="86" t="str">
        <f t="shared" si="170"/>
        <v/>
      </c>
      <c r="BK492" s="86" t="str">
        <f t="shared" si="174"/>
        <v/>
      </c>
      <c r="BL492" s="86" t="str">
        <f t="shared" si="171"/>
        <v/>
      </c>
      <c r="BM492" s="86" t="str">
        <f t="shared" si="175"/>
        <v/>
      </c>
    </row>
    <row r="493" spans="2:65" s="7" customFormat="1" x14ac:dyDescent="0.25">
      <c r="B493" s="104">
        <v>489</v>
      </c>
      <c r="C493" s="86">
        <f>IFERROR(INDEX(Backlog!B$6:B$1005,Calculation!$B493,1),"")</f>
        <v>0</v>
      </c>
      <c r="D493" s="86" t="str">
        <f>IFERROR(IF(INDEX(Backlog!C$6:C$1005,Calculation!$B493,1)="","",INDEX(Backlog!C$6:C$1005,Calculation!$B493,1)),"")</f>
        <v/>
      </c>
      <c r="E493" s="86" t="str">
        <f>IFERROR(""&amp;INDEX(Backlog!D$6:D$1005,Calculation!$B493,1),"")</f>
        <v/>
      </c>
      <c r="F493" s="86" t="str">
        <f>IFERROR(""&amp;INDEX(Backlog!E$6:E$1005,Calculation!$B493,1),"")</f>
        <v/>
      </c>
      <c r="G493" s="86" t="str">
        <f>IFERROR(""&amp;INDEX(Backlog!F$6:F$1005,Calculation!$B493,1),"")</f>
        <v/>
      </c>
      <c r="H493" s="86" t="str">
        <f>IFERROR(IF(INDEX(Backlog!G$6:G$1005,Calculation!$B493,1)="","",INDEX(Backlog!G$6:G$1005,Calculation!$B493,1)),"")</f>
        <v/>
      </c>
      <c r="I493" s="86" t="str">
        <f>IFERROR(IF(INDEX(Backlog!H$6:H$1005,Calculation!$B493,1)="","Not set",INDEX(Backlog!H$6:H$1005,Calculation!$B493,1)),"")</f>
        <v>Not set</v>
      </c>
      <c r="J493" s="86" t="str">
        <f>IFERROR(""&amp;INDEX(Backlog!I$6:I$1005,Calculation!$B493,1),"")</f>
        <v/>
      </c>
      <c r="K493" s="86" t="str">
        <f>IFERROR(IF(LEN(INDEX(Backlog!J$6:J$1005,Calculation!$B493,1))=0,"Not set",INDEX(Backlog!J$6:J$1005,Calculation!$B493,1)),"")</f>
        <v>Not set</v>
      </c>
      <c r="L493" s="105" t="str">
        <f>IFERROR(IF(INDEX(Backlog!K$6:K$1005,Calculation!$B493,1)="","",INDEX(Backlog!K$6:K$1005,Calculation!$B493,1)),"")</f>
        <v/>
      </c>
      <c r="M493" s="105" t="str">
        <f t="shared" si="158"/>
        <v/>
      </c>
      <c r="N493" s="105" t="str">
        <f>IFERROR(IF(INDEX(Backlog!L$6:L$1005,Calculation!$B493,1)="","",INDEX(Backlog!L$6:L$1005,Calculation!$B493,1)),"")</f>
        <v/>
      </c>
      <c r="O493" s="105" t="str">
        <f t="shared" si="159"/>
        <v/>
      </c>
      <c r="P493" s="86" t="str">
        <f>IFERROR(""&amp;INDEX(Backlog!M$6:M$1005,Calculation!$B493,1),"")</f>
        <v/>
      </c>
      <c r="Q493" s="106" t="str">
        <f t="shared" si="160"/>
        <v/>
      </c>
      <c r="R493" s="106">
        <f t="shared" si="161"/>
        <v>0</v>
      </c>
      <c r="T493" s="107">
        <f t="shared" si="162"/>
        <v>0</v>
      </c>
      <c r="U493" s="86">
        <f t="shared" si="163"/>
        <v>1</v>
      </c>
      <c r="V493" s="86">
        <f t="shared" si="164"/>
        <v>1</v>
      </c>
      <c r="W493" s="86">
        <f t="shared" si="165"/>
        <v>1</v>
      </c>
      <c r="X493" s="86">
        <f t="shared" si="172"/>
        <v>0</v>
      </c>
      <c r="Y493" s="86" t="str">
        <f t="shared" si="166"/>
        <v xml:space="preserve">#0 - </v>
      </c>
      <c r="Z493" s="86" t="str">
        <f t="shared" si="167"/>
        <v>-</v>
      </c>
      <c r="AA493" s="86" t="str">
        <f>IF(X493=0,"",IF(LEN(K493)=0,COLUMN(Kanban!$D$8),IFERROR(MATCH(K493,Kanban!$A$8:$AI$8,0),COLUMN(Kanban!$D$8))))</f>
        <v/>
      </c>
      <c r="AB493" s="86" t="str">
        <f>IF(X493=0,"",2*COUNTIF($AA$5:AA493,AA493)+$AF$5)</f>
        <v/>
      </c>
      <c r="AC493" s="106" t="str">
        <f t="shared" si="173"/>
        <v>-</v>
      </c>
      <c r="BF493" s="111" t="str">
        <f t="array" ref="BF493">IFERROR(SMALL(IF($D$5:$D$1004=$AP$6,$N$5:$N$1004,""),B493),"")</f>
        <v/>
      </c>
      <c r="BG493" s="112" t="str">
        <f>IF(IFERROR(MATCH(BF493,$BF$4:BF492,0),0)=0,MAX($BG$4:BG492)+1,"")</f>
        <v/>
      </c>
      <c r="BH493" s="113" t="str">
        <f t="shared" si="168"/>
        <v/>
      </c>
      <c r="BI493" s="112" t="str">
        <f t="shared" si="169"/>
        <v/>
      </c>
      <c r="BJ493" s="86" t="str">
        <f t="shared" si="170"/>
        <v/>
      </c>
      <c r="BK493" s="86" t="str">
        <f t="shared" si="174"/>
        <v/>
      </c>
      <c r="BL493" s="86" t="str">
        <f t="shared" si="171"/>
        <v/>
      </c>
      <c r="BM493" s="86" t="str">
        <f t="shared" si="175"/>
        <v/>
      </c>
    </row>
    <row r="494" spans="2:65" s="7" customFormat="1" x14ac:dyDescent="0.25">
      <c r="B494" s="104">
        <v>490</v>
      </c>
      <c r="C494" s="86">
        <f>IFERROR(INDEX(Backlog!B$6:B$1005,Calculation!$B494,1),"")</f>
        <v>0</v>
      </c>
      <c r="D494" s="86" t="str">
        <f>IFERROR(IF(INDEX(Backlog!C$6:C$1005,Calculation!$B494,1)="","",INDEX(Backlog!C$6:C$1005,Calculation!$B494,1)),"")</f>
        <v/>
      </c>
      <c r="E494" s="86" t="str">
        <f>IFERROR(""&amp;INDEX(Backlog!D$6:D$1005,Calculation!$B494,1),"")</f>
        <v/>
      </c>
      <c r="F494" s="86" t="str">
        <f>IFERROR(""&amp;INDEX(Backlog!E$6:E$1005,Calculation!$B494,1),"")</f>
        <v/>
      </c>
      <c r="G494" s="86" t="str">
        <f>IFERROR(""&amp;INDEX(Backlog!F$6:F$1005,Calculation!$B494,1),"")</f>
        <v/>
      </c>
      <c r="H494" s="86" t="str">
        <f>IFERROR(IF(INDEX(Backlog!G$6:G$1005,Calculation!$B494,1)="","",INDEX(Backlog!G$6:G$1005,Calculation!$B494,1)),"")</f>
        <v/>
      </c>
      <c r="I494" s="86" t="str">
        <f>IFERROR(IF(INDEX(Backlog!H$6:H$1005,Calculation!$B494,1)="","Not set",INDEX(Backlog!H$6:H$1005,Calculation!$B494,1)),"")</f>
        <v>Not set</v>
      </c>
      <c r="J494" s="86" t="str">
        <f>IFERROR(""&amp;INDEX(Backlog!I$6:I$1005,Calculation!$B494,1),"")</f>
        <v/>
      </c>
      <c r="K494" s="86" t="str">
        <f>IFERROR(IF(LEN(INDEX(Backlog!J$6:J$1005,Calculation!$B494,1))=0,"Not set",INDEX(Backlog!J$6:J$1005,Calculation!$B494,1)),"")</f>
        <v>Not set</v>
      </c>
      <c r="L494" s="105" t="str">
        <f>IFERROR(IF(INDEX(Backlog!K$6:K$1005,Calculation!$B494,1)="","",INDEX(Backlog!K$6:K$1005,Calculation!$B494,1)),"")</f>
        <v/>
      </c>
      <c r="M494" s="105" t="str">
        <f t="shared" si="158"/>
        <v/>
      </c>
      <c r="N494" s="105" t="str">
        <f>IFERROR(IF(INDEX(Backlog!L$6:L$1005,Calculation!$B494,1)="","",INDEX(Backlog!L$6:L$1005,Calculation!$B494,1)),"")</f>
        <v/>
      </c>
      <c r="O494" s="105" t="str">
        <f t="shared" si="159"/>
        <v/>
      </c>
      <c r="P494" s="86" t="str">
        <f>IFERROR(""&amp;INDEX(Backlog!M$6:M$1005,Calculation!$B494,1),"")</f>
        <v/>
      </c>
      <c r="Q494" s="106" t="str">
        <f t="shared" si="160"/>
        <v/>
      </c>
      <c r="R494" s="106">
        <f t="shared" si="161"/>
        <v>0</v>
      </c>
      <c r="T494" s="107">
        <f t="shared" si="162"/>
        <v>0</v>
      </c>
      <c r="U494" s="86">
        <f t="shared" si="163"/>
        <v>1</v>
      </c>
      <c r="V494" s="86">
        <f t="shared" si="164"/>
        <v>1</v>
      </c>
      <c r="W494" s="86">
        <f t="shared" si="165"/>
        <v>1</v>
      </c>
      <c r="X494" s="86">
        <f t="shared" si="172"/>
        <v>0</v>
      </c>
      <c r="Y494" s="86" t="str">
        <f t="shared" si="166"/>
        <v xml:space="preserve">#0 - </v>
      </c>
      <c r="Z494" s="86" t="str">
        <f t="shared" si="167"/>
        <v>-</v>
      </c>
      <c r="AA494" s="86" t="str">
        <f>IF(X494=0,"",IF(LEN(K494)=0,COLUMN(Kanban!$D$8),IFERROR(MATCH(K494,Kanban!$A$8:$AI$8,0),COLUMN(Kanban!$D$8))))</f>
        <v/>
      </c>
      <c r="AB494" s="86" t="str">
        <f>IF(X494=0,"",2*COUNTIF($AA$5:AA494,AA494)+$AF$5)</f>
        <v/>
      </c>
      <c r="AC494" s="106" t="str">
        <f t="shared" si="173"/>
        <v>-</v>
      </c>
      <c r="BF494" s="111" t="str">
        <f t="array" ref="BF494">IFERROR(SMALL(IF($D$5:$D$1004=$AP$6,$N$5:$N$1004,""),B494),"")</f>
        <v/>
      </c>
      <c r="BG494" s="112" t="str">
        <f>IF(IFERROR(MATCH(BF494,$BF$4:BF493,0),0)=0,MAX($BG$4:BG493)+1,"")</f>
        <v/>
      </c>
      <c r="BH494" s="113" t="str">
        <f t="shared" si="168"/>
        <v/>
      </c>
      <c r="BI494" s="112" t="str">
        <f t="shared" si="169"/>
        <v/>
      </c>
      <c r="BJ494" s="86" t="str">
        <f t="shared" si="170"/>
        <v/>
      </c>
      <c r="BK494" s="86" t="str">
        <f t="shared" si="174"/>
        <v/>
      </c>
      <c r="BL494" s="86" t="str">
        <f t="shared" si="171"/>
        <v/>
      </c>
      <c r="BM494" s="86" t="str">
        <f t="shared" si="175"/>
        <v/>
      </c>
    </row>
    <row r="495" spans="2:65" s="7" customFormat="1" x14ac:dyDescent="0.25">
      <c r="B495" s="104">
        <v>491</v>
      </c>
      <c r="C495" s="86">
        <f>IFERROR(INDEX(Backlog!B$6:B$1005,Calculation!$B495,1),"")</f>
        <v>0</v>
      </c>
      <c r="D495" s="86" t="str">
        <f>IFERROR(IF(INDEX(Backlog!C$6:C$1005,Calculation!$B495,1)="","",INDEX(Backlog!C$6:C$1005,Calculation!$B495,1)),"")</f>
        <v/>
      </c>
      <c r="E495" s="86" t="str">
        <f>IFERROR(""&amp;INDEX(Backlog!D$6:D$1005,Calculation!$B495,1),"")</f>
        <v/>
      </c>
      <c r="F495" s="86" t="str">
        <f>IFERROR(""&amp;INDEX(Backlog!E$6:E$1005,Calculation!$B495,1),"")</f>
        <v/>
      </c>
      <c r="G495" s="86" t="str">
        <f>IFERROR(""&amp;INDEX(Backlog!F$6:F$1005,Calculation!$B495,1),"")</f>
        <v/>
      </c>
      <c r="H495" s="86" t="str">
        <f>IFERROR(IF(INDEX(Backlog!G$6:G$1005,Calculation!$B495,1)="","",INDEX(Backlog!G$6:G$1005,Calculation!$B495,1)),"")</f>
        <v/>
      </c>
      <c r="I495" s="86" t="str">
        <f>IFERROR(IF(INDEX(Backlog!H$6:H$1005,Calculation!$B495,1)="","Not set",INDEX(Backlog!H$6:H$1005,Calculation!$B495,1)),"")</f>
        <v>Not set</v>
      </c>
      <c r="J495" s="86" t="str">
        <f>IFERROR(""&amp;INDEX(Backlog!I$6:I$1005,Calculation!$B495,1),"")</f>
        <v/>
      </c>
      <c r="K495" s="86" t="str">
        <f>IFERROR(IF(LEN(INDEX(Backlog!J$6:J$1005,Calculation!$B495,1))=0,"Not set",INDEX(Backlog!J$6:J$1005,Calculation!$B495,1)),"")</f>
        <v>Not set</v>
      </c>
      <c r="L495" s="105" t="str">
        <f>IFERROR(IF(INDEX(Backlog!K$6:K$1005,Calculation!$B495,1)="","",INDEX(Backlog!K$6:K$1005,Calculation!$B495,1)),"")</f>
        <v/>
      </c>
      <c r="M495" s="105" t="str">
        <f t="shared" si="158"/>
        <v/>
      </c>
      <c r="N495" s="105" t="str">
        <f>IFERROR(IF(INDEX(Backlog!L$6:L$1005,Calculation!$B495,1)="","",INDEX(Backlog!L$6:L$1005,Calculation!$B495,1)),"")</f>
        <v/>
      </c>
      <c r="O495" s="105" t="str">
        <f t="shared" si="159"/>
        <v/>
      </c>
      <c r="P495" s="86" t="str">
        <f>IFERROR(""&amp;INDEX(Backlog!M$6:M$1005,Calculation!$B495,1),"")</f>
        <v/>
      </c>
      <c r="Q495" s="106" t="str">
        <f t="shared" si="160"/>
        <v/>
      </c>
      <c r="R495" s="106">
        <f t="shared" si="161"/>
        <v>0</v>
      </c>
      <c r="T495" s="107">
        <f t="shared" si="162"/>
        <v>0</v>
      </c>
      <c r="U495" s="86">
        <f t="shared" si="163"/>
        <v>1</v>
      </c>
      <c r="V495" s="86">
        <f t="shared" si="164"/>
        <v>1</v>
      </c>
      <c r="W495" s="86">
        <f t="shared" si="165"/>
        <v>1</v>
      </c>
      <c r="X495" s="86">
        <f t="shared" si="172"/>
        <v>0</v>
      </c>
      <c r="Y495" s="86" t="str">
        <f t="shared" si="166"/>
        <v xml:space="preserve">#0 - </v>
      </c>
      <c r="Z495" s="86" t="str">
        <f t="shared" si="167"/>
        <v>-</v>
      </c>
      <c r="AA495" s="86" t="str">
        <f>IF(X495=0,"",IF(LEN(K495)=0,COLUMN(Kanban!$D$8),IFERROR(MATCH(K495,Kanban!$A$8:$AI$8,0),COLUMN(Kanban!$D$8))))</f>
        <v/>
      </c>
      <c r="AB495" s="86" t="str">
        <f>IF(X495=0,"",2*COUNTIF($AA$5:AA495,AA495)+$AF$5)</f>
        <v/>
      </c>
      <c r="AC495" s="106" t="str">
        <f t="shared" si="173"/>
        <v>-</v>
      </c>
      <c r="BF495" s="111" t="str">
        <f t="array" ref="BF495">IFERROR(SMALL(IF($D$5:$D$1004=$AP$6,$N$5:$N$1004,""),B495),"")</f>
        <v/>
      </c>
      <c r="BG495" s="112" t="str">
        <f>IF(IFERROR(MATCH(BF495,$BF$4:BF494,0),0)=0,MAX($BG$4:BG494)+1,"")</f>
        <v/>
      </c>
      <c r="BH495" s="113" t="str">
        <f t="shared" si="168"/>
        <v/>
      </c>
      <c r="BI495" s="112" t="str">
        <f t="shared" si="169"/>
        <v/>
      </c>
      <c r="BJ495" s="86" t="str">
        <f t="shared" si="170"/>
        <v/>
      </c>
      <c r="BK495" s="86" t="str">
        <f t="shared" si="174"/>
        <v/>
      </c>
      <c r="BL495" s="86" t="str">
        <f t="shared" si="171"/>
        <v/>
      </c>
      <c r="BM495" s="86" t="str">
        <f t="shared" si="175"/>
        <v/>
      </c>
    </row>
    <row r="496" spans="2:65" s="7" customFormat="1" x14ac:dyDescent="0.25">
      <c r="B496" s="104">
        <v>492</v>
      </c>
      <c r="C496" s="86">
        <f>IFERROR(INDEX(Backlog!B$6:B$1005,Calculation!$B496,1),"")</f>
        <v>0</v>
      </c>
      <c r="D496" s="86" t="str">
        <f>IFERROR(IF(INDEX(Backlog!C$6:C$1005,Calculation!$B496,1)="","",INDEX(Backlog!C$6:C$1005,Calculation!$B496,1)),"")</f>
        <v/>
      </c>
      <c r="E496" s="86" t="str">
        <f>IFERROR(""&amp;INDEX(Backlog!D$6:D$1005,Calculation!$B496,1),"")</f>
        <v/>
      </c>
      <c r="F496" s="86" t="str">
        <f>IFERROR(""&amp;INDEX(Backlog!E$6:E$1005,Calculation!$B496,1),"")</f>
        <v/>
      </c>
      <c r="G496" s="86" t="str">
        <f>IFERROR(""&amp;INDEX(Backlog!F$6:F$1005,Calculation!$B496,1),"")</f>
        <v/>
      </c>
      <c r="H496" s="86" t="str">
        <f>IFERROR(IF(INDEX(Backlog!G$6:G$1005,Calculation!$B496,1)="","",INDEX(Backlog!G$6:G$1005,Calculation!$B496,1)),"")</f>
        <v/>
      </c>
      <c r="I496" s="86" t="str">
        <f>IFERROR(IF(INDEX(Backlog!H$6:H$1005,Calculation!$B496,1)="","Not set",INDEX(Backlog!H$6:H$1005,Calculation!$B496,1)),"")</f>
        <v>Not set</v>
      </c>
      <c r="J496" s="86" t="str">
        <f>IFERROR(""&amp;INDEX(Backlog!I$6:I$1005,Calculation!$B496,1),"")</f>
        <v/>
      </c>
      <c r="K496" s="86" t="str">
        <f>IFERROR(IF(LEN(INDEX(Backlog!J$6:J$1005,Calculation!$B496,1))=0,"Not set",INDEX(Backlog!J$6:J$1005,Calculation!$B496,1)),"")</f>
        <v>Not set</v>
      </c>
      <c r="L496" s="105" t="str">
        <f>IFERROR(IF(INDEX(Backlog!K$6:K$1005,Calculation!$B496,1)="","",INDEX(Backlog!K$6:K$1005,Calculation!$B496,1)),"")</f>
        <v/>
      </c>
      <c r="M496" s="105" t="str">
        <f t="shared" si="158"/>
        <v/>
      </c>
      <c r="N496" s="105" t="str">
        <f>IFERROR(IF(INDEX(Backlog!L$6:L$1005,Calculation!$B496,1)="","",INDEX(Backlog!L$6:L$1005,Calculation!$B496,1)),"")</f>
        <v/>
      </c>
      <c r="O496" s="105" t="str">
        <f t="shared" si="159"/>
        <v/>
      </c>
      <c r="P496" s="86" t="str">
        <f>IFERROR(""&amp;INDEX(Backlog!M$6:M$1005,Calculation!$B496,1),"")</f>
        <v/>
      </c>
      <c r="Q496" s="106" t="str">
        <f t="shared" si="160"/>
        <v/>
      </c>
      <c r="R496" s="106">
        <f t="shared" si="161"/>
        <v>0</v>
      </c>
      <c r="T496" s="107">
        <f t="shared" si="162"/>
        <v>0</v>
      </c>
      <c r="U496" s="86">
        <f t="shared" si="163"/>
        <v>1</v>
      </c>
      <c r="V496" s="86">
        <f t="shared" si="164"/>
        <v>1</v>
      </c>
      <c r="W496" s="86">
        <f t="shared" si="165"/>
        <v>1</v>
      </c>
      <c r="X496" s="86">
        <f t="shared" si="172"/>
        <v>0</v>
      </c>
      <c r="Y496" s="86" t="str">
        <f t="shared" si="166"/>
        <v xml:space="preserve">#0 - </v>
      </c>
      <c r="Z496" s="86" t="str">
        <f t="shared" si="167"/>
        <v>-</v>
      </c>
      <c r="AA496" s="86" t="str">
        <f>IF(X496=0,"",IF(LEN(K496)=0,COLUMN(Kanban!$D$8),IFERROR(MATCH(K496,Kanban!$A$8:$AI$8,0),COLUMN(Kanban!$D$8))))</f>
        <v/>
      </c>
      <c r="AB496" s="86" t="str">
        <f>IF(X496=0,"",2*COUNTIF($AA$5:AA496,AA496)+$AF$5)</f>
        <v/>
      </c>
      <c r="AC496" s="106" t="str">
        <f t="shared" si="173"/>
        <v>-</v>
      </c>
      <c r="BF496" s="111" t="str">
        <f t="array" ref="BF496">IFERROR(SMALL(IF($D$5:$D$1004=$AP$6,$N$5:$N$1004,""),B496),"")</f>
        <v/>
      </c>
      <c r="BG496" s="112" t="str">
        <f>IF(IFERROR(MATCH(BF496,$BF$4:BF495,0),0)=0,MAX($BG$4:BG495)+1,"")</f>
        <v/>
      </c>
      <c r="BH496" s="113" t="str">
        <f t="shared" si="168"/>
        <v/>
      </c>
      <c r="BI496" s="112" t="str">
        <f t="shared" si="169"/>
        <v/>
      </c>
      <c r="BJ496" s="86" t="str">
        <f t="shared" si="170"/>
        <v/>
      </c>
      <c r="BK496" s="86" t="str">
        <f t="shared" si="174"/>
        <v/>
      </c>
      <c r="BL496" s="86" t="str">
        <f t="shared" si="171"/>
        <v/>
      </c>
      <c r="BM496" s="86" t="str">
        <f t="shared" si="175"/>
        <v/>
      </c>
    </row>
    <row r="497" spans="2:65" s="7" customFormat="1" x14ac:dyDescent="0.25">
      <c r="B497" s="104">
        <v>493</v>
      </c>
      <c r="C497" s="86">
        <f>IFERROR(INDEX(Backlog!B$6:B$1005,Calculation!$B497,1),"")</f>
        <v>0</v>
      </c>
      <c r="D497" s="86" t="str">
        <f>IFERROR(IF(INDEX(Backlog!C$6:C$1005,Calculation!$B497,1)="","",INDEX(Backlog!C$6:C$1005,Calculation!$B497,1)),"")</f>
        <v/>
      </c>
      <c r="E497" s="86" t="str">
        <f>IFERROR(""&amp;INDEX(Backlog!D$6:D$1005,Calculation!$B497,1),"")</f>
        <v/>
      </c>
      <c r="F497" s="86" t="str">
        <f>IFERROR(""&amp;INDEX(Backlog!E$6:E$1005,Calculation!$B497,1),"")</f>
        <v/>
      </c>
      <c r="G497" s="86" t="str">
        <f>IFERROR(""&amp;INDEX(Backlog!F$6:F$1005,Calculation!$B497,1),"")</f>
        <v/>
      </c>
      <c r="H497" s="86" t="str">
        <f>IFERROR(IF(INDEX(Backlog!G$6:G$1005,Calculation!$B497,1)="","",INDEX(Backlog!G$6:G$1005,Calculation!$B497,1)),"")</f>
        <v/>
      </c>
      <c r="I497" s="86" t="str">
        <f>IFERROR(IF(INDEX(Backlog!H$6:H$1005,Calculation!$B497,1)="","Not set",INDEX(Backlog!H$6:H$1005,Calculation!$B497,1)),"")</f>
        <v>Not set</v>
      </c>
      <c r="J497" s="86" t="str">
        <f>IFERROR(""&amp;INDEX(Backlog!I$6:I$1005,Calculation!$B497,1),"")</f>
        <v/>
      </c>
      <c r="K497" s="86" t="str">
        <f>IFERROR(IF(LEN(INDEX(Backlog!J$6:J$1005,Calculation!$B497,1))=0,"Not set",INDEX(Backlog!J$6:J$1005,Calculation!$B497,1)),"")</f>
        <v>Not set</v>
      </c>
      <c r="L497" s="105" t="str">
        <f>IFERROR(IF(INDEX(Backlog!K$6:K$1005,Calculation!$B497,1)="","",INDEX(Backlog!K$6:K$1005,Calculation!$B497,1)),"")</f>
        <v/>
      </c>
      <c r="M497" s="105" t="str">
        <f t="shared" si="158"/>
        <v/>
      </c>
      <c r="N497" s="105" t="str">
        <f>IFERROR(IF(INDEX(Backlog!L$6:L$1005,Calculation!$B497,1)="","",INDEX(Backlog!L$6:L$1005,Calculation!$B497,1)),"")</f>
        <v/>
      </c>
      <c r="O497" s="105" t="str">
        <f t="shared" si="159"/>
        <v/>
      </c>
      <c r="P497" s="86" t="str">
        <f>IFERROR(""&amp;INDEX(Backlog!M$6:M$1005,Calculation!$B497,1),"")</f>
        <v/>
      </c>
      <c r="Q497" s="106" t="str">
        <f t="shared" si="160"/>
        <v/>
      </c>
      <c r="R497" s="106">
        <f t="shared" si="161"/>
        <v>0</v>
      </c>
      <c r="T497" s="107">
        <f t="shared" si="162"/>
        <v>0</v>
      </c>
      <c r="U497" s="86">
        <f t="shared" si="163"/>
        <v>1</v>
      </c>
      <c r="V497" s="86">
        <f t="shared" si="164"/>
        <v>1</v>
      </c>
      <c r="W497" s="86">
        <f t="shared" si="165"/>
        <v>1</v>
      </c>
      <c r="X497" s="86">
        <f t="shared" si="172"/>
        <v>0</v>
      </c>
      <c r="Y497" s="86" t="str">
        <f t="shared" si="166"/>
        <v xml:space="preserve">#0 - </v>
      </c>
      <c r="Z497" s="86" t="str">
        <f t="shared" si="167"/>
        <v>-</v>
      </c>
      <c r="AA497" s="86" t="str">
        <f>IF(X497=0,"",IF(LEN(K497)=0,COLUMN(Kanban!$D$8),IFERROR(MATCH(K497,Kanban!$A$8:$AI$8,0),COLUMN(Kanban!$D$8))))</f>
        <v/>
      </c>
      <c r="AB497" s="86" t="str">
        <f>IF(X497=0,"",2*COUNTIF($AA$5:AA497,AA497)+$AF$5)</f>
        <v/>
      </c>
      <c r="AC497" s="106" t="str">
        <f t="shared" si="173"/>
        <v>-</v>
      </c>
      <c r="BF497" s="111" t="str">
        <f t="array" ref="BF497">IFERROR(SMALL(IF($D$5:$D$1004=$AP$6,$N$5:$N$1004,""),B497),"")</f>
        <v/>
      </c>
      <c r="BG497" s="112" t="str">
        <f>IF(IFERROR(MATCH(BF497,$BF$4:BF496,0),0)=0,MAX($BG$4:BG496)+1,"")</f>
        <v/>
      </c>
      <c r="BH497" s="113" t="str">
        <f t="shared" si="168"/>
        <v/>
      </c>
      <c r="BI497" s="112" t="str">
        <f t="shared" si="169"/>
        <v/>
      </c>
      <c r="BJ497" s="86" t="str">
        <f t="shared" si="170"/>
        <v/>
      </c>
      <c r="BK497" s="86" t="str">
        <f t="shared" si="174"/>
        <v/>
      </c>
      <c r="BL497" s="86" t="str">
        <f t="shared" si="171"/>
        <v/>
      </c>
      <c r="BM497" s="86" t="str">
        <f t="shared" si="175"/>
        <v/>
      </c>
    </row>
    <row r="498" spans="2:65" s="7" customFormat="1" x14ac:dyDescent="0.25">
      <c r="B498" s="104">
        <v>494</v>
      </c>
      <c r="C498" s="86">
        <f>IFERROR(INDEX(Backlog!B$6:B$1005,Calculation!$B498,1),"")</f>
        <v>0</v>
      </c>
      <c r="D498" s="86" t="str">
        <f>IFERROR(IF(INDEX(Backlog!C$6:C$1005,Calculation!$B498,1)="","",INDEX(Backlog!C$6:C$1005,Calculation!$B498,1)),"")</f>
        <v/>
      </c>
      <c r="E498" s="86" t="str">
        <f>IFERROR(""&amp;INDEX(Backlog!D$6:D$1005,Calculation!$B498,1),"")</f>
        <v/>
      </c>
      <c r="F498" s="86" t="str">
        <f>IFERROR(""&amp;INDEX(Backlog!E$6:E$1005,Calculation!$B498,1),"")</f>
        <v/>
      </c>
      <c r="G498" s="86" t="str">
        <f>IFERROR(""&amp;INDEX(Backlog!F$6:F$1005,Calculation!$B498,1),"")</f>
        <v/>
      </c>
      <c r="H498" s="86" t="str">
        <f>IFERROR(IF(INDEX(Backlog!G$6:G$1005,Calculation!$B498,1)="","",INDEX(Backlog!G$6:G$1005,Calculation!$B498,1)),"")</f>
        <v/>
      </c>
      <c r="I498" s="86" t="str">
        <f>IFERROR(IF(INDEX(Backlog!H$6:H$1005,Calculation!$B498,1)="","Not set",INDEX(Backlog!H$6:H$1005,Calculation!$B498,1)),"")</f>
        <v>Not set</v>
      </c>
      <c r="J498" s="86" t="str">
        <f>IFERROR(""&amp;INDEX(Backlog!I$6:I$1005,Calculation!$B498,1),"")</f>
        <v/>
      </c>
      <c r="K498" s="86" t="str">
        <f>IFERROR(IF(LEN(INDEX(Backlog!J$6:J$1005,Calculation!$B498,1))=0,"Not set",INDEX(Backlog!J$6:J$1005,Calculation!$B498,1)),"")</f>
        <v>Not set</v>
      </c>
      <c r="L498" s="105" t="str">
        <f>IFERROR(IF(INDEX(Backlog!K$6:K$1005,Calculation!$B498,1)="","",INDEX(Backlog!K$6:K$1005,Calculation!$B498,1)),"")</f>
        <v/>
      </c>
      <c r="M498" s="105" t="str">
        <f t="shared" si="158"/>
        <v/>
      </c>
      <c r="N498" s="105" t="str">
        <f>IFERROR(IF(INDEX(Backlog!L$6:L$1005,Calculation!$B498,1)="","",INDEX(Backlog!L$6:L$1005,Calculation!$B498,1)),"")</f>
        <v/>
      </c>
      <c r="O498" s="105" t="str">
        <f t="shared" si="159"/>
        <v/>
      </c>
      <c r="P498" s="86" t="str">
        <f>IFERROR(""&amp;INDEX(Backlog!M$6:M$1005,Calculation!$B498,1),"")</f>
        <v/>
      </c>
      <c r="Q498" s="106" t="str">
        <f t="shared" si="160"/>
        <v/>
      </c>
      <c r="R498" s="106">
        <f t="shared" si="161"/>
        <v>0</v>
      </c>
      <c r="T498" s="107">
        <f t="shared" si="162"/>
        <v>0</v>
      </c>
      <c r="U498" s="86">
        <f t="shared" si="163"/>
        <v>1</v>
      </c>
      <c r="V498" s="86">
        <f t="shared" si="164"/>
        <v>1</v>
      </c>
      <c r="W498" s="86">
        <f t="shared" si="165"/>
        <v>1</v>
      </c>
      <c r="X498" s="86">
        <f t="shared" si="172"/>
        <v>0</v>
      </c>
      <c r="Y498" s="86" t="str">
        <f t="shared" si="166"/>
        <v xml:space="preserve">#0 - </v>
      </c>
      <c r="Z498" s="86" t="str">
        <f t="shared" si="167"/>
        <v>-</v>
      </c>
      <c r="AA498" s="86" t="str">
        <f>IF(X498=0,"",IF(LEN(K498)=0,COLUMN(Kanban!$D$8),IFERROR(MATCH(K498,Kanban!$A$8:$AI$8,0),COLUMN(Kanban!$D$8))))</f>
        <v/>
      </c>
      <c r="AB498" s="86" t="str">
        <f>IF(X498=0,"",2*COUNTIF($AA$5:AA498,AA498)+$AF$5)</f>
        <v/>
      </c>
      <c r="AC498" s="106" t="str">
        <f t="shared" si="173"/>
        <v>-</v>
      </c>
      <c r="BF498" s="111" t="str">
        <f t="array" ref="BF498">IFERROR(SMALL(IF($D$5:$D$1004=$AP$6,$N$5:$N$1004,""),B498),"")</f>
        <v/>
      </c>
      <c r="BG498" s="112" t="str">
        <f>IF(IFERROR(MATCH(BF498,$BF$4:BF497,0),0)=0,MAX($BG$4:BG497)+1,"")</f>
        <v/>
      </c>
      <c r="BH498" s="113" t="str">
        <f t="shared" si="168"/>
        <v/>
      </c>
      <c r="BI498" s="112" t="str">
        <f t="shared" si="169"/>
        <v/>
      </c>
      <c r="BJ498" s="86" t="str">
        <f t="shared" si="170"/>
        <v/>
      </c>
      <c r="BK498" s="86" t="str">
        <f t="shared" si="174"/>
        <v/>
      </c>
      <c r="BL498" s="86" t="str">
        <f t="shared" si="171"/>
        <v/>
      </c>
      <c r="BM498" s="86" t="str">
        <f t="shared" si="175"/>
        <v/>
      </c>
    </row>
    <row r="499" spans="2:65" s="7" customFormat="1" x14ac:dyDescent="0.25">
      <c r="B499" s="104">
        <v>495</v>
      </c>
      <c r="C499" s="86">
        <f>IFERROR(INDEX(Backlog!B$6:B$1005,Calculation!$B499,1),"")</f>
        <v>0</v>
      </c>
      <c r="D499" s="86" t="str">
        <f>IFERROR(IF(INDEX(Backlog!C$6:C$1005,Calculation!$B499,1)="","",INDEX(Backlog!C$6:C$1005,Calculation!$B499,1)),"")</f>
        <v/>
      </c>
      <c r="E499" s="86" t="str">
        <f>IFERROR(""&amp;INDEX(Backlog!D$6:D$1005,Calculation!$B499,1),"")</f>
        <v/>
      </c>
      <c r="F499" s="86" t="str">
        <f>IFERROR(""&amp;INDEX(Backlog!E$6:E$1005,Calculation!$B499,1),"")</f>
        <v/>
      </c>
      <c r="G499" s="86" t="str">
        <f>IFERROR(""&amp;INDEX(Backlog!F$6:F$1005,Calculation!$B499,1),"")</f>
        <v/>
      </c>
      <c r="H499" s="86" t="str">
        <f>IFERROR(IF(INDEX(Backlog!G$6:G$1005,Calculation!$B499,1)="","",INDEX(Backlog!G$6:G$1005,Calculation!$B499,1)),"")</f>
        <v/>
      </c>
      <c r="I499" s="86" t="str">
        <f>IFERROR(IF(INDEX(Backlog!H$6:H$1005,Calculation!$B499,1)="","Not set",INDEX(Backlog!H$6:H$1005,Calculation!$B499,1)),"")</f>
        <v>Not set</v>
      </c>
      <c r="J499" s="86" t="str">
        <f>IFERROR(""&amp;INDEX(Backlog!I$6:I$1005,Calculation!$B499,1),"")</f>
        <v/>
      </c>
      <c r="K499" s="86" t="str">
        <f>IFERROR(IF(LEN(INDEX(Backlog!J$6:J$1005,Calculation!$B499,1))=0,"Not set",INDEX(Backlog!J$6:J$1005,Calculation!$B499,1)),"")</f>
        <v>Not set</v>
      </c>
      <c r="L499" s="105" t="str">
        <f>IFERROR(IF(INDEX(Backlog!K$6:K$1005,Calculation!$B499,1)="","",INDEX(Backlog!K$6:K$1005,Calculation!$B499,1)),"")</f>
        <v/>
      </c>
      <c r="M499" s="105" t="str">
        <f t="shared" si="158"/>
        <v/>
      </c>
      <c r="N499" s="105" t="str">
        <f>IFERROR(IF(INDEX(Backlog!L$6:L$1005,Calculation!$B499,1)="","",INDEX(Backlog!L$6:L$1005,Calculation!$B499,1)),"")</f>
        <v/>
      </c>
      <c r="O499" s="105" t="str">
        <f t="shared" si="159"/>
        <v/>
      </c>
      <c r="P499" s="86" t="str">
        <f>IFERROR(""&amp;INDEX(Backlog!M$6:M$1005,Calculation!$B499,1),"")</f>
        <v/>
      </c>
      <c r="Q499" s="106" t="str">
        <f t="shared" si="160"/>
        <v/>
      </c>
      <c r="R499" s="106">
        <f t="shared" si="161"/>
        <v>0</v>
      </c>
      <c r="T499" s="107">
        <f t="shared" si="162"/>
        <v>0</v>
      </c>
      <c r="U499" s="86">
        <f t="shared" si="163"/>
        <v>1</v>
      </c>
      <c r="V499" s="86">
        <f t="shared" si="164"/>
        <v>1</v>
      </c>
      <c r="W499" s="86">
        <f t="shared" si="165"/>
        <v>1</v>
      </c>
      <c r="X499" s="86">
        <f t="shared" si="172"/>
        <v>0</v>
      </c>
      <c r="Y499" s="86" t="str">
        <f t="shared" si="166"/>
        <v xml:space="preserve">#0 - </v>
      </c>
      <c r="Z499" s="86" t="str">
        <f t="shared" si="167"/>
        <v>-</v>
      </c>
      <c r="AA499" s="86" t="str">
        <f>IF(X499=0,"",IF(LEN(K499)=0,COLUMN(Kanban!$D$8),IFERROR(MATCH(K499,Kanban!$A$8:$AI$8,0),COLUMN(Kanban!$D$8))))</f>
        <v/>
      </c>
      <c r="AB499" s="86" t="str">
        <f>IF(X499=0,"",2*COUNTIF($AA$5:AA499,AA499)+$AF$5)</f>
        <v/>
      </c>
      <c r="AC499" s="106" t="str">
        <f t="shared" si="173"/>
        <v>-</v>
      </c>
      <c r="BF499" s="111" t="str">
        <f t="array" ref="BF499">IFERROR(SMALL(IF($D$5:$D$1004=$AP$6,$N$5:$N$1004,""),B499),"")</f>
        <v/>
      </c>
      <c r="BG499" s="112" t="str">
        <f>IF(IFERROR(MATCH(BF499,$BF$4:BF498,0),0)=0,MAX($BG$4:BG498)+1,"")</f>
        <v/>
      </c>
      <c r="BH499" s="113" t="str">
        <f t="shared" si="168"/>
        <v/>
      </c>
      <c r="BI499" s="112" t="str">
        <f t="shared" si="169"/>
        <v/>
      </c>
      <c r="BJ499" s="86" t="str">
        <f t="shared" si="170"/>
        <v/>
      </c>
      <c r="BK499" s="86" t="str">
        <f t="shared" si="174"/>
        <v/>
      </c>
      <c r="BL499" s="86" t="str">
        <f t="shared" si="171"/>
        <v/>
      </c>
      <c r="BM499" s="86" t="str">
        <f t="shared" si="175"/>
        <v/>
      </c>
    </row>
    <row r="500" spans="2:65" s="7" customFormat="1" x14ac:dyDescent="0.25">
      <c r="B500" s="104">
        <v>496</v>
      </c>
      <c r="C500" s="86">
        <f>IFERROR(INDEX(Backlog!B$6:B$1005,Calculation!$B500,1),"")</f>
        <v>0</v>
      </c>
      <c r="D500" s="86" t="str">
        <f>IFERROR(IF(INDEX(Backlog!C$6:C$1005,Calculation!$B500,1)="","",INDEX(Backlog!C$6:C$1005,Calculation!$B500,1)),"")</f>
        <v/>
      </c>
      <c r="E500" s="86" t="str">
        <f>IFERROR(""&amp;INDEX(Backlog!D$6:D$1005,Calculation!$B500,1),"")</f>
        <v/>
      </c>
      <c r="F500" s="86" t="str">
        <f>IFERROR(""&amp;INDEX(Backlog!E$6:E$1005,Calculation!$B500,1),"")</f>
        <v/>
      </c>
      <c r="G500" s="86" t="str">
        <f>IFERROR(""&amp;INDEX(Backlog!F$6:F$1005,Calculation!$B500,1),"")</f>
        <v/>
      </c>
      <c r="H500" s="86" t="str">
        <f>IFERROR(IF(INDEX(Backlog!G$6:G$1005,Calculation!$B500,1)="","",INDEX(Backlog!G$6:G$1005,Calculation!$B500,1)),"")</f>
        <v/>
      </c>
      <c r="I500" s="86" t="str">
        <f>IFERROR(IF(INDEX(Backlog!H$6:H$1005,Calculation!$B500,1)="","Not set",INDEX(Backlog!H$6:H$1005,Calculation!$B500,1)),"")</f>
        <v>Not set</v>
      </c>
      <c r="J500" s="86" t="str">
        <f>IFERROR(""&amp;INDEX(Backlog!I$6:I$1005,Calculation!$B500,1),"")</f>
        <v/>
      </c>
      <c r="K500" s="86" t="str">
        <f>IFERROR(IF(LEN(INDEX(Backlog!J$6:J$1005,Calculation!$B500,1))=0,"Not set",INDEX(Backlog!J$6:J$1005,Calculation!$B500,1)),"")</f>
        <v>Not set</v>
      </c>
      <c r="L500" s="105" t="str">
        <f>IFERROR(IF(INDEX(Backlog!K$6:K$1005,Calculation!$B500,1)="","",INDEX(Backlog!K$6:K$1005,Calculation!$B500,1)),"")</f>
        <v/>
      </c>
      <c r="M500" s="105" t="str">
        <f t="shared" si="158"/>
        <v/>
      </c>
      <c r="N500" s="105" t="str">
        <f>IFERROR(IF(INDEX(Backlog!L$6:L$1005,Calculation!$B500,1)="","",INDEX(Backlog!L$6:L$1005,Calculation!$B500,1)),"")</f>
        <v/>
      </c>
      <c r="O500" s="105" t="str">
        <f t="shared" si="159"/>
        <v/>
      </c>
      <c r="P500" s="86" t="str">
        <f>IFERROR(""&amp;INDEX(Backlog!M$6:M$1005,Calculation!$B500,1),"")</f>
        <v/>
      </c>
      <c r="Q500" s="106" t="str">
        <f t="shared" si="160"/>
        <v/>
      </c>
      <c r="R500" s="106">
        <f t="shared" si="161"/>
        <v>0</v>
      </c>
      <c r="T500" s="107">
        <f t="shared" si="162"/>
        <v>0</v>
      </c>
      <c r="U500" s="86">
        <f t="shared" si="163"/>
        <v>1</v>
      </c>
      <c r="V500" s="86">
        <f t="shared" si="164"/>
        <v>1</v>
      </c>
      <c r="W500" s="86">
        <f t="shared" si="165"/>
        <v>1</v>
      </c>
      <c r="X500" s="86">
        <f t="shared" si="172"/>
        <v>0</v>
      </c>
      <c r="Y500" s="86" t="str">
        <f t="shared" si="166"/>
        <v xml:space="preserve">#0 - </v>
      </c>
      <c r="Z500" s="86" t="str">
        <f t="shared" si="167"/>
        <v>-</v>
      </c>
      <c r="AA500" s="86" t="str">
        <f>IF(X500=0,"",IF(LEN(K500)=0,COLUMN(Kanban!$D$8),IFERROR(MATCH(K500,Kanban!$A$8:$AI$8,0),COLUMN(Kanban!$D$8))))</f>
        <v/>
      </c>
      <c r="AB500" s="86" t="str">
        <f>IF(X500=0,"",2*COUNTIF($AA$5:AA500,AA500)+$AF$5)</f>
        <v/>
      </c>
      <c r="AC500" s="106" t="str">
        <f t="shared" si="173"/>
        <v>-</v>
      </c>
      <c r="BF500" s="111" t="str">
        <f t="array" ref="BF500">IFERROR(SMALL(IF($D$5:$D$1004=$AP$6,$N$5:$N$1004,""),B500),"")</f>
        <v/>
      </c>
      <c r="BG500" s="112" t="str">
        <f>IF(IFERROR(MATCH(BF500,$BF$4:BF499,0),0)=0,MAX($BG$4:BG499)+1,"")</f>
        <v/>
      </c>
      <c r="BH500" s="113" t="str">
        <f t="shared" si="168"/>
        <v/>
      </c>
      <c r="BI500" s="112" t="str">
        <f t="shared" si="169"/>
        <v/>
      </c>
      <c r="BJ500" s="86" t="str">
        <f t="shared" si="170"/>
        <v/>
      </c>
      <c r="BK500" s="86" t="str">
        <f t="shared" si="174"/>
        <v/>
      </c>
      <c r="BL500" s="86" t="str">
        <f t="shared" si="171"/>
        <v/>
      </c>
      <c r="BM500" s="86" t="str">
        <f t="shared" si="175"/>
        <v/>
      </c>
    </row>
    <row r="501" spans="2:65" s="7" customFormat="1" x14ac:dyDescent="0.25">
      <c r="B501" s="104">
        <v>497</v>
      </c>
      <c r="C501" s="86">
        <f>IFERROR(INDEX(Backlog!B$6:B$1005,Calculation!$B501,1),"")</f>
        <v>0</v>
      </c>
      <c r="D501" s="86" t="str">
        <f>IFERROR(IF(INDEX(Backlog!C$6:C$1005,Calculation!$B501,1)="","",INDEX(Backlog!C$6:C$1005,Calculation!$B501,1)),"")</f>
        <v/>
      </c>
      <c r="E501" s="86" t="str">
        <f>IFERROR(""&amp;INDEX(Backlog!D$6:D$1005,Calculation!$B501,1),"")</f>
        <v/>
      </c>
      <c r="F501" s="86" t="str">
        <f>IFERROR(""&amp;INDEX(Backlog!E$6:E$1005,Calculation!$B501,1),"")</f>
        <v/>
      </c>
      <c r="G501" s="86" t="str">
        <f>IFERROR(""&amp;INDEX(Backlog!F$6:F$1005,Calculation!$B501,1),"")</f>
        <v/>
      </c>
      <c r="H501" s="86" t="str">
        <f>IFERROR(IF(INDEX(Backlog!G$6:G$1005,Calculation!$B501,1)="","",INDEX(Backlog!G$6:G$1005,Calculation!$B501,1)),"")</f>
        <v/>
      </c>
      <c r="I501" s="86" t="str">
        <f>IFERROR(IF(INDEX(Backlog!H$6:H$1005,Calculation!$B501,1)="","Not set",INDEX(Backlog!H$6:H$1005,Calculation!$B501,1)),"")</f>
        <v>Not set</v>
      </c>
      <c r="J501" s="86" t="str">
        <f>IFERROR(""&amp;INDEX(Backlog!I$6:I$1005,Calculation!$B501,1),"")</f>
        <v/>
      </c>
      <c r="K501" s="86" t="str">
        <f>IFERROR(IF(LEN(INDEX(Backlog!J$6:J$1005,Calculation!$B501,1))=0,"Not set",INDEX(Backlog!J$6:J$1005,Calculation!$B501,1)),"")</f>
        <v>Not set</v>
      </c>
      <c r="L501" s="105" t="str">
        <f>IFERROR(IF(INDEX(Backlog!K$6:K$1005,Calculation!$B501,1)="","",INDEX(Backlog!K$6:K$1005,Calculation!$B501,1)),"")</f>
        <v/>
      </c>
      <c r="M501" s="105" t="str">
        <f t="shared" si="158"/>
        <v/>
      </c>
      <c r="N501" s="105" t="str">
        <f>IFERROR(IF(INDEX(Backlog!L$6:L$1005,Calculation!$B501,1)="","",INDEX(Backlog!L$6:L$1005,Calculation!$B501,1)),"")</f>
        <v/>
      </c>
      <c r="O501" s="105" t="str">
        <f t="shared" si="159"/>
        <v/>
      </c>
      <c r="P501" s="86" t="str">
        <f>IFERROR(""&amp;INDEX(Backlog!M$6:M$1005,Calculation!$B501,1),"")</f>
        <v/>
      </c>
      <c r="Q501" s="106" t="str">
        <f t="shared" si="160"/>
        <v/>
      </c>
      <c r="R501" s="106">
        <f t="shared" si="161"/>
        <v>0</v>
      </c>
      <c r="T501" s="107">
        <f t="shared" si="162"/>
        <v>0</v>
      </c>
      <c r="U501" s="86">
        <f t="shared" si="163"/>
        <v>1</v>
      </c>
      <c r="V501" s="86">
        <f t="shared" si="164"/>
        <v>1</v>
      </c>
      <c r="W501" s="86">
        <f t="shared" si="165"/>
        <v>1</v>
      </c>
      <c r="X501" s="86">
        <f t="shared" si="172"/>
        <v>0</v>
      </c>
      <c r="Y501" s="86" t="str">
        <f t="shared" si="166"/>
        <v xml:space="preserve">#0 - </v>
      </c>
      <c r="Z501" s="86" t="str">
        <f t="shared" si="167"/>
        <v>-</v>
      </c>
      <c r="AA501" s="86" t="str">
        <f>IF(X501=0,"",IF(LEN(K501)=0,COLUMN(Kanban!$D$8),IFERROR(MATCH(K501,Kanban!$A$8:$AI$8,0),COLUMN(Kanban!$D$8))))</f>
        <v/>
      </c>
      <c r="AB501" s="86" t="str">
        <f>IF(X501=0,"",2*COUNTIF($AA$5:AA501,AA501)+$AF$5)</f>
        <v/>
      </c>
      <c r="AC501" s="106" t="str">
        <f t="shared" si="173"/>
        <v>-</v>
      </c>
      <c r="BF501" s="111" t="str">
        <f t="array" ref="BF501">IFERROR(SMALL(IF($D$5:$D$1004=$AP$6,$N$5:$N$1004,""),B501),"")</f>
        <v/>
      </c>
      <c r="BG501" s="112" t="str">
        <f>IF(IFERROR(MATCH(BF501,$BF$4:BF500,0),0)=0,MAX($BG$4:BG500)+1,"")</f>
        <v/>
      </c>
      <c r="BH501" s="113" t="str">
        <f t="shared" si="168"/>
        <v/>
      </c>
      <c r="BI501" s="112" t="str">
        <f t="shared" si="169"/>
        <v/>
      </c>
      <c r="BJ501" s="86" t="str">
        <f t="shared" si="170"/>
        <v/>
      </c>
      <c r="BK501" s="86" t="str">
        <f t="shared" si="174"/>
        <v/>
      </c>
      <c r="BL501" s="86" t="str">
        <f t="shared" si="171"/>
        <v/>
      </c>
      <c r="BM501" s="86" t="str">
        <f t="shared" si="175"/>
        <v/>
      </c>
    </row>
    <row r="502" spans="2:65" s="7" customFormat="1" x14ac:dyDescent="0.25">
      <c r="B502" s="104">
        <v>498</v>
      </c>
      <c r="C502" s="86">
        <f>IFERROR(INDEX(Backlog!B$6:B$1005,Calculation!$B502,1),"")</f>
        <v>0</v>
      </c>
      <c r="D502" s="86" t="str">
        <f>IFERROR(IF(INDEX(Backlog!C$6:C$1005,Calculation!$B502,1)="","",INDEX(Backlog!C$6:C$1005,Calculation!$B502,1)),"")</f>
        <v/>
      </c>
      <c r="E502" s="86" t="str">
        <f>IFERROR(""&amp;INDEX(Backlog!D$6:D$1005,Calculation!$B502,1),"")</f>
        <v/>
      </c>
      <c r="F502" s="86" t="str">
        <f>IFERROR(""&amp;INDEX(Backlog!E$6:E$1005,Calculation!$B502,1),"")</f>
        <v/>
      </c>
      <c r="G502" s="86" t="str">
        <f>IFERROR(""&amp;INDEX(Backlog!F$6:F$1005,Calculation!$B502,1),"")</f>
        <v/>
      </c>
      <c r="H502" s="86" t="str">
        <f>IFERROR(IF(INDEX(Backlog!G$6:G$1005,Calculation!$B502,1)="","",INDEX(Backlog!G$6:G$1005,Calculation!$B502,1)),"")</f>
        <v/>
      </c>
      <c r="I502" s="86" t="str">
        <f>IFERROR(IF(INDEX(Backlog!H$6:H$1005,Calculation!$B502,1)="","Not set",INDEX(Backlog!H$6:H$1005,Calculation!$B502,1)),"")</f>
        <v>Not set</v>
      </c>
      <c r="J502" s="86" t="str">
        <f>IFERROR(""&amp;INDEX(Backlog!I$6:I$1005,Calculation!$B502,1),"")</f>
        <v/>
      </c>
      <c r="K502" s="86" t="str">
        <f>IFERROR(IF(LEN(INDEX(Backlog!J$6:J$1005,Calculation!$B502,1))=0,"Not set",INDEX(Backlog!J$6:J$1005,Calculation!$B502,1)),"")</f>
        <v>Not set</v>
      </c>
      <c r="L502" s="105" t="str">
        <f>IFERROR(IF(INDEX(Backlog!K$6:K$1005,Calculation!$B502,1)="","",INDEX(Backlog!K$6:K$1005,Calculation!$B502,1)),"")</f>
        <v/>
      </c>
      <c r="M502" s="105" t="str">
        <f t="shared" si="158"/>
        <v/>
      </c>
      <c r="N502" s="105" t="str">
        <f>IFERROR(IF(INDEX(Backlog!L$6:L$1005,Calculation!$B502,1)="","",INDEX(Backlog!L$6:L$1005,Calculation!$B502,1)),"")</f>
        <v/>
      </c>
      <c r="O502" s="105" t="str">
        <f t="shared" si="159"/>
        <v/>
      </c>
      <c r="P502" s="86" t="str">
        <f>IFERROR(""&amp;INDEX(Backlog!M$6:M$1005,Calculation!$B502,1),"")</f>
        <v/>
      </c>
      <c r="Q502" s="106" t="str">
        <f t="shared" si="160"/>
        <v/>
      </c>
      <c r="R502" s="106">
        <f t="shared" si="161"/>
        <v>0</v>
      </c>
      <c r="T502" s="107">
        <f t="shared" si="162"/>
        <v>0</v>
      </c>
      <c r="U502" s="86">
        <f t="shared" si="163"/>
        <v>1</v>
      </c>
      <c r="V502" s="86">
        <f t="shared" si="164"/>
        <v>1</v>
      </c>
      <c r="W502" s="86">
        <f t="shared" si="165"/>
        <v>1</v>
      </c>
      <c r="X502" s="86">
        <f t="shared" si="172"/>
        <v>0</v>
      </c>
      <c r="Y502" s="86" t="str">
        <f t="shared" si="166"/>
        <v xml:space="preserve">#0 - </v>
      </c>
      <c r="Z502" s="86" t="str">
        <f t="shared" si="167"/>
        <v>-</v>
      </c>
      <c r="AA502" s="86" t="str">
        <f>IF(X502=0,"",IF(LEN(K502)=0,COLUMN(Kanban!$D$8),IFERROR(MATCH(K502,Kanban!$A$8:$AI$8,0),COLUMN(Kanban!$D$8))))</f>
        <v/>
      </c>
      <c r="AB502" s="86" t="str">
        <f>IF(X502=0,"",2*COUNTIF($AA$5:AA502,AA502)+$AF$5)</f>
        <v/>
      </c>
      <c r="AC502" s="106" t="str">
        <f t="shared" si="173"/>
        <v>-</v>
      </c>
      <c r="BF502" s="111" t="str">
        <f t="array" ref="BF502">IFERROR(SMALL(IF($D$5:$D$1004=$AP$6,$N$5:$N$1004,""),B502),"")</f>
        <v/>
      </c>
      <c r="BG502" s="112" t="str">
        <f>IF(IFERROR(MATCH(BF502,$BF$4:BF501,0),0)=0,MAX($BG$4:BG501)+1,"")</f>
        <v/>
      </c>
      <c r="BH502" s="113" t="str">
        <f t="shared" si="168"/>
        <v/>
      </c>
      <c r="BI502" s="112" t="str">
        <f t="shared" si="169"/>
        <v/>
      </c>
      <c r="BJ502" s="86" t="str">
        <f t="shared" si="170"/>
        <v/>
      </c>
      <c r="BK502" s="86" t="str">
        <f t="shared" si="174"/>
        <v/>
      </c>
      <c r="BL502" s="86" t="str">
        <f t="shared" si="171"/>
        <v/>
      </c>
      <c r="BM502" s="86" t="str">
        <f t="shared" si="175"/>
        <v/>
      </c>
    </row>
    <row r="503" spans="2:65" s="7" customFormat="1" x14ac:dyDescent="0.25">
      <c r="B503" s="104">
        <v>499</v>
      </c>
      <c r="C503" s="86">
        <f>IFERROR(INDEX(Backlog!B$6:B$1005,Calculation!$B503,1),"")</f>
        <v>0</v>
      </c>
      <c r="D503" s="86" t="str">
        <f>IFERROR(IF(INDEX(Backlog!C$6:C$1005,Calculation!$B503,1)="","",INDEX(Backlog!C$6:C$1005,Calculation!$B503,1)),"")</f>
        <v/>
      </c>
      <c r="E503" s="86" t="str">
        <f>IFERROR(""&amp;INDEX(Backlog!D$6:D$1005,Calculation!$B503,1),"")</f>
        <v/>
      </c>
      <c r="F503" s="86" t="str">
        <f>IFERROR(""&amp;INDEX(Backlog!E$6:E$1005,Calculation!$B503,1),"")</f>
        <v/>
      </c>
      <c r="G503" s="86" t="str">
        <f>IFERROR(""&amp;INDEX(Backlog!F$6:F$1005,Calculation!$B503,1),"")</f>
        <v/>
      </c>
      <c r="H503" s="86" t="str">
        <f>IFERROR(IF(INDEX(Backlog!G$6:G$1005,Calculation!$B503,1)="","",INDEX(Backlog!G$6:G$1005,Calculation!$B503,1)),"")</f>
        <v/>
      </c>
      <c r="I503" s="86" t="str">
        <f>IFERROR(IF(INDEX(Backlog!H$6:H$1005,Calculation!$B503,1)="","Not set",INDEX(Backlog!H$6:H$1005,Calculation!$B503,1)),"")</f>
        <v>Not set</v>
      </c>
      <c r="J503" s="86" t="str">
        <f>IFERROR(""&amp;INDEX(Backlog!I$6:I$1005,Calculation!$B503,1),"")</f>
        <v/>
      </c>
      <c r="K503" s="86" t="str">
        <f>IFERROR(IF(LEN(INDEX(Backlog!J$6:J$1005,Calculation!$B503,1))=0,"Not set",INDEX(Backlog!J$6:J$1005,Calculation!$B503,1)),"")</f>
        <v>Not set</v>
      </c>
      <c r="L503" s="105" t="str">
        <f>IFERROR(IF(INDEX(Backlog!K$6:K$1005,Calculation!$B503,1)="","",INDEX(Backlog!K$6:K$1005,Calculation!$B503,1)),"")</f>
        <v/>
      </c>
      <c r="M503" s="105" t="str">
        <f t="shared" si="158"/>
        <v/>
      </c>
      <c r="N503" s="105" t="str">
        <f>IFERROR(IF(INDEX(Backlog!L$6:L$1005,Calculation!$B503,1)="","",INDEX(Backlog!L$6:L$1005,Calculation!$B503,1)),"")</f>
        <v/>
      </c>
      <c r="O503" s="105" t="str">
        <f t="shared" si="159"/>
        <v/>
      </c>
      <c r="P503" s="86" t="str">
        <f>IFERROR(""&amp;INDEX(Backlog!M$6:M$1005,Calculation!$B503,1),"")</f>
        <v/>
      </c>
      <c r="Q503" s="106" t="str">
        <f t="shared" si="160"/>
        <v/>
      </c>
      <c r="R503" s="106">
        <f t="shared" si="161"/>
        <v>0</v>
      </c>
      <c r="T503" s="107">
        <f t="shared" si="162"/>
        <v>0</v>
      </c>
      <c r="U503" s="86">
        <f t="shared" si="163"/>
        <v>1</v>
      </c>
      <c r="V503" s="86">
        <f t="shared" si="164"/>
        <v>1</v>
      </c>
      <c r="W503" s="86">
        <f t="shared" si="165"/>
        <v>1</v>
      </c>
      <c r="X503" s="86">
        <f t="shared" si="172"/>
        <v>0</v>
      </c>
      <c r="Y503" s="86" t="str">
        <f t="shared" si="166"/>
        <v xml:space="preserve">#0 - </v>
      </c>
      <c r="Z503" s="86" t="str">
        <f t="shared" si="167"/>
        <v>-</v>
      </c>
      <c r="AA503" s="86" t="str">
        <f>IF(X503=0,"",IF(LEN(K503)=0,COLUMN(Kanban!$D$8),IFERROR(MATCH(K503,Kanban!$A$8:$AI$8,0),COLUMN(Kanban!$D$8))))</f>
        <v/>
      </c>
      <c r="AB503" s="86" t="str">
        <f>IF(X503=0,"",2*COUNTIF($AA$5:AA503,AA503)+$AF$5)</f>
        <v/>
      </c>
      <c r="AC503" s="106" t="str">
        <f t="shared" si="173"/>
        <v>-</v>
      </c>
      <c r="BF503" s="111" t="str">
        <f t="array" ref="BF503">IFERROR(SMALL(IF($D$5:$D$1004=$AP$6,$N$5:$N$1004,""),B503),"")</f>
        <v/>
      </c>
      <c r="BG503" s="112" t="str">
        <f>IF(IFERROR(MATCH(BF503,$BF$4:BF502,0),0)=0,MAX($BG$4:BG502)+1,"")</f>
        <v/>
      </c>
      <c r="BH503" s="113" t="str">
        <f t="shared" si="168"/>
        <v/>
      </c>
      <c r="BI503" s="112" t="str">
        <f t="shared" si="169"/>
        <v/>
      </c>
      <c r="BJ503" s="86" t="str">
        <f t="shared" si="170"/>
        <v/>
      </c>
      <c r="BK503" s="86" t="str">
        <f t="shared" si="174"/>
        <v/>
      </c>
      <c r="BL503" s="86" t="str">
        <f t="shared" si="171"/>
        <v/>
      </c>
      <c r="BM503" s="86" t="str">
        <f t="shared" si="175"/>
        <v/>
      </c>
    </row>
    <row r="504" spans="2:65" s="7" customFormat="1" x14ac:dyDescent="0.25">
      <c r="B504" s="104">
        <v>500</v>
      </c>
      <c r="C504" s="86">
        <f>IFERROR(INDEX(Backlog!B$6:B$1005,Calculation!$B504,1),"")</f>
        <v>0</v>
      </c>
      <c r="D504" s="86" t="str">
        <f>IFERROR(IF(INDEX(Backlog!C$6:C$1005,Calculation!$B504,1)="","",INDEX(Backlog!C$6:C$1005,Calculation!$B504,1)),"")</f>
        <v/>
      </c>
      <c r="E504" s="86" t="str">
        <f>IFERROR(""&amp;INDEX(Backlog!D$6:D$1005,Calculation!$B504,1),"")</f>
        <v/>
      </c>
      <c r="F504" s="86" t="str">
        <f>IFERROR(""&amp;INDEX(Backlog!E$6:E$1005,Calculation!$B504,1),"")</f>
        <v/>
      </c>
      <c r="G504" s="86" t="str">
        <f>IFERROR(""&amp;INDEX(Backlog!F$6:F$1005,Calculation!$B504,1),"")</f>
        <v/>
      </c>
      <c r="H504" s="86" t="str">
        <f>IFERROR(IF(INDEX(Backlog!G$6:G$1005,Calculation!$B504,1)="","",INDEX(Backlog!G$6:G$1005,Calculation!$B504,1)),"")</f>
        <v/>
      </c>
      <c r="I504" s="86" t="str">
        <f>IFERROR(IF(INDEX(Backlog!H$6:H$1005,Calculation!$B504,1)="","Not set",INDEX(Backlog!H$6:H$1005,Calculation!$B504,1)),"")</f>
        <v>Not set</v>
      </c>
      <c r="J504" s="86" t="str">
        <f>IFERROR(""&amp;INDEX(Backlog!I$6:I$1005,Calculation!$B504,1),"")</f>
        <v/>
      </c>
      <c r="K504" s="86" t="str">
        <f>IFERROR(IF(LEN(INDEX(Backlog!J$6:J$1005,Calculation!$B504,1))=0,"Not set",INDEX(Backlog!J$6:J$1005,Calculation!$B504,1)),"")</f>
        <v>Not set</v>
      </c>
      <c r="L504" s="105" t="str">
        <f>IFERROR(IF(INDEX(Backlog!K$6:K$1005,Calculation!$B504,1)="","",INDEX(Backlog!K$6:K$1005,Calculation!$B504,1)),"")</f>
        <v/>
      </c>
      <c r="M504" s="105" t="str">
        <f t="shared" si="158"/>
        <v/>
      </c>
      <c r="N504" s="105" t="str">
        <f>IFERROR(IF(INDEX(Backlog!L$6:L$1005,Calculation!$B504,1)="","",INDEX(Backlog!L$6:L$1005,Calculation!$B504,1)),"")</f>
        <v/>
      </c>
      <c r="O504" s="105" t="str">
        <f t="shared" si="159"/>
        <v/>
      </c>
      <c r="P504" s="86" t="str">
        <f>IFERROR(""&amp;INDEX(Backlog!M$6:M$1005,Calculation!$B504,1),"")</f>
        <v/>
      </c>
      <c r="Q504" s="106" t="str">
        <f t="shared" si="160"/>
        <v/>
      </c>
      <c r="R504" s="106">
        <f t="shared" si="161"/>
        <v>0</v>
      </c>
      <c r="T504" s="107">
        <f t="shared" si="162"/>
        <v>0</v>
      </c>
      <c r="U504" s="86">
        <f t="shared" si="163"/>
        <v>1</v>
      </c>
      <c r="V504" s="86">
        <f t="shared" si="164"/>
        <v>1</v>
      </c>
      <c r="W504" s="86">
        <f t="shared" si="165"/>
        <v>1</v>
      </c>
      <c r="X504" s="86">
        <f t="shared" si="172"/>
        <v>0</v>
      </c>
      <c r="Y504" s="86" t="str">
        <f t="shared" si="166"/>
        <v xml:space="preserve">#0 - </v>
      </c>
      <c r="Z504" s="86" t="str">
        <f t="shared" si="167"/>
        <v>-</v>
      </c>
      <c r="AA504" s="86" t="str">
        <f>IF(X504=0,"",IF(LEN(K504)=0,COLUMN(Kanban!$D$8),IFERROR(MATCH(K504,Kanban!$A$8:$AI$8,0),COLUMN(Kanban!$D$8))))</f>
        <v/>
      </c>
      <c r="AB504" s="86" t="str">
        <f>IF(X504=0,"",2*COUNTIF($AA$5:AA504,AA504)+$AF$5)</f>
        <v/>
      </c>
      <c r="AC504" s="106" t="str">
        <f t="shared" si="173"/>
        <v>-</v>
      </c>
      <c r="BF504" s="111" t="str">
        <f t="array" ref="BF504">IFERROR(SMALL(IF($D$5:$D$1004=$AP$6,$N$5:$N$1004,""),B504),"")</f>
        <v/>
      </c>
      <c r="BG504" s="112" t="str">
        <f>IF(IFERROR(MATCH(BF504,$BF$4:BF503,0),0)=0,MAX($BG$4:BG503)+1,"")</f>
        <v/>
      </c>
      <c r="BH504" s="113" t="str">
        <f t="shared" si="168"/>
        <v/>
      </c>
      <c r="BI504" s="112" t="str">
        <f t="shared" si="169"/>
        <v/>
      </c>
      <c r="BJ504" s="86" t="str">
        <f t="shared" si="170"/>
        <v/>
      </c>
      <c r="BK504" s="86" t="str">
        <f t="shared" si="174"/>
        <v/>
      </c>
      <c r="BL504" s="86" t="str">
        <f t="shared" si="171"/>
        <v/>
      </c>
      <c r="BM504" s="86" t="str">
        <f t="shared" si="175"/>
        <v/>
      </c>
    </row>
    <row r="505" spans="2:65" s="7" customFormat="1" x14ac:dyDescent="0.25">
      <c r="B505" s="104">
        <v>501</v>
      </c>
      <c r="C505" s="86">
        <f>IFERROR(INDEX(Backlog!B$6:B$1005,Calculation!$B505,1),"")</f>
        <v>0</v>
      </c>
      <c r="D505" s="86" t="str">
        <f>IFERROR(IF(INDEX(Backlog!C$6:C$1005,Calculation!$B505,1)="","",INDEX(Backlog!C$6:C$1005,Calculation!$B505,1)),"")</f>
        <v/>
      </c>
      <c r="E505" s="86" t="str">
        <f>IFERROR(""&amp;INDEX(Backlog!D$6:D$1005,Calculation!$B505,1),"")</f>
        <v/>
      </c>
      <c r="F505" s="86" t="str">
        <f>IFERROR(""&amp;INDEX(Backlog!E$6:E$1005,Calculation!$B505,1),"")</f>
        <v/>
      </c>
      <c r="G505" s="86" t="str">
        <f>IFERROR(""&amp;INDEX(Backlog!F$6:F$1005,Calculation!$B505,1),"")</f>
        <v/>
      </c>
      <c r="H505" s="86" t="str">
        <f>IFERROR(IF(INDEX(Backlog!G$6:G$1005,Calculation!$B505,1)="","",INDEX(Backlog!G$6:G$1005,Calculation!$B505,1)),"")</f>
        <v/>
      </c>
      <c r="I505" s="86" t="str">
        <f>IFERROR(IF(INDEX(Backlog!H$6:H$1005,Calculation!$B505,1)="","Not set",INDEX(Backlog!H$6:H$1005,Calculation!$B505,1)),"")</f>
        <v>Not set</v>
      </c>
      <c r="J505" s="86" t="str">
        <f>IFERROR(""&amp;INDEX(Backlog!I$6:I$1005,Calculation!$B505,1),"")</f>
        <v/>
      </c>
      <c r="K505" s="86" t="str">
        <f>IFERROR(IF(LEN(INDEX(Backlog!J$6:J$1005,Calculation!$B505,1))=0,"Not set",INDEX(Backlog!J$6:J$1005,Calculation!$B505,1)),"")</f>
        <v>Not set</v>
      </c>
      <c r="L505" s="105" t="str">
        <f>IFERROR(IF(INDEX(Backlog!K$6:K$1005,Calculation!$B505,1)="","",INDEX(Backlog!K$6:K$1005,Calculation!$B505,1)),"")</f>
        <v/>
      </c>
      <c r="M505" s="105" t="str">
        <f t="shared" si="158"/>
        <v/>
      </c>
      <c r="N505" s="105" t="str">
        <f>IFERROR(IF(INDEX(Backlog!L$6:L$1005,Calculation!$B505,1)="","",INDEX(Backlog!L$6:L$1005,Calculation!$B505,1)),"")</f>
        <v/>
      </c>
      <c r="O505" s="105" t="str">
        <f t="shared" si="159"/>
        <v/>
      </c>
      <c r="P505" s="86" t="str">
        <f>IFERROR(""&amp;INDEX(Backlog!M$6:M$1005,Calculation!$B505,1),"")</f>
        <v/>
      </c>
      <c r="Q505" s="106" t="str">
        <f t="shared" si="160"/>
        <v/>
      </c>
      <c r="R505" s="106">
        <f t="shared" si="161"/>
        <v>0</v>
      </c>
      <c r="T505" s="107">
        <f t="shared" si="162"/>
        <v>0</v>
      </c>
      <c r="U505" s="86">
        <f t="shared" si="163"/>
        <v>1</v>
      </c>
      <c r="V505" s="86">
        <f t="shared" si="164"/>
        <v>1</v>
      </c>
      <c r="W505" s="86">
        <f t="shared" si="165"/>
        <v>1</v>
      </c>
      <c r="X505" s="86">
        <f t="shared" si="172"/>
        <v>0</v>
      </c>
      <c r="Y505" s="86" t="str">
        <f t="shared" si="166"/>
        <v xml:space="preserve">#0 - </v>
      </c>
      <c r="Z505" s="86" t="str">
        <f t="shared" si="167"/>
        <v>-</v>
      </c>
      <c r="AA505" s="86" t="str">
        <f>IF(X505=0,"",IF(LEN(K505)=0,COLUMN(Kanban!$D$8),IFERROR(MATCH(K505,Kanban!$A$8:$AI$8,0),COLUMN(Kanban!$D$8))))</f>
        <v/>
      </c>
      <c r="AB505" s="86" t="str">
        <f>IF(X505=0,"",2*COUNTIF($AA$5:AA505,AA505)+$AF$5)</f>
        <v/>
      </c>
      <c r="AC505" s="106" t="str">
        <f t="shared" si="173"/>
        <v>-</v>
      </c>
      <c r="BF505" s="111" t="str">
        <f t="array" ref="BF505">IFERROR(SMALL(IF($D$5:$D$1004=$AP$6,$N$5:$N$1004,""),B505),"")</f>
        <v/>
      </c>
      <c r="BG505" s="112" t="str">
        <f>IF(IFERROR(MATCH(BF505,$BF$4:BF504,0),0)=0,MAX($BG$4:BG504)+1,"")</f>
        <v/>
      </c>
      <c r="BH505" s="113" t="str">
        <f t="shared" si="168"/>
        <v/>
      </c>
      <c r="BI505" s="112" t="str">
        <f t="shared" si="169"/>
        <v/>
      </c>
      <c r="BJ505" s="86" t="str">
        <f t="shared" si="170"/>
        <v/>
      </c>
      <c r="BK505" s="86" t="str">
        <f t="shared" si="174"/>
        <v/>
      </c>
      <c r="BL505" s="86" t="str">
        <f t="shared" si="171"/>
        <v/>
      </c>
      <c r="BM505" s="86" t="str">
        <f t="shared" si="175"/>
        <v/>
      </c>
    </row>
    <row r="506" spans="2:65" s="7" customFormat="1" x14ac:dyDescent="0.25">
      <c r="B506" s="104">
        <v>502</v>
      </c>
      <c r="C506" s="86">
        <f>IFERROR(INDEX(Backlog!B$6:B$1005,Calculation!$B506,1),"")</f>
        <v>0</v>
      </c>
      <c r="D506" s="86" t="str">
        <f>IFERROR(IF(INDEX(Backlog!C$6:C$1005,Calculation!$B506,1)="","",INDEX(Backlog!C$6:C$1005,Calculation!$B506,1)),"")</f>
        <v/>
      </c>
      <c r="E506" s="86" t="str">
        <f>IFERROR(""&amp;INDEX(Backlog!D$6:D$1005,Calculation!$B506,1),"")</f>
        <v/>
      </c>
      <c r="F506" s="86" t="str">
        <f>IFERROR(""&amp;INDEX(Backlog!E$6:E$1005,Calculation!$B506,1),"")</f>
        <v/>
      </c>
      <c r="G506" s="86" t="str">
        <f>IFERROR(""&amp;INDEX(Backlog!F$6:F$1005,Calculation!$B506,1),"")</f>
        <v/>
      </c>
      <c r="H506" s="86" t="str">
        <f>IFERROR(IF(INDEX(Backlog!G$6:G$1005,Calculation!$B506,1)="","",INDEX(Backlog!G$6:G$1005,Calculation!$B506,1)),"")</f>
        <v/>
      </c>
      <c r="I506" s="86" t="str">
        <f>IFERROR(IF(INDEX(Backlog!H$6:H$1005,Calculation!$B506,1)="","Not set",INDEX(Backlog!H$6:H$1005,Calculation!$B506,1)),"")</f>
        <v>Not set</v>
      </c>
      <c r="J506" s="86" t="str">
        <f>IFERROR(""&amp;INDEX(Backlog!I$6:I$1005,Calculation!$B506,1),"")</f>
        <v/>
      </c>
      <c r="K506" s="86" t="str">
        <f>IFERROR(IF(LEN(INDEX(Backlog!J$6:J$1005,Calculation!$B506,1))=0,"Not set",INDEX(Backlog!J$6:J$1005,Calculation!$B506,1)),"")</f>
        <v>Not set</v>
      </c>
      <c r="L506" s="105" t="str">
        <f>IFERROR(IF(INDEX(Backlog!K$6:K$1005,Calculation!$B506,1)="","",INDEX(Backlog!K$6:K$1005,Calculation!$B506,1)),"")</f>
        <v/>
      </c>
      <c r="M506" s="105" t="str">
        <f t="shared" si="158"/>
        <v/>
      </c>
      <c r="N506" s="105" t="str">
        <f>IFERROR(IF(INDEX(Backlog!L$6:L$1005,Calculation!$B506,1)="","",INDEX(Backlog!L$6:L$1005,Calculation!$B506,1)),"")</f>
        <v/>
      </c>
      <c r="O506" s="105" t="str">
        <f t="shared" si="159"/>
        <v/>
      </c>
      <c r="P506" s="86" t="str">
        <f>IFERROR(""&amp;INDEX(Backlog!M$6:M$1005,Calculation!$B506,1),"")</f>
        <v/>
      </c>
      <c r="Q506" s="106" t="str">
        <f t="shared" si="160"/>
        <v/>
      </c>
      <c r="R506" s="106">
        <f t="shared" si="161"/>
        <v>0</v>
      </c>
      <c r="T506" s="107">
        <f t="shared" si="162"/>
        <v>0</v>
      </c>
      <c r="U506" s="86">
        <f t="shared" si="163"/>
        <v>1</v>
      </c>
      <c r="V506" s="86">
        <f t="shared" si="164"/>
        <v>1</v>
      </c>
      <c r="W506" s="86">
        <f t="shared" si="165"/>
        <v>1</v>
      </c>
      <c r="X506" s="86">
        <f t="shared" si="172"/>
        <v>0</v>
      </c>
      <c r="Y506" s="86" t="str">
        <f t="shared" si="166"/>
        <v xml:space="preserve">#0 - </v>
      </c>
      <c r="Z506" s="86" t="str">
        <f t="shared" si="167"/>
        <v>-</v>
      </c>
      <c r="AA506" s="86" t="str">
        <f>IF(X506=0,"",IF(LEN(K506)=0,COLUMN(Kanban!$D$8),IFERROR(MATCH(K506,Kanban!$A$8:$AI$8,0),COLUMN(Kanban!$D$8))))</f>
        <v/>
      </c>
      <c r="AB506" s="86" t="str">
        <f>IF(X506=0,"",2*COUNTIF($AA$5:AA506,AA506)+$AF$5)</f>
        <v/>
      </c>
      <c r="AC506" s="106" t="str">
        <f t="shared" si="173"/>
        <v>-</v>
      </c>
      <c r="BF506" s="111" t="str">
        <f t="array" ref="BF506">IFERROR(SMALL(IF($D$5:$D$1004=$AP$6,$N$5:$N$1004,""),B506),"")</f>
        <v/>
      </c>
      <c r="BG506" s="112" t="str">
        <f>IF(IFERROR(MATCH(BF506,$BF$4:BF505,0),0)=0,MAX($BG$4:BG505)+1,"")</f>
        <v/>
      </c>
      <c r="BH506" s="113" t="str">
        <f t="shared" si="168"/>
        <v/>
      </c>
      <c r="BI506" s="112" t="str">
        <f t="shared" si="169"/>
        <v/>
      </c>
      <c r="BJ506" s="86" t="str">
        <f t="shared" si="170"/>
        <v/>
      </c>
      <c r="BK506" s="86" t="str">
        <f t="shared" si="174"/>
        <v/>
      </c>
      <c r="BL506" s="86" t="str">
        <f t="shared" si="171"/>
        <v/>
      </c>
      <c r="BM506" s="86" t="str">
        <f t="shared" si="175"/>
        <v/>
      </c>
    </row>
    <row r="507" spans="2:65" s="7" customFormat="1" x14ac:dyDescent="0.25">
      <c r="B507" s="104">
        <v>503</v>
      </c>
      <c r="C507" s="86">
        <f>IFERROR(INDEX(Backlog!B$6:B$1005,Calculation!$B507,1),"")</f>
        <v>0</v>
      </c>
      <c r="D507" s="86" t="str">
        <f>IFERROR(IF(INDEX(Backlog!C$6:C$1005,Calculation!$B507,1)="","",INDEX(Backlog!C$6:C$1005,Calculation!$B507,1)),"")</f>
        <v/>
      </c>
      <c r="E507" s="86" t="str">
        <f>IFERROR(""&amp;INDEX(Backlog!D$6:D$1005,Calculation!$B507,1),"")</f>
        <v/>
      </c>
      <c r="F507" s="86" t="str">
        <f>IFERROR(""&amp;INDEX(Backlog!E$6:E$1005,Calculation!$B507,1),"")</f>
        <v/>
      </c>
      <c r="G507" s="86" t="str">
        <f>IFERROR(""&amp;INDEX(Backlog!F$6:F$1005,Calculation!$B507,1),"")</f>
        <v/>
      </c>
      <c r="H507" s="86" t="str">
        <f>IFERROR(IF(INDEX(Backlog!G$6:G$1005,Calculation!$B507,1)="","",INDEX(Backlog!G$6:G$1005,Calculation!$B507,1)),"")</f>
        <v/>
      </c>
      <c r="I507" s="86" t="str">
        <f>IFERROR(IF(INDEX(Backlog!H$6:H$1005,Calculation!$B507,1)="","Not set",INDEX(Backlog!H$6:H$1005,Calculation!$B507,1)),"")</f>
        <v>Not set</v>
      </c>
      <c r="J507" s="86" t="str">
        <f>IFERROR(""&amp;INDEX(Backlog!I$6:I$1005,Calculation!$B507,1),"")</f>
        <v/>
      </c>
      <c r="K507" s="86" t="str">
        <f>IFERROR(IF(LEN(INDEX(Backlog!J$6:J$1005,Calculation!$B507,1))=0,"Not set",INDEX(Backlog!J$6:J$1005,Calculation!$B507,1)),"")</f>
        <v>Not set</v>
      </c>
      <c r="L507" s="105" t="str">
        <f>IFERROR(IF(INDEX(Backlog!K$6:K$1005,Calculation!$B507,1)="","",INDEX(Backlog!K$6:K$1005,Calculation!$B507,1)),"")</f>
        <v/>
      </c>
      <c r="M507" s="105" t="str">
        <f t="shared" si="158"/>
        <v/>
      </c>
      <c r="N507" s="105" t="str">
        <f>IFERROR(IF(INDEX(Backlog!L$6:L$1005,Calculation!$B507,1)="","",INDEX(Backlog!L$6:L$1005,Calculation!$B507,1)),"")</f>
        <v/>
      </c>
      <c r="O507" s="105" t="str">
        <f t="shared" si="159"/>
        <v/>
      </c>
      <c r="P507" s="86" t="str">
        <f>IFERROR(""&amp;INDEX(Backlog!M$6:M$1005,Calculation!$B507,1),"")</f>
        <v/>
      </c>
      <c r="Q507" s="106" t="str">
        <f t="shared" si="160"/>
        <v/>
      </c>
      <c r="R507" s="106">
        <f t="shared" si="161"/>
        <v>0</v>
      </c>
      <c r="T507" s="107">
        <f t="shared" si="162"/>
        <v>0</v>
      </c>
      <c r="U507" s="86">
        <f t="shared" si="163"/>
        <v>1</v>
      </c>
      <c r="V507" s="86">
        <f t="shared" si="164"/>
        <v>1</v>
      </c>
      <c r="W507" s="86">
        <f t="shared" si="165"/>
        <v>1</v>
      </c>
      <c r="X507" s="86">
        <f t="shared" si="172"/>
        <v>0</v>
      </c>
      <c r="Y507" s="86" t="str">
        <f t="shared" si="166"/>
        <v xml:space="preserve">#0 - </v>
      </c>
      <c r="Z507" s="86" t="str">
        <f t="shared" si="167"/>
        <v>-</v>
      </c>
      <c r="AA507" s="86" t="str">
        <f>IF(X507=0,"",IF(LEN(K507)=0,COLUMN(Kanban!$D$8),IFERROR(MATCH(K507,Kanban!$A$8:$AI$8,0),COLUMN(Kanban!$D$8))))</f>
        <v/>
      </c>
      <c r="AB507" s="86" t="str">
        <f>IF(X507=0,"",2*COUNTIF($AA$5:AA507,AA507)+$AF$5)</f>
        <v/>
      </c>
      <c r="AC507" s="106" t="str">
        <f t="shared" si="173"/>
        <v>-</v>
      </c>
      <c r="BF507" s="111" t="str">
        <f t="array" ref="BF507">IFERROR(SMALL(IF($D$5:$D$1004=$AP$6,$N$5:$N$1004,""),B507),"")</f>
        <v/>
      </c>
      <c r="BG507" s="112" t="str">
        <f>IF(IFERROR(MATCH(BF507,$BF$4:BF506,0),0)=0,MAX($BG$4:BG506)+1,"")</f>
        <v/>
      </c>
      <c r="BH507" s="113" t="str">
        <f t="shared" si="168"/>
        <v/>
      </c>
      <c r="BI507" s="112" t="str">
        <f t="shared" si="169"/>
        <v/>
      </c>
      <c r="BJ507" s="86" t="str">
        <f t="shared" si="170"/>
        <v/>
      </c>
      <c r="BK507" s="86" t="str">
        <f t="shared" si="174"/>
        <v/>
      </c>
      <c r="BL507" s="86" t="str">
        <f t="shared" si="171"/>
        <v/>
      </c>
      <c r="BM507" s="86" t="str">
        <f t="shared" si="175"/>
        <v/>
      </c>
    </row>
    <row r="508" spans="2:65" s="7" customFormat="1" x14ac:dyDescent="0.25">
      <c r="B508" s="104">
        <v>504</v>
      </c>
      <c r="C508" s="86">
        <f>IFERROR(INDEX(Backlog!B$6:B$1005,Calculation!$B508,1),"")</f>
        <v>0</v>
      </c>
      <c r="D508" s="86" t="str">
        <f>IFERROR(IF(INDEX(Backlog!C$6:C$1005,Calculation!$B508,1)="","",INDEX(Backlog!C$6:C$1005,Calculation!$B508,1)),"")</f>
        <v/>
      </c>
      <c r="E508" s="86" t="str">
        <f>IFERROR(""&amp;INDEX(Backlog!D$6:D$1005,Calculation!$B508,1),"")</f>
        <v/>
      </c>
      <c r="F508" s="86" t="str">
        <f>IFERROR(""&amp;INDEX(Backlog!E$6:E$1005,Calculation!$B508,1),"")</f>
        <v/>
      </c>
      <c r="G508" s="86" t="str">
        <f>IFERROR(""&amp;INDEX(Backlog!F$6:F$1005,Calculation!$B508,1),"")</f>
        <v/>
      </c>
      <c r="H508" s="86" t="str">
        <f>IFERROR(IF(INDEX(Backlog!G$6:G$1005,Calculation!$B508,1)="","",INDEX(Backlog!G$6:G$1005,Calculation!$B508,1)),"")</f>
        <v/>
      </c>
      <c r="I508" s="86" t="str">
        <f>IFERROR(IF(INDEX(Backlog!H$6:H$1005,Calculation!$B508,1)="","Not set",INDEX(Backlog!H$6:H$1005,Calculation!$B508,1)),"")</f>
        <v>Not set</v>
      </c>
      <c r="J508" s="86" t="str">
        <f>IFERROR(""&amp;INDEX(Backlog!I$6:I$1005,Calculation!$B508,1),"")</f>
        <v/>
      </c>
      <c r="K508" s="86" t="str">
        <f>IFERROR(IF(LEN(INDEX(Backlog!J$6:J$1005,Calculation!$B508,1))=0,"Not set",INDEX(Backlog!J$6:J$1005,Calculation!$B508,1)),"")</f>
        <v>Not set</v>
      </c>
      <c r="L508" s="105" t="str">
        <f>IFERROR(IF(INDEX(Backlog!K$6:K$1005,Calculation!$B508,1)="","",INDEX(Backlog!K$6:K$1005,Calculation!$B508,1)),"")</f>
        <v/>
      </c>
      <c r="M508" s="105" t="str">
        <f t="shared" si="158"/>
        <v/>
      </c>
      <c r="N508" s="105" t="str">
        <f>IFERROR(IF(INDEX(Backlog!L$6:L$1005,Calculation!$B508,1)="","",INDEX(Backlog!L$6:L$1005,Calculation!$B508,1)),"")</f>
        <v/>
      </c>
      <c r="O508" s="105" t="str">
        <f t="shared" si="159"/>
        <v/>
      </c>
      <c r="P508" s="86" t="str">
        <f>IFERROR(""&amp;INDEX(Backlog!M$6:M$1005,Calculation!$B508,1),"")</f>
        <v/>
      </c>
      <c r="Q508" s="106" t="str">
        <f t="shared" si="160"/>
        <v/>
      </c>
      <c r="R508" s="106">
        <f t="shared" si="161"/>
        <v>0</v>
      </c>
      <c r="T508" s="107">
        <f t="shared" si="162"/>
        <v>0</v>
      </c>
      <c r="U508" s="86">
        <f t="shared" si="163"/>
        <v>1</v>
      </c>
      <c r="V508" s="86">
        <f t="shared" si="164"/>
        <v>1</v>
      </c>
      <c r="W508" s="86">
        <f t="shared" si="165"/>
        <v>1</v>
      </c>
      <c r="X508" s="86">
        <f t="shared" si="172"/>
        <v>0</v>
      </c>
      <c r="Y508" s="86" t="str">
        <f t="shared" si="166"/>
        <v xml:space="preserve">#0 - </v>
      </c>
      <c r="Z508" s="86" t="str">
        <f t="shared" si="167"/>
        <v>-</v>
      </c>
      <c r="AA508" s="86" t="str">
        <f>IF(X508=0,"",IF(LEN(K508)=0,COLUMN(Kanban!$D$8),IFERROR(MATCH(K508,Kanban!$A$8:$AI$8,0),COLUMN(Kanban!$D$8))))</f>
        <v/>
      </c>
      <c r="AB508" s="86" t="str">
        <f>IF(X508=0,"",2*COUNTIF($AA$5:AA508,AA508)+$AF$5)</f>
        <v/>
      </c>
      <c r="AC508" s="106" t="str">
        <f t="shared" si="173"/>
        <v>-</v>
      </c>
      <c r="BF508" s="111" t="str">
        <f t="array" ref="BF508">IFERROR(SMALL(IF($D$5:$D$1004=$AP$6,$N$5:$N$1004,""),B508),"")</f>
        <v/>
      </c>
      <c r="BG508" s="112" t="str">
        <f>IF(IFERROR(MATCH(BF508,$BF$4:BF507,0),0)=0,MAX($BG$4:BG507)+1,"")</f>
        <v/>
      </c>
      <c r="BH508" s="113" t="str">
        <f t="shared" si="168"/>
        <v/>
      </c>
      <c r="BI508" s="112" t="str">
        <f t="shared" si="169"/>
        <v/>
      </c>
      <c r="BJ508" s="86" t="str">
        <f t="shared" si="170"/>
        <v/>
      </c>
      <c r="BK508" s="86" t="str">
        <f t="shared" si="174"/>
        <v/>
      </c>
      <c r="BL508" s="86" t="str">
        <f t="shared" si="171"/>
        <v/>
      </c>
      <c r="BM508" s="86" t="str">
        <f t="shared" si="175"/>
        <v/>
      </c>
    </row>
    <row r="509" spans="2:65" s="7" customFormat="1" x14ac:dyDescent="0.25">
      <c r="B509" s="104">
        <v>505</v>
      </c>
      <c r="C509" s="86">
        <f>IFERROR(INDEX(Backlog!B$6:B$1005,Calculation!$B509,1),"")</f>
        <v>0</v>
      </c>
      <c r="D509" s="86" t="str">
        <f>IFERROR(IF(INDEX(Backlog!C$6:C$1005,Calculation!$B509,1)="","",INDEX(Backlog!C$6:C$1005,Calculation!$B509,1)),"")</f>
        <v/>
      </c>
      <c r="E509" s="86" t="str">
        <f>IFERROR(""&amp;INDEX(Backlog!D$6:D$1005,Calculation!$B509,1),"")</f>
        <v/>
      </c>
      <c r="F509" s="86" t="str">
        <f>IFERROR(""&amp;INDEX(Backlog!E$6:E$1005,Calculation!$B509,1),"")</f>
        <v/>
      </c>
      <c r="G509" s="86" t="str">
        <f>IFERROR(""&amp;INDEX(Backlog!F$6:F$1005,Calculation!$B509,1),"")</f>
        <v/>
      </c>
      <c r="H509" s="86" t="str">
        <f>IFERROR(IF(INDEX(Backlog!G$6:G$1005,Calculation!$B509,1)="","",INDEX(Backlog!G$6:G$1005,Calculation!$B509,1)),"")</f>
        <v/>
      </c>
      <c r="I509" s="86" t="str">
        <f>IFERROR(IF(INDEX(Backlog!H$6:H$1005,Calculation!$B509,1)="","Not set",INDEX(Backlog!H$6:H$1005,Calculation!$B509,1)),"")</f>
        <v>Not set</v>
      </c>
      <c r="J509" s="86" t="str">
        <f>IFERROR(""&amp;INDEX(Backlog!I$6:I$1005,Calculation!$B509,1),"")</f>
        <v/>
      </c>
      <c r="K509" s="86" t="str">
        <f>IFERROR(IF(LEN(INDEX(Backlog!J$6:J$1005,Calculation!$B509,1))=0,"Not set",INDEX(Backlog!J$6:J$1005,Calculation!$B509,1)),"")</f>
        <v>Not set</v>
      </c>
      <c r="L509" s="105" t="str">
        <f>IFERROR(IF(INDEX(Backlog!K$6:K$1005,Calculation!$B509,1)="","",INDEX(Backlog!K$6:K$1005,Calculation!$B509,1)),"")</f>
        <v/>
      </c>
      <c r="M509" s="105" t="str">
        <f t="shared" si="158"/>
        <v/>
      </c>
      <c r="N509" s="105" t="str">
        <f>IFERROR(IF(INDEX(Backlog!L$6:L$1005,Calculation!$B509,1)="","",INDEX(Backlog!L$6:L$1005,Calculation!$B509,1)),"")</f>
        <v/>
      </c>
      <c r="O509" s="105" t="str">
        <f t="shared" si="159"/>
        <v/>
      </c>
      <c r="P509" s="86" t="str">
        <f>IFERROR(""&amp;INDEX(Backlog!M$6:M$1005,Calculation!$B509,1),"")</f>
        <v/>
      </c>
      <c r="Q509" s="106" t="str">
        <f t="shared" si="160"/>
        <v/>
      </c>
      <c r="R509" s="106">
        <f t="shared" si="161"/>
        <v>0</v>
      </c>
      <c r="T509" s="107">
        <f t="shared" si="162"/>
        <v>0</v>
      </c>
      <c r="U509" s="86">
        <f t="shared" si="163"/>
        <v>1</v>
      </c>
      <c r="V509" s="86">
        <f t="shared" si="164"/>
        <v>1</v>
      </c>
      <c r="W509" s="86">
        <f t="shared" si="165"/>
        <v>1</v>
      </c>
      <c r="X509" s="86">
        <f t="shared" si="172"/>
        <v>0</v>
      </c>
      <c r="Y509" s="86" t="str">
        <f t="shared" si="166"/>
        <v xml:space="preserve">#0 - </v>
      </c>
      <c r="Z509" s="86" t="str">
        <f t="shared" si="167"/>
        <v>-</v>
      </c>
      <c r="AA509" s="86" t="str">
        <f>IF(X509=0,"",IF(LEN(K509)=0,COLUMN(Kanban!$D$8),IFERROR(MATCH(K509,Kanban!$A$8:$AI$8,0),COLUMN(Kanban!$D$8))))</f>
        <v/>
      </c>
      <c r="AB509" s="86" t="str">
        <f>IF(X509=0,"",2*COUNTIF($AA$5:AA509,AA509)+$AF$5)</f>
        <v/>
      </c>
      <c r="AC509" s="106" t="str">
        <f t="shared" si="173"/>
        <v>-</v>
      </c>
      <c r="BF509" s="111" t="str">
        <f t="array" ref="BF509">IFERROR(SMALL(IF($D$5:$D$1004=$AP$6,$N$5:$N$1004,""),B509),"")</f>
        <v/>
      </c>
      <c r="BG509" s="112" t="str">
        <f>IF(IFERROR(MATCH(BF509,$BF$4:BF508,0),0)=0,MAX($BG$4:BG508)+1,"")</f>
        <v/>
      </c>
      <c r="BH509" s="113" t="str">
        <f t="shared" si="168"/>
        <v/>
      </c>
      <c r="BI509" s="112" t="str">
        <f t="shared" si="169"/>
        <v/>
      </c>
      <c r="BJ509" s="86" t="str">
        <f t="shared" si="170"/>
        <v/>
      </c>
      <c r="BK509" s="86" t="str">
        <f t="shared" si="174"/>
        <v/>
      </c>
      <c r="BL509" s="86" t="str">
        <f t="shared" si="171"/>
        <v/>
      </c>
      <c r="BM509" s="86" t="str">
        <f t="shared" si="175"/>
        <v/>
      </c>
    </row>
    <row r="510" spans="2:65" s="7" customFormat="1" x14ac:dyDescent="0.25">
      <c r="B510" s="104">
        <v>506</v>
      </c>
      <c r="C510" s="86">
        <f>IFERROR(INDEX(Backlog!B$6:B$1005,Calculation!$B510,1),"")</f>
        <v>0</v>
      </c>
      <c r="D510" s="86" t="str">
        <f>IFERROR(IF(INDEX(Backlog!C$6:C$1005,Calculation!$B510,1)="","",INDEX(Backlog!C$6:C$1005,Calculation!$B510,1)),"")</f>
        <v/>
      </c>
      <c r="E510" s="86" t="str">
        <f>IFERROR(""&amp;INDEX(Backlog!D$6:D$1005,Calculation!$B510,1),"")</f>
        <v/>
      </c>
      <c r="F510" s="86" t="str">
        <f>IFERROR(""&amp;INDEX(Backlog!E$6:E$1005,Calculation!$B510,1),"")</f>
        <v/>
      </c>
      <c r="G510" s="86" t="str">
        <f>IFERROR(""&amp;INDEX(Backlog!F$6:F$1005,Calculation!$B510,1),"")</f>
        <v/>
      </c>
      <c r="H510" s="86" t="str">
        <f>IFERROR(IF(INDEX(Backlog!G$6:G$1005,Calculation!$B510,1)="","",INDEX(Backlog!G$6:G$1005,Calculation!$B510,1)),"")</f>
        <v/>
      </c>
      <c r="I510" s="86" t="str">
        <f>IFERROR(IF(INDEX(Backlog!H$6:H$1005,Calculation!$B510,1)="","Not set",INDEX(Backlog!H$6:H$1005,Calculation!$B510,1)),"")</f>
        <v>Not set</v>
      </c>
      <c r="J510" s="86" t="str">
        <f>IFERROR(""&amp;INDEX(Backlog!I$6:I$1005,Calculation!$B510,1),"")</f>
        <v/>
      </c>
      <c r="K510" s="86" t="str">
        <f>IFERROR(IF(LEN(INDEX(Backlog!J$6:J$1005,Calculation!$B510,1))=0,"Not set",INDEX(Backlog!J$6:J$1005,Calculation!$B510,1)),"")</f>
        <v>Not set</v>
      </c>
      <c r="L510" s="105" t="str">
        <f>IFERROR(IF(INDEX(Backlog!K$6:K$1005,Calculation!$B510,1)="","",INDEX(Backlog!K$6:K$1005,Calculation!$B510,1)),"")</f>
        <v/>
      </c>
      <c r="M510" s="105" t="str">
        <f t="shared" si="158"/>
        <v/>
      </c>
      <c r="N510" s="105" t="str">
        <f>IFERROR(IF(INDEX(Backlog!L$6:L$1005,Calculation!$B510,1)="","",INDEX(Backlog!L$6:L$1005,Calculation!$B510,1)),"")</f>
        <v/>
      </c>
      <c r="O510" s="105" t="str">
        <f t="shared" si="159"/>
        <v/>
      </c>
      <c r="P510" s="86" t="str">
        <f>IFERROR(""&amp;INDEX(Backlog!M$6:M$1005,Calculation!$B510,1),"")</f>
        <v/>
      </c>
      <c r="Q510" s="106" t="str">
        <f t="shared" si="160"/>
        <v/>
      </c>
      <c r="R510" s="106">
        <f t="shared" si="161"/>
        <v>0</v>
      </c>
      <c r="T510" s="107">
        <f t="shared" si="162"/>
        <v>0</v>
      </c>
      <c r="U510" s="86">
        <f t="shared" si="163"/>
        <v>1</v>
      </c>
      <c r="V510" s="86">
        <f t="shared" si="164"/>
        <v>1</v>
      </c>
      <c r="W510" s="86">
        <f t="shared" si="165"/>
        <v>1</v>
      </c>
      <c r="X510" s="86">
        <f t="shared" si="172"/>
        <v>0</v>
      </c>
      <c r="Y510" s="86" t="str">
        <f t="shared" si="166"/>
        <v xml:space="preserve">#0 - </v>
      </c>
      <c r="Z510" s="86" t="str">
        <f t="shared" si="167"/>
        <v>-</v>
      </c>
      <c r="AA510" s="86" t="str">
        <f>IF(X510=0,"",IF(LEN(K510)=0,COLUMN(Kanban!$D$8),IFERROR(MATCH(K510,Kanban!$A$8:$AI$8,0),COLUMN(Kanban!$D$8))))</f>
        <v/>
      </c>
      <c r="AB510" s="86" t="str">
        <f>IF(X510=0,"",2*COUNTIF($AA$5:AA510,AA510)+$AF$5)</f>
        <v/>
      </c>
      <c r="AC510" s="106" t="str">
        <f t="shared" si="173"/>
        <v>-</v>
      </c>
      <c r="BF510" s="111" t="str">
        <f t="array" ref="BF510">IFERROR(SMALL(IF($D$5:$D$1004=$AP$6,$N$5:$N$1004,""),B510),"")</f>
        <v/>
      </c>
      <c r="BG510" s="112" t="str">
        <f>IF(IFERROR(MATCH(BF510,$BF$4:BF509,0),0)=0,MAX($BG$4:BG509)+1,"")</f>
        <v/>
      </c>
      <c r="BH510" s="113" t="str">
        <f t="shared" si="168"/>
        <v/>
      </c>
      <c r="BI510" s="112" t="str">
        <f t="shared" si="169"/>
        <v/>
      </c>
      <c r="BJ510" s="86" t="str">
        <f t="shared" si="170"/>
        <v/>
      </c>
      <c r="BK510" s="86" t="str">
        <f t="shared" si="174"/>
        <v/>
      </c>
      <c r="BL510" s="86" t="str">
        <f t="shared" si="171"/>
        <v/>
      </c>
      <c r="BM510" s="86" t="str">
        <f t="shared" si="175"/>
        <v/>
      </c>
    </row>
    <row r="511" spans="2:65" s="7" customFormat="1" x14ac:dyDescent="0.25">
      <c r="B511" s="104">
        <v>507</v>
      </c>
      <c r="C511" s="86">
        <f>IFERROR(INDEX(Backlog!B$6:B$1005,Calculation!$B511,1),"")</f>
        <v>0</v>
      </c>
      <c r="D511" s="86" t="str">
        <f>IFERROR(IF(INDEX(Backlog!C$6:C$1005,Calculation!$B511,1)="","",INDEX(Backlog!C$6:C$1005,Calculation!$B511,1)),"")</f>
        <v/>
      </c>
      <c r="E511" s="86" t="str">
        <f>IFERROR(""&amp;INDEX(Backlog!D$6:D$1005,Calculation!$B511,1),"")</f>
        <v/>
      </c>
      <c r="F511" s="86" t="str">
        <f>IFERROR(""&amp;INDEX(Backlog!E$6:E$1005,Calculation!$B511,1),"")</f>
        <v/>
      </c>
      <c r="G511" s="86" t="str">
        <f>IFERROR(""&amp;INDEX(Backlog!F$6:F$1005,Calculation!$B511,1),"")</f>
        <v/>
      </c>
      <c r="H511" s="86" t="str">
        <f>IFERROR(IF(INDEX(Backlog!G$6:G$1005,Calculation!$B511,1)="","",INDEX(Backlog!G$6:G$1005,Calculation!$B511,1)),"")</f>
        <v/>
      </c>
      <c r="I511" s="86" t="str">
        <f>IFERROR(IF(INDEX(Backlog!H$6:H$1005,Calculation!$B511,1)="","Not set",INDEX(Backlog!H$6:H$1005,Calculation!$B511,1)),"")</f>
        <v>Not set</v>
      </c>
      <c r="J511" s="86" t="str">
        <f>IFERROR(""&amp;INDEX(Backlog!I$6:I$1005,Calculation!$B511,1),"")</f>
        <v/>
      </c>
      <c r="K511" s="86" t="str">
        <f>IFERROR(IF(LEN(INDEX(Backlog!J$6:J$1005,Calculation!$B511,1))=0,"Not set",INDEX(Backlog!J$6:J$1005,Calculation!$B511,1)),"")</f>
        <v>Not set</v>
      </c>
      <c r="L511" s="105" t="str">
        <f>IFERROR(IF(INDEX(Backlog!K$6:K$1005,Calculation!$B511,1)="","",INDEX(Backlog!K$6:K$1005,Calculation!$B511,1)),"")</f>
        <v/>
      </c>
      <c r="M511" s="105" t="str">
        <f t="shared" si="158"/>
        <v/>
      </c>
      <c r="N511" s="105" t="str">
        <f>IFERROR(IF(INDEX(Backlog!L$6:L$1005,Calculation!$B511,1)="","",INDEX(Backlog!L$6:L$1005,Calculation!$B511,1)),"")</f>
        <v/>
      </c>
      <c r="O511" s="105" t="str">
        <f t="shared" si="159"/>
        <v/>
      </c>
      <c r="P511" s="86" t="str">
        <f>IFERROR(""&amp;INDEX(Backlog!M$6:M$1005,Calculation!$B511,1),"")</f>
        <v/>
      </c>
      <c r="Q511" s="106" t="str">
        <f t="shared" si="160"/>
        <v/>
      </c>
      <c r="R511" s="106">
        <f t="shared" si="161"/>
        <v>0</v>
      </c>
      <c r="T511" s="107">
        <f t="shared" si="162"/>
        <v>0</v>
      </c>
      <c r="U511" s="86">
        <f t="shared" si="163"/>
        <v>1</v>
      </c>
      <c r="V511" s="86">
        <f t="shared" si="164"/>
        <v>1</v>
      </c>
      <c r="W511" s="86">
        <f t="shared" si="165"/>
        <v>1</v>
      </c>
      <c r="X511" s="86">
        <f t="shared" si="172"/>
        <v>0</v>
      </c>
      <c r="Y511" s="86" t="str">
        <f t="shared" si="166"/>
        <v xml:space="preserve">#0 - </v>
      </c>
      <c r="Z511" s="86" t="str">
        <f t="shared" si="167"/>
        <v>-</v>
      </c>
      <c r="AA511" s="86" t="str">
        <f>IF(X511=0,"",IF(LEN(K511)=0,COLUMN(Kanban!$D$8),IFERROR(MATCH(K511,Kanban!$A$8:$AI$8,0),COLUMN(Kanban!$D$8))))</f>
        <v/>
      </c>
      <c r="AB511" s="86" t="str">
        <f>IF(X511=0,"",2*COUNTIF($AA$5:AA511,AA511)+$AF$5)</f>
        <v/>
      </c>
      <c r="AC511" s="106" t="str">
        <f t="shared" si="173"/>
        <v>-</v>
      </c>
      <c r="BF511" s="111" t="str">
        <f t="array" ref="BF511">IFERROR(SMALL(IF($D$5:$D$1004=$AP$6,$N$5:$N$1004,""),B511),"")</f>
        <v/>
      </c>
      <c r="BG511" s="112" t="str">
        <f>IF(IFERROR(MATCH(BF511,$BF$4:BF510,0),0)=0,MAX($BG$4:BG510)+1,"")</f>
        <v/>
      </c>
      <c r="BH511" s="113" t="str">
        <f t="shared" si="168"/>
        <v/>
      </c>
      <c r="BI511" s="112" t="str">
        <f t="shared" si="169"/>
        <v/>
      </c>
      <c r="BJ511" s="86" t="str">
        <f t="shared" si="170"/>
        <v/>
      </c>
      <c r="BK511" s="86" t="str">
        <f t="shared" si="174"/>
        <v/>
      </c>
      <c r="BL511" s="86" t="str">
        <f t="shared" si="171"/>
        <v/>
      </c>
      <c r="BM511" s="86" t="str">
        <f t="shared" si="175"/>
        <v/>
      </c>
    </row>
    <row r="512" spans="2:65" s="7" customFormat="1" x14ac:dyDescent="0.25">
      <c r="B512" s="104">
        <v>508</v>
      </c>
      <c r="C512" s="86">
        <f>IFERROR(INDEX(Backlog!B$6:B$1005,Calculation!$B512,1),"")</f>
        <v>0</v>
      </c>
      <c r="D512" s="86" t="str">
        <f>IFERROR(IF(INDEX(Backlog!C$6:C$1005,Calculation!$B512,1)="","",INDEX(Backlog!C$6:C$1005,Calculation!$B512,1)),"")</f>
        <v/>
      </c>
      <c r="E512" s="86" t="str">
        <f>IFERROR(""&amp;INDEX(Backlog!D$6:D$1005,Calculation!$B512,1),"")</f>
        <v/>
      </c>
      <c r="F512" s="86" t="str">
        <f>IFERROR(""&amp;INDEX(Backlog!E$6:E$1005,Calculation!$B512,1),"")</f>
        <v/>
      </c>
      <c r="G512" s="86" t="str">
        <f>IFERROR(""&amp;INDEX(Backlog!F$6:F$1005,Calculation!$B512,1),"")</f>
        <v/>
      </c>
      <c r="H512" s="86" t="str">
        <f>IFERROR(IF(INDEX(Backlog!G$6:G$1005,Calculation!$B512,1)="","",INDEX(Backlog!G$6:G$1005,Calculation!$B512,1)),"")</f>
        <v/>
      </c>
      <c r="I512" s="86" t="str">
        <f>IFERROR(IF(INDEX(Backlog!H$6:H$1005,Calculation!$B512,1)="","Not set",INDEX(Backlog!H$6:H$1005,Calculation!$B512,1)),"")</f>
        <v>Not set</v>
      </c>
      <c r="J512" s="86" t="str">
        <f>IFERROR(""&amp;INDEX(Backlog!I$6:I$1005,Calculation!$B512,1),"")</f>
        <v/>
      </c>
      <c r="K512" s="86" t="str">
        <f>IFERROR(IF(LEN(INDEX(Backlog!J$6:J$1005,Calculation!$B512,1))=0,"Not set",INDEX(Backlog!J$6:J$1005,Calculation!$B512,1)),"")</f>
        <v>Not set</v>
      </c>
      <c r="L512" s="105" t="str">
        <f>IFERROR(IF(INDEX(Backlog!K$6:K$1005,Calculation!$B512,1)="","",INDEX(Backlog!K$6:K$1005,Calculation!$B512,1)),"")</f>
        <v/>
      </c>
      <c r="M512" s="105" t="str">
        <f t="shared" si="158"/>
        <v/>
      </c>
      <c r="N512" s="105" t="str">
        <f>IFERROR(IF(INDEX(Backlog!L$6:L$1005,Calculation!$B512,1)="","",INDEX(Backlog!L$6:L$1005,Calculation!$B512,1)),"")</f>
        <v/>
      </c>
      <c r="O512" s="105" t="str">
        <f t="shared" si="159"/>
        <v/>
      </c>
      <c r="P512" s="86" t="str">
        <f>IFERROR(""&amp;INDEX(Backlog!M$6:M$1005,Calculation!$B512,1),"")</f>
        <v/>
      </c>
      <c r="Q512" s="106" t="str">
        <f t="shared" si="160"/>
        <v/>
      </c>
      <c r="R512" s="106">
        <f t="shared" si="161"/>
        <v>0</v>
      </c>
      <c r="T512" s="107">
        <f t="shared" si="162"/>
        <v>0</v>
      </c>
      <c r="U512" s="86">
        <f t="shared" si="163"/>
        <v>1</v>
      </c>
      <c r="V512" s="86">
        <f t="shared" si="164"/>
        <v>1</v>
      </c>
      <c r="W512" s="86">
        <f t="shared" si="165"/>
        <v>1</v>
      </c>
      <c r="X512" s="86">
        <f t="shared" si="172"/>
        <v>0</v>
      </c>
      <c r="Y512" s="86" t="str">
        <f t="shared" si="166"/>
        <v xml:space="preserve">#0 - </v>
      </c>
      <c r="Z512" s="86" t="str">
        <f t="shared" si="167"/>
        <v>-</v>
      </c>
      <c r="AA512" s="86" t="str">
        <f>IF(X512=0,"",IF(LEN(K512)=0,COLUMN(Kanban!$D$8),IFERROR(MATCH(K512,Kanban!$A$8:$AI$8,0),COLUMN(Kanban!$D$8))))</f>
        <v/>
      </c>
      <c r="AB512" s="86" t="str">
        <f>IF(X512=0,"",2*COUNTIF($AA$5:AA512,AA512)+$AF$5)</f>
        <v/>
      </c>
      <c r="AC512" s="106" t="str">
        <f t="shared" si="173"/>
        <v>-</v>
      </c>
      <c r="BF512" s="111" t="str">
        <f t="array" ref="BF512">IFERROR(SMALL(IF($D$5:$D$1004=$AP$6,$N$5:$N$1004,""),B512),"")</f>
        <v/>
      </c>
      <c r="BG512" s="112" t="str">
        <f>IF(IFERROR(MATCH(BF512,$BF$4:BF511,0),0)=0,MAX($BG$4:BG511)+1,"")</f>
        <v/>
      </c>
      <c r="BH512" s="113" t="str">
        <f t="shared" si="168"/>
        <v/>
      </c>
      <c r="BI512" s="112" t="str">
        <f t="shared" si="169"/>
        <v/>
      </c>
      <c r="BJ512" s="86" t="str">
        <f t="shared" si="170"/>
        <v/>
      </c>
      <c r="BK512" s="86" t="str">
        <f t="shared" si="174"/>
        <v/>
      </c>
      <c r="BL512" s="86" t="str">
        <f t="shared" si="171"/>
        <v/>
      </c>
      <c r="BM512" s="86" t="str">
        <f t="shared" si="175"/>
        <v/>
      </c>
    </row>
    <row r="513" spans="2:65" s="7" customFormat="1" x14ac:dyDescent="0.25">
      <c r="B513" s="104">
        <v>509</v>
      </c>
      <c r="C513" s="86">
        <f>IFERROR(INDEX(Backlog!B$6:B$1005,Calculation!$B513,1),"")</f>
        <v>0</v>
      </c>
      <c r="D513" s="86" t="str">
        <f>IFERROR(IF(INDEX(Backlog!C$6:C$1005,Calculation!$B513,1)="","",INDEX(Backlog!C$6:C$1005,Calculation!$B513,1)),"")</f>
        <v/>
      </c>
      <c r="E513" s="86" t="str">
        <f>IFERROR(""&amp;INDEX(Backlog!D$6:D$1005,Calculation!$B513,1),"")</f>
        <v/>
      </c>
      <c r="F513" s="86" t="str">
        <f>IFERROR(""&amp;INDEX(Backlog!E$6:E$1005,Calculation!$B513,1),"")</f>
        <v/>
      </c>
      <c r="G513" s="86" t="str">
        <f>IFERROR(""&amp;INDEX(Backlog!F$6:F$1005,Calculation!$B513,1),"")</f>
        <v/>
      </c>
      <c r="H513" s="86" t="str">
        <f>IFERROR(IF(INDEX(Backlog!G$6:G$1005,Calculation!$B513,1)="","",INDEX(Backlog!G$6:G$1005,Calculation!$B513,1)),"")</f>
        <v/>
      </c>
      <c r="I513" s="86" t="str">
        <f>IFERROR(IF(INDEX(Backlog!H$6:H$1005,Calculation!$B513,1)="","Not set",INDEX(Backlog!H$6:H$1005,Calculation!$B513,1)),"")</f>
        <v>Not set</v>
      </c>
      <c r="J513" s="86" t="str">
        <f>IFERROR(""&amp;INDEX(Backlog!I$6:I$1005,Calculation!$B513,1),"")</f>
        <v/>
      </c>
      <c r="K513" s="86" t="str">
        <f>IFERROR(IF(LEN(INDEX(Backlog!J$6:J$1005,Calculation!$B513,1))=0,"Not set",INDEX(Backlog!J$6:J$1005,Calculation!$B513,1)),"")</f>
        <v>Not set</v>
      </c>
      <c r="L513" s="105" t="str">
        <f>IFERROR(IF(INDEX(Backlog!K$6:K$1005,Calculation!$B513,1)="","",INDEX(Backlog!K$6:K$1005,Calculation!$B513,1)),"")</f>
        <v/>
      </c>
      <c r="M513" s="105" t="str">
        <f t="shared" si="158"/>
        <v/>
      </c>
      <c r="N513" s="105" t="str">
        <f>IFERROR(IF(INDEX(Backlog!L$6:L$1005,Calculation!$B513,1)="","",INDEX(Backlog!L$6:L$1005,Calculation!$B513,1)),"")</f>
        <v/>
      </c>
      <c r="O513" s="105" t="str">
        <f t="shared" si="159"/>
        <v/>
      </c>
      <c r="P513" s="86" t="str">
        <f>IFERROR(""&amp;INDEX(Backlog!M$6:M$1005,Calculation!$B513,1),"")</f>
        <v/>
      </c>
      <c r="Q513" s="106" t="str">
        <f t="shared" si="160"/>
        <v/>
      </c>
      <c r="R513" s="106">
        <f t="shared" si="161"/>
        <v>0</v>
      </c>
      <c r="T513" s="107">
        <f t="shared" si="162"/>
        <v>0</v>
      </c>
      <c r="U513" s="86">
        <f t="shared" si="163"/>
        <v>1</v>
      </c>
      <c r="V513" s="86">
        <f t="shared" si="164"/>
        <v>1</v>
      </c>
      <c r="W513" s="86">
        <f t="shared" si="165"/>
        <v>1</v>
      </c>
      <c r="X513" s="86">
        <f t="shared" si="172"/>
        <v>0</v>
      </c>
      <c r="Y513" s="86" t="str">
        <f t="shared" si="166"/>
        <v xml:space="preserve">#0 - </v>
      </c>
      <c r="Z513" s="86" t="str">
        <f t="shared" si="167"/>
        <v>-</v>
      </c>
      <c r="AA513" s="86" t="str">
        <f>IF(X513=0,"",IF(LEN(K513)=0,COLUMN(Kanban!$D$8),IFERROR(MATCH(K513,Kanban!$A$8:$AI$8,0),COLUMN(Kanban!$D$8))))</f>
        <v/>
      </c>
      <c r="AB513" s="86" t="str">
        <f>IF(X513=0,"",2*COUNTIF($AA$5:AA513,AA513)+$AF$5)</f>
        <v/>
      </c>
      <c r="AC513" s="106" t="str">
        <f t="shared" si="173"/>
        <v>-</v>
      </c>
      <c r="BF513" s="111" t="str">
        <f t="array" ref="BF513">IFERROR(SMALL(IF($D$5:$D$1004=$AP$6,$N$5:$N$1004,""),B513),"")</f>
        <v/>
      </c>
      <c r="BG513" s="112" t="str">
        <f>IF(IFERROR(MATCH(BF513,$BF$4:BF512,0),0)=0,MAX($BG$4:BG512)+1,"")</f>
        <v/>
      </c>
      <c r="BH513" s="113" t="str">
        <f t="shared" si="168"/>
        <v/>
      </c>
      <c r="BI513" s="112" t="str">
        <f t="shared" si="169"/>
        <v/>
      </c>
      <c r="BJ513" s="86" t="str">
        <f t="shared" si="170"/>
        <v/>
      </c>
      <c r="BK513" s="86" t="str">
        <f t="shared" si="174"/>
        <v/>
      </c>
      <c r="BL513" s="86" t="str">
        <f t="shared" si="171"/>
        <v/>
      </c>
      <c r="BM513" s="86" t="str">
        <f t="shared" si="175"/>
        <v/>
      </c>
    </row>
    <row r="514" spans="2:65" s="7" customFormat="1" x14ac:dyDescent="0.25">
      <c r="B514" s="104">
        <v>510</v>
      </c>
      <c r="C514" s="86">
        <f>IFERROR(INDEX(Backlog!B$6:B$1005,Calculation!$B514,1),"")</f>
        <v>0</v>
      </c>
      <c r="D514" s="86" t="str">
        <f>IFERROR(IF(INDEX(Backlog!C$6:C$1005,Calculation!$B514,1)="","",INDEX(Backlog!C$6:C$1005,Calculation!$B514,1)),"")</f>
        <v/>
      </c>
      <c r="E514" s="86" t="str">
        <f>IFERROR(""&amp;INDEX(Backlog!D$6:D$1005,Calculation!$B514,1),"")</f>
        <v/>
      </c>
      <c r="F514" s="86" t="str">
        <f>IFERROR(""&amp;INDEX(Backlog!E$6:E$1005,Calculation!$B514,1),"")</f>
        <v/>
      </c>
      <c r="G514" s="86" t="str">
        <f>IFERROR(""&amp;INDEX(Backlog!F$6:F$1005,Calculation!$B514,1),"")</f>
        <v/>
      </c>
      <c r="H514" s="86" t="str">
        <f>IFERROR(IF(INDEX(Backlog!G$6:G$1005,Calculation!$B514,1)="","",INDEX(Backlog!G$6:G$1005,Calculation!$B514,1)),"")</f>
        <v/>
      </c>
      <c r="I514" s="86" t="str">
        <f>IFERROR(IF(INDEX(Backlog!H$6:H$1005,Calculation!$B514,1)="","Not set",INDEX(Backlog!H$6:H$1005,Calculation!$B514,1)),"")</f>
        <v>Not set</v>
      </c>
      <c r="J514" s="86" t="str">
        <f>IFERROR(""&amp;INDEX(Backlog!I$6:I$1005,Calculation!$B514,1),"")</f>
        <v/>
      </c>
      <c r="K514" s="86" t="str">
        <f>IFERROR(IF(LEN(INDEX(Backlog!J$6:J$1005,Calculation!$B514,1))=0,"Not set",INDEX(Backlog!J$6:J$1005,Calculation!$B514,1)),"")</f>
        <v>Not set</v>
      </c>
      <c r="L514" s="105" t="str">
        <f>IFERROR(IF(INDEX(Backlog!K$6:K$1005,Calculation!$B514,1)="","",INDEX(Backlog!K$6:K$1005,Calculation!$B514,1)),"")</f>
        <v/>
      </c>
      <c r="M514" s="105" t="str">
        <f t="shared" si="158"/>
        <v/>
      </c>
      <c r="N514" s="105" t="str">
        <f>IFERROR(IF(INDEX(Backlog!L$6:L$1005,Calculation!$B514,1)="","",INDEX(Backlog!L$6:L$1005,Calculation!$B514,1)),"")</f>
        <v/>
      </c>
      <c r="O514" s="105" t="str">
        <f t="shared" si="159"/>
        <v/>
      </c>
      <c r="P514" s="86" t="str">
        <f>IFERROR(""&amp;INDEX(Backlog!M$6:M$1005,Calculation!$B514,1),"")</f>
        <v/>
      </c>
      <c r="Q514" s="106" t="str">
        <f t="shared" si="160"/>
        <v/>
      </c>
      <c r="R514" s="106">
        <f t="shared" si="161"/>
        <v>0</v>
      </c>
      <c r="T514" s="107">
        <f t="shared" si="162"/>
        <v>0</v>
      </c>
      <c r="U514" s="86">
        <f t="shared" si="163"/>
        <v>1</v>
      </c>
      <c r="V514" s="86">
        <f t="shared" si="164"/>
        <v>1</v>
      </c>
      <c r="W514" s="86">
        <f t="shared" si="165"/>
        <v>1</v>
      </c>
      <c r="X514" s="86">
        <f t="shared" si="172"/>
        <v>0</v>
      </c>
      <c r="Y514" s="86" t="str">
        <f t="shared" si="166"/>
        <v xml:space="preserve">#0 - </v>
      </c>
      <c r="Z514" s="86" t="str">
        <f t="shared" si="167"/>
        <v>-</v>
      </c>
      <c r="AA514" s="86" t="str">
        <f>IF(X514=0,"",IF(LEN(K514)=0,COLUMN(Kanban!$D$8),IFERROR(MATCH(K514,Kanban!$A$8:$AI$8,0),COLUMN(Kanban!$D$8))))</f>
        <v/>
      </c>
      <c r="AB514" s="86" t="str">
        <f>IF(X514=0,"",2*COUNTIF($AA$5:AA514,AA514)+$AF$5)</f>
        <v/>
      </c>
      <c r="AC514" s="106" t="str">
        <f t="shared" si="173"/>
        <v>-</v>
      </c>
      <c r="BF514" s="111" t="str">
        <f t="array" ref="BF514">IFERROR(SMALL(IF($D$5:$D$1004=$AP$6,$N$5:$N$1004,""),B514),"")</f>
        <v/>
      </c>
      <c r="BG514" s="112" t="str">
        <f>IF(IFERROR(MATCH(BF514,$BF$4:BF513,0),0)=0,MAX($BG$4:BG513)+1,"")</f>
        <v/>
      </c>
      <c r="BH514" s="113" t="str">
        <f t="shared" si="168"/>
        <v/>
      </c>
      <c r="BI514" s="112" t="str">
        <f t="shared" si="169"/>
        <v/>
      </c>
      <c r="BJ514" s="86" t="str">
        <f t="shared" si="170"/>
        <v/>
      </c>
      <c r="BK514" s="86" t="str">
        <f t="shared" si="174"/>
        <v/>
      </c>
      <c r="BL514" s="86" t="str">
        <f t="shared" si="171"/>
        <v/>
      </c>
      <c r="BM514" s="86" t="str">
        <f t="shared" si="175"/>
        <v/>
      </c>
    </row>
    <row r="515" spans="2:65" s="7" customFormat="1" x14ac:dyDescent="0.25">
      <c r="B515" s="104">
        <v>511</v>
      </c>
      <c r="C515" s="86">
        <f>IFERROR(INDEX(Backlog!B$6:B$1005,Calculation!$B515,1),"")</f>
        <v>0</v>
      </c>
      <c r="D515" s="86" t="str">
        <f>IFERROR(IF(INDEX(Backlog!C$6:C$1005,Calculation!$B515,1)="","",INDEX(Backlog!C$6:C$1005,Calculation!$B515,1)),"")</f>
        <v/>
      </c>
      <c r="E515" s="86" t="str">
        <f>IFERROR(""&amp;INDEX(Backlog!D$6:D$1005,Calculation!$B515,1),"")</f>
        <v/>
      </c>
      <c r="F515" s="86" t="str">
        <f>IFERROR(""&amp;INDEX(Backlog!E$6:E$1005,Calculation!$B515,1),"")</f>
        <v/>
      </c>
      <c r="G515" s="86" t="str">
        <f>IFERROR(""&amp;INDEX(Backlog!F$6:F$1005,Calculation!$B515,1),"")</f>
        <v/>
      </c>
      <c r="H515" s="86" t="str">
        <f>IFERROR(IF(INDEX(Backlog!G$6:G$1005,Calculation!$B515,1)="","",INDEX(Backlog!G$6:G$1005,Calculation!$B515,1)),"")</f>
        <v/>
      </c>
      <c r="I515" s="86" t="str">
        <f>IFERROR(IF(INDEX(Backlog!H$6:H$1005,Calculation!$B515,1)="","Not set",INDEX(Backlog!H$6:H$1005,Calculation!$B515,1)),"")</f>
        <v>Not set</v>
      </c>
      <c r="J515" s="86" t="str">
        <f>IFERROR(""&amp;INDEX(Backlog!I$6:I$1005,Calculation!$B515,1),"")</f>
        <v/>
      </c>
      <c r="K515" s="86" t="str">
        <f>IFERROR(IF(LEN(INDEX(Backlog!J$6:J$1005,Calculation!$B515,1))=0,"Not set",INDEX(Backlog!J$6:J$1005,Calculation!$B515,1)),"")</f>
        <v>Not set</v>
      </c>
      <c r="L515" s="105" t="str">
        <f>IFERROR(IF(INDEX(Backlog!K$6:K$1005,Calculation!$B515,1)="","",INDEX(Backlog!K$6:K$1005,Calculation!$B515,1)),"")</f>
        <v/>
      </c>
      <c r="M515" s="105" t="str">
        <f t="shared" si="158"/>
        <v/>
      </c>
      <c r="N515" s="105" t="str">
        <f>IFERROR(IF(INDEX(Backlog!L$6:L$1005,Calculation!$B515,1)="","",INDEX(Backlog!L$6:L$1005,Calculation!$B515,1)),"")</f>
        <v/>
      </c>
      <c r="O515" s="105" t="str">
        <f t="shared" si="159"/>
        <v/>
      </c>
      <c r="P515" s="86" t="str">
        <f>IFERROR(""&amp;INDEX(Backlog!M$6:M$1005,Calculation!$B515,1),"")</f>
        <v/>
      </c>
      <c r="Q515" s="106" t="str">
        <f t="shared" si="160"/>
        <v/>
      </c>
      <c r="R515" s="106">
        <f t="shared" si="161"/>
        <v>0</v>
      </c>
      <c r="T515" s="107">
        <f t="shared" si="162"/>
        <v>0</v>
      </c>
      <c r="U515" s="86">
        <f t="shared" si="163"/>
        <v>1</v>
      </c>
      <c r="V515" s="86">
        <f t="shared" si="164"/>
        <v>1</v>
      </c>
      <c r="W515" s="86">
        <f t="shared" si="165"/>
        <v>1</v>
      </c>
      <c r="X515" s="86">
        <f t="shared" si="172"/>
        <v>0</v>
      </c>
      <c r="Y515" s="86" t="str">
        <f t="shared" si="166"/>
        <v xml:space="preserve">#0 - </v>
      </c>
      <c r="Z515" s="86" t="str">
        <f t="shared" si="167"/>
        <v>-</v>
      </c>
      <c r="AA515" s="86" t="str">
        <f>IF(X515=0,"",IF(LEN(K515)=0,COLUMN(Kanban!$D$8),IFERROR(MATCH(K515,Kanban!$A$8:$AI$8,0),COLUMN(Kanban!$D$8))))</f>
        <v/>
      </c>
      <c r="AB515" s="86" t="str">
        <f>IF(X515=0,"",2*COUNTIF($AA$5:AA515,AA515)+$AF$5)</f>
        <v/>
      </c>
      <c r="AC515" s="106" t="str">
        <f t="shared" si="173"/>
        <v>-</v>
      </c>
      <c r="BF515" s="111" t="str">
        <f t="array" ref="BF515">IFERROR(SMALL(IF($D$5:$D$1004=$AP$6,$N$5:$N$1004,""),B515),"")</f>
        <v/>
      </c>
      <c r="BG515" s="112" t="str">
        <f>IF(IFERROR(MATCH(BF515,$BF$4:BF514,0),0)=0,MAX($BG$4:BG514)+1,"")</f>
        <v/>
      </c>
      <c r="BH515" s="113" t="str">
        <f t="shared" si="168"/>
        <v/>
      </c>
      <c r="BI515" s="112" t="str">
        <f t="shared" si="169"/>
        <v/>
      </c>
      <c r="BJ515" s="86" t="str">
        <f t="shared" si="170"/>
        <v/>
      </c>
      <c r="BK515" s="86" t="str">
        <f t="shared" si="174"/>
        <v/>
      </c>
      <c r="BL515" s="86" t="str">
        <f t="shared" si="171"/>
        <v/>
      </c>
      <c r="BM515" s="86" t="str">
        <f t="shared" si="175"/>
        <v/>
      </c>
    </row>
    <row r="516" spans="2:65" s="7" customFormat="1" x14ac:dyDescent="0.25">
      <c r="B516" s="104">
        <v>512</v>
      </c>
      <c r="C516" s="86">
        <f>IFERROR(INDEX(Backlog!B$6:B$1005,Calculation!$B516,1),"")</f>
        <v>0</v>
      </c>
      <c r="D516" s="86" t="str">
        <f>IFERROR(IF(INDEX(Backlog!C$6:C$1005,Calculation!$B516,1)="","",INDEX(Backlog!C$6:C$1005,Calculation!$B516,1)),"")</f>
        <v/>
      </c>
      <c r="E516" s="86" t="str">
        <f>IFERROR(""&amp;INDEX(Backlog!D$6:D$1005,Calculation!$B516,1),"")</f>
        <v/>
      </c>
      <c r="F516" s="86" t="str">
        <f>IFERROR(""&amp;INDEX(Backlog!E$6:E$1005,Calculation!$B516,1),"")</f>
        <v/>
      </c>
      <c r="G516" s="86" t="str">
        <f>IFERROR(""&amp;INDEX(Backlog!F$6:F$1005,Calculation!$B516,1),"")</f>
        <v/>
      </c>
      <c r="H516" s="86" t="str">
        <f>IFERROR(IF(INDEX(Backlog!G$6:G$1005,Calculation!$B516,1)="","",INDEX(Backlog!G$6:G$1005,Calculation!$B516,1)),"")</f>
        <v/>
      </c>
      <c r="I516" s="86" t="str">
        <f>IFERROR(IF(INDEX(Backlog!H$6:H$1005,Calculation!$B516,1)="","Not set",INDEX(Backlog!H$6:H$1005,Calculation!$B516,1)),"")</f>
        <v>Not set</v>
      </c>
      <c r="J516" s="86" t="str">
        <f>IFERROR(""&amp;INDEX(Backlog!I$6:I$1005,Calculation!$B516,1),"")</f>
        <v/>
      </c>
      <c r="K516" s="86" t="str">
        <f>IFERROR(IF(LEN(INDEX(Backlog!J$6:J$1005,Calculation!$B516,1))=0,"Not set",INDEX(Backlog!J$6:J$1005,Calculation!$B516,1)),"")</f>
        <v>Not set</v>
      </c>
      <c r="L516" s="105" t="str">
        <f>IFERROR(IF(INDEX(Backlog!K$6:K$1005,Calculation!$B516,1)="","",INDEX(Backlog!K$6:K$1005,Calculation!$B516,1)),"")</f>
        <v/>
      </c>
      <c r="M516" s="105" t="str">
        <f t="shared" si="158"/>
        <v/>
      </c>
      <c r="N516" s="105" t="str">
        <f>IFERROR(IF(INDEX(Backlog!L$6:L$1005,Calculation!$B516,1)="","",INDEX(Backlog!L$6:L$1005,Calculation!$B516,1)),"")</f>
        <v/>
      </c>
      <c r="O516" s="105" t="str">
        <f t="shared" si="159"/>
        <v/>
      </c>
      <c r="P516" s="86" t="str">
        <f>IFERROR(""&amp;INDEX(Backlog!M$6:M$1005,Calculation!$B516,1),"")</f>
        <v/>
      </c>
      <c r="Q516" s="106" t="str">
        <f t="shared" si="160"/>
        <v/>
      </c>
      <c r="R516" s="106">
        <f t="shared" si="161"/>
        <v>0</v>
      </c>
      <c r="T516" s="107">
        <f t="shared" si="162"/>
        <v>0</v>
      </c>
      <c r="U516" s="86">
        <f t="shared" si="163"/>
        <v>1</v>
      </c>
      <c r="V516" s="86">
        <f t="shared" si="164"/>
        <v>1</v>
      </c>
      <c r="W516" s="86">
        <f t="shared" si="165"/>
        <v>1</v>
      </c>
      <c r="X516" s="86">
        <f t="shared" si="172"/>
        <v>0</v>
      </c>
      <c r="Y516" s="86" t="str">
        <f t="shared" si="166"/>
        <v xml:space="preserve">#0 - </v>
      </c>
      <c r="Z516" s="86" t="str">
        <f t="shared" si="167"/>
        <v>-</v>
      </c>
      <c r="AA516" s="86" t="str">
        <f>IF(X516=0,"",IF(LEN(K516)=0,COLUMN(Kanban!$D$8),IFERROR(MATCH(K516,Kanban!$A$8:$AI$8,0),COLUMN(Kanban!$D$8))))</f>
        <v/>
      </c>
      <c r="AB516" s="86" t="str">
        <f>IF(X516=0,"",2*COUNTIF($AA$5:AA516,AA516)+$AF$5)</f>
        <v/>
      </c>
      <c r="AC516" s="106" t="str">
        <f t="shared" si="173"/>
        <v>-</v>
      </c>
      <c r="BF516" s="111" t="str">
        <f t="array" ref="BF516">IFERROR(SMALL(IF($D$5:$D$1004=$AP$6,$N$5:$N$1004,""),B516),"")</f>
        <v/>
      </c>
      <c r="BG516" s="112" t="str">
        <f>IF(IFERROR(MATCH(BF516,$BF$4:BF515,0),0)=0,MAX($BG$4:BG515)+1,"")</f>
        <v/>
      </c>
      <c r="BH516" s="113" t="str">
        <f t="shared" si="168"/>
        <v/>
      </c>
      <c r="BI516" s="112" t="str">
        <f t="shared" si="169"/>
        <v/>
      </c>
      <c r="BJ516" s="86" t="str">
        <f t="shared" si="170"/>
        <v/>
      </c>
      <c r="BK516" s="86" t="str">
        <f t="shared" si="174"/>
        <v/>
      </c>
      <c r="BL516" s="86" t="str">
        <f t="shared" si="171"/>
        <v/>
      </c>
      <c r="BM516" s="86" t="str">
        <f t="shared" si="175"/>
        <v/>
      </c>
    </row>
    <row r="517" spans="2:65" s="7" customFormat="1" x14ac:dyDescent="0.25">
      <c r="B517" s="104">
        <v>513</v>
      </c>
      <c r="C517" s="86">
        <f>IFERROR(INDEX(Backlog!B$6:B$1005,Calculation!$B517,1),"")</f>
        <v>0</v>
      </c>
      <c r="D517" s="86" t="str">
        <f>IFERROR(IF(INDEX(Backlog!C$6:C$1005,Calculation!$B517,1)="","",INDEX(Backlog!C$6:C$1005,Calculation!$B517,1)),"")</f>
        <v/>
      </c>
      <c r="E517" s="86" t="str">
        <f>IFERROR(""&amp;INDEX(Backlog!D$6:D$1005,Calculation!$B517,1),"")</f>
        <v/>
      </c>
      <c r="F517" s="86" t="str">
        <f>IFERROR(""&amp;INDEX(Backlog!E$6:E$1005,Calculation!$B517,1),"")</f>
        <v/>
      </c>
      <c r="G517" s="86" t="str">
        <f>IFERROR(""&amp;INDEX(Backlog!F$6:F$1005,Calculation!$B517,1),"")</f>
        <v/>
      </c>
      <c r="H517" s="86" t="str">
        <f>IFERROR(IF(INDEX(Backlog!G$6:G$1005,Calculation!$B517,1)="","",INDEX(Backlog!G$6:G$1005,Calculation!$B517,1)),"")</f>
        <v/>
      </c>
      <c r="I517" s="86" t="str">
        <f>IFERROR(IF(INDEX(Backlog!H$6:H$1005,Calculation!$B517,1)="","Not set",INDEX(Backlog!H$6:H$1005,Calculation!$B517,1)),"")</f>
        <v>Not set</v>
      </c>
      <c r="J517" s="86" t="str">
        <f>IFERROR(""&amp;INDEX(Backlog!I$6:I$1005,Calculation!$B517,1),"")</f>
        <v/>
      </c>
      <c r="K517" s="86" t="str">
        <f>IFERROR(IF(LEN(INDEX(Backlog!J$6:J$1005,Calculation!$B517,1))=0,"Not set",INDEX(Backlog!J$6:J$1005,Calculation!$B517,1)),"")</f>
        <v>Not set</v>
      </c>
      <c r="L517" s="105" t="str">
        <f>IFERROR(IF(INDEX(Backlog!K$6:K$1005,Calculation!$B517,1)="","",INDEX(Backlog!K$6:K$1005,Calculation!$B517,1)),"")</f>
        <v/>
      </c>
      <c r="M517" s="105" t="str">
        <f t="shared" ref="M517:M580" si="176">IFERROR(INDEX($DF$12:$DF$23,MONTH(L517),1)&amp;" "&amp;DAY(L517)&amp;", "&amp;YEAR(L517),"")</f>
        <v/>
      </c>
      <c r="N517" s="105" t="str">
        <f>IFERROR(IF(INDEX(Backlog!L$6:L$1005,Calculation!$B517,1)="","",INDEX(Backlog!L$6:L$1005,Calculation!$B517,1)),"")</f>
        <v/>
      </c>
      <c r="O517" s="105" t="str">
        <f t="shared" ref="O517:O580" si="177">IFERROR(INDEX($DF$12:$DF$23,MONTH(N517),1)&amp;" "&amp;DAY(N517)&amp;", "&amp;YEAR(N517),"")</f>
        <v/>
      </c>
      <c r="P517" s="86" t="str">
        <f>IFERROR(""&amp;INDEX(Backlog!M$6:M$1005,Calculation!$B517,1),"")</f>
        <v/>
      </c>
      <c r="Q517" s="106" t="str">
        <f t="shared" ref="Q517:Q580" si="178">IF(AND(ISNUMBER(L517),ISNUMBER(N517)),N517-L517,"")</f>
        <v/>
      </c>
      <c r="R517" s="106">
        <f t="shared" ref="R517:R580" si="179">IF(AND(LEN(C517)&gt;0,LEN(F517)&gt;0),1,0)</f>
        <v>0</v>
      </c>
      <c r="T517" s="107">
        <f t="shared" ref="T517:T580" si="180">IF(OR(KanbanSprintFilter="",KanbanSprintFilter="All"),1,IF(""&amp;KanbanSprintFilter=""&amp;D517,1,0))</f>
        <v>0</v>
      </c>
      <c r="U517" s="86">
        <f t="shared" ref="U517:U580" si="181">IF(OR(KanbanResponsibleFilter="",KanbanResponsibleFilter="All"),1,IF(""&amp;KanbanResponsibleFilter=""&amp;G517,1,0))</f>
        <v>1</v>
      </c>
      <c r="V517" s="86">
        <f t="shared" ref="V517:V580" si="182">IF(OR(ttFilter="",ttFilter="All"),1,IF(""&amp;ttFilter=""&amp;E517,1,0))</f>
        <v>1</v>
      </c>
      <c r="W517" s="86">
        <f t="shared" ref="W517:W580" si="183">IF(OR(KanbanPriorityFilter="",KanbanPriorityFilter="All"),1,IF(""&amp;KanbanPriorityFilter=""&amp;I517,1,0))</f>
        <v>1</v>
      </c>
      <c r="X517" s="86">
        <f t="shared" si="172"/>
        <v>0</v>
      </c>
      <c r="Y517" s="86" t="str">
        <f t="shared" ref="Y517:Y580" si="184">IF(KanbanRow1=$DG$12,"#" &amp; C517 &amp;" - "&amp; F517, IF(KanbanRow1=$DG$13,F517,C517))</f>
        <v xml:space="preserve">#0 - </v>
      </c>
      <c r="Z517" s="86" t="str">
        <f t="shared" ref="Z517:Z580" si="185">IFERROR(IF(LEN(INDEX(C517:P517,1,MATCH(KanbanRow2,$C$3:$P$3,0)))=0,"-",INDEX(C517:P517,1,MATCH(KanbanRow2,$C$3:$P$3,0))),"-")</f>
        <v>-</v>
      </c>
      <c r="AA517" s="86" t="str">
        <f>IF(X517=0,"",IF(LEN(K517)=0,COLUMN(Kanban!$D$8),IFERROR(MATCH(K517,Kanban!$A$8:$AI$8,0),COLUMN(Kanban!$D$8))))</f>
        <v/>
      </c>
      <c r="AB517" s="86" t="str">
        <f>IF(X517=0,"",2*COUNTIF($AA$5:AA517,AA517)+$AF$5)</f>
        <v/>
      </c>
      <c r="AC517" s="106" t="str">
        <f t="shared" si="173"/>
        <v>-</v>
      </c>
      <c r="BF517" s="111" t="str">
        <f t="array" ref="BF517">IFERROR(SMALL(IF($D$5:$D$1004=$AP$6,$N$5:$N$1004,""),B517),"")</f>
        <v/>
      </c>
      <c r="BG517" s="112" t="str">
        <f>IF(IFERROR(MATCH(BF517,$BF$4:BF516,0),0)=0,MAX($BG$4:BG516)+1,"")</f>
        <v/>
      </c>
      <c r="BH517" s="113" t="str">
        <f t="shared" ref="BH517:BH580" si="186">IFERROR(INDEX($BF$5:$BF$1004,MATCH(B517,$BG$5:$BG$1004,0),1),"")</f>
        <v/>
      </c>
      <c r="BI517" s="112" t="str">
        <f t="shared" ref="BI517:BI580" si="187">IFERROR(BH517-sprintStartDate,"")</f>
        <v/>
      </c>
      <c r="BJ517" s="86" t="str">
        <f t="shared" ref="BJ517:BJ580" si="188">IF(BH517="","",COUNTIFS($N$5:$N$1004,BH517,$D$5:$D$1004,$AP$6,$E$5:$E$1004,$AP$13,$J$5:$J$1004,$AP$15))</f>
        <v/>
      </c>
      <c r="BK517" s="86" t="str">
        <f t="shared" si="174"/>
        <v/>
      </c>
      <c r="BL517" s="86" t="str">
        <f t="shared" ref="BL517:BL580" si="189">IF(BH517="","",SUMIFS($H$5:$H$1004,$N$5:$N$1004,BH517,$D$5:$D$1004,$AP$6,$E$5:$E$1004,$AP$13,$J$5:$J$1004,$AP$15))</f>
        <v/>
      </c>
      <c r="BM517" s="86" t="str">
        <f t="shared" si="175"/>
        <v/>
      </c>
    </row>
    <row r="518" spans="2:65" s="7" customFormat="1" x14ac:dyDescent="0.25">
      <c r="B518" s="104">
        <v>514</v>
      </c>
      <c r="C518" s="86">
        <f>IFERROR(INDEX(Backlog!B$6:B$1005,Calculation!$B518,1),"")</f>
        <v>0</v>
      </c>
      <c r="D518" s="86" t="str">
        <f>IFERROR(IF(INDEX(Backlog!C$6:C$1005,Calculation!$B518,1)="","",INDEX(Backlog!C$6:C$1005,Calculation!$B518,1)),"")</f>
        <v/>
      </c>
      <c r="E518" s="86" t="str">
        <f>IFERROR(""&amp;INDEX(Backlog!D$6:D$1005,Calculation!$B518,1),"")</f>
        <v/>
      </c>
      <c r="F518" s="86" t="str">
        <f>IFERROR(""&amp;INDEX(Backlog!E$6:E$1005,Calculation!$B518,1),"")</f>
        <v/>
      </c>
      <c r="G518" s="86" t="str">
        <f>IFERROR(""&amp;INDEX(Backlog!F$6:F$1005,Calculation!$B518,1),"")</f>
        <v/>
      </c>
      <c r="H518" s="86" t="str">
        <f>IFERROR(IF(INDEX(Backlog!G$6:G$1005,Calculation!$B518,1)="","",INDEX(Backlog!G$6:G$1005,Calculation!$B518,1)),"")</f>
        <v/>
      </c>
      <c r="I518" s="86" t="str">
        <f>IFERROR(IF(INDEX(Backlog!H$6:H$1005,Calculation!$B518,1)="","Not set",INDEX(Backlog!H$6:H$1005,Calculation!$B518,1)),"")</f>
        <v>Not set</v>
      </c>
      <c r="J518" s="86" t="str">
        <f>IFERROR(""&amp;INDEX(Backlog!I$6:I$1005,Calculation!$B518,1),"")</f>
        <v/>
      </c>
      <c r="K518" s="86" t="str">
        <f>IFERROR(IF(LEN(INDEX(Backlog!J$6:J$1005,Calculation!$B518,1))=0,"Not set",INDEX(Backlog!J$6:J$1005,Calculation!$B518,1)),"")</f>
        <v>Not set</v>
      </c>
      <c r="L518" s="105" t="str">
        <f>IFERROR(IF(INDEX(Backlog!K$6:K$1005,Calculation!$B518,1)="","",INDEX(Backlog!K$6:K$1005,Calculation!$B518,1)),"")</f>
        <v/>
      </c>
      <c r="M518" s="105" t="str">
        <f t="shared" si="176"/>
        <v/>
      </c>
      <c r="N518" s="105" t="str">
        <f>IFERROR(IF(INDEX(Backlog!L$6:L$1005,Calculation!$B518,1)="","",INDEX(Backlog!L$6:L$1005,Calculation!$B518,1)),"")</f>
        <v/>
      </c>
      <c r="O518" s="105" t="str">
        <f t="shared" si="177"/>
        <v/>
      </c>
      <c r="P518" s="86" t="str">
        <f>IFERROR(""&amp;INDEX(Backlog!M$6:M$1005,Calculation!$B518,1),"")</f>
        <v/>
      </c>
      <c r="Q518" s="106" t="str">
        <f t="shared" si="178"/>
        <v/>
      </c>
      <c r="R518" s="106">
        <f t="shared" si="179"/>
        <v>0</v>
      </c>
      <c r="T518" s="107">
        <f t="shared" si="180"/>
        <v>0</v>
      </c>
      <c r="U518" s="86">
        <f t="shared" si="181"/>
        <v>1</v>
      </c>
      <c r="V518" s="86">
        <f t="shared" si="182"/>
        <v>1</v>
      </c>
      <c r="W518" s="86">
        <f t="shared" si="183"/>
        <v>1</v>
      </c>
      <c r="X518" s="86">
        <f t="shared" ref="X518:X581" si="190">R518*T518*U518*V518*W518</f>
        <v>0</v>
      </c>
      <c r="Y518" s="86" t="str">
        <f t="shared" si="184"/>
        <v xml:space="preserve">#0 - </v>
      </c>
      <c r="Z518" s="86" t="str">
        <f t="shared" si="185"/>
        <v>-</v>
      </c>
      <c r="AA518" s="86" t="str">
        <f>IF(X518=0,"",IF(LEN(K518)=0,COLUMN(Kanban!$D$8),IFERROR(MATCH(K518,Kanban!$A$8:$AI$8,0),COLUMN(Kanban!$D$8))))</f>
        <v/>
      </c>
      <c r="AB518" s="86" t="str">
        <f>IF(X518=0,"",2*COUNTIF($AA$5:AA518,AA518)+$AF$5)</f>
        <v/>
      </c>
      <c r="AC518" s="106" t="str">
        <f t="shared" ref="AC518:AC581" si="191">AA518&amp;"-"&amp;AB518</f>
        <v>-</v>
      </c>
      <c r="BF518" s="111" t="str">
        <f t="array" ref="BF518">IFERROR(SMALL(IF($D$5:$D$1004=$AP$6,$N$5:$N$1004,""),B518),"")</f>
        <v/>
      </c>
      <c r="BG518" s="112" t="str">
        <f>IF(IFERROR(MATCH(BF518,$BF$4:BF517,0),0)=0,MAX($BG$4:BG517)+1,"")</f>
        <v/>
      </c>
      <c r="BH518" s="113" t="str">
        <f t="shared" si="186"/>
        <v/>
      </c>
      <c r="BI518" s="112" t="str">
        <f t="shared" si="187"/>
        <v/>
      </c>
      <c r="BJ518" s="86" t="str">
        <f t="shared" si="188"/>
        <v/>
      </c>
      <c r="BK518" s="86" t="str">
        <f t="shared" ref="BK518:BK581" si="192">IFERROR(BJ518+IF(ISNUMBER(BK517),BK517,0),"")</f>
        <v/>
      </c>
      <c r="BL518" s="86" t="str">
        <f t="shared" si="189"/>
        <v/>
      </c>
      <c r="BM518" s="86" t="str">
        <f t="shared" ref="BM518:BM581" si="193">IFERROR($BM$4-BK518,"")</f>
        <v/>
      </c>
    </row>
    <row r="519" spans="2:65" s="7" customFormat="1" x14ac:dyDescent="0.25">
      <c r="B519" s="104">
        <v>515</v>
      </c>
      <c r="C519" s="86">
        <f>IFERROR(INDEX(Backlog!B$6:B$1005,Calculation!$B519,1),"")</f>
        <v>0</v>
      </c>
      <c r="D519" s="86" t="str">
        <f>IFERROR(IF(INDEX(Backlog!C$6:C$1005,Calculation!$B519,1)="","",INDEX(Backlog!C$6:C$1005,Calculation!$B519,1)),"")</f>
        <v/>
      </c>
      <c r="E519" s="86" t="str">
        <f>IFERROR(""&amp;INDEX(Backlog!D$6:D$1005,Calculation!$B519,1),"")</f>
        <v/>
      </c>
      <c r="F519" s="86" t="str">
        <f>IFERROR(""&amp;INDEX(Backlog!E$6:E$1005,Calculation!$B519,1),"")</f>
        <v/>
      </c>
      <c r="G519" s="86" t="str">
        <f>IFERROR(""&amp;INDEX(Backlog!F$6:F$1005,Calculation!$B519,1),"")</f>
        <v/>
      </c>
      <c r="H519" s="86" t="str">
        <f>IFERROR(IF(INDEX(Backlog!G$6:G$1005,Calculation!$B519,1)="","",INDEX(Backlog!G$6:G$1005,Calculation!$B519,1)),"")</f>
        <v/>
      </c>
      <c r="I519" s="86" t="str">
        <f>IFERROR(IF(INDEX(Backlog!H$6:H$1005,Calculation!$B519,1)="","Not set",INDEX(Backlog!H$6:H$1005,Calculation!$B519,1)),"")</f>
        <v>Not set</v>
      </c>
      <c r="J519" s="86" t="str">
        <f>IFERROR(""&amp;INDEX(Backlog!I$6:I$1005,Calculation!$B519,1),"")</f>
        <v/>
      </c>
      <c r="K519" s="86" t="str">
        <f>IFERROR(IF(LEN(INDEX(Backlog!J$6:J$1005,Calculation!$B519,1))=0,"Not set",INDEX(Backlog!J$6:J$1005,Calculation!$B519,1)),"")</f>
        <v>Not set</v>
      </c>
      <c r="L519" s="105" t="str">
        <f>IFERROR(IF(INDEX(Backlog!K$6:K$1005,Calculation!$B519,1)="","",INDEX(Backlog!K$6:K$1005,Calculation!$B519,1)),"")</f>
        <v/>
      </c>
      <c r="M519" s="105" t="str">
        <f t="shared" si="176"/>
        <v/>
      </c>
      <c r="N519" s="105" t="str">
        <f>IFERROR(IF(INDEX(Backlog!L$6:L$1005,Calculation!$B519,1)="","",INDEX(Backlog!L$6:L$1005,Calculation!$B519,1)),"")</f>
        <v/>
      </c>
      <c r="O519" s="105" t="str">
        <f t="shared" si="177"/>
        <v/>
      </c>
      <c r="P519" s="86" t="str">
        <f>IFERROR(""&amp;INDEX(Backlog!M$6:M$1005,Calculation!$B519,1),"")</f>
        <v/>
      </c>
      <c r="Q519" s="106" t="str">
        <f t="shared" si="178"/>
        <v/>
      </c>
      <c r="R519" s="106">
        <f t="shared" si="179"/>
        <v>0</v>
      </c>
      <c r="T519" s="107">
        <f t="shared" si="180"/>
        <v>0</v>
      </c>
      <c r="U519" s="86">
        <f t="shared" si="181"/>
        <v>1</v>
      </c>
      <c r="V519" s="86">
        <f t="shared" si="182"/>
        <v>1</v>
      </c>
      <c r="W519" s="86">
        <f t="shared" si="183"/>
        <v>1</v>
      </c>
      <c r="X519" s="86">
        <f t="shared" si="190"/>
        <v>0</v>
      </c>
      <c r="Y519" s="86" t="str">
        <f t="shared" si="184"/>
        <v xml:space="preserve">#0 - </v>
      </c>
      <c r="Z519" s="86" t="str">
        <f t="shared" si="185"/>
        <v>-</v>
      </c>
      <c r="AA519" s="86" t="str">
        <f>IF(X519=0,"",IF(LEN(K519)=0,COLUMN(Kanban!$D$8),IFERROR(MATCH(K519,Kanban!$A$8:$AI$8,0),COLUMN(Kanban!$D$8))))</f>
        <v/>
      </c>
      <c r="AB519" s="86" t="str">
        <f>IF(X519=0,"",2*COUNTIF($AA$5:AA519,AA519)+$AF$5)</f>
        <v/>
      </c>
      <c r="AC519" s="106" t="str">
        <f t="shared" si="191"/>
        <v>-</v>
      </c>
      <c r="BF519" s="111" t="str">
        <f t="array" ref="BF519">IFERROR(SMALL(IF($D$5:$D$1004=$AP$6,$N$5:$N$1004,""),B519),"")</f>
        <v/>
      </c>
      <c r="BG519" s="112" t="str">
        <f>IF(IFERROR(MATCH(BF519,$BF$4:BF518,0),0)=0,MAX($BG$4:BG518)+1,"")</f>
        <v/>
      </c>
      <c r="BH519" s="113" t="str">
        <f t="shared" si="186"/>
        <v/>
      </c>
      <c r="BI519" s="112" t="str">
        <f t="shared" si="187"/>
        <v/>
      </c>
      <c r="BJ519" s="86" t="str">
        <f t="shared" si="188"/>
        <v/>
      </c>
      <c r="BK519" s="86" t="str">
        <f t="shared" si="192"/>
        <v/>
      </c>
      <c r="BL519" s="86" t="str">
        <f t="shared" si="189"/>
        <v/>
      </c>
      <c r="BM519" s="86" t="str">
        <f t="shared" si="193"/>
        <v/>
      </c>
    </row>
    <row r="520" spans="2:65" s="7" customFormat="1" x14ac:dyDescent="0.25">
      <c r="B520" s="104">
        <v>516</v>
      </c>
      <c r="C520" s="86">
        <f>IFERROR(INDEX(Backlog!B$6:B$1005,Calculation!$B520,1),"")</f>
        <v>0</v>
      </c>
      <c r="D520" s="86" t="str">
        <f>IFERROR(IF(INDEX(Backlog!C$6:C$1005,Calculation!$B520,1)="","",INDEX(Backlog!C$6:C$1005,Calculation!$B520,1)),"")</f>
        <v/>
      </c>
      <c r="E520" s="86" t="str">
        <f>IFERROR(""&amp;INDEX(Backlog!D$6:D$1005,Calculation!$B520,1),"")</f>
        <v/>
      </c>
      <c r="F520" s="86" t="str">
        <f>IFERROR(""&amp;INDEX(Backlog!E$6:E$1005,Calculation!$B520,1),"")</f>
        <v/>
      </c>
      <c r="G520" s="86" t="str">
        <f>IFERROR(""&amp;INDEX(Backlog!F$6:F$1005,Calculation!$B520,1),"")</f>
        <v/>
      </c>
      <c r="H520" s="86" t="str">
        <f>IFERROR(IF(INDEX(Backlog!G$6:G$1005,Calculation!$B520,1)="","",INDEX(Backlog!G$6:G$1005,Calculation!$B520,1)),"")</f>
        <v/>
      </c>
      <c r="I520" s="86" t="str">
        <f>IFERROR(IF(INDEX(Backlog!H$6:H$1005,Calculation!$B520,1)="","Not set",INDEX(Backlog!H$6:H$1005,Calculation!$B520,1)),"")</f>
        <v>Not set</v>
      </c>
      <c r="J520" s="86" t="str">
        <f>IFERROR(""&amp;INDEX(Backlog!I$6:I$1005,Calculation!$B520,1),"")</f>
        <v/>
      </c>
      <c r="K520" s="86" t="str">
        <f>IFERROR(IF(LEN(INDEX(Backlog!J$6:J$1005,Calculation!$B520,1))=0,"Not set",INDEX(Backlog!J$6:J$1005,Calculation!$B520,1)),"")</f>
        <v>Not set</v>
      </c>
      <c r="L520" s="105" t="str">
        <f>IFERROR(IF(INDEX(Backlog!K$6:K$1005,Calculation!$B520,1)="","",INDEX(Backlog!K$6:K$1005,Calculation!$B520,1)),"")</f>
        <v/>
      </c>
      <c r="M520" s="105" t="str">
        <f t="shared" si="176"/>
        <v/>
      </c>
      <c r="N520" s="105" t="str">
        <f>IFERROR(IF(INDEX(Backlog!L$6:L$1005,Calculation!$B520,1)="","",INDEX(Backlog!L$6:L$1005,Calculation!$B520,1)),"")</f>
        <v/>
      </c>
      <c r="O520" s="105" t="str">
        <f t="shared" si="177"/>
        <v/>
      </c>
      <c r="P520" s="86" t="str">
        <f>IFERROR(""&amp;INDEX(Backlog!M$6:M$1005,Calculation!$B520,1),"")</f>
        <v/>
      </c>
      <c r="Q520" s="106" t="str">
        <f t="shared" si="178"/>
        <v/>
      </c>
      <c r="R520" s="106">
        <f t="shared" si="179"/>
        <v>0</v>
      </c>
      <c r="T520" s="107">
        <f t="shared" si="180"/>
        <v>0</v>
      </c>
      <c r="U520" s="86">
        <f t="shared" si="181"/>
        <v>1</v>
      </c>
      <c r="V520" s="86">
        <f t="shared" si="182"/>
        <v>1</v>
      </c>
      <c r="W520" s="86">
        <f t="shared" si="183"/>
        <v>1</v>
      </c>
      <c r="X520" s="86">
        <f t="shared" si="190"/>
        <v>0</v>
      </c>
      <c r="Y520" s="86" t="str">
        <f t="shared" si="184"/>
        <v xml:space="preserve">#0 - </v>
      </c>
      <c r="Z520" s="86" t="str">
        <f t="shared" si="185"/>
        <v>-</v>
      </c>
      <c r="AA520" s="86" t="str">
        <f>IF(X520=0,"",IF(LEN(K520)=0,COLUMN(Kanban!$D$8),IFERROR(MATCH(K520,Kanban!$A$8:$AI$8,0),COLUMN(Kanban!$D$8))))</f>
        <v/>
      </c>
      <c r="AB520" s="86" t="str">
        <f>IF(X520=0,"",2*COUNTIF($AA$5:AA520,AA520)+$AF$5)</f>
        <v/>
      </c>
      <c r="AC520" s="106" t="str">
        <f t="shared" si="191"/>
        <v>-</v>
      </c>
      <c r="BF520" s="111" t="str">
        <f t="array" ref="BF520">IFERROR(SMALL(IF($D$5:$D$1004=$AP$6,$N$5:$N$1004,""),B520),"")</f>
        <v/>
      </c>
      <c r="BG520" s="112" t="str">
        <f>IF(IFERROR(MATCH(BF520,$BF$4:BF519,0),0)=0,MAX($BG$4:BG519)+1,"")</f>
        <v/>
      </c>
      <c r="BH520" s="113" t="str">
        <f t="shared" si="186"/>
        <v/>
      </c>
      <c r="BI520" s="112" t="str">
        <f t="shared" si="187"/>
        <v/>
      </c>
      <c r="BJ520" s="86" t="str">
        <f t="shared" si="188"/>
        <v/>
      </c>
      <c r="BK520" s="86" t="str">
        <f t="shared" si="192"/>
        <v/>
      </c>
      <c r="BL520" s="86" t="str">
        <f t="shared" si="189"/>
        <v/>
      </c>
      <c r="BM520" s="86" t="str">
        <f t="shared" si="193"/>
        <v/>
      </c>
    </row>
    <row r="521" spans="2:65" s="7" customFormat="1" x14ac:dyDescent="0.25">
      <c r="B521" s="104">
        <v>517</v>
      </c>
      <c r="C521" s="86">
        <f>IFERROR(INDEX(Backlog!B$6:B$1005,Calculation!$B521,1),"")</f>
        <v>0</v>
      </c>
      <c r="D521" s="86" t="str">
        <f>IFERROR(IF(INDEX(Backlog!C$6:C$1005,Calculation!$B521,1)="","",INDEX(Backlog!C$6:C$1005,Calculation!$B521,1)),"")</f>
        <v/>
      </c>
      <c r="E521" s="86" t="str">
        <f>IFERROR(""&amp;INDEX(Backlog!D$6:D$1005,Calculation!$B521,1),"")</f>
        <v/>
      </c>
      <c r="F521" s="86" t="str">
        <f>IFERROR(""&amp;INDEX(Backlog!E$6:E$1005,Calculation!$B521,1),"")</f>
        <v/>
      </c>
      <c r="G521" s="86" t="str">
        <f>IFERROR(""&amp;INDEX(Backlog!F$6:F$1005,Calculation!$B521,1),"")</f>
        <v/>
      </c>
      <c r="H521" s="86" t="str">
        <f>IFERROR(IF(INDEX(Backlog!G$6:G$1005,Calculation!$B521,1)="","",INDEX(Backlog!G$6:G$1005,Calculation!$B521,1)),"")</f>
        <v/>
      </c>
      <c r="I521" s="86" t="str">
        <f>IFERROR(IF(INDEX(Backlog!H$6:H$1005,Calculation!$B521,1)="","Not set",INDEX(Backlog!H$6:H$1005,Calculation!$B521,1)),"")</f>
        <v>Not set</v>
      </c>
      <c r="J521" s="86" t="str">
        <f>IFERROR(""&amp;INDEX(Backlog!I$6:I$1005,Calculation!$B521,1),"")</f>
        <v/>
      </c>
      <c r="K521" s="86" t="str">
        <f>IFERROR(IF(LEN(INDEX(Backlog!J$6:J$1005,Calculation!$B521,1))=0,"Not set",INDEX(Backlog!J$6:J$1005,Calculation!$B521,1)),"")</f>
        <v>Not set</v>
      </c>
      <c r="L521" s="105" t="str">
        <f>IFERROR(IF(INDEX(Backlog!K$6:K$1005,Calculation!$B521,1)="","",INDEX(Backlog!K$6:K$1005,Calculation!$B521,1)),"")</f>
        <v/>
      </c>
      <c r="M521" s="105" t="str">
        <f t="shared" si="176"/>
        <v/>
      </c>
      <c r="N521" s="105" t="str">
        <f>IFERROR(IF(INDEX(Backlog!L$6:L$1005,Calculation!$B521,1)="","",INDEX(Backlog!L$6:L$1005,Calculation!$B521,1)),"")</f>
        <v/>
      </c>
      <c r="O521" s="105" t="str">
        <f t="shared" si="177"/>
        <v/>
      </c>
      <c r="P521" s="86" t="str">
        <f>IFERROR(""&amp;INDEX(Backlog!M$6:M$1005,Calculation!$B521,1),"")</f>
        <v/>
      </c>
      <c r="Q521" s="106" t="str">
        <f t="shared" si="178"/>
        <v/>
      </c>
      <c r="R521" s="106">
        <f t="shared" si="179"/>
        <v>0</v>
      </c>
      <c r="T521" s="107">
        <f t="shared" si="180"/>
        <v>0</v>
      </c>
      <c r="U521" s="86">
        <f t="shared" si="181"/>
        <v>1</v>
      </c>
      <c r="V521" s="86">
        <f t="shared" si="182"/>
        <v>1</v>
      </c>
      <c r="W521" s="86">
        <f t="shared" si="183"/>
        <v>1</v>
      </c>
      <c r="X521" s="86">
        <f t="shared" si="190"/>
        <v>0</v>
      </c>
      <c r="Y521" s="86" t="str">
        <f t="shared" si="184"/>
        <v xml:space="preserve">#0 - </v>
      </c>
      <c r="Z521" s="86" t="str">
        <f t="shared" si="185"/>
        <v>-</v>
      </c>
      <c r="AA521" s="86" t="str">
        <f>IF(X521=0,"",IF(LEN(K521)=0,COLUMN(Kanban!$D$8),IFERROR(MATCH(K521,Kanban!$A$8:$AI$8,0),COLUMN(Kanban!$D$8))))</f>
        <v/>
      </c>
      <c r="AB521" s="86" t="str">
        <f>IF(X521=0,"",2*COUNTIF($AA$5:AA521,AA521)+$AF$5)</f>
        <v/>
      </c>
      <c r="AC521" s="106" t="str">
        <f t="shared" si="191"/>
        <v>-</v>
      </c>
      <c r="BF521" s="111" t="str">
        <f t="array" ref="BF521">IFERROR(SMALL(IF($D$5:$D$1004=$AP$6,$N$5:$N$1004,""),B521),"")</f>
        <v/>
      </c>
      <c r="BG521" s="112" t="str">
        <f>IF(IFERROR(MATCH(BF521,$BF$4:BF520,0),0)=0,MAX($BG$4:BG520)+1,"")</f>
        <v/>
      </c>
      <c r="BH521" s="113" t="str">
        <f t="shared" si="186"/>
        <v/>
      </c>
      <c r="BI521" s="112" t="str">
        <f t="shared" si="187"/>
        <v/>
      </c>
      <c r="BJ521" s="86" t="str">
        <f t="shared" si="188"/>
        <v/>
      </c>
      <c r="BK521" s="86" t="str">
        <f t="shared" si="192"/>
        <v/>
      </c>
      <c r="BL521" s="86" t="str">
        <f t="shared" si="189"/>
        <v/>
      </c>
      <c r="BM521" s="86" t="str">
        <f t="shared" si="193"/>
        <v/>
      </c>
    </row>
    <row r="522" spans="2:65" s="7" customFormat="1" x14ac:dyDescent="0.25">
      <c r="B522" s="104">
        <v>518</v>
      </c>
      <c r="C522" s="86">
        <f>IFERROR(INDEX(Backlog!B$6:B$1005,Calculation!$B522,1),"")</f>
        <v>0</v>
      </c>
      <c r="D522" s="86" t="str">
        <f>IFERROR(IF(INDEX(Backlog!C$6:C$1005,Calculation!$B522,1)="","",INDEX(Backlog!C$6:C$1005,Calculation!$B522,1)),"")</f>
        <v/>
      </c>
      <c r="E522" s="86" t="str">
        <f>IFERROR(""&amp;INDEX(Backlog!D$6:D$1005,Calculation!$B522,1),"")</f>
        <v/>
      </c>
      <c r="F522" s="86" t="str">
        <f>IFERROR(""&amp;INDEX(Backlog!E$6:E$1005,Calculation!$B522,1),"")</f>
        <v/>
      </c>
      <c r="G522" s="86" t="str">
        <f>IFERROR(""&amp;INDEX(Backlog!F$6:F$1005,Calculation!$B522,1),"")</f>
        <v/>
      </c>
      <c r="H522" s="86" t="str">
        <f>IFERROR(IF(INDEX(Backlog!G$6:G$1005,Calculation!$B522,1)="","",INDEX(Backlog!G$6:G$1005,Calculation!$B522,1)),"")</f>
        <v/>
      </c>
      <c r="I522" s="86" t="str">
        <f>IFERROR(IF(INDEX(Backlog!H$6:H$1005,Calculation!$B522,1)="","Not set",INDEX(Backlog!H$6:H$1005,Calculation!$B522,1)),"")</f>
        <v>Not set</v>
      </c>
      <c r="J522" s="86" t="str">
        <f>IFERROR(""&amp;INDEX(Backlog!I$6:I$1005,Calculation!$B522,1),"")</f>
        <v/>
      </c>
      <c r="K522" s="86" t="str">
        <f>IFERROR(IF(LEN(INDEX(Backlog!J$6:J$1005,Calculation!$B522,1))=0,"Not set",INDEX(Backlog!J$6:J$1005,Calculation!$B522,1)),"")</f>
        <v>Not set</v>
      </c>
      <c r="L522" s="105" t="str">
        <f>IFERROR(IF(INDEX(Backlog!K$6:K$1005,Calculation!$B522,1)="","",INDEX(Backlog!K$6:K$1005,Calculation!$B522,1)),"")</f>
        <v/>
      </c>
      <c r="M522" s="105" t="str">
        <f t="shared" si="176"/>
        <v/>
      </c>
      <c r="N522" s="105" t="str">
        <f>IFERROR(IF(INDEX(Backlog!L$6:L$1005,Calculation!$B522,1)="","",INDEX(Backlog!L$6:L$1005,Calculation!$B522,1)),"")</f>
        <v/>
      </c>
      <c r="O522" s="105" t="str">
        <f t="shared" si="177"/>
        <v/>
      </c>
      <c r="P522" s="86" t="str">
        <f>IFERROR(""&amp;INDEX(Backlog!M$6:M$1005,Calculation!$B522,1),"")</f>
        <v/>
      </c>
      <c r="Q522" s="106" t="str">
        <f t="shared" si="178"/>
        <v/>
      </c>
      <c r="R522" s="106">
        <f t="shared" si="179"/>
        <v>0</v>
      </c>
      <c r="T522" s="107">
        <f t="shared" si="180"/>
        <v>0</v>
      </c>
      <c r="U522" s="86">
        <f t="shared" si="181"/>
        <v>1</v>
      </c>
      <c r="V522" s="86">
        <f t="shared" si="182"/>
        <v>1</v>
      </c>
      <c r="W522" s="86">
        <f t="shared" si="183"/>
        <v>1</v>
      </c>
      <c r="X522" s="86">
        <f t="shared" si="190"/>
        <v>0</v>
      </c>
      <c r="Y522" s="86" t="str">
        <f t="shared" si="184"/>
        <v xml:space="preserve">#0 - </v>
      </c>
      <c r="Z522" s="86" t="str">
        <f t="shared" si="185"/>
        <v>-</v>
      </c>
      <c r="AA522" s="86" t="str">
        <f>IF(X522=0,"",IF(LEN(K522)=0,COLUMN(Kanban!$D$8),IFERROR(MATCH(K522,Kanban!$A$8:$AI$8,0),COLUMN(Kanban!$D$8))))</f>
        <v/>
      </c>
      <c r="AB522" s="86" t="str">
        <f>IF(X522=0,"",2*COUNTIF($AA$5:AA522,AA522)+$AF$5)</f>
        <v/>
      </c>
      <c r="AC522" s="106" t="str">
        <f t="shared" si="191"/>
        <v>-</v>
      </c>
      <c r="BF522" s="111" t="str">
        <f t="array" ref="BF522">IFERROR(SMALL(IF($D$5:$D$1004=$AP$6,$N$5:$N$1004,""),B522),"")</f>
        <v/>
      </c>
      <c r="BG522" s="112" t="str">
        <f>IF(IFERROR(MATCH(BF522,$BF$4:BF521,0),0)=0,MAX($BG$4:BG521)+1,"")</f>
        <v/>
      </c>
      <c r="BH522" s="113" t="str">
        <f t="shared" si="186"/>
        <v/>
      </c>
      <c r="BI522" s="112" t="str">
        <f t="shared" si="187"/>
        <v/>
      </c>
      <c r="BJ522" s="86" t="str">
        <f t="shared" si="188"/>
        <v/>
      </c>
      <c r="BK522" s="86" t="str">
        <f t="shared" si="192"/>
        <v/>
      </c>
      <c r="BL522" s="86" t="str">
        <f t="shared" si="189"/>
        <v/>
      </c>
      <c r="BM522" s="86" t="str">
        <f t="shared" si="193"/>
        <v/>
      </c>
    </row>
    <row r="523" spans="2:65" s="7" customFormat="1" x14ac:dyDescent="0.25">
      <c r="B523" s="104">
        <v>519</v>
      </c>
      <c r="C523" s="86">
        <f>IFERROR(INDEX(Backlog!B$6:B$1005,Calculation!$B523,1),"")</f>
        <v>0</v>
      </c>
      <c r="D523" s="86" t="str">
        <f>IFERROR(IF(INDEX(Backlog!C$6:C$1005,Calculation!$B523,1)="","",INDEX(Backlog!C$6:C$1005,Calculation!$B523,1)),"")</f>
        <v/>
      </c>
      <c r="E523" s="86" t="str">
        <f>IFERROR(""&amp;INDEX(Backlog!D$6:D$1005,Calculation!$B523,1),"")</f>
        <v/>
      </c>
      <c r="F523" s="86" t="str">
        <f>IFERROR(""&amp;INDEX(Backlog!E$6:E$1005,Calculation!$B523,1),"")</f>
        <v/>
      </c>
      <c r="G523" s="86" t="str">
        <f>IFERROR(""&amp;INDEX(Backlog!F$6:F$1005,Calculation!$B523,1),"")</f>
        <v/>
      </c>
      <c r="H523" s="86" t="str">
        <f>IFERROR(IF(INDEX(Backlog!G$6:G$1005,Calculation!$B523,1)="","",INDEX(Backlog!G$6:G$1005,Calculation!$B523,1)),"")</f>
        <v/>
      </c>
      <c r="I523" s="86" t="str">
        <f>IFERROR(IF(INDEX(Backlog!H$6:H$1005,Calculation!$B523,1)="","Not set",INDEX(Backlog!H$6:H$1005,Calculation!$B523,1)),"")</f>
        <v>Not set</v>
      </c>
      <c r="J523" s="86" t="str">
        <f>IFERROR(""&amp;INDEX(Backlog!I$6:I$1005,Calculation!$B523,1),"")</f>
        <v/>
      </c>
      <c r="K523" s="86" t="str">
        <f>IFERROR(IF(LEN(INDEX(Backlog!J$6:J$1005,Calculation!$B523,1))=0,"Not set",INDEX(Backlog!J$6:J$1005,Calculation!$B523,1)),"")</f>
        <v>Not set</v>
      </c>
      <c r="L523" s="105" t="str">
        <f>IFERROR(IF(INDEX(Backlog!K$6:K$1005,Calculation!$B523,1)="","",INDEX(Backlog!K$6:K$1005,Calculation!$B523,1)),"")</f>
        <v/>
      </c>
      <c r="M523" s="105" t="str">
        <f t="shared" si="176"/>
        <v/>
      </c>
      <c r="N523" s="105" t="str">
        <f>IFERROR(IF(INDEX(Backlog!L$6:L$1005,Calculation!$B523,1)="","",INDEX(Backlog!L$6:L$1005,Calculation!$B523,1)),"")</f>
        <v/>
      </c>
      <c r="O523" s="105" t="str">
        <f t="shared" si="177"/>
        <v/>
      </c>
      <c r="P523" s="86" t="str">
        <f>IFERROR(""&amp;INDEX(Backlog!M$6:M$1005,Calculation!$B523,1),"")</f>
        <v/>
      </c>
      <c r="Q523" s="106" t="str">
        <f t="shared" si="178"/>
        <v/>
      </c>
      <c r="R523" s="106">
        <f t="shared" si="179"/>
        <v>0</v>
      </c>
      <c r="T523" s="107">
        <f t="shared" si="180"/>
        <v>0</v>
      </c>
      <c r="U523" s="86">
        <f t="shared" si="181"/>
        <v>1</v>
      </c>
      <c r="V523" s="86">
        <f t="shared" si="182"/>
        <v>1</v>
      </c>
      <c r="W523" s="86">
        <f t="shared" si="183"/>
        <v>1</v>
      </c>
      <c r="X523" s="86">
        <f t="shared" si="190"/>
        <v>0</v>
      </c>
      <c r="Y523" s="86" t="str">
        <f t="shared" si="184"/>
        <v xml:space="preserve">#0 - </v>
      </c>
      <c r="Z523" s="86" t="str">
        <f t="shared" si="185"/>
        <v>-</v>
      </c>
      <c r="AA523" s="86" t="str">
        <f>IF(X523=0,"",IF(LEN(K523)=0,COLUMN(Kanban!$D$8),IFERROR(MATCH(K523,Kanban!$A$8:$AI$8,0),COLUMN(Kanban!$D$8))))</f>
        <v/>
      </c>
      <c r="AB523" s="86" t="str">
        <f>IF(X523=0,"",2*COUNTIF($AA$5:AA523,AA523)+$AF$5)</f>
        <v/>
      </c>
      <c r="AC523" s="106" t="str">
        <f t="shared" si="191"/>
        <v>-</v>
      </c>
      <c r="BF523" s="111" t="str">
        <f t="array" ref="BF523">IFERROR(SMALL(IF($D$5:$D$1004=$AP$6,$N$5:$N$1004,""),B523),"")</f>
        <v/>
      </c>
      <c r="BG523" s="112" t="str">
        <f>IF(IFERROR(MATCH(BF523,$BF$4:BF522,0),0)=0,MAX($BG$4:BG522)+1,"")</f>
        <v/>
      </c>
      <c r="BH523" s="113" t="str">
        <f t="shared" si="186"/>
        <v/>
      </c>
      <c r="BI523" s="112" t="str">
        <f t="shared" si="187"/>
        <v/>
      </c>
      <c r="BJ523" s="86" t="str">
        <f t="shared" si="188"/>
        <v/>
      </c>
      <c r="BK523" s="86" t="str">
        <f t="shared" si="192"/>
        <v/>
      </c>
      <c r="BL523" s="86" t="str">
        <f t="shared" si="189"/>
        <v/>
      </c>
      <c r="BM523" s="86" t="str">
        <f t="shared" si="193"/>
        <v/>
      </c>
    </row>
    <row r="524" spans="2:65" s="7" customFormat="1" x14ac:dyDescent="0.25">
      <c r="B524" s="104">
        <v>520</v>
      </c>
      <c r="C524" s="86">
        <f>IFERROR(INDEX(Backlog!B$6:B$1005,Calculation!$B524,1),"")</f>
        <v>0</v>
      </c>
      <c r="D524" s="86" t="str">
        <f>IFERROR(IF(INDEX(Backlog!C$6:C$1005,Calculation!$B524,1)="","",INDEX(Backlog!C$6:C$1005,Calculation!$B524,1)),"")</f>
        <v/>
      </c>
      <c r="E524" s="86" t="str">
        <f>IFERROR(""&amp;INDEX(Backlog!D$6:D$1005,Calculation!$B524,1),"")</f>
        <v/>
      </c>
      <c r="F524" s="86" t="str">
        <f>IFERROR(""&amp;INDEX(Backlog!E$6:E$1005,Calculation!$B524,1),"")</f>
        <v/>
      </c>
      <c r="G524" s="86" t="str">
        <f>IFERROR(""&amp;INDEX(Backlog!F$6:F$1005,Calculation!$B524,1),"")</f>
        <v/>
      </c>
      <c r="H524" s="86" t="str">
        <f>IFERROR(IF(INDEX(Backlog!G$6:G$1005,Calculation!$B524,1)="","",INDEX(Backlog!G$6:G$1005,Calculation!$B524,1)),"")</f>
        <v/>
      </c>
      <c r="I524" s="86" t="str">
        <f>IFERROR(IF(INDEX(Backlog!H$6:H$1005,Calculation!$B524,1)="","Not set",INDEX(Backlog!H$6:H$1005,Calculation!$B524,1)),"")</f>
        <v>Not set</v>
      </c>
      <c r="J524" s="86" t="str">
        <f>IFERROR(""&amp;INDEX(Backlog!I$6:I$1005,Calculation!$B524,1),"")</f>
        <v/>
      </c>
      <c r="K524" s="86" t="str">
        <f>IFERROR(IF(LEN(INDEX(Backlog!J$6:J$1005,Calculation!$B524,1))=0,"Not set",INDEX(Backlog!J$6:J$1005,Calculation!$B524,1)),"")</f>
        <v>Not set</v>
      </c>
      <c r="L524" s="105" t="str">
        <f>IFERROR(IF(INDEX(Backlog!K$6:K$1005,Calculation!$B524,1)="","",INDEX(Backlog!K$6:K$1005,Calculation!$B524,1)),"")</f>
        <v/>
      </c>
      <c r="M524" s="105" t="str">
        <f t="shared" si="176"/>
        <v/>
      </c>
      <c r="N524" s="105" t="str">
        <f>IFERROR(IF(INDEX(Backlog!L$6:L$1005,Calculation!$B524,1)="","",INDEX(Backlog!L$6:L$1005,Calculation!$B524,1)),"")</f>
        <v/>
      </c>
      <c r="O524" s="105" t="str">
        <f t="shared" si="177"/>
        <v/>
      </c>
      <c r="P524" s="86" t="str">
        <f>IFERROR(""&amp;INDEX(Backlog!M$6:M$1005,Calculation!$B524,1),"")</f>
        <v/>
      </c>
      <c r="Q524" s="106" t="str">
        <f t="shared" si="178"/>
        <v/>
      </c>
      <c r="R524" s="106">
        <f t="shared" si="179"/>
        <v>0</v>
      </c>
      <c r="T524" s="107">
        <f t="shared" si="180"/>
        <v>0</v>
      </c>
      <c r="U524" s="86">
        <f t="shared" si="181"/>
        <v>1</v>
      </c>
      <c r="V524" s="86">
        <f t="shared" si="182"/>
        <v>1</v>
      </c>
      <c r="W524" s="86">
        <f t="shared" si="183"/>
        <v>1</v>
      </c>
      <c r="X524" s="86">
        <f t="shared" si="190"/>
        <v>0</v>
      </c>
      <c r="Y524" s="86" t="str">
        <f t="shared" si="184"/>
        <v xml:space="preserve">#0 - </v>
      </c>
      <c r="Z524" s="86" t="str">
        <f t="shared" si="185"/>
        <v>-</v>
      </c>
      <c r="AA524" s="86" t="str">
        <f>IF(X524=0,"",IF(LEN(K524)=0,COLUMN(Kanban!$D$8),IFERROR(MATCH(K524,Kanban!$A$8:$AI$8,0),COLUMN(Kanban!$D$8))))</f>
        <v/>
      </c>
      <c r="AB524" s="86" t="str">
        <f>IF(X524=0,"",2*COUNTIF($AA$5:AA524,AA524)+$AF$5)</f>
        <v/>
      </c>
      <c r="AC524" s="106" t="str">
        <f t="shared" si="191"/>
        <v>-</v>
      </c>
      <c r="BF524" s="111" t="str">
        <f t="array" ref="BF524">IFERROR(SMALL(IF($D$5:$D$1004=$AP$6,$N$5:$N$1004,""),B524),"")</f>
        <v/>
      </c>
      <c r="BG524" s="112" t="str">
        <f>IF(IFERROR(MATCH(BF524,$BF$4:BF523,0),0)=0,MAX($BG$4:BG523)+1,"")</f>
        <v/>
      </c>
      <c r="BH524" s="113" t="str">
        <f t="shared" si="186"/>
        <v/>
      </c>
      <c r="BI524" s="112" t="str">
        <f t="shared" si="187"/>
        <v/>
      </c>
      <c r="BJ524" s="86" t="str">
        <f t="shared" si="188"/>
        <v/>
      </c>
      <c r="BK524" s="86" t="str">
        <f t="shared" si="192"/>
        <v/>
      </c>
      <c r="BL524" s="86" t="str">
        <f t="shared" si="189"/>
        <v/>
      </c>
      <c r="BM524" s="86" t="str">
        <f t="shared" si="193"/>
        <v/>
      </c>
    </row>
    <row r="525" spans="2:65" s="7" customFormat="1" x14ac:dyDescent="0.25">
      <c r="B525" s="104">
        <v>521</v>
      </c>
      <c r="C525" s="86">
        <f>IFERROR(INDEX(Backlog!B$6:B$1005,Calculation!$B525,1),"")</f>
        <v>0</v>
      </c>
      <c r="D525" s="86" t="str">
        <f>IFERROR(IF(INDEX(Backlog!C$6:C$1005,Calculation!$B525,1)="","",INDEX(Backlog!C$6:C$1005,Calculation!$B525,1)),"")</f>
        <v/>
      </c>
      <c r="E525" s="86" t="str">
        <f>IFERROR(""&amp;INDEX(Backlog!D$6:D$1005,Calculation!$B525,1),"")</f>
        <v/>
      </c>
      <c r="F525" s="86" t="str">
        <f>IFERROR(""&amp;INDEX(Backlog!E$6:E$1005,Calculation!$B525,1),"")</f>
        <v/>
      </c>
      <c r="G525" s="86" t="str">
        <f>IFERROR(""&amp;INDEX(Backlog!F$6:F$1005,Calculation!$B525,1),"")</f>
        <v/>
      </c>
      <c r="H525" s="86" t="str">
        <f>IFERROR(IF(INDEX(Backlog!G$6:G$1005,Calculation!$B525,1)="","",INDEX(Backlog!G$6:G$1005,Calculation!$B525,1)),"")</f>
        <v/>
      </c>
      <c r="I525" s="86" t="str">
        <f>IFERROR(IF(INDEX(Backlog!H$6:H$1005,Calculation!$B525,1)="","Not set",INDEX(Backlog!H$6:H$1005,Calculation!$B525,1)),"")</f>
        <v>Not set</v>
      </c>
      <c r="J525" s="86" t="str">
        <f>IFERROR(""&amp;INDEX(Backlog!I$6:I$1005,Calculation!$B525,1),"")</f>
        <v/>
      </c>
      <c r="K525" s="86" t="str">
        <f>IFERROR(IF(LEN(INDEX(Backlog!J$6:J$1005,Calculation!$B525,1))=0,"Not set",INDEX(Backlog!J$6:J$1005,Calculation!$B525,1)),"")</f>
        <v>Not set</v>
      </c>
      <c r="L525" s="105" t="str">
        <f>IFERROR(IF(INDEX(Backlog!K$6:K$1005,Calculation!$B525,1)="","",INDEX(Backlog!K$6:K$1005,Calculation!$B525,1)),"")</f>
        <v/>
      </c>
      <c r="M525" s="105" t="str">
        <f t="shared" si="176"/>
        <v/>
      </c>
      <c r="N525" s="105" t="str">
        <f>IFERROR(IF(INDEX(Backlog!L$6:L$1005,Calculation!$B525,1)="","",INDEX(Backlog!L$6:L$1005,Calculation!$B525,1)),"")</f>
        <v/>
      </c>
      <c r="O525" s="105" t="str">
        <f t="shared" si="177"/>
        <v/>
      </c>
      <c r="P525" s="86" t="str">
        <f>IFERROR(""&amp;INDEX(Backlog!M$6:M$1005,Calculation!$B525,1),"")</f>
        <v/>
      </c>
      <c r="Q525" s="106" t="str">
        <f t="shared" si="178"/>
        <v/>
      </c>
      <c r="R525" s="106">
        <f t="shared" si="179"/>
        <v>0</v>
      </c>
      <c r="T525" s="107">
        <f t="shared" si="180"/>
        <v>0</v>
      </c>
      <c r="U525" s="86">
        <f t="shared" si="181"/>
        <v>1</v>
      </c>
      <c r="V525" s="86">
        <f t="shared" si="182"/>
        <v>1</v>
      </c>
      <c r="W525" s="86">
        <f t="shared" si="183"/>
        <v>1</v>
      </c>
      <c r="X525" s="86">
        <f t="shared" si="190"/>
        <v>0</v>
      </c>
      <c r="Y525" s="86" t="str">
        <f t="shared" si="184"/>
        <v xml:space="preserve">#0 - </v>
      </c>
      <c r="Z525" s="86" t="str">
        <f t="shared" si="185"/>
        <v>-</v>
      </c>
      <c r="AA525" s="86" t="str">
        <f>IF(X525=0,"",IF(LEN(K525)=0,COLUMN(Kanban!$D$8),IFERROR(MATCH(K525,Kanban!$A$8:$AI$8,0),COLUMN(Kanban!$D$8))))</f>
        <v/>
      </c>
      <c r="AB525" s="86" t="str">
        <f>IF(X525=0,"",2*COUNTIF($AA$5:AA525,AA525)+$AF$5)</f>
        <v/>
      </c>
      <c r="AC525" s="106" t="str">
        <f t="shared" si="191"/>
        <v>-</v>
      </c>
      <c r="BF525" s="111" t="str">
        <f t="array" ref="BF525">IFERROR(SMALL(IF($D$5:$D$1004=$AP$6,$N$5:$N$1004,""),B525),"")</f>
        <v/>
      </c>
      <c r="BG525" s="112" t="str">
        <f>IF(IFERROR(MATCH(BF525,$BF$4:BF524,0),0)=0,MAX($BG$4:BG524)+1,"")</f>
        <v/>
      </c>
      <c r="BH525" s="113" t="str">
        <f t="shared" si="186"/>
        <v/>
      </c>
      <c r="BI525" s="112" t="str">
        <f t="shared" si="187"/>
        <v/>
      </c>
      <c r="BJ525" s="86" t="str">
        <f t="shared" si="188"/>
        <v/>
      </c>
      <c r="BK525" s="86" t="str">
        <f t="shared" si="192"/>
        <v/>
      </c>
      <c r="BL525" s="86" t="str">
        <f t="shared" si="189"/>
        <v/>
      </c>
      <c r="BM525" s="86" t="str">
        <f t="shared" si="193"/>
        <v/>
      </c>
    </row>
    <row r="526" spans="2:65" s="7" customFormat="1" x14ac:dyDescent="0.25">
      <c r="B526" s="104">
        <v>522</v>
      </c>
      <c r="C526" s="86">
        <f>IFERROR(INDEX(Backlog!B$6:B$1005,Calculation!$B526,1),"")</f>
        <v>0</v>
      </c>
      <c r="D526" s="86" t="str">
        <f>IFERROR(IF(INDEX(Backlog!C$6:C$1005,Calculation!$B526,1)="","",INDEX(Backlog!C$6:C$1005,Calculation!$B526,1)),"")</f>
        <v/>
      </c>
      <c r="E526" s="86" t="str">
        <f>IFERROR(""&amp;INDEX(Backlog!D$6:D$1005,Calculation!$B526,1),"")</f>
        <v/>
      </c>
      <c r="F526" s="86" t="str">
        <f>IFERROR(""&amp;INDEX(Backlog!E$6:E$1005,Calculation!$B526,1),"")</f>
        <v/>
      </c>
      <c r="G526" s="86" t="str">
        <f>IFERROR(""&amp;INDEX(Backlog!F$6:F$1005,Calculation!$B526,1),"")</f>
        <v/>
      </c>
      <c r="H526" s="86" t="str">
        <f>IFERROR(IF(INDEX(Backlog!G$6:G$1005,Calculation!$B526,1)="","",INDEX(Backlog!G$6:G$1005,Calculation!$B526,1)),"")</f>
        <v/>
      </c>
      <c r="I526" s="86" t="str">
        <f>IFERROR(IF(INDEX(Backlog!H$6:H$1005,Calculation!$B526,1)="","Not set",INDEX(Backlog!H$6:H$1005,Calculation!$B526,1)),"")</f>
        <v>Not set</v>
      </c>
      <c r="J526" s="86" t="str">
        <f>IFERROR(""&amp;INDEX(Backlog!I$6:I$1005,Calculation!$B526,1),"")</f>
        <v/>
      </c>
      <c r="K526" s="86" t="str">
        <f>IFERROR(IF(LEN(INDEX(Backlog!J$6:J$1005,Calculation!$B526,1))=0,"Not set",INDEX(Backlog!J$6:J$1005,Calculation!$B526,1)),"")</f>
        <v>Not set</v>
      </c>
      <c r="L526" s="105" t="str">
        <f>IFERROR(IF(INDEX(Backlog!K$6:K$1005,Calculation!$B526,1)="","",INDEX(Backlog!K$6:K$1005,Calculation!$B526,1)),"")</f>
        <v/>
      </c>
      <c r="M526" s="105" t="str">
        <f t="shared" si="176"/>
        <v/>
      </c>
      <c r="N526" s="105" t="str">
        <f>IFERROR(IF(INDEX(Backlog!L$6:L$1005,Calculation!$B526,1)="","",INDEX(Backlog!L$6:L$1005,Calculation!$B526,1)),"")</f>
        <v/>
      </c>
      <c r="O526" s="105" t="str">
        <f t="shared" si="177"/>
        <v/>
      </c>
      <c r="P526" s="86" t="str">
        <f>IFERROR(""&amp;INDEX(Backlog!M$6:M$1005,Calculation!$B526,1),"")</f>
        <v/>
      </c>
      <c r="Q526" s="106" t="str">
        <f t="shared" si="178"/>
        <v/>
      </c>
      <c r="R526" s="106">
        <f t="shared" si="179"/>
        <v>0</v>
      </c>
      <c r="T526" s="107">
        <f t="shared" si="180"/>
        <v>0</v>
      </c>
      <c r="U526" s="86">
        <f t="shared" si="181"/>
        <v>1</v>
      </c>
      <c r="V526" s="86">
        <f t="shared" si="182"/>
        <v>1</v>
      </c>
      <c r="W526" s="86">
        <f t="shared" si="183"/>
        <v>1</v>
      </c>
      <c r="X526" s="86">
        <f t="shared" si="190"/>
        <v>0</v>
      </c>
      <c r="Y526" s="86" t="str">
        <f t="shared" si="184"/>
        <v xml:space="preserve">#0 - </v>
      </c>
      <c r="Z526" s="86" t="str">
        <f t="shared" si="185"/>
        <v>-</v>
      </c>
      <c r="AA526" s="86" t="str">
        <f>IF(X526=0,"",IF(LEN(K526)=0,COLUMN(Kanban!$D$8),IFERROR(MATCH(K526,Kanban!$A$8:$AI$8,0),COLUMN(Kanban!$D$8))))</f>
        <v/>
      </c>
      <c r="AB526" s="86" t="str">
        <f>IF(X526=0,"",2*COUNTIF($AA$5:AA526,AA526)+$AF$5)</f>
        <v/>
      </c>
      <c r="AC526" s="106" t="str">
        <f t="shared" si="191"/>
        <v>-</v>
      </c>
      <c r="BF526" s="111" t="str">
        <f t="array" ref="BF526">IFERROR(SMALL(IF($D$5:$D$1004=$AP$6,$N$5:$N$1004,""),B526),"")</f>
        <v/>
      </c>
      <c r="BG526" s="112" t="str">
        <f>IF(IFERROR(MATCH(BF526,$BF$4:BF525,0),0)=0,MAX($BG$4:BG525)+1,"")</f>
        <v/>
      </c>
      <c r="BH526" s="113" t="str">
        <f t="shared" si="186"/>
        <v/>
      </c>
      <c r="BI526" s="112" t="str">
        <f t="shared" si="187"/>
        <v/>
      </c>
      <c r="BJ526" s="86" t="str">
        <f t="shared" si="188"/>
        <v/>
      </c>
      <c r="BK526" s="86" t="str">
        <f t="shared" si="192"/>
        <v/>
      </c>
      <c r="BL526" s="86" t="str">
        <f t="shared" si="189"/>
        <v/>
      </c>
      <c r="BM526" s="86" t="str">
        <f t="shared" si="193"/>
        <v/>
      </c>
    </row>
    <row r="527" spans="2:65" s="7" customFormat="1" x14ac:dyDescent="0.25">
      <c r="B527" s="104">
        <v>523</v>
      </c>
      <c r="C527" s="86">
        <f>IFERROR(INDEX(Backlog!B$6:B$1005,Calculation!$B527,1),"")</f>
        <v>0</v>
      </c>
      <c r="D527" s="86" t="str">
        <f>IFERROR(IF(INDEX(Backlog!C$6:C$1005,Calculation!$B527,1)="","",INDEX(Backlog!C$6:C$1005,Calculation!$B527,1)),"")</f>
        <v/>
      </c>
      <c r="E527" s="86" t="str">
        <f>IFERROR(""&amp;INDEX(Backlog!D$6:D$1005,Calculation!$B527,1),"")</f>
        <v/>
      </c>
      <c r="F527" s="86" t="str">
        <f>IFERROR(""&amp;INDEX(Backlog!E$6:E$1005,Calculation!$B527,1),"")</f>
        <v/>
      </c>
      <c r="G527" s="86" t="str">
        <f>IFERROR(""&amp;INDEX(Backlog!F$6:F$1005,Calculation!$B527,1),"")</f>
        <v/>
      </c>
      <c r="H527" s="86" t="str">
        <f>IFERROR(IF(INDEX(Backlog!G$6:G$1005,Calculation!$B527,1)="","",INDEX(Backlog!G$6:G$1005,Calculation!$B527,1)),"")</f>
        <v/>
      </c>
      <c r="I527" s="86" t="str">
        <f>IFERROR(IF(INDEX(Backlog!H$6:H$1005,Calculation!$B527,1)="","Not set",INDEX(Backlog!H$6:H$1005,Calculation!$B527,1)),"")</f>
        <v>Not set</v>
      </c>
      <c r="J527" s="86" t="str">
        <f>IFERROR(""&amp;INDEX(Backlog!I$6:I$1005,Calculation!$B527,1),"")</f>
        <v/>
      </c>
      <c r="K527" s="86" t="str">
        <f>IFERROR(IF(LEN(INDEX(Backlog!J$6:J$1005,Calculation!$B527,1))=0,"Not set",INDEX(Backlog!J$6:J$1005,Calculation!$B527,1)),"")</f>
        <v>Not set</v>
      </c>
      <c r="L527" s="105" t="str">
        <f>IFERROR(IF(INDEX(Backlog!K$6:K$1005,Calculation!$B527,1)="","",INDEX(Backlog!K$6:K$1005,Calculation!$B527,1)),"")</f>
        <v/>
      </c>
      <c r="M527" s="105" t="str">
        <f t="shared" si="176"/>
        <v/>
      </c>
      <c r="N527" s="105" t="str">
        <f>IFERROR(IF(INDEX(Backlog!L$6:L$1005,Calculation!$B527,1)="","",INDEX(Backlog!L$6:L$1005,Calculation!$B527,1)),"")</f>
        <v/>
      </c>
      <c r="O527" s="105" t="str">
        <f t="shared" si="177"/>
        <v/>
      </c>
      <c r="P527" s="86" t="str">
        <f>IFERROR(""&amp;INDEX(Backlog!M$6:M$1005,Calculation!$B527,1),"")</f>
        <v/>
      </c>
      <c r="Q527" s="106" t="str">
        <f t="shared" si="178"/>
        <v/>
      </c>
      <c r="R527" s="106">
        <f t="shared" si="179"/>
        <v>0</v>
      </c>
      <c r="T527" s="107">
        <f t="shared" si="180"/>
        <v>0</v>
      </c>
      <c r="U527" s="86">
        <f t="shared" si="181"/>
        <v>1</v>
      </c>
      <c r="V527" s="86">
        <f t="shared" si="182"/>
        <v>1</v>
      </c>
      <c r="W527" s="86">
        <f t="shared" si="183"/>
        <v>1</v>
      </c>
      <c r="X527" s="86">
        <f t="shared" si="190"/>
        <v>0</v>
      </c>
      <c r="Y527" s="86" t="str">
        <f t="shared" si="184"/>
        <v xml:space="preserve">#0 - </v>
      </c>
      <c r="Z527" s="86" t="str">
        <f t="shared" si="185"/>
        <v>-</v>
      </c>
      <c r="AA527" s="86" t="str">
        <f>IF(X527=0,"",IF(LEN(K527)=0,COLUMN(Kanban!$D$8),IFERROR(MATCH(K527,Kanban!$A$8:$AI$8,0),COLUMN(Kanban!$D$8))))</f>
        <v/>
      </c>
      <c r="AB527" s="86" t="str">
        <f>IF(X527=0,"",2*COUNTIF($AA$5:AA527,AA527)+$AF$5)</f>
        <v/>
      </c>
      <c r="AC527" s="106" t="str">
        <f t="shared" si="191"/>
        <v>-</v>
      </c>
      <c r="BF527" s="111" t="str">
        <f t="array" ref="BF527">IFERROR(SMALL(IF($D$5:$D$1004=$AP$6,$N$5:$N$1004,""),B527),"")</f>
        <v/>
      </c>
      <c r="BG527" s="112" t="str">
        <f>IF(IFERROR(MATCH(BF527,$BF$4:BF526,0),0)=0,MAX($BG$4:BG526)+1,"")</f>
        <v/>
      </c>
      <c r="BH527" s="113" t="str">
        <f t="shared" si="186"/>
        <v/>
      </c>
      <c r="BI527" s="112" t="str">
        <f t="shared" si="187"/>
        <v/>
      </c>
      <c r="BJ527" s="86" t="str">
        <f t="shared" si="188"/>
        <v/>
      </c>
      <c r="BK527" s="86" t="str">
        <f t="shared" si="192"/>
        <v/>
      </c>
      <c r="BL527" s="86" t="str">
        <f t="shared" si="189"/>
        <v/>
      </c>
      <c r="BM527" s="86" t="str">
        <f t="shared" si="193"/>
        <v/>
      </c>
    </row>
    <row r="528" spans="2:65" s="7" customFormat="1" x14ac:dyDescent="0.25">
      <c r="B528" s="104">
        <v>524</v>
      </c>
      <c r="C528" s="86">
        <f>IFERROR(INDEX(Backlog!B$6:B$1005,Calculation!$B528,1),"")</f>
        <v>0</v>
      </c>
      <c r="D528" s="86" t="str">
        <f>IFERROR(IF(INDEX(Backlog!C$6:C$1005,Calculation!$B528,1)="","",INDEX(Backlog!C$6:C$1005,Calculation!$B528,1)),"")</f>
        <v/>
      </c>
      <c r="E528" s="86" t="str">
        <f>IFERROR(""&amp;INDEX(Backlog!D$6:D$1005,Calculation!$B528,1),"")</f>
        <v/>
      </c>
      <c r="F528" s="86" t="str">
        <f>IFERROR(""&amp;INDEX(Backlog!E$6:E$1005,Calculation!$B528,1),"")</f>
        <v/>
      </c>
      <c r="G528" s="86" t="str">
        <f>IFERROR(""&amp;INDEX(Backlog!F$6:F$1005,Calculation!$B528,1),"")</f>
        <v/>
      </c>
      <c r="H528" s="86" t="str">
        <f>IFERROR(IF(INDEX(Backlog!G$6:G$1005,Calculation!$B528,1)="","",INDEX(Backlog!G$6:G$1005,Calculation!$B528,1)),"")</f>
        <v/>
      </c>
      <c r="I528" s="86" t="str">
        <f>IFERROR(IF(INDEX(Backlog!H$6:H$1005,Calculation!$B528,1)="","Not set",INDEX(Backlog!H$6:H$1005,Calculation!$B528,1)),"")</f>
        <v>Not set</v>
      </c>
      <c r="J528" s="86" t="str">
        <f>IFERROR(""&amp;INDEX(Backlog!I$6:I$1005,Calculation!$B528,1),"")</f>
        <v/>
      </c>
      <c r="K528" s="86" t="str">
        <f>IFERROR(IF(LEN(INDEX(Backlog!J$6:J$1005,Calculation!$B528,1))=0,"Not set",INDEX(Backlog!J$6:J$1005,Calculation!$B528,1)),"")</f>
        <v>Not set</v>
      </c>
      <c r="L528" s="105" t="str">
        <f>IFERROR(IF(INDEX(Backlog!K$6:K$1005,Calculation!$B528,1)="","",INDEX(Backlog!K$6:K$1005,Calculation!$B528,1)),"")</f>
        <v/>
      </c>
      <c r="M528" s="105" t="str">
        <f t="shared" si="176"/>
        <v/>
      </c>
      <c r="N528" s="105" t="str">
        <f>IFERROR(IF(INDEX(Backlog!L$6:L$1005,Calculation!$B528,1)="","",INDEX(Backlog!L$6:L$1005,Calculation!$B528,1)),"")</f>
        <v/>
      </c>
      <c r="O528" s="105" t="str">
        <f t="shared" si="177"/>
        <v/>
      </c>
      <c r="P528" s="86" t="str">
        <f>IFERROR(""&amp;INDEX(Backlog!M$6:M$1005,Calculation!$B528,1),"")</f>
        <v/>
      </c>
      <c r="Q528" s="106" t="str">
        <f t="shared" si="178"/>
        <v/>
      </c>
      <c r="R528" s="106">
        <f t="shared" si="179"/>
        <v>0</v>
      </c>
      <c r="T528" s="107">
        <f t="shared" si="180"/>
        <v>0</v>
      </c>
      <c r="U528" s="86">
        <f t="shared" si="181"/>
        <v>1</v>
      </c>
      <c r="V528" s="86">
        <f t="shared" si="182"/>
        <v>1</v>
      </c>
      <c r="W528" s="86">
        <f t="shared" si="183"/>
        <v>1</v>
      </c>
      <c r="X528" s="86">
        <f t="shared" si="190"/>
        <v>0</v>
      </c>
      <c r="Y528" s="86" t="str">
        <f t="shared" si="184"/>
        <v xml:space="preserve">#0 - </v>
      </c>
      <c r="Z528" s="86" t="str">
        <f t="shared" si="185"/>
        <v>-</v>
      </c>
      <c r="AA528" s="86" t="str">
        <f>IF(X528=0,"",IF(LEN(K528)=0,COLUMN(Kanban!$D$8),IFERROR(MATCH(K528,Kanban!$A$8:$AI$8,0),COLUMN(Kanban!$D$8))))</f>
        <v/>
      </c>
      <c r="AB528" s="86" t="str">
        <f>IF(X528=0,"",2*COUNTIF($AA$5:AA528,AA528)+$AF$5)</f>
        <v/>
      </c>
      <c r="AC528" s="106" t="str">
        <f t="shared" si="191"/>
        <v>-</v>
      </c>
      <c r="BF528" s="111" t="str">
        <f t="array" ref="BF528">IFERROR(SMALL(IF($D$5:$D$1004=$AP$6,$N$5:$N$1004,""),B528),"")</f>
        <v/>
      </c>
      <c r="BG528" s="112" t="str">
        <f>IF(IFERROR(MATCH(BF528,$BF$4:BF527,0),0)=0,MAX($BG$4:BG527)+1,"")</f>
        <v/>
      </c>
      <c r="BH528" s="113" t="str">
        <f t="shared" si="186"/>
        <v/>
      </c>
      <c r="BI528" s="112" t="str">
        <f t="shared" si="187"/>
        <v/>
      </c>
      <c r="BJ528" s="86" t="str">
        <f t="shared" si="188"/>
        <v/>
      </c>
      <c r="BK528" s="86" t="str">
        <f t="shared" si="192"/>
        <v/>
      </c>
      <c r="BL528" s="86" t="str">
        <f t="shared" si="189"/>
        <v/>
      </c>
      <c r="BM528" s="86" t="str">
        <f t="shared" si="193"/>
        <v/>
      </c>
    </row>
    <row r="529" spans="2:65" s="7" customFormat="1" x14ac:dyDescent="0.25">
      <c r="B529" s="104">
        <v>525</v>
      </c>
      <c r="C529" s="86">
        <f>IFERROR(INDEX(Backlog!B$6:B$1005,Calculation!$B529,1),"")</f>
        <v>0</v>
      </c>
      <c r="D529" s="86" t="str">
        <f>IFERROR(IF(INDEX(Backlog!C$6:C$1005,Calculation!$B529,1)="","",INDEX(Backlog!C$6:C$1005,Calculation!$B529,1)),"")</f>
        <v/>
      </c>
      <c r="E529" s="86" t="str">
        <f>IFERROR(""&amp;INDEX(Backlog!D$6:D$1005,Calculation!$B529,1),"")</f>
        <v/>
      </c>
      <c r="F529" s="86" t="str">
        <f>IFERROR(""&amp;INDEX(Backlog!E$6:E$1005,Calculation!$B529,1),"")</f>
        <v/>
      </c>
      <c r="G529" s="86" t="str">
        <f>IFERROR(""&amp;INDEX(Backlog!F$6:F$1005,Calculation!$B529,1),"")</f>
        <v/>
      </c>
      <c r="H529" s="86" t="str">
        <f>IFERROR(IF(INDEX(Backlog!G$6:G$1005,Calculation!$B529,1)="","",INDEX(Backlog!G$6:G$1005,Calculation!$B529,1)),"")</f>
        <v/>
      </c>
      <c r="I529" s="86" t="str">
        <f>IFERROR(IF(INDEX(Backlog!H$6:H$1005,Calculation!$B529,1)="","Not set",INDEX(Backlog!H$6:H$1005,Calculation!$B529,1)),"")</f>
        <v>Not set</v>
      </c>
      <c r="J529" s="86" t="str">
        <f>IFERROR(""&amp;INDEX(Backlog!I$6:I$1005,Calculation!$B529,1),"")</f>
        <v/>
      </c>
      <c r="K529" s="86" t="str">
        <f>IFERROR(IF(LEN(INDEX(Backlog!J$6:J$1005,Calculation!$B529,1))=0,"Not set",INDEX(Backlog!J$6:J$1005,Calculation!$B529,1)),"")</f>
        <v>Not set</v>
      </c>
      <c r="L529" s="105" t="str">
        <f>IFERROR(IF(INDEX(Backlog!K$6:K$1005,Calculation!$B529,1)="","",INDEX(Backlog!K$6:K$1005,Calculation!$B529,1)),"")</f>
        <v/>
      </c>
      <c r="M529" s="105" t="str">
        <f t="shared" si="176"/>
        <v/>
      </c>
      <c r="N529" s="105" t="str">
        <f>IFERROR(IF(INDEX(Backlog!L$6:L$1005,Calculation!$B529,1)="","",INDEX(Backlog!L$6:L$1005,Calculation!$B529,1)),"")</f>
        <v/>
      </c>
      <c r="O529" s="105" t="str">
        <f t="shared" si="177"/>
        <v/>
      </c>
      <c r="P529" s="86" t="str">
        <f>IFERROR(""&amp;INDEX(Backlog!M$6:M$1005,Calculation!$B529,1),"")</f>
        <v/>
      </c>
      <c r="Q529" s="106" t="str">
        <f t="shared" si="178"/>
        <v/>
      </c>
      <c r="R529" s="106">
        <f t="shared" si="179"/>
        <v>0</v>
      </c>
      <c r="T529" s="107">
        <f t="shared" si="180"/>
        <v>0</v>
      </c>
      <c r="U529" s="86">
        <f t="shared" si="181"/>
        <v>1</v>
      </c>
      <c r="V529" s="86">
        <f t="shared" si="182"/>
        <v>1</v>
      </c>
      <c r="W529" s="86">
        <f t="shared" si="183"/>
        <v>1</v>
      </c>
      <c r="X529" s="86">
        <f t="shared" si="190"/>
        <v>0</v>
      </c>
      <c r="Y529" s="86" t="str">
        <f t="shared" si="184"/>
        <v xml:space="preserve">#0 - </v>
      </c>
      <c r="Z529" s="86" t="str">
        <f t="shared" si="185"/>
        <v>-</v>
      </c>
      <c r="AA529" s="86" t="str">
        <f>IF(X529=0,"",IF(LEN(K529)=0,COLUMN(Kanban!$D$8),IFERROR(MATCH(K529,Kanban!$A$8:$AI$8,0),COLUMN(Kanban!$D$8))))</f>
        <v/>
      </c>
      <c r="AB529" s="86" t="str">
        <f>IF(X529=0,"",2*COUNTIF($AA$5:AA529,AA529)+$AF$5)</f>
        <v/>
      </c>
      <c r="AC529" s="106" t="str">
        <f t="shared" si="191"/>
        <v>-</v>
      </c>
      <c r="BF529" s="111" t="str">
        <f t="array" ref="BF529">IFERROR(SMALL(IF($D$5:$D$1004=$AP$6,$N$5:$N$1004,""),B529),"")</f>
        <v/>
      </c>
      <c r="BG529" s="112" t="str">
        <f>IF(IFERROR(MATCH(BF529,$BF$4:BF528,0),0)=0,MAX($BG$4:BG528)+1,"")</f>
        <v/>
      </c>
      <c r="BH529" s="113" t="str">
        <f t="shared" si="186"/>
        <v/>
      </c>
      <c r="BI529" s="112" t="str">
        <f t="shared" si="187"/>
        <v/>
      </c>
      <c r="BJ529" s="86" t="str">
        <f t="shared" si="188"/>
        <v/>
      </c>
      <c r="BK529" s="86" t="str">
        <f t="shared" si="192"/>
        <v/>
      </c>
      <c r="BL529" s="86" t="str">
        <f t="shared" si="189"/>
        <v/>
      </c>
      <c r="BM529" s="86" t="str">
        <f t="shared" si="193"/>
        <v/>
      </c>
    </row>
    <row r="530" spans="2:65" s="7" customFormat="1" x14ac:dyDescent="0.25">
      <c r="B530" s="104">
        <v>526</v>
      </c>
      <c r="C530" s="86">
        <f>IFERROR(INDEX(Backlog!B$6:B$1005,Calculation!$B530,1),"")</f>
        <v>0</v>
      </c>
      <c r="D530" s="86" t="str">
        <f>IFERROR(IF(INDEX(Backlog!C$6:C$1005,Calculation!$B530,1)="","",INDEX(Backlog!C$6:C$1005,Calculation!$B530,1)),"")</f>
        <v/>
      </c>
      <c r="E530" s="86" t="str">
        <f>IFERROR(""&amp;INDEX(Backlog!D$6:D$1005,Calculation!$B530,1),"")</f>
        <v/>
      </c>
      <c r="F530" s="86" t="str">
        <f>IFERROR(""&amp;INDEX(Backlog!E$6:E$1005,Calculation!$B530,1),"")</f>
        <v/>
      </c>
      <c r="G530" s="86" t="str">
        <f>IFERROR(""&amp;INDEX(Backlog!F$6:F$1005,Calculation!$B530,1),"")</f>
        <v/>
      </c>
      <c r="H530" s="86" t="str">
        <f>IFERROR(IF(INDEX(Backlog!G$6:G$1005,Calculation!$B530,1)="","",INDEX(Backlog!G$6:G$1005,Calculation!$B530,1)),"")</f>
        <v/>
      </c>
      <c r="I530" s="86" t="str">
        <f>IFERROR(IF(INDEX(Backlog!H$6:H$1005,Calculation!$B530,1)="","Not set",INDEX(Backlog!H$6:H$1005,Calculation!$B530,1)),"")</f>
        <v>Not set</v>
      </c>
      <c r="J530" s="86" t="str">
        <f>IFERROR(""&amp;INDEX(Backlog!I$6:I$1005,Calculation!$B530,1),"")</f>
        <v/>
      </c>
      <c r="K530" s="86" t="str">
        <f>IFERROR(IF(LEN(INDEX(Backlog!J$6:J$1005,Calculation!$B530,1))=0,"Not set",INDEX(Backlog!J$6:J$1005,Calculation!$B530,1)),"")</f>
        <v>Not set</v>
      </c>
      <c r="L530" s="105" t="str">
        <f>IFERROR(IF(INDEX(Backlog!K$6:K$1005,Calculation!$B530,1)="","",INDEX(Backlog!K$6:K$1005,Calculation!$B530,1)),"")</f>
        <v/>
      </c>
      <c r="M530" s="105" t="str">
        <f t="shared" si="176"/>
        <v/>
      </c>
      <c r="N530" s="105" t="str">
        <f>IFERROR(IF(INDEX(Backlog!L$6:L$1005,Calculation!$B530,1)="","",INDEX(Backlog!L$6:L$1005,Calculation!$B530,1)),"")</f>
        <v/>
      </c>
      <c r="O530" s="105" t="str">
        <f t="shared" si="177"/>
        <v/>
      </c>
      <c r="P530" s="86" t="str">
        <f>IFERROR(""&amp;INDEX(Backlog!M$6:M$1005,Calculation!$B530,1),"")</f>
        <v/>
      </c>
      <c r="Q530" s="106" t="str">
        <f t="shared" si="178"/>
        <v/>
      </c>
      <c r="R530" s="106">
        <f t="shared" si="179"/>
        <v>0</v>
      </c>
      <c r="T530" s="107">
        <f t="shared" si="180"/>
        <v>0</v>
      </c>
      <c r="U530" s="86">
        <f t="shared" si="181"/>
        <v>1</v>
      </c>
      <c r="V530" s="86">
        <f t="shared" si="182"/>
        <v>1</v>
      </c>
      <c r="W530" s="86">
        <f t="shared" si="183"/>
        <v>1</v>
      </c>
      <c r="X530" s="86">
        <f t="shared" si="190"/>
        <v>0</v>
      </c>
      <c r="Y530" s="86" t="str">
        <f t="shared" si="184"/>
        <v xml:space="preserve">#0 - </v>
      </c>
      <c r="Z530" s="86" t="str">
        <f t="shared" si="185"/>
        <v>-</v>
      </c>
      <c r="AA530" s="86" t="str">
        <f>IF(X530=0,"",IF(LEN(K530)=0,COLUMN(Kanban!$D$8),IFERROR(MATCH(K530,Kanban!$A$8:$AI$8,0),COLUMN(Kanban!$D$8))))</f>
        <v/>
      </c>
      <c r="AB530" s="86" t="str">
        <f>IF(X530=0,"",2*COUNTIF($AA$5:AA530,AA530)+$AF$5)</f>
        <v/>
      </c>
      <c r="AC530" s="106" t="str">
        <f t="shared" si="191"/>
        <v>-</v>
      </c>
      <c r="BF530" s="111" t="str">
        <f t="array" ref="BF530">IFERROR(SMALL(IF($D$5:$D$1004=$AP$6,$N$5:$N$1004,""),B530),"")</f>
        <v/>
      </c>
      <c r="BG530" s="112" t="str">
        <f>IF(IFERROR(MATCH(BF530,$BF$4:BF529,0),0)=0,MAX($BG$4:BG529)+1,"")</f>
        <v/>
      </c>
      <c r="BH530" s="113" t="str">
        <f t="shared" si="186"/>
        <v/>
      </c>
      <c r="BI530" s="112" t="str">
        <f t="shared" si="187"/>
        <v/>
      </c>
      <c r="BJ530" s="86" t="str">
        <f t="shared" si="188"/>
        <v/>
      </c>
      <c r="BK530" s="86" t="str">
        <f t="shared" si="192"/>
        <v/>
      </c>
      <c r="BL530" s="86" t="str">
        <f t="shared" si="189"/>
        <v/>
      </c>
      <c r="BM530" s="86" t="str">
        <f t="shared" si="193"/>
        <v/>
      </c>
    </row>
    <row r="531" spans="2:65" s="7" customFormat="1" x14ac:dyDescent="0.25">
      <c r="B531" s="104">
        <v>527</v>
      </c>
      <c r="C531" s="86">
        <f>IFERROR(INDEX(Backlog!B$6:B$1005,Calculation!$B531,1),"")</f>
        <v>0</v>
      </c>
      <c r="D531" s="86" t="str">
        <f>IFERROR(IF(INDEX(Backlog!C$6:C$1005,Calculation!$B531,1)="","",INDEX(Backlog!C$6:C$1005,Calculation!$B531,1)),"")</f>
        <v/>
      </c>
      <c r="E531" s="86" t="str">
        <f>IFERROR(""&amp;INDEX(Backlog!D$6:D$1005,Calculation!$B531,1),"")</f>
        <v/>
      </c>
      <c r="F531" s="86" t="str">
        <f>IFERROR(""&amp;INDEX(Backlog!E$6:E$1005,Calculation!$B531,1),"")</f>
        <v/>
      </c>
      <c r="G531" s="86" t="str">
        <f>IFERROR(""&amp;INDEX(Backlog!F$6:F$1005,Calculation!$B531,1),"")</f>
        <v/>
      </c>
      <c r="H531" s="86" t="str">
        <f>IFERROR(IF(INDEX(Backlog!G$6:G$1005,Calculation!$B531,1)="","",INDEX(Backlog!G$6:G$1005,Calculation!$B531,1)),"")</f>
        <v/>
      </c>
      <c r="I531" s="86" t="str">
        <f>IFERROR(IF(INDEX(Backlog!H$6:H$1005,Calculation!$B531,1)="","Not set",INDEX(Backlog!H$6:H$1005,Calculation!$B531,1)),"")</f>
        <v>Not set</v>
      </c>
      <c r="J531" s="86" t="str">
        <f>IFERROR(""&amp;INDEX(Backlog!I$6:I$1005,Calculation!$B531,1),"")</f>
        <v/>
      </c>
      <c r="K531" s="86" t="str">
        <f>IFERROR(IF(LEN(INDEX(Backlog!J$6:J$1005,Calculation!$B531,1))=0,"Not set",INDEX(Backlog!J$6:J$1005,Calculation!$B531,1)),"")</f>
        <v>Not set</v>
      </c>
      <c r="L531" s="105" t="str">
        <f>IFERROR(IF(INDEX(Backlog!K$6:K$1005,Calculation!$B531,1)="","",INDEX(Backlog!K$6:K$1005,Calculation!$B531,1)),"")</f>
        <v/>
      </c>
      <c r="M531" s="105" t="str">
        <f t="shared" si="176"/>
        <v/>
      </c>
      <c r="N531" s="105" t="str">
        <f>IFERROR(IF(INDEX(Backlog!L$6:L$1005,Calculation!$B531,1)="","",INDEX(Backlog!L$6:L$1005,Calculation!$B531,1)),"")</f>
        <v/>
      </c>
      <c r="O531" s="105" t="str">
        <f t="shared" si="177"/>
        <v/>
      </c>
      <c r="P531" s="86" t="str">
        <f>IFERROR(""&amp;INDEX(Backlog!M$6:M$1005,Calculation!$B531,1),"")</f>
        <v/>
      </c>
      <c r="Q531" s="106" t="str">
        <f t="shared" si="178"/>
        <v/>
      </c>
      <c r="R531" s="106">
        <f t="shared" si="179"/>
        <v>0</v>
      </c>
      <c r="T531" s="107">
        <f t="shared" si="180"/>
        <v>0</v>
      </c>
      <c r="U531" s="86">
        <f t="shared" si="181"/>
        <v>1</v>
      </c>
      <c r="V531" s="86">
        <f t="shared" si="182"/>
        <v>1</v>
      </c>
      <c r="W531" s="86">
        <f t="shared" si="183"/>
        <v>1</v>
      </c>
      <c r="X531" s="86">
        <f t="shared" si="190"/>
        <v>0</v>
      </c>
      <c r="Y531" s="86" t="str">
        <f t="shared" si="184"/>
        <v xml:space="preserve">#0 - </v>
      </c>
      <c r="Z531" s="86" t="str">
        <f t="shared" si="185"/>
        <v>-</v>
      </c>
      <c r="AA531" s="86" t="str">
        <f>IF(X531=0,"",IF(LEN(K531)=0,COLUMN(Kanban!$D$8),IFERROR(MATCH(K531,Kanban!$A$8:$AI$8,0),COLUMN(Kanban!$D$8))))</f>
        <v/>
      </c>
      <c r="AB531" s="86" t="str">
        <f>IF(X531=0,"",2*COUNTIF($AA$5:AA531,AA531)+$AF$5)</f>
        <v/>
      </c>
      <c r="AC531" s="106" t="str">
        <f t="shared" si="191"/>
        <v>-</v>
      </c>
      <c r="BF531" s="111" t="str">
        <f t="array" ref="BF531">IFERROR(SMALL(IF($D$5:$D$1004=$AP$6,$N$5:$N$1004,""),B531),"")</f>
        <v/>
      </c>
      <c r="BG531" s="112" t="str">
        <f>IF(IFERROR(MATCH(BF531,$BF$4:BF530,0),0)=0,MAX($BG$4:BG530)+1,"")</f>
        <v/>
      </c>
      <c r="BH531" s="113" t="str">
        <f t="shared" si="186"/>
        <v/>
      </c>
      <c r="BI531" s="112" t="str">
        <f t="shared" si="187"/>
        <v/>
      </c>
      <c r="BJ531" s="86" t="str">
        <f t="shared" si="188"/>
        <v/>
      </c>
      <c r="BK531" s="86" t="str">
        <f t="shared" si="192"/>
        <v/>
      </c>
      <c r="BL531" s="86" t="str">
        <f t="shared" si="189"/>
        <v/>
      </c>
      <c r="BM531" s="86" t="str">
        <f t="shared" si="193"/>
        <v/>
      </c>
    </row>
    <row r="532" spans="2:65" s="7" customFormat="1" x14ac:dyDescent="0.25">
      <c r="B532" s="104">
        <v>528</v>
      </c>
      <c r="C532" s="86">
        <f>IFERROR(INDEX(Backlog!B$6:B$1005,Calculation!$B532,1),"")</f>
        <v>0</v>
      </c>
      <c r="D532" s="86" t="str">
        <f>IFERROR(IF(INDEX(Backlog!C$6:C$1005,Calculation!$B532,1)="","",INDEX(Backlog!C$6:C$1005,Calculation!$B532,1)),"")</f>
        <v/>
      </c>
      <c r="E532" s="86" t="str">
        <f>IFERROR(""&amp;INDEX(Backlog!D$6:D$1005,Calculation!$B532,1),"")</f>
        <v/>
      </c>
      <c r="F532" s="86" t="str">
        <f>IFERROR(""&amp;INDEX(Backlog!E$6:E$1005,Calculation!$B532,1),"")</f>
        <v/>
      </c>
      <c r="G532" s="86" t="str">
        <f>IFERROR(""&amp;INDEX(Backlog!F$6:F$1005,Calculation!$B532,1),"")</f>
        <v/>
      </c>
      <c r="H532" s="86" t="str">
        <f>IFERROR(IF(INDEX(Backlog!G$6:G$1005,Calculation!$B532,1)="","",INDEX(Backlog!G$6:G$1005,Calculation!$B532,1)),"")</f>
        <v/>
      </c>
      <c r="I532" s="86" t="str">
        <f>IFERROR(IF(INDEX(Backlog!H$6:H$1005,Calculation!$B532,1)="","Not set",INDEX(Backlog!H$6:H$1005,Calculation!$B532,1)),"")</f>
        <v>Not set</v>
      </c>
      <c r="J532" s="86" t="str">
        <f>IFERROR(""&amp;INDEX(Backlog!I$6:I$1005,Calculation!$B532,1),"")</f>
        <v/>
      </c>
      <c r="K532" s="86" t="str">
        <f>IFERROR(IF(LEN(INDEX(Backlog!J$6:J$1005,Calculation!$B532,1))=0,"Not set",INDEX(Backlog!J$6:J$1005,Calculation!$B532,1)),"")</f>
        <v>Not set</v>
      </c>
      <c r="L532" s="105" t="str">
        <f>IFERROR(IF(INDEX(Backlog!K$6:K$1005,Calculation!$B532,1)="","",INDEX(Backlog!K$6:K$1005,Calculation!$B532,1)),"")</f>
        <v/>
      </c>
      <c r="M532" s="105" t="str">
        <f t="shared" si="176"/>
        <v/>
      </c>
      <c r="N532" s="105" t="str">
        <f>IFERROR(IF(INDEX(Backlog!L$6:L$1005,Calculation!$B532,1)="","",INDEX(Backlog!L$6:L$1005,Calculation!$B532,1)),"")</f>
        <v/>
      </c>
      <c r="O532" s="105" t="str">
        <f t="shared" si="177"/>
        <v/>
      </c>
      <c r="P532" s="86" t="str">
        <f>IFERROR(""&amp;INDEX(Backlog!M$6:M$1005,Calculation!$B532,1),"")</f>
        <v/>
      </c>
      <c r="Q532" s="106" t="str">
        <f t="shared" si="178"/>
        <v/>
      </c>
      <c r="R532" s="106">
        <f t="shared" si="179"/>
        <v>0</v>
      </c>
      <c r="T532" s="107">
        <f t="shared" si="180"/>
        <v>0</v>
      </c>
      <c r="U532" s="86">
        <f t="shared" si="181"/>
        <v>1</v>
      </c>
      <c r="V532" s="86">
        <f t="shared" si="182"/>
        <v>1</v>
      </c>
      <c r="W532" s="86">
        <f t="shared" si="183"/>
        <v>1</v>
      </c>
      <c r="X532" s="86">
        <f t="shared" si="190"/>
        <v>0</v>
      </c>
      <c r="Y532" s="86" t="str">
        <f t="shared" si="184"/>
        <v xml:space="preserve">#0 - </v>
      </c>
      <c r="Z532" s="86" t="str">
        <f t="shared" si="185"/>
        <v>-</v>
      </c>
      <c r="AA532" s="86" t="str">
        <f>IF(X532=0,"",IF(LEN(K532)=0,COLUMN(Kanban!$D$8),IFERROR(MATCH(K532,Kanban!$A$8:$AI$8,0),COLUMN(Kanban!$D$8))))</f>
        <v/>
      </c>
      <c r="AB532" s="86" t="str">
        <f>IF(X532=0,"",2*COUNTIF($AA$5:AA532,AA532)+$AF$5)</f>
        <v/>
      </c>
      <c r="AC532" s="106" t="str">
        <f t="shared" si="191"/>
        <v>-</v>
      </c>
      <c r="BF532" s="111" t="str">
        <f t="array" ref="BF532">IFERROR(SMALL(IF($D$5:$D$1004=$AP$6,$N$5:$N$1004,""),B532),"")</f>
        <v/>
      </c>
      <c r="BG532" s="112" t="str">
        <f>IF(IFERROR(MATCH(BF532,$BF$4:BF531,0),0)=0,MAX($BG$4:BG531)+1,"")</f>
        <v/>
      </c>
      <c r="BH532" s="113" t="str">
        <f t="shared" si="186"/>
        <v/>
      </c>
      <c r="BI532" s="112" t="str">
        <f t="shared" si="187"/>
        <v/>
      </c>
      <c r="BJ532" s="86" t="str">
        <f t="shared" si="188"/>
        <v/>
      </c>
      <c r="BK532" s="86" t="str">
        <f t="shared" si="192"/>
        <v/>
      </c>
      <c r="BL532" s="86" t="str">
        <f t="shared" si="189"/>
        <v/>
      </c>
      <c r="BM532" s="86" t="str">
        <f t="shared" si="193"/>
        <v/>
      </c>
    </row>
    <row r="533" spans="2:65" s="7" customFormat="1" x14ac:dyDescent="0.25">
      <c r="B533" s="104">
        <v>529</v>
      </c>
      <c r="C533" s="86">
        <f>IFERROR(INDEX(Backlog!B$6:B$1005,Calculation!$B533,1),"")</f>
        <v>0</v>
      </c>
      <c r="D533" s="86" t="str">
        <f>IFERROR(IF(INDEX(Backlog!C$6:C$1005,Calculation!$B533,1)="","",INDEX(Backlog!C$6:C$1005,Calculation!$B533,1)),"")</f>
        <v/>
      </c>
      <c r="E533" s="86" t="str">
        <f>IFERROR(""&amp;INDEX(Backlog!D$6:D$1005,Calculation!$B533,1),"")</f>
        <v/>
      </c>
      <c r="F533" s="86" t="str">
        <f>IFERROR(""&amp;INDEX(Backlog!E$6:E$1005,Calculation!$B533,1),"")</f>
        <v/>
      </c>
      <c r="G533" s="86" t="str">
        <f>IFERROR(""&amp;INDEX(Backlog!F$6:F$1005,Calculation!$B533,1),"")</f>
        <v/>
      </c>
      <c r="H533" s="86" t="str">
        <f>IFERROR(IF(INDEX(Backlog!G$6:G$1005,Calculation!$B533,1)="","",INDEX(Backlog!G$6:G$1005,Calculation!$B533,1)),"")</f>
        <v/>
      </c>
      <c r="I533" s="86" t="str">
        <f>IFERROR(IF(INDEX(Backlog!H$6:H$1005,Calculation!$B533,1)="","Not set",INDEX(Backlog!H$6:H$1005,Calculation!$B533,1)),"")</f>
        <v>Not set</v>
      </c>
      <c r="J533" s="86" t="str">
        <f>IFERROR(""&amp;INDEX(Backlog!I$6:I$1005,Calculation!$B533,1),"")</f>
        <v/>
      </c>
      <c r="K533" s="86" t="str">
        <f>IFERROR(IF(LEN(INDEX(Backlog!J$6:J$1005,Calculation!$B533,1))=0,"Not set",INDEX(Backlog!J$6:J$1005,Calculation!$B533,1)),"")</f>
        <v>Not set</v>
      </c>
      <c r="L533" s="105" t="str">
        <f>IFERROR(IF(INDEX(Backlog!K$6:K$1005,Calculation!$B533,1)="","",INDEX(Backlog!K$6:K$1005,Calculation!$B533,1)),"")</f>
        <v/>
      </c>
      <c r="M533" s="105" t="str">
        <f t="shared" si="176"/>
        <v/>
      </c>
      <c r="N533" s="105" t="str">
        <f>IFERROR(IF(INDEX(Backlog!L$6:L$1005,Calculation!$B533,1)="","",INDEX(Backlog!L$6:L$1005,Calculation!$B533,1)),"")</f>
        <v/>
      </c>
      <c r="O533" s="105" t="str">
        <f t="shared" si="177"/>
        <v/>
      </c>
      <c r="P533" s="86" t="str">
        <f>IFERROR(""&amp;INDEX(Backlog!M$6:M$1005,Calculation!$B533,1),"")</f>
        <v/>
      </c>
      <c r="Q533" s="106" t="str">
        <f t="shared" si="178"/>
        <v/>
      </c>
      <c r="R533" s="106">
        <f t="shared" si="179"/>
        <v>0</v>
      </c>
      <c r="T533" s="107">
        <f t="shared" si="180"/>
        <v>0</v>
      </c>
      <c r="U533" s="86">
        <f t="shared" si="181"/>
        <v>1</v>
      </c>
      <c r="V533" s="86">
        <f t="shared" si="182"/>
        <v>1</v>
      </c>
      <c r="W533" s="86">
        <f t="shared" si="183"/>
        <v>1</v>
      </c>
      <c r="X533" s="86">
        <f t="shared" si="190"/>
        <v>0</v>
      </c>
      <c r="Y533" s="86" t="str">
        <f t="shared" si="184"/>
        <v xml:space="preserve">#0 - </v>
      </c>
      <c r="Z533" s="86" t="str">
        <f t="shared" si="185"/>
        <v>-</v>
      </c>
      <c r="AA533" s="86" t="str">
        <f>IF(X533=0,"",IF(LEN(K533)=0,COLUMN(Kanban!$D$8),IFERROR(MATCH(K533,Kanban!$A$8:$AI$8,0),COLUMN(Kanban!$D$8))))</f>
        <v/>
      </c>
      <c r="AB533" s="86" t="str">
        <f>IF(X533=0,"",2*COUNTIF($AA$5:AA533,AA533)+$AF$5)</f>
        <v/>
      </c>
      <c r="AC533" s="106" t="str">
        <f t="shared" si="191"/>
        <v>-</v>
      </c>
      <c r="BF533" s="111" t="str">
        <f t="array" ref="BF533">IFERROR(SMALL(IF($D$5:$D$1004=$AP$6,$N$5:$N$1004,""),B533),"")</f>
        <v/>
      </c>
      <c r="BG533" s="112" t="str">
        <f>IF(IFERROR(MATCH(BF533,$BF$4:BF532,0),0)=0,MAX($BG$4:BG532)+1,"")</f>
        <v/>
      </c>
      <c r="BH533" s="113" t="str">
        <f t="shared" si="186"/>
        <v/>
      </c>
      <c r="BI533" s="112" t="str">
        <f t="shared" si="187"/>
        <v/>
      </c>
      <c r="BJ533" s="86" t="str">
        <f t="shared" si="188"/>
        <v/>
      </c>
      <c r="BK533" s="86" t="str">
        <f t="shared" si="192"/>
        <v/>
      </c>
      <c r="BL533" s="86" t="str">
        <f t="shared" si="189"/>
        <v/>
      </c>
      <c r="BM533" s="86" t="str">
        <f t="shared" si="193"/>
        <v/>
      </c>
    </row>
    <row r="534" spans="2:65" s="7" customFormat="1" x14ac:dyDescent="0.25">
      <c r="B534" s="104">
        <v>530</v>
      </c>
      <c r="C534" s="86">
        <f>IFERROR(INDEX(Backlog!B$6:B$1005,Calculation!$B534,1),"")</f>
        <v>0</v>
      </c>
      <c r="D534" s="86" t="str">
        <f>IFERROR(IF(INDEX(Backlog!C$6:C$1005,Calculation!$B534,1)="","",INDEX(Backlog!C$6:C$1005,Calculation!$B534,1)),"")</f>
        <v/>
      </c>
      <c r="E534" s="86" t="str">
        <f>IFERROR(""&amp;INDEX(Backlog!D$6:D$1005,Calculation!$B534,1),"")</f>
        <v/>
      </c>
      <c r="F534" s="86" t="str">
        <f>IFERROR(""&amp;INDEX(Backlog!E$6:E$1005,Calculation!$B534,1),"")</f>
        <v/>
      </c>
      <c r="G534" s="86" t="str">
        <f>IFERROR(""&amp;INDEX(Backlog!F$6:F$1005,Calculation!$B534,1),"")</f>
        <v/>
      </c>
      <c r="H534" s="86" t="str">
        <f>IFERROR(IF(INDEX(Backlog!G$6:G$1005,Calculation!$B534,1)="","",INDEX(Backlog!G$6:G$1005,Calculation!$B534,1)),"")</f>
        <v/>
      </c>
      <c r="I534" s="86" t="str">
        <f>IFERROR(IF(INDEX(Backlog!H$6:H$1005,Calculation!$B534,1)="","Not set",INDEX(Backlog!H$6:H$1005,Calculation!$B534,1)),"")</f>
        <v>Not set</v>
      </c>
      <c r="J534" s="86" t="str">
        <f>IFERROR(""&amp;INDEX(Backlog!I$6:I$1005,Calculation!$B534,1),"")</f>
        <v/>
      </c>
      <c r="K534" s="86" t="str">
        <f>IFERROR(IF(LEN(INDEX(Backlog!J$6:J$1005,Calculation!$B534,1))=0,"Not set",INDEX(Backlog!J$6:J$1005,Calculation!$B534,1)),"")</f>
        <v>Not set</v>
      </c>
      <c r="L534" s="105" t="str">
        <f>IFERROR(IF(INDEX(Backlog!K$6:K$1005,Calculation!$B534,1)="","",INDEX(Backlog!K$6:K$1005,Calculation!$B534,1)),"")</f>
        <v/>
      </c>
      <c r="M534" s="105" t="str">
        <f t="shared" si="176"/>
        <v/>
      </c>
      <c r="N534" s="105" t="str">
        <f>IFERROR(IF(INDEX(Backlog!L$6:L$1005,Calculation!$B534,1)="","",INDEX(Backlog!L$6:L$1005,Calculation!$B534,1)),"")</f>
        <v/>
      </c>
      <c r="O534" s="105" t="str">
        <f t="shared" si="177"/>
        <v/>
      </c>
      <c r="P534" s="86" t="str">
        <f>IFERROR(""&amp;INDEX(Backlog!M$6:M$1005,Calculation!$B534,1),"")</f>
        <v/>
      </c>
      <c r="Q534" s="106" t="str">
        <f t="shared" si="178"/>
        <v/>
      </c>
      <c r="R534" s="106">
        <f t="shared" si="179"/>
        <v>0</v>
      </c>
      <c r="T534" s="107">
        <f t="shared" si="180"/>
        <v>0</v>
      </c>
      <c r="U534" s="86">
        <f t="shared" si="181"/>
        <v>1</v>
      </c>
      <c r="V534" s="86">
        <f t="shared" si="182"/>
        <v>1</v>
      </c>
      <c r="W534" s="86">
        <f t="shared" si="183"/>
        <v>1</v>
      </c>
      <c r="X534" s="86">
        <f t="shared" si="190"/>
        <v>0</v>
      </c>
      <c r="Y534" s="86" t="str">
        <f t="shared" si="184"/>
        <v xml:space="preserve">#0 - </v>
      </c>
      <c r="Z534" s="86" t="str">
        <f t="shared" si="185"/>
        <v>-</v>
      </c>
      <c r="AA534" s="86" t="str">
        <f>IF(X534=0,"",IF(LEN(K534)=0,COLUMN(Kanban!$D$8),IFERROR(MATCH(K534,Kanban!$A$8:$AI$8,0),COLUMN(Kanban!$D$8))))</f>
        <v/>
      </c>
      <c r="AB534" s="86" t="str">
        <f>IF(X534=0,"",2*COUNTIF($AA$5:AA534,AA534)+$AF$5)</f>
        <v/>
      </c>
      <c r="AC534" s="106" t="str">
        <f t="shared" si="191"/>
        <v>-</v>
      </c>
      <c r="BF534" s="111" t="str">
        <f t="array" ref="BF534">IFERROR(SMALL(IF($D$5:$D$1004=$AP$6,$N$5:$N$1004,""),B534),"")</f>
        <v/>
      </c>
      <c r="BG534" s="112" t="str">
        <f>IF(IFERROR(MATCH(BF534,$BF$4:BF533,0),0)=0,MAX($BG$4:BG533)+1,"")</f>
        <v/>
      </c>
      <c r="BH534" s="113" t="str">
        <f t="shared" si="186"/>
        <v/>
      </c>
      <c r="BI534" s="112" t="str">
        <f t="shared" si="187"/>
        <v/>
      </c>
      <c r="BJ534" s="86" t="str">
        <f t="shared" si="188"/>
        <v/>
      </c>
      <c r="BK534" s="86" t="str">
        <f t="shared" si="192"/>
        <v/>
      </c>
      <c r="BL534" s="86" t="str">
        <f t="shared" si="189"/>
        <v/>
      </c>
      <c r="BM534" s="86" t="str">
        <f t="shared" si="193"/>
        <v/>
      </c>
    </row>
    <row r="535" spans="2:65" s="7" customFormat="1" x14ac:dyDescent="0.25">
      <c r="B535" s="104">
        <v>531</v>
      </c>
      <c r="C535" s="86">
        <f>IFERROR(INDEX(Backlog!B$6:B$1005,Calculation!$B535,1),"")</f>
        <v>0</v>
      </c>
      <c r="D535" s="86" t="str">
        <f>IFERROR(IF(INDEX(Backlog!C$6:C$1005,Calculation!$B535,1)="","",INDEX(Backlog!C$6:C$1005,Calculation!$B535,1)),"")</f>
        <v/>
      </c>
      <c r="E535" s="86" t="str">
        <f>IFERROR(""&amp;INDEX(Backlog!D$6:D$1005,Calculation!$B535,1),"")</f>
        <v/>
      </c>
      <c r="F535" s="86" t="str">
        <f>IFERROR(""&amp;INDEX(Backlog!E$6:E$1005,Calculation!$B535,1),"")</f>
        <v/>
      </c>
      <c r="G535" s="86" t="str">
        <f>IFERROR(""&amp;INDEX(Backlog!F$6:F$1005,Calculation!$B535,1),"")</f>
        <v/>
      </c>
      <c r="H535" s="86" t="str">
        <f>IFERROR(IF(INDEX(Backlog!G$6:G$1005,Calculation!$B535,1)="","",INDEX(Backlog!G$6:G$1005,Calculation!$B535,1)),"")</f>
        <v/>
      </c>
      <c r="I535" s="86" t="str">
        <f>IFERROR(IF(INDEX(Backlog!H$6:H$1005,Calculation!$B535,1)="","Not set",INDEX(Backlog!H$6:H$1005,Calculation!$B535,1)),"")</f>
        <v>Not set</v>
      </c>
      <c r="J535" s="86" t="str">
        <f>IFERROR(""&amp;INDEX(Backlog!I$6:I$1005,Calculation!$B535,1),"")</f>
        <v/>
      </c>
      <c r="K535" s="86" t="str">
        <f>IFERROR(IF(LEN(INDEX(Backlog!J$6:J$1005,Calculation!$B535,1))=0,"Not set",INDEX(Backlog!J$6:J$1005,Calculation!$B535,1)),"")</f>
        <v>Not set</v>
      </c>
      <c r="L535" s="105" t="str">
        <f>IFERROR(IF(INDEX(Backlog!K$6:K$1005,Calculation!$B535,1)="","",INDEX(Backlog!K$6:K$1005,Calculation!$B535,1)),"")</f>
        <v/>
      </c>
      <c r="M535" s="105" t="str">
        <f t="shared" si="176"/>
        <v/>
      </c>
      <c r="N535" s="105" t="str">
        <f>IFERROR(IF(INDEX(Backlog!L$6:L$1005,Calculation!$B535,1)="","",INDEX(Backlog!L$6:L$1005,Calculation!$B535,1)),"")</f>
        <v/>
      </c>
      <c r="O535" s="105" t="str">
        <f t="shared" si="177"/>
        <v/>
      </c>
      <c r="P535" s="86" t="str">
        <f>IFERROR(""&amp;INDEX(Backlog!M$6:M$1005,Calculation!$B535,1),"")</f>
        <v/>
      </c>
      <c r="Q535" s="106" t="str">
        <f t="shared" si="178"/>
        <v/>
      </c>
      <c r="R535" s="106">
        <f t="shared" si="179"/>
        <v>0</v>
      </c>
      <c r="T535" s="107">
        <f t="shared" si="180"/>
        <v>0</v>
      </c>
      <c r="U535" s="86">
        <f t="shared" si="181"/>
        <v>1</v>
      </c>
      <c r="V535" s="86">
        <f t="shared" si="182"/>
        <v>1</v>
      </c>
      <c r="W535" s="86">
        <f t="shared" si="183"/>
        <v>1</v>
      </c>
      <c r="X535" s="86">
        <f t="shared" si="190"/>
        <v>0</v>
      </c>
      <c r="Y535" s="86" t="str">
        <f t="shared" si="184"/>
        <v xml:space="preserve">#0 - </v>
      </c>
      <c r="Z535" s="86" t="str">
        <f t="shared" si="185"/>
        <v>-</v>
      </c>
      <c r="AA535" s="86" t="str">
        <f>IF(X535=0,"",IF(LEN(K535)=0,COLUMN(Kanban!$D$8),IFERROR(MATCH(K535,Kanban!$A$8:$AI$8,0),COLUMN(Kanban!$D$8))))</f>
        <v/>
      </c>
      <c r="AB535" s="86" t="str">
        <f>IF(X535=0,"",2*COUNTIF($AA$5:AA535,AA535)+$AF$5)</f>
        <v/>
      </c>
      <c r="AC535" s="106" t="str">
        <f t="shared" si="191"/>
        <v>-</v>
      </c>
      <c r="BF535" s="111" t="str">
        <f t="array" ref="BF535">IFERROR(SMALL(IF($D$5:$D$1004=$AP$6,$N$5:$N$1004,""),B535),"")</f>
        <v/>
      </c>
      <c r="BG535" s="112" t="str">
        <f>IF(IFERROR(MATCH(BF535,$BF$4:BF534,0),0)=0,MAX($BG$4:BG534)+1,"")</f>
        <v/>
      </c>
      <c r="BH535" s="113" t="str">
        <f t="shared" si="186"/>
        <v/>
      </c>
      <c r="BI535" s="112" t="str">
        <f t="shared" si="187"/>
        <v/>
      </c>
      <c r="BJ535" s="86" t="str">
        <f t="shared" si="188"/>
        <v/>
      </c>
      <c r="BK535" s="86" t="str">
        <f t="shared" si="192"/>
        <v/>
      </c>
      <c r="BL535" s="86" t="str">
        <f t="shared" si="189"/>
        <v/>
      </c>
      <c r="BM535" s="86" t="str">
        <f t="shared" si="193"/>
        <v/>
      </c>
    </row>
    <row r="536" spans="2:65" s="7" customFormat="1" x14ac:dyDescent="0.25">
      <c r="B536" s="104">
        <v>532</v>
      </c>
      <c r="C536" s="86">
        <f>IFERROR(INDEX(Backlog!B$6:B$1005,Calculation!$B536,1),"")</f>
        <v>0</v>
      </c>
      <c r="D536" s="86" t="str">
        <f>IFERROR(IF(INDEX(Backlog!C$6:C$1005,Calculation!$B536,1)="","",INDEX(Backlog!C$6:C$1005,Calculation!$B536,1)),"")</f>
        <v/>
      </c>
      <c r="E536" s="86" t="str">
        <f>IFERROR(""&amp;INDEX(Backlog!D$6:D$1005,Calculation!$B536,1),"")</f>
        <v/>
      </c>
      <c r="F536" s="86" t="str">
        <f>IFERROR(""&amp;INDEX(Backlog!E$6:E$1005,Calculation!$B536,1),"")</f>
        <v/>
      </c>
      <c r="G536" s="86" t="str">
        <f>IFERROR(""&amp;INDEX(Backlog!F$6:F$1005,Calculation!$B536,1),"")</f>
        <v/>
      </c>
      <c r="H536" s="86" t="str">
        <f>IFERROR(IF(INDEX(Backlog!G$6:G$1005,Calculation!$B536,1)="","",INDEX(Backlog!G$6:G$1005,Calculation!$B536,1)),"")</f>
        <v/>
      </c>
      <c r="I536" s="86" t="str">
        <f>IFERROR(IF(INDEX(Backlog!H$6:H$1005,Calculation!$B536,1)="","Not set",INDEX(Backlog!H$6:H$1005,Calculation!$B536,1)),"")</f>
        <v>Not set</v>
      </c>
      <c r="J536" s="86" t="str">
        <f>IFERROR(""&amp;INDEX(Backlog!I$6:I$1005,Calculation!$B536,1),"")</f>
        <v/>
      </c>
      <c r="K536" s="86" t="str">
        <f>IFERROR(IF(LEN(INDEX(Backlog!J$6:J$1005,Calculation!$B536,1))=0,"Not set",INDEX(Backlog!J$6:J$1005,Calculation!$B536,1)),"")</f>
        <v>Not set</v>
      </c>
      <c r="L536" s="105" t="str">
        <f>IFERROR(IF(INDEX(Backlog!K$6:K$1005,Calculation!$B536,1)="","",INDEX(Backlog!K$6:K$1005,Calculation!$B536,1)),"")</f>
        <v/>
      </c>
      <c r="M536" s="105" t="str">
        <f t="shared" si="176"/>
        <v/>
      </c>
      <c r="N536" s="105" t="str">
        <f>IFERROR(IF(INDEX(Backlog!L$6:L$1005,Calculation!$B536,1)="","",INDEX(Backlog!L$6:L$1005,Calculation!$B536,1)),"")</f>
        <v/>
      </c>
      <c r="O536" s="105" t="str">
        <f t="shared" si="177"/>
        <v/>
      </c>
      <c r="P536" s="86" t="str">
        <f>IFERROR(""&amp;INDEX(Backlog!M$6:M$1005,Calculation!$B536,1),"")</f>
        <v/>
      </c>
      <c r="Q536" s="106" t="str">
        <f t="shared" si="178"/>
        <v/>
      </c>
      <c r="R536" s="106">
        <f t="shared" si="179"/>
        <v>0</v>
      </c>
      <c r="T536" s="107">
        <f t="shared" si="180"/>
        <v>0</v>
      </c>
      <c r="U536" s="86">
        <f t="shared" si="181"/>
        <v>1</v>
      </c>
      <c r="V536" s="86">
        <f t="shared" si="182"/>
        <v>1</v>
      </c>
      <c r="W536" s="86">
        <f t="shared" si="183"/>
        <v>1</v>
      </c>
      <c r="X536" s="86">
        <f t="shared" si="190"/>
        <v>0</v>
      </c>
      <c r="Y536" s="86" t="str">
        <f t="shared" si="184"/>
        <v xml:space="preserve">#0 - </v>
      </c>
      <c r="Z536" s="86" t="str">
        <f t="shared" si="185"/>
        <v>-</v>
      </c>
      <c r="AA536" s="86" t="str">
        <f>IF(X536=0,"",IF(LEN(K536)=0,COLUMN(Kanban!$D$8),IFERROR(MATCH(K536,Kanban!$A$8:$AI$8,0),COLUMN(Kanban!$D$8))))</f>
        <v/>
      </c>
      <c r="AB536" s="86" t="str">
        <f>IF(X536=0,"",2*COUNTIF($AA$5:AA536,AA536)+$AF$5)</f>
        <v/>
      </c>
      <c r="AC536" s="106" t="str">
        <f t="shared" si="191"/>
        <v>-</v>
      </c>
      <c r="BF536" s="111" t="str">
        <f t="array" ref="BF536">IFERROR(SMALL(IF($D$5:$D$1004=$AP$6,$N$5:$N$1004,""),B536),"")</f>
        <v/>
      </c>
      <c r="BG536" s="112" t="str">
        <f>IF(IFERROR(MATCH(BF536,$BF$4:BF535,0),0)=0,MAX($BG$4:BG535)+1,"")</f>
        <v/>
      </c>
      <c r="BH536" s="113" t="str">
        <f t="shared" si="186"/>
        <v/>
      </c>
      <c r="BI536" s="112" t="str">
        <f t="shared" si="187"/>
        <v/>
      </c>
      <c r="BJ536" s="86" t="str">
        <f t="shared" si="188"/>
        <v/>
      </c>
      <c r="BK536" s="86" t="str">
        <f t="shared" si="192"/>
        <v/>
      </c>
      <c r="BL536" s="86" t="str">
        <f t="shared" si="189"/>
        <v/>
      </c>
      <c r="BM536" s="86" t="str">
        <f t="shared" si="193"/>
        <v/>
      </c>
    </row>
    <row r="537" spans="2:65" s="7" customFormat="1" x14ac:dyDescent="0.25">
      <c r="B537" s="104">
        <v>533</v>
      </c>
      <c r="C537" s="86">
        <f>IFERROR(INDEX(Backlog!B$6:B$1005,Calculation!$B537,1),"")</f>
        <v>0</v>
      </c>
      <c r="D537" s="86" t="str">
        <f>IFERROR(IF(INDEX(Backlog!C$6:C$1005,Calculation!$B537,1)="","",INDEX(Backlog!C$6:C$1005,Calculation!$B537,1)),"")</f>
        <v/>
      </c>
      <c r="E537" s="86" t="str">
        <f>IFERROR(""&amp;INDEX(Backlog!D$6:D$1005,Calculation!$B537,1),"")</f>
        <v/>
      </c>
      <c r="F537" s="86" t="str">
        <f>IFERROR(""&amp;INDEX(Backlog!E$6:E$1005,Calculation!$B537,1),"")</f>
        <v/>
      </c>
      <c r="G537" s="86" t="str">
        <f>IFERROR(""&amp;INDEX(Backlog!F$6:F$1005,Calculation!$B537,1),"")</f>
        <v/>
      </c>
      <c r="H537" s="86" t="str">
        <f>IFERROR(IF(INDEX(Backlog!G$6:G$1005,Calculation!$B537,1)="","",INDEX(Backlog!G$6:G$1005,Calculation!$B537,1)),"")</f>
        <v/>
      </c>
      <c r="I537" s="86" t="str">
        <f>IFERROR(IF(INDEX(Backlog!H$6:H$1005,Calculation!$B537,1)="","Not set",INDEX(Backlog!H$6:H$1005,Calculation!$B537,1)),"")</f>
        <v>Not set</v>
      </c>
      <c r="J537" s="86" t="str">
        <f>IFERROR(""&amp;INDEX(Backlog!I$6:I$1005,Calculation!$B537,1),"")</f>
        <v/>
      </c>
      <c r="K537" s="86" t="str">
        <f>IFERROR(IF(LEN(INDEX(Backlog!J$6:J$1005,Calculation!$B537,1))=0,"Not set",INDEX(Backlog!J$6:J$1005,Calculation!$B537,1)),"")</f>
        <v>Not set</v>
      </c>
      <c r="L537" s="105" t="str">
        <f>IFERROR(IF(INDEX(Backlog!K$6:K$1005,Calculation!$B537,1)="","",INDEX(Backlog!K$6:K$1005,Calculation!$B537,1)),"")</f>
        <v/>
      </c>
      <c r="M537" s="105" t="str">
        <f t="shared" si="176"/>
        <v/>
      </c>
      <c r="N537" s="105" t="str">
        <f>IFERROR(IF(INDEX(Backlog!L$6:L$1005,Calculation!$B537,1)="","",INDEX(Backlog!L$6:L$1005,Calculation!$B537,1)),"")</f>
        <v/>
      </c>
      <c r="O537" s="105" t="str">
        <f t="shared" si="177"/>
        <v/>
      </c>
      <c r="P537" s="86" t="str">
        <f>IFERROR(""&amp;INDEX(Backlog!M$6:M$1005,Calculation!$B537,1),"")</f>
        <v/>
      </c>
      <c r="Q537" s="106" t="str">
        <f t="shared" si="178"/>
        <v/>
      </c>
      <c r="R537" s="106">
        <f t="shared" si="179"/>
        <v>0</v>
      </c>
      <c r="T537" s="107">
        <f t="shared" si="180"/>
        <v>0</v>
      </c>
      <c r="U537" s="86">
        <f t="shared" si="181"/>
        <v>1</v>
      </c>
      <c r="V537" s="86">
        <f t="shared" si="182"/>
        <v>1</v>
      </c>
      <c r="W537" s="86">
        <f t="shared" si="183"/>
        <v>1</v>
      </c>
      <c r="X537" s="86">
        <f t="shared" si="190"/>
        <v>0</v>
      </c>
      <c r="Y537" s="86" t="str">
        <f t="shared" si="184"/>
        <v xml:space="preserve">#0 - </v>
      </c>
      <c r="Z537" s="86" t="str">
        <f t="shared" si="185"/>
        <v>-</v>
      </c>
      <c r="AA537" s="86" t="str">
        <f>IF(X537=0,"",IF(LEN(K537)=0,COLUMN(Kanban!$D$8),IFERROR(MATCH(K537,Kanban!$A$8:$AI$8,0),COLUMN(Kanban!$D$8))))</f>
        <v/>
      </c>
      <c r="AB537" s="86" t="str">
        <f>IF(X537=0,"",2*COUNTIF($AA$5:AA537,AA537)+$AF$5)</f>
        <v/>
      </c>
      <c r="AC537" s="106" t="str">
        <f t="shared" si="191"/>
        <v>-</v>
      </c>
      <c r="BF537" s="111" t="str">
        <f t="array" ref="BF537">IFERROR(SMALL(IF($D$5:$D$1004=$AP$6,$N$5:$N$1004,""),B537),"")</f>
        <v/>
      </c>
      <c r="BG537" s="112" t="str">
        <f>IF(IFERROR(MATCH(BF537,$BF$4:BF536,0),0)=0,MAX($BG$4:BG536)+1,"")</f>
        <v/>
      </c>
      <c r="BH537" s="113" t="str">
        <f t="shared" si="186"/>
        <v/>
      </c>
      <c r="BI537" s="112" t="str">
        <f t="shared" si="187"/>
        <v/>
      </c>
      <c r="BJ537" s="86" t="str">
        <f t="shared" si="188"/>
        <v/>
      </c>
      <c r="BK537" s="86" t="str">
        <f t="shared" si="192"/>
        <v/>
      </c>
      <c r="BL537" s="86" t="str">
        <f t="shared" si="189"/>
        <v/>
      </c>
      <c r="BM537" s="86" t="str">
        <f t="shared" si="193"/>
        <v/>
      </c>
    </row>
    <row r="538" spans="2:65" s="7" customFormat="1" x14ac:dyDescent="0.25">
      <c r="B538" s="104">
        <v>534</v>
      </c>
      <c r="C538" s="86">
        <f>IFERROR(INDEX(Backlog!B$6:B$1005,Calculation!$B538,1),"")</f>
        <v>0</v>
      </c>
      <c r="D538" s="86" t="str">
        <f>IFERROR(IF(INDEX(Backlog!C$6:C$1005,Calculation!$B538,1)="","",INDEX(Backlog!C$6:C$1005,Calculation!$B538,1)),"")</f>
        <v/>
      </c>
      <c r="E538" s="86" t="str">
        <f>IFERROR(""&amp;INDEX(Backlog!D$6:D$1005,Calculation!$B538,1),"")</f>
        <v/>
      </c>
      <c r="F538" s="86" t="str">
        <f>IFERROR(""&amp;INDEX(Backlog!E$6:E$1005,Calculation!$B538,1),"")</f>
        <v/>
      </c>
      <c r="G538" s="86" t="str">
        <f>IFERROR(""&amp;INDEX(Backlog!F$6:F$1005,Calculation!$B538,1),"")</f>
        <v/>
      </c>
      <c r="H538" s="86" t="str">
        <f>IFERROR(IF(INDEX(Backlog!G$6:G$1005,Calculation!$B538,1)="","",INDEX(Backlog!G$6:G$1005,Calculation!$B538,1)),"")</f>
        <v/>
      </c>
      <c r="I538" s="86" t="str">
        <f>IFERROR(IF(INDEX(Backlog!H$6:H$1005,Calculation!$B538,1)="","Not set",INDEX(Backlog!H$6:H$1005,Calculation!$B538,1)),"")</f>
        <v>Not set</v>
      </c>
      <c r="J538" s="86" t="str">
        <f>IFERROR(""&amp;INDEX(Backlog!I$6:I$1005,Calculation!$B538,1),"")</f>
        <v/>
      </c>
      <c r="K538" s="86" t="str">
        <f>IFERROR(IF(LEN(INDEX(Backlog!J$6:J$1005,Calculation!$B538,1))=0,"Not set",INDEX(Backlog!J$6:J$1005,Calculation!$B538,1)),"")</f>
        <v>Not set</v>
      </c>
      <c r="L538" s="105" t="str">
        <f>IFERROR(IF(INDEX(Backlog!K$6:K$1005,Calculation!$B538,1)="","",INDEX(Backlog!K$6:K$1005,Calculation!$B538,1)),"")</f>
        <v/>
      </c>
      <c r="M538" s="105" t="str">
        <f t="shared" si="176"/>
        <v/>
      </c>
      <c r="N538" s="105" t="str">
        <f>IFERROR(IF(INDEX(Backlog!L$6:L$1005,Calculation!$B538,1)="","",INDEX(Backlog!L$6:L$1005,Calculation!$B538,1)),"")</f>
        <v/>
      </c>
      <c r="O538" s="105" t="str">
        <f t="shared" si="177"/>
        <v/>
      </c>
      <c r="P538" s="86" t="str">
        <f>IFERROR(""&amp;INDEX(Backlog!M$6:M$1005,Calculation!$B538,1),"")</f>
        <v/>
      </c>
      <c r="Q538" s="106" t="str">
        <f t="shared" si="178"/>
        <v/>
      </c>
      <c r="R538" s="106">
        <f t="shared" si="179"/>
        <v>0</v>
      </c>
      <c r="T538" s="107">
        <f t="shared" si="180"/>
        <v>0</v>
      </c>
      <c r="U538" s="86">
        <f t="shared" si="181"/>
        <v>1</v>
      </c>
      <c r="V538" s="86">
        <f t="shared" si="182"/>
        <v>1</v>
      </c>
      <c r="W538" s="86">
        <f t="shared" si="183"/>
        <v>1</v>
      </c>
      <c r="X538" s="86">
        <f t="shared" si="190"/>
        <v>0</v>
      </c>
      <c r="Y538" s="86" t="str">
        <f t="shared" si="184"/>
        <v xml:space="preserve">#0 - </v>
      </c>
      <c r="Z538" s="86" t="str">
        <f t="shared" si="185"/>
        <v>-</v>
      </c>
      <c r="AA538" s="86" t="str">
        <f>IF(X538=0,"",IF(LEN(K538)=0,COLUMN(Kanban!$D$8),IFERROR(MATCH(K538,Kanban!$A$8:$AI$8,0),COLUMN(Kanban!$D$8))))</f>
        <v/>
      </c>
      <c r="AB538" s="86" t="str">
        <f>IF(X538=0,"",2*COUNTIF($AA$5:AA538,AA538)+$AF$5)</f>
        <v/>
      </c>
      <c r="AC538" s="106" t="str">
        <f t="shared" si="191"/>
        <v>-</v>
      </c>
      <c r="BF538" s="111" t="str">
        <f t="array" ref="BF538">IFERROR(SMALL(IF($D$5:$D$1004=$AP$6,$N$5:$N$1004,""),B538),"")</f>
        <v/>
      </c>
      <c r="BG538" s="112" t="str">
        <f>IF(IFERROR(MATCH(BF538,$BF$4:BF537,0),0)=0,MAX($BG$4:BG537)+1,"")</f>
        <v/>
      </c>
      <c r="BH538" s="113" t="str">
        <f t="shared" si="186"/>
        <v/>
      </c>
      <c r="BI538" s="112" t="str">
        <f t="shared" si="187"/>
        <v/>
      </c>
      <c r="BJ538" s="86" t="str">
        <f t="shared" si="188"/>
        <v/>
      </c>
      <c r="BK538" s="86" t="str">
        <f t="shared" si="192"/>
        <v/>
      </c>
      <c r="BL538" s="86" t="str">
        <f t="shared" si="189"/>
        <v/>
      </c>
      <c r="BM538" s="86" t="str">
        <f t="shared" si="193"/>
        <v/>
      </c>
    </row>
    <row r="539" spans="2:65" s="7" customFormat="1" x14ac:dyDescent="0.25">
      <c r="B539" s="104">
        <v>535</v>
      </c>
      <c r="C539" s="86">
        <f>IFERROR(INDEX(Backlog!B$6:B$1005,Calculation!$B539,1),"")</f>
        <v>0</v>
      </c>
      <c r="D539" s="86" t="str">
        <f>IFERROR(IF(INDEX(Backlog!C$6:C$1005,Calculation!$B539,1)="","",INDEX(Backlog!C$6:C$1005,Calculation!$B539,1)),"")</f>
        <v/>
      </c>
      <c r="E539" s="86" t="str">
        <f>IFERROR(""&amp;INDEX(Backlog!D$6:D$1005,Calculation!$B539,1),"")</f>
        <v/>
      </c>
      <c r="F539" s="86" t="str">
        <f>IFERROR(""&amp;INDEX(Backlog!E$6:E$1005,Calculation!$B539,1),"")</f>
        <v/>
      </c>
      <c r="G539" s="86" t="str">
        <f>IFERROR(""&amp;INDEX(Backlog!F$6:F$1005,Calculation!$B539,1),"")</f>
        <v/>
      </c>
      <c r="H539" s="86" t="str">
        <f>IFERROR(IF(INDEX(Backlog!G$6:G$1005,Calculation!$B539,1)="","",INDEX(Backlog!G$6:G$1005,Calculation!$B539,1)),"")</f>
        <v/>
      </c>
      <c r="I539" s="86" t="str">
        <f>IFERROR(IF(INDEX(Backlog!H$6:H$1005,Calculation!$B539,1)="","Not set",INDEX(Backlog!H$6:H$1005,Calculation!$B539,1)),"")</f>
        <v>Not set</v>
      </c>
      <c r="J539" s="86" t="str">
        <f>IFERROR(""&amp;INDEX(Backlog!I$6:I$1005,Calculation!$B539,1),"")</f>
        <v/>
      </c>
      <c r="K539" s="86" t="str">
        <f>IFERROR(IF(LEN(INDEX(Backlog!J$6:J$1005,Calculation!$B539,1))=0,"Not set",INDEX(Backlog!J$6:J$1005,Calculation!$B539,1)),"")</f>
        <v>Not set</v>
      </c>
      <c r="L539" s="105" t="str">
        <f>IFERROR(IF(INDEX(Backlog!K$6:K$1005,Calculation!$B539,1)="","",INDEX(Backlog!K$6:K$1005,Calculation!$B539,1)),"")</f>
        <v/>
      </c>
      <c r="M539" s="105" t="str">
        <f t="shared" si="176"/>
        <v/>
      </c>
      <c r="N539" s="105" t="str">
        <f>IFERROR(IF(INDEX(Backlog!L$6:L$1005,Calculation!$B539,1)="","",INDEX(Backlog!L$6:L$1005,Calculation!$B539,1)),"")</f>
        <v/>
      </c>
      <c r="O539" s="105" t="str">
        <f t="shared" si="177"/>
        <v/>
      </c>
      <c r="P539" s="86" t="str">
        <f>IFERROR(""&amp;INDEX(Backlog!M$6:M$1005,Calculation!$B539,1),"")</f>
        <v/>
      </c>
      <c r="Q539" s="106" t="str">
        <f t="shared" si="178"/>
        <v/>
      </c>
      <c r="R539" s="106">
        <f t="shared" si="179"/>
        <v>0</v>
      </c>
      <c r="T539" s="107">
        <f t="shared" si="180"/>
        <v>0</v>
      </c>
      <c r="U539" s="86">
        <f t="shared" si="181"/>
        <v>1</v>
      </c>
      <c r="V539" s="86">
        <f t="shared" si="182"/>
        <v>1</v>
      </c>
      <c r="W539" s="86">
        <f t="shared" si="183"/>
        <v>1</v>
      </c>
      <c r="X539" s="86">
        <f t="shared" si="190"/>
        <v>0</v>
      </c>
      <c r="Y539" s="86" t="str">
        <f t="shared" si="184"/>
        <v xml:space="preserve">#0 - </v>
      </c>
      <c r="Z539" s="86" t="str">
        <f t="shared" si="185"/>
        <v>-</v>
      </c>
      <c r="AA539" s="86" t="str">
        <f>IF(X539=0,"",IF(LEN(K539)=0,COLUMN(Kanban!$D$8),IFERROR(MATCH(K539,Kanban!$A$8:$AI$8,0),COLUMN(Kanban!$D$8))))</f>
        <v/>
      </c>
      <c r="AB539" s="86" t="str">
        <f>IF(X539=0,"",2*COUNTIF($AA$5:AA539,AA539)+$AF$5)</f>
        <v/>
      </c>
      <c r="AC539" s="106" t="str">
        <f t="shared" si="191"/>
        <v>-</v>
      </c>
      <c r="BF539" s="111" t="str">
        <f t="array" ref="BF539">IFERROR(SMALL(IF($D$5:$D$1004=$AP$6,$N$5:$N$1004,""),B539),"")</f>
        <v/>
      </c>
      <c r="BG539" s="112" t="str">
        <f>IF(IFERROR(MATCH(BF539,$BF$4:BF538,0),0)=0,MAX($BG$4:BG538)+1,"")</f>
        <v/>
      </c>
      <c r="BH539" s="113" t="str">
        <f t="shared" si="186"/>
        <v/>
      </c>
      <c r="BI539" s="112" t="str">
        <f t="shared" si="187"/>
        <v/>
      </c>
      <c r="BJ539" s="86" t="str">
        <f t="shared" si="188"/>
        <v/>
      </c>
      <c r="BK539" s="86" t="str">
        <f t="shared" si="192"/>
        <v/>
      </c>
      <c r="BL539" s="86" t="str">
        <f t="shared" si="189"/>
        <v/>
      </c>
      <c r="BM539" s="86" t="str">
        <f t="shared" si="193"/>
        <v/>
      </c>
    </row>
    <row r="540" spans="2:65" s="7" customFormat="1" x14ac:dyDescent="0.25">
      <c r="B540" s="104">
        <v>536</v>
      </c>
      <c r="C540" s="86">
        <f>IFERROR(INDEX(Backlog!B$6:B$1005,Calculation!$B540,1),"")</f>
        <v>0</v>
      </c>
      <c r="D540" s="86" t="str">
        <f>IFERROR(IF(INDEX(Backlog!C$6:C$1005,Calculation!$B540,1)="","",INDEX(Backlog!C$6:C$1005,Calculation!$B540,1)),"")</f>
        <v/>
      </c>
      <c r="E540" s="86" t="str">
        <f>IFERROR(""&amp;INDEX(Backlog!D$6:D$1005,Calculation!$B540,1),"")</f>
        <v/>
      </c>
      <c r="F540" s="86" t="str">
        <f>IFERROR(""&amp;INDEX(Backlog!E$6:E$1005,Calculation!$B540,1),"")</f>
        <v/>
      </c>
      <c r="G540" s="86" t="str">
        <f>IFERROR(""&amp;INDEX(Backlog!F$6:F$1005,Calculation!$B540,1),"")</f>
        <v/>
      </c>
      <c r="H540" s="86" t="str">
        <f>IFERROR(IF(INDEX(Backlog!G$6:G$1005,Calculation!$B540,1)="","",INDEX(Backlog!G$6:G$1005,Calculation!$B540,1)),"")</f>
        <v/>
      </c>
      <c r="I540" s="86" t="str">
        <f>IFERROR(IF(INDEX(Backlog!H$6:H$1005,Calculation!$B540,1)="","Not set",INDEX(Backlog!H$6:H$1005,Calculation!$B540,1)),"")</f>
        <v>Not set</v>
      </c>
      <c r="J540" s="86" t="str">
        <f>IFERROR(""&amp;INDEX(Backlog!I$6:I$1005,Calculation!$B540,1),"")</f>
        <v/>
      </c>
      <c r="K540" s="86" t="str">
        <f>IFERROR(IF(LEN(INDEX(Backlog!J$6:J$1005,Calculation!$B540,1))=0,"Not set",INDEX(Backlog!J$6:J$1005,Calculation!$B540,1)),"")</f>
        <v>Not set</v>
      </c>
      <c r="L540" s="105" t="str">
        <f>IFERROR(IF(INDEX(Backlog!K$6:K$1005,Calculation!$B540,1)="","",INDEX(Backlog!K$6:K$1005,Calculation!$B540,1)),"")</f>
        <v/>
      </c>
      <c r="M540" s="105" t="str">
        <f t="shared" si="176"/>
        <v/>
      </c>
      <c r="N540" s="105" t="str">
        <f>IFERROR(IF(INDEX(Backlog!L$6:L$1005,Calculation!$B540,1)="","",INDEX(Backlog!L$6:L$1005,Calculation!$B540,1)),"")</f>
        <v/>
      </c>
      <c r="O540" s="105" t="str">
        <f t="shared" si="177"/>
        <v/>
      </c>
      <c r="P540" s="86" t="str">
        <f>IFERROR(""&amp;INDEX(Backlog!M$6:M$1005,Calculation!$B540,1),"")</f>
        <v/>
      </c>
      <c r="Q540" s="106" t="str">
        <f t="shared" si="178"/>
        <v/>
      </c>
      <c r="R540" s="106">
        <f t="shared" si="179"/>
        <v>0</v>
      </c>
      <c r="T540" s="107">
        <f t="shared" si="180"/>
        <v>0</v>
      </c>
      <c r="U540" s="86">
        <f t="shared" si="181"/>
        <v>1</v>
      </c>
      <c r="V540" s="86">
        <f t="shared" si="182"/>
        <v>1</v>
      </c>
      <c r="W540" s="86">
        <f t="shared" si="183"/>
        <v>1</v>
      </c>
      <c r="X540" s="86">
        <f t="shared" si="190"/>
        <v>0</v>
      </c>
      <c r="Y540" s="86" t="str">
        <f t="shared" si="184"/>
        <v xml:space="preserve">#0 - </v>
      </c>
      <c r="Z540" s="86" t="str">
        <f t="shared" si="185"/>
        <v>-</v>
      </c>
      <c r="AA540" s="86" t="str">
        <f>IF(X540=0,"",IF(LEN(K540)=0,COLUMN(Kanban!$D$8),IFERROR(MATCH(K540,Kanban!$A$8:$AI$8,0),COLUMN(Kanban!$D$8))))</f>
        <v/>
      </c>
      <c r="AB540" s="86" t="str">
        <f>IF(X540=0,"",2*COUNTIF($AA$5:AA540,AA540)+$AF$5)</f>
        <v/>
      </c>
      <c r="AC540" s="106" t="str">
        <f t="shared" si="191"/>
        <v>-</v>
      </c>
      <c r="BF540" s="111" t="str">
        <f t="array" ref="BF540">IFERROR(SMALL(IF($D$5:$D$1004=$AP$6,$N$5:$N$1004,""),B540),"")</f>
        <v/>
      </c>
      <c r="BG540" s="112" t="str">
        <f>IF(IFERROR(MATCH(BF540,$BF$4:BF539,0),0)=0,MAX($BG$4:BG539)+1,"")</f>
        <v/>
      </c>
      <c r="BH540" s="113" t="str">
        <f t="shared" si="186"/>
        <v/>
      </c>
      <c r="BI540" s="112" t="str">
        <f t="shared" si="187"/>
        <v/>
      </c>
      <c r="BJ540" s="86" t="str">
        <f t="shared" si="188"/>
        <v/>
      </c>
      <c r="BK540" s="86" t="str">
        <f t="shared" si="192"/>
        <v/>
      </c>
      <c r="BL540" s="86" t="str">
        <f t="shared" si="189"/>
        <v/>
      </c>
      <c r="BM540" s="86" t="str">
        <f t="shared" si="193"/>
        <v/>
      </c>
    </row>
    <row r="541" spans="2:65" s="7" customFormat="1" x14ac:dyDescent="0.25">
      <c r="B541" s="104">
        <v>537</v>
      </c>
      <c r="C541" s="86">
        <f>IFERROR(INDEX(Backlog!B$6:B$1005,Calculation!$B541,1),"")</f>
        <v>0</v>
      </c>
      <c r="D541" s="86" t="str">
        <f>IFERROR(IF(INDEX(Backlog!C$6:C$1005,Calculation!$B541,1)="","",INDEX(Backlog!C$6:C$1005,Calculation!$B541,1)),"")</f>
        <v/>
      </c>
      <c r="E541" s="86" t="str">
        <f>IFERROR(""&amp;INDEX(Backlog!D$6:D$1005,Calculation!$B541,1),"")</f>
        <v/>
      </c>
      <c r="F541" s="86" t="str">
        <f>IFERROR(""&amp;INDEX(Backlog!E$6:E$1005,Calculation!$B541,1),"")</f>
        <v/>
      </c>
      <c r="G541" s="86" t="str">
        <f>IFERROR(""&amp;INDEX(Backlog!F$6:F$1005,Calculation!$B541,1),"")</f>
        <v/>
      </c>
      <c r="H541" s="86" t="str">
        <f>IFERROR(IF(INDEX(Backlog!G$6:G$1005,Calculation!$B541,1)="","",INDEX(Backlog!G$6:G$1005,Calculation!$B541,1)),"")</f>
        <v/>
      </c>
      <c r="I541" s="86" t="str">
        <f>IFERROR(IF(INDEX(Backlog!H$6:H$1005,Calculation!$B541,1)="","Not set",INDEX(Backlog!H$6:H$1005,Calculation!$B541,1)),"")</f>
        <v>Not set</v>
      </c>
      <c r="J541" s="86" t="str">
        <f>IFERROR(""&amp;INDEX(Backlog!I$6:I$1005,Calculation!$B541,1),"")</f>
        <v/>
      </c>
      <c r="K541" s="86" t="str">
        <f>IFERROR(IF(LEN(INDEX(Backlog!J$6:J$1005,Calculation!$B541,1))=0,"Not set",INDEX(Backlog!J$6:J$1005,Calculation!$B541,1)),"")</f>
        <v>Not set</v>
      </c>
      <c r="L541" s="105" t="str">
        <f>IFERROR(IF(INDEX(Backlog!K$6:K$1005,Calculation!$B541,1)="","",INDEX(Backlog!K$6:K$1005,Calculation!$B541,1)),"")</f>
        <v/>
      </c>
      <c r="M541" s="105" t="str">
        <f t="shared" si="176"/>
        <v/>
      </c>
      <c r="N541" s="105" t="str">
        <f>IFERROR(IF(INDEX(Backlog!L$6:L$1005,Calculation!$B541,1)="","",INDEX(Backlog!L$6:L$1005,Calculation!$B541,1)),"")</f>
        <v/>
      </c>
      <c r="O541" s="105" t="str">
        <f t="shared" si="177"/>
        <v/>
      </c>
      <c r="P541" s="86" t="str">
        <f>IFERROR(""&amp;INDEX(Backlog!M$6:M$1005,Calculation!$B541,1),"")</f>
        <v/>
      </c>
      <c r="Q541" s="106" t="str">
        <f t="shared" si="178"/>
        <v/>
      </c>
      <c r="R541" s="106">
        <f t="shared" si="179"/>
        <v>0</v>
      </c>
      <c r="T541" s="107">
        <f t="shared" si="180"/>
        <v>0</v>
      </c>
      <c r="U541" s="86">
        <f t="shared" si="181"/>
        <v>1</v>
      </c>
      <c r="V541" s="86">
        <f t="shared" si="182"/>
        <v>1</v>
      </c>
      <c r="W541" s="86">
        <f t="shared" si="183"/>
        <v>1</v>
      </c>
      <c r="X541" s="86">
        <f t="shared" si="190"/>
        <v>0</v>
      </c>
      <c r="Y541" s="86" t="str">
        <f t="shared" si="184"/>
        <v xml:space="preserve">#0 - </v>
      </c>
      <c r="Z541" s="86" t="str">
        <f t="shared" si="185"/>
        <v>-</v>
      </c>
      <c r="AA541" s="86" t="str">
        <f>IF(X541=0,"",IF(LEN(K541)=0,COLUMN(Kanban!$D$8),IFERROR(MATCH(K541,Kanban!$A$8:$AI$8,0),COLUMN(Kanban!$D$8))))</f>
        <v/>
      </c>
      <c r="AB541" s="86" t="str">
        <f>IF(X541=0,"",2*COUNTIF($AA$5:AA541,AA541)+$AF$5)</f>
        <v/>
      </c>
      <c r="AC541" s="106" t="str">
        <f t="shared" si="191"/>
        <v>-</v>
      </c>
      <c r="BF541" s="111" t="str">
        <f t="array" ref="BF541">IFERROR(SMALL(IF($D$5:$D$1004=$AP$6,$N$5:$N$1004,""),B541),"")</f>
        <v/>
      </c>
      <c r="BG541" s="112" t="str">
        <f>IF(IFERROR(MATCH(BF541,$BF$4:BF540,0),0)=0,MAX($BG$4:BG540)+1,"")</f>
        <v/>
      </c>
      <c r="BH541" s="113" t="str">
        <f t="shared" si="186"/>
        <v/>
      </c>
      <c r="BI541" s="112" t="str">
        <f t="shared" si="187"/>
        <v/>
      </c>
      <c r="BJ541" s="86" t="str">
        <f t="shared" si="188"/>
        <v/>
      </c>
      <c r="BK541" s="86" t="str">
        <f t="shared" si="192"/>
        <v/>
      </c>
      <c r="BL541" s="86" t="str">
        <f t="shared" si="189"/>
        <v/>
      </c>
      <c r="BM541" s="86" t="str">
        <f t="shared" si="193"/>
        <v/>
      </c>
    </row>
    <row r="542" spans="2:65" s="7" customFormat="1" x14ac:dyDescent="0.25">
      <c r="B542" s="104">
        <v>538</v>
      </c>
      <c r="C542" s="86">
        <f>IFERROR(INDEX(Backlog!B$6:B$1005,Calculation!$B542,1),"")</f>
        <v>0</v>
      </c>
      <c r="D542" s="86" t="str">
        <f>IFERROR(IF(INDEX(Backlog!C$6:C$1005,Calculation!$B542,1)="","",INDEX(Backlog!C$6:C$1005,Calculation!$B542,1)),"")</f>
        <v/>
      </c>
      <c r="E542" s="86" t="str">
        <f>IFERROR(""&amp;INDEX(Backlog!D$6:D$1005,Calculation!$B542,1),"")</f>
        <v/>
      </c>
      <c r="F542" s="86" t="str">
        <f>IFERROR(""&amp;INDEX(Backlog!E$6:E$1005,Calculation!$B542,1),"")</f>
        <v/>
      </c>
      <c r="G542" s="86" t="str">
        <f>IFERROR(""&amp;INDEX(Backlog!F$6:F$1005,Calculation!$B542,1),"")</f>
        <v/>
      </c>
      <c r="H542" s="86" t="str">
        <f>IFERROR(IF(INDEX(Backlog!G$6:G$1005,Calculation!$B542,1)="","",INDEX(Backlog!G$6:G$1005,Calculation!$B542,1)),"")</f>
        <v/>
      </c>
      <c r="I542" s="86" t="str">
        <f>IFERROR(IF(INDEX(Backlog!H$6:H$1005,Calculation!$B542,1)="","Not set",INDEX(Backlog!H$6:H$1005,Calculation!$B542,1)),"")</f>
        <v>Not set</v>
      </c>
      <c r="J542" s="86" t="str">
        <f>IFERROR(""&amp;INDEX(Backlog!I$6:I$1005,Calculation!$B542,1),"")</f>
        <v/>
      </c>
      <c r="K542" s="86" t="str">
        <f>IFERROR(IF(LEN(INDEX(Backlog!J$6:J$1005,Calculation!$B542,1))=0,"Not set",INDEX(Backlog!J$6:J$1005,Calculation!$B542,1)),"")</f>
        <v>Not set</v>
      </c>
      <c r="L542" s="105" t="str">
        <f>IFERROR(IF(INDEX(Backlog!K$6:K$1005,Calculation!$B542,1)="","",INDEX(Backlog!K$6:K$1005,Calculation!$B542,1)),"")</f>
        <v/>
      </c>
      <c r="M542" s="105" t="str">
        <f t="shared" si="176"/>
        <v/>
      </c>
      <c r="N542" s="105" t="str">
        <f>IFERROR(IF(INDEX(Backlog!L$6:L$1005,Calculation!$B542,1)="","",INDEX(Backlog!L$6:L$1005,Calculation!$B542,1)),"")</f>
        <v/>
      </c>
      <c r="O542" s="105" t="str">
        <f t="shared" si="177"/>
        <v/>
      </c>
      <c r="P542" s="86" t="str">
        <f>IFERROR(""&amp;INDEX(Backlog!M$6:M$1005,Calculation!$B542,1),"")</f>
        <v/>
      </c>
      <c r="Q542" s="106" t="str">
        <f t="shared" si="178"/>
        <v/>
      </c>
      <c r="R542" s="106">
        <f t="shared" si="179"/>
        <v>0</v>
      </c>
      <c r="T542" s="107">
        <f t="shared" si="180"/>
        <v>0</v>
      </c>
      <c r="U542" s="86">
        <f t="shared" si="181"/>
        <v>1</v>
      </c>
      <c r="V542" s="86">
        <f t="shared" si="182"/>
        <v>1</v>
      </c>
      <c r="W542" s="86">
        <f t="shared" si="183"/>
        <v>1</v>
      </c>
      <c r="X542" s="86">
        <f t="shared" si="190"/>
        <v>0</v>
      </c>
      <c r="Y542" s="86" t="str">
        <f t="shared" si="184"/>
        <v xml:space="preserve">#0 - </v>
      </c>
      <c r="Z542" s="86" t="str">
        <f t="shared" si="185"/>
        <v>-</v>
      </c>
      <c r="AA542" s="86" t="str">
        <f>IF(X542=0,"",IF(LEN(K542)=0,COLUMN(Kanban!$D$8),IFERROR(MATCH(K542,Kanban!$A$8:$AI$8,0),COLUMN(Kanban!$D$8))))</f>
        <v/>
      </c>
      <c r="AB542" s="86" t="str">
        <f>IF(X542=0,"",2*COUNTIF($AA$5:AA542,AA542)+$AF$5)</f>
        <v/>
      </c>
      <c r="AC542" s="106" t="str">
        <f t="shared" si="191"/>
        <v>-</v>
      </c>
      <c r="BF542" s="111" t="str">
        <f t="array" ref="BF542">IFERROR(SMALL(IF($D$5:$D$1004=$AP$6,$N$5:$N$1004,""),B542),"")</f>
        <v/>
      </c>
      <c r="BG542" s="112" t="str">
        <f>IF(IFERROR(MATCH(BF542,$BF$4:BF541,0),0)=0,MAX($BG$4:BG541)+1,"")</f>
        <v/>
      </c>
      <c r="BH542" s="113" t="str">
        <f t="shared" si="186"/>
        <v/>
      </c>
      <c r="BI542" s="112" t="str">
        <f t="shared" si="187"/>
        <v/>
      </c>
      <c r="BJ542" s="86" t="str">
        <f t="shared" si="188"/>
        <v/>
      </c>
      <c r="BK542" s="86" t="str">
        <f t="shared" si="192"/>
        <v/>
      </c>
      <c r="BL542" s="86" t="str">
        <f t="shared" si="189"/>
        <v/>
      </c>
      <c r="BM542" s="86" t="str">
        <f t="shared" si="193"/>
        <v/>
      </c>
    </row>
    <row r="543" spans="2:65" s="7" customFormat="1" x14ac:dyDescent="0.25">
      <c r="B543" s="104">
        <v>539</v>
      </c>
      <c r="C543" s="86">
        <f>IFERROR(INDEX(Backlog!B$6:B$1005,Calculation!$B543,1),"")</f>
        <v>0</v>
      </c>
      <c r="D543" s="86" t="str">
        <f>IFERROR(IF(INDEX(Backlog!C$6:C$1005,Calculation!$B543,1)="","",INDEX(Backlog!C$6:C$1005,Calculation!$B543,1)),"")</f>
        <v/>
      </c>
      <c r="E543" s="86" t="str">
        <f>IFERROR(""&amp;INDEX(Backlog!D$6:D$1005,Calculation!$B543,1),"")</f>
        <v/>
      </c>
      <c r="F543" s="86" t="str">
        <f>IFERROR(""&amp;INDEX(Backlog!E$6:E$1005,Calculation!$B543,1),"")</f>
        <v/>
      </c>
      <c r="G543" s="86" t="str">
        <f>IFERROR(""&amp;INDEX(Backlog!F$6:F$1005,Calculation!$B543,1),"")</f>
        <v/>
      </c>
      <c r="H543" s="86" t="str">
        <f>IFERROR(IF(INDEX(Backlog!G$6:G$1005,Calculation!$B543,1)="","",INDEX(Backlog!G$6:G$1005,Calculation!$B543,1)),"")</f>
        <v/>
      </c>
      <c r="I543" s="86" t="str">
        <f>IFERROR(IF(INDEX(Backlog!H$6:H$1005,Calculation!$B543,1)="","Not set",INDEX(Backlog!H$6:H$1005,Calculation!$B543,1)),"")</f>
        <v>Not set</v>
      </c>
      <c r="J543" s="86" t="str">
        <f>IFERROR(""&amp;INDEX(Backlog!I$6:I$1005,Calculation!$B543,1),"")</f>
        <v/>
      </c>
      <c r="K543" s="86" t="str">
        <f>IFERROR(IF(LEN(INDEX(Backlog!J$6:J$1005,Calculation!$B543,1))=0,"Not set",INDEX(Backlog!J$6:J$1005,Calculation!$B543,1)),"")</f>
        <v>Not set</v>
      </c>
      <c r="L543" s="105" t="str">
        <f>IFERROR(IF(INDEX(Backlog!K$6:K$1005,Calculation!$B543,1)="","",INDEX(Backlog!K$6:K$1005,Calculation!$B543,1)),"")</f>
        <v/>
      </c>
      <c r="M543" s="105" t="str">
        <f t="shared" si="176"/>
        <v/>
      </c>
      <c r="N543" s="105" t="str">
        <f>IFERROR(IF(INDEX(Backlog!L$6:L$1005,Calculation!$B543,1)="","",INDEX(Backlog!L$6:L$1005,Calculation!$B543,1)),"")</f>
        <v/>
      </c>
      <c r="O543" s="105" t="str">
        <f t="shared" si="177"/>
        <v/>
      </c>
      <c r="P543" s="86" t="str">
        <f>IFERROR(""&amp;INDEX(Backlog!M$6:M$1005,Calculation!$B543,1),"")</f>
        <v/>
      </c>
      <c r="Q543" s="106" t="str">
        <f t="shared" si="178"/>
        <v/>
      </c>
      <c r="R543" s="106">
        <f t="shared" si="179"/>
        <v>0</v>
      </c>
      <c r="T543" s="107">
        <f t="shared" si="180"/>
        <v>0</v>
      </c>
      <c r="U543" s="86">
        <f t="shared" si="181"/>
        <v>1</v>
      </c>
      <c r="V543" s="86">
        <f t="shared" si="182"/>
        <v>1</v>
      </c>
      <c r="W543" s="86">
        <f t="shared" si="183"/>
        <v>1</v>
      </c>
      <c r="X543" s="86">
        <f t="shared" si="190"/>
        <v>0</v>
      </c>
      <c r="Y543" s="86" t="str">
        <f t="shared" si="184"/>
        <v xml:space="preserve">#0 - </v>
      </c>
      <c r="Z543" s="86" t="str">
        <f t="shared" si="185"/>
        <v>-</v>
      </c>
      <c r="AA543" s="86" t="str">
        <f>IF(X543=0,"",IF(LEN(K543)=0,COLUMN(Kanban!$D$8),IFERROR(MATCH(K543,Kanban!$A$8:$AI$8,0),COLUMN(Kanban!$D$8))))</f>
        <v/>
      </c>
      <c r="AB543" s="86" t="str">
        <f>IF(X543=0,"",2*COUNTIF($AA$5:AA543,AA543)+$AF$5)</f>
        <v/>
      </c>
      <c r="AC543" s="106" t="str">
        <f t="shared" si="191"/>
        <v>-</v>
      </c>
      <c r="BF543" s="111" t="str">
        <f t="array" ref="BF543">IFERROR(SMALL(IF($D$5:$D$1004=$AP$6,$N$5:$N$1004,""),B543),"")</f>
        <v/>
      </c>
      <c r="BG543" s="112" t="str">
        <f>IF(IFERROR(MATCH(BF543,$BF$4:BF542,0),0)=0,MAX($BG$4:BG542)+1,"")</f>
        <v/>
      </c>
      <c r="BH543" s="113" t="str">
        <f t="shared" si="186"/>
        <v/>
      </c>
      <c r="BI543" s="112" t="str">
        <f t="shared" si="187"/>
        <v/>
      </c>
      <c r="BJ543" s="86" t="str">
        <f t="shared" si="188"/>
        <v/>
      </c>
      <c r="BK543" s="86" t="str">
        <f t="shared" si="192"/>
        <v/>
      </c>
      <c r="BL543" s="86" t="str">
        <f t="shared" si="189"/>
        <v/>
      </c>
      <c r="BM543" s="86" t="str">
        <f t="shared" si="193"/>
        <v/>
      </c>
    </row>
    <row r="544" spans="2:65" s="7" customFormat="1" x14ac:dyDescent="0.25">
      <c r="B544" s="104">
        <v>540</v>
      </c>
      <c r="C544" s="86">
        <f>IFERROR(INDEX(Backlog!B$6:B$1005,Calculation!$B544,1),"")</f>
        <v>0</v>
      </c>
      <c r="D544" s="86" t="str">
        <f>IFERROR(IF(INDEX(Backlog!C$6:C$1005,Calculation!$B544,1)="","",INDEX(Backlog!C$6:C$1005,Calculation!$B544,1)),"")</f>
        <v/>
      </c>
      <c r="E544" s="86" t="str">
        <f>IFERROR(""&amp;INDEX(Backlog!D$6:D$1005,Calculation!$B544,1),"")</f>
        <v/>
      </c>
      <c r="F544" s="86" t="str">
        <f>IFERROR(""&amp;INDEX(Backlog!E$6:E$1005,Calculation!$B544,1),"")</f>
        <v/>
      </c>
      <c r="G544" s="86" t="str">
        <f>IFERROR(""&amp;INDEX(Backlog!F$6:F$1005,Calculation!$B544,1),"")</f>
        <v/>
      </c>
      <c r="H544" s="86" t="str">
        <f>IFERROR(IF(INDEX(Backlog!G$6:G$1005,Calculation!$B544,1)="","",INDEX(Backlog!G$6:G$1005,Calculation!$B544,1)),"")</f>
        <v/>
      </c>
      <c r="I544" s="86" t="str">
        <f>IFERROR(IF(INDEX(Backlog!H$6:H$1005,Calculation!$B544,1)="","Not set",INDEX(Backlog!H$6:H$1005,Calculation!$B544,1)),"")</f>
        <v>Not set</v>
      </c>
      <c r="J544" s="86" t="str">
        <f>IFERROR(""&amp;INDEX(Backlog!I$6:I$1005,Calculation!$B544,1),"")</f>
        <v/>
      </c>
      <c r="K544" s="86" t="str">
        <f>IFERROR(IF(LEN(INDEX(Backlog!J$6:J$1005,Calculation!$B544,1))=0,"Not set",INDEX(Backlog!J$6:J$1005,Calculation!$B544,1)),"")</f>
        <v>Not set</v>
      </c>
      <c r="L544" s="105" t="str">
        <f>IFERROR(IF(INDEX(Backlog!K$6:K$1005,Calculation!$B544,1)="","",INDEX(Backlog!K$6:K$1005,Calculation!$B544,1)),"")</f>
        <v/>
      </c>
      <c r="M544" s="105" t="str">
        <f t="shared" si="176"/>
        <v/>
      </c>
      <c r="N544" s="105" t="str">
        <f>IFERROR(IF(INDEX(Backlog!L$6:L$1005,Calculation!$B544,1)="","",INDEX(Backlog!L$6:L$1005,Calculation!$B544,1)),"")</f>
        <v/>
      </c>
      <c r="O544" s="105" t="str">
        <f t="shared" si="177"/>
        <v/>
      </c>
      <c r="P544" s="86" t="str">
        <f>IFERROR(""&amp;INDEX(Backlog!M$6:M$1005,Calculation!$B544,1),"")</f>
        <v/>
      </c>
      <c r="Q544" s="106" t="str">
        <f t="shared" si="178"/>
        <v/>
      </c>
      <c r="R544" s="106">
        <f t="shared" si="179"/>
        <v>0</v>
      </c>
      <c r="T544" s="107">
        <f t="shared" si="180"/>
        <v>0</v>
      </c>
      <c r="U544" s="86">
        <f t="shared" si="181"/>
        <v>1</v>
      </c>
      <c r="V544" s="86">
        <f t="shared" si="182"/>
        <v>1</v>
      </c>
      <c r="W544" s="86">
        <f t="shared" si="183"/>
        <v>1</v>
      </c>
      <c r="X544" s="86">
        <f t="shared" si="190"/>
        <v>0</v>
      </c>
      <c r="Y544" s="86" t="str">
        <f t="shared" si="184"/>
        <v xml:space="preserve">#0 - </v>
      </c>
      <c r="Z544" s="86" t="str">
        <f t="shared" si="185"/>
        <v>-</v>
      </c>
      <c r="AA544" s="86" t="str">
        <f>IF(X544=0,"",IF(LEN(K544)=0,COLUMN(Kanban!$D$8),IFERROR(MATCH(K544,Kanban!$A$8:$AI$8,0),COLUMN(Kanban!$D$8))))</f>
        <v/>
      </c>
      <c r="AB544" s="86" t="str">
        <f>IF(X544=0,"",2*COUNTIF($AA$5:AA544,AA544)+$AF$5)</f>
        <v/>
      </c>
      <c r="AC544" s="106" t="str">
        <f t="shared" si="191"/>
        <v>-</v>
      </c>
      <c r="BF544" s="111" t="str">
        <f t="array" ref="BF544">IFERROR(SMALL(IF($D$5:$D$1004=$AP$6,$N$5:$N$1004,""),B544),"")</f>
        <v/>
      </c>
      <c r="BG544" s="112" t="str">
        <f>IF(IFERROR(MATCH(BF544,$BF$4:BF543,0),0)=0,MAX($BG$4:BG543)+1,"")</f>
        <v/>
      </c>
      <c r="BH544" s="113" t="str">
        <f t="shared" si="186"/>
        <v/>
      </c>
      <c r="BI544" s="112" t="str">
        <f t="shared" si="187"/>
        <v/>
      </c>
      <c r="BJ544" s="86" t="str">
        <f t="shared" si="188"/>
        <v/>
      </c>
      <c r="BK544" s="86" t="str">
        <f t="shared" si="192"/>
        <v/>
      </c>
      <c r="BL544" s="86" t="str">
        <f t="shared" si="189"/>
        <v/>
      </c>
      <c r="BM544" s="86" t="str">
        <f t="shared" si="193"/>
        <v/>
      </c>
    </row>
    <row r="545" spans="2:65" s="7" customFormat="1" x14ac:dyDescent="0.25">
      <c r="B545" s="104">
        <v>541</v>
      </c>
      <c r="C545" s="86">
        <f>IFERROR(INDEX(Backlog!B$6:B$1005,Calculation!$B545,1),"")</f>
        <v>0</v>
      </c>
      <c r="D545" s="86" t="str">
        <f>IFERROR(IF(INDEX(Backlog!C$6:C$1005,Calculation!$B545,1)="","",INDEX(Backlog!C$6:C$1005,Calculation!$B545,1)),"")</f>
        <v/>
      </c>
      <c r="E545" s="86" t="str">
        <f>IFERROR(""&amp;INDEX(Backlog!D$6:D$1005,Calculation!$B545,1),"")</f>
        <v/>
      </c>
      <c r="F545" s="86" t="str">
        <f>IFERROR(""&amp;INDEX(Backlog!E$6:E$1005,Calculation!$B545,1),"")</f>
        <v/>
      </c>
      <c r="G545" s="86" t="str">
        <f>IFERROR(""&amp;INDEX(Backlog!F$6:F$1005,Calculation!$B545,1),"")</f>
        <v/>
      </c>
      <c r="H545" s="86" t="str">
        <f>IFERROR(IF(INDEX(Backlog!G$6:G$1005,Calculation!$B545,1)="","",INDEX(Backlog!G$6:G$1005,Calculation!$B545,1)),"")</f>
        <v/>
      </c>
      <c r="I545" s="86" t="str">
        <f>IFERROR(IF(INDEX(Backlog!H$6:H$1005,Calculation!$B545,1)="","Not set",INDEX(Backlog!H$6:H$1005,Calculation!$B545,1)),"")</f>
        <v>Not set</v>
      </c>
      <c r="J545" s="86" t="str">
        <f>IFERROR(""&amp;INDEX(Backlog!I$6:I$1005,Calculation!$B545,1),"")</f>
        <v/>
      </c>
      <c r="K545" s="86" t="str">
        <f>IFERROR(IF(LEN(INDEX(Backlog!J$6:J$1005,Calculation!$B545,1))=0,"Not set",INDEX(Backlog!J$6:J$1005,Calculation!$B545,1)),"")</f>
        <v>Not set</v>
      </c>
      <c r="L545" s="105" t="str">
        <f>IFERROR(IF(INDEX(Backlog!K$6:K$1005,Calculation!$B545,1)="","",INDEX(Backlog!K$6:K$1005,Calculation!$B545,1)),"")</f>
        <v/>
      </c>
      <c r="M545" s="105" t="str">
        <f t="shared" si="176"/>
        <v/>
      </c>
      <c r="N545" s="105" t="str">
        <f>IFERROR(IF(INDEX(Backlog!L$6:L$1005,Calculation!$B545,1)="","",INDEX(Backlog!L$6:L$1005,Calculation!$B545,1)),"")</f>
        <v/>
      </c>
      <c r="O545" s="105" t="str">
        <f t="shared" si="177"/>
        <v/>
      </c>
      <c r="P545" s="86" t="str">
        <f>IFERROR(""&amp;INDEX(Backlog!M$6:M$1005,Calculation!$B545,1),"")</f>
        <v/>
      </c>
      <c r="Q545" s="106" t="str">
        <f t="shared" si="178"/>
        <v/>
      </c>
      <c r="R545" s="106">
        <f t="shared" si="179"/>
        <v>0</v>
      </c>
      <c r="T545" s="107">
        <f t="shared" si="180"/>
        <v>0</v>
      </c>
      <c r="U545" s="86">
        <f t="shared" si="181"/>
        <v>1</v>
      </c>
      <c r="V545" s="86">
        <f t="shared" si="182"/>
        <v>1</v>
      </c>
      <c r="W545" s="86">
        <f t="shared" si="183"/>
        <v>1</v>
      </c>
      <c r="X545" s="86">
        <f t="shared" si="190"/>
        <v>0</v>
      </c>
      <c r="Y545" s="86" t="str">
        <f t="shared" si="184"/>
        <v xml:space="preserve">#0 - </v>
      </c>
      <c r="Z545" s="86" t="str">
        <f t="shared" si="185"/>
        <v>-</v>
      </c>
      <c r="AA545" s="86" t="str">
        <f>IF(X545=0,"",IF(LEN(K545)=0,COLUMN(Kanban!$D$8),IFERROR(MATCH(K545,Kanban!$A$8:$AI$8,0),COLUMN(Kanban!$D$8))))</f>
        <v/>
      </c>
      <c r="AB545" s="86" t="str">
        <f>IF(X545=0,"",2*COUNTIF($AA$5:AA545,AA545)+$AF$5)</f>
        <v/>
      </c>
      <c r="AC545" s="106" t="str">
        <f t="shared" si="191"/>
        <v>-</v>
      </c>
      <c r="BF545" s="111" t="str">
        <f t="array" ref="BF545">IFERROR(SMALL(IF($D$5:$D$1004=$AP$6,$N$5:$N$1004,""),B545),"")</f>
        <v/>
      </c>
      <c r="BG545" s="112" t="str">
        <f>IF(IFERROR(MATCH(BF545,$BF$4:BF544,0),0)=0,MAX($BG$4:BG544)+1,"")</f>
        <v/>
      </c>
      <c r="BH545" s="113" t="str">
        <f t="shared" si="186"/>
        <v/>
      </c>
      <c r="BI545" s="112" t="str">
        <f t="shared" si="187"/>
        <v/>
      </c>
      <c r="BJ545" s="86" t="str">
        <f t="shared" si="188"/>
        <v/>
      </c>
      <c r="BK545" s="86" t="str">
        <f t="shared" si="192"/>
        <v/>
      </c>
      <c r="BL545" s="86" t="str">
        <f t="shared" si="189"/>
        <v/>
      </c>
      <c r="BM545" s="86" t="str">
        <f t="shared" si="193"/>
        <v/>
      </c>
    </row>
    <row r="546" spans="2:65" s="7" customFormat="1" x14ac:dyDescent="0.25">
      <c r="B546" s="104">
        <v>542</v>
      </c>
      <c r="C546" s="86">
        <f>IFERROR(INDEX(Backlog!B$6:B$1005,Calculation!$B546,1),"")</f>
        <v>0</v>
      </c>
      <c r="D546" s="86" t="str">
        <f>IFERROR(IF(INDEX(Backlog!C$6:C$1005,Calculation!$B546,1)="","",INDEX(Backlog!C$6:C$1005,Calculation!$B546,1)),"")</f>
        <v/>
      </c>
      <c r="E546" s="86" t="str">
        <f>IFERROR(""&amp;INDEX(Backlog!D$6:D$1005,Calculation!$B546,1),"")</f>
        <v/>
      </c>
      <c r="F546" s="86" t="str">
        <f>IFERROR(""&amp;INDEX(Backlog!E$6:E$1005,Calculation!$B546,1),"")</f>
        <v/>
      </c>
      <c r="G546" s="86" t="str">
        <f>IFERROR(""&amp;INDEX(Backlog!F$6:F$1005,Calculation!$B546,1),"")</f>
        <v/>
      </c>
      <c r="H546" s="86" t="str">
        <f>IFERROR(IF(INDEX(Backlog!G$6:G$1005,Calculation!$B546,1)="","",INDEX(Backlog!G$6:G$1005,Calculation!$B546,1)),"")</f>
        <v/>
      </c>
      <c r="I546" s="86" t="str">
        <f>IFERROR(IF(INDEX(Backlog!H$6:H$1005,Calculation!$B546,1)="","Not set",INDEX(Backlog!H$6:H$1005,Calculation!$B546,1)),"")</f>
        <v>Not set</v>
      </c>
      <c r="J546" s="86" t="str">
        <f>IFERROR(""&amp;INDEX(Backlog!I$6:I$1005,Calculation!$B546,1),"")</f>
        <v/>
      </c>
      <c r="K546" s="86" t="str">
        <f>IFERROR(IF(LEN(INDEX(Backlog!J$6:J$1005,Calculation!$B546,1))=0,"Not set",INDEX(Backlog!J$6:J$1005,Calculation!$B546,1)),"")</f>
        <v>Not set</v>
      </c>
      <c r="L546" s="105" t="str">
        <f>IFERROR(IF(INDEX(Backlog!K$6:K$1005,Calculation!$B546,1)="","",INDEX(Backlog!K$6:K$1005,Calculation!$B546,1)),"")</f>
        <v/>
      </c>
      <c r="M546" s="105" t="str">
        <f t="shared" si="176"/>
        <v/>
      </c>
      <c r="N546" s="105" t="str">
        <f>IFERROR(IF(INDEX(Backlog!L$6:L$1005,Calculation!$B546,1)="","",INDEX(Backlog!L$6:L$1005,Calculation!$B546,1)),"")</f>
        <v/>
      </c>
      <c r="O546" s="105" t="str">
        <f t="shared" si="177"/>
        <v/>
      </c>
      <c r="P546" s="86" t="str">
        <f>IFERROR(""&amp;INDEX(Backlog!M$6:M$1005,Calculation!$B546,1),"")</f>
        <v/>
      </c>
      <c r="Q546" s="106" t="str">
        <f t="shared" si="178"/>
        <v/>
      </c>
      <c r="R546" s="106">
        <f t="shared" si="179"/>
        <v>0</v>
      </c>
      <c r="T546" s="107">
        <f t="shared" si="180"/>
        <v>0</v>
      </c>
      <c r="U546" s="86">
        <f t="shared" si="181"/>
        <v>1</v>
      </c>
      <c r="V546" s="86">
        <f t="shared" si="182"/>
        <v>1</v>
      </c>
      <c r="W546" s="86">
        <f t="shared" si="183"/>
        <v>1</v>
      </c>
      <c r="X546" s="86">
        <f t="shared" si="190"/>
        <v>0</v>
      </c>
      <c r="Y546" s="86" t="str">
        <f t="shared" si="184"/>
        <v xml:space="preserve">#0 - </v>
      </c>
      <c r="Z546" s="86" t="str">
        <f t="shared" si="185"/>
        <v>-</v>
      </c>
      <c r="AA546" s="86" t="str">
        <f>IF(X546=0,"",IF(LEN(K546)=0,COLUMN(Kanban!$D$8),IFERROR(MATCH(K546,Kanban!$A$8:$AI$8,0),COLUMN(Kanban!$D$8))))</f>
        <v/>
      </c>
      <c r="AB546" s="86" t="str">
        <f>IF(X546=0,"",2*COUNTIF($AA$5:AA546,AA546)+$AF$5)</f>
        <v/>
      </c>
      <c r="AC546" s="106" t="str">
        <f t="shared" si="191"/>
        <v>-</v>
      </c>
      <c r="BF546" s="111" t="str">
        <f t="array" ref="BF546">IFERROR(SMALL(IF($D$5:$D$1004=$AP$6,$N$5:$N$1004,""),B546),"")</f>
        <v/>
      </c>
      <c r="BG546" s="112" t="str">
        <f>IF(IFERROR(MATCH(BF546,$BF$4:BF545,0),0)=0,MAX($BG$4:BG545)+1,"")</f>
        <v/>
      </c>
      <c r="BH546" s="113" t="str">
        <f t="shared" si="186"/>
        <v/>
      </c>
      <c r="BI546" s="112" t="str">
        <f t="shared" si="187"/>
        <v/>
      </c>
      <c r="BJ546" s="86" t="str">
        <f t="shared" si="188"/>
        <v/>
      </c>
      <c r="BK546" s="86" t="str">
        <f t="shared" si="192"/>
        <v/>
      </c>
      <c r="BL546" s="86" t="str">
        <f t="shared" si="189"/>
        <v/>
      </c>
      <c r="BM546" s="86" t="str">
        <f t="shared" si="193"/>
        <v/>
      </c>
    </row>
    <row r="547" spans="2:65" s="7" customFormat="1" x14ac:dyDescent="0.25">
      <c r="B547" s="104">
        <v>543</v>
      </c>
      <c r="C547" s="86">
        <f>IFERROR(INDEX(Backlog!B$6:B$1005,Calculation!$B547,1),"")</f>
        <v>0</v>
      </c>
      <c r="D547" s="86" t="str">
        <f>IFERROR(IF(INDEX(Backlog!C$6:C$1005,Calculation!$B547,1)="","",INDEX(Backlog!C$6:C$1005,Calculation!$B547,1)),"")</f>
        <v/>
      </c>
      <c r="E547" s="86" t="str">
        <f>IFERROR(""&amp;INDEX(Backlog!D$6:D$1005,Calculation!$B547,1),"")</f>
        <v/>
      </c>
      <c r="F547" s="86" t="str">
        <f>IFERROR(""&amp;INDEX(Backlog!E$6:E$1005,Calculation!$B547,1),"")</f>
        <v/>
      </c>
      <c r="G547" s="86" t="str">
        <f>IFERROR(""&amp;INDEX(Backlog!F$6:F$1005,Calculation!$B547,1),"")</f>
        <v/>
      </c>
      <c r="H547" s="86" t="str">
        <f>IFERROR(IF(INDEX(Backlog!G$6:G$1005,Calculation!$B547,1)="","",INDEX(Backlog!G$6:G$1005,Calculation!$B547,1)),"")</f>
        <v/>
      </c>
      <c r="I547" s="86" t="str">
        <f>IFERROR(IF(INDEX(Backlog!H$6:H$1005,Calculation!$B547,1)="","Not set",INDEX(Backlog!H$6:H$1005,Calculation!$B547,1)),"")</f>
        <v>Not set</v>
      </c>
      <c r="J547" s="86" t="str">
        <f>IFERROR(""&amp;INDEX(Backlog!I$6:I$1005,Calculation!$B547,1),"")</f>
        <v/>
      </c>
      <c r="K547" s="86" t="str">
        <f>IFERROR(IF(LEN(INDEX(Backlog!J$6:J$1005,Calculation!$B547,1))=0,"Not set",INDEX(Backlog!J$6:J$1005,Calculation!$B547,1)),"")</f>
        <v>Not set</v>
      </c>
      <c r="L547" s="105" t="str">
        <f>IFERROR(IF(INDEX(Backlog!K$6:K$1005,Calculation!$B547,1)="","",INDEX(Backlog!K$6:K$1005,Calculation!$B547,1)),"")</f>
        <v/>
      </c>
      <c r="M547" s="105" t="str">
        <f t="shared" si="176"/>
        <v/>
      </c>
      <c r="N547" s="105" t="str">
        <f>IFERROR(IF(INDEX(Backlog!L$6:L$1005,Calculation!$B547,1)="","",INDEX(Backlog!L$6:L$1005,Calculation!$B547,1)),"")</f>
        <v/>
      </c>
      <c r="O547" s="105" t="str">
        <f t="shared" si="177"/>
        <v/>
      </c>
      <c r="P547" s="86" t="str">
        <f>IFERROR(""&amp;INDEX(Backlog!M$6:M$1005,Calculation!$B547,1),"")</f>
        <v/>
      </c>
      <c r="Q547" s="106" t="str">
        <f t="shared" si="178"/>
        <v/>
      </c>
      <c r="R547" s="106">
        <f t="shared" si="179"/>
        <v>0</v>
      </c>
      <c r="T547" s="107">
        <f t="shared" si="180"/>
        <v>0</v>
      </c>
      <c r="U547" s="86">
        <f t="shared" si="181"/>
        <v>1</v>
      </c>
      <c r="V547" s="86">
        <f t="shared" si="182"/>
        <v>1</v>
      </c>
      <c r="W547" s="86">
        <f t="shared" si="183"/>
        <v>1</v>
      </c>
      <c r="X547" s="86">
        <f t="shared" si="190"/>
        <v>0</v>
      </c>
      <c r="Y547" s="86" t="str">
        <f t="shared" si="184"/>
        <v xml:space="preserve">#0 - </v>
      </c>
      <c r="Z547" s="86" t="str">
        <f t="shared" si="185"/>
        <v>-</v>
      </c>
      <c r="AA547" s="86" t="str">
        <f>IF(X547=0,"",IF(LEN(K547)=0,COLUMN(Kanban!$D$8),IFERROR(MATCH(K547,Kanban!$A$8:$AI$8,0),COLUMN(Kanban!$D$8))))</f>
        <v/>
      </c>
      <c r="AB547" s="86" t="str">
        <f>IF(X547=0,"",2*COUNTIF($AA$5:AA547,AA547)+$AF$5)</f>
        <v/>
      </c>
      <c r="AC547" s="106" t="str">
        <f t="shared" si="191"/>
        <v>-</v>
      </c>
      <c r="BF547" s="111" t="str">
        <f t="array" ref="BF547">IFERROR(SMALL(IF($D$5:$D$1004=$AP$6,$N$5:$N$1004,""),B547),"")</f>
        <v/>
      </c>
      <c r="BG547" s="112" t="str">
        <f>IF(IFERROR(MATCH(BF547,$BF$4:BF546,0),0)=0,MAX($BG$4:BG546)+1,"")</f>
        <v/>
      </c>
      <c r="BH547" s="113" t="str">
        <f t="shared" si="186"/>
        <v/>
      </c>
      <c r="BI547" s="112" t="str">
        <f t="shared" si="187"/>
        <v/>
      </c>
      <c r="BJ547" s="86" t="str">
        <f t="shared" si="188"/>
        <v/>
      </c>
      <c r="BK547" s="86" t="str">
        <f t="shared" si="192"/>
        <v/>
      </c>
      <c r="BL547" s="86" t="str">
        <f t="shared" si="189"/>
        <v/>
      </c>
      <c r="BM547" s="86" t="str">
        <f t="shared" si="193"/>
        <v/>
      </c>
    </row>
    <row r="548" spans="2:65" s="7" customFormat="1" x14ac:dyDescent="0.25">
      <c r="B548" s="104">
        <v>544</v>
      </c>
      <c r="C548" s="86">
        <f>IFERROR(INDEX(Backlog!B$6:B$1005,Calculation!$B548,1),"")</f>
        <v>0</v>
      </c>
      <c r="D548" s="86" t="str">
        <f>IFERROR(IF(INDEX(Backlog!C$6:C$1005,Calculation!$B548,1)="","",INDEX(Backlog!C$6:C$1005,Calculation!$B548,1)),"")</f>
        <v/>
      </c>
      <c r="E548" s="86" t="str">
        <f>IFERROR(""&amp;INDEX(Backlog!D$6:D$1005,Calculation!$B548,1),"")</f>
        <v/>
      </c>
      <c r="F548" s="86" t="str">
        <f>IFERROR(""&amp;INDEX(Backlog!E$6:E$1005,Calculation!$B548,1),"")</f>
        <v/>
      </c>
      <c r="G548" s="86" t="str">
        <f>IFERROR(""&amp;INDEX(Backlog!F$6:F$1005,Calculation!$B548,1),"")</f>
        <v/>
      </c>
      <c r="H548" s="86" t="str">
        <f>IFERROR(IF(INDEX(Backlog!G$6:G$1005,Calculation!$B548,1)="","",INDEX(Backlog!G$6:G$1005,Calculation!$B548,1)),"")</f>
        <v/>
      </c>
      <c r="I548" s="86" t="str">
        <f>IFERROR(IF(INDEX(Backlog!H$6:H$1005,Calculation!$B548,1)="","Not set",INDEX(Backlog!H$6:H$1005,Calculation!$B548,1)),"")</f>
        <v>Not set</v>
      </c>
      <c r="J548" s="86" t="str">
        <f>IFERROR(""&amp;INDEX(Backlog!I$6:I$1005,Calculation!$B548,1),"")</f>
        <v/>
      </c>
      <c r="K548" s="86" t="str">
        <f>IFERROR(IF(LEN(INDEX(Backlog!J$6:J$1005,Calculation!$B548,1))=0,"Not set",INDEX(Backlog!J$6:J$1005,Calculation!$B548,1)),"")</f>
        <v>Not set</v>
      </c>
      <c r="L548" s="105" t="str">
        <f>IFERROR(IF(INDEX(Backlog!K$6:K$1005,Calculation!$B548,1)="","",INDEX(Backlog!K$6:K$1005,Calculation!$B548,1)),"")</f>
        <v/>
      </c>
      <c r="M548" s="105" t="str">
        <f t="shared" si="176"/>
        <v/>
      </c>
      <c r="N548" s="105" t="str">
        <f>IFERROR(IF(INDEX(Backlog!L$6:L$1005,Calculation!$B548,1)="","",INDEX(Backlog!L$6:L$1005,Calculation!$B548,1)),"")</f>
        <v/>
      </c>
      <c r="O548" s="105" t="str">
        <f t="shared" si="177"/>
        <v/>
      </c>
      <c r="P548" s="86" t="str">
        <f>IFERROR(""&amp;INDEX(Backlog!M$6:M$1005,Calculation!$B548,1),"")</f>
        <v/>
      </c>
      <c r="Q548" s="106" t="str">
        <f t="shared" si="178"/>
        <v/>
      </c>
      <c r="R548" s="106">
        <f t="shared" si="179"/>
        <v>0</v>
      </c>
      <c r="T548" s="107">
        <f t="shared" si="180"/>
        <v>0</v>
      </c>
      <c r="U548" s="86">
        <f t="shared" si="181"/>
        <v>1</v>
      </c>
      <c r="V548" s="86">
        <f t="shared" si="182"/>
        <v>1</v>
      </c>
      <c r="W548" s="86">
        <f t="shared" si="183"/>
        <v>1</v>
      </c>
      <c r="X548" s="86">
        <f t="shared" si="190"/>
        <v>0</v>
      </c>
      <c r="Y548" s="86" t="str">
        <f t="shared" si="184"/>
        <v xml:space="preserve">#0 - </v>
      </c>
      <c r="Z548" s="86" t="str">
        <f t="shared" si="185"/>
        <v>-</v>
      </c>
      <c r="AA548" s="86" t="str">
        <f>IF(X548=0,"",IF(LEN(K548)=0,COLUMN(Kanban!$D$8),IFERROR(MATCH(K548,Kanban!$A$8:$AI$8,0),COLUMN(Kanban!$D$8))))</f>
        <v/>
      </c>
      <c r="AB548" s="86" t="str">
        <f>IF(X548=0,"",2*COUNTIF($AA$5:AA548,AA548)+$AF$5)</f>
        <v/>
      </c>
      <c r="AC548" s="106" t="str">
        <f t="shared" si="191"/>
        <v>-</v>
      </c>
      <c r="BF548" s="111" t="str">
        <f t="array" ref="BF548">IFERROR(SMALL(IF($D$5:$D$1004=$AP$6,$N$5:$N$1004,""),B548),"")</f>
        <v/>
      </c>
      <c r="BG548" s="112" t="str">
        <f>IF(IFERROR(MATCH(BF548,$BF$4:BF547,0),0)=0,MAX($BG$4:BG547)+1,"")</f>
        <v/>
      </c>
      <c r="BH548" s="113" t="str">
        <f t="shared" si="186"/>
        <v/>
      </c>
      <c r="BI548" s="112" t="str">
        <f t="shared" si="187"/>
        <v/>
      </c>
      <c r="BJ548" s="86" t="str">
        <f t="shared" si="188"/>
        <v/>
      </c>
      <c r="BK548" s="86" t="str">
        <f t="shared" si="192"/>
        <v/>
      </c>
      <c r="BL548" s="86" t="str">
        <f t="shared" si="189"/>
        <v/>
      </c>
      <c r="BM548" s="86" t="str">
        <f t="shared" si="193"/>
        <v/>
      </c>
    </row>
    <row r="549" spans="2:65" s="7" customFormat="1" x14ac:dyDescent="0.25">
      <c r="B549" s="104">
        <v>545</v>
      </c>
      <c r="C549" s="86">
        <f>IFERROR(INDEX(Backlog!B$6:B$1005,Calculation!$B549,1),"")</f>
        <v>0</v>
      </c>
      <c r="D549" s="86" t="str">
        <f>IFERROR(IF(INDEX(Backlog!C$6:C$1005,Calculation!$B549,1)="","",INDEX(Backlog!C$6:C$1005,Calculation!$B549,1)),"")</f>
        <v/>
      </c>
      <c r="E549" s="86" t="str">
        <f>IFERROR(""&amp;INDEX(Backlog!D$6:D$1005,Calculation!$B549,1),"")</f>
        <v/>
      </c>
      <c r="F549" s="86" t="str">
        <f>IFERROR(""&amp;INDEX(Backlog!E$6:E$1005,Calculation!$B549,1),"")</f>
        <v/>
      </c>
      <c r="G549" s="86" t="str">
        <f>IFERROR(""&amp;INDEX(Backlog!F$6:F$1005,Calculation!$B549,1),"")</f>
        <v/>
      </c>
      <c r="H549" s="86" t="str">
        <f>IFERROR(IF(INDEX(Backlog!G$6:G$1005,Calculation!$B549,1)="","",INDEX(Backlog!G$6:G$1005,Calculation!$B549,1)),"")</f>
        <v/>
      </c>
      <c r="I549" s="86" t="str">
        <f>IFERROR(IF(INDEX(Backlog!H$6:H$1005,Calculation!$B549,1)="","Not set",INDEX(Backlog!H$6:H$1005,Calculation!$B549,1)),"")</f>
        <v>Not set</v>
      </c>
      <c r="J549" s="86" t="str">
        <f>IFERROR(""&amp;INDEX(Backlog!I$6:I$1005,Calculation!$B549,1),"")</f>
        <v/>
      </c>
      <c r="K549" s="86" t="str">
        <f>IFERROR(IF(LEN(INDEX(Backlog!J$6:J$1005,Calculation!$B549,1))=0,"Not set",INDEX(Backlog!J$6:J$1005,Calculation!$B549,1)),"")</f>
        <v>Not set</v>
      </c>
      <c r="L549" s="105" t="str">
        <f>IFERROR(IF(INDEX(Backlog!K$6:K$1005,Calculation!$B549,1)="","",INDEX(Backlog!K$6:K$1005,Calculation!$B549,1)),"")</f>
        <v/>
      </c>
      <c r="M549" s="105" t="str">
        <f t="shared" si="176"/>
        <v/>
      </c>
      <c r="N549" s="105" t="str">
        <f>IFERROR(IF(INDEX(Backlog!L$6:L$1005,Calculation!$B549,1)="","",INDEX(Backlog!L$6:L$1005,Calculation!$B549,1)),"")</f>
        <v/>
      </c>
      <c r="O549" s="105" t="str">
        <f t="shared" si="177"/>
        <v/>
      </c>
      <c r="P549" s="86" t="str">
        <f>IFERROR(""&amp;INDEX(Backlog!M$6:M$1005,Calculation!$B549,1),"")</f>
        <v/>
      </c>
      <c r="Q549" s="106" t="str">
        <f t="shared" si="178"/>
        <v/>
      </c>
      <c r="R549" s="106">
        <f t="shared" si="179"/>
        <v>0</v>
      </c>
      <c r="T549" s="107">
        <f t="shared" si="180"/>
        <v>0</v>
      </c>
      <c r="U549" s="86">
        <f t="shared" si="181"/>
        <v>1</v>
      </c>
      <c r="V549" s="86">
        <f t="shared" si="182"/>
        <v>1</v>
      </c>
      <c r="W549" s="86">
        <f t="shared" si="183"/>
        <v>1</v>
      </c>
      <c r="X549" s="86">
        <f t="shared" si="190"/>
        <v>0</v>
      </c>
      <c r="Y549" s="86" t="str">
        <f t="shared" si="184"/>
        <v xml:space="preserve">#0 - </v>
      </c>
      <c r="Z549" s="86" t="str">
        <f t="shared" si="185"/>
        <v>-</v>
      </c>
      <c r="AA549" s="86" t="str">
        <f>IF(X549=0,"",IF(LEN(K549)=0,COLUMN(Kanban!$D$8),IFERROR(MATCH(K549,Kanban!$A$8:$AI$8,0),COLUMN(Kanban!$D$8))))</f>
        <v/>
      </c>
      <c r="AB549" s="86" t="str">
        <f>IF(X549=0,"",2*COUNTIF($AA$5:AA549,AA549)+$AF$5)</f>
        <v/>
      </c>
      <c r="AC549" s="106" t="str">
        <f t="shared" si="191"/>
        <v>-</v>
      </c>
      <c r="BF549" s="111" t="str">
        <f t="array" ref="BF549">IFERROR(SMALL(IF($D$5:$D$1004=$AP$6,$N$5:$N$1004,""),B549),"")</f>
        <v/>
      </c>
      <c r="BG549" s="112" t="str">
        <f>IF(IFERROR(MATCH(BF549,$BF$4:BF548,0),0)=0,MAX($BG$4:BG548)+1,"")</f>
        <v/>
      </c>
      <c r="BH549" s="113" t="str">
        <f t="shared" si="186"/>
        <v/>
      </c>
      <c r="BI549" s="112" t="str">
        <f t="shared" si="187"/>
        <v/>
      </c>
      <c r="BJ549" s="86" t="str">
        <f t="shared" si="188"/>
        <v/>
      </c>
      <c r="BK549" s="86" t="str">
        <f t="shared" si="192"/>
        <v/>
      </c>
      <c r="BL549" s="86" t="str">
        <f t="shared" si="189"/>
        <v/>
      </c>
      <c r="BM549" s="86" t="str">
        <f t="shared" si="193"/>
        <v/>
      </c>
    </row>
    <row r="550" spans="2:65" s="7" customFormat="1" x14ac:dyDescent="0.25">
      <c r="B550" s="104">
        <v>546</v>
      </c>
      <c r="C550" s="86">
        <f>IFERROR(INDEX(Backlog!B$6:B$1005,Calculation!$B550,1),"")</f>
        <v>0</v>
      </c>
      <c r="D550" s="86" t="str">
        <f>IFERROR(IF(INDEX(Backlog!C$6:C$1005,Calculation!$B550,1)="","",INDEX(Backlog!C$6:C$1005,Calculation!$B550,1)),"")</f>
        <v/>
      </c>
      <c r="E550" s="86" t="str">
        <f>IFERROR(""&amp;INDEX(Backlog!D$6:D$1005,Calculation!$B550,1),"")</f>
        <v/>
      </c>
      <c r="F550" s="86" t="str">
        <f>IFERROR(""&amp;INDEX(Backlog!E$6:E$1005,Calculation!$B550,1),"")</f>
        <v/>
      </c>
      <c r="G550" s="86" t="str">
        <f>IFERROR(""&amp;INDEX(Backlog!F$6:F$1005,Calculation!$B550,1),"")</f>
        <v/>
      </c>
      <c r="H550" s="86" t="str">
        <f>IFERROR(IF(INDEX(Backlog!G$6:G$1005,Calculation!$B550,1)="","",INDEX(Backlog!G$6:G$1005,Calculation!$B550,1)),"")</f>
        <v/>
      </c>
      <c r="I550" s="86" t="str">
        <f>IFERROR(IF(INDEX(Backlog!H$6:H$1005,Calculation!$B550,1)="","Not set",INDEX(Backlog!H$6:H$1005,Calculation!$B550,1)),"")</f>
        <v>Not set</v>
      </c>
      <c r="J550" s="86" t="str">
        <f>IFERROR(""&amp;INDEX(Backlog!I$6:I$1005,Calculation!$B550,1),"")</f>
        <v/>
      </c>
      <c r="K550" s="86" t="str">
        <f>IFERROR(IF(LEN(INDEX(Backlog!J$6:J$1005,Calculation!$B550,1))=0,"Not set",INDEX(Backlog!J$6:J$1005,Calculation!$B550,1)),"")</f>
        <v>Not set</v>
      </c>
      <c r="L550" s="105" t="str">
        <f>IFERROR(IF(INDEX(Backlog!K$6:K$1005,Calculation!$B550,1)="","",INDEX(Backlog!K$6:K$1005,Calculation!$B550,1)),"")</f>
        <v/>
      </c>
      <c r="M550" s="105" t="str">
        <f t="shared" si="176"/>
        <v/>
      </c>
      <c r="N550" s="105" t="str">
        <f>IFERROR(IF(INDEX(Backlog!L$6:L$1005,Calculation!$B550,1)="","",INDEX(Backlog!L$6:L$1005,Calculation!$B550,1)),"")</f>
        <v/>
      </c>
      <c r="O550" s="105" t="str">
        <f t="shared" si="177"/>
        <v/>
      </c>
      <c r="P550" s="86" t="str">
        <f>IFERROR(""&amp;INDEX(Backlog!M$6:M$1005,Calculation!$B550,1),"")</f>
        <v/>
      </c>
      <c r="Q550" s="106" t="str">
        <f t="shared" si="178"/>
        <v/>
      </c>
      <c r="R550" s="106">
        <f t="shared" si="179"/>
        <v>0</v>
      </c>
      <c r="T550" s="107">
        <f t="shared" si="180"/>
        <v>0</v>
      </c>
      <c r="U550" s="86">
        <f t="shared" si="181"/>
        <v>1</v>
      </c>
      <c r="V550" s="86">
        <f t="shared" si="182"/>
        <v>1</v>
      </c>
      <c r="W550" s="86">
        <f t="shared" si="183"/>
        <v>1</v>
      </c>
      <c r="X550" s="86">
        <f t="shared" si="190"/>
        <v>0</v>
      </c>
      <c r="Y550" s="86" t="str">
        <f t="shared" si="184"/>
        <v xml:space="preserve">#0 - </v>
      </c>
      <c r="Z550" s="86" t="str">
        <f t="shared" si="185"/>
        <v>-</v>
      </c>
      <c r="AA550" s="86" t="str">
        <f>IF(X550=0,"",IF(LEN(K550)=0,COLUMN(Kanban!$D$8),IFERROR(MATCH(K550,Kanban!$A$8:$AI$8,0),COLUMN(Kanban!$D$8))))</f>
        <v/>
      </c>
      <c r="AB550" s="86" t="str">
        <f>IF(X550=0,"",2*COUNTIF($AA$5:AA550,AA550)+$AF$5)</f>
        <v/>
      </c>
      <c r="AC550" s="106" t="str">
        <f t="shared" si="191"/>
        <v>-</v>
      </c>
      <c r="BF550" s="111" t="str">
        <f t="array" ref="BF550">IFERROR(SMALL(IF($D$5:$D$1004=$AP$6,$N$5:$N$1004,""),B550),"")</f>
        <v/>
      </c>
      <c r="BG550" s="112" t="str">
        <f>IF(IFERROR(MATCH(BF550,$BF$4:BF549,0),0)=0,MAX($BG$4:BG549)+1,"")</f>
        <v/>
      </c>
      <c r="BH550" s="113" t="str">
        <f t="shared" si="186"/>
        <v/>
      </c>
      <c r="BI550" s="112" t="str">
        <f t="shared" si="187"/>
        <v/>
      </c>
      <c r="BJ550" s="86" t="str">
        <f t="shared" si="188"/>
        <v/>
      </c>
      <c r="BK550" s="86" t="str">
        <f t="shared" si="192"/>
        <v/>
      </c>
      <c r="BL550" s="86" t="str">
        <f t="shared" si="189"/>
        <v/>
      </c>
      <c r="BM550" s="86" t="str">
        <f t="shared" si="193"/>
        <v/>
      </c>
    </row>
    <row r="551" spans="2:65" s="7" customFormat="1" x14ac:dyDescent="0.25">
      <c r="B551" s="104">
        <v>547</v>
      </c>
      <c r="C551" s="86">
        <f>IFERROR(INDEX(Backlog!B$6:B$1005,Calculation!$B551,1),"")</f>
        <v>0</v>
      </c>
      <c r="D551" s="86" t="str">
        <f>IFERROR(IF(INDEX(Backlog!C$6:C$1005,Calculation!$B551,1)="","",INDEX(Backlog!C$6:C$1005,Calculation!$B551,1)),"")</f>
        <v/>
      </c>
      <c r="E551" s="86" t="str">
        <f>IFERROR(""&amp;INDEX(Backlog!D$6:D$1005,Calculation!$B551,1),"")</f>
        <v/>
      </c>
      <c r="F551" s="86" t="str">
        <f>IFERROR(""&amp;INDEX(Backlog!E$6:E$1005,Calculation!$B551,1),"")</f>
        <v/>
      </c>
      <c r="G551" s="86" t="str">
        <f>IFERROR(""&amp;INDEX(Backlog!F$6:F$1005,Calculation!$B551,1),"")</f>
        <v/>
      </c>
      <c r="H551" s="86" t="str">
        <f>IFERROR(IF(INDEX(Backlog!G$6:G$1005,Calculation!$B551,1)="","",INDEX(Backlog!G$6:G$1005,Calculation!$B551,1)),"")</f>
        <v/>
      </c>
      <c r="I551" s="86" t="str">
        <f>IFERROR(IF(INDEX(Backlog!H$6:H$1005,Calculation!$B551,1)="","Not set",INDEX(Backlog!H$6:H$1005,Calculation!$B551,1)),"")</f>
        <v>Not set</v>
      </c>
      <c r="J551" s="86" t="str">
        <f>IFERROR(""&amp;INDEX(Backlog!I$6:I$1005,Calculation!$B551,1),"")</f>
        <v/>
      </c>
      <c r="K551" s="86" t="str">
        <f>IFERROR(IF(LEN(INDEX(Backlog!J$6:J$1005,Calculation!$B551,1))=0,"Not set",INDEX(Backlog!J$6:J$1005,Calculation!$B551,1)),"")</f>
        <v>Not set</v>
      </c>
      <c r="L551" s="105" t="str">
        <f>IFERROR(IF(INDEX(Backlog!K$6:K$1005,Calculation!$B551,1)="","",INDEX(Backlog!K$6:K$1005,Calculation!$B551,1)),"")</f>
        <v/>
      </c>
      <c r="M551" s="105" t="str">
        <f t="shared" si="176"/>
        <v/>
      </c>
      <c r="N551" s="105" t="str">
        <f>IFERROR(IF(INDEX(Backlog!L$6:L$1005,Calculation!$B551,1)="","",INDEX(Backlog!L$6:L$1005,Calculation!$B551,1)),"")</f>
        <v/>
      </c>
      <c r="O551" s="105" t="str">
        <f t="shared" si="177"/>
        <v/>
      </c>
      <c r="P551" s="86" t="str">
        <f>IFERROR(""&amp;INDEX(Backlog!M$6:M$1005,Calculation!$B551,1),"")</f>
        <v/>
      </c>
      <c r="Q551" s="106" t="str">
        <f t="shared" si="178"/>
        <v/>
      </c>
      <c r="R551" s="106">
        <f t="shared" si="179"/>
        <v>0</v>
      </c>
      <c r="T551" s="107">
        <f t="shared" si="180"/>
        <v>0</v>
      </c>
      <c r="U551" s="86">
        <f t="shared" si="181"/>
        <v>1</v>
      </c>
      <c r="V551" s="86">
        <f t="shared" si="182"/>
        <v>1</v>
      </c>
      <c r="W551" s="86">
        <f t="shared" si="183"/>
        <v>1</v>
      </c>
      <c r="X551" s="86">
        <f t="shared" si="190"/>
        <v>0</v>
      </c>
      <c r="Y551" s="86" t="str">
        <f t="shared" si="184"/>
        <v xml:space="preserve">#0 - </v>
      </c>
      <c r="Z551" s="86" t="str">
        <f t="shared" si="185"/>
        <v>-</v>
      </c>
      <c r="AA551" s="86" t="str">
        <f>IF(X551=0,"",IF(LEN(K551)=0,COLUMN(Kanban!$D$8),IFERROR(MATCH(K551,Kanban!$A$8:$AI$8,0),COLUMN(Kanban!$D$8))))</f>
        <v/>
      </c>
      <c r="AB551" s="86" t="str">
        <f>IF(X551=0,"",2*COUNTIF($AA$5:AA551,AA551)+$AF$5)</f>
        <v/>
      </c>
      <c r="AC551" s="106" t="str">
        <f t="shared" si="191"/>
        <v>-</v>
      </c>
      <c r="BF551" s="111" t="str">
        <f t="array" ref="BF551">IFERROR(SMALL(IF($D$5:$D$1004=$AP$6,$N$5:$N$1004,""),B551),"")</f>
        <v/>
      </c>
      <c r="BG551" s="112" t="str">
        <f>IF(IFERROR(MATCH(BF551,$BF$4:BF550,0),0)=0,MAX($BG$4:BG550)+1,"")</f>
        <v/>
      </c>
      <c r="BH551" s="113" t="str">
        <f t="shared" si="186"/>
        <v/>
      </c>
      <c r="BI551" s="112" t="str">
        <f t="shared" si="187"/>
        <v/>
      </c>
      <c r="BJ551" s="86" t="str">
        <f t="shared" si="188"/>
        <v/>
      </c>
      <c r="BK551" s="86" t="str">
        <f t="shared" si="192"/>
        <v/>
      </c>
      <c r="BL551" s="86" t="str">
        <f t="shared" si="189"/>
        <v/>
      </c>
      <c r="BM551" s="86" t="str">
        <f t="shared" si="193"/>
        <v/>
      </c>
    </row>
    <row r="552" spans="2:65" s="7" customFormat="1" x14ac:dyDescent="0.25">
      <c r="B552" s="104">
        <v>548</v>
      </c>
      <c r="C552" s="86">
        <f>IFERROR(INDEX(Backlog!B$6:B$1005,Calculation!$B552,1),"")</f>
        <v>0</v>
      </c>
      <c r="D552" s="86" t="str">
        <f>IFERROR(IF(INDEX(Backlog!C$6:C$1005,Calculation!$B552,1)="","",INDEX(Backlog!C$6:C$1005,Calculation!$B552,1)),"")</f>
        <v/>
      </c>
      <c r="E552" s="86" t="str">
        <f>IFERROR(""&amp;INDEX(Backlog!D$6:D$1005,Calculation!$B552,1),"")</f>
        <v/>
      </c>
      <c r="F552" s="86" t="str">
        <f>IFERROR(""&amp;INDEX(Backlog!E$6:E$1005,Calculation!$B552,1),"")</f>
        <v/>
      </c>
      <c r="G552" s="86" t="str">
        <f>IFERROR(""&amp;INDEX(Backlog!F$6:F$1005,Calculation!$B552,1),"")</f>
        <v/>
      </c>
      <c r="H552" s="86" t="str">
        <f>IFERROR(IF(INDEX(Backlog!G$6:G$1005,Calculation!$B552,1)="","",INDEX(Backlog!G$6:G$1005,Calculation!$B552,1)),"")</f>
        <v/>
      </c>
      <c r="I552" s="86" t="str">
        <f>IFERROR(IF(INDEX(Backlog!H$6:H$1005,Calculation!$B552,1)="","Not set",INDEX(Backlog!H$6:H$1005,Calculation!$B552,1)),"")</f>
        <v>Not set</v>
      </c>
      <c r="J552" s="86" t="str">
        <f>IFERROR(""&amp;INDEX(Backlog!I$6:I$1005,Calculation!$B552,1),"")</f>
        <v/>
      </c>
      <c r="K552" s="86" t="str">
        <f>IFERROR(IF(LEN(INDEX(Backlog!J$6:J$1005,Calculation!$B552,1))=0,"Not set",INDEX(Backlog!J$6:J$1005,Calculation!$B552,1)),"")</f>
        <v>Not set</v>
      </c>
      <c r="L552" s="105" t="str">
        <f>IFERROR(IF(INDEX(Backlog!K$6:K$1005,Calculation!$B552,1)="","",INDEX(Backlog!K$6:K$1005,Calculation!$B552,1)),"")</f>
        <v/>
      </c>
      <c r="M552" s="105" t="str">
        <f t="shared" si="176"/>
        <v/>
      </c>
      <c r="N552" s="105" t="str">
        <f>IFERROR(IF(INDEX(Backlog!L$6:L$1005,Calculation!$B552,1)="","",INDEX(Backlog!L$6:L$1005,Calculation!$B552,1)),"")</f>
        <v/>
      </c>
      <c r="O552" s="105" t="str">
        <f t="shared" si="177"/>
        <v/>
      </c>
      <c r="P552" s="86" t="str">
        <f>IFERROR(""&amp;INDEX(Backlog!M$6:M$1005,Calculation!$B552,1),"")</f>
        <v/>
      </c>
      <c r="Q552" s="106" t="str">
        <f t="shared" si="178"/>
        <v/>
      </c>
      <c r="R552" s="106">
        <f t="shared" si="179"/>
        <v>0</v>
      </c>
      <c r="T552" s="107">
        <f t="shared" si="180"/>
        <v>0</v>
      </c>
      <c r="U552" s="86">
        <f t="shared" si="181"/>
        <v>1</v>
      </c>
      <c r="V552" s="86">
        <f t="shared" si="182"/>
        <v>1</v>
      </c>
      <c r="W552" s="86">
        <f t="shared" si="183"/>
        <v>1</v>
      </c>
      <c r="X552" s="86">
        <f t="shared" si="190"/>
        <v>0</v>
      </c>
      <c r="Y552" s="86" t="str">
        <f t="shared" si="184"/>
        <v xml:space="preserve">#0 - </v>
      </c>
      <c r="Z552" s="86" t="str">
        <f t="shared" si="185"/>
        <v>-</v>
      </c>
      <c r="AA552" s="86" t="str">
        <f>IF(X552=0,"",IF(LEN(K552)=0,COLUMN(Kanban!$D$8),IFERROR(MATCH(K552,Kanban!$A$8:$AI$8,0),COLUMN(Kanban!$D$8))))</f>
        <v/>
      </c>
      <c r="AB552" s="86" t="str">
        <f>IF(X552=0,"",2*COUNTIF($AA$5:AA552,AA552)+$AF$5)</f>
        <v/>
      </c>
      <c r="AC552" s="106" t="str">
        <f t="shared" si="191"/>
        <v>-</v>
      </c>
      <c r="BF552" s="111" t="str">
        <f t="array" ref="BF552">IFERROR(SMALL(IF($D$5:$D$1004=$AP$6,$N$5:$N$1004,""),B552),"")</f>
        <v/>
      </c>
      <c r="BG552" s="112" t="str">
        <f>IF(IFERROR(MATCH(BF552,$BF$4:BF551,0),0)=0,MAX($BG$4:BG551)+1,"")</f>
        <v/>
      </c>
      <c r="BH552" s="113" t="str">
        <f t="shared" si="186"/>
        <v/>
      </c>
      <c r="BI552" s="112" t="str">
        <f t="shared" si="187"/>
        <v/>
      </c>
      <c r="BJ552" s="86" t="str">
        <f t="shared" si="188"/>
        <v/>
      </c>
      <c r="BK552" s="86" t="str">
        <f t="shared" si="192"/>
        <v/>
      </c>
      <c r="BL552" s="86" t="str">
        <f t="shared" si="189"/>
        <v/>
      </c>
      <c r="BM552" s="86" t="str">
        <f t="shared" si="193"/>
        <v/>
      </c>
    </row>
    <row r="553" spans="2:65" s="7" customFormat="1" x14ac:dyDescent="0.25">
      <c r="B553" s="104">
        <v>549</v>
      </c>
      <c r="C553" s="86">
        <f>IFERROR(INDEX(Backlog!B$6:B$1005,Calculation!$B553,1),"")</f>
        <v>0</v>
      </c>
      <c r="D553" s="86" t="str">
        <f>IFERROR(IF(INDEX(Backlog!C$6:C$1005,Calculation!$B553,1)="","",INDEX(Backlog!C$6:C$1005,Calculation!$B553,1)),"")</f>
        <v/>
      </c>
      <c r="E553" s="86" t="str">
        <f>IFERROR(""&amp;INDEX(Backlog!D$6:D$1005,Calculation!$B553,1),"")</f>
        <v/>
      </c>
      <c r="F553" s="86" t="str">
        <f>IFERROR(""&amp;INDEX(Backlog!E$6:E$1005,Calculation!$B553,1),"")</f>
        <v/>
      </c>
      <c r="G553" s="86" t="str">
        <f>IFERROR(""&amp;INDEX(Backlog!F$6:F$1005,Calculation!$B553,1),"")</f>
        <v/>
      </c>
      <c r="H553" s="86" t="str">
        <f>IFERROR(IF(INDEX(Backlog!G$6:G$1005,Calculation!$B553,1)="","",INDEX(Backlog!G$6:G$1005,Calculation!$B553,1)),"")</f>
        <v/>
      </c>
      <c r="I553" s="86" t="str">
        <f>IFERROR(IF(INDEX(Backlog!H$6:H$1005,Calculation!$B553,1)="","Not set",INDEX(Backlog!H$6:H$1005,Calculation!$B553,1)),"")</f>
        <v>Not set</v>
      </c>
      <c r="J553" s="86" t="str">
        <f>IFERROR(""&amp;INDEX(Backlog!I$6:I$1005,Calculation!$B553,1),"")</f>
        <v/>
      </c>
      <c r="K553" s="86" t="str">
        <f>IFERROR(IF(LEN(INDEX(Backlog!J$6:J$1005,Calculation!$B553,1))=0,"Not set",INDEX(Backlog!J$6:J$1005,Calculation!$B553,1)),"")</f>
        <v>Not set</v>
      </c>
      <c r="L553" s="105" t="str">
        <f>IFERROR(IF(INDEX(Backlog!K$6:K$1005,Calculation!$B553,1)="","",INDEX(Backlog!K$6:K$1005,Calculation!$B553,1)),"")</f>
        <v/>
      </c>
      <c r="M553" s="105" t="str">
        <f t="shared" si="176"/>
        <v/>
      </c>
      <c r="N553" s="105" t="str">
        <f>IFERROR(IF(INDEX(Backlog!L$6:L$1005,Calculation!$B553,1)="","",INDEX(Backlog!L$6:L$1005,Calculation!$B553,1)),"")</f>
        <v/>
      </c>
      <c r="O553" s="105" t="str">
        <f t="shared" si="177"/>
        <v/>
      </c>
      <c r="P553" s="86" t="str">
        <f>IFERROR(""&amp;INDEX(Backlog!M$6:M$1005,Calculation!$B553,1),"")</f>
        <v/>
      </c>
      <c r="Q553" s="106" t="str">
        <f t="shared" si="178"/>
        <v/>
      </c>
      <c r="R553" s="106">
        <f t="shared" si="179"/>
        <v>0</v>
      </c>
      <c r="T553" s="107">
        <f t="shared" si="180"/>
        <v>0</v>
      </c>
      <c r="U553" s="86">
        <f t="shared" si="181"/>
        <v>1</v>
      </c>
      <c r="V553" s="86">
        <f t="shared" si="182"/>
        <v>1</v>
      </c>
      <c r="W553" s="86">
        <f t="shared" si="183"/>
        <v>1</v>
      </c>
      <c r="X553" s="86">
        <f t="shared" si="190"/>
        <v>0</v>
      </c>
      <c r="Y553" s="86" t="str">
        <f t="shared" si="184"/>
        <v xml:space="preserve">#0 - </v>
      </c>
      <c r="Z553" s="86" t="str">
        <f t="shared" si="185"/>
        <v>-</v>
      </c>
      <c r="AA553" s="86" t="str">
        <f>IF(X553=0,"",IF(LEN(K553)=0,COLUMN(Kanban!$D$8),IFERROR(MATCH(K553,Kanban!$A$8:$AI$8,0),COLUMN(Kanban!$D$8))))</f>
        <v/>
      </c>
      <c r="AB553" s="86" t="str">
        <f>IF(X553=0,"",2*COUNTIF($AA$5:AA553,AA553)+$AF$5)</f>
        <v/>
      </c>
      <c r="AC553" s="106" t="str">
        <f t="shared" si="191"/>
        <v>-</v>
      </c>
      <c r="BF553" s="111" t="str">
        <f t="array" ref="BF553">IFERROR(SMALL(IF($D$5:$D$1004=$AP$6,$N$5:$N$1004,""),B553),"")</f>
        <v/>
      </c>
      <c r="BG553" s="112" t="str">
        <f>IF(IFERROR(MATCH(BF553,$BF$4:BF552,0),0)=0,MAX($BG$4:BG552)+1,"")</f>
        <v/>
      </c>
      <c r="BH553" s="113" t="str">
        <f t="shared" si="186"/>
        <v/>
      </c>
      <c r="BI553" s="112" t="str">
        <f t="shared" si="187"/>
        <v/>
      </c>
      <c r="BJ553" s="86" t="str">
        <f t="shared" si="188"/>
        <v/>
      </c>
      <c r="BK553" s="86" t="str">
        <f t="shared" si="192"/>
        <v/>
      </c>
      <c r="BL553" s="86" t="str">
        <f t="shared" si="189"/>
        <v/>
      </c>
      <c r="BM553" s="86" t="str">
        <f t="shared" si="193"/>
        <v/>
      </c>
    </row>
    <row r="554" spans="2:65" s="7" customFormat="1" x14ac:dyDescent="0.25">
      <c r="B554" s="104">
        <v>550</v>
      </c>
      <c r="C554" s="86">
        <f>IFERROR(INDEX(Backlog!B$6:B$1005,Calculation!$B554,1),"")</f>
        <v>0</v>
      </c>
      <c r="D554" s="86" t="str">
        <f>IFERROR(IF(INDEX(Backlog!C$6:C$1005,Calculation!$B554,1)="","",INDEX(Backlog!C$6:C$1005,Calculation!$B554,1)),"")</f>
        <v/>
      </c>
      <c r="E554" s="86" t="str">
        <f>IFERROR(""&amp;INDEX(Backlog!D$6:D$1005,Calculation!$B554,1),"")</f>
        <v/>
      </c>
      <c r="F554" s="86" t="str">
        <f>IFERROR(""&amp;INDEX(Backlog!E$6:E$1005,Calculation!$B554,1),"")</f>
        <v/>
      </c>
      <c r="G554" s="86" t="str">
        <f>IFERROR(""&amp;INDEX(Backlog!F$6:F$1005,Calculation!$B554,1),"")</f>
        <v/>
      </c>
      <c r="H554" s="86" t="str">
        <f>IFERROR(IF(INDEX(Backlog!G$6:G$1005,Calculation!$B554,1)="","",INDEX(Backlog!G$6:G$1005,Calculation!$B554,1)),"")</f>
        <v/>
      </c>
      <c r="I554" s="86" t="str">
        <f>IFERROR(IF(INDEX(Backlog!H$6:H$1005,Calculation!$B554,1)="","Not set",INDEX(Backlog!H$6:H$1005,Calculation!$B554,1)),"")</f>
        <v>Not set</v>
      </c>
      <c r="J554" s="86" t="str">
        <f>IFERROR(""&amp;INDEX(Backlog!I$6:I$1005,Calculation!$B554,1),"")</f>
        <v/>
      </c>
      <c r="K554" s="86" t="str">
        <f>IFERROR(IF(LEN(INDEX(Backlog!J$6:J$1005,Calculation!$B554,1))=0,"Not set",INDEX(Backlog!J$6:J$1005,Calculation!$B554,1)),"")</f>
        <v>Not set</v>
      </c>
      <c r="L554" s="105" t="str">
        <f>IFERROR(IF(INDEX(Backlog!K$6:K$1005,Calculation!$B554,1)="","",INDEX(Backlog!K$6:K$1005,Calculation!$B554,1)),"")</f>
        <v/>
      </c>
      <c r="M554" s="105" t="str">
        <f t="shared" si="176"/>
        <v/>
      </c>
      <c r="N554" s="105" t="str">
        <f>IFERROR(IF(INDEX(Backlog!L$6:L$1005,Calculation!$B554,1)="","",INDEX(Backlog!L$6:L$1005,Calculation!$B554,1)),"")</f>
        <v/>
      </c>
      <c r="O554" s="105" t="str">
        <f t="shared" si="177"/>
        <v/>
      </c>
      <c r="P554" s="86" t="str">
        <f>IFERROR(""&amp;INDEX(Backlog!M$6:M$1005,Calculation!$B554,1),"")</f>
        <v/>
      </c>
      <c r="Q554" s="106" t="str">
        <f t="shared" si="178"/>
        <v/>
      </c>
      <c r="R554" s="106">
        <f t="shared" si="179"/>
        <v>0</v>
      </c>
      <c r="T554" s="107">
        <f t="shared" si="180"/>
        <v>0</v>
      </c>
      <c r="U554" s="86">
        <f t="shared" si="181"/>
        <v>1</v>
      </c>
      <c r="V554" s="86">
        <f t="shared" si="182"/>
        <v>1</v>
      </c>
      <c r="W554" s="86">
        <f t="shared" si="183"/>
        <v>1</v>
      </c>
      <c r="X554" s="86">
        <f t="shared" si="190"/>
        <v>0</v>
      </c>
      <c r="Y554" s="86" t="str">
        <f t="shared" si="184"/>
        <v xml:space="preserve">#0 - </v>
      </c>
      <c r="Z554" s="86" t="str">
        <f t="shared" si="185"/>
        <v>-</v>
      </c>
      <c r="AA554" s="86" t="str">
        <f>IF(X554=0,"",IF(LEN(K554)=0,COLUMN(Kanban!$D$8),IFERROR(MATCH(K554,Kanban!$A$8:$AI$8,0),COLUMN(Kanban!$D$8))))</f>
        <v/>
      </c>
      <c r="AB554" s="86" t="str">
        <f>IF(X554=0,"",2*COUNTIF($AA$5:AA554,AA554)+$AF$5)</f>
        <v/>
      </c>
      <c r="AC554" s="106" t="str">
        <f t="shared" si="191"/>
        <v>-</v>
      </c>
      <c r="BF554" s="111" t="str">
        <f t="array" ref="BF554">IFERROR(SMALL(IF($D$5:$D$1004=$AP$6,$N$5:$N$1004,""),B554),"")</f>
        <v/>
      </c>
      <c r="BG554" s="112" t="str">
        <f>IF(IFERROR(MATCH(BF554,$BF$4:BF553,0),0)=0,MAX($BG$4:BG553)+1,"")</f>
        <v/>
      </c>
      <c r="BH554" s="113" t="str">
        <f t="shared" si="186"/>
        <v/>
      </c>
      <c r="BI554" s="112" t="str">
        <f t="shared" si="187"/>
        <v/>
      </c>
      <c r="BJ554" s="86" t="str">
        <f t="shared" si="188"/>
        <v/>
      </c>
      <c r="BK554" s="86" t="str">
        <f t="shared" si="192"/>
        <v/>
      </c>
      <c r="BL554" s="86" t="str">
        <f t="shared" si="189"/>
        <v/>
      </c>
      <c r="BM554" s="86" t="str">
        <f t="shared" si="193"/>
        <v/>
      </c>
    </row>
    <row r="555" spans="2:65" s="7" customFormat="1" x14ac:dyDescent="0.25">
      <c r="B555" s="104">
        <v>551</v>
      </c>
      <c r="C555" s="86">
        <f>IFERROR(INDEX(Backlog!B$6:B$1005,Calculation!$B555,1),"")</f>
        <v>0</v>
      </c>
      <c r="D555" s="86" t="str">
        <f>IFERROR(IF(INDEX(Backlog!C$6:C$1005,Calculation!$B555,1)="","",INDEX(Backlog!C$6:C$1005,Calculation!$B555,1)),"")</f>
        <v/>
      </c>
      <c r="E555" s="86" t="str">
        <f>IFERROR(""&amp;INDEX(Backlog!D$6:D$1005,Calculation!$B555,1),"")</f>
        <v/>
      </c>
      <c r="F555" s="86" t="str">
        <f>IFERROR(""&amp;INDEX(Backlog!E$6:E$1005,Calculation!$B555,1),"")</f>
        <v/>
      </c>
      <c r="G555" s="86" t="str">
        <f>IFERROR(""&amp;INDEX(Backlog!F$6:F$1005,Calculation!$B555,1),"")</f>
        <v/>
      </c>
      <c r="H555" s="86" t="str">
        <f>IFERROR(IF(INDEX(Backlog!G$6:G$1005,Calculation!$B555,1)="","",INDEX(Backlog!G$6:G$1005,Calculation!$B555,1)),"")</f>
        <v/>
      </c>
      <c r="I555" s="86" t="str">
        <f>IFERROR(IF(INDEX(Backlog!H$6:H$1005,Calculation!$B555,1)="","Not set",INDEX(Backlog!H$6:H$1005,Calculation!$B555,1)),"")</f>
        <v>Not set</v>
      </c>
      <c r="J555" s="86" t="str">
        <f>IFERROR(""&amp;INDEX(Backlog!I$6:I$1005,Calculation!$B555,1),"")</f>
        <v/>
      </c>
      <c r="K555" s="86" t="str">
        <f>IFERROR(IF(LEN(INDEX(Backlog!J$6:J$1005,Calculation!$B555,1))=0,"Not set",INDEX(Backlog!J$6:J$1005,Calculation!$B555,1)),"")</f>
        <v>Not set</v>
      </c>
      <c r="L555" s="105" t="str">
        <f>IFERROR(IF(INDEX(Backlog!K$6:K$1005,Calculation!$B555,1)="","",INDEX(Backlog!K$6:K$1005,Calculation!$B555,1)),"")</f>
        <v/>
      </c>
      <c r="M555" s="105" t="str">
        <f t="shared" si="176"/>
        <v/>
      </c>
      <c r="N555" s="105" t="str">
        <f>IFERROR(IF(INDEX(Backlog!L$6:L$1005,Calculation!$B555,1)="","",INDEX(Backlog!L$6:L$1005,Calculation!$B555,1)),"")</f>
        <v/>
      </c>
      <c r="O555" s="105" t="str">
        <f t="shared" si="177"/>
        <v/>
      </c>
      <c r="P555" s="86" t="str">
        <f>IFERROR(""&amp;INDEX(Backlog!M$6:M$1005,Calculation!$B555,1),"")</f>
        <v/>
      </c>
      <c r="Q555" s="106" t="str">
        <f t="shared" si="178"/>
        <v/>
      </c>
      <c r="R555" s="106">
        <f t="shared" si="179"/>
        <v>0</v>
      </c>
      <c r="T555" s="107">
        <f t="shared" si="180"/>
        <v>0</v>
      </c>
      <c r="U555" s="86">
        <f t="shared" si="181"/>
        <v>1</v>
      </c>
      <c r="V555" s="86">
        <f t="shared" si="182"/>
        <v>1</v>
      </c>
      <c r="W555" s="86">
        <f t="shared" si="183"/>
        <v>1</v>
      </c>
      <c r="X555" s="86">
        <f t="shared" si="190"/>
        <v>0</v>
      </c>
      <c r="Y555" s="86" t="str">
        <f t="shared" si="184"/>
        <v xml:space="preserve">#0 - </v>
      </c>
      <c r="Z555" s="86" t="str">
        <f t="shared" si="185"/>
        <v>-</v>
      </c>
      <c r="AA555" s="86" t="str">
        <f>IF(X555=0,"",IF(LEN(K555)=0,COLUMN(Kanban!$D$8),IFERROR(MATCH(K555,Kanban!$A$8:$AI$8,0),COLUMN(Kanban!$D$8))))</f>
        <v/>
      </c>
      <c r="AB555" s="86" t="str">
        <f>IF(X555=0,"",2*COUNTIF($AA$5:AA555,AA555)+$AF$5)</f>
        <v/>
      </c>
      <c r="AC555" s="106" t="str">
        <f t="shared" si="191"/>
        <v>-</v>
      </c>
      <c r="BF555" s="111" t="str">
        <f t="array" ref="BF555">IFERROR(SMALL(IF($D$5:$D$1004=$AP$6,$N$5:$N$1004,""),B555),"")</f>
        <v/>
      </c>
      <c r="BG555" s="112" t="str">
        <f>IF(IFERROR(MATCH(BF555,$BF$4:BF554,0),0)=0,MAX($BG$4:BG554)+1,"")</f>
        <v/>
      </c>
      <c r="BH555" s="113" t="str">
        <f t="shared" si="186"/>
        <v/>
      </c>
      <c r="BI555" s="112" t="str">
        <f t="shared" si="187"/>
        <v/>
      </c>
      <c r="BJ555" s="86" t="str">
        <f t="shared" si="188"/>
        <v/>
      </c>
      <c r="BK555" s="86" t="str">
        <f t="shared" si="192"/>
        <v/>
      </c>
      <c r="BL555" s="86" t="str">
        <f t="shared" si="189"/>
        <v/>
      </c>
      <c r="BM555" s="86" t="str">
        <f t="shared" si="193"/>
        <v/>
      </c>
    </row>
    <row r="556" spans="2:65" s="7" customFormat="1" x14ac:dyDescent="0.25">
      <c r="B556" s="104">
        <v>552</v>
      </c>
      <c r="C556" s="86">
        <f>IFERROR(INDEX(Backlog!B$6:B$1005,Calculation!$B556,1),"")</f>
        <v>0</v>
      </c>
      <c r="D556" s="86" t="str">
        <f>IFERROR(IF(INDEX(Backlog!C$6:C$1005,Calculation!$B556,1)="","",INDEX(Backlog!C$6:C$1005,Calculation!$B556,1)),"")</f>
        <v/>
      </c>
      <c r="E556" s="86" t="str">
        <f>IFERROR(""&amp;INDEX(Backlog!D$6:D$1005,Calculation!$B556,1),"")</f>
        <v/>
      </c>
      <c r="F556" s="86" t="str">
        <f>IFERROR(""&amp;INDEX(Backlog!E$6:E$1005,Calculation!$B556,1),"")</f>
        <v/>
      </c>
      <c r="G556" s="86" t="str">
        <f>IFERROR(""&amp;INDEX(Backlog!F$6:F$1005,Calculation!$B556,1),"")</f>
        <v/>
      </c>
      <c r="H556" s="86" t="str">
        <f>IFERROR(IF(INDEX(Backlog!G$6:G$1005,Calculation!$B556,1)="","",INDEX(Backlog!G$6:G$1005,Calculation!$B556,1)),"")</f>
        <v/>
      </c>
      <c r="I556" s="86" t="str">
        <f>IFERROR(IF(INDEX(Backlog!H$6:H$1005,Calculation!$B556,1)="","Not set",INDEX(Backlog!H$6:H$1005,Calculation!$B556,1)),"")</f>
        <v>Not set</v>
      </c>
      <c r="J556" s="86" t="str">
        <f>IFERROR(""&amp;INDEX(Backlog!I$6:I$1005,Calculation!$B556,1),"")</f>
        <v/>
      </c>
      <c r="K556" s="86" t="str">
        <f>IFERROR(IF(LEN(INDEX(Backlog!J$6:J$1005,Calculation!$B556,1))=0,"Not set",INDEX(Backlog!J$6:J$1005,Calculation!$B556,1)),"")</f>
        <v>Not set</v>
      </c>
      <c r="L556" s="105" t="str">
        <f>IFERROR(IF(INDEX(Backlog!K$6:K$1005,Calculation!$B556,1)="","",INDEX(Backlog!K$6:K$1005,Calculation!$B556,1)),"")</f>
        <v/>
      </c>
      <c r="M556" s="105" t="str">
        <f t="shared" si="176"/>
        <v/>
      </c>
      <c r="N556" s="105" t="str">
        <f>IFERROR(IF(INDEX(Backlog!L$6:L$1005,Calculation!$B556,1)="","",INDEX(Backlog!L$6:L$1005,Calculation!$B556,1)),"")</f>
        <v/>
      </c>
      <c r="O556" s="105" t="str">
        <f t="shared" si="177"/>
        <v/>
      </c>
      <c r="P556" s="86" t="str">
        <f>IFERROR(""&amp;INDEX(Backlog!M$6:M$1005,Calculation!$B556,1),"")</f>
        <v/>
      </c>
      <c r="Q556" s="106" t="str">
        <f t="shared" si="178"/>
        <v/>
      </c>
      <c r="R556" s="106">
        <f t="shared" si="179"/>
        <v>0</v>
      </c>
      <c r="T556" s="107">
        <f t="shared" si="180"/>
        <v>0</v>
      </c>
      <c r="U556" s="86">
        <f t="shared" si="181"/>
        <v>1</v>
      </c>
      <c r="V556" s="86">
        <f t="shared" si="182"/>
        <v>1</v>
      </c>
      <c r="W556" s="86">
        <f t="shared" si="183"/>
        <v>1</v>
      </c>
      <c r="X556" s="86">
        <f t="shared" si="190"/>
        <v>0</v>
      </c>
      <c r="Y556" s="86" t="str">
        <f t="shared" si="184"/>
        <v xml:space="preserve">#0 - </v>
      </c>
      <c r="Z556" s="86" t="str">
        <f t="shared" si="185"/>
        <v>-</v>
      </c>
      <c r="AA556" s="86" t="str">
        <f>IF(X556=0,"",IF(LEN(K556)=0,COLUMN(Kanban!$D$8),IFERROR(MATCH(K556,Kanban!$A$8:$AI$8,0),COLUMN(Kanban!$D$8))))</f>
        <v/>
      </c>
      <c r="AB556" s="86" t="str">
        <f>IF(X556=0,"",2*COUNTIF($AA$5:AA556,AA556)+$AF$5)</f>
        <v/>
      </c>
      <c r="AC556" s="106" t="str">
        <f t="shared" si="191"/>
        <v>-</v>
      </c>
      <c r="BF556" s="111" t="str">
        <f t="array" ref="BF556">IFERROR(SMALL(IF($D$5:$D$1004=$AP$6,$N$5:$N$1004,""),B556),"")</f>
        <v/>
      </c>
      <c r="BG556" s="112" t="str">
        <f>IF(IFERROR(MATCH(BF556,$BF$4:BF555,0),0)=0,MAX($BG$4:BG555)+1,"")</f>
        <v/>
      </c>
      <c r="BH556" s="113" t="str">
        <f t="shared" si="186"/>
        <v/>
      </c>
      <c r="BI556" s="112" t="str">
        <f t="shared" si="187"/>
        <v/>
      </c>
      <c r="BJ556" s="86" t="str">
        <f t="shared" si="188"/>
        <v/>
      </c>
      <c r="BK556" s="86" t="str">
        <f t="shared" si="192"/>
        <v/>
      </c>
      <c r="BL556" s="86" t="str">
        <f t="shared" si="189"/>
        <v/>
      </c>
      <c r="BM556" s="86" t="str">
        <f t="shared" si="193"/>
        <v/>
      </c>
    </row>
    <row r="557" spans="2:65" s="7" customFormat="1" x14ac:dyDescent="0.25">
      <c r="B557" s="104">
        <v>553</v>
      </c>
      <c r="C557" s="86">
        <f>IFERROR(INDEX(Backlog!B$6:B$1005,Calculation!$B557,1),"")</f>
        <v>0</v>
      </c>
      <c r="D557" s="86" t="str">
        <f>IFERROR(IF(INDEX(Backlog!C$6:C$1005,Calculation!$B557,1)="","",INDEX(Backlog!C$6:C$1005,Calculation!$B557,1)),"")</f>
        <v/>
      </c>
      <c r="E557" s="86" t="str">
        <f>IFERROR(""&amp;INDEX(Backlog!D$6:D$1005,Calculation!$B557,1),"")</f>
        <v/>
      </c>
      <c r="F557" s="86" t="str">
        <f>IFERROR(""&amp;INDEX(Backlog!E$6:E$1005,Calculation!$B557,1),"")</f>
        <v/>
      </c>
      <c r="G557" s="86" t="str">
        <f>IFERROR(""&amp;INDEX(Backlog!F$6:F$1005,Calculation!$B557,1),"")</f>
        <v/>
      </c>
      <c r="H557" s="86" t="str">
        <f>IFERROR(IF(INDEX(Backlog!G$6:G$1005,Calculation!$B557,1)="","",INDEX(Backlog!G$6:G$1005,Calculation!$B557,1)),"")</f>
        <v/>
      </c>
      <c r="I557" s="86" t="str">
        <f>IFERROR(IF(INDEX(Backlog!H$6:H$1005,Calculation!$B557,1)="","Not set",INDEX(Backlog!H$6:H$1005,Calculation!$B557,1)),"")</f>
        <v>Not set</v>
      </c>
      <c r="J557" s="86" t="str">
        <f>IFERROR(""&amp;INDEX(Backlog!I$6:I$1005,Calculation!$B557,1),"")</f>
        <v/>
      </c>
      <c r="K557" s="86" t="str">
        <f>IFERROR(IF(LEN(INDEX(Backlog!J$6:J$1005,Calculation!$B557,1))=0,"Not set",INDEX(Backlog!J$6:J$1005,Calculation!$B557,1)),"")</f>
        <v>Not set</v>
      </c>
      <c r="L557" s="105" t="str">
        <f>IFERROR(IF(INDEX(Backlog!K$6:K$1005,Calculation!$B557,1)="","",INDEX(Backlog!K$6:K$1005,Calculation!$B557,1)),"")</f>
        <v/>
      </c>
      <c r="M557" s="105" t="str">
        <f t="shared" si="176"/>
        <v/>
      </c>
      <c r="N557" s="105" t="str">
        <f>IFERROR(IF(INDEX(Backlog!L$6:L$1005,Calculation!$B557,1)="","",INDEX(Backlog!L$6:L$1005,Calculation!$B557,1)),"")</f>
        <v/>
      </c>
      <c r="O557" s="105" t="str">
        <f t="shared" si="177"/>
        <v/>
      </c>
      <c r="P557" s="86" t="str">
        <f>IFERROR(""&amp;INDEX(Backlog!M$6:M$1005,Calculation!$B557,1),"")</f>
        <v/>
      </c>
      <c r="Q557" s="106" t="str">
        <f t="shared" si="178"/>
        <v/>
      </c>
      <c r="R557" s="106">
        <f t="shared" si="179"/>
        <v>0</v>
      </c>
      <c r="T557" s="107">
        <f t="shared" si="180"/>
        <v>0</v>
      </c>
      <c r="U557" s="86">
        <f t="shared" si="181"/>
        <v>1</v>
      </c>
      <c r="V557" s="86">
        <f t="shared" si="182"/>
        <v>1</v>
      </c>
      <c r="W557" s="86">
        <f t="shared" si="183"/>
        <v>1</v>
      </c>
      <c r="X557" s="86">
        <f t="shared" si="190"/>
        <v>0</v>
      </c>
      <c r="Y557" s="86" t="str">
        <f t="shared" si="184"/>
        <v xml:space="preserve">#0 - </v>
      </c>
      <c r="Z557" s="86" t="str">
        <f t="shared" si="185"/>
        <v>-</v>
      </c>
      <c r="AA557" s="86" t="str">
        <f>IF(X557=0,"",IF(LEN(K557)=0,COLUMN(Kanban!$D$8),IFERROR(MATCH(K557,Kanban!$A$8:$AI$8,0),COLUMN(Kanban!$D$8))))</f>
        <v/>
      </c>
      <c r="AB557" s="86" t="str">
        <f>IF(X557=0,"",2*COUNTIF($AA$5:AA557,AA557)+$AF$5)</f>
        <v/>
      </c>
      <c r="AC557" s="106" t="str">
        <f t="shared" si="191"/>
        <v>-</v>
      </c>
      <c r="BF557" s="111" t="str">
        <f t="array" ref="BF557">IFERROR(SMALL(IF($D$5:$D$1004=$AP$6,$N$5:$N$1004,""),B557),"")</f>
        <v/>
      </c>
      <c r="BG557" s="112" t="str">
        <f>IF(IFERROR(MATCH(BF557,$BF$4:BF556,0),0)=0,MAX($BG$4:BG556)+1,"")</f>
        <v/>
      </c>
      <c r="BH557" s="113" t="str">
        <f t="shared" si="186"/>
        <v/>
      </c>
      <c r="BI557" s="112" t="str">
        <f t="shared" si="187"/>
        <v/>
      </c>
      <c r="BJ557" s="86" t="str">
        <f t="shared" si="188"/>
        <v/>
      </c>
      <c r="BK557" s="86" t="str">
        <f t="shared" si="192"/>
        <v/>
      </c>
      <c r="BL557" s="86" t="str">
        <f t="shared" si="189"/>
        <v/>
      </c>
      <c r="BM557" s="86" t="str">
        <f t="shared" si="193"/>
        <v/>
      </c>
    </row>
    <row r="558" spans="2:65" s="7" customFormat="1" x14ac:dyDescent="0.25">
      <c r="B558" s="104">
        <v>554</v>
      </c>
      <c r="C558" s="86">
        <f>IFERROR(INDEX(Backlog!B$6:B$1005,Calculation!$B558,1),"")</f>
        <v>0</v>
      </c>
      <c r="D558" s="86" t="str">
        <f>IFERROR(IF(INDEX(Backlog!C$6:C$1005,Calculation!$B558,1)="","",INDEX(Backlog!C$6:C$1005,Calculation!$B558,1)),"")</f>
        <v/>
      </c>
      <c r="E558" s="86" t="str">
        <f>IFERROR(""&amp;INDEX(Backlog!D$6:D$1005,Calculation!$B558,1),"")</f>
        <v/>
      </c>
      <c r="F558" s="86" t="str">
        <f>IFERROR(""&amp;INDEX(Backlog!E$6:E$1005,Calculation!$B558,1),"")</f>
        <v/>
      </c>
      <c r="G558" s="86" t="str">
        <f>IFERROR(""&amp;INDEX(Backlog!F$6:F$1005,Calculation!$B558,1),"")</f>
        <v/>
      </c>
      <c r="H558" s="86" t="str">
        <f>IFERROR(IF(INDEX(Backlog!G$6:G$1005,Calculation!$B558,1)="","",INDEX(Backlog!G$6:G$1005,Calculation!$B558,1)),"")</f>
        <v/>
      </c>
      <c r="I558" s="86" t="str">
        <f>IFERROR(IF(INDEX(Backlog!H$6:H$1005,Calculation!$B558,1)="","Not set",INDEX(Backlog!H$6:H$1005,Calculation!$B558,1)),"")</f>
        <v>Not set</v>
      </c>
      <c r="J558" s="86" t="str">
        <f>IFERROR(""&amp;INDEX(Backlog!I$6:I$1005,Calculation!$B558,1),"")</f>
        <v/>
      </c>
      <c r="K558" s="86" t="str">
        <f>IFERROR(IF(LEN(INDEX(Backlog!J$6:J$1005,Calculation!$B558,1))=0,"Not set",INDEX(Backlog!J$6:J$1005,Calculation!$B558,1)),"")</f>
        <v>Not set</v>
      </c>
      <c r="L558" s="105" t="str">
        <f>IFERROR(IF(INDEX(Backlog!K$6:K$1005,Calculation!$B558,1)="","",INDEX(Backlog!K$6:K$1005,Calculation!$B558,1)),"")</f>
        <v/>
      </c>
      <c r="M558" s="105" t="str">
        <f t="shared" si="176"/>
        <v/>
      </c>
      <c r="N558" s="105" t="str">
        <f>IFERROR(IF(INDEX(Backlog!L$6:L$1005,Calculation!$B558,1)="","",INDEX(Backlog!L$6:L$1005,Calculation!$B558,1)),"")</f>
        <v/>
      </c>
      <c r="O558" s="105" t="str">
        <f t="shared" si="177"/>
        <v/>
      </c>
      <c r="P558" s="86" t="str">
        <f>IFERROR(""&amp;INDEX(Backlog!M$6:M$1005,Calculation!$B558,1),"")</f>
        <v/>
      </c>
      <c r="Q558" s="106" t="str">
        <f t="shared" si="178"/>
        <v/>
      </c>
      <c r="R558" s="106">
        <f t="shared" si="179"/>
        <v>0</v>
      </c>
      <c r="T558" s="107">
        <f t="shared" si="180"/>
        <v>0</v>
      </c>
      <c r="U558" s="86">
        <f t="shared" si="181"/>
        <v>1</v>
      </c>
      <c r="V558" s="86">
        <f t="shared" si="182"/>
        <v>1</v>
      </c>
      <c r="W558" s="86">
        <f t="shared" si="183"/>
        <v>1</v>
      </c>
      <c r="X558" s="86">
        <f t="shared" si="190"/>
        <v>0</v>
      </c>
      <c r="Y558" s="86" t="str">
        <f t="shared" si="184"/>
        <v xml:space="preserve">#0 - </v>
      </c>
      <c r="Z558" s="86" t="str">
        <f t="shared" si="185"/>
        <v>-</v>
      </c>
      <c r="AA558" s="86" t="str">
        <f>IF(X558=0,"",IF(LEN(K558)=0,COLUMN(Kanban!$D$8),IFERROR(MATCH(K558,Kanban!$A$8:$AI$8,0),COLUMN(Kanban!$D$8))))</f>
        <v/>
      </c>
      <c r="AB558" s="86" t="str">
        <f>IF(X558=0,"",2*COUNTIF($AA$5:AA558,AA558)+$AF$5)</f>
        <v/>
      </c>
      <c r="AC558" s="106" t="str">
        <f t="shared" si="191"/>
        <v>-</v>
      </c>
      <c r="BF558" s="111" t="str">
        <f t="array" ref="BF558">IFERROR(SMALL(IF($D$5:$D$1004=$AP$6,$N$5:$N$1004,""),B558),"")</f>
        <v/>
      </c>
      <c r="BG558" s="112" t="str">
        <f>IF(IFERROR(MATCH(BF558,$BF$4:BF557,0),0)=0,MAX($BG$4:BG557)+1,"")</f>
        <v/>
      </c>
      <c r="BH558" s="113" t="str">
        <f t="shared" si="186"/>
        <v/>
      </c>
      <c r="BI558" s="112" t="str">
        <f t="shared" si="187"/>
        <v/>
      </c>
      <c r="BJ558" s="86" t="str">
        <f t="shared" si="188"/>
        <v/>
      </c>
      <c r="BK558" s="86" t="str">
        <f t="shared" si="192"/>
        <v/>
      </c>
      <c r="BL558" s="86" t="str">
        <f t="shared" si="189"/>
        <v/>
      </c>
      <c r="BM558" s="86" t="str">
        <f t="shared" si="193"/>
        <v/>
      </c>
    </row>
    <row r="559" spans="2:65" s="7" customFormat="1" x14ac:dyDescent="0.25">
      <c r="B559" s="104">
        <v>555</v>
      </c>
      <c r="C559" s="86">
        <f>IFERROR(INDEX(Backlog!B$6:B$1005,Calculation!$B559,1),"")</f>
        <v>0</v>
      </c>
      <c r="D559" s="86" t="str">
        <f>IFERROR(IF(INDEX(Backlog!C$6:C$1005,Calculation!$B559,1)="","",INDEX(Backlog!C$6:C$1005,Calculation!$B559,1)),"")</f>
        <v/>
      </c>
      <c r="E559" s="86" t="str">
        <f>IFERROR(""&amp;INDEX(Backlog!D$6:D$1005,Calculation!$B559,1),"")</f>
        <v/>
      </c>
      <c r="F559" s="86" t="str">
        <f>IFERROR(""&amp;INDEX(Backlog!E$6:E$1005,Calculation!$B559,1),"")</f>
        <v/>
      </c>
      <c r="G559" s="86" t="str">
        <f>IFERROR(""&amp;INDEX(Backlog!F$6:F$1005,Calculation!$B559,1),"")</f>
        <v/>
      </c>
      <c r="H559" s="86" t="str">
        <f>IFERROR(IF(INDEX(Backlog!G$6:G$1005,Calculation!$B559,1)="","",INDEX(Backlog!G$6:G$1005,Calculation!$B559,1)),"")</f>
        <v/>
      </c>
      <c r="I559" s="86" t="str">
        <f>IFERROR(IF(INDEX(Backlog!H$6:H$1005,Calculation!$B559,1)="","Not set",INDEX(Backlog!H$6:H$1005,Calculation!$B559,1)),"")</f>
        <v>Not set</v>
      </c>
      <c r="J559" s="86" t="str">
        <f>IFERROR(""&amp;INDEX(Backlog!I$6:I$1005,Calculation!$B559,1),"")</f>
        <v/>
      </c>
      <c r="K559" s="86" t="str">
        <f>IFERROR(IF(LEN(INDEX(Backlog!J$6:J$1005,Calculation!$B559,1))=0,"Not set",INDEX(Backlog!J$6:J$1005,Calculation!$B559,1)),"")</f>
        <v>Not set</v>
      </c>
      <c r="L559" s="105" t="str">
        <f>IFERROR(IF(INDEX(Backlog!K$6:K$1005,Calculation!$B559,1)="","",INDEX(Backlog!K$6:K$1005,Calculation!$B559,1)),"")</f>
        <v/>
      </c>
      <c r="M559" s="105" t="str">
        <f t="shared" si="176"/>
        <v/>
      </c>
      <c r="N559" s="105" t="str">
        <f>IFERROR(IF(INDEX(Backlog!L$6:L$1005,Calculation!$B559,1)="","",INDEX(Backlog!L$6:L$1005,Calculation!$B559,1)),"")</f>
        <v/>
      </c>
      <c r="O559" s="105" t="str">
        <f t="shared" si="177"/>
        <v/>
      </c>
      <c r="P559" s="86" t="str">
        <f>IFERROR(""&amp;INDEX(Backlog!M$6:M$1005,Calculation!$B559,1),"")</f>
        <v/>
      </c>
      <c r="Q559" s="106" t="str">
        <f t="shared" si="178"/>
        <v/>
      </c>
      <c r="R559" s="106">
        <f t="shared" si="179"/>
        <v>0</v>
      </c>
      <c r="T559" s="107">
        <f t="shared" si="180"/>
        <v>0</v>
      </c>
      <c r="U559" s="86">
        <f t="shared" si="181"/>
        <v>1</v>
      </c>
      <c r="V559" s="86">
        <f t="shared" si="182"/>
        <v>1</v>
      </c>
      <c r="W559" s="86">
        <f t="shared" si="183"/>
        <v>1</v>
      </c>
      <c r="X559" s="86">
        <f t="shared" si="190"/>
        <v>0</v>
      </c>
      <c r="Y559" s="86" t="str">
        <f t="shared" si="184"/>
        <v xml:space="preserve">#0 - </v>
      </c>
      <c r="Z559" s="86" t="str">
        <f t="shared" si="185"/>
        <v>-</v>
      </c>
      <c r="AA559" s="86" t="str">
        <f>IF(X559=0,"",IF(LEN(K559)=0,COLUMN(Kanban!$D$8),IFERROR(MATCH(K559,Kanban!$A$8:$AI$8,0),COLUMN(Kanban!$D$8))))</f>
        <v/>
      </c>
      <c r="AB559" s="86" t="str">
        <f>IF(X559=0,"",2*COUNTIF($AA$5:AA559,AA559)+$AF$5)</f>
        <v/>
      </c>
      <c r="AC559" s="106" t="str">
        <f t="shared" si="191"/>
        <v>-</v>
      </c>
      <c r="BF559" s="111" t="str">
        <f t="array" ref="BF559">IFERROR(SMALL(IF($D$5:$D$1004=$AP$6,$N$5:$N$1004,""),B559),"")</f>
        <v/>
      </c>
      <c r="BG559" s="112" t="str">
        <f>IF(IFERROR(MATCH(BF559,$BF$4:BF558,0),0)=0,MAX($BG$4:BG558)+1,"")</f>
        <v/>
      </c>
      <c r="BH559" s="113" t="str">
        <f t="shared" si="186"/>
        <v/>
      </c>
      <c r="BI559" s="112" t="str">
        <f t="shared" si="187"/>
        <v/>
      </c>
      <c r="BJ559" s="86" t="str">
        <f t="shared" si="188"/>
        <v/>
      </c>
      <c r="BK559" s="86" t="str">
        <f t="shared" si="192"/>
        <v/>
      </c>
      <c r="BL559" s="86" t="str">
        <f t="shared" si="189"/>
        <v/>
      </c>
      <c r="BM559" s="86" t="str">
        <f t="shared" si="193"/>
        <v/>
      </c>
    </row>
    <row r="560" spans="2:65" s="7" customFormat="1" x14ac:dyDescent="0.25">
      <c r="B560" s="104">
        <v>556</v>
      </c>
      <c r="C560" s="86">
        <f>IFERROR(INDEX(Backlog!B$6:B$1005,Calculation!$B560,1),"")</f>
        <v>0</v>
      </c>
      <c r="D560" s="86" t="str">
        <f>IFERROR(IF(INDEX(Backlog!C$6:C$1005,Calculation!$B560,1)="","",INDEX(Backlog!C$6:C$1005,Calculation!$B560,1)),"")</f>
        <v/>
      </c>
      <c r="E560" s="86" t="str">
        <f>IFERROR(""&amp;INDEX(Backlog!D$6:D$1005,Calculation!$B560,1),"")</f>
        <v/>
      </c>
      <c r="F560" s="86" t="str">
        <f>IFERROR(""&amp;INDEX(Backlog!E$6:E$1005,Calculation!$B560,1),"")</f>
        <v/>
      </c>
      <c r="G560" s="86" t="str">
        <f>IFERROR(""&amp;INDEX(Backlog!F$6:F$1005,Calculation!$B560,1),"")</f>
        <v/>
      </c>
      <c r="H560" s="86" t="str">
        <f>IFERROR(IF(INDEX(Backlog!G$6:G$1005,Calculation!$B560,1)="","",INDEX(Backlog!G$6:G$1005,Calculation!$B560,1)),"")</f>
        <v/>
      </c>
      <c r="I560" s="86" t="str">
        <f>IFERROR(IF(INDEX(Backlog!H$6:H$1005,Calculation!$B560,1)="","Not set",INDEX(Backlog!H$6:H$1005,Calculation!$B560,1)),"")</f>
        <v>Not set</v>
      </c>
      <c r="J560" s="86" t="str">
        <f>IFERROR(""&amp;INDEX(Backlog!I$6:I$1005,Calculation!$B560,1),"")</f>
        <v/>
      </c>
      <c r="K560" s="86" t="str">
        <f>IFERROR(IF(LEN(INDEX(Backlog!J$6:J$1005,Calculation!$B560,1))=0,"Not set",INDEX(Backlog!J$6:J$1005,Calculation!$B560,1)),"")</f>
        <v>Not set</v>
      </c>
      <c r="L560" s="105" t="str">
        <f>IFERROR(IF(INDEX(Backlog!K$6:K$1005,Calculation!$B560,1)="","",INDEX(Backlog!K$6:K$1005,Calculation!$B560,1)),"")</f>
        <v/>
      </c>
      <c r="M560" s="105" t="str">
        <f t="shared" si="176"/>
        <v/>
      </c>
      <c r="N560" s="105" t="str">
        <f>IFERROR(IF(INDEX(Backlog!L$6:L$1005,Calculation!$B560,1)="","",INDEX(Backlog!L$6:L$1005,Calculation!$B560,1)),"")</f>
        <v/>
      </c>
      <c r="O560" s="105" t="str">
        <f t="shared" si="177"/>
        <v/>
      </c>
      <c r="P560" s="86" t="str">
        <f>IFERROR(""&amp;INDEX(Backlog!M$6:M$1005,Calculation!$B560,1),"")</f>
        <v/>
      </c>
      <c r="Q560" s="106" t="str">
        <f t="shared" si="178"/>
        <v/>
      </c>
      <c r="R560" s="106">
        <f t="shared" si="179"/>
        <v>0</v>
      </c>
      <c r="T560" s="107">
        <f t="shared" si="180"/>
        <v>0</v>
      </c>
      <c r="U560" s="86">
        <f t="shared" si="181"/>
        <v>1</v>
      </c>
      <c r="V560" s="86">
        <f t="shared" si="182"/>
        <v>1</v>
      </c>
      <c r="W560" s="86">
        <f t="shared" si="183"/>
        <v>1</v>
      </c>
      <c r="X560" s="86">
        <f t="shared" si="190"/>
        <v>0</v>
      </c>
      <c r="Y560" s="86" t="str">
        <f t="shared" si="184"/>
        <v xml:space="preserve">#0 - </v>
      </c>
      <c r="Z560" s="86" t="str">
        <f t="shared" si="185"/>
        <v>-</v>
      </c>
      <c r="AA560" s="86" t="str">
        <f>IF(X560=0,"",IF(LEN(K560)=0,COLUMN(Kanban!$D$8),IFERROR(MATCH(K560,Kanban!$A$8:$AI$8,0),COLUMN(Kanban!$D$8))))</f>
        <v/>
      </c>
      <c r="AB560" s="86" t="str">
        <f>IF(X560=0,"",2*COUNTIF($AA$5:AA560,AA560)+$AF$5)</f>
        <v/>
      </c>
      <c r="AC560" s="106" t="str">
        <f t="shared" si="191"/>
        <v>-</v>
      </c>
      <c r="BF560" s="111" t="str">
        <f t="array" ref="BF560">IFERROR(SMALL(IF($D$5:$D$1004=$AP$6,$N$5:$N$1004,""),B560),"")</f>
        <v/>
      </c>
      <c r="BG560" s="112" t="str">
        <f>IF(IFERROR(MATCH(BF560,$BF$4:BF559,0),0)=0,MAX($BG$4:BG559)+1,"")</f>
        <v/>
      </c>
      <c r="BH560" s="113" t="str">
        <f t="shared" si="186"/>
        <v/>
      </c>
      <c r="BI560" s="112" t="str">
        <f t="shared" si="187"/>
        <v/>
      </c>
      <c r="BJ560" s="86" t="str">
        <f t="shared" si="188"/>
        <v/>
      </c>
      <c r="BK560" s="86" t="str">
        <f t="shared" si="192"/>
        <v/>
      </c>
      <c r="BL560" s="86" t="str">
        <f t="shared" si="189"/>
        <v/>
      </c>
      <c r="BM560" s="86" t="str">
        <f t="shared" si="193"/>
        <v/>
      </c>
    </row>
    <row r="561" spans="2:65" s="7" customFormat="1" x14ac:dyDescent="0.25">
      <c r="B561" s="104">
        <v>557</v>
      </c>
      <c r="C561" s="86">
        <f>IFERROR(INDEX(Backlog!B$6:B$1005,Calculation!$B561,1),"")</f>
        <v>0</v>
      </c>
      <c r="D561" s="86" t="str">
        <f>IFERROR(IF(INDEX(Backlog!C$6:C$1005,Calculation!$B561,1)="","",INDEX(Backlog!C$6:C$1005,Calculation!$B561,1)),"")</f>
        <v/>
      </c>
      <c r="E561" s="86" t="str">
        <f>IFERROR(""&amp;INDEX(Backlog!D$6:D$1005,Calculation!$B561,1),"")</f>
        <v/>
      </c>
      <c r="F561" s="86" t="str">
        <f>IFERROR(""&amp;INDEX(Backlog!E$6:E$1005,Calculation!$B561,1),"")</f>
        <v/>
      </c>
      <c r="G561" s="86" t="str">
        <f>IFERROR(""&amp;INDEX(Backlog!F$6:F$1005,Calculation!$B561,1),"")</f>
        <v/>
      </c>
      <c r="H561" s="86" t="str">
        <f>IFERROR(IF(INDEX(Backlog!G$6:G$1005,Calculation!$B561,1)="","",INDEX(Backlog!G$6:G$1005,Calculation!$B561,1)),"")</f>
        <v/>
      </c>
      <c r="I561" s="86" t="str">
        <f>IFERROR(IF(INDEX(Backlog!H$6:H$1005,Calculation!$B561,1)="","Not set",INDEX(Backlog!H$6:H$1005,Calculation!$B561,1)),"")</f>
        <v>Not set</v>
      </c>
      <c r="J561" s="86" t="str">
        <f>IFERROR(""&amp;INDEX(Backlog!I$6:I$1005,Calculation!$B561,1),"")</f>
        <v/>
      </c>
      <c r="K561" s="86" t="str">
        <f>IFERROR(IF(LEN(INDEX(Backlog!J$6:J$1005,Calculation!$B561,1))=0,"Not set",INDEX(Backlog!J$6:J$1005,Calculation!$B561,1)),"")</f>
        <v>Not set</v>
      </c>
      <c r="L561" s="105" t="str">
        <f>IFERROR(IF(INDEX(Backlog!K$6:K$1005,Calculation!$B561,1)="","",INDEX(Backlog!K$6:K$1005,Calculation!$B561,1)),"")</f>
        <v/>
      </c>
      <c r="M561" s="105" t="str">
        <f t="shared" si="176"/>
        <v/>
      </c>
      <c r="N561" s="105" t="str">
        <f>IFERROR(IF(INDEX(Backlog!L$6:L$1005,Calculation!$B561,1)="","",INDEX(Backlog!L$6:L$1005,Calculation!$B561,1)),"")</f>
        <v/>
      </c>
      <c r="O561" s="105" t="str">
        <f t="shared" si="177"/>
        <v/>
      </c>
      <c r="P561" s="86" t="str">
        <f>IFERROR(""&amp;INDEX(Backlog!M$6:M$1005,Calculation!$B561,1),"")</f>
        <v/>
      </c>
      <c r="Q561" s="106" t="str">
        <f t="shared" si="178"/>
        <v/>
      </c>
      <c r="R561" s="106">
        <f t="shared" si="179"/>
        <v>0</v>
      </c>
      <c r="T561" s="107">
        <f t="shared" si="180"/>
        <v>0</v>
      </c>
      <c r="U561" s="86">
        <f t="shared" si="181"/>
        <v>1</v>
      </c>
      <c r="V561" s="86">
        <f t="shared" si="182"/>
        <v>1</v>
      </c>
      <c r="W561" s="86">
        <f t="shared" si="183"/>
        <v>1</v>
      </c>
      <c r="X561" s="86">
        <f t="shared" si="190"/>
        <v>0</v>
      </c>
      <c r="Y561" s="86" t="str">
        <f t="shared" si="184"/>
        <v xml:space="preserve">#0 - </v>
      </c>
      <c r="Z561" s="86" t="str">
        <f t="shared" si="185"/>
        <v>-</v>
      </c>
      <c r="AA561" s="86" t="str">
        <f>IF(X561=0,"",IF(LEN(K561)=0,COLUMN(Kanban!$D$8),IFERROR(MATCH(K561,Kanban!$A$8:$AI$8,0),COLUMN(Kanban!$D$8))))</f>
        <v/>
      </c>
      <c r="AB561" s="86" t="str">
        <f>IF(X561=0,"",2*COUNTIF($AA$5:AA561,AA561)+$AF$5)</f>
        <v/>
      </c>
      <c r="AC561" s="106" t="str">
        <f t="shared" si="191"/>
        <v>-</v>
      </c>
      <c r="BF561" s="111" t="str">
        <f t="array" ref="BF561">IFERROR(SMALL(IF($D$5:$D$1004=$AP$6,$N$5:$N$1004,""),B561),"")</f>
        <v/>
      </c>
      <c r="BG561" s="112" t="str">
        <f>IF(IFERROR(MATCH(BF561,$BF$4:BF560,0),0)=0,MAX($BG$4:BG560)+1,"")</f>
        <v/>
      </c>
      <c r="BH561" s="113" t="str">
        <f t="shared" si="186"/>
        <v/>
      </c>
      <c r="BI561" s="112" t="str">
        <f t="shared" si="187"/>
        <v/>
      </c>
      <c r="BJ561" s="86" t="str">
        <f t="shared" si="188"/>
        <v/>
      </c>
      <c r="BK561" s="86" t="str">
        <f t="shared" si="192"/>
        <v/>
      </c>
      <c r="BL561" s="86" t="str">
        <f t="shared" si="189"/>
        <v/>
      </c>
      <c r="BM561" s="86" t="str">
        <f t="shared" si="193"/>
        <v/>
      </c>
    </row>
    <row r="562" spans="2:65" s="7" customFormat="1" x14ac:dyDescent="0.25">
      <c r="B562" s="104">
        <v>558</v>
      </c>
      <c r="C562" s="86">
        <f>IFERROR(INDEX(Backlog!B$6:B$1005,Calculation!$B562,1),"")</f>
        <v>0</v>
      </c>
      <c r="D562" s="86" t="str">
        <f>IFERROR(IF(INDEX(Backlog!C$6:C$1005,Calculation!$B562,1)="","",INDEX(Backlog!C$6:C$1005,Calculation!$B562,1)),"")</f>
        <v/>
      </c>
      <c r="E562" s="86" t="str">
        <f>IFERROR(""&amp;INDEX(Backlog!D$6:D$1005,Calculation!$B562,1),"")</f>
        <v/>
      </c>
      <c r="F562" s="86" t="str">
        <f>IFERROR(""&amp;INDEX(Backlog!E$6:E$1005,Calculation!$B562,1),"")</f>
        <v/>
      </c>
      <c r="G562" s="86" t="str">
        <f>IFERROR(""&amp;INDEX(Backlog!F$6:F$1005,Calculation!$B562,1),"")</f>
        <v/>
      </c>
      <c r="H562" s="86" t="str">
        <f>IFERROR(IF(INDEX(Backlog!G$6:G$1005,Calculation!$B562,1)="","",INDEX(Backlog!G$6:G$1005,Calculation!$B562,1)),"")</f>
        <v/>
      </c>
      <c r="I562" s="86" t="str">
        <f>IFERROR(IF(INDEX(Backlog!H$6:H$1005,Calculation!$B562,1)="","Not set",INDEX(Backlog!H$6:H$1005,Calculation!$B562,1)),"")</f>
        <v>Not set</v>
      </c>
      <c r="J562" s="86" t="str">
        <f>IFERROR(""&amp;INDEX(Backlog!I$6:I$1005,Calculation!$B562,1),"")</f>
        <v/>
      </c>
      <c r="K562" s="86" t="str">
        <f>IFERROR(IF(LEN(INDEX(Backlog!J$6:J$1005,Calculation!$B562,1))=0,"Not set",INDEX(Backlog!J$6:J$1005,Calculation!$B562,1)),"")</f>
        <v>Not set</v>
      </c>
      <c r="L562" s="105" t="str">
        <f>IFERROR(IF(INDEX(Backlog!K$6:K$1005,Calculation!$B562,1)="","",INDEX(Backlog!K$6:K$1005,Calculation!$B562,1)),"")</f>
        <v/>
      </c>
      <c r="M562" s="105" t="str">
        <f t="shared" si="176"/>
        <v/>
      </c>
      <c r="N562" s="105" t="str">
        <f>IFERROR(IF(INDEX(Backlog!L$6:L$1005,Calculation!$B562,1)="","",INDEX(Backlog!L$6:L$1005,Calculation!$B562,1)),"")</f>
        <v/>
      </c>
      <c r="O562" s="105" t="str">
        <f t="shared" si="177"/>
        <v/>
      </c>
      <c r="P562" s="86" t="str">
        <f>IFERROR(""&amp;INDEX(Backlog!M$6:M$1005,Calculation!$B562,1),"")</f>
        <v/>
      </c>
      <c r="Q562" s="106" t="str">
        <f t="shared" si="178"/>
        <v/>
      </c>
      <c r="R562" s="106">
        <f t="shared" si="179"/>
        <v>0</v>
      </c>
      <c r="T562" s="107">
        <f t="shared" si="180"/>
        <v>0</v>
      </c>
      <c r="U562" s="86">
        <f t="shared" si="181"/>
        <v>1</v>
      </c>
      <c r="V562" s="86">
        <f t="shared" si="182"/>
        <v>1</v>
      </c>
      <c r="W562" s="86">
        <f t="shared" si="183"/>
        <v>1</v>
      </c>
      <c r="X562" s="86">
        <f t="shared" si="190"/>
        <v>0</v>
      </c>
      <c r="Y562" s="86" t="str">
        <f t="shared" si="184"/>
        <v xml:space="preserve">#0 - </v>
      </c>
      <c r="Z562" s="86" t="str">
        <f t="shared" si="185"/>
        <v>-</v>
      </c>
      <c r="AA562" s="86" t="str">
        <f>IF(X562=0,"",IF(LEN(K562)=0,COLUMN(Kanban!$D$8),IFERROR(MATCH(K562,Kanban!$A$8:$AI$8,0),COLUMN(Kanban!$D$8))))</f>
        <v/>
      </c>
      <c r="AB562" s="86" t="str">
        <f>IF(X562=0,"",2*COUNTIF($AA$5:AA562,AA562)+$AF$5)</f>
        <v/>
      </c>
      <c r="AC562" s="106" t="str">
        <f t="shared" si="191"/>
        <v>-</v>
      </c>
      <c r="BF562" s="111" t="str">
        <f t="array" ref="BF562">IFERROR(SMALL(IF($D$5:$D$1004=$AP$6,$N$5:$N$1004,""),B562),"")</f>
        <v/>
      </c>
      <c r="BG562" s="112" t="str">
        <f>IF(IFERROR(MATCH(BF562,$BF$4:BF561,0),0)=0,MAX($BG$4:BG561)+1,"")</f>
        <v/>
      </c>
      <c r="BH562" s="113" t="str">
        <f t="shared" si="186"/>
        <v/>
      </c>
      <c r="BI562" s="112" t="str">
        <f t="shared" si="187"/>
        <v/>
      </c>
      <c r="BJ562" s="86" t="str">
        <f t="shared" si="188"/>
        <v/>
      </c>
      <c r="BK562" s="86" t="str">
        <f t="shared" si="192"/>
        <v/>
      </c>
      <c r="BL562" s="86" t="str">
        <f t="shared" si="189"/>
        <v/>
      </c>
      <c r="BM562" s="86" t="str">
        <f t="shared" si="193"/>
        <v/>
      </c>
    </row>
    <row r="563" spans="2:65" s="7" customFormat="1" x14ac:dyDescent="0.25">
      <c r="B563" s="104">
        <v>559</v>
      </c>
      <c r="C563" s="86">
        <f>IFERROR(INDEX(Backlog!B$6:B$1005,Calculation!$B563,1),"")</f>
        <v>0</v>
      </c>
      <c r="D563" s="86" t="str">
        <f>IFERROR(IF(INDEX(Backlog!C$6:C$1005,Calculation!$B563,1)="","",INDEX(Backlog!C$6:C$1005,Calculation!$B563,1)),"")</f>
        <v/>
      </c>
      <c r="E563" s="86" t="str">
        <f>IFERROR(""&amp;INDEX(Backlog!D$6:D$1005,Calculation!$B563,1),"")</f>
        <v/>
      </c>
      <c r="F563" s="86" t="str">
        <f>IFERROR(""&amp;INDEX(Backlog!E$6:E$1005,Calculation!$B563,1),"")</f>
        <v/>
      </c>
      <c r="G563" s="86" t="str">
        <f>IFERROR(""&amp;INDEX(Backlog!F$6:F$1005,Calculation!$B563,1),"")</f>
        <v/>
      </c>
      <c r="H563" s="86" t="str">
        <f>IFERROR(IF(INDEX(Backlog!G$6:G$1005,Calculation!$B563,1)="","",INDEX(Backlog!G$6:G$1005,Calculation!$B563,1)),"")</f>
        <v/>
      </c>
      <c r="I563" s="86" t="str">
        <f>IFERROR(IF(INDEX(Backlog!H$6:H$1005,Calculation!$B563,1)="","Not set",INDEX(Backlog!H$6:H$1005,Calculation!$B563,1)),"")</f>
        <v>Not set</v>
      </c>
      <c r="J563" s="86" t="str">
        <f>IFERROR(""&amp;INDEX(Backlog!I$6:I$1005,Calculation!$B563,1),"")</f>
        <v/>
      </c>
      <c r="K563" s="86" t="str">
        <f>IFERROR(IF(LEN(INDEX(Backlog!J$6:J$1005,Calculation!$B563,1))=0,"Not set",INDEX(Backlog!J$6:J$1005,Calculation!$B563,1)),"")</f>
        <v>Not set</v>
      </c>
      <c r="L563" s="105" t="str">
        <f>IFERROR(IF(INDEX(Backlog!K$6:K$1005,Calculation!$B563,1)="","",INDEX(Backlog!K$6:K$1005,Calculation!$B563,1)),"")</f>
        <v/>
      </c>
      <c r="M563" s="105" t="str">
        <f t="shared" si="176"/>
        <v/>
      </c>
      <c r="N563" s="105" t="str">
        <f>IFERROR(IF(INDEX(Backlog!L$6:L$1005,Calculation!$B563,1)="","",INDEX(Backlog!L$6:L$1005,Calculation!$B563,1)),"")</f>
        <v/>
      </c>
      <c r="O563" s="105" t="str">
        <f t="shared" si="177"/>
        <v/>
      </c>
      <c r="P563" s="86" t="str">
        <f>IFERROR(""&amp;INDEX(Backlog!M$6:M$1005,Calculation!$B563,1),"")</f>
        <v/>
      </c>
      <c r="Q563" s="106" t="str">
        <f t="shared" si="178"/>
        <v/>
      </c>
      <c r="R563" s="106">
        <f t="shared" si="179"/>
        <v>0</v>
      </c>
      <c r="T563" s="107">
        <f t="shared" si="180"/>
        <v>0</v>
      </c>
      <c r="U563" s="86">
        <f t="shared" si="181"/>
        <v>1</v>
      </c>
      <c r="V563" s="86">
        <f t="shared" si="182"/>
        <v>1</v>
      </c>
      <c r="W563" s="86">
        <f t="shared" si="183"/>
        <v>1</v>
      </c>
      <c r="X563" s="86">
        <f t="shared" si="190"/>
        <v>0</v>
      </c>
      <c r="Y563" s="86" t="str">
        <f t="shared" si="184"/>
        <v xml:space="preserve">#0 - </v>
      </c>
      <c r="Z563" s="86" t="str">
        <f t="shared" si="185"/>
        <v>-</v>
      </c>
      <c r="AA563" s="86" t="str">
        <f>IF(X563=0,"",IF(LEN(K563)=0,COLUMN(Kanban!$D$8),IFERROR(MATCH(K563,Kanban!$A$8:$AI$8,0),COLUMN(Kanban!$D$8))))</f>
        <v/>
      </c>
      <c r="AB563" s="86" t="str">
        <f>IF(X563=0,"",2*COUNTIF($AA$5:AA563,AA563)+$AF$5)</f>
        <v/>
      </c>
      <c r="AC563" s="106" t="str">
        <f t="shared" si="191"/>
        <v>-</v>
      </c>
      <c r="BF563" s="111" t="str">
        <f t="array" ref="BF563">IFERROR(SMALL(IF($D$5:$D$1004=$AP$6,$N$5:$N$1004,""),B563),"")</f>
        <v/>
      </c>
      <c r="BG563" s="112" t="str">
        <f>IF(IFERROR(MATCH(BF563,$BF$4:BF562,0),0)=0,MAX($BG$4:BG562)+1,"")</f>
        <v/>
      </c>
      <c r="BH563" s="113" t="str">
        <f t="shared" si="186"/>
        <v/>
      </c>
      <c r="BI563" s="112" t="str">
        <f t="shared" si="187"/>
        <v/>
      </c>
      <c r="BJ563" s="86" t="str">
        <f t="shared" si="188"/>
        <v/>
      </c>
      <c r="BK563" s="86" t="str">
        <f t="shared" si="192"/>
        <v/>
      </c>
      <c r="BL563" s="86" t="str">
        <f t="shared" si="189"/>
        <v/>
      </c>
      <c r="BM563" s="86" t="str">
        <f t="shared" si="193"/>
        <v/>
      </c>
    </row>
    <row r="564" spans="2:65" s="7" customFormat="1" x14ac:dyDescent="0.25">
      <c r="B564" s="104">
        <v>560</v>
      </c>
      <c r="C564" s="86">
        <f>IFERROR(INDEX(Backlog!B$6:B$1005,Calculation!$B564,1),"")</f>
        <v>0</v>
      </c>
      <c r="D564" s="86" t="str">
        <f>IFERROR(IF(INDEX(Backlog!C$6:C$1005,Calculation!$B564,1)="","",INDEX(Backlog!C$6:C$1005,Calculation!$B564,1)),"")</f>
        <v/>
      </c>
      <c r="E564" s="86" t="str">
        <f>IFERROR(""&amp;INDEX(Backlog!D$6:D$1005,Calculation!$B564,1),"")</f>
        <v/>
      </c>
      <c r="F564" s="86" t="str">
        <f>IFERROR(""&amp;INDEX(Backlog!E$6:E$1005,Calculation!$B564,1),"")</f>
        <v/>
      </c>
      <c r="G564" s="86" t="str">
        <f>IFERROR(""&amp;INDEX(Backlog!F$6:F$1005,Calculation!$B564,1),"")</f>
        <v/>
      </c>
      <c r="H564" s="86" t="str">
        <f>IFERROR(IF(INDEX(Backlog!G$6:G$1005,Calculation!$B564,1)="","",INDEX(Backlog!G$6:G$1005,Calculation!$B564,1)),"")</f>
        <v/>
      </c>
      <c r="I564" s="86" t="str">
        <f>IFERROR(IF(INDEX(Backlog!H$6:H$1005,Calculation!$B564,1)="","Not set",INDEX(Backlog!H$6:H$1005,Calculation!$B564,1)),"")</f>
        <v>Not set</v>
      </c>
      <c r="J564" s="86" t="str">
        <f>IFERROR(""&amp;INDEX(Backlog!I$6:I$1005,Calculation!$B564,1),"")</f>
        <v/>
      </c>
      <c r="K564" s="86" t="str">
        <f>IFERROR(IF(LEN(INDEX(Backlog!J$6:J$1005,Calculation!$B564,1))=0,"Not set",INDEX(Backlog!J$6:J$1005,Calculation!$B564,1)),"")</f>
        <v>Not set</v>
      </c>
      <c r="L564" s="105" t="str">
        <f>IFERROR(IF(INDEX(Backlog!K$6:K$1005,Calculation!$B564,1)="","",INDEX(Backlog!K$6:K$1005,Calculation!$B564,1)),"")</f>
        <v/>
      </c>
      <c r="M564" s="105" t="str">
        <f t="shared" si="176"/>
        <v/>
      </c>
      <c r="N564" s="105" t="str">
        <f>IFERROR(IF(INDEX(Backlog!L$6:L$1005,Calculation!$B564,1)="","",INDEX(Backlog!L$6:L$1005,Calculation!$B564,1)),"")</f>
        <v/>
      </c>
      <c r="O564" s="105" t="str">
        <f t="shared" si="177"/>
        <v/>
      </c>
      <c r="P564" s="86" t="str">
        <f>IFERROR(""&amp;INDEX(Backlog!M$6:M$1005,Calculation!$B564,1),"")</f>
        <v/>
      </c>
      <c r="Q564" s="106" t="str">
        <f t="shared" si="178"/>
        <v/>
      </c>
      <c r="R564" s="106">
        <f t="shared" si="179"/>
        <v>0</v>
      </c>
      <c r="T564" s="107">
        <f t="shared" si="180"/>
        <v>0</v>
      </c>
      <c r="U564" s="86">
        <f t="shared" si="181"/>
        <v>1</v>
      </c>
      <c r="V564" s="86">
        <f t="shared" si="182"/>
        <v>1</v>
      </c>
      <c r="W564" s="86">
        <f t="shared" si="183"/>
        <v>1</v>
      </c>
      <c r="X564" s="86">
        <f t="shared" si="190"/>
        <v>0</v>
      </c>
      <c r="Y564" s="86" t="str">
        <f t="shared" si="184"/>
        <v xml:space="preserve">#0 - </v>
      </c>
      <c r="Z564" s="86" t="str">
        <f t="shared" si="185"/>
        <v>-</v>
      </c>
      <c r="AA564" s="86" t="str">
        <f>IF(X564=0,"",IF(LEN(K564)=0,COLUMN(Kanban!$D$8),IFERROR(MATCH(K564,Kanban!$A$8:$AI$8,0),COLUMN(Kanban!$D$8))))</f>
        <v/>
      </c>
      <c r="AB564" s="86" t="str">
        <f>IF(X564=0,"",2*COUNTIF($AA$5:AA564,AA564)+$AF$5)</f>
        <v/>
      </c>
      <c r="AC564" s="106" t="str">
        <f t="shared" si="191"/>
        <v>-</v>
      </c>
      <c r="BF564" s="111" t="str">
        <f t="array" ref="BF564">IFERROR(SMALL(IF($D$5:$D$1004=$AP$6,$N$5:$N$1004,""),B564),"")</f>
        <v/>
      </c>
      <c r="BG564" s="112" t="str">
        <f>IF(IFERROR(MATCH(BF564,$BF$4:BF563,0),0)=0,MAX($BG$4:BG563)+1,"")</f>
        <v/>
      </c>
      <c r="BH564" s="113" t="str">
        <f t="shared" si="186"/>
        <v/>
      </c>
      <c r="BI564" s="112" t="str">
        <f t="shared" si="187"/>
        <v/>
      </c>
      <c r="BJ564" s="86" t="str">
        <f t="shared" si="188"/>
        <v/>
      </c>
      <c r="BK564" s="86" t="str">
        <f t="shared" si="192"/>
        <v/>
      </c>
      <c r="BL564" s="86" t="str">
        <f t="shared" si="189"/>
        <v/>
      </c>
      <c r="BM564" s="86" t="str">
        <f t="shared" si="193"/>
        <v/>
      </c>
    </row>
    <row r="565" spans="2:65" s="7" customFormat="1" x14ac:dyDescent="0.25">
      <c r="B565" s="104">
        <v>561</v>
      </c>
      <c r="C565" s="86">
        <f>IFERROR(INDEX(Backlog!B$6:B$1005,Calculation!$B565,1),"")</f>
        <v>0</v>
      </c>
      <c r="D565" s="86" t="str">
        <f>IFERROR(IF(INDEX(Backlog!C$6:C$1005,Calculation!$B565,1)="","",INDEX(Backlog!C$6:C$1005,Calculation!$B565,1)),"")</f>
        <v/>
      </c>
      <c r="E565" s="86" t="str">
        <f>IFERROR(""&amp;INDEX(Backlog!D$6:D$1005,Calculation!$B565,1),"")</f>
        <v/>
      </c>
      <c r="F565" s="86" t="str">
        <f>IFERROR(""&amp;INDEX(Backlog!E$6:E$1005,Calculation!$B565,1),"")</f>
        <v/>
      </c>
      <c r="G565" s="86" t="str">
        <f>IFERROR(""&amp;INDEX(Backlog!F$6:F$1005,Calculation!$B565,1),"")</f>
        <v/>
      </c>
      <c r="H565" s="86" t="str">
        <f>IFERROR(IF(INDEX(Backlog!G$6:G$1005,Calculation!$B565,1)="","",INDEX(Backlog!G$6:G$1005,Calculation!$B565,1)),"")</f>
        <v/>
      </c>
      <c r="I565" s="86" t="str">
        <f>IFERROR(IF(INDEX(Backlog!H$6:H$1005,Calculation!$B565,1)="","Not set",INDEX(Backlog!H$6:H$1005,Calculation!$B565,1)),"")</f>
        <v>Not set</v>
      </c>
      <c r="J565" s="86" t="str">
        <f>IFERROR(""&amp;INDEX(Backlog!I$6:I$1005,Calculation!$B565,1),"")</f>
        <v/>
      </c>
      <c r="K565" s="86" t="str">
        <f>IFERROR(IF(LEN(INDEX(Backlog!J$6:J$1005,Calculation!$B565,1))=0,"Not set",INDEX(Backlog!J$6:J$1005,Calculation!$B565,1)),"")</f>
        <v>Not set</v>
      </c>
      <c r="L565" s="105" t="str">
        <f>IFERROR(IF(INDEX(Backlog!K$6:K$1005,Calculation!$B565,1)="","",INDEX(Backlog!K$6:K$1005,Calculation!$B565,1)),"")</f>
        <v/>
      </c>
      <c r="M565" s="105" t="str">
        <f t="shared" si="176"/>
        <v/>
      </c>
      <c r="N565" s="105" t="str">
        <f>IFERROR(IF(INDEX(Backlog!L$6:L$1005,Calculation!$B565,1)="","",INDEX(Backlog!L$6:L$1005,Calculation!$B565,1)),"")</f>
        <v/>
      </c>
      <c r="O565" s="105" t="str">
        <f t="shared" si="177"/>
        <v/>
      </c>
      <c r="P565" s="86" t="str">
        <f>IFERROR(""&amp;INDEX(Backlog!M$6:M$1005,Calculation!$B565,1),"")</f>
        <v/>
      </c>
      <c r="Q565" s="106" t="str">
        <f t="shared" si="178"/>
        <v/>
      </c>
      <c r="R565" s="106">
        <f t="shared" si="179"/>
        <v>0</v>
      </c>
      <c r="T565" s="107">
        <f t="shared" si="180"/>
        <v>0</v>
      </c>
      <c r="U565" s="86">
        <f t="shared" si="181"/>
        <v>1</v>
      </c>
      <c r="V565" s="86">
        <f t="shared" si="182"/>
        <v>1</v>
      </c>
      <c r="W565" s="86">
        <f t="shared" si="183"/>
        <v>1</v>
      </c>
      <c r="X565" s="86">
        <f t="shared" si="190"/>
        <v>0</v>
      </c>
      <c r="Y565" s="86" t="str">
        <f t="shared" si="184"/>
        <v xml:space="preserve">#0 - </v>
      </c>
      <c r="Z565" s="86" t="str">
        <f t="shared" si="185"/>
        <v>-</v>
      </c>
      <c r="AA565" s="86" t="str">
        <f>IF(X565=0,"",IF(LEN(K565)=0,COLUMN(Kanban!$D$8),IFERROR(MATCH(K565,Kanban!$A$8:$AI$8,0),COLUMN(Kanban!$D$8))))</f>
        <v/>
      </c>
      <c r="AB565" s="86" t="str">
        <f>IF(X565=0,"",2*COUNTIF($AA$5:AA565,AA565)+$AF$5)</f>
        <v/>
      </c>
      <c r="AC565" s="106" t="str">
        <f t="shared" si="191"/>
        <v>-</v>
      </c>
      <c r="BF565" s="111" t="str">
        <f t="array" ref="BF565">IFERROR(SMALL(IF($D$5:$D$1004=$AP$6,$N$5:$N$1004,""),B565),"")</f>
        <v/>
      </c>
      <c r="BG565" s="112" t="str">
        <f>IF(IFERROR(MATCH(BF565,$BF$4:BF564,0),0)=0,MAX($BG$4:BG564)+1,"")</f>
        <v/>
      </c>
      <c r="BH565" s="113" t="str">
        <f t="shared" si="186"/>
        <v/>
      </c>
      <c r="BI565" s="112" t="str">
        <f t="shared" si="187"/>
        <v/>
      </c>
      <c r="BJ565" s="86" t="str">
        <f t="shared" si="188"/>
        <v/>
      </c>
      <c r="BK565" s="86" t="str">
        <f t="shared" si="192"/>
        <v/>
      </c>
      <c r="BL565" s="86" t="str">
        <f t="shared" si="189"/>
        <v/>
      </c>
      <c r="BM565" s="86" t="str">
        <f t="shared" si="193"/>
        <v/>
      </c>
    </row>
    <row r="566" spans="2:65" s="7" customFormat="1" x14ac:dyDescent="0.25">
      <c r="B566" s="104">
        <v>562</v>
      </c>
      <c r="C566" s="86">
        <f>IFERROR(INDEX(Backlog!B$6:B$1005,Calculation!$B566,1),"")</f>
        <v>0</v>
      </c>
      <c r="D566" s="86" t="str">
        <f>IFERROR(IF(INDEX(Backlog!C$6:C$1005,Calculation!$B566,1)="","",INDEX(Backlog!C$6:C$1005,Calculation!$B566,1)),"")</f>
        <v/>
      </c>
      <c r="E566" s="86" t="str">
        <f>IFERROR(""&amp;INDEX(Backlog!D$6:D$1005,Calculation!$B566,1),"")</f>
        <v/>
      </c>
      <c r="F566" s="86" t="str">
        <f>IFERROR(""&amp;INDEX(Backlog!E$6:E$1005,Calculation!$B566,1),"")</f>
        <v/>
      </c>
      <c r="G566" s="86" t="str">
        <f>IFERROR(""&amp;INDEX(Backlog!F$6:F$1005,Calculation!$B566,1),"")</f>
        <v/>
      </c>
      <c r="H566" s="86" t="str">
        <f>IFERROR(IF(INDEX(Backlog!G$6:G$1005,Calculation!$B566,1)="","",INDEX(Backlog!G$6:G$1005,Calculation!$B566,1)),"")</f>
        <v/>
      </c>
      <c r="I566" s="86" t="str">
        <f>IFERROR(IF(INDEX(Backlog!H$6:H$1005,Calculation!$B566,1)="","Not set",INDEX(Backlog!H$6:H$1005,Calculation!$B566,1)),"")</f>
        <v>Not set</v>
      </c>
      <c r="J566" s="86" t="str">
        <f>IFERROR(""&amp;INDEX(Backlog!I$6:I$1005,Calculation!$B566,1),"")</f>
        <v/>
      </c>
      <c r="K566" s="86" t="str">
        <f>IFERROR(IF(LEN(INDEX(Backlog!J$6:J$1005,Calculation!$B566,1))=0,"Not set",INDEX(Backlog!J$6:J$1005,Calculation!$B566,1)),"")</f>
        <v>Not set</v>
      </c>
      <c r="L566" s="105" t="str">
        <f>IFERROR(IF(INDEX(Backlog!K$6:K$1005,Calculation!$B566,1)="","",INDEX(Backlog!K$6:K$1005,Calculation!$B566,1)),"")</f>
        <v/>
      </c>
      <c r="M566" s="105" t="str">
        <f t="shared" si="176"/>
        <v/>
      </c>
      <c r="N566" s="105" t="str">
        <f>IFERROR(IF(INDEX(Backlog!L$6:L$1005,Calculation!$B566,1)="","",INDEX(Backlog!L$6:L$1005,Calculation!$B566,1)),"")</f>
        <v/>
      </c>
      <c r="O566" s="105" t="str">
        <f t="shared" si="177"/>
        <v/>
      </c>
      <c r="P566" s="86" t="str">
        <f>IFERROR(""&amp;INDEX(Backlog!M$6:M$1005,Calculation!$B566,1),"")</f>
        <v/>
      </c>
      <c r="Q566" s="106" t="str">
        <f t="shared" si="178"/>
        <v/>
      </c>
      <c r="R566" s="106">
        <f t="shared" si="179"/>
        <v>0</v>
      </c>
      <c r="T566" s="107">
        <f t="shared" si="180"/>
        <v>0</v>
      </c>
      <c r="U566" s="86">
        <f t="shared" si="181"/>
        <v>1</v>
      </c>
      <c r="V566" s="86">
        <f t="shared" si="182"/>
        <v>1</v>
      </c>
      <c r="W566" s="86">
        <f t="shared" si="183"/>
        <v>1</v>
      </c>
      <c r="X566" s="86">
        <f t="shared" si="190"/>
        <v>0</v>
      </c>
      <c r="Y566" s="86" t="str">
        <f t="shared" si="184"/>
        <v xml:space="preserve">#0 - </v>
      </c>
      <c r="Z566" s="86" t="str">
        <f t="shared" si="185"/>
        <v>-</v>
      </c>
      <c r="AA566" s="86" t="str">
        <f>IF(X566=0,"",IF(LEN(K566)=0,COLUMN(Kanban!$D$8),IFERROR(MATCH(K566,Kanban!$A$8:$AI$8,0),COLUMN(Kanban!$D$8))))</f>
        <v/>
      </c>
      <c r="AB566" s="86" t="str">
        <f>IF(X566=0,"",2*COUNTIF($AA$5:AA566,AA566)+$AF$5)</f>
        <v/>
      </c>
      <c r="AC566" s="106" t="str">
        <f t="shared" si="191"/>
        <v>-</v>
      </c>
      <c r="BF566" s="111" t="str">
        <f t="array" ref="BF566">IFERROR(SMALL(IF($D$5:$D$1004=$AP$6,$N$5:$N$1004,""),B566),"")</f>
        <v/>
      </c>
      <c r="BG566" s="112" t="str">
        <f>IF(IFERROR(MATCH(BF566,$BF$4:BF565,0),0)=0,MAX($BG$4:BG565)+1,"")</f>
        <v/>
      </c>
      <c r="BH566" s="113" t="str">
        <f t="shared" si="186"/>
        <v/>
      </c>
      <c r="BI566" s="112" t="str">
        <f t="shared" si="187"/>
        <v/>
      </c>
      <c r="BJ566" s="86" t="str">
        <f t="shared" si="188"/>
        <v/>
      </c>
      <c r="BK566" s="86" t="str">
        <f t="shared" si="192"/>
        <v/>
      </c>
      <c r="BL566" s="86" t="str">
        <f t="shared" si="189"/>
        <v/>
      </c>
      <c r="BM566" s="86" t="str">
        <f t="shared" si="193"/>
        <v/>
      </c>
    </row>
    <row r="567" spans="2:65" s="7" customFormat="1" x14ac:dyDescent="0.25">
      <c r="B567" s="104">
        <v>563</v>
      </c>
      <c r="C567" s="86">
        <f>IFERROR(INDEX(Backlog!B$6:B$1005,Calculation!$B567,1),"")</f>
        <v>0</v>
      </c>
      <c r="D567" s="86" t="str">
        <f>IFERROR(IF(INDEX(Backlog!C$6:C$1005,Calculation!$B567,1)="","",INDEX(Backlog!C$6:C$1005,Calculation!$B567,1)),"")</f>
        <v/>
      </c>
      <c r="E567" s="86" t="str">
        <f>IFERROR(""&amp;INDEX(Backlog!D$6:D$1005,Calculation!$B567,1),"")</f>
        <v/>
      </c>
      <c r="F567" s="86" t="str">
        <f>IFERROR(""&amp;INDEX(Backlog!E$6:E$1005,Calculation!$B567,1),"")</f>
        <v/>
      </c>
      <c r="G567" s="86" t="str">
        <f>IFERROR(""&amp;INDEX(Backlog!F$6:F$1005,Calculation!$B567,1),"")</f>
        <v/>
      </c>
      <c r="H567" s="86" t="str">
        <f>IFERROR(IF(INDEX(Backlog!G$6:G$1005,Calculation!$B567,1)="","",INDEX(Backlog!G$6:G$1005,Calculation!$B567,1)),"")</f>
        <v/>
      </c>
      <c r="I567" s="86" t="str">
        <f>IFERROR(IF(INDEX(Backlog!H$6:H$1005,Calculation!$B567,1)="","Not set",INDEX(Backlog!H$6:H$1005,Calculation!$B567,1)),"")</f>
        <v>Not set</v>
      </c>
      <c r="J567" s="86" t="str">
        <f>IFERROR(""&amp;INDEX(Backlog!I$6:I$1005,Calculation!$B567,1),"")</f>
        <v/>
      </c>
      <c r="K567" s="86" t="str">
        <f>IFERROR(IF(LEN(INDEX(Backlog!J$6:J$1005,Calculation!$B567,1))=0,"Not set",INDEX(Backlog!J$6:J$1005,Calculation!$B567,1)),"")</f>
        <v>Not set</v>
      </c>
      <c r="L567" s="105" t="str">
        <f>IFERROR(IF(INDEX(Backlog!K$6:K$1005,Calculation!$B567,1)="","",INDEX(Backlog!K$6:K$1005,Calculation!$B567,1)),"")</f>
        <v/>
      </c>
      <c r="M567" s="105" t="str">
        <f t="shared" si="176"/>
        <v/>
      </c>
      <c r="N567" s="105" t="str">
        <f>IFERROR(IF(INDEX(Backlog!L$6:L$1005,Calculation!$B567,1)="","",INDEX(Backlog!L$6:L$1005,Calculation!$B567,1)),"")</f>
        <v/>
      </c>
      <c r="O567" s="105" t="str">
        <f t="shared" si="177"/>
        <v/>
      </c>
      <c r="P567" s="86" t="str">
        <f>IFERROR(""&amp;INDEX(Backlog!M$6:M$1005,Calculation!$B567,1),"")</f>
        <v/>
      </c>
      <c r="Q567" s="106" t="str">
        <f t="shared" si="178"/>
        <v/>
      </c>
      <c r="R567" s="106">
        <f t="shared" si="179"/>
        <v>0</v>
      </c>
      <c r="T567" s="107">
        <f t="shared" si="180"/>
        <v>0</v>
      </c>
      <c r="U567" s="86">
        <f t="shared" si="181"/>
        <v>1</v>
      </c>
      <c r="V567" s="86">
        <f t="shared" si="182"/>
        <v>1</v>
      </c>
      <c r="W567" s="86">
        <f t="shared" si="183"/>
        <v>1</v>
      </c>
      <c r="X567" s="86">
        <f t="shared" si="190"/>
        <v>0</v>
      </c>
      <c r="Y567" s="86" t="str">
        <f t="shared" si="184"/>
        <v xml:space="preserve">#0 - </v>
      </c>
      <c r="Z567" s="86" t="str">
        <f t="shared" si="185"/>
        <v>-</v>
      </c>
      <c r="AA567" s="86" t="str">
        <f>IF(X567=0,"",IF(LEN(K567)=0,COLUMN(Kanban!$D$8),IFERROR(MATCH(K567,Kanban!$A$8:$AI$8,0),COLUMN(Kanban!$D$8))))</f>
        <v/>
      </c>
      <c r="AB567" s="86" t="str">
        <f>IF(X567=0,"",2*COUNTIF($AA$5:AA567,AA567)+$AF$5)</f>
        <v/>
      </c>
      <c r="AC567" s="106" t="str">
        <f t="shared" si="191"/>
        <v>-</v>
      </c>
      <c r="BF567" s="111" t="str">
        <f t="array" ref="BF567">IFERROR(SMALL(IF($D$5:$D$1004=$AP$6,$N$5:$N$1004,""),B567),"")</f>
        <v/>
      </c>
      <c r="BG567" s="112" t="str">
        <f>IF(IFERROR(MATCH(BF567,$BF$4:BF566,0),0)=0,MAX($BG$4:BG566)+1,"")</f>
        <v/>
      </c>
      <c r="BH567" s="113" t="str">
        <f t="shared" si="186"/>
        <v/>
      </c>
      <c r="BI567" s="112" t="str">
        <f t="shared" si="187"/>
        <v/>
      </c>
      <c r="BJ567" s="86" t="str">
        <f t="shared" si="188"/>
        <v/>
      </c>
      <c r="BK567" s="86" t="str">
        <f t="shared" si="192"/>
        <v/>
      </c>
      <c r="BL567" s="86" t="str">
        <f t="shared" si="189"/>
        <v/>
      </c>
      <c r="BM567" s="86" t="str">
        <f t="shared" si="193"/>
        <v/>
      </c>
    </row>
    <row r="568" spans="2:65" s="7" customFormat="1" x14ac:dyDescent="0.25">
      <c r="B568" s="104">
        <v>564</v>
      </c>
      <c r="C568" s="86">
        <f>IFERROR(INDEX(Backlog!B$6:B$1005,Calculation!$B568,1),"")</f>
        <v>0</v>
      </c>
      <c r="D568" s="86" t="str">
        <f>IFERROR(IF(INDEX(Backlog!C$6:C$1005,Calculation!$B568,1)="","",INDEX(Backlog!C$6:C$1005,Calculation!$B568,1)),"")</f>
        <v/>
      </c>
      <c r="E568" s="86" t="str">
        <f>IFERROR(""&amp;INDEX(Backlog!D$6:D$1005,Calculation!$B568,1),"")</f>
        <v/>
      </c>
      <c r="F568" s="86" t="str">
        <f>IFERROR(""&amp;INDEX(Backlog!E$6:E$1005,Calculation!$B568,1),"")</f>
        <v/>
      </c>
      <c r="G568" s="86" t="str">
        <f>IFERROR(""&amp;INDEX(Backlog!F$6:F$1005,Calculation!$B568,1),"")</f>
        <v/>
      </c>
      <c r="H568" s="86" t="str">
        <f>IFERROR(IF(INDEX(Backlog!G$6:G$1005,Calculation!$B568,1)="","",INDEX(Backlog!G$6:G$1005,Calculation!$B568,1)),"")</f>
        <v/>
      </c>
      <c r="I568" s="86" t="str">
        <f>IFERROR(IF(INDEX(Backlog!H$6:H$1005,Calculation!$B568,1)="","Not set",INDEX(Backlog!H$6:H$1005,Calculation!$B568,1)),"")</f>
        <v>Not set</v>
      </c>
      <c r="J568" s="86" t="str">
        <f>IFERROR(""&amp;INDEX(Backlog!I$6:I$1005,Calculation!$B568,1),"")</f>
        <v/>
      </c>
      <c r="K568" s="86" t="str">
        <f>IFERROR(IF(LEN(INDEX(Backlog!J$6:J$1005,Calculation!$B568,1))=0,"Not set",INDEX(Backlog!J$6:J$1005,Calculation!$B568,1)),"")</f>
        <v>Not set</v>
      </c>
      <c r="L568" s="105" t="str">
        <f>IFERROR(IF(INDEX(Backlog!K$6:K$1005,Calculation!$B568,1)="","",INDEX(Backlog!K$6:K$1005,Calculation!$B568,1)),"")</f>
        <v/>
      </c>
      <c r="M568" s="105" t="str">
        <f t="shared" si="176"/>
        <v/>
      </c>
      <c r="N568" s="105" t="str">
        <f>IFERROR(IF(INDEX(Backlog!L$6:L$1005,Calculation!$B568,1)="","",INDEX(Backlog!L$6:L$1005,Calculation!$B568,1)),"")</f>
        <v/>
      </c>
      <c r="O568" s="105" t="str">
        <f t="shared" si="177"/>
        <v/>
      </c>
      <c r="P568" s="86" t="str">
        <f>IFERROR(""&amp;INDEX(Backlog!M$6:M$1005,Calculation!$B568,1),"")</f>
        <v/>
      </c>
      <c r="Q568" s="106" t="str">
        <f t="shared" si="178"/>
        <v/>
      </c>
      <c r="R568" s="106">
        <f t="shared" si="179"/>
        <v>0</v>
      </c>
      <c r="T568" s="107">
        <f t="shared" si="180"/>
        <v>0</v>
      </c>
      <c r="U568" s="86">
        <f t="shared" si="181"/>
        <v>1</v>
      </c>
      <c r="V568" s="86">
        <f t="shared" si="182"/>
        <v>1</v>
      </c>
      <c r="W568" s="86">
        <f t="shared" si="183"/>
        <v>1</v>
      </c>
      <c r="X568" s="86">
        <f t="shared" si="190"/>
        <v>0</v>
      </c>
      <c r="Y568" s="86" t="str">
        <f t="shared" si="184"/>
        <v xml:space="preserve">#0 - </v>
      </c>
      <c r="Z568" s="86" t="str">
        <f t="shared" si="185"/>
        <v>-</v>
      </c>
      <c r="AA568" s="86" t="str">
        <f>IF(X568=0,"",IF(LEN(K568)=0,COLUMN(Kanban!$D$8),IFERROR(MATCH(K568,Kanban!$A$8:$AI$8,0),COLUMN(Kanban!$D$8))))</f>
        <v/>
      </c>
      <c r="AB568" s="86" t="str">
        <f>IF(X568=0,"",2*COUNTIF($AA$5:AA568,AA568)+$AF$5)</f>
        <v/>
      </c>
      <c r="AC568" s="106" t="str">
        <f t="shared" si="191"/>
        <v>-</v>
      </c>
      <c r="BF568" s="111" t="str">
        <f t="array" ref="BF568">IFERROR(SMALL(IF($D$5:$D$1004=$AP$6,$N$5:$N$1004,""),B568),"")</f>
        <v/>
      </c>
      <c r="BG568" s="112" t="str">
        <f>IF(IFERROR(MATCH(BF568,$BF$4:BF567,0),0)=0,MAX($BG$4:BG567)+1,"")</f>
        <v/>
      </c>
      <c r="BH568" s="113" t="str">
        <f t="shared" si="186"/>
        <v/>
      </c>
      <c r="BI568" s="112" t="str">
        <f t="shared" si="187"/>
        <v/>
      </c>
      <c r="BJ568" s="86" t="str">
        <f t="shared" si="188"/>
        <v/>
      </c>
      <c r="BK568" s="86" t="str">
        <f t="shared" si="192"/>
        <v/>
      </c>
      <c r="BL568" s="86" t="str">
        <f t="shared" si="189"/>
        <v/>
      </c>
      <c r="BM568" s="86" t="str">
        <f t="shared" si="193"/>
        <v/>
      </c>
    </row>
    <row r="569" spans="2:65" s="7" customFormat="1" x14ac:dyDescent="0.25">
      <c r="B569" s="104">
        <v>565</v>
      </c>
      <c r="C569" s="86">
        <f>IFERROR(INDEX(Backlog!B$6:B$1005,Calculation!$B569,1),"")</f>
        <v>0</v>
      </c>
      <c r="D569" s="86" t="str">
        <f>IFERROR(IF(INDEX(Backlog!C$6:C$1005,Calculation!$B569,1)="","",INDEX(Backlog!C$6:C$1005,Calculation!$B569,1)),"")</f>
        <v/>
      </c>
      <c r="E569" s="86" t="str">
        <f>IFERROR(""&amp;INDEX(Backlog!D$6:D$1005,Calculation!$B569,1),"")</f>
        <v/>
      </c>
      <c r="F569" s="86" t="str">
        <f>IFERROR(""&amp;INDEX(Backlog!E$6:E$1005,Calculation!$B569,1),"")</f>
        <v/>
      </c>
      <c r="G569" s="86" t="str">
        <f>IFERROR(""&amp;INDEX(Backlog!F$6:F$1005,Calculation!$B569,1),"")</f>
        <v/>
      </c>
      <c r="H569" s="86" t="str">
        <f>IFERROR(IF(INDEX(Backlog!G$6:G$1005,Calculation!$B569,1)="","",INDEX(Backlog!G$6:G$1005,Calculation!$B569,1)),"")</f>
        <v/>
      </c>
      <c r="I569" s="86" t="str">
        <f>IFERROR(IF(INDEX(Backlog!H$6:H$1005,Calculation!$B569,1)="","Not set",INDEX(Backlog!H$6:H$1005,Calculation!$B569,1)),"")</f>
        <v>Not set</v>
      </c>
      <c r="J569" s="86" t="str">
        <f>IFERROR(""&amp;INDEX(Backlog!I$6:I$1005,Calculation!$B569,1),"")</f>
        <v/>
      </c>
      <c r="K569" s="86" t="str">
        <f>IFERROR(IF(LEN(INDEX(Backlog!J$6:J$1005,Calculation!$B569,1))=0,"Not set",INDEX(Backlog!J$6:J$1005,Calculation!$B569,1)),"")</f>
        <v>Not set</v>
      </c>
      <c r="L569" s="105" t="str">
        <f>IFERROR(IF(INDEX(Backlog!K$6:K$1005,Calculation!$B569,1)="","",INDEX(Backlog!K$6:K$1005,Calculation!$B569,1)),"")</f>
        <v/>
      </c>
      <c r="M569" s="105" t="str">
        <f t="shared" si="176"/>
        <v/>
      </c>
      <c r="N569" s="105" t="str">
        <f>IFERROR(IF(INDEX(Backlog!L$6:L$1005,Calculation!$B569,1)="","",INDEX(Backlog!L$6:L$1005,Calculation!$B569,1)),"")</f>
        <v/>
      </c>
      <c r="O569" s="105" t="str">
        <f t="shared" si="177"/>
        <v/>
      </c>
      <c r="P569" s="86" t="str">
        <f>IFERROR(""&amp;INDEX(Backlog!M$6:M$1005,Calculation!$B569,1),"")</f>
        <v/>
      </c>
      <c r="Q569" s="106" t="str">
        <f t="shared" si="178"/>
        <v/>
      </c>
      <c r="R569" s="106">
        <f t="shared" si="179"/>
        <v>0</v>
      </c>
      <c r="T569" s="107">
        <f t="shared" si="180"/>
        <v>0</v>
      </c>
      <c r="U569" s="86">
        <f t="shared" si="181"/>
        <v>1</v>
      </c>
      <c r="V569" s="86">
        <f t="shared" si="182"/>
        <v>1</v>
      </c>
      <c r="W569" s="86">
        <f t="shared" si="183"/>
        <v>1</v>
      </c>
      <c r="X569" s="86">
        <f t="shared" si="190"/>
        <v>0</v>
      </c>
      <c r="Y569" s="86" t="str">
        <f t="shared" si="184"/>
        <v xml:space="preserve">#0 - </v>
      </c>
      <c r="Z569" s="86" t="str">
        <f t="shared" si="185"/>
        <v>-</v>
      </c>
      <c r="AA569" s="86" t="str">
        <f>IF(X569=0,"",IF(LEN(K569)=0,COLUMN(Kanban!$D$8),IFERROR(MATCH(K569,Kanban!$A$8:$AI$8,0),COLUMN(Kanban!$D$8))))</f>
        <v/>
      </c>
      <c r="AB569" s="86" t="str">
        <f>IF(X569=0,"",2*COUNTIF($AA$5:AA569,AA569)+$AF$5)</f>
        <v/>
      </c>
      <c r="AC569" s="106" t="str">
        <f t="shared" si="191"/>
        <v>-</v>
      </c>
      <c r="BF569" s="111" t="str">
        <f t="array" ref="BF569">IFERROR(SMALL(IF($D$5:$D$1004=$AP$6,$N$5:$N$1004,""),B569),"")</f>
        <v/>
      </c>
      <c r="BG569" s="112" t="str">
        <f>IF(IFERROR(MATCH(BF569,$BF$4:BF568,0),0)=0,MAX($BG$4:BG568)+1,"")</f>
        <v/>
      </c>
      <c r="BH569" s="113" t="str">
        <f t="shared" si="186"/>
        <v/>
      </c>
      <c r="BI569" s="112" t="str">
        <f t="shared" si="187"/>
        <v/>
      </c>
      <c r="BJ569" s="86" t="str">
        <f t="shared" si="188"/>
        <v/>
      </c>
      <c r="BK569" s="86" t="str">
        <f t="shared" si="192"/>
        <v/>
      </c>
      <c r="BL569" s="86" t="str">
        <f t="shared" si="189"/>
        <v/>
      </c>
      <c r="BM569" s="86" t="str">
        <f t="shared" si="193"/>
        <v/>
      </c>
    </row>
    <row r="570" spans="2:65" s="7" customFormat="1" x14ac:dyDescent="0.25">
      <c r="B570" s="104">
        <v>566</v>
      </c>
      <c r="C570" s="86">
        <f>IFERROR(INDEX(Backlog!B$6:B$1005,Calculation!$B570,1),"")</f>
        <v>0</v>
      </c>
      <c r="D570" s="86" t="str">
        <f>IFERROR(IF(INDEX(Backlog!C$6:C$1005,Calculation!$B570,1)="","",INDEX(Backlog!C$6:C$1005,Calculation!$B570,1)),"")</f>
        <v/>
      </c>
      <c r="E570" s="86" t="str">
        <f>IFERROR(""&amp;INDEX(Backlog!D$6:D$1005,Calculation!$B570,1),"")</f>
        <v/>
      </c>
      <c r="F570" s="86" t="str">
        <f>IFERROR(""&amp;INDEX(Backlog!E$6:E$1005,Calculation!$B570,1),"")</f>
        <v/>
      </c>
      <c r="G570" s="86" t="str">
        <f>IFERROR(""&amp;INDEX(Backlog!F$6:F$1005,Calculation!$B570,1),"")</f>
        <v/>
      </c>
      <c r="H570" s="86" t="str">
        <f>IFERROR(IF(INDEX(Backlog!G$6:G$1005,Calculation!$B570,1)="","",INDEX(Backlog!G$6:G$1005,Calculation!$B570,1)),"")</f>
        <v/>
      </c>
      <c r="I570" s="86" t="str">
        <f>IFERROR(IF(INDEX(Backlog!H$6:H$1005,Calculation!$B570,1)="","Not set",INDEX(Backlog!H$6:H$1005,Calculation!$B570,1)),"")</f>
        <v>Not set</v>
      </c>
      <c r="J570" s="86" t="str">
        <f>IFERROR(""&amp;INDEX(Backlog!I$6:I$1005,Calculation!$B570,1),"")</f>
        <v/>
      </c>
      <c r="K570" s="86" t="str">
        <f>IFERROR(IF(LEN(INDEX(Backlog!J$6:J$1005,Calculation!$B570,1))=0,"Not set",INDEX(Backlog!J$6:J$1005,Calculation!$B570,1)),"")</f>
        <v>Not set</v>
      </c>
      <c r="L570" s="105" t="str">
        <f>IFERROR(IF(INDEX(Backlog!K$6:K$1005,Calculation!$B570,1)="","",INDEX(Backlog!K$6:K$1005,Calculation!$B570,1)),"")</f>
        <v/>
      </c>
      <c r="M570" s="105" t="str">
        <f t="shared" si="176"/>
        <v/>
      </c>
      <c r="N570" s="105" t="str">
        <f>IFERROR(IF(INDEX(Backlog!L$6:L$1005,Calculation!$B570,1)="","",INDEX(Backlog!L$6:L$1005,Calculation!$B570,1)),"")</f>
        <v/>
      </c>
      <c r="O570" s="105" t="str">
        <f t="shared" si="177"/>
        <v/>
      </c>
      <c r="P570" s="86" t="str">
        <f>IFERROR(""&amp;INDEX(Backlog!M$6:M$1005,Calculation!$B570,1),"")</f>
        <v/>
      </c>
      <c r="Q570" s="106" t="str">
        <f t="shared" si="178"/>
        <v/>
      </c>
      <c r="R570" s="106">
        <f t="shared" si="179"/>
        <v>0</v>
      </c>
      <c r="T570" s="107">
        <f t="shared" si="180"/>
        <v>0</v>
      </c>
      <c r="U570" s="86">
        <f t="shared" si="181"/>
        <v>1</v>
      </c>
      <c r="V570" s="86">
        <f t="shared" si="182"/>
        <v>1</v>
      </c>
      <c r="W570" s="86">
        <f t="shared" si="183"/>
        <v>1</v>
      </c>
      <c r="X570" s="86">
        <f t="shared" si="190"/>
        <v>0</v>
      </c>
      <c r="Y570" s="86" t="str">
        <f t="shared" si="184"/>
        <v xml:space="preserve">#0 - </v>
      </c>
      <c r="Z570" s="86" t="str">
        <f t="shared" si="185"/>
        <v>-</v>
      </c>
      <c r="AA570" s="86" t="str">
        <f>IF(X570=0,"",IF(LEN(K570)=0,COLUMN(Kanban!$D$8),IFERROR(MATCH(K570,Kanban!$A$8:$AI$8,0),COLUMN(Kanban!$D$8))))</f>
        <v/>
      </c>
      <c r="AB570" s="86" t="str">
        <f>IF(X570=0,"",2*COUNTIF($AA$5:AA570,AA570)+$AF$5)</f>
        <v/>
      </c>
      <c r="AC570" s="106" t="str">
        <f t="shared" si="191"/>
        <v>-</v>
      </c>
      <c r="BF570" s="111" t="str">
        <f t="array" ref="BF570">IFERROR(SMALL(IF($D$5:$D$1004=$AP$6,$N$5:$N$1004,""),B570),"")</f>
        <v/>
      </c>
      <c r="BG570" s="112" t="str">
        <f>IF(IFERROR(MATCH(BF570,$BF$4:BF569,0),0)=0,MAX($BG$4:BG569)+1,"")</f>
        <v/>
      </c>
      <c r="BH570" s="113" t="str">
        <f t="shared" si="186"/>
        <v/>
      </c>
      <c r="BI570" s="112" t="str">
        <f t="shared" si="187"/>
        <v/>
      </c>
      <c r="BJ570" s="86" t="str">
        <f t="shared" si="188"/>
        <v/>
      </c>
      <c r="BK570" s="86" t="str">
        <f t="shared" si="192"/>
        <v/>
      </c>
      <c r="BL570" s="86" t="str">
        <f t="shared" si="189"/>
        <v/>
      </c>
      <c r="BM570" s="86" t="str">
        <f t="shared" si="193"/>
        <v/>
      </c>
    </row>
    <row r="571" spans="2:65" s="7" customFormat="1" x14ac:dyDescent="0.25">
      <c r="B571" s="104">
        <v>567</v>
      </c>
      <c r="C571" s="86">
        <f>IFERROR(INDEX(Backlog!B$6:B$1005,Calculation!$B571,1),"")</f>
        <v>0</v>
      </c>
      <c r="D571" s="86" t="str">
        <f>IFERROR(IF(INDEX(Backlog!C$6:C$1005,Calculation!$B571,1)="","",INDEX(Backlog!C$6:C$1005,Calculation!$B571,1)),"")</f>
        <v/>
      </c>
      <c r="E571" s="86" t="str">
        <f>IFERROR(""&amp;INDEX(Backlog!D$6:D$1005,Calculation!$B571,1),"")</f>
        <v/>
      </c>
      <c r="F571" s="86" t="str">
        <f>IFERROR(""&amp;INDEX(Backlog!E$6:E$1005,Calculation!$B571,1),"")</f>
        <v/>
      </c>
      <c r="G571" s="86" t="str">
        <f>IFERROR(""&amp;INDEX(Backlog!F$6:F$1005,Calculation!$B571,1),"")</f>
        <v/>
      </c>
      <c r="H571" s="86" t="str">
        <f>IFERROR(IF(INDEX(Backlog!G$6:G$1005,Calculation!$B571,1)="","",INDEX(Backlog!G$6:G$1005,Calculation!$B571,1)),"")</f>
        <v/>
      </c>
      <c r="I571" s="86" t="str">
        <f>IFERROR(IF(INDEX(Backlog!H$6:H$1005,Calculation!$B571,1)="","Not set",INDEX(Backlog!H$6:H$1005,Calculation!$B571,1)),"")</f>
        <v>Not set</v>
      </c>
      <c r="J571" s="86" t="str">
        <f>IFERROR(""&amp;INDEX(Backlog!I$6:I$1005,Calculation!$B571,1),"")</f>
        <v/>
      </c>
      <c r="K571" s="86" t="str">
        <f>IFERROR(IF(LEN(INDEX(Backlog!J$6:J$1005,Calculation!$B571,1))=0,"Not set",INDEX(Backlog!J$6:J$1005,Calculation!$B571,1)),"")</f>
        <v>Not set</v>
      </c>
      <c r="L571" s="105" t="str">
        <f>IFERROR(IF(INDEX(Backlog!K$6:K$1005,Calculation!$B571,1)="","",INDEX(Backlog!K$6:K$1005,Calculation!$B571,1)),"")</f>
        <v/>
      </c>
      <c r="M571" s="105" t="str">
        <f t="shared" si="176"/>
        <v/>
      </c>
      <c r="N571" s="105" t="str">
        <f>IFERROR(IF(INDEX(Backlog!L$6:L$1005,Calculation!$B571,1)="","",INDEX(Backlog!L$6:L$1005,Calculation!$B571,1)),"")</f>
        <v/>
      </c>
      <c r="O571" s="105" t="str">
        <f t="shared" si="177"/>
        <v/>
      </c>
      <c r="P571" s="86" t="str">
        <f>IFERROR(""&amp;INDEX(Backlog!M$6:M$1005,Calculation!$B571,1),"")</f>
        <v/>
      </c>
      <c r="Q571" s="106" t="str">
        <f t="shared" si="178"/>
        <v/>
      </c>
      <c r="R571" s="106">
        <f t="shared" si="179"/>
        <v>0</v>
      </c>
      <c r="T571" s="107">
        <f t="shared" si="180"/>
        <v>0</v>
      </c>
      <c r="U571" s="86">
        <f t="shared" si="181"/>
        <v>1</v>
      </c>
      <c r="V571" s="86">
        <f t="shared" si="182"/>
        <v>1</v>
      </c>
      <c r="W571" s="86">
        <f t="shared" si="183"/>
        <v>1</v>
      </c>
      <c r="X571" s="86">
        <f t="shared" si="190"/>
        <v>0</v>
      </c>
      <c r="Y571" s="86" t="str">
        <f t="shared" si="184"/>
        <v xml:space="preserve">#0 - </v>
      </c>
      <c r="Z571" s="86" t="str">
        <f t="shared" si="185"/>
        <v>-</v>
      </c>
      <c r="AA571" s="86" t="str">
        <f>IF(X571=0,"",IF(LEN(K571)=0,COLUMN(Kanban!$D$8),IFERROR(MATCH(K571,Kanban!$A$8:$AI$8,0),COLUMN(Kanban!$D$8))))</f>
        <v/>
      </c>
      <c r="AB571" s="86" t="str">
        <f>IF(X571=0,"",2*COUNTIF($AA$5:AA571,AA571)+$AF$5)</f>
        <v/>
      </c>
      <c r="AC571" s="106" t="str">
        <f t="shared" si="191"/>
        <v>-</v>
      </c>
      <c r="BF571" s="111" t="str">
        <f t="array" ref="BF571">IFERROR(SMALL(IF($D$5:$D$1004=$AP$6,$N$5:$N$1004,""),B571),"")</f>
        <v/>
      </c>
      <c r="BG571" s="112" t="str">
        <f>IF(IFERROR(MATCH(BF571,$BF$4:BF570,0),0)=0,MAX($BG$4:BG570)+1,"")</f>
        <v/>
      </c>
      <c r="BH571" s="113" t="str">
        <f t="shared" si="186"/>
        <v/>
      </c>
      <c r="BI571" s="112" t="str">
        <f t="shared" si="187"/>
        <v/>
      </c>
      <c r="BJ571" s="86" t="str">
        <f t="shared" si="188"/>
        <v/>
      </c>
      <c r="BK571" s="86" t="str">
        <f t="shared" si="192"/>
        <v/>
      </c>
      <c r="BL571" s="86" t="str">
        <f t="shared" si="189"/>
        <v/>
      </c>
      <c r="BM571" s="86" t="str">
        <f t="shared" si="193"/>
        <v/>
      </c>
    </row>
    <row r="572" spans="2:65" s="7" customFormat="1" x14ac:dyDescent="0.25">
      <c r="B572" s="104">
        <v>568</v>
      </c>
      <c r="C572" s="86">
        <f>IFERROR(INDEX(Backlog!B$6:B$1005,Calculation!$B572,1),"")</f>
        <v>0</v>
      </c>
      <c r="D572" s="86" t="str">
        <f>IFERROR(IF(INDEX(Backlog!C$6:C$1005,Calculation!$B572,1)="","",INDEX(Backlog!C$6:C$1005,Calculation!$B572,1)),"")</f>
        <v/>
      </c>
      <c r="E572" s="86" t="str">
        <f>IFERROR(""&amp;INDEX(Backlog!D$6:D$1005,Calculation!$B572,1),"")</f>
        <v/>
      </c>
      <c r="F572" s="86" t="str">
        <f>IFERROR(""&amp;INDEX(Backlog!E$6:E$1005,Calculation!$B572,1),"")</f>
        <v/>
      </c>
      <c r="G572" s="86" t="str">
        <f>IFERROR(""&amp;INDEX(Backlog!F$6:F$1005,Calculation!$B572,1),"")</f>
        <v/>
      </c>
      <c r="H572" s="86" t="str">
        <f>IFERROR(IF(INDEX(Backlog!G$6:G$1005,Calculation!$B572,1)="","",INDEX(Backlog!G$6:G$1005,Calculation!$B572,1)),"")</f>
        <v/>
      </c>
      <c r="I572" s="86" t="str">
        <f>IFERROR(IF(INDEX(Backlog!H$6:H$1005,Calculation!$B572,1)="","Not set",INDEX(Backlog!H$6:H$1005,Calculation!$B572,1)),"")</f>
        <v>Not set</v>
      </c>
      <c r="J572" s="86" t="str">
        <f>IFERROR(""&amp;INDEX(Backlog!I$6:I$1005,Calculation!$B572,1),"")</f>
        <v/>
      </c>
      <c r="K572" s="86" t="str">
        <f>IFERROR(IF(LEN(INDEX(Backlog!J$6:J$1005,Calculation!$B572,1))=0,"Not set",INDEX(Backlog!J$6:J$1005,Calculation!$B572,1)),"")</f>
        <v>Not set</v>
      </c>
      <c r="L572" s="105" t="str">
        <f>IFERROR(IF(INDEX(Backlog!K$6:K$1005,Calculation!$B572,1)="","",INDEX(Backlog!K$6:K$1005,Calculation!$B572,1)),"")</f>
        <v/>
      </c>
      <c r="M572" s="105" t="str">
        <f t="shared" si="176"/>
        <v/>
      </c>
      <c r="N572" s="105" t="str">
        <f>IFERROR(IF(INDEX(Backlog!L$6:L$1005,Calculation!$B572,1)="","",INDEX(Backlog!L$6:L$1005,Calculation!$B572,1)),"")</f>
        <v/>
      </c>
      <c r="O572" s="105" t="str">
        <f t="shared" si="177"/>
        <v/>
      </c>
      <c r="P572" s="86" t="str">
        <f>IFERROR(""&amp;INDEX(Backlog!M$6:M$1005,Calculation!$B572,1),"")</f>
        <v/>
      </c>
      <c r="Q572" s="106" t="str">
        <f t="shared" si="178"/>
        <v/>
      </c>
      <c r="R572" s="106">
        <f t="shared" si="179"/>
        <v>0</v>
      </c>
      <c r="T572" s="107">
        <f t="shared" si="180"/>
        <v>0</v>
      </c>
      <c r="U572" s="86">
        <f t="shared" si="181"/>
        <v>1</v>
      </c>
      <c r="V572" s="86">
        <f t="shared" si="182"/>
        <v>1</v>
      </c>
      <c r="W572" s="86">
        <f t="shared" si="183"/>
        <v>1</v>
      </c>
      <c r="X572" s="86">
        <f t="shared" si="190"/>
        <v>0</v>
      </c>
      <c r="Y572" s="86" t="str">
        <f t="shared" si="184"/>
        <v xml:space="preserve">#0 - </v>
      </c>
      <c r="Z572" s="86" t="str">
        <f t="shared" si="185"/>
        <v>-</v>
      </c>
      <c r="AA572" s="86" t="str">
        <f>IF(X572=0,"",IF(LEN(K572)=0,COLUMN(Kanban!$D$8),IFERROR(MATCH(K572,Kanban!$A$8:$AI$8,0),COLUMN(Kanban!$D$8))))</f>
        <v/>
      </c>
      <c r="AB572" s="86" t="str">
        <f>IF(X572=0,"",2*COUNTIF($AA$5:AA572,AA572)+$AF$5)</f>
        <v/>
      </c>
      <c r="AC572" s="106" t="str">
        <f t="shared" si="191"/>
        <v>-</v>
      </c>
      <c r="BF572" s="111" t="str">
        <f t="array" ref="BF572">IFERROR(SMALL(IF($D$5:$D$1004=$AP$6,$N$5:$N$1004,""),B572),"")</f>
        <v/>
      </c>
      <c r="BG572" s="112" t="str">
        <f>IF(IFERROR(MATCH(BF572,$BF$4:BF571,0),0)=0,MAX($BG$4:BG571)+1,"")</f>
        <v/>
      </c>
      <c r="BH572" s="113" t="str">
        <f t="shared" si="186"/>
        <v/>
      </c>
      <c r="BI572" s="112" t="str">
        <f t="shared" si="187"/>
        <v/>
      </c>
      <c r="BJ572" s="86" t="str">
        <f t="shared" si="188"/>
        <v/>
      </c>
      <c r="BK572" s="86" t="str">
        <f t="shared" si="192"/>
        <v/>
      </c>
      <c r="BL572" s="86" t="str">
        <f t="shared" si="189"/>
        <v/>
      </c>
      <c r="BM572" s="86" t="str">
        <f t="shared" si="193"/>
        <v/>
      </c>
    </row>
    <row r="573" spans="2:65" s="7" customFormat="1" x14ac:dyDescent="0.25">
      <c r="B573" s="104">
        <v>569</v>
      </c>
      <c r="C573" s="86">
        <f>IFERROR(INDEX(Backlog!B$6:B$1005,Calculation!$B573,1),"")</f>
        <v>0</v>
      </c>
      <c r="D573" s="86" t="str">
        <f>IFERROR(IF(INDEX(Backlog!C$6:C$1005,Calculation!$B573,1)="","",INDEX(Backlog!C$6:C$1005,Calculation!$B573,1)),"")</f>
        <v/>
      </c>
      <c r="E573" s="86" t="str">
        <f>IFERROR(""&amp;INDEX(Backlog!D$6:D$1005,Calculation!$B573,1),"")</f>
        <v/>
      </c>
      <c r="F573" s="86" t="str">
        <f>IFERROR(""&amp;INDEX(Backlog!E$6:E$1005,Calculation!$B573,1),"")</f>
        <v/>
      </c>
      <c r="G573" s="86" t="str">
        <f>IFERROR(""&amp;INDEX(Backlog!F$6:F$1005,Calculation!$B573,1),"")</f>
        <v/>
      </c>
      <c r="H573" s="86" t="str">
        <f>IFERROR(IF(INDEX(Backlog!G$6:G$1005,Calculation!$B573,1)="","",INDEX(Backlog!G$6:G$1005,Calculation!$B573,1)),"")</f>
        <v/>
      </c>
      <c r="I573" s="86" t="str">
        <f>IFERROR(IF(INDEX(Backlog!H$6:H$1005,Calculation!$B573,1)="","Not set",INDEX(Backlog!H$6:H$1005,Calculation!$B573,1)),"")</f>
        <v>Not set</v>
      </c>
      <c r="J573" s="86" t="str">
        <f>IFERROR(""&amp;INDEX(Backlog!I$6:I$1005,Calculation!$B573,1),"")</f>
        <v/>
      </c>
      <c r="K573" s="86" t="str">
        <f>IFERROR(IF(LEN(INDEX(Backlog!J$6:J$1005,Calculation!$B573,1))=0,"Not set",INDEX(Backlog!J$6:J$1005,Calculation!$B573,1)),"")</f>
        <v>Not set</v>
      </c>
      <c r="L573" s="105" t="str">
        <f>IFERROR(IF(INDEX(Backlog!K$6:K$1005,Calculation!$B573,1)="","",INDEX(Backlog!K$6:K$1005,Calculation!$B573,1)),"")</f>
        <v/>
      </c>
      <c r="M573" s="105" t="str">
        <f t="shared" si="176"/>
        <v/>
      </c>
      <c r="N573" s="105" t="str">
        <f>IFERROR(IF(INDEX(Backlog!L$6:L$1005,Calculation!$B573,1)="","",INDEX(Backlog!L$6:L$1005,Calculation!$B573,1)),"")</f>
        <v/>
      </c>
      <c r="O573" s="105" t="str">
        <f t="shared" si="177"/>
        <v/>
      </c>
      <c r="P573" s="86" t="str">
        <f>IFERROR(""&amp;INDEX(Backlog!M$6:M$1005,Calculation!$B573,1),"")</f>
        <v/>
      </c>
      <c r="Q573" s="106" t="str">
        <f t="shared" si="178"/>
        <v/>
      </c>
      <c r="R573" s="106">
        <f t="shared" si="179"/>
        <v>0</v>
      </c>
      <c r="T573" s="107">
        <f t="shared" si="180"/>
        <v>0</v>
      </c>
      <c r="U573" s="86">
        <f t="shared" si="181"/>
        <v>1</v>
      </c>
      <c r="V573" s="86">
        <f t="shared" si="182"/>
        <v>1</v>
      </c>
      <c r="W573" s="86">
        <f t="shared" si="183"/>
        <v>1</v>
      </c>
      <c r="X573" s="86">
        <f t="shared" si="190"/>
        <v>0</v>
      </c>
      <c r="Y573" s="86" t="str">
        <f t="shared" si="184"/>
        <v xml:space="preserve">#0 - </v>
      </c>
      <c r="Z573" s="86" t="str">
        <f t="shared" si="185"/>
        <v>-</v>
      </c>
      <c r="AA573" s="86" t="str">
        <f>IF(X573=0,"",IF(LEN(K573)=0,COLUMN(Kanban!$D$8),IFERROR(MATCH(K573,Kanban!$A$8:$AI$8,0),COLUMN(Kanban!$D$8))))</f>
        <v/>
      </c>
      <c r="AB573" s="86" t="str">
        <f>IF(X573=0,"",2*COUNTIF($AA$5:AA573,AA573)+$AF$5)</f>
        <v/>
      </c>
      <c r="AC573" s="106" t="str">
        <f t="shared" si="191"/>
        <v>-</v>
      </c>
      <c r="BF573" s="111" t="str">
        <f t="array" ref="BF573">IFERROR(SMALL(IF($D$5:$D$1004=$AP$6,$N$5:$N$1004,""),B573),"")</f>
        <v/>
      </c>
      <c r="BG573" s="112" t="str">
        <f>IF(IFERROR(MATCH(BF573,$BF$4:BF572,0),0)=0,MAX($BG$4:BG572)+1,"")</f>
        <v/>
      </c>
      <c r="BH573" s="113" t="str">
        <f t="shared" si="186"/>
        <v/>
      </c>
      <c r="BI573" s="112" t="str">
        <f t="shared" si="187"/>
        <v/>
      </c>
      <c r="BJ573" s="86" t="str">
        <f t="shared" si="188"/>
        <v/>
      </c>
      <c r="BK573" s="86" t="str">
        <f t="shared" si="192"/>
        <v/>
      </c>
      <c r="BL573" s="86" t="str">
        <f t="shared" si="189"/>
        <v/>
      </c>
      <c r="BM573" s="86" t="str">
        <f t="shared" si="193"/>
        <v/>
      </c>
    </row>
    <row r="574" spans="2:65" s="7" customFormat="1" x14ac:dyDescent="0.25">
      <c r="B574" s="104">
        <v>570</v>
      </c>
      <c r="C574" s="86">
        <f>IFERROR(INDEX(Backlog!B$6:B$1005,Calculation!$B574,1),"")</f>
        <v>0</v>
      </c>
      <c r="D574" s="86" t="str">
        <f>IFERROR(IF(INDEX(Backlog!C$6:C$1005,Calculation!$B574,1)="","",INDEX(Backlog!C$6:C$1005,Calculation!$B574,1)),"")</f>
        <v/>
      </c>
      <c r="E574" s="86" t="str">
        <f>IFERROR(""&amp;INDEX(Backlog!D$6:D$1005,Calculation!$B574,1),"")</f>
        <v/>
      </c>
      <c r="F574" s="86" t="str">
        <f>IFERROR(""&amp;INDEX(Backlog!E$6:E$1005,Calculation!$B574,1),"")</f>
        <v/>
      </c>
      <c r="G574" s="86" t="str">
        <f>IFERROR(""&amp;INDEX(Backlog!F$6:F$1005,Calculation!$B574,1),"")</f>
        <v/>
      </c>
      <c r="H574" s="86" t="str">
        <f>IFERROR(IF(INDEX(Backlog!G$6:G$1005,Calculation!$B574,1)="","",INDEX(Backlog!G$6:G$1005,Calculation!$B574,1)),"")</f>
        <v/>
      </c>
      <c r="I574" s="86" t="str">
        <f>IFERROR(IF(INDEX(Backlog!H$6:H$1005,Calculation!$B574,1)="","Not set",INDEX(Backlog!H$6:H$1005,Calculation!$B574,1)),"")</f>
        <v>Not set</v>
      </c>
      <c r="J574" s="86" t="str">
        <f>IFERROR(""&amp;INDEX(Backlog!I$6:I$1005,Calculation!$B574,1),"")</f>
        <v/>
      </c>
      <c r="K574" s="86" t="str">
        <f>IFERROR(IF(LEN(INDEX(Backlog!J$6:J$1005,Calculation!$B574,1))=0,"Not set",INDEX(Backlog!J$6:J$1005,Calculation!$B574,1)),"")</f>
        <v>Not set</v>
      </c>
      <c r="L574" s="105" t="str">
        <f>IFERROR(IF(INDEX(Backlog!K$6:K$1005,Calculation!$B574,1)="","",INDEX(Backlog!K$6:K$1005,Calculation!$B574,1)),"")</f>
        <v/>
      </c>
      <c r="M574" s="105" t="str">
        <f t="shared" si="176"/>
        <v/>
      </c>
      <c r="N574" s="105" t="str">
        <f>IFERROR(IF(INDEX(Backlog!L$6:L$1005,Calculation!$B574,1)="","",INDEX(Backlog!L$6:L$1005,Calculation!$B574,1)),"")</f>
        <v/>
      </c>
      <c r="O574" s="105" t="str">
        <f t="shared" si="177"/>
        <v/>
      </c>
      <c r="P574" s="86" t="str">
        <f>IFERROR(""&amp;INDEX(Backlog!M$6:M$1005,Calculation!$B574,1),"")</f>
        <v/>
      </c>
      <c r="Q574" s="106" t="str">
        <f t="shared" si="178"/>
        <v/>
      </c>
      <c r="R574" s="106">
        <f t="shared" si="179"/>
        <v>0</v>
      </c>
      <c r="T574" s="107">
        <f t="shared" si="180"/>
        <v>0</v>
      </c>
      <c r="U574" s="86">
        <f t="shared" si="181"/>
        <v>1</v>
      </c>
      <c r="V574" s="86">
        <f t="shared" si="182"/>
        <v>1</v>
      </c>
      <c r="W574" s="86">
        <f t="shared" si="183"/>
        <v>1</v>
      </c>
      <c r="X574" s="86">
        <f t="shared" si="190"/>
        <v>0</v>
      </c>
      <c r="Y574" s="86" t="str">
        <f t="shared" si="184"/>
        <v xml:space="preserve">#0 - </v>
      </c>
      <c r="Z574" s="86" t="str">
        <f t="shared" si="185"/>
        <v>-</v>
      </c>
      <c r="AA574" s="86" t="str">
        <f>IF(X574=0,"",IF(LEN(K574)=0,COLUMN(Kanban!$D$8),IFERROR(MATCH(K574,Kanban!$A$8:$AI$8,0),COLUMN(Kanban!$D$8))))</f>
        <v/>
      </c>
      <c r="AB574" s="86" t="str">
        <f>IF(X574=0,"",2*COUNTIF($AA$5:AA574,AA574)+$AF$5)</f>
        <v/>
      </c>
      <c r="AC574" s="106" t="str">
        <f t="shared" si="191"/>
        <v>-</v>
      </c>
      <c r="BF574" s="111" t="str">
        <f t="array" ref="BF574">IFERROR(SMALL(IF($D$5:$D$1004=$AP$6,$N$5:$N$1004,""),B574),"")</f>
        <v/>
      </c>
      <c r="BG574" s="112" t="str">
        <f>IF(IFERROR(MATCH(BF574,$BF$4:BF573,0),0)=0,MAX($BG$4:BG573)+1,"")</f>
        <v/>
      </c>
      <c r="BH574" s="113" t="str">
        <f t="shared" si="186"/>
        <v/>
      </c>
      <c r="BI574" s="112" t="str">
        <f t="shared" si="187"/>
        <v/>
      </c>
      <c r="BJ574" s="86" t="str">
        <f t="shared" si="188"/>
        <v/>
      </c>
      <c r="BK574" s="86" t="str">
        <f t="shared" si="192"/>
        <v/>
      </c>
      <c r="BL574" s="86" t="str">
        <f t="shared" si="189"/>
        <v/>
      </c>
      <c r="BM574" s="86" t="str">
        <f t="shared" si="193"/>
        <v/>
      </c>
    </row>
    <row r="575" spans="2:65" s="7" customFormat="1" x14ac:dyDescent="0.25">
      <c r="B575" s="104">
        <v>571</v>
      </c>
      <c r="C575" s="86">
        <f>IFERROR(INDEX(Backlog!B$6:B$1005,Calculation!$B575,1),"")</f>
        <v>0</v>
      </c>
      <c r="D575" s="86" t="str">
        <f>IFERROR(IF(INDEX(Backlog!C$6:C$1005,Calculation!$B575,1)="","",INDEX(Backlog!C$6:C$1005,Calculation!$B575,1)),"")</f>
        <v/>
      </c>
      <c r="E575" s="86" t="str">
        <f>IFERROR(""&amp;INDEX(Backlog!D$6:D$1005,Calculation!$B575,1),"")</f>
        <v/>
      </c>
      <c r="F575" s="86" t="str">
        <f>IFERROR(""&amp;INDEX(Backlog!E$6:E$1005,Calculation!$B575,1),"")</f>
        <v/>
      </c>
      <c r="G575" s="86" t="str">
        <f>IFERROR(""&amp;INDEX(Backlog!F$6:F$1005,Calculation!$B575,1),"")</f>
        <v/>
      </c>
      <c r="H575" s="86" t="str">
        <f>IFERROR(IF(INDEX(Backlog!G$6:G$1005,Calculation!$B575,1)="","",INDEX(Backlog!G$6:G$1005,Calculation!$B575,1)),"")</f>
        <v/>
      </c>
      <c r="I575" s="86" t="str">
        <f>IFERROR(IF(INDEX(Backlog!H$6:H$1005,Calculation!$B575,1)="","Not set",INDEX(Backlog!H$6:H$1005,Calculation!$B575,1)),"")</f>
        <v>Not set</v>
      </c>
      <c r="J575" s="86" t="str">
        <f>IFERROR(""&amp;INDEX(Backlog!I$6:I$1005,Calculation!$B575,1),"")</f>
        <v/>
      </c>
      <c r="K575" s="86" t="str">
        <f>IFERROR(IF(LEN(INDEX(Backlog!J$6:J$1005,Calculation!$B575,1))=0,"Not set",INDEX(Backlog!J$6:J$1005,Calculation!$B575,1)),"")</f>
        <v>Not set</v>
      </c>
      <c r="L575" s="105" t="str">
        <f>IFERROR(IF(INDEX(Backlog!K$6:K$1005,Calculation!$B575,1)="","",INDEX(Backlog!K$6:K$1005,Calculation!$B575,1)),"")</f>
        <v/>
      </c>
      <c r="M575" s="105" t="str">
        <f t="shared" si="176"/>
        <v/>
      </c>
      <c r="N575" s="105" t="str">
        <f>IFERROR(IF(INDEX(Backlog!L$6:L$1005,Calculation!$B575,1)="","",INDEX(Backlog!L$6:L$1005,Calculation!$B575,1)),"")</f>
        <v/>
      </c>
      <c r="O575" s="105" t="str">
        <f t="shared" si="177"/>
        <v/>
      </c>
      <c r="P575" s="86" t="str">
        <f>IFERROR(""&amp;INDEX(Backlog!M$6:M$1005,Calculation!$B575,1),"")</f>
        <v/>
      </c>
      <c r="Q575" s="106" t="str">
        <f t="shared" si="178"/>
        <v/>
      </c>
      <c r="R575" s="106">
        <f t="shared" si="179"/>
        <v>0</v>
      </c>
      <c r="T575" s="107">
        <f t="shared" si="180"/>
        <v>0</v>
      </c>
      <c r="U575" s="86">
        <f t="shared" si="181"/>
        <v>1</v>
      </c>
      <c r="V575" s="86">
        <f t="shared" si="182"/>
        <v>1</v>
      </c>
      <c r="W575" s="86">
        <f t="shared" si="183"/>
        <v>1</v>
      </c>
      <c r="X575" s="86">
        <f t="shared" si="190"/>
        <v>0</v>
      </c>
      <c r="Y575" s="86" t="str">
        <f t="shared" si="184"/>
        <v xml:space="preserve">#0 - </v>
      </c>
      <c r="Z575" s="86" t="str">
        <f t="shared" si="185"/>
        <v>-</v>
      </c>
      <c r="AA575" s="86" t="str">
        <f>IF(X575=0,"",IF(LEN(K575)=0,COLUMN(Kanban!$D$8),IFERROR(MATCH(K575,Kanban!$A$8:$AI$8,0),COLUMN(Kanban!$D$8))))</f>
        <v/>
      </c>
      <c r="AB575" s="86" t="str">
        <f>IF(X575=0,"",2*COUNTIF($AA$5:AA575,AA575)+$AF$5)</f>
        <v/>
      </c>
      <c r="AC575" s="106" t="str">
        <f t="shared" si="191"/>
        <v>-</v>
      </c>
      <c r="BF575" s="111" t="str">
        <f t="array" ref="BF575">IFERROR(SMALL(IF($D$5:$D$1004=$AP$6,$N$5:$N$1004,""),B575),"")</f>
        <v/>
      </c>
      <c r="BG575" s="112" t="str">
        <f>IF(IFERROR(MATCH(BF575,$BF$4:BF574,0),0)=0,MAX($BG$4:BG574)+1,"")</f>
        <v/>
      </c>
      <c r="BH575" s="113" t="str">
        <f t="shared" si="186"/>
        <v/>
      </c>
      <c r="BI575" s="112" t="str">
        <f t="shared" si="187"/>
        <v/>
      </c>
      <c r="BJ575" s="86" t="str">
        <f t="shared" si="188"/>
        <v/>
      </c>
      <c r="BK575" s="86" t="str">
        <f t="shared" si="192"/>
        <v/>
      </c>
      <c r="BL575" s="86" t="str">
        <f t="shared" si="189"/>
        <v/>
      </c>
      <c r="BM575" s="86" t="str">
        <f t="shared" si="193"/>
        <v/>
      </c>
    </row>
    <row r="576" spans="2:65" s="7" customFormat="1" x14ac:dyDescent="0.25">
      <c r="B576" s="104">
        <v>572</v>
      </c>
      <c r="C576" s="86">
        <f>IFERROR(INDEX(Backlog!B$6:B$1005,Calculation!$B576,1),"")</f>
        <v>0</v>
      </c>
      <c r="D576" s="86" t="str">
        <f>IFERROR(IF(INDEX(Backlog!C$6:C$1005,Calculation!$B576,1)="","",INDEX(Backlog!C$6:C$1005,Calculation!$B576,1)),"")</f>
        <v/>
      </c>
      <c r="E576" s="86" t="str">
        <f>IFERROR(""&amp;INDEX(Backlog!D$6:D$1005,Calculation!$B576,1),"")</f>
        <v/>
      </c>
      <c r="F576" s="86" t="str">
        <f>IFERROR(""&amp;INDEX(Backlog!E$6:E$1005,Calculation!$B576,1),"")</f>
        <v/>
      </c>
      <c r="G576" s="86" t="str">
        <f>IFERROR(""&amp;INDEX(Backlog!F$6:F$1005,Calculation!$B576,1),"")</f>
        <v/>
      </c>
      <c r="H576" s="86" t="str">
        <f>IFERROR(IF(INDEX(Backlog!G$6:G$1005,Calculation!$B576,1)="","",INDEX(Backlog!G$6:G$1005,Calculation!$B576,1)),"")</f>
        <v/>
      </c>
      <c r="I576" s="86" t="str">
        <f>IFERROR(IF(INDEX(Backlog!H$6:H$1005,Calculation!$B576,1)="","Not set",INDEX(Backlog!H$6:H$1005,Calculation!$B576,1)),"")</f>
        <v>Not set</v>
      </c>
      <c r="J576" s="86" t="str">
        <f>IFERROR(""&amp;INDEX(Backlog!I$6:I$1005,Calculation!$B576,1),"")</f>
        <v/>
      </c>
      <c r="K576" s="86" t="str">
        <f>IFERROR(IF(LEN(INDEX(Backlog!J$6:J$1005,Calculation!$B576,1))=0,"Not set",INDEX(Backlog!J$6:J$1005,Calculation!$B576,1)),"")</f>
        <v>Not set</v>
      </c>
      <c r="L576" s="105" t="str">
        <f>IFERROR(IF(INDEX(Backlog!K$6:K$1005,Calculation!$B576,1)="","",INDEX(Backlog!K$6:K$1005,Calculation!$B576,1)),"")</f>
        <v/>
      </c>
      <c r="M576" s="105" t="str">
        <f t="shared" si="176"/>
        <v/>
      </c>
      <c r="N576" s="105" t="str">
        <f>IFERROR(IF(INDEX(Backlog!L$6:L$1005,Calculation!$B576,1)="","",INDEX(Backlog!L$6:L$1005,Calculation!$B576,1)),"")</f>
        <v/>
      </c>
      <c r="O576" s="105" t="str">
        <f t="shared" si="177"/>
        <v/>
      </c>
      <c r="P576" s="86" t="str">
        <f>IFERROR(""&amp;INDEX(Backlog!M$6:M$1005,Calculation!$B576,1),"")</f>
        <v/>
      </c>
      <c r="Q576" s="106" t="str">
        <f t="shared" si="178"/>
        <v/>
      </c>
      <c r="R576" s="106">
        <f t="shared" si="179"/>
        <v>0</v>
      </c>
      <c r="T576" s="107">
        <f t="shared" si="180"/>
        <v>0</v>
      </c>
      <c r="U576" s="86">
        <f t="shared" si="181"/>
        <v>1</v>
      </c>
      <c r="V576" s="86">
        <f t="shared" si="182"/>
        <v>1</v>
      </c>
      <c r="W576" s="86">
        <f t="shared" si="183"/>
        <v>1</v>
      </c>
      <c r="X576" s="86">
        <f t="shared" si="190"/>
        <v>0</v>
      </c>
      <c r="Y576" s="86" t="str">
        <f t="shared" si="184"/>
        <v xml:space="preserve">#0 - </v>
      </c>
      <c r="Z576" s="86" t="str">
        <f t="shared" si="185"/>
        <v>-</v>
      </c>
      <c r="AA576" s="86" t="str">
        <f>IF(X576=0,"",IF(LEN(K576)=0,COLUMN(Kanban!$D$8),IFERROR(MATCH(K576,Kanban!$A$8:$AI$8,0),COLUMN(Kanban!$D$8))))</f>
        <v/>
      </c>
      <c r="AB576" s="86" t="str">
        <f>IF(X576=0,"",2*COUNTIF($AA$5:AA576,AA576)+$AF$5)</f>
        <v/>
      </c>
      <c r="AC576" s="106" t="str">
        <f t="shared" si="191"/>
        <v>-</v>
      </c>
      <c r="BF576" s="111" t="str">
        <f t="array" ref="BF576">IFERROR(SMALL(IF($D$5:$D$1004=$AP$6,$N$5:$N$1004,""),B576),"")</f>
        <v/>
      </c>
      <c r="BG576" s="112" t="str">
        <f>IF(IFERROR(MATCH(BF576,$BF$4:BF575,0),0)=0,MAX($BG$4:BG575)+1,"")</f>
        <v/>
      </c>
      <c r="BH576" s="113" t="str">
        <f t="shared" si="186"/>
        <v/>
      </c>
      <c r="BI576" s="112" t="str">
        <f t="shared" si="187"/>
        <v/>
      </c>
      <c r="BJ576" s="86" t="str">
        <f t="shared" si="188"/>
        <v/>
      </c>
      <c r="BK576" s="86" t="str">
        <f t="shared" si="192"/>
        <v/>
      </c>
      <c r="BL576" s="86" t="str">
        <f t="shared" si="189"/>
        <v/>
      </c>
      <c r="BM576" s="86" t="str">
        <f t="shared" si="193"/>
        <v/>
      </c>
    </row>
    <row r="577" spans="2:65" s="7" customFormat="1" x14ac:dyDescent="0.25">
      <c r="B577" s="104">
        <v>573</v>
      </c>
      <c r="C577" s="86">
        <f>IFERROR(INDEX(Backlog!B$6:B$1005,Calculation!$B577,1),"")</f>
        <v>0</v>
      </c>
      <c r="D577" s="86" t="str">
        <f>IFERROR(IF(INDEX(Backlog!C$6:C$1005,Calculation!$B577,1)="","",INDEX(Backlog!C$6:C$1005,Calculation!$B577,1)),"")</f>
        <v/>
      </c>
      <c r="E577" s="86" t="str">
        <f>IFERROR(""&amp;INDEX(Backlog!D$6:D$1005,Calculation!$B577,1),"")</f>
        <v/>
      </c>
      <c r="F577" s="86" t="str">
        <f>IFERROR(""&amp;INDEX(Backlog!E$6:E$1005,Calculation!$B577,1),"")</f>
        <v/>
      </c>
      <c r="G577" s="86" t="str">
        <f>IFERROR(""&amp;INDEX(Backlog!F$6:F$1005,Calculation!$B577,1),"")</f>
        <v/>
      </c>
      <c r="H577" s="86" t="str">
        <f>IFERROR(IF(INDEX(Backlog!G$6:G$1005,Calculation!$B577,1)="","",INDEX(Backlog!G$6:G$1005,Calculation!$B577,1)),"")</f>
        <v/>
      </c>
      <c r="I577" s="86" t="str">
        <f>IFERROR(IF(INDEX(Backlog!H$6:H$1005,Calculation!$B577,1)="","Not set",INDEX(Backlog!H$6:H$1005,Calculation!$B577,1)),"")</f>
        <v>Not set</v>
      </c>
      <c r="J577" s="86" t="str">
        <f>IFERROR(""&amp;INDEX(Backlog!I$6:I$1005,Calculation!$B577,1),"")</f>
        <v/>
      </c>
      <c r="K577" s="86" t="str">
        <f>IFERROR(IF(LEN(INDEX(Backlog!J$6:J$1005,Calculation!$B577,1))=0,"Not set",INDEX(Backlog!J$6:J$1005,Calculation!$B577,1)),"")</f>
        <v>Not set</v>
      </c>
      <c r="L577" s="105" t="str">
        <f>IFERROR(IF(INDEX(Backlog!K$6:K$1005,Calculation!$B577,1)="","",INDEX(Backlog!K$6:K$1005,Calculation!$B577,1)),"")</f>
        <v/>
      </c>
      <c r="M577" s="105" t="str">
        <f t="shared" si="176"/>
        <v/>
      </c>
      <c r="N577" s="105" t="str">
        <f>IFERROR(IF(INDEX(Backlog!L$6:L$1005,Calculation!$B577,1)="","",INDEX(Backlog!L$6:L$1005,Calculation!$B577,1)),"")</f>
        <v/>
      </c>
      <c r="O577" s="105" t="str">
        <f t="shared" si="177"/>
        <v/>
      </c>
      <c r="P577" s="86" t="str">
        <f>IFERROR(""&amp;INDEX(Backlog!M$6:M$1005,Calculation!$B577,1),"")</f>
        <v/>
      </c>
      <c r="Q577" s="106" t="str">
        <f t="shared" si="178"/>
        <v/>
      </c>
      <c r="R577" s="106">
        <f t="shared" si="179"/>
        <v>0</v>
      </c>
      <c r="T577" s="107">
        <f t="shared" si="180"/>
        <v>0</v>
      </c>
      <c r="U577" s="86">
        <f t="shared" si="181"/>
        <v>1</v>
      </c>
      <c r="V577" s="86">
        <f t="shared" si="182"/>
        <v>1</v>
      </c>
      <c r="W577" s="86">
        <f t="shared" si="183"/>
        <v>1</v>
      </c>
      <c r="X577" s="86">
        <f t="shared" si="190"/>
        <v>0</v>
      </c>
      <c r="Y577" s="86" t="str">
        <f t="shared" si="184"/>
        <v xml:space="preserve">#0 - </v>
      </c>
      <c r="Z577" s="86" t="str">
        <f t="shared" si="185"/>
        <v>-</v>
      </c>
      <c r="AA577" s="86" t="str">
        <f>IF(X577=0,"",IF(LEN(K577)=0,COLUMN(Kanban!$D$8),IFERROR(MATCH(K577,Kanban!$A$8:$AI$8,0),COLUMN(Kanban!$D$8))))</f>
        <v/>
      </c>
      <c r="AB577" s="86" t="str">
        <f>IF(X577=0,"",2*COUNTIF($AA$5:AA577,AA577)+$AF$5)</f>
        <v/>
      </c>
      <c r="AC577" s="106" t="str">
        <f t="shared" si="191"/>
        <v>-</v>
      </c>
      <c r="BF577" s="111" t="str">
        <f t="array" ref="BF577">IFERROR(SMALL(IF($D$5:$D$1004=$AP$6,$N$5:$N$1004,""),B577),"")</f>
        <v/>
      </c>
      <c r="BG577" s="112" t="str">
        <f>IF(IFERROR(MATCH(BF577,$BF$4:BF576,0),0)=0,MAX($BG$4:BG576)+1,"")</f>
        <v/>
      </c>
      <c r="BH577" s="113" t="str">
        <f t="shared" si="186"/>
        <v/>
      </c>
      <c r="BI577" s="112" t="str">
        <f t="shared" si="187"/>
        <v/>
      </c>
      <c r="BJ577" s="86" t="str">
        <f t="shared" si="188"/>
        <v/>
      </c>
      <c r="BK577" s="86" t="str">
        <f t="shared" si="192"/>
        <v/>
      </c>
      <c r="BL577" s="86" t="str">
        <f t="shared" si="189"/>
        <v/>
      </c>
      <c r="BM577" s="86" t="str">
        <f t="shared" si="193"/>
        <v/>
      </c>
    </row>
    <row r="578" spans="2:65" s="7" customFormat="1" x14ac:dyDescent="0.25">
      <c r="B578" s="104">
        <v>574</v>
      </c>
      <c r="C578" s="86">
        <f>IFERROR(INDEX(Backlog!B$6:B$1005,Calculation!$B578,1),"")</f>
        <v>0</v>
      </c>
      <c r="D578" s="86" t="str">
        <f>IFERROR(IF(INDEX(Backlog!C$6:C$1005,Calculation!$B578,1)="","",INDEX(Backlog!C$6:C$1005,Calculation!$B578,1)),"")</f>
        <v/>
      </c>
      <c r="E578" s="86" t="str">
        <f>IFERROR(""&amp;INDEX(Backlog!D$6:D$1005,Calculation!$B578,1),"")</f>
        <v/>
      </c>
      <c r="F578" s="86" t="str">
        <f>IFERROR(""&amp;INDEX(Backlog!E$6:E$1005,Calculation!$B578,1),"")</f>
        <v/>
      </c>
      <c r="G578" s="86" t="str">
        <f>IFERROR(""&amp;INDEX(Backlog!F$6:F$1005,Calculation!$B578,1),"")</f>
        <v/>
      </c>
      <c r="H578" s="86" t="str">
        <f>IFERROR(IF(INDEX(Backlog!G$6:G$1005,Calculation!$B578,1)="","",INDEX(Backlog!G$6:G$1005,Calculation!$B578,1)),"")</f>
        <v/>
      </c>
      <c r="I578" s="86" t="str">
        <f>IFERROR(IF(INDEX(Backlog!H$6:H$1005,Calculation!$B578,1)="","Not set",INDEX(Backlog!H$6:H$1005,Calculation!$B578,1)),"")</f>
        <v>Not set</v>
      </c>
      <c r="J578" s="86" t="str">
        <f>IFERROR(""&amp;INDEX(Backlog!I$6:I$1005,Calculation!$B578,1),"")</f>
        <v/>
      </c>
      <c r="K578" s="86" t="str">
        <f>IFERROR(IF(LEN(INDEX(Backlog!J$6:J$1005,Calculation!$B578,1))=0,"Not set",INDEX(Backlog!J$6:J$1005,Calculation!$B578,1)),"")</f>
        <v>Not set</v>
      </c>
      <c r="L578" s="105" t="str">
        <f>IFERROR(IF(INDEX(Backlog!K$6:K$1005,Calculation!$B578,1)="","",INDEX(Backlog!K$6:K$1005,Calculation!$B578,1)),"")</f>
        <v/>
      </c>
      <c r="M578" s="105" t="str">
        <f t="shared" si="176"/>
        <v/>
      </c>
      <c r="N578" s="105" t="str">
        <f>IFERROR(IF(INDEX(Backlog!L$6:L$1005,Calculation!$B578,1)="","",INDEX(Backlog!L$6:L$1005,Calculation!$B578,1)),"")</f>
        <v/>
      </c>
      <c r="O578" s="105" t="str">
        <f t="shared" si="177"/>
        <v/>
      </c>
      <c r="P578" s="86" t="str">
        <f>IFERROR(""&amp;INDEX(Backlog!M$6:M$1005,Calculation!$B578,1),"")</f>
        <v/>
      </c>
      <c r="Q578" s="106" t="str">
        <f t="shared" si="178"/>
        <v/>
      </c>
      <c r="R578" s="106">
        <f t="shared" si="179"/>
        <v>0</v>
      </c>
      <c r="T578" s="107">
        <f t="shared" si="180"/>
        <v>0</v>
      </c>
      <c r="U578" s="86">
        <f t="shared" si="181"/>
        <v>1</v>
      </c>
      <c r="V578" s="86">
        <f t="shared" si="182"/>
        <v>1</v>
      </c>
      <c r="W578" s="86">
        <f t="shared" si="183"/>
        <v>1</v>
      </c>
      <c r="X578" s="86">
        <f t="shared" si="190"/>
        <v>0</v>
      </c>
      <c r="Y578" s="86" t="str">
        <f t="shared" si="184"/>
        <v xml:space="preserve">#0 - </v>
      </c>
      <c r="Z578" s="86" t="str">
        <f t="shared" si="185"/>
        <v>-</v>
      </c>
      <c r="AA578" s="86" t="str">
        <f>IF(X578=0,"",IF(LEN(K578)=0,COLUMN(Kanban!$D$8),IFERROR(MATCH(K578,Kanban!$A$8:$AI$8,0),COLUMN(Kanban!$D$8))))</f>
        <v/>
      </c>
      <c r="AB578" s="86" t="str">
        <f>IF(X578=0,"",2*COUNTIF($AA$5:AA578,AA578)+$AF$5)</f>
        <v/>
      </c>
      <c r="AC578" s="106" t="str">
        <f t="shared" si="191"/>
        <v>-</v>
      </c>
      <c r="BF578" s="111" t="str">
        <f t="array" ref="BF578">IFERROR(SMALL(IF($D$5:$D$1004=$AP$6,$N$5:$N$1004,""),B578),"")</f>
        <v/>
      </c>
      <c r="BG578" s="112" t="str">
        <f>IF(IFERROR(MATCH(BF578,$BF$4:BF577,0),0)=0,MAX($BG$4:BG577)+1,"")</f>
        <v/>
      </c>
      <c r="BH578" s="113" t="str">
        <f t="shared" si="186"/>
        <v/>
      </c>
      <c r="BI578" s="112" t="str">
        <f t="shared" si="187"/>
        <v/>
      </c>
      <c r="BJ578" s="86" t="str">
        <f t="shared" si="188"/>
        <v/>
      </c>
      <c r="BK578" s="86" t="str">
        <f t="shared" si="192"/>
        <v/>
      </c>
      <c r="BL578" s="86" t="str">
        <f t="shared" si="189"/>
        <v/>
      </c>
      <c r="BM578" s="86" t="str">
        <f t="shared" si="193"/>
        <v/>
      </c>
    </row>
    <row r="579" spans="2:65" s="7" customFormat="1" x14ac:dyDescent="0.25">
      <c r="B579" s="104">
        <v>575</v>
      </c>
      <c r="C579" s="86">
        <f>IFERROR(INDEX(Backlog!B$6:B$1005,Calculation!$B579,1),"")</f>
        <v>0</v>
      </c>
      <c r="D579" s="86" t="str">
        <f>IFERROR(IF(INDEX(Backlog!C$6:C$1005,Calculation!$B579,1)="","",INDEX(Backlog!C$6:C$1005,Calculation!$B579,1)),"")</f>
        <v/>
      </c>
      <c r="E579" s="86" t="str">
        <f>IFERROR(""&amp;INDEX(Backlog!D$6:D$1005,Calculation!$B579,1),"")</f>
        <v/>
      </c>
      <c r="F579" s="86" t="str">
        <f>IFERROR(""&amp;INDEX(Backlog!E$6:E$1005,Calculation!$B579,1),"")</f>
        <v/>
      </c>
      <c r="G579" s="86" t="str">
        <f>IFERROR(""&amp;INDEX(Backlog!F$6:F$1005,Calculation!$B579,1),"")</f>
        <v/>
      </c>
      <c r="H579" s="86" t="str">
        <f>IFERROR(IF(INDEX(Backlog!G$6:G$1005,Calculation!$B579,1)="","",INDEX(Backlog!G$6:G$1005,Calculation!$B579,1)),"")</f>
        <v/>
      </c>
      <c r="I579" s="86" t="str">
        <f>IFERROR(IF(INDEX(Backlog!H$6:H$1005,Calculation!$B579,1)="","Not set",INDEX(Backlog!H$6:H$1005,Calculation!$B579,1)),"")</f>
        <v>Not set</v>
      </c>
      <c r="J579" s="86" t="str">
        <f>IFERROR(""&amp;INDEX(Backlog!I$6:I$1005,Calculation!$B579,1),"")</f>
        <v/>
      </c>
      <c r="K579" s="86" t="str">
        <f>IFERROR(IF(LEN(INDEX(Backlog!J$6:J$1005,Calculation!$B579,1))=0,"Not set",INDEX(Backlog!J$6:J$1005,Calculation!$B579,1)),"")</f>
        <v>Not set</v>
      </c>
      <c r="L579" s="105" t="str">
        <f>IFERROR(IF(INDEX(Backlog!K$6:K$1005,Calculation!$B579,1)="","",INDEX(Backlog!K$6:K$1005,Calculation!$B579,1)),"")</f>
        <v/>
      </c>
      <c r="M579" s="105" t="str">
        <f t="shared" si="176"/>
        <v/>
      </c>
      <c r="N579" s="105" t="str">
        <f>IFERROR(IF(INDEX(Backlog!L$6:L$1005,Calculation!$B579,1)="","",INDEX(Backlog!L$6:L$1005,Calculation!$B579,1)),"")</f>
        <v/>
      </c>
      <c r="O579" s="105" t="str">
        <f t="shared" si="177"/>
        <v/>
      </c>
      <c r="P579" s="86" t="str">
        <f>IFERROR(""&amp;INDEX(Backlog!M$6:M$1005,Calculation!$B579,1),"")</f>
        <v/>
      </c>
      <c r="Q579" s="106" t="str">
        <f t="shared" si="178"/>
        <v/>
      </c>
      <c r="R579" s="106">
        <f t="shared" si="179"/>
        <v>0</v>
      </c>
      <c r="T579" s="107">
        <f t="shared" si="180"/>
        <v>0</v>
      </c>
      <c r="U579" s="86">
        <f t="shared" si="181"/>
        <v>1</v>
      </c>
      <c r="V579" s="86">
        <f t="shared" si="182"/>
        <v>1</v>
      </c>
      <c r="W579" s="86">
        <f t="shared" si="183"/>
        <v>1</v>
      </c>
      <c r="X579" s="86">
        <f t="shared" si="190"/>
        <v>0</v>
      </c>
      <c r="Y579" s="86" t="str">
        <f t="shared" si="184"/>
        <v xml:space="preserve">#0 - </v>
      </c>
      <c r="Z579" s="86" t="str">
        <f t="shared" si="185"/>
        <v>-</v>
      </c>
      <c r="AA579" s="86" t="str">
        <f>IF(X579=0,"",IF(LEN(K579)=0,COLUMN(Kanban!$D$8),IFERROR(MATCH(K579,Kanban!$A$8:$AI$8,0),COLUMN(Kanban!$D$8))))</f>
        <v/>
      </c>
      <c r="AB579" s="86" t="str">
        <f>IF(X579=0,"",2*COUNTIF($AA$5:AA579,AA579)+$AF$5)</f>
        <v/>
      </c>
      <c r="AC579" s="106" t="str">
        <f t="shared" si="191"/>
        <v>-</v>
      </c>
      <c r="BF579" s="111" t="str">
        <f t="array" ref="BF579">IFERROR(SMALL(IF($D$5:$D$1004=$AP$6,$N$5:$N$1004,""),B579),"")</f>
        <v/>
      </c>
      <c r="BG579" s="112" t="str">
        <f>IF(IFERROR(MATCH(BF579,$BF$4:BF578,0),0)=0,MAX($BG$4:BG578)+1,"")</f>
        <v/>
      </c>
      <c r="BH579" s="113" t="str">
        <f t="shared" si="186"/>
        <v/>
      </c>
      <c r="BI579" s="112" t="str">
        <f t="shared" si="187"/>
        <v/>
      </c>
      <c r="BJ579" s="86" t="str">
        <f t="shared" si="188"/>
        <v/>
      </c>
      <c r="BK579" s="86" t="str">
        <f t="shared" si="192"/>
        <v/>
      </c>
      <c r="BL579" s="86" t="str">
        <f t="shared" si="189"/>
        <v/>
      </c>
      <c r="BM579" s="86" t="str">
        <f t="shared" si="193"/>
        <v/>
      </c>
    </row>
    <row r="580" spans="2:65" s="7" customFormat="1" x14ac:dyDescent="0.25">
      <c r="B580" s="104">
        <v>576</v>
      </c>
      <c r="C580" s="86">
        <f>IFERROR(INDEX(Backlog!B$6:B$1005,Calculation!$B580,1),"")</f>
        <v>0</v>
      </c>
      <c r="D580" s="86" t="str">
        <f>IFERROR(IF(INDEX(Backlog!C$6:C$1005,Calculation!$B580,1)="","",INDEX(Backlog!C$6:C$1005,Calculation!$B580,1)),"")</f>
        <v/>
      </c>
      <c r="E580" s="86" t="str">
        <f>IFERROR(""&amp;INDEX(Backlog!D$6:D$1005,Calculation!$B580,1),"")</f>
        <v/>
      </c>
      <c r="F580" s="86" t="str">
        <f>IFERROR(""&amp;INDEX(Backlog!E$6:E$1005,Calculation!$B580,1),"")</f>
        <v/>
      </c>
      <c r="G580" s="86" t="str">
        <f>IFERROR(""&amp;INDEX(Backlog!F$6:F$1005,Calculation!$B580,1),"")</f>
        <v/>
      </c>
      <c r="H580" s="86" t="str">
        <f>IFERROR(IF(INDEX(Backlog!G$6:G$1005,Calculation!$B580,1)="","",INDEX(Backlog!G$6:G$1005,Calculation!$B580,1)),"")</f>
        <v/>
      </c>
      <c r="I580" s="86" t="str">
        <f>IFERROR(IF(INDEX(Backlog!H$6:H$1005,Calculation!$B580,1)="","Not set",INDEX(Backlog!H$6:H$1005,Calculation!$B580,1)),"")</f>
        <v>Not set</v>
      </c>
      <c r="J580" s="86" t="str">
        <f>IFERROR(""&amp;INDEX(Backlog!I$6:I$1005,Calculation!$B580,1),"")</f>
        <v/>
      </c>
      <c r="K580" s="86" t="str">
        <f>IFERROR(IF(LEN(INDEX(Backlog!J$6:J$1005,Calculation!$B580,1))=0,"Not set",INDEX(Backlog!J$6:J$1005,Calculation!$B580,1)),"")</f>
        <v>Not set</v>
      </c>
      <c r="L580" s="105" t="str">
        <f>IFERROR(IF(INDEX(Backlog!K$6:K$1005,Calculation!$B580,1)="","",INDEX(Backlog!K$6:K$1005,Calculation!$B580,1)),"")</f>
        <v/>
      </c>
      <c r="M580" s="105" t="str">
        <f t="shared" si="176"/>
        <v/>
      </c>
      <c r="N580" s="105" t="str">
        <f>IFERROR(IF(INDEX(Backlog!L$6:L$1005,Calculation!$B580,1)="","",INDEX(Backlog!L$6:L$1005,Calculation!$B580,1)),"")</f>
        <v/>
      </c>
      <c r="O580" s="105" t="str">
        <f t="shared" si="177"/>
        <v/>
      </c>
      <c r="P580" s="86" t="str">
        <f>IFERROR(""&amp;INDEX(Backlog!M$6:M$1005,Calculation!$B580,1),"")</f>
        <v/>
      </c>
      <c r="Q580" s="106" t="str">
        <f t="shared" si="178"/>
        <v/>
      </c>
      <c r="R580" s="106">
        <f t="shared" si="179"/>
        <v>0</v>
      </c>
      <c r="T580" s="107">
        <f t="shared" si="180"/>
        <v>0</v>
      </c>
      <c r="U580" s="86">
        <f t="shared" si="181"/>
        <v>1</v>
      </c>
      <c r="V580" s="86">
        <f t="shared" si="182"/>
        <v>1</v>
      </c>
      <c r="W580" s="86">
        <f t="shared" si="183"/>
        <v>1</v>
      </c>
      <c r="X580" s="86">
        <f t="shared" si="190"/>
        <v>0</v>
      </c>
      <c r="Y580" s="86" t="str">
        <f t="shared" si="184"/>
        <v xml:space="preserve">#0 - </v>
      </c>
      <c r="Z580" s="86" t="str">
        <f t="shared" si="185"/>
        <v>-</v>
      </c>
      <c r="AA580" s="86" t="str">
        <f>IF(X580=0,"",IF(LEN(K580)=0,COLUMN(Kanban!$D$8),IFERROR(MATCH(K580,Kanban!$A$8:$AI$8,0),COLUMN(Kanban!$D$8))))</f>
        <v/>
      </c>
      <c r="AB580" s="86" t="str">
        <f>IF(X580=0,"",2*COUNTIF($AA$5:AA580,AA580)+$AF$5)</f>
        <v/>
      </c>
      <c r="AC580" s="106" t="str">
        <f t="shared" si="191"/>
        <v>-</v>
      </c>
      <c r="BF580" s="111" t="str">
        <f t="array" ref="BF580">IFERROR(SMALL(IF($D$5:$D$1004=$AP$6,$N$5:$N$1004,""),B580),"")</f>
        <v/>
      </c>
      <c r="BG580" s="112" t="str">
        <f>IF(IFERROR(MATCH(BF580,$BF$4:BF579,0),0)=0,MAX($BG$4:BG579)+1,"")</f>
        <v/>
      </c>
      <c r="BH580" s="113" t="str">
        <f t="shared" si="186"/>
        <v/>
      </c>
      <c r="BI580" s="112" t="str">
        <f t="shared" si="187"/>
        <v/>
      </c>
      <c r="BJ580" s="86" t="str">
        <f t="shared" si="188"/>
        <v/>
      </c>
      <c r="BK580" s="86" t="str">
        <f t="shared" si="192"/>
        <v/>
      </c>
      <c r="BL580" s="86" t="str">
        <f t="shared" si="189"/>
        <v/>
      </c>
      <c r="BM580" s="86" t="str">
        <f t="shared" si="193"/>
        <v/>
      </c>
    </row>
    <row r="581" spans="2:65" s="7" customFormat="1" x14ac:dyDescent="0.25">
      <c r="B581" s="104">
        <v>577</v>
      </c>
      <c r="C581" s="86">
        <f>IFERROR(INDEX(Backlog!B$6:B$1005,Calculation!$B581,1),"")</f>
        <v>0</v>
      </c>
      <c r="D581" s="86" t="str">
        <f>IFERROR(IF(INDEX(Backlog!C$6:C$1005,Calculation!$B581,1)="","",INDEX(Backlog!C$6:C$1005,Calculation!$B581,1)),"")</f>
        <v/>
      </c>
      <c r="E581" s="86" t="str">
        <f>IFERROR(""&amp;INDEX(Backlog!D$6:D$1005,Calculation!$B581,1),"")</f>
        <v/>
      </c>
      <c r="F581" s="86" t="str">
        <f>IFERROR(""&amp;INDEX(Backlog!E$6:E$1005,Calculation!$B581,1),"")</f>
        <v/>
      </c>
      <c r="G581" s="86" t="str">
        <f>IFERROR(""&amp;INDEX(Backlog!F$6:F$1005,Calculation!$B581,1),"")</f>
        <v/>
      </c>
      <c r="H581" s="86" t="str">
        <f>IFERROR(IF(INDEX(Backlog!G$6:G$1005,Calculation!$B581,1)="","",INDEX(Backlog!G$6:G$1005,Calculation!$B581,1)),"")</f>
        <v/>
      </c>
      <c r="I581" s="86" t="str">
        <f>IFERROR(IF(INDEX(Backlog!H$6:H$1005,Calculation!$B581,1)="","Not set",INDEX(Backlog!H$6:H$1005,Calculation!$B581,1)),"")</f>
        <v>Not set</v>
      </c>
      <c r="J581" s="86" t="str">
        <f>IFERROR(""&amp;INDEX(Backlog!I$6:I$1005,Calculation!$B581,1),"")</f>
        <v/>
      </c>
      <c r="K581" s="86" t="str">
        <f>IFERROR(IF(LEN(INDEX(Backlog!J$6:J$1005,Calculation!$B581,1))=0,"Not set",INDEX(Backlog!J$6:J$1005,Calculation!$B581,1)),"")</f>
        <v>Not set</v>
      </c>
      <c r="L581" s="105" t="str">
        <f>IFERROR(IF(INDEX(Backlog!K$6:K$1005,Calculation!$B581,1)="","",INDEX(Backlog!K$6:K$1005,Calculation!$B581,1)),"")</f>
        <v/>
      </c>
      <c r="M581" s="105" t="str">
        <f t="shared" ref="M581:M644" si="194">IFERROR(INDEX($DF$12:$DF$23,MONTH(L581),1)&amp;" "&amp;DAY(L581)&amp;", "&amp;YEAR(L581),"")</f>
        <v/>
      </c>
      <c r="N581" s="105" t="str">
        <f>IFERROR(IF(INDEX(Backlog!L$6:L$1005,Calculation!$B581,1)="","",INDEX(Backlog!L$6:L$1005,Calculation!$B581,1)),"")</f>
        <v/>
      </c>
      <c r="O581" s="105" t="str">
        <f t="shared" ref="O581:O644" si="195">IFERROR(INDEX($DF$12:$DF$23,MONTH(N581),1)&amp;" "&amp;DAY(N581)&amp;", "&amp;YEAR(N581),"")</f>
        <v/>
      </c>
      <c r="P581" s="86" t="str">
        <f>IFERROR(""&amp;INDEX(Backlog!M$6:M$1005,Calculation!$B581,1),"")</f>
        <v/>
      </c>
      <c r="Q581" s="106" t="str">
        <f t="shared" ref="Q581:Q644" si="196">IF(AND(ISNUMBER(L581),ISNUMBER(N581)),N581-L581,"")</f>
        <v/>
      </c>
      <c r="R581" s="106">
        <f t="shared" ref="R581:R644" si="197">IF(AND(LEN(C581)&gt;0,LEN(F581)&gt;0),1,0)</f>
        <v>0</v>
      </c>
      <c r="T581" s="107">
        <f t="shared" ref="T581:T644" si="198">IF(OR(KanbanSprintFilter="",KanbanSprintFilter="All"),1,IF(""&amp;KanbanSprintFilter=""&amp;D581,1,0))</f>
        <v>0</v>
      </c>
      <c r="U581" s="86">
        <f t="shared" ref="U581:U644" si="199">IF(OR(KanbanResponsibleFilter="",KanbanResponsibleFilter="All"),1,IF(""&amp;KanbanResponsibleFilter=""&amp;G581,1,0))</f>
        <v>1</v>
      </c>
      <c r="V581" s="86">
        <f t="shared" ref="V581:V644" si="200">IF(OR(ttFilter="",ttFilter="All"),1,IF(""&amp;ttFilter=""&amp;E581,1,0))</f>
        <v>1</v>
      </c>
      <c r="W581" s="86">
        <f t="shared" ref="W581:W644" si="201">IF(OR(KanbanPriorityFilter="",KanbanPriorityFilter="All"),1,IF(""&amp;KanbanPriorityFilter=""&amp;I581,1,0))</f>
        <v>1</v>
      </c>
      <c r="X581" s="86">
        <f t="shared" si="190"/>
        <v>0</v>
      </c>
      <c r="Y581" s="86" t="str">
        <f t="shared" ref="Y581:Y644" si="202">IF(KanbanRow1=$DG$12,"#" &amp; C581 &amp;" - "&amp; F581, IF(KanbanRow1=$DG$13,F581,C581))</f>
        <v xml:space="preserve">#0 - </v>
      </c>
      <c r="Z581" s="86" t="str">
        <f t="shared" ref="Z581:Z644" si="203">IFERROR(IF(LEN(INDEX(C581:P581,1,MATCH(KanbanRow2,$C$3:$P$3,0)))=0,"-",INDEX(C581:P581,1,MATCH(KanbanRow2,$C$3:$P$3,0))),"-")</f>
        <v>-</v>
      </c>
      <c r="AA581" s="86" t="str">
        <f>IF(X581=0,"",IF(LEN(K581)=0,COLUMN(Kanban!$D$8),IFERROR(MATCH(K581,Kanban!$A$8:$AI$8,0),COLUMN(Kanban!$D$8))))</f>
        <v/>
      </c>
      <c r="AB581" s="86" t="str">
        <f>IF(X581=0,"",2*COUNTIF($AA$5:AA581,AA581)+$AF$5)</f>
        <v/>
      </c>
      <c r="AC581" s="106" t="str">
        <f t="shared" si="191"/>
        <v>-</v>
      </c>
      <c r="BF581" s="111" t="str">
        <f t="array" ref="BF581">IFERROR(SMALL(IF($D$5:$D$1004=$AP$6,$N$5:$N$1004,""),B581),"")</f>
        <v/>
      </c>
      <c r="BG581" s="112" t="str">
        <f>IF(IFERROR(MATCH(BF581,$BF$4:BF580,0),0)=0,MAX($BG$4:BG580)+1,"")</f>
        <v/>
      </c>
      <c r="BH581" s="113" t="str">
        <f t="shared" ref="BH581:BH644" si="204">IFERROR(INDEX($BF$5:$BF$1004,MATCH(B581,$BG$5:$BG$1004,0),1),"")</f>
        <v/>
      </c>
      <c r="BI581" s="112" t="str">
        <f t="shared" ref="BI581:BI644" si="205">IFERROR(BH581-sprintStartDate,"")</f>
        <v/>
      </c>
      <c r="BJ581" s="86" t="str">
        <f t="shared" ref="BJ581:BJ644" si="206">IF(BH581="","",COUNTIFS($N$5:$N$1004,BH581,$D$5:$D$1004,$AP$6,$E$5:$E$1004,$AP$13,$J$5:$J$1004,$AP$15))</f>
        <v/>
      </c>
      <c r="BK581" s="86" t="str">
        <f t="shared" si="192"/>
        <v/>
      </c>
      <c r="BL581" s="86" t="str">
        <f t="shared" ref="BL581:BL644" si="207">IF(BH581="","",SUMIFS($H$5:$H$1004,$N$5:$N$1004,BH581,$D$5:$D$1004,$AP$6,$E$5:$E$1004,$AP$13,$J$5:$J$1004,$AP$15))</f>
        <v/>
      </c>
      <c r="BM581" s="86" t="str">
        <f t="shared" si="193"/>
        <v/>
      </c>
    </row>
    <row r="582" spans="2:65" s="7" customFormat="1" x14ac:dyDescent="0.25">
      <c r="B582" s="104">
        <v>578</v>
      </c>
      <c r="C582" s="86">
        <f>IFERROR(INDEX(Backlog!B$6:B$1005,Calculation!$B582,1),"")</f>
        <v>0</v>
      </c>
      <c r="D582" s="86" t="str">
        <f>IFERROR(IF(INDEX(Backlog!C$6:C$1005,Calculation!$B582,1)="","",INDEX(Backlog!C$6:C$1005,Calculation!$B582,1)),"")</f>
        <v/>
      </c>
      <c r="E582" s="86" t="str">
        <f>IFERROR(""&amp;INDEX(Backlog!D$6:D$1005,Calculation!$B582,1),"")</f>
        <v/>
      </c>
      <c r="F582" s="86" t="str">
        <f>IFERROR(""&amp;INDEX(Backlog!E$6:E$1005,Calculation!$B582,1),"")</f>
        <v/>
      </c>
      <c r="G582" s="86" t="str">
        <f>IFERROR(""&amp;INDEX(Backlog!F$6:F$1005,Calculation!$B582,1),"")</f>
        <v/>
      </c>
      <c r="H582" s="86" t="str">
        <f>IFERROR(IF(INDEX(Backlog!G$6:G$1005,Calculation!$B582,1)="","",INDEX(Backlog!G$6:G$1005,Calculation!$B582,1)),"")</f>
        <v/>
      </c>
      <c r="I582" s="86" t="str">
        <f>IFERROR(IF(INDEX(Backlog!H$6:H$1005,Calculation!$B582,1)="","Not set",INDEX(Backlog!H$6:H$1005,Calculation!$B582,1)),"")</f>
        <v>Not set</v>
      </c>
      <c r="J582" s="86" t="str">
        <f>IFERROR(""&amp;INDEX(Backlog!I$6:I$1005,Calculation!$B582,1),"")</f>
        <v/>
      </c>
      <c r="K582" s="86" t="str">
        <f>IFERROR(IF(LEN(INDEX(Backlog!J$6:J$1005,Calculation!$B582,1))=0,"Not set",INDEX(Backlog!J$6:J$1005,Calculation!$B582,1)),"")</f>
        <v>Not set</v>
      </c>
      <c r="L582" s="105" t="str">
        <f>IFERROR(IF(INDEX(Backlog!K$6:K$1005,Calculation!$B582,1)="","",INDEX(Backlog!K$6:K$1005,Calculation!$B582,1)),"")</f>
        <v/>
      </c>
      <c r="M582" s="105" t="str">
        <f t="shared" si="194"/>
        <v/>
      </c>
      <c r="N582" s="105" t="str">
        <f>IFERROR(IF(INDEX(Backlog!L$6:L$1005,Calculation!$B582,1)="","",INDEX(Backlog!L$6:L$1005,Calculation!$B582,1)),"")</f>
        <v/>
      </c>
      <c r="O582" s="105" t="str">
        <f t="shared" si="195"/>
        <v/>
      </c>
      <c r="P582" s="86" t="str">
        <f>IFERROR(""&amp;INDEX(Backlog!M$6:M$1005,Calculation!$B582,1),"")</f>
        <v/>
      </c>
      <c r="Q582" s="106" t="str">
        <f t="shared" si="196"/>
        <v/>
      </c>
      <c r="R582" s="106">
        <f t="shared" si="197"/>
        <v>0</v>
      </c>
      <c r="T582" s="107">
        <f t="shared" si="198"/>
        <v>0</v>
      </c>
      <c r="U582" s="86">
        <f t="shared" si="199"/>
        <v>1</v>
      </c>
      <c r="V582" s="86">
        <f t="shared" si="200"/>
        <v>1</v>
      </c>
      <c r="W582" s="86">
        <f t="shared" si="201"/>
        <v>1</v>
      </c>
      <c r="X582" s="86">
        <f t="shared" ref="X582:X645" si="208">R582*T582*U582*V582*W582</f>
        <v>0</v>
      </c>
      <c r="Y582" s="86" t="str">
        <f t="shared" si="202"/>
        <v xml:space="preserve">#0 - </v>
      </c>
      <c r="Z582" s="86" t="str">
        <f t="shared" si="203"/>
        <v>-</v>
      </c>
      <c r="AA582" s="86" t="str">
        <f>IF(X582=0,"",IF(LEN(K582)=0,COLUMN(Kanban!$D$8),IFERROR(MATCH(K582,Kanban!$A$8:$AI$8,0),COLUMN(Kanban!$D$8))))</f>
        <v/>
      </c>
      <c r="AB582" s="86" t="str">
        <f>IF(X582=0,"",2*COUNTIF($AA$5:AA582,AA582)+$AF$5)</f>
        <v/>
      </c>
      <c r="AC582" s="106" t="str">
        <f t="shared" ref="AC582:AC645" si="209">AA582&amp;"-"&amp;AB582</f>
        <v>-</v>
      </c>
      <c r="BF582" s="111" t="str">
        <f t="array" ref="BF582">IFERROR(SMALL(IF($D$5:$D$1004=$AP$6,$N$5:$N$1004,""),B582),"")</f>
        <v/>
      </c>
      <c r="BG582" s="112" t="str">
        <f>IF(IFERROR(MATCH(BF582,$BF$4:BF581,0),0)=0,MAX($BG$4:BG581)+1,"")</f>
        <v/>
      </c>
      <c r="BH582" s="113" t="str">
        <f t="shared" si="204"/>
        <v/>
      </c>
      <c r="BI582" s="112" t="str">
        <f t="shared" si="205"/>
        <v/>
      </c>
      <c r="BJ582" s="86" t="str">
        <f t="shared" si="206"/>
        <v/>
      </c>
      <c r="BK582" s="86" t="str">
        <f t="shared" ref="BK582:BK645" si="210">IFERROR(BJ582+IF(ISNUMBER(BK581),BK581,0),"")</f>
        <v/>
      </c>
      <c r="BL582" s="86" t="str">
        <f t="shared" si="207"/>
        <v/>
      </c>
      <c r="BM582" s="86" t="str">
        <f t="shared" ref="BM582:BM645" si="211">IFERROR($BM$4-BK582,"")</f>
        <v/>
      </c>
    </row>
    <row r="583" spans="2:65" s="7" customFormat="1" x14ac:dyDescent="0.25">
      <c r="B583" s="104">
        <v>579</v>
      </c>
      <c r="C583" s="86">
        <f>IFERROR(INDEX(Backlog!B$6:B$1005,Calculation!$B583,1),"")</f>
        <v>0</v>
      </c>
      <c r="D583" s="86" t="str">
        <f>IFERROR(IF(INDEX(Backlog!C$6:C$1005,Calculation!$B583,1)="","",INDEX(Backlog!C$6:C$1005,Calculation!$B583,1)),"")</f>
        <v/>
      </c>
      <c r="E583" s="86" t="str">
        <f>IFERROR(""&amp;INDEX(Backlog!D$6:D$1005,Calculation!$B583,1),"")</f>
        <v/>
      </c>
      <c r="F583" s="86" t="str">
        <f>IFERROR(""&amp;INDEX(Backlog!E$6:E$1005,Calculation!$B583,1),"")</f>
        <v/>
      </c>
      <c r="G583" s="86" t="str">
        <f>IFERROR(""&amp;INDEX(Backlog!F$6:F$1005,Calculation!$B583,1),"")</f>
        <v/>
      </c>
      <c r="H583" s="86" t="str">
        <f>IFERROR(IF(INDEX(Backlog!G$6:G$1005,Calculation!$B583,1)="","",INDEX(Backlog!G$6:G$1005,Calculation!$B583,1)),"")</f>
        <v/>
      </c>
      <c r="I583" s="86" t="str">
        <f>IFERROR(IF(INDEX(Backlog!H$6:H$1005,Calculation!$B583,1)="","Not set",INDEX(Backlog!H$6:H$1005,Calculation!$B583,1)),"")</f>
        <v>Not set</v>
      </c>
      <c r="J583" s="86" t="str">
        <f>IFERROR(""&amp;INDEX(Backlog!I$6:I$1005,Calculation!$B583,1),"")</f>
        <v/>
      </c>
      <c r="K583" s="86" t="str">
        <f>IFERROR(IF(LEN(INDEX(Backlog!J$6:J$1005,Calculation!$B583,1))=0,"Not set",INDEX(Backlog!J$6:J$1005,Calculation!$B583,1)),"")</f>
        <v>Not set</v>
      </c>
      <c r="L583" s="105" t="str">
        <f>IFERROR(IF(INDEX(Backlog!K$6:K$1005,Calculation!$B583,1)="","",INDEX(Backlog!K$6:K$1005,Calculation!$B583,1)),"")</f>
        <v/>
      </c>
      <c r="M583" s="105" t="str">
        <f t="shared" si="194"/>
        <v/>
      </c>
      <c r="N583" s="105" t="str">
        <f>IFERROR(IF(INDEX(Backlog!L$6:L$1005,Calculation!$B583,1)="","",INDEX(Backlog!L$6:L$1005,Calculation!$B583,1)),"")</f>
        <v/>
      </c>
      <c r="O583" s="105" t="str">
        <f t="shared" si="195"/>
        <v/>
      </c>
      <c r="P583" s="86" t="str">
        <f>IFERROR(""&amp;INDEX(Backlog!M$6:M$1005,Calculation!$B583,1),"")</f>
        <v/>
      </c>
      <c r="Q583" s="106" t="str">
        <f t="shared" si="196"/>
        <v/>
      </c>
      <c r="R583" s="106">
        <f t="shared" si="197"/>
        <v>0</v>
      </c>
      <c r="T583" s="107">
        <f t="shared" si="198"/>
        <v>0</v>
      </c>
      <c r="U583" s="86">
        <f t="shared" si="199"/>
        <v>1</v>
      </c>
      <c r="V583" s="86">
        <f t="shared" si="200"/>
        <v>1</v>
      </c>
      <c r="W583" s="86">
        <f t="shared" si="201"/>
        <v>1</v>
      </c>
      <c r="X583" s="86">
        <f t="shared" si="208"/>
        <v>0</v>
      </c>
      <c r="Y583" s="86" t="str">
        <f t="shared" si="202"/>
        <v xml:space="preserve">#0 - </v>
      </c>
      <c r="Z583" s="86" t="str">
        <f t="shared" si="203"/>
        <v>-</v>
      </c>
      <c r="AA583" s="86" t="str">
        <f>IF(X583=0,"",IF(LEN(K583)=0,COLUMN(Kanban!$D$8),IFERROR(MATCH(K583,Kanban!$A$8:$AI$8,0),COLUMN(Kanban!$D$8))))</f>
        <v/>
      </c>
      <c r="AB583" s="86" t="str">
        <f>IF(X583=0,"",2*COUNTIF($AA$5:AA583,AA583)+$AF$5)</f>
        <v/>
      </c>
      <c r="AC583" s="106" t="str">
        <f t="shared" si="209"/>
        <v>-</v>
      </c>
      <c r="BF583" s="111" t="str">
        <f t="array" ref="BF583">IFERROR(SMALL(IF($D$5:$D$1004=$AP$6,$N$5:$N$1004,""),B583),"")</f>
        <v/>
      </c>
      <c r="BG583" s="112" t="str">
        <f>IF(IFERROR(MATCH(BF583,$BF$4:BF582,0),0)=0,MAX($BG$4:BG582)+1,"")</f>
        <v/>
      </c>
      <c r="BH583" s="113" t="str">
        <f t="shared" si="204"/>
        <v/>
      </c>
      <c r="BI583" s="112" t="str">
        <f t="shared" si="205"/>
        <v/>
      </c>
      <c r="BJ583" s="86" t="str">
        <f t="shared" si="206"/>
        <v/>
      </c>
      <c r="BK583" s="86" t="str">
        <f t="shared" si="210"/>
        <v/>
      </c>
      <c r="BL583" s="86" t="str">
        <f t="shared" si="207"/>
        <v/>
      </c>
      <c r="BM583" s="86" t="str">
        <f t="shared" si="211"/>
        <v/>
      </c>
    </row>
    <row r="584" spans="2:65" s="7" customFormat="1" x14ac:dyDescent="0.25">
      <c r="B584" s="104">
        <v>580</v>
      </c>
      <c r="C584" s="86">
        <f>IFERROR(INDEX(Backlog!B$6:B$1005,Calculation!$B584,1),"")</f>
        <v>0</v>
      </c>
      <c r="D584" s="86" t="str">
        <f>IFERROR(IF(INDEX(Backlog!C$6:C$1005,Calculation!$B584,1)="","",INDEX(Backlog!C$6:C$1005,Calculation!$B584,1)),"")</f>
        <v/>
      </c>
      <c r="E584" s="86" t="str">
        <f>IFERROR(""&amp;INDEX(Backlog!D$6:D$1005,Calculation!$B584,1),"")</f>
        <v/>
      </c>
      <c r="F584" s="86" t="str">
        <f>IFERROR(""&amp;INDEX(Backlog!E$6:E$1005,Calculation!$B584,1),"")</f>
        <v/>
      </c>
      <c r="G584" s="86" t="str">
        <f>IFERROR(""&amp;INDEX(Backlog!F$6:F$1005,Calculation!$B584,1),"")</f>
        <v/>
      </c>
      <c r="H584" s="86" t="str">
        <f>IFERROR(IF(INDEX(Backlog!G$6:G$1005,Calculation!$B584,1)="","",INDEX(Backlog!G$6:G$1005,Calculation!$B584,1)),"")</f>
        <v/>
      </c>
      <c r="I584" s="86" t="str">
        <f>IFERROR(IF(INDEX(Backlog!H$6:H$1005,Calculation!$B584,1)="","Not set",INDEX(Backlog!H$6:H$1005,Calculation!$B584,1)),"")</f>
        <v>Not set</v>
      </c>
      <c r="J584" s="86" t="str">
        <f>IFERROR(""&amp;INDEX(Backlog!I$6:I$1005,Calculation!$B584,1),"")</f>
        <v/>
      </c>
      <c r="K584" s="86" t="str">
        <f>IFERROR(IF(LEN(INDEX(Backlog!J$6:J$1005,Calculation!$B584,1))=0,"Not set",INDEX(Backlog!J$6:J$1005,Calculation!$B584,1)),"")</f>
        <v>Not set</v>
      </c>
      <c r="L584" s="105" t="str">
        <f>IFERROR(IF(INDEX(Backlog!K$6:K$1005,Calculation!$B584,1)="","",INDEX(Backlog!K$6:K$1005,Calculation!$B584,1)),"")</f>
        <v/>
      </c>
      <c r="M584" s="105" t="str">
        <f t="shared" si="194"/>
        <v/>
      </c>
      <c r="N584" s="105" t="str">
        <f>IFERROR(IF(INDEX(Backlog!L$6:L$1005,Calculation!$B584,1)="","",INDEX(Backlog!L$6:L$1005,Calculation!$B584,1)),"")</f>
        <v/>
      </c>
      <c r="O584" s="105" t="str">
        <f t="shared" si="195"/>
        <v/>
      </c>
      <c r="P584" s="86" t="str">
        <f>IFERROR(""&amp;INDEX(Backlog!M$6:M$1005,Calculation!$B584,1),"")</f>
        <v/>
      </c>
      <c r="Q584" s="106" t="str">
        <f t="shared" si="196"/>
        <v/>
      </c>
      <c r="R584" s="106">
        <f t="shared" si="197"/>
        <v>0</v>
      </c>
      <c r="T584" s="107">
        <f t="shared" si="198"/>
        <v>0</v>
      </c>
      <c r="U584" s="86">
        <f t="shared" si="199"/>
        <v>1</v>
      </c>
      <c r="V584" s="86">
        <f t="shared" si="200"/>
        <v>1</v>
      </c>
      <c r="W584" s="86">
        <f t="shared" si="201"/>
        <v>1</v>
      </c>
      <c r="X584" s="86">
        <f t="shared" si="208"/>
        <v>0</v>
      </c>
      <c r="Y584" s="86" t="str">
        <f t="shared" si="202"/>
        <v xml:space="preserve">#0 - </v>
      </c>
      <c r="Z584" s="86" t="str">
        <f t="shared" si="203"/>
        <v>-</v>
      </c>
      <c r="AA584" s="86" t="str">
        <f>IF(X584=0,"",IF(LEN(K584)=0,COLUMN(Kanban!$D$8),IFERROR(MATCH(K584,Kanban!$A$8:$AI$8,0),COLUMN(Kanban!$D$8))))</f>
        <v/>
      </c>
      <c r="AB584" s="86" t="str">
        <f>IF(X584=0,"",2*COUNTIF($AA$5:AA584,AA584)+$AF$5)</f>
        <v/>
      </c>
      <c r="AC584" s="106" t="str">
        <f t="shared" si="209"/>
        <v>-</v>
      </c>
      <c r="BF584" s="111" t="str">
        <f t="array" ref="BF584">IFERROR(SMALL(IF($D$5:$D$1004=$AP$6,$N$5:$N$1004,""),B584),"")</f>
        <v/>
      </c>
      <c r="BG584" s="112" t="str">
        <f>IF(IFERROR(MATCH(BF584,$BF$4:BF583,0),0)=0,MAX($BG$4:BG583)+1,"")</f>
        <v/>
      </c>
      <c r="BH584" s="113" t="str">
        <f t="shared" si="204"/>
        <v/>
      </c>
      <c r="BI584" s="112" t="str">
        <f t="shared" si="205"/>
        <v/>
      </c>
      <c r="BJ584" s="86" t="str">
        <f t="shared" si="206"/>
        <v/>
      </c>
      <c r="BK584" s="86" t="str">
        <f t="shared" si="210"/>
        <v/>
      </c>
      <c r="BL584" s="86" t="str">
        <f t="shared" si="207"/>
        <v/>
      </c>
      <c r="BM584" s="86" t="str">
        <f t="shared" si="211"/>
        <v/>
      </c>
    </row>
    <row r="585" spans="2:65" s="7" customFormat="1" x14ac:dyDescent="0.25">
      <c r="B585" s="104">
        <v>581</v>
      </c>
      <c r="C585" s="86">
        <f>IFERROR(INDEX(Backlog!B$6:B$1005,Calculation!$B585,1),"")</f>
        <v>0</v>
      </c>
      <c r="D585" s="86" t="str">
        <f>IFERROR(IF(INDEX(Backlog!C$6:C$1005,Calculation!$B585,1)="","",INDEX(Backlog!C$6:C$1005,Calculation!$B585,1)),"")</f>
        <v/>
      </c>
      <c r="E585" s="86" t="str">
        <f>IFERROR(""&amp;INDEX(Backlog!D$6:D$1005,Calculation!$B585,1),"")</f>
        <v/>
      </c>
      <c r="F585" s="86" t="str">
        <f>IFERROR(""&amp;INDEX(Backlog!E$6:E$1005,Calculation!$B585,1),"")</f>
        <v/>
      </c>
      <c r="G585" s="86" t="str">
        <f>IFERROR(""&amp;INDEX(Backlog!F$6:F$1005,Calculation!$B585,1),"")</f>
        <v/>
      </c>
      <c r="H585" s="86" t="str">
        <f>IFERROR(IF(INDEX(Backlog!G$6:G$1005,Calculation!$B585,1)="","",INDEX(Backlog!G$6:G$1005,Calculation!$B585,1)),"")</f>
        <v/>
      </c>
      <c r="I585" s="86" t="str">
        <f>IFERROR(IF(INDEX(Backlog!H$6:H$1005,Calculation!$B585,1)="","Not set",INDEX(Backlog!H$6:H$1005,Calculation!$B585,1)),"")</f>
        <v>Not set</v>
      </c>
      <c r="J585" s="86" t="str">
        <f>IFERROR(""&amp;INDEX(Backlog!I$6:I$1005,Calculation!$B585,1),"")</f>
        <v/>
      </c>
      <c r="K585" s="86" t="str">
        <f>IFERROR(IF(LEN(INDEX(Backlog!J$6:J$1005,Calculation!$B585,1))=0,"Not set",INDEX(Backlog!J$6:J$1005,Calculation!$B585,1)),"")</f>
        <v>Not set</v>
      </c>
      <c r="L585" s="105" t="str">
        <f>IFERROR(IF(INDEX(Backlog!K$6:K$1005,Calculation!$B585,1)="","",INDEX(Backlog!K$6:K$1005,Calculation!$B585,1)),"")</f>
        <v/>
      </c>
      <c r="M585" s="105" t="str">
        <f t="shared" si="194"/>
        <v/>
      </c>
      <c r="N585" s="105" t="str">
        <f>IFERROR(IF(INDEX(Backlog!L$6:L$1005,Calculation!$B585,1)="","",INDEX(Backlog!L$6:L$1005,Calculation!$B585,1)),"")</f>
        <v/>
      </c>
      <c r="O585" s="105" t="str">
        <f t="shared" si="195"/>
        <v/>
      </c>
      <c r="P585" s="86" t="str">
        <f>IFERROR(""&amp;INDEX(Backlog!M$6:M$1005,Calculation!$B585,1),"")</f>
        <v/>
      </c>
      <c r="Q585" s="106" t="str">
        <f t="shared" si="196"/>
        <v/>
      </c>
      <c r="R585" s="106">
        <f t="shared" si="197"/>
        <v>0</v>
      </c>
      <c r="T585" s="107">
        <f t="shared" si="198"/>
        <v>0</v>
      </c>
      <c r="U585" s="86">
        <f t="shared" si="199"/>
        <v>1</v>
      </c>
      <c r="V585" s="86">
        <f t="shared" si="200"/>
        <v>1</v>
      </c>
      <c r="W585" s="86">
        <f t="shared" si="201"/>
        <v>1</v>
      </c>
      <c r="X585" s="86">
        <f t="shared" si="208"/>
        <v>0</v>
      </c>
      <c r="Y585" s="86" t="str">
        <f t="shared" si="202"/>
        <v xml:space="preserve">#0 - </v>
      </c>
      <c r="Z585" s="86" t="str">
        <f t="shared" si="203"/>
        <v>-</v>
      </c>
      <c r="AA585" s="86" t="str">
        <f>IF(X585=0,"",IF(LEN(K585)=0,COLUMN(Kanban!$D$8),IFERROR(MATCH(K585,Kanban!$A$8:$AI$8,0),COLUMN(Kanban!$D$8))))</f>
        <v/>
      </c>
      <c r="AB585" s="86" t="str">
        <f>IF(X585=0,"",2*COUNTIF($AA$5:AA585,AA585)+$AF$5)</f>
        <v/>
      </c>
      <c r="AC585" s="106" t="str">
        <f t="shared" si="209"/>
        <v>-</v>
      </c>
      <c r="BF585" s="111" t="str">
        <f t="array" ref="BF585">IFERROR(SMALL(IF($D$5:$D$1004=$AP$6,$N$5:$N$1004,""),B585),"")</f>
        <v/>
      </c>
      <c r="BG585" s="112" t="str">
        <f>IF(IFERROR(MATCH(BF585,$BF$4:BF584,0),0)=0,MAX($BG$4:BG584)+1,"")</f>
        <v/>
      </c>
      <c r="BH585" s="113" t="str">
        <f t="shared" si="204"/>
        <v/>
      </c>
      <c r="BI585" s="112" t="str">
        <f t="shared" si="205"/>
        <v/>
      </c>
      <c r="BJ585" s="86" t="str">
        <f t="shared" si="206"/>
        <v/>
      </c>
      <c r="BK585" s="86" t="str">
        <f t="shared" si="210"/>
        <v/>
      </c>
      <c r="BL585" s="86" t="str">
        <f t="shared" si="207"/>
        <v/>
      </c>
      <c r="BM585" s="86" t="str">
        <f t="shared" si="211"/>
        <v/>
      </c>
    </row>
    <row r="586" spans="2:65" s="7" customFormat="1" x14ac:dyDescent="0.25">
      <c r="B586" s="104">
        <v>582</v>
      </c>
      <c r="C586" s="86">
        <f>IFERROR(INDEX(Backlog!B$6:B$1005,Calculation!$B586,1),"")</f>
        <v>0</v>
      </c>
      <c r="D586" s="86" t="str">
        <f>IFERROR(IF(INDEX(Backlog!C$6:C$1005,Calculation!$B586,1)="","",INDEX(Backlog!C$6:C$1005,Calculation!$B586,1)),"")</f>
        <v/>
      </c>
      <c r="E586" s="86" t="str">
        <f>IFERROR(""&amp;INDEX(Backlog!D$6:D$1005,Calculation!$B586,1),"")</f>
        <v/>
      </c>
      <c r="F586" s="86" t="str">
        <f>IFERROR(""&amp;INDEX(Backlog!E$6:E$1005,Calculation!$B586,1),"")</f>
        <v/>
      </c>
      <c r="G586" s="86" t="str">
        <f>IFERROR(""&amp;INDEX(Backlog!F$6:F$1005,Calculation!$B586,1),"")</f>
        <v/>
      </c>
      <c r="H586" s="86" t="str">
        <f>IFERROR(IF(INDEX(Backlog!G$6:G$1005,Calculation!$B586,1)="","",INDEX(Backlog!G$6:G$1005,Calculation!$B586,1)),"")</f>
        <v/>
      </c>
      <c r="I586" s="86" t="str">
        <f>IFERROR(IF(INDEX(Backlog!H$6:H$1005,Calculation!$B586,1)="","Not set",INDEX(Backlog!H$6:H$1005,Calculation!$B586,1)),"")</f>
        <v>Not set</v>
      </c>
      <c r="J586" s="86" t="str">
        <f>IFERROR(""&amp;INDEX(Backlog!I$6:I$1005,Calculation!$B586,1),"")</f>
        <v/>
      </c>
      <c r="K586" s="86" t="str">
        <f>IFERROR(IF(LEN(INDEX(Backlog!J$6:J$1005,Calculation!$B586,1))=0,"Not set",INDEX(Backlog!J$6:J$1005,Calculation!$B586,1)),"")</f>
        <v>Not set</v>
      </c>
      <c r="L586" s="105" t="str">
        <f>IFERROR(IF(INDEX(Backlog!K$6:K$1005,Calculation!$B586,1)="","",INDEX(Backlog!K$6:K$1005,Calculation!$B586,1)),"")</f>
        <v/>
      </c>
      <c r="M586" s="105" t="str">
        <f t="shared" si="194"/>
        <v/>
      </c>
      <c r="N586" s="105" t="str">
        <f>IFERROR(IF(INDEX(Backlog!L$6:L$1005,Calculation!$B586,1)="","",INDEX(Backlog!L$6:L$1005,Calculation!$B586,1)),"")</f>
        <v/>
      </c>
      <c r="O586" s="105" t="str">
        <f t="shared" si="195"/>
        <v/>
      </c>
      <c r="P586" s="86" t="str">
        <f>IFERROR(""&amp;INDEX(Backlog!M$6:M$1005,Calculation!$B586,1),"")</f>
        <v/>
      </c>
      <c r="Q586" s="106" t="str">
        <f t="shared" si="196"/>
        <v/>
      </c>
      <c r="R586" s="106">
        <f t="shared" si="197"/>
        <v>0</v>
      </c>
      <c r="T586" s="107">
        <f t="shared" si="198"/>
        <v>0</v>
      </c>
      <c r="U586" s="86">
        <f t="shared" si="199"/>
        <v>1</v>
      </c>
      <c r="V586" s="86">
        <f t="shared" si="200"/>
        <v>1</v>
      </c>
      <c r="W586" s="86">
        <f t="shared" si="201"/>
        <v>1</v>
      </c>
      <c r="X586" s="86">
        <f t="shared" si="208"/>
        <v>0</v>
      </c>
      <c r="Y586" s="86" t="str">
        <f t="shared" si="202"/>
        <v xml:space="preserve">#0 - </v>
      </c>
      <c r="Z586" s="86" t="str">
        <f t="shared" si="203"/>
        <v>-</v>
      </c>
      <c r="AA586" s="86" t="str">
        <f>IF(X586=0,"",IF(LEN(K586)=0,COLUMN(Kanban!$D$8),IFERROR(MATCH(K586,Kanban!$A$8:$AI$8,0),COLUMN(Kanban!$D$8))))</f>
        <v/>
      </c>
      <c r="AB586" s="86" t="str">
        <f>IF(X586=0,"",2*COUNTIF($AA$5:AA586,AA586)+$AF$5)</f>
        <v/>
      </c>
      <c r="AC586" s="106" t="str">
        <f t="shared" si="209"/>
        <v>-</v>
      </c>
      <c r="BF586" s="111" t="str">
        <f t="array" ref="BF586">IFERROR(SMALL(IF($D$5:$D$1004=$AP$6,$N$5:$N$1004,""),B586),"")</f>
        <v/>
      </c>
      <c r="BG586" s="112" t="str">
        <f>IF(IFERROR(MATCH(BF586,$BF$4:BF585,0),0)=0,MAX($BG$4:BG585)+1,"")</f>
        <v/>
      </c>
      <c r="BH586" s="113" t="str">
        <f t="shared" si="204"/>
        <v/>
      </c>
      <c r="BI586" s="112" t="str">
        <f t="shared" si="205"/>
        <v/>
      </c>
      <c r="BJ586" s="86" t="str">
        <f t="shared" si="206"/>
        <v/>
      </c>
      <c r="BK586" s="86" t="str">
        <f t="shared" si="210"/>
        <v/>
      </c>
      <c r="BL586" s="86" t="str">
        <f t="shared" si="207"/>
        <v/>
      </c>
      <c r="BM586" s="86" t="str">
        <f t="shared" si="211"/>
        <v/>
      </c>
    </row>
    <row r="587" spans="2:65" s="7" customFormat="1" x14ac:dyDescent="0.25">
      <c r="B587" s="104">
        <v>583</v>
      </c>
      <c r="C587" s="86">
        <f>IFERROR(INDEX(Backlog!B$6:B$1005,Calculation!$B587,1),"")</f>
        <v>0</v>
      </c>
      <c r="D587" s="86" t="str">
        <f>IFERROR(IF(INDEX(Backlog!C$6:C$1005,Calculation!$B587,1)="","",INDEX(Backlog!C$6:C$1005,Calculation!$B587,1)),"")</f>
        <v/>
      </c>
      <c r="E587" s="86" t="str">
        <f>IFERROR(""&amp;INDEX(Backlog!D$6:D$1005,Calculation!$B587,1),"")</f>
        <v/>
      </c>
      <c r="F587" s="86" t="str">
        <f>IFERROR(""&amp;INDEX(Backlog!E$6:E$1005,Calculation!$B587,1),"")</f>
        <v/>
      </c>
      <c r="G587" s="86" t="str">
        <f>IFERROR(""&amp;INDEX(Backlog!F$6:F$1005,Calculation!$B587,1),"")</f>
        <v/>
      </c>
      <c r="H587" s="86" t="str">
        <f>IFERROR(IF(INDEX(Backlog!G$6:G$1005,Calculation!$B587,1)="","",INDEX(Backlog!G$6:G$1005,Calculation!$B587,1)),"")</f>
        <v/>
      </c>
      <c r="I587" s="86" t="str">
        <f>IFERROR(IF(INDEX(Backlog!H$6:H$1005,Calculation!$B587,1)="","Not set",INDEX(Backlog!H$6:H$1005,Calculation!$B587,1)),"")</f>
        <v>Not set</v>
      </c>
      <c r="J587" s="86" t="str">
        <f>IFERROR(""&amp;INDEX(Backlog!I$6:I$1005,Calculation!$B587,1),"")</f>
        <v/>
      </c>
      <c r="K587" s="86" t="str">
        <f>IFERROR(IF(LEN(INDEX(Backlog!J$6:J$1005,Calculation!$B587,1))=0,"Not set",INDEX(Backlog!J$6:J$1005,Calculation!$B587,1)),"")</f>
        <v>Not set</v>
      </c>
      <c r="L587" s="105" t="str">
        <f>IFERROR(IF(INDEX(Backlog!K$6:K$1005,Calculation!$B587,1)="","",INDEX(Backlog!K$6:K$1005,Calculation!$B587,1)),"")</f>
        <v/>
      </c>
      <c r="M587" s="105" t="str">
        <f t="shared" si="194"/>
        <v/>
      </c>
      <c r="N587" s="105" t="str">
        <f>IFERROR(IF(INDEX(Backlog!L$6:L$1005,Calculation!$B587,1)="","",INDEX(Backlog!L$6:L$1005,Calculation!$B587,1)),"")</f>
        <v/>
      </c>
      <c r="O587" s="105" t="str">
        <f t="shared" si="195"/>
        <v/>
      </c>
      <c r="P587" s="86" t="str">
        <f>IFERROR(""&amp;INDEX(Backlog!M$6:M$1005,Calculation!$B587,1),"")</f>
        <v/>
      </c>
      <c r="Q587" s="106" t="str">
        <f t="shared" si="196"/>
        <v/>
      </c>
      <c r="R587" s="106">
        <f t="shared" si="197"/>
        <v>0</v>
      </c>
      <c r="T587" s="107">
        <f t="shared" si="198"/>
        <v>0</v>
      </c>
      <c r="U587" s="86">
        <f t="shared" si="199"/>
        <v>1</v>
      </c>
      <c r="V587" s="86">
        <f t="shared" si="200"/>
        <v>1</v>
      </c>
      <c r="W587" s="86">
        <f t="shared" si="201"/>
        <v>1</v>
      </c>
      <c r="X587" s="86">
        <f t="shared" si="208"/>
        <v>0</v>
      </c>
      <c r="Y587" s="86" t="str">
        <f t="shared" si="202"/>
        <v xml:space="preserve">#0 - </v>
      </c>
      <c r="Z587" s="86" t="str">
        <f t="shared" si="203"/>
        <v>-</v>
      </c>
      <c r="AA587" s="86" t="str">
        <f>IF(X587=0,"",IF(LEN(K587)=0,COLUMN(Kanban!$D$8),IFERROR(MATCH(K587,Kanban!$A$8:$AI$8,0),COLUMN(Kanban!$D$8))))</f>
        <v/>
      </c>
      <c r="AB587" s="86" t="str">
        <f>IF(X587=0,"",2*COUNTIF($AA$5:AA587,AA587)+$AF$5)</f>
        <v/>
      </c>
      <c r="AC587" s="106" t="str">
        <f t="shared" si="209"/>
        <v>-</v>
      </c>
      <c r="BF587" s="111" t="str">
        <f t="array" ref="BF587">IFERROR(SMALL(IF($D$5:$D$1004=$AP$6,$N$5:$N$1004,""),B587),"")</f>
        <v/>
      </c>
      <c r="BG587" s="112" t="str">
        <f>IF(IFERROR(MATCH(BF587,$BF$4:BF586,0),0)=0,MAX($BG$4:BG586)+1,"")</f>
        <v/>
      </c>
      <c r="BH587" s="113" t="str">
        <f t="shared" si="204"/>
        <v/>
      </c>
      <c r="BI587" s="112" t="str">
        <f t="shared" si="205"/>
        <v/>
      </c>
      <c r="BJ587" s="86" t="str">
        <f t="shared" si="206"/>
        <v/>
      </c>
      <c r="BK587" s="86" t="str">
        <f t="shared" si="210"/>
        <v/>
      </c>
      <c r="BL587" s="86" t="str">
        <f t="shared" si="207"/>
        <v/>
      </c>
      <c r="BM587" s="86" t="str">
        <f t="shared" si="211"/>
        <v/>
      </c>
    </row>
    <row r="588" spans="2:65" s="7" customFormat="1" x14ac:dyDescent="0.25">
      <c r="B588" s="104">
        <v>584</v>
      </c>
      <c r="C588" s="86">
        <f>IFERROR(INDEX(Backlog!B$6:B$1005,Calculation!$B588,1),"")</f>
        <v>0</v>
      </c>
      <c r="D588" s="86" t="str">
        <f>IFERROR(IF(INDEX(Backlog!C$6:C$1005,Calculation!$B588,1)="","",INDEX(Backlog!C$6:C$1005,Calculation!$B588,1)),"")</f>
        <v/>
      </c>
      <c r="E588" s="86" t="str">
        <f>IFERROR(""&amp;INDEX(Backlog!D$6:D$1005,Calculation!$B588,1),"")</f>
        <v/>
      </c>
      <c r="F588" s="86" t="str">
        <f>IFERROR(""&amp;INDEX(Backlog!E$6:E$1005,Calculation!$B588,1),"")</f>
        <v/>
      </c>
      <c r="G588" s="86" t="str">
        <f>IFERROR(""&amp;INDEX(Backlog!F$6:F$1005,Calculation!$B588,1),"")</f>
        <v/>
      </c>
      <c r="H588" s="86" t="str">
        <f>IFERROR(IF(INDEX(Backlog!G$6:G$1005,Calculation!$B588,1)="","",INDEX(Backlog!G$6:G$1005,Calculation!$B588,1)),"")</f>
        <v/>
      </c>
      <c r="I588" s="86" t="str">
        <f>IFERROR(IF(INDEX(Backlog!H$6:H$1005,Calculation!$B588,1)="","Not set",INDEX(Backlog!H$6:H$1005,Calculation!$B588,1)),"")</f>
        <v>Not set</v>
      </c>
      <c r="J588" s="86" t="str">
        <f>IFERROR(""&amp;INDEX(Backlog!I$6:I$1005,Calculation!$B588,1),"")</f>
        <v/>
      </c>
      <c r="K588" s="86" t="str">
        <f>IFERROR(IF(LEN(INDEX(Backlog!J$6:J$1005,Calculation!$B588,1))=0,"Not set",INDEX(Backlog!J$6:J$1005,Calculation!$B588,1)),"")</f>
        <v>Not set</v>
      </c>
      <c r="L588" s="105" t="str">
        <f>IFERROR(IF(INDEX(Backlog!K$6:K$1005,Calculation!$B588,1)="","",INDEX(Backlog!K$6:K$1005,Calculation!$B588,1)),"")</f>
        <v/>
      </c>
      <c r="M588" s="105" t="str">
        <f t="shared" si="194"/>
        <v/>
      </c>
      <c r="N588" s="105" t="str">
        <f>IFERROR(IF(INDEX(Backlog!L$6:L$1005,Calculation!$B588,1)="","",INDEX(Backlog!L$6:L$1005,Calculation!$B588,1)),"")</f>
        <v/>
      </c>
      <c r="O588" s="105" t="str">
        <f t="shared" si="195"/>
        <v/>
      </c>
      <c r="P588" s="86" t="str">
        <f>IFERROR(""&amp;INDEX(Backlog!M$6:M$1005,Calculation!$B588,1),"")</f>
        <v/>
      </c>
      <c r="Q588" s="106" t="str">
        <f t="shared" si="196"/>
        <v/>
      </c>
      <c r="R588" s="106">
        <f t="shared" si="197"/>
        <v>0</v>
      </c>
      <c r="T588" s="107">
        <f t="shared" si="198"/>
        <v>0</v>
      </c>
      <c r="U588" s="86">
        <f t="shared" si="199"/>
        <v>1</v>
      </c>
      <c r="V588" s="86">
        <f t="shared" si="200"/>
        <v>1</v>
      </c>
      <c r="W588" s="86">
        <f t="shared" si="201"/>
        <v>1</v>
      </c>
      <c r="X588" s="86">
        <f t="shared" si="208"/>
        <v>0</v>
      </c>
      <c r="Y588" s="86" t="str">
        <f t="shared" si="202"/>
        <v xml:space="preserve">#0 - </v>
      </c>
      <c r="Z588" s="86" t="str">
        <f t="shared" si="203"/>
        <v>-</v>
      </c>
      <c r="AA588" s="86" t="str">
        <f>IF(X588=0,"",IF(LEN(K588)=0,COLUMN(Kanban!$D$8),IFERROR(MATCH(K588,Kanban!$A$8:$AI$8,0),COLUMN(Kanban!$D$8))))</f>
        <v/>
      </c>
      <c r="AB588" s="86" t="str">
        <f>IF(X588=0,"",2*COUNTIF($AA$5:AA588,AA588)+$AF$5)</f>
        <v/>
      </c>
      <c r="AC588" s="106" t="str">
        <f t="shared" si="209"/>
        <v>-</v>
      </c>
      <c r="BF588" s="111" t="str">
        <f t="array" ref="BF588">IFERROR(SMALL(IF($D$5:$D$1004=$AP$6,$N$5:$N$1004,""),B588),"")</f>
        <v/>
      </c>
      <c r="BG588" s="112" t="str">
        <f>IF(IFERROR(MATCH(BF588,$BF$4:BF587,0),0)=0,MAX($BG$4:BG587)+1,"")</f>
        <v/>
      </c>
      <c r="BH588" s="113" t="str">
        <f t="shared" si="204"/>
        <v/>
      </c>
      <c r="BI588" s="112" t="str">
        <f t="shared" si="205"/>
        <v/>
      </c>
      <c r="BJ588" s="86" t="str">
        <f t="shared" si="206"/>
        <v/>
      </c>
      <c r="BK588" s="86" t="str">
        <f t="shared" si="210"/>
        <v/>
      </c>
      <c r="BL588" s="86" t="str">
        <f t="shared" si="207"/>
        <v/>
      </c>
      <c r="BM588" s="86" t="str">
        <f t="shared" si="211"/>
        <v/>
      </c>
    </row>
    <row r="589" spans="2:65" s="7" customFormat="1" x14ac:dyDescent="0.25">
      <c r="B589" s="104">
        <v>585</v>
      </c>
      <c r="C589" s="86">
        <f>IFERROR(INDEX(Backlog!B$6:B$1005,Calculation!$B589,1),"")</f>
        <v>0</v>
      </c>
      <c r="D589" s="86" t="str">
        <f>IFERROR(IF(INDEX(Backlog!C$6:C$1005,Calculation!$B589,1)="","",INDEX(Backlog!C$6:C$1005,Calculation!$B589,1)),"")</f>
        <v/>
      </c>
      <c r="E589" s="86" t="str">
        <f>IFERROR(""&amp;INDEX(Backlog!D$6:D$1005,Calculation!$B589,1),"")</f>
        <v/>
      </c>
      <c r="F589" s="86" t="str">
        <f>IFERROR(""&amp;INDEX(Backlog!E$6:E$1005,Calculation!$B589,1),"")</f>
        <v/>
      </c>
      <c r="G589" s="86" t="str">
        <f>IFERROR(""&amp;INDEX(Backlog!F$6:F$1005,Calculation!$B589,1),"")</f>
        <v/>
      </c>
      <c r="H589" s="86" t="str">
        <f>IFERROR(IF(INDEX(Backlog!G$6:G$1005,Calculation!$B589,1)="","",INDEX(Backlog!G$6:G$1005,Calculation!$B589,1)),"")</f>
        <v/>
      </c>
      <c r="I589" s="86" t="str">
        <f>IFERROR(IF(INDEX(Backlog!H$6:H$1005,Calculation!$B589,1)="","Not set",INDEX(Backlog!H$6:H$1005,Calculation!$B589,1)),"")</f>
        <v>Not set</v>
      </c>
      <c r="J589" s="86" t="str">
        <f>IFERROR(""&amp;INDEX(Backlog!I$6:I$1005,Calculation!$B589,1),"")</f>
        <v/>
      </c>
      <c r="K589" s="86" t="str">
        <f>IFERROR(IF(LEN(INDEX(Backlog!J$6:J$1005,Calculation!$B589,1))=0,"Not set",INDEX(Backlog!J$6:J$1005,Calculation!$B589,1)),"")</f>
        <v>Not set</v>
      </c>
      <c r="L589" s="105" t="str">
        <f>IFERROR(IF(INDEX(Backlog!K$6:K$1005,Calculation!$B589,1)="","",INDEX(Backlog!K$6:K$1005,Calculation!$B589,1)),"")</f>
        <v/>
      </c>
      <c r="M589" s="105" t="str">
        <f t="shared" si="194"/>
        <v/>
      </c>
      <c r="N589" s="105" t="str">
        <f>IFERROR(IF(INDEX(Backlog!L$6:L$1005,Calculation!$B589,1)="","",INDEX(Backlog!L$6:L$1005,Calculation!$B589,1)),"")</f>
        <v/>
      </c>
      <c r="O589" s="105" t="str">
        <f t="shared" si="195"/>
        <v/>
      </c>
      <c r="P589" s="86" t="str">
        <f>IFERROR(""&amp;INDEX(Backlog!M$6:M$1005,Calculation!$B589,1),"")</f>
        <v/>
      </c>
      <c r="Q589" s="106" t="str">
        <f t="shared" si="196"/>
        <v/>
      </c>
      <c r="R589" s="106">
        <f t="shared" si="197"/>
        <v>0</v>
      </c>
      <c r="T589" s="107">
        <f t="shared" si="198"/>
        <v>0</v>
      </c>
      <c r="U589" s="86">
        <f t="shared" si="199"/>
        <v>1</v>
      </c>
      <c r="V589" s="86">
        <f t="shared" si="200"/>
        <v>1</v>
      </c>
      <c r="W589" s="86">
        <f t="shared" si="201"/>
        <v>1</v>
      </c>
      <c r="X589" s="86">
        <f t="shared" si="208"/>
        <v>0</v>
      </c>
      <c r="Y589" s="86" t="str">
        <f t="shared" si="202"/>
        <v xml:space="preserve">#0 - </v>
      </c>
      <c r="Z589" s="86" t="str">
        <f t="shared" si="203"/>
        <v>-</v>
      </c>
      <c r="AA589" s="86" t="str">
        <f>IF(X589=0,"",IF(LEN(K589)=0,COLUMN(Kanban!$D$8),IFERROR(MATCH(K589,Kanban!$A$8:$AI$8,0),COLUMN(Kanban!$D$8))))</f>
        <v/>
      </c>
      <c r="AB589" s="86" t="str">
        <f>IF(X589=0,"",2*COUNTIF($AA$5:AA589,AA589)+$AF$5)</f>
        <v/>
      </c>
      <c r="AC589" s="106" t="str">
        <f t="shared" si="209"/>
        <v>-</v>
      </c>
      <c r="BF589" s="111" t="str">
        <f t="array" ref="BF589">IFERROR(SMALL(IF($D$5:$D$1004=$AP$6,$N$5:$N$1004,""),B589),"")</f>
        <v/>
      </c>
      <c r="BG589" s="112" t="str">
        <f>IF(IFERROR(MATCH(BF589,$BF$4:BF588,0),0)=0,MAX($BG$4:BG588)+1,"")</f>
        <v/>
      </c>
      <c r="BH589" s="113" t="str">
        <f t="shared" si="204"/>
        <v/>
      </c>
      <c r="BI589" s="112" t="str">
        <f t="shared" si="205"/>
        <v/>
      </c>
      <c r="BJ589" s="86" t="str">
        <f t="shared" si="206"/>
        <v/>
      </c>
      <c r="BK589" s="86" t="str">
        <f t="shared" si="210"/>
        <v/>
      </c>
      <c r="BL589" s="86" t="str">
        <f t="shared" si="207"/>
        <v/>
      </c>
      <c r="BM589" s="86" t="str">
        <f t="shared" si="211"/>
        <v/>
      </c>
    </row>
    <row r="590" spans="2:65" s="7" customFormat="1" x14ac:dyDescent="0.25">
      <c r="B590" s="104">
        <v>586</v>
      </c>
      <c r="C590" s="86">
        <f>IFERROR(INDEX(Backlog!B$6:B$1005,Calculation!$B590,1),"")</f>
        <v>0</v>
      </c>
      <c r="D590" s="86" t="str">
        <f>IFERROR(IF(INDEX(Backlog!C$6:C$1005,Calculation!$B590,1)="","",INDEX(Backlog!C$6:C$1005,Calculation!$B590,1)),"")</f>
        <v/>
      </c>
      <c r="E590" s="86" t="str">
        <f>IFERROR(""&amp;INDEX(Backlog!D$6:D$1005,Calculation!$B590,1),"")</f>
        <v/>
      </c>
      <c r="F590" s="86" t="str">
        <f>IFERROR(""&amp;INDEX(Backlog!E$6:E$1005,Calculation!$B590,1),"")</f>
        <v/>
      </c>
      <c r="G590" s="86" t="str">
        <f>IFERROR(""&amp;INDEX(Backlog!F$6:F$1005,Calculation!$B590,1),"")</f>
        <v/>
      </c>
      <c r="H590" s="86" t="str">
        <f>IFERROR(IF(INDEX(Backlog!G$6:G$1005,Calculation!$B590,1)="","",INDEX(Backlog!G$6:G$1005,Calculation!$B590,1)),"")</f>
        <v/>
      </c>
      <c r="I590" s="86" t="str">
        <f>IFERROR(IF(INDEX(Backlog!H$6:H$1005,Calculation!$B590,1)="","Not set",INDEX(Backlog!H$6:H$1005,Calculation!$B590,1)),"")</f>
        <v>Not set</v>
      </c>
      <c r="J590" s="86" t="str">
        <f>IFERROR(""&amp;INDEX(Backlog!I$6:I$1005,Calculation!$B590,1),"")</f>
        <v/>
      </c>
      <c r="K590" s="86" t="str">
        <f>IFERROR(IF(LEN(INDEX(Backlog!J$6:J$1005,Calculation!$B590,1))=0,"Not set",INDEX(Backlog!J$6:J$1005,Calculation!$B590,1)),"")</f>
        <v>Not set</v>
      </c>
      <c r="L590" s="105" t="str">
        <f>IFERROR(IF(INDEX(Backlog!K$6:K$1005,Calculation!$B590,1)="","",INDEX(Backlog!K$6:K$1005,Calculation!$B590,1)),"")</f>
        <v/>
      </c>
      <c r="M590" s="105" t="str">
        <f t="shared" si="194"/>
        <v/>
      </c>
      <c r="N590" s="105" t="str">
        <f>IFERROR(IF(INDEX(Backlog!L$6:L$1005,Calculation!$B590,1)="","",INDEX(Backlog!L$6:L$1005,Calculation!$B590,1)),"")</f>
        <v/>
      </c>
      <c r="O590" s="105" t="str">
        <f t="shared" si="195"/>
        <v/>
      </c>
      <c r="P590" s="86" t="str">
        <f>IFERROR(""&amp;INDEX(Backlog!M$6:M$1005,Calculation!$B590,1),"")</f>
        <v/>
      </c>
      <c r="Q590" s="106" t="str">
        <f t="shared" si="196"/>
        <v/>
      </c>
      <c r="R590" s="106">
        <f t="shared" si="197"/>
        <v>0</v>
      </c>
      <c r="T590" s="107">
        <f t="shared" si="198"/>
        <v>0</v>
      </c>
      <c r="U590" s="86">
        <f t="shared" si="199"/>
        <v>1</v>
      </c>
      <c r="V590" s="86">
        <f t="shared" si="200"/>
        <v>1</v>
      </c>
      <c r="W590" s="86">
        <f t="shared" si="201"/>
        <v>1</v>
      </c>
      <c r="X590" s="86">
        <f t="shared" si="208"/>
        <v>0</v>
      </c>
      <c r="Y590" s="86" t="str">
        <f t="shared" si="202"/>
        <v xml:space="preserve">#0 - </v>
      </c>
      <c r="Z590" s="86" t="str">
        <f t="shared" si="203"/>
        <v>-</v>
      </c>
      <c r="AA590" s="86" t="str">
        <f>IF(X590=0,"",IF(LEN(K590)=0,COLUMN(Kanban!$D$8),IFERROR(MATCH(K590,Kanban!$A$8:$AI$8,0),COLUMN(Kanban!$D$8))))</f>
        <v/>
      </c>
      <c r="AB590" s="86" t="str">
        <f>IF(X590=0,"",2*COUNTIF($AA$5:AA590,AA590)+$AF$5)</f>
        <v/>
      </c>
      <c r="AC590" s="106" t="str">
        <f t="shared" si="209"/>
        <v>-</v>
      </c>
      <c r="BF590" s="111" t="str">
        <f t="array" ref="BF590">IFERROR(SMALL(IF($D$5:$D$1004=$AP$6,$N$5:$N$1004,""),B590),"")</f>
        <v/>
      </c>
      <c r="BG590" s="112" t="str">
        <f>IF(IFERROR(MATCH(BF590,$BF$4:BF589,0),0)=0,MAX($BG$4:BG589)+1,"")</f>
        <v/>
      </c>
      <c r="BH590" s="113" t="str">
        <f t="shared" si="204"/>
        <v/>
      </c>
      <c r="BI590" s="112" t="str">
        <f t="shared" si="205"/>
        <v/>
      </c>
      <c r="BJ590" s="86" t="str">
        <f t="shared" si="206"/>
        <v/>
      </c>
      <c r="BK590" s="86" t="str">
        <f t="shared" si="210"/>
        <v/>
      </c>
      <c r="BL590" s="86" t="str">
        <f t="shared" si="207"/>
        <v/>
      </c>
      <c r="BM590" s="86" t="str">
        <f t="shared" si="211"/>
        <v/>
      </c>
    </row>
    <row r="591" spans="2:65" s="7" customFormat="1" x14ac:dyDescent="0.25">
      <c r="B591" s="104">
        <v>587</v>
      </c>
      <c r="C591" s="86">
        <f>IFERROR(INDEX(Backlog!B$6:B$1005,Calculation!$B591,1),"")</f>
        <v>0</v>
      </c>
      <c r="D591" s="86" t="str">
        <f>IFERROR(IF(INDEX(Backlog!C$6:C$1005,Calculation!$B591,1)="","",INDEX(Backlog!C$6:C$1005,Calculation!$B591,1)),"")</f>
        <v/>
      </c>
      <c r="E591" s="86" t="str">
        <f>IFERROR(""&amp;INDEX(Backlog!D$6:D$1005,Calculation!$B591,1),"")</f>
        <v/>
      </c>
      <c r="F591" s="86" t="str">
        <f>IFERROR(""&amp;INDEX(Backlog!E$6:E$1005,Calculation!$B591,1),"")</f>
        <v/>
      </c>
      <c r="G591" s="86" t="str">
        <f>IFERROR(""&amp;INDEX(Backlog!F$6:F$1005,Calculation!$B591,1),"")</f>
        <v/>
      </c>
      <c r="H591" s="86" t="str">
        <f>IFERROR(IF(INDEX(Backlog!G$6:G$1005,Calculation!$B591,1)="","",INDEX(Backlog!G$6:G$1005,Calculation!$B591,1)),"")</f>
        <v/>
      </c>
      <c r="I591" s="86" t="str">
        <f>IFERROR(IF(INDEX(Backlog!H$6:H$1005,Calculation!$B591,1)="","Not set",INDEX(Backlog!H$6:H$1005,Calculation!$B591,1)),"")</f>
        <v>Not set</v>
      </c>
      <c r="J591" s="86" t="str">
        <f>IFERROR(""&amp;INDEX(Backlog!I$6:I$1005,Calculation!$B591,1),"")</f>
        <v/>
      </c>
      <c r="K591" s="86" t="str">
        <f>IFERROR(IF(LEN(INDEX(Backlog!J$6:J$1005,Calculation!$B591,1))=0,"Not set",INDEX(Backlog!J$6:J$1005,Calculation!$B591,1)),"")</f>
        <v>Not set</v>
      </c>
      <c r="L591" s="105" t="str">
        <f>IFERROR(IF(INDEX(Backlog!K$6:K$1005,Calculation!$B591,1)="","",INDEX(Backlog!K$6:K$1005,Calculation!$B591,1)),"")</f>
        <v/>
      </c>
      <c r="M591" s="105" t="str">
        <f t="shared" si="194"/>
        <v/>
      </c>
      <c r="N591" s="105" t="str">
        <f>IFERROR(IF(INDEX(Backlog!L$6:L$1005,Calculation!$B591,1)="","",INDEX(Backlog!L$6:L$1005,Calculation!$B591,1)),"")</f>
        <v/>
      </c>
      <c r="O591" s="105" t="str">
        <f t="shared" si="195"/>
        <v/>
      </c>
      <c r="P591" s="86" t="str">
        <f>IFERROR(""&amp;INDEX(Backlog!M$6:M$1005,Calculation!$B591,1),"")</f>
        <v/>
      </c>
      <c r="Q591" s="106" t="str">
        <f t="shared" si="196"/>
        <v/>
      </c>
      <c r="R591" s="106">
        <f t="shared" si="197"/>
        <v>0</v>
      </c>
      <c r="T591" s="107">
        <f t="shared" si="198"/>
        <v>0</v>
      </c>
      <c r="U591" s="86">
        <f t="shared" si="199"/>
        <v>1</v>
      </c>
      <c r="V591" s="86">
        <f t="shared" si="200"/>
        <v>1</v>
      </c>
      <c r="W591" s="86">
        <f t="shared" si="201"/>
        <v>1</v>
      </c>
      <c r="X591" s="86">
        <f t="shared" si="208"/>
        <v>0</v>
      </c>
      <c r="Y591" s="86" t="str">
        <f t="shared" si="202"/>
        <v xml:space="preserve">#0 - </v>
      </c>
      <c r="Z591" s="86" t="str">
        <f t="shared" si="203"/>
        <v>-</v>
      </c>
      <c r="AA591" s="86" t="str">
        <f>IF(X591=0,"",IF(LEN(K591)=0,COLUMN(Kanban!$D$8),IFERROR(MATCH(K591,Kanban!$A$8:$AI$8,0),COLUMN(Kanban!$D$8))))</f>
        <v/>
      </c>
      <c r="AB591" s="86" t="str">
        <f>IF(X591=0,"",2*COUNTIF($AA$5:AA591,AA591)+$AF$5)</f>
        <v/>
      </c>
      <c r="AC591" s="106" t="str">
        <f t="shared" si="209"/>
        <v>-</v>
      </c>
      <c r="BF591" s="111" t="str">
        <f t="array" ref="BF591">IFERROR(SMALL(IF($D$5:$D$1004=$AP$6,$N$5:$N$1004,""),B591),"")</f>
        <v/>
      </c>
      <c r="BG591" s="112" t="str">
        <f>IF(IFERROR(MATCH(BF591,$BF$4:BF590,0),0)=0,MAX($BG$4:BG590)+1,"")</f>
        <v/>
      </c>
      <c r="BH591" s="113" t="str">
        <f t="shared" si="204"/>
        <v/>
      </c>
      <c r="BI591" s="112" t="str">
        <f t="shared" si="205"/>
        <v/>
      </c>
      <c r="BJ591" s="86" t="str">
        <f t="shared" si="206"/>
        <v/>
      </c>
      <c r="BK591" s="86" t="str">
        <f t="shared" si="210"/>
        <v/>
      </c>
      <c r="BL591" s="86" t="str">
        <f t="shared" si="207"/>
        <v/>
      </c>
      <c r="BM591" s="86" t="str">
        <f t="shared" si="211"/>
        <v/>
      </c>
    </row>
    <row r="592" spans="2:65" s="7" customFormat="1" x14ac:dyDescent="0.25">
      <c r="B592" s="104">
        <v>588</v>
      </c>
      <c r="C592" s="86">
        <f>IFERROR(INDEX(Backlog!B$6:B$1005,Calculation!$B592,1),"")</f>
        <v>0</v>
      </c>
      <c r="D592" s="86" t="str">
        <f>IFERROR(IF(INDEX(Backlog!C$6:C$1005,Calculation!$B592,1)="","",INDEX(Backlog!C$6:C$1005,Calculation!$B592,1)),"")</f>
        <v/>
      </c>
      <c r="E592" s="86" t="str">
        <f>IFERROR(""&amp;INDEX(Backlog!D$6:D$1005,Calculation!$B592,1),"")</f>
        <v/>
      </c>
      <c r="F592" s="86" t="str">
        <f>IFERROR(""&amp;INDEX(Backlog!E$6:E$1005,Calculation!$B592,1),"")</f>
        <v/>
      </c>
      <c r="G592" s="86" t="str">
        <f>IFERROR(""&amp;INDEX(Backlog!F$6:F$1005,Calculation!$B592,1),"")</f>
        <v/>
      </c>
      <c r="H592" s="86" t="str">
        <f>IFERROR(IF(INDEX(Backlog!G$6:G$1005,Calculation!$B592,1)="","",INDEX(Backlog!G$6:G$1005,Calculation!$B592,1)),"")</f>
        <v/>
      </c>
      <c r="I592" s="86" t="str">
        <f>IFERROR(IF(INDEX(Backlog!H$6:H$1005,Calculation!$B592,1)="","Not set",INDEX(Backlog!H$6:H$1005,Calculation!$B592,1)),"")</f>
        <v>Not set</v>
      </c>
      <c r="J592" s="86" t="str">
        <f>IFERROR(""&amp;INDEX(Backlog!I$6:I$1005,Calculation!$B592,1),"")</f>
        <v/>
      </c>
      <c r="K592" s="86" t="str">
        <f>IFERROR(IF(LEN(INDEX(Backlog!J$6:J$1005,Calculation!$B592,1))=0,"Not set",INDEX(Backlog!J$6:J$1005,Calculation!$B592,1)),"")</f>
        <v>Not set</v>
      </c>
      <c r="L592" s="105" t="str">
        <f>IFERROR(IF(INDEX(Backlog!K$6:K$1005,Calculation!$B592,1)="","",INDEX(Backlog!K$6:K$1005,Calculation!$B592,1)),"")</f>
        <v/>
      </c>
      <c r="M592" s="105" t="str">
        <f t="shared" si="194"/>
        <v/>
      </c>
      <c r="N592" s="105" t="str">
        <f>IFERROR(IF(INDEX(Backlog!L$6:L$1005,Calculation!$B592,1)="","",INDEX(Backlog!L$6:L$1005,Calculation!$B592,1)),"")</f>
        <v/>
      </c>
      <c r="O592" s="105" t="str">
        <f t="shared" si="195"/>
        <v/>
      </c>
      <c r="P592" s="86" t="str">
        <f>IFERROR(""&amp;INDEX(Backlog!M$6:M$1005,Calculation!$B592,1),"")</f>
        <v/>
      </c>
      <c r="Q592" s="106" t="str">
        <f t="shared" si="196"/>
        <v/>
      </c>
      <c r="R592" s="106">
        <f t="shared" si="197"/>
        <v>0</v>
      </c>
      <c r="T592" s="107">
        <f t="shared" si="198"/>
        <v>0</v>
      </c>
      <c r="U592" s="86">
        <f t="shared" si="199"/>
        <v>1</v>
      </c>
      <c r="V592" s="86">
        <f t="shared" si="200"/>
        <v>1</v>
      </c>
      <c r="W592" s="86">
        <f t="shared" si="201"/>
        <v>1</v>
      </c>
      <c r="X592" s="86">
        <f t="shared" si="208"/>
        <v>0</v>
      </c>
      <c r="Y592" s="86" t="str">
        <f t="shared" si="202"/>
        <v xml:space="preserve">#0 - </v>
      </c>
      <c r="Z592" s="86" t="str">
        <f t="shared" si="203"/>
        <v>-</v>
      </c>
      <c r="AA592" s="86" t="str">
        <f>IF(X592=0,"",IF(LEN(K592)=0,COLUMN(Kanban!$D$8),IFERROR(MATCH(K592,Kanban!$A$8:$AI$8,0),COLUMN(Kanban!$D$8))))</f>
        <v/>
      </c>
      <c r="AB592" s="86" t="str">
        <f>IF(X592=0,"",2*COUNTIF($AA$5:AA592,AA592)+$AF$5)</f>
        <v/>
      </c>
      <c r="AC592" s="106" t="str">
        <f t="shared" si="209"/>
        <v>-</v>
      </c>
      <c r="BF592" s="111" t="str">
        <f t="array" ref="BF592">IFERROR(SMALL(IF($D$5:$D$1004=$AP$6,$N$5:$N$1004,""),B592),"")</f>
        <v/>
      </c>
      <c r="BG592" s="112" t="str">
        <f>IF(IFERROR(MATCH(BF592,$BF$4:BF591,0),0)=0,MAX($BG$4:BG591)+1,"")</f>
        <v/>
      </c>
      <c r="BH592" s="113" t="str">
        <f t="shared" si="204"/>
        <v/>
      </c>
      <c r="BI592" s="112" t="str">
        <f t="shared" si="205"/>
        <v/>
      </c>
      <c r="BJ592" s="86" t="str">
        <f t="shared" si="206"/>
        <v/>
      </c>
      <c r="BK592" s="86" t="str">
        <f t="shared" si="210"/>
        <v/>
      </c>
      <c r="BL592" s="86" t="str">
        <f t="shared" si="207"/>
        <v/>
      </c>
      <c r="BM592" s="86" t="str">
        <f t="shared" si="211"/>
        <v/>
      </c>
    </row>
    <row r="593" spans="2:65" s="7" customFormat="1" x14ac:dyDescent="0.25">
      <c r="B593" s="104">
        <v>589</v>
      </c>
      <c r="C593" s="86">
        <f>IFERROR(INDEX(Backlog!B$6:B$1005,Calculation!$B593,1),"")</f>
        <v>0</v>
      </c>
      <c r="D593" s="86" t="str">
        <f>IFERROR(IF(INDEX(Backlog!C$6:C$1005,Calculation!$B593,1)="","",INDEX(Backlog!C$6:C$1005,Calculation!$B593,1)),"")</f>
        <v/>
      </c>
      <c r="E593" s="86" t="str">
        <f>IFERROR(""&amp;INDEX(Backlog!D$6:D$1005,Calculation!$B593,1),"")</f>
        <v/>
      </c>
      <c r="F593" s="86" t="str">
        <f>IFERROR(""&amp;INDEX(Backlog!E$6:E$1005,Calculation!$B593,1),"")</f>
        <v/>
      </c>
      <c r="G593" s="86" t="str">
        <f>IFERROR(""&amp;INDEX(Backlog!F$6:F$1005,Calculation!$B593,1),"")</f>
        <v/>
      </c>
      <c r="H593" s="86" t="str">
        <f>IFERROR(IF(INDEX(Backlog!G$6:G$1005,Calculation!$B593,1)="","",INDEX(Backlog!G$6:G$1005,Calculation!$B593,1)),"")</f>
        <v/>
      </c>
      <c r="I593" s="86" t="str">
        <f>IFERROR(IF(INDEX(Backlog!H$6:H$1005,Calculation!$B593,1)="","Not set",INDEX(Backlog!H$6:H$1005,Calculation!$B593,1)),"")</f>
        <v>Not set</v>
      </c>
      <c r="J593" s="86" t="str">
        <f>IFERROR(""&amp;INDEX(Backlog!I$6:I$1005,Calculation!$B593,1),"")</f>
        <v/>
      </c>
      <c r="K593" s="86" t="str">
        <f>IFERROR(IF(LEN(INDEX(Backlog!J$6:J$1005,Calculation!$B593,1))=0,"Not set",INDEX(Backlog!J$6:J$1005,Calculation!$B593,1)),"")</f>
        <v>Not set</v>
      </c>
      <c r="L593" s="105" t="str">
        <f>IFERROR(IF(INDEX(Backlog!K$6:K$1005,Calculation!$B593,1)="","",INDEX(Backlog!K$6:K$1005,Calculation!$B593,1)),"")</f>
        <v/>
      </c>
      <c r="M593" s="105" t="str">
        <f t="shared" si="194"/>
        <v/>
      </c>
      <c r="N593" s="105" t="str">
        <f>IFERROR(IF(INDEX(Backlog!L$6:L$1005,Calculation!$B593,1)="","",INDEX(Backlog!L$6:L$1005,Calculation!$B593,1)),"")</f>
        <v/>
      </c>
      <c r="O593" s="105" t="str">
        <f t="shared" si="195"/>
        <v/>
      </c>
      <c r="P593" s="86" t="str">
        <f>IFERROR(""&amp;INDEX(Backlog!M$6:M$1005,Calculation!$B593,1),"")</f>
        <v/>
      </c>
      <c r="Q593" s="106" t="str">
        <f t="shared" si="196"/>
        <v/>
      </c>
      <c r="R593" s="106">
        <f t="shared" si="197"/>
        <v>0</v>
      </c>
      <c r="T593" s="107">
        <f t="shared" si="198"/>
        <v>0</v>
      </c>
      <c r="U593" s="86">
        <f t="shared" si="199"/>
        <v>1</v>
      </c>
      <c r="V593" s="86">
        <f t="shared" si="200"/>
        <v>1</v>
      </c>
      <c r="W593" s="86">
        <f t="shared" si="201"/>
        <v>1</v>
      </c>
      <c r="X593" s="86">
        <f t="shared" si="208"/>
        <v>0</v>
      </c>
      <c r="Y593" s="86" t="str">
        <f t="shared" si="202"/>
        <v xml:space="preserve">#0 - </v>
      </c>
      <c r="Z593" s="86" t="str">
        <f t="shared" si="203"/>
        <v>-</v>
      </c>
      <c r="AA593" s="86" t="str">
        <f>IF(X593=0,"",IF(LEN(K593)=0,COLUMN(Kanban!$D$8),IFERROR(MATCH(K593,Kanban!$A$8:$AI$8,0),COLUMN(Kanban!$D$8))))</f>
        <v/>
      </c>
      <c r="AB593" s="86" t="str">
        <f>IF(X593=0,"",2*COUNTIF($AA$5:AA593,AA593)+$AF$5)</f>
        <v/>
      </c>
      <c r="AC593" s="106" t="str">
        <f t="shared" si="209"/>
        <v>-</v>
      </c>
      <c r="BF593" s="111" t="str">
        <f t="array" ref="BF593">IFERROR(SMALL(IF($D$5:$D$1004=$AP$6,$N$5:$N$1004,""),B593),"")</f>
        <v/>
      </c>
      <c r="BG593" s="112" t="str">
        <f>IF(IFERROR(MATCH(BF593,$BF$4:BF592,0),0)=0,MAX($BG$4:BG592)+1,"")</f>
        <v/>
      </c>
      <c r="BH593" s="113" t="str">
        <f t="shared" si="204"/>
        <v/>
      </c>
      <c r="BI593" s="112" t="str">
        <f t="shared" si="205"/>
        <v/>
      </c>
      <c r="BJ593" s="86" t="str">
        <f t="shared" si="206"/>
        <v/>
      </c>
      <c r="BK593" s="86" t="str">
        <f t="shared" si="210"/>
        <v/>
      </c>
      <c r="BL593" s="86" t="str">
        <f t="shared" si="207"/>
        <v/>
      </c>
      <c r="BM593" s="86" t="str">
        <f t="shared" si="211"/>
        <v/>
      </c>
    </row>
    <row r="594" spans="2:65" s="7" customFormat="1" x14ac:dyDescent="0.25">
      <c r="B594" s="104">
        <v>590</v>
      </c>
      <c r="C594" s="86">
        <f>IFERROR(INDEX(Backlog!B$6:B$1005,Calculation!$B594,1),"")</f>
        <v>0</v>
      </c>
      <c r="D594" s="86" t="str">
        <f>IFERROR(IF(INDEX(Backlog!C$6:C$1005,Calculation!$B594,1)="","",INDEX(Backlog!C$6:C$1005,Calculation!$B594,1)),"")</f>
        <v/>
      </c>
      <c r="E594" s="86" t="str">
        <f>IFERROR(""&amp;INDEX(Backlog!D$6:D$1005,Calculation!$B594,1),"")</f>
        <v/>
      </c>
      <c r="F594" s="86" t="str">
        <f>IFERROR(""&amp;INDEX(Backlog!E$6:E$1005,Calculation!$B594,1),"")</f>
        <v/>
      </c>
      <c r="G594" s="86" t="str">
        <f>IFERROR(""&amp;INDEX(Backlog!F$6:F$1005,Calculation!$B594,1),"")</f>
        <v/>
      </c>
      <c r="H594" s="86" t="str">
        <f>IFERROR(IF(INDEX(Backlog!G$6:G$1005,Calculation!$B594,1)="","",INDEX(Backlog!G$6:G$1005,Calculation!$B594,1)),"")</f>
        <v/>
      </c>
      <c r="I594" s="86" t="str">
        <f>IFERROR(IF(INDEX(Backlog!H$6:H$1005,Calculation!$B594,1)="","Not set",INDEX(Backlog!H$6:H$1005,Calculation!$B594,1)),"")</f>
        <v>Not set</v>
      </c>
      <c r="J594" s="86" t="str">
        <f>IFERROR(""&amp;INDEX(Backlog!I$6:I$1005,Calculation!$B594,1),"")</f>
        <v/>
      </c>
      <c r="K594" s="86" t="str">
        <f>IFERROR(IF(LEN(INDEX(Backlog!J$6:J$1005,Calculation!$B594,1))=0,"Not set",INDEX(Backlog!J$6:J$1005,Calculation!$B594,1)),"")</f>
        <v>Not set</v>
      </c>
      <c r="L594" s="105" t="str">
        <f>IFERROR(IF(INDEX(Backlog!K$6:K$1005,Calculation!$B594,1)="","",INDEX(Backlog!K$6:K$1005,Calculation!$B594,1)),"")</f>
        <v/>
      </c>
      <c r="M594" s="105" t="str">
        <f t="shared" si="194"/>
        <v/>
      </c>
      <c r="N594" s="105" t="str">
        <f>IFERROR(IF(INDEX(Backlog!L$6:L$1005,Calculation!$B594,1)="","",INDEX(Backlog!L$6:L$1005,Calculation!$B594,1)),"")</f>
        <v/>
      </c>
      <c r="O594" s="105" t="str">
        <f t="shared" si="195"/>
        <v/>
      </c>
      <c r="P594" s="86" t="str">
        <f>IFERROR(""&amp;INDEX(Backlog!M$6:M$1005,Calculation!$B594,1),"")</f>
        <v/>
      </c>
      <c r="Q594" s="106" t="str">
        <f t="shared" si="196"/>
        <v/>
      </c>
      <c r="R594" s="106">
        <f t="shared" si="197"/>
        <v>0</v>
      </c>
      <c r="T594" s="107">
        <f t="shared" si="198"/>
        <v>0</v>
      </c>
      <c r="U594" s="86">
        <f t="shared" si="199"/>
        <v>1</v>
      </c>
      <c r="V594" s="86">
        <f t="shared" si="200"/>
        <v>1</v>
      </c>
      <c r="W594" s="86">
        <f t="shared" si="201"/>
        <v>1</v>
      </c>
      <c r="X594" s="86">
        <f t="shared" si="208"/>
        <v>0</v>
      </c>
      <c r="Y594" s="86" t="str">
        <f t="shared" si="202"/>
        <v xml:space="preserve">#0 - </v>
      </c>
      <c r="Z594" s="86" t="str">
        <f t="shared" si="203"/>
        <v>-</v>
      </c>
      <c r="AA594" s="86" t="str">
        <f>IF(X594=0,"",IF(LEN(K594)=0,COLUMN(Kanban!$D$8),IFERROR(MATCH(K594,Kanban!$A$8:$AI$8,0),COLUMN(Kanban!$D$8))))</f>
        <v/>
      </c>
      <c r="AB594" s="86" t="str">
        <f>IF(X594=0,"",2*COUNTIF($AA$5:AA594,AA594)+$AF$5)</f>
        <v/>
      </c>
      <c r="AC594" s="106" t="str">
        <f t="shared" si="209"/>
        <v>-</v>
      </c>
      <c r="BF594" s="111" t="str">
        <f t="array" ref="BF594">IFERROR(SMALL(IF($D$5:$D$1004=$AP$6,$N$5:$N$1004,""),B594),"")</f>
        <v/>
      </c>
      <c r="BG594" s="112" t="str">
        <f>IF(IFERROR(MATCH(BF594,$BF$4:BF593,0),0)=0,MAX($BG$4:BG593)+1,"")</f>
        <v/>
      </c>
      <c r="BH594" s="113" t="str">
        <f t="shared" si="204"/>
        <v/>
      </c>
      <c r="BI594" s="112" t="str">
        <f t="shared" si="205"/>
        <v/>
      </c>
      <c r="BJ594" s="86" t="str">
        <f t="shared" si="206"/>
        <v/>
      </c>
      <c r="BK594" s="86" t="str">
        <f t="shared" si="210"/>
        <v/>
      </c>
      <c r="BL594" s="86" t="str">
        <f t="shared" si="207"/>
        <v/>
      </c>
      <c r="BM594" s="86" t="str">
        <f t="shared" si="211"/>
        <v/>
      </c>
    </row>
    <row r="595" spans="2:65" s="7" customFormat="1" x14ac:dyDescent="0.25">
      <c r="B595" s="104">
        <v>591</v>
      </c>
      <c r="C595" s="86">
        <f>IFERROR(INDEX(Backlog!B$6:B$1005,Calculation!$B595,1),"")</f>
        <v>0</v>
      </c>
      <c r="D595" s="86" t="str">
        <f>IFERROR(IF(INDEX(Backlog!C$6:C$1005,Calculation!$B595,1)="","",INDEX(Backlog!C$6:C$1005,Calculation!$B595,1)),"")</f>
        <v/>
      </c>
      <c r="E595" s="86" t="str">
        <f>IFERROR(""&amp;INDEX(Backlog!D$6:D$1005,Calculation!$B595,1),"")</f>
        <v/>
      </c>
      <c r="F595" s="86" t="str">
        <f>IFERROR(""&amp;INDEX(Backlog!E$6:E$1005,Calculation!$B595,1),"")</f>
        <v/>
      </c>
      <c r="G595" s="86" t="str">
        <f>IFERROR(""&amp;INDEX(Backlog!F$6:F$1005,Calculation!$B595,1),"")</f>
        <v/>
      </c>
      <c r="H595" s="86" t="str">
        <f>IFERROR(IF(INDEX(Backlog!G$6:G$1005,Calculation!$B595,1)="","",INDEX(Backlog!G$6:G$1005,Calculation!$B595,1)),"")</f>
        <v/>
      </c>
      <c r="I595" s="86" t="str">
        <f>IFERROR(IF(INDEX(Backlog!H$6:H$1005,Calculation!$B595,1)="","Not set",INDEX(Backlog!H$6:H$1005,Calculation!$B595,1)),"")</f>
        <v>Not set</v>
      </c>
      <c r="J595" s="86" t="str">
        <f>IFERROR(""&amp;INDEX(Backlog!I$6:I$1005,Calculation!$B595,1),"")</f>
        <v/>
      </c>
      <c r="K595" s="86" t="str">
        <f>IFERROR(IF(LEN(INDEX(Backlog!J$6:J$1005,Calculation!$B595,1))=0,"Not set",INDEX(Backlog!J$6:J$1005,Calculation!$B595,1)),"")</f>
        <v>Not set</v>
      </c>
      <c r="L595" s="105" t="str">
        <f>IFERROR(IF(INDEX(Backlog!K$6:K$1005,Calculation!$B595,1)="","",INDEX(Backlog!K$6:K$1005,Calculation!$B595,1)),"")</f>
        <v/>
      </c>
      <c r="M595" s="105" t="str">
        <f t="shared" si="194"/>
        <v/>
      </c>
      <c r="N595" s="105" t="str">
        <f>IFERROR(IF(INDEX(Backlog!L$6:L$1005,Calculation!$B595,1)="","",INDEX(Backlog!L$6:L$1005,Calculation!$B595,1)),"")</f>
        <v/>
      </c>
      <c r="O595" s="105" t="str">
        <f t="shared" si="195"/>
        <v/>
      </c>
      <c r="P595" s="86" t="str">
        <f>IFERROR(""&amp;INDEX(Backlog!M$6:M$1005,Calculation!$B595,1),"")</f>
        <v/>
      </c>
      <c r="Q595" s="106" t="str">
        <f t="shared" si="196"/>
        <v/>
      </c>
      <c r="R595" s="106">
        <f t="shared" si="197"/>
        <v>0</v>
      </c>
      <c r="T595" s="107">
        <f t="shared" si="198"/>
        <v>0</v>
      </c>
      <c r="U595" s="86">
        <f t="shared" si="199"/>
        <v>1</v>
      </c>
      <c r="V595" s="86">
        <f t="shared" si="200"/>
        <v>1</v>
      </c>
      <c r="W595" s="86">
        <f t="shared" si="201"/>
        <v>1</v>
      </c>
      <c r="X595" s="86">
        <f t="shared" si="208"/>
        <v>0</v>
      </c>
      <c r="Y595" s="86" t="str">
        <f t="shared" si="202"/>
        <v xml:space="preserve">#0 - </v>
      </c>
      <c r="Z595" s="86" t="str">
        <f t="shared" si="203"/>
        <v>-</v>
      </c>
      <c r="AA595" s="86" t="str">
        <f>IF(X595=0,"",IF(LEN(K595)=0,COLUMN(Kanban!$D$8),IFERROR(MATCH(K595,Kanban!$A$8:$AI$8,0),COLUMN(Kanban!$D$8))))</f>
        <v/>
      </c>
      <c r="AB595" s="86" t="str">
        <f>IF(X595=0,"",2*COUNTIF($AA$5:AA595,AA595)+$AF$5)</f>
        <v/>
      </c>
      <c r="AC595" s="106" t="str">
        <f t="shared" si="209"/>
        <v>-</v>
      </c>
      <c r="BF595" s="111" t="str">
        <f t="array" ref="BF595">IFERROR(SMALL(IF($D$5:$D$1004=$AP$6,$N$5:$N$1004,""),B595),"")</f>
        <v/>
      </c>
      <c r="BG595" s="112" t="str">
        <f>IF(IFERROR(MATCH(BF595,$BF$4:BF594,0),0)=0,MAX($BG$4:BG594)+1,"")</f>
        <v/>
      </c>
      <c r="BH595" s="113" t="str">
        <f t="shared" si="204"/>
        <v/>
      </c>
      <c r="BI595" s="112" t="str">
        <f t="shared" si="205"/>
        <v/>
      </c>
      <c r="BJ595" s="86" t="str">
        <f t="shared" si="206"/>
        <v/>
      </c>
      <c r="BK595" s="86" t="str">
        <f t="shared" si="210"/>
        <v/>
      </c>
      <c r="BL595" s="86" t="str">
        <f t="shared" si="207"/>
        <v/>
      </c>
      <c r="BM595" s="86" t="str">
        <f t="shared" si="211"/>
        <v/>
      </c>
    </row>
    <row r="596" spans="2:65" s="7" customFormat="1" x14ac:dyDescent="0.25">
      <c r="B596" s="104">
        <v>592</v>
      </c>
      <c r="C596" s="86">
        <f>IFERROR(INDEX(Backlog!B$6:B$1005,Calculation!$B596,1),"")</f>
        <v>0</v>
      </c>
      <c r="D596" s="86" t="str">
        <f>IFERROR(IF(INDEX(Backlog!C$6:C$1005,Calculation!$B596,1)="","",INDEX(Backlog!C$6:C$1005,Calculation!$B596,1)),"")</f>
        <v/>
      </c>
      <c r="E596" s="86" t="str">
        <f>IFERROR(""&amp;INDEX(Backlog!D$6:D$1005,Calculation!$B596,1),"")</f>
        <v/>
      </c>
      <c r="F596" s="86" t="str">
        <f>IFERROR(""&amp;INDEX(Backlog!E$6:E$1005,Calculation!$B596,1),"")</f>
        <v/>
      </c>
      <c r="G596" s="86" t="str">
        <f>IFERROR(""&amp;INDEX(Backlog!F$6:F$1005,Calculation!$B596,1),"")</f>
        <v/>
      </c>
      <c r="H596" s="86" t="str">
        <f>IFERROR(IF(INDEX(Backlog!G$6:G$1005,Calculation!$B596,1)="","",INDEX(Backlog!G$6:G$1005,Calculation!$B596,1)),"")</f>
        <v/>
      </c>
      <c r="I596" s="86" t="str">
        <f>IFERROR(IF(INDEX(Backlog!H$6:H$1005,Calculation!$B596,1)="","Not set",INDEX(Backlog!H$6:H$1005,Calculation!$B596,1)),"")</f>
        <v>Not set</v>
      </c>
      <c r="J596" s="86" t="str">
        <f>IFERROR(""&amp;INDEX(Backlog!I$6:I$1005,Calculation!$B596,1),"")</f>
        <v/>
      </c>
      <c r="K596" s="86" t="str">
        <f>IFERROR(IF(LEN(INDEX(Backlog!J$6:J$1005,Calculation!$B596,1))=0,"Not set",INDEX(Backlog!J$6:J$1005,Calculation!$B596,1)),"")</f>
        <v>Not set</v>
      </c>
      <c r="L596" s="105" t="str">
        <f>IFERROR(IF(INDEX(Backlog!K$6:K$1005,Calculation!$B596,1)="","",INDEX(Backlog!K$6:K$1005,Calculation!$B596,1)),"")</f>
        <v/>
      </c>
      <c r="M596" s="105" t="str">
        <f t="shared" si="194"/>
        <v/>
      </c>
      <c r="N596" s="105" t="str">
        <f>IFERROR(IF(INDEX(Backlog!L$6:L$1005,Calculation!$B596,1)="","",INDEX(Backlog!L$6:L$1005,Calculation!$B596,1)),"")</f>
        <v/>
      </c>
      <c r="O596" s="105" t="str">
        <f t="shared" si="195"/>
        <v/>
      </c>
      <c r="P596" s="86" t="str">
        <f>IFERROR(""&amp;INDEX(Backlog!M$6:M$1005,Calculation!$B596,1),"")</f>
        <v/>
      </c>
      <c r="Q596" s="106" t="str">
        <f t="shared" si="196"/>
        <v/>
      </c>
      <c r="R596" s="106">
        <f t="shared" si="197"/>
        <v>0</v>
      </c>
      <c r="T596" s="107">
        <f t="shared" si="198"/>
        <v>0</v>
      </c>
      <c r="U596" s="86">
        <f t="shared" si="199"/>
        <v>1</v>
      </c>
      <c r="V596" s="86">
        <f t="shared" si="200"/>
        <v>1</v>
      </c>
      <c r="W596" s="86">
        <f t="shared" si="201"/>
        <v>1</v>
      </c>
      <c r="X596" s="86">
        <f t="shared" si="208"/>
        <v>0</v>
      </c>
      <c r="Y596" s="86" t="str">
        <f t="shared" si="202"/>
        <v xml:space="preserve">#0 - </v>
      </c>
      <c r="Z596" s="86" t="str">
        <f t="shared" si="203"/>
        <v>-</v>
      </c>
      <c r="AA596" s="86" t="str">
        <f>IF(X596=0,"",IF(LEN(K596)=0,COLUMN(Kanban!$D$8),IFERROR(MATCH(K596,Kanban!$A$8:$AI$8,0),COLUMN(Kanban!$D$8))))</f>
        <v/>
      </c>
      <c r="AB596" s="86" t="str">
        <f>IF(X596=0,"",2*COUNTIF($AA$5:AA596,AA596)+$AF$5)</f>
        <v/>
      </c>
      <c r="AC596" s="106" t="str">
        <f t="shared" si="209"/>
        <v>-</v>
      </c>
      <c r="BF596" s="111" t="str">
        <f t="array" ref="BF596">IFERROR(SMALL(IF($D$5:$D$1004=$AP$6,$N$5:$N$1004,""),B596),"")</f>
        <v/>
      </c>
      <c r="BG596" s="112" t="str">
        <f>IF(IFERROR(MATCH(BF596,$BF$4:BF595,0),0)=0,MAX($BG$4:BG595)+1,"")</f>
        <v/>
      </c>
      <c r="BH596" s="113" t="str">
        <f t="shared" si="204"/>
        <v/>
      </c>
      <c r="BI596" s="112" t="str">
        <f t="shared" si="205"/>
        <v/>
      </c>
      <c r="BJ596" s="86" t="str">
        <f t="shared" si="206"/>
        <v/>
      </c>
      <c r="BK596" s="86" t="str">
        <f t="shared" si="210"/>
        <v/>
      </c>
      <c r="BL596" s="86" t="str">
        <f t="shared" si="207"/>
        <v/>
      </c>
      <c r="BM596" s="86" t="str">
        <f t="shared" si="211"/>
        <v/>
      </c>
    </row>
    <row r="597" spans="2:65" s="7" customFormat="1" x14ac:dyDescent="0.25">
      <c r="B597" s="104">
        <v>593</v>
      </c>
      <c r="C597" s="86">
        <f>IFERROR(INDEX(Backlog!B$6:B$1005,Calculation!$B597,1),"")</f>
        <v>0</v>
      </c>
      <c r="D597" s="86" t="str">
        <f>IFERROR(IF(INDEX(Backlog!C$6:C$1005,Calculation!$B597,1)="","",INDEX(Backlog!C$6:C$1005,Calculation!$B597,1)),"")</f>
        <v/>
      </c>
      <c r="E597" s="86" t="str">
        <f>IFERROR(""&amp;INDEX(Backlog!D$6:D$1005,Calculation!$B597,1),"")</f>
        <v/>
      </c>
      <c r="F597" s="86" t="str">
        <f>IFERROR(""&amp;INDEX(Backlog!E$6:E$1005,Calculation!$B597,1),"")</f>
        <v/>
      </c>
      <c r="G597" s="86" t="str">
        <f>IFERROR(""&amp;INDEX(Backlog!F$6:F$1005,Calculation!$B597,1),"")</f>
        <v/>
      </c>
      <c r="H597" s="86" t="str">
        <f>IFERROR(IF(INDEX(Backlog!G$6:G$1005,Calculation!$B597,1)="","",INDEX(Backlog!G$6:G$1005,Calculation!$B597,1)),"")</f>
        <v/>
      </c>
      <c r="I597" s="86" t="str">
        <f>IFERROR(IF(INDEX(Backlog!H$6:H$1005,Calculation!$B597,1)="","Not set",INDEX(Backlog!H$6:H$1005,Calculation!$B597,1)),"")</f>
        <v>Not set</v>
      </c>
      <c r="J597" s="86" t="str">
        <f>IFERROR(""&amp;INDEX(Backlog!I$6:I$1005,Calculation!$B597,1),"")</f>
        <v/>
      </c>
      <c r="K597" s="86" t="str">
        <f>IFERROR(IF(LEN(INDEX(Backlog!J$6:J$1005,Calculation!$B597,1))=0,"Not set",INDEX(Backlog!J$6:J$1005,Calculation!$B597,1)),"")</f>
        <v>Not set</v>
      </c>
      <c r="L597" s="105" t="str">
        <f>IFERROR(IF(INDEX(Backlog!K$6:K$1005,Calculation!$B597,1)="","",INDEX(Backlog!K$6:K$1005,Calculation!$B597,1)),"")</f>
        <v/>
      </c>
      <c r="M597" s="105" t="str">
        <f t="shared" si="194"/>
        <v/>
      </c>
      <c r="N597" s="105" t="str">
        <f>IFERROR(IF(INDEX(Backlog!L$6:L$1005,Calculation!$B597,1)="","",INDEX(Backlog!L$6:L$1005,Calculation!$B597,1)),"")</f>
        <v/>
      </c>
      <c r="O597" s="105" t="str">
        <f t="shared" si="195"/>
        <v/>
      </c>
      <c r="P597" s="86" t="str">
        <f>IFERROR(""&amp;INDEX(Backlog!M$6:M$1005,Calculation!$B597,1),"")</f>
        <v/>
      </c>
      <c r="Q597" s="106" t="str">
        <f t="shared" si="196"/>
        <v/>
      </c>
      <c r="R597" s="106">
        <f t="shared" si="197"/>
        <v>0</v>
      </c>
      <c r="T597" s="107">
        <f t="shared" si="198"/>
        <v>0</v>
      </c>
      <c r="U597" s="86">
        <f t="shared" si="199"/>
        <v>1</v>
      </c>
      <c r="V597" s="86">
        <f t="shared" si="200"/>
        <v>1</v>
      </c>
      <c r="W597" s="86">
        <f t="shared" si="201"/>
        <v>1</v>
      </c>
      <c r="X597" s="86">
        <f t="shared" si="208"/>
        <v>0</v>
      </c>
      <c r="Y597" s="86" t="str">
        <f t="shared" si="202"/>
        <v xml:space="preserve">#0 - </v>
      </c>
      <c r="Z597" s="86" t="str">
        <f t="shared" si="203"/>
        <v>-</v>
      </c>
      <c r="AA597" s="86" t="str">
        <f>IF(X597=0,"",IF(LEN(K597)=0,COLUMN(Kanban!$D$8),IFERROR(MATCH(K597,Kanban!$A$8:$AI$8,0),COLUMN(Kanban!$D$8))))</f>
        <v/>
      </c>
      <c r="AB597" s="86" t="str">
        <f>IF(X597=0,"",2*COUNTIF($AA$5:AA597,AA597)+$AF$5)</f>
        <v/>
      </c>
      <c r="AC597" s="106" t="str">
        <f t="shared" si="209"/>
        <v>-</v>
      </c>
      <c r="BF597" s="111" t="str">
        <f t="array" ref="BF597">IFERROR(SMALL(IF($D$5:$D$1004=$AP$6,$N$5:$N$1004,""),B597),"")</f>
        <v/>
      </c>
      <c r="BG597" s="112" t="str">
        <f>IF(IFERROR(MATCH(BF597,$BF$4:BF596,0),0)=0,MAX($BG$4:BG596)+1,"")</f>
        <v/>
      </c>
      <c r="BH597" s="113" t="str">
        <f t="shared" si="204"/>
        <v/>
      </c>
      <c r="BI597" s="112" t="str">
        <f t="shared" si="205"/>
        <v/>
      </c>
      <c r="BJ597" s="86" t="str">
        <f t="shared" si="206"/>
        <v/>
      </c>
      <c r="BK597" s="86" t="str">
        <f t="shared" si="210"/>
        <v/>
      </c>
      <c r="BL597" s="86" t="str">
        <f t="shared" si="207"/>
        <v/>
      </c>
      <c r="BM597" s="86" t="str">
        <f t="shared" si="211"/>
        <v/>
      </c>
    </row>
    <row r="598" spans="2:65" s="7" customFormat="1" x14ac:dyDescent="0.25">
      <c r="B598" s="104">
        <v>594</v>
      </c>
      <c r="C598" s="86">
        <f>IFERROR(INDEX(Backlog!B$6:B$1005,Calculation!$B598,1),"")</f>
        <v>0</v>
      </c>
      <c r="D598" s="86" t="str">
        <f>IFERROR(IF(INDEX(Backlog!C$6:C$1005,Calculation!$B598,1)="","",INDEX(Backlog!C$6:C$1005,Calculation!$B598,1)),"")</f>
        <v/>
      </c>
      <c r="E598" s="86" t="str">
        <f>IFERROR(""&amp;INDEX(Backlog!D$6:D$1005,Calculation!$B598,1),"")</f>
        <v/>
      </c>
      <c r="F598" s="86" t="str">
        <f>IFERROR(""&amp;INDEX(Backlog!E$6:E$1005,Calculation!$B598,1),"")</f>
        <v/>
      </c>
      <c r="G598" s="86" t="str">
        <f>IFERROR(""&amp;INDEX(Backlog!F$6:F$1005,Calculation!$B598,1),"")</f>
        <v/>
      </c>
      <c r="H598" s="86" t="str">
        <f>IFERROR(IF(INDEX(Backlog!G$6:G$1005,Calculation!$B598,1)="","",INDEX(Backlog!G$6:G$1005,Calculation!$B598,1)),"")</f>
        <v/>
      </c>
      <c r="I598" s="86" t="str">
        <f>IFERROR(IF(INDEX(Backlog!H$6:H$1005,Calculation!$B598,1)="","Not set",INDEX(Backlog!H$6:H$1005,Calculation!$B598,1)),"")</f>
        <v>Not set</v>
      </c>
      <c r="J598" s="86" t="str">
        <f>IFERROR(""&amp;INDEX(Backlog!I$6:I$1005,Calculation!$B598,1),"")</f>
        <v/>
      </c>
      <c r="K598" s="86" t="str">
        <f>IFERROR(IF(LEN(INDEX(Backlog!J$6:J$1005,Calculation!$B598,1))=0,"Not set",INDEX(Backlog!J$6:J$1005,Calculation!$B598,1)),"")</f>
        <v>Not set</v>
      </c>
      <c r="L598" s="105" t="str">
        <f>IFERROR(IF(INDEX(Backlog!K$6:K$1005,Calculation!$B598,1)="","",INDEX(Backlog!K$6:K$1005,Calculation!$B598,1)),"")</f>
        <v/>
      </c>
      <c r="M598" s="105" t="str">
        <f t="shared" si="194"/>
        <v/>
      </c>
      <c r="N598" s="105" t="str">
        <f>IFERROR(IF(INDEX(Backlog!L$6:L$1005,Calculation!$B598,1)="","",INDEX(Backlog!L$6:L$1005,Calculation!$B598,1)),"")</f>
        <v/>
      </c>
      <c r="O598" s="105" t="str">
        <f t="shared" si="195"/>
        <v/>
      </c>
      <c r="P598" s="86" t="str">
        <f>IFERROR(""&amp;INDEX(Backlog!M$6:M$1005,Calculation!$B598,1),"")</f>
        <v/>
      </c>
      <c r="Q598" s="106" t="str">
        <f t="shared" si="196"/>
        <v/>
      </c>
      <c r="R598" s="106">
        <f t="shared" si="197"/>
        <v>0</v>
      </c>
      <c r="T598" s="107">
        <f t="shared" si="198"/>
        <v>0</v>
      </c>
      <c r="U598" s="86">
        <f t="shared" si="199"/>
        <v>1</v>
      </c>
      <c r="V598" s="86">
        <f t="shared" si="200"/>
        <v>1</v>
      </c>
      <c r="W598" s="86">
        <f t="shared" si="201"/>
        <v>1</v>
      </c>
      <c r="X598" s="86">
        <f t="shared" si="208"/>
        <v>0</v>
      </c>
      <c r="Y598" s="86" t="str">
        <f t="shared" si="202"/>
        <v xml:space="preserve">#0 - </v>
      </c>
      <c r="Z598" s="86" t="str">
        <f t="shared" si="203"/>
        <v>-</v>
      </c>
      <c r="AA598" s="86" t="str">
        <f>IF(X598=0,"",IF(LEN(K598)=0,COLUMN(Kanban!$D$8),IFERROR(MATCH(K598,Kanban!$A$8:$AI$8,0),COLUMN(Kanban!$D$8))))</f>
        <v/>
      </c>
      <c r="AB598" s="86" t="str">
        <f>IF(X598=0,"",2*COUNTIF($AA$5:AA598,AA598)+$AF$5)</f>
        <v/>
      </c>
      <c r="AC598" s="106" t="str">
        <f t="shared" si="209"/>
        <v>-</v>
      </c>
      <c r="BF598" s="111" t="str">
        <f t="array" ref="BF598">IFERROR(SMALL(IF($D$5:$D$1004=$AP$6,$N$5:$N$1004,""),B598),"")</f>
        <v/>
      </c>
      <c r="BG598" s="112" t="str">
        <f>IF(IFERROR(MATCH(BF598,$BF$4:BF597,0),0)=0,MAX($BG$4:BG597)+1,"")</f>
        <v/>
      </c>
      <c r="BH598" s="113" t="str">
        <f t="shared" si="204"/>
        <v/>
      </c>
      <c r="BI598" s="112" t="str">
        <f t="shared" si="205"/>
        <v/>
      </c>
      <c r="BJ598" s="86" t="str">
        <f t="shared" si="206"/>
        <v/>
      </c>
      <c r="BK598" s="86" t="str">
        <f t="shared" si="210"/>
        <v/>
      </c>
      <c r="BL598" s="86" t="str">
        <f t="shared" si="207"/>
        <v/>
      </c>
      <c r="BM598" s="86" t="str">
        <f t="shared" si="211"/>
        <v/>
      </c>
    </row>
    <row r="599" spans="2:65" s="7" customFormat="1" x14ac:dyDescent="0.25">
      <c r="B599" s="104">
        <v>595</v>
      </c>
      <c r="C599" s="86">
        <f>IFERROR(INDEX(Backlog!B$6:B$1005,Calculation!$B599,1),"")</f>
        <v>0</v>
      </c>
      <c r="D599" s="86" t="str">
        <f>IFERROR(IF(INDEX(Backlog!C$6:C$1005,Calculation!$B599,1)="","",INDEX(Backlog!C$6:C$1005,Calculation!$B599,1)),"")</f>
        <v/>
      </c>
      <c r="E599" s="86" t="str">
        <f>IFERROR(""&amp;INDEX(Backlog!D$6:D$1005,Calculation!$B599,1),"")</f>
        <v/>
      </c>
      <c r="F599" s="86" t="str">
        <f>IFERROR(""&amp;INDEX(Backlog!E$6:E$1005,Calculation!$B599,1),"")</f>
        <v/>
      </c>
      <c r="G599" s="86" t="str">
        <f>IFERROR(""&amp;INDEX(Backlog!F$6:F$1005,Calculation!$B599,1),"")</f>
        <v/>
      </c>
      <c r="H599" s="86" t="str">
        <f>IFERROR(IF(INDEX(Backlog!G$6:G$1005,Calculation!$B599,1)="","",INDEX(Backlog!G$6:G$1005,Calculation!$B599,1)),"")</f>
        <v/>
      </c>
      <c r="I599" s="86" t="str">
        <f>IFERROR(IF(INDEX(Backlog!H$6:H$1005,Calculation!$B599,1)="","Not set",INDEX(Backlog!H$6:H$1005,Calculation!$B599,1)),"")</f>
        <v>Not set</v>
      </c>
      <c r="J599" s="86" t="str">
        <f>IFERROR(""&amp;INDEX(Backlog!I$6:I$1005,Calculation!$B599,1),"")</f>
        <v/>
      </c>
      <c r="K599" s="86" t="str">
        <f>IFERROR(IF(LEN(INDEX(Backlog!J$6:J$1005,Calculation!$B599,1))=0,"Not set",INDEX(Backlog!J$6:J$1005,Calculation!$B599,1)),"")</f>
        <v>Not set</v>
      </c>
      <c r="L599" s="105" t="str">
        <f>IFERROR(IF(INDEX(Backlog!K$6:K$1005,Calculation!$B599,1)="","",INDEX(Backlog!K$6:K$1005,Calculation!$B599,1)),"")</f>
        <v/>
      </c>
      <c r="M599" s="105" t="str">
        <f t="shared" si="194"/>
        <v/>
      </c>
      <c r="N599" s="105" t="str">
        <f>IFERROR(IF(INDEX(Backlog!L$6:L$1005,Calculation!$B599,1)="","",INDEX(Backlog!L$6:L$1005,Calculation!$B599,1)),"")</f>
        <v/>
      </c>
      <c r="O599" s="105" t="str">
        <f t="shared" si="195"/>
        <v/>
      </c>
      <c r="P599" s="86" t="str">
        <f>IFERROR(""&amp;INDEX(Backlog!M$6:M$1005,Calculation!$B599,1),"")</f>
        <v/>
      </c>
      <c r="Q599" s="106" t="str">
        <f t="shared" si="196"/>
        <v/>
      </c>
      <c r="R599" s="106">
        <f t="shared" si="197"/>
        <v>0</v>
      </c>
      <c r="T599" s="107">
        <f t="shared" si="198"/>
        <v>0</v>
      </c>
      <c r="U599" s="86">
        <f t="shared" si="199"/>
        <v>1</v>
      </c>
      <c r="V599" s="86">
        <f t="shared" si="200"/>
        <v>1</v>
      </c>
      <c r="W599" s="86">
        <f t="shared" si="201"/>
        <v>1</v>
      </c>
      <c r="X599" s="86">
        <f t="shared" si="208"/>
        <v>0</v>
      </c>
      <c r="Y599" s="86" t="str">
        <f t="shared" si="202"/>
        <v xml:space="preserve">#0 - </v>
      </c>
      <c r="Z599" s="86" t="str">
        <f t="shared" si="203"/>
        <v>-</v>
      </c>
      <c r="AA599" s="86" t="str">
        <f>IF(X599=0,"",IF(LEN(K599)=0,COLUMN(Kanban!$D$8),IFERROR(MATCH(K599,Kanban!$A$8:$AI$8,0),COLUMN(Kanban!$D$8))))</f>
        <v/>
      </c>
      <c r="AB599" s="86" t="str">
        <f>IF(X599=0,"",2*COUNTIF($AA$5:AA599,AA599)+$AF$5)</f>
        <v/>
      </c>
      <c r="AC599" s="106" t="str">
        <f t="shared" si="209"/>
        <v>-</v>
      </c>
      <c r="BF599" s="111" t="str">
        <f t="array" ref="BF599">IFERROR(SMALL(IF($D$5:$D$1004=$AP$6,$N$5:$N$1004,""),B599),"")</f>
        <v/>
      </c>
      <c r="BG599" s="112" t="str">
        <f>IF(IFERROR(MATCH(BF599,$BF$4:BF598,0),0)=0,MAX($BG$4:BG598)+1,"")</f>
        <v/>
      </c>
      <c r="BH599" s="113" t="str">
        <f t="shared" si="204"/>
        <v/>
      </c>
      <c r="BI599" s="112" t="str">
        <f t="shared" si="205"/>
        <v/>
      </c>
      <c r="BJ599" s="86" t="str">
        <f t="shared" si="206"/>
        <v/>
      </c>
      <c r="BK599" s="86" t="str">
        <f t="shared" si="210"/>
        <v/>
      </c>
      <c r="BL599" s="86" t="str">
        <f t="shared" si="207"/>
        <v/>
      </c>
      <c r="BM599" s="86" t="str">
        <f t="shared" si="211"/>
        <v/>
      </c>
    </row>
    <row r="600" spans="2:65" s="7" customFormat="1" x14ac:dyDescent="0.25">
      <c r="B600" s="104">
        <v>596</v>
      </c>
      <c r="C600" s="86">
        <f>IFERROR(INDEX(Backlog!B$6:B$1005,Calculation!$B600,1),"")</f>
        <v>0</v>
      </c>
      <c r="D600" s="86" t="str">
        <f>IFERROR(IF(INDEX(Backlog!C$6:C$1005,Calculation!$B600,1)="","",INDEX(Backlog!C$6:C$1005,Calculation!$B600,1)),"")</f>
        <v/>
      </c>
      <c r="E600" s="86" t="str">
        <f>IFERROR(""&amp;INDEX(Backlog!D$6:D$1005,Calculation!$B600,1),"")</f>
        <v/>
      </c>
      <c r="F600" s="86" t="str">
        <f>IFERROR(""&amp;INDEX(Backlog!E$6:E$1005,Calculation!$B600,1),"")</f>
        <v/>
      </c>
      <c r="G600" s="86" t="str">
        <f>IFERROR(""&amp;INDEX(Backlog!F$6:F$1005,Calculation!$B600,1),"")</f>
        <v/>
      </c>
      <c r="H600" s="86" t="str">
        <f>IFERROR(IF(INDEX(Backlog!G$6:G$1005,Calculation!$B600,1)="","",INDEX(Backlog!G$6:G$1005,Calculation!$B600,1)),"")</f>
        <v/>
      </c>
      <c r="I600" s="86" t="str">
        <f>IFERROR(IF(INDEX(Backlog!H$6:H$1005,Calculation!$B600,1)="","Not set",INDEX(Backlog!H$6:H$1005,Calculation!$B600,1)),"")</f>
        <v>Not set</v>
      </c>
      <c r="J600" s="86" t="str">
        <f>IFERROR(""&amp;INDEX(Backlog!I$6:I$1005,Calculation!$B600,1),"")</f>
        <v/>
      </c>
      <c r="K600" s="86" t="str">
        <f>IFERROR(IF(LEN(INDEX(Backlog!J$6:J$1005,Calculation!$B600,1))=0,"Not set",INDEX(Backlog!J$6:J$1005,Calculation!$B600,1)),"")</f>
        <v>Not set</v>
      </c>
      <c r="L600" s="105" t="str">
        <f>IFERROR(IF(INDEX(Backlog!K$6:K$1005,Calculation!$B600,1)="","",INDEX(Backlog!K$6:K$1005,Calculation!$B600,1)),"")</f>
        <v/>
      </c>
      <c r="M600" s="105" t="str">
        <f t="shared" si="194"/>
        <v/>
      </c>
      <c r="N600" s="105" t="str">
        <f>IFERROR(IF(INDEX(Backlog!L$6:L$1005,Calculation!$B600,1)="","",INDEX(Backlog!L$6:L$1005,Calculation!$B600,1)),"")</f>
        <v/>
      </c>
      <c r="O600" s="105" t="str">
        <f t="shared" si="195"/>
        <v/>
      </c>
      <c r="P600" s="86" t="str">
        <f>IFERROR(""&amp;INDEX(Backlog!M$6:M$1005,Calculation!$B600,1),"")</f>
        <v/>
      </c>
      <c r="Q600" s="106" t="str">
        <f t="shared" si="196"/>
        <v/>
      </c>
      <c r="R600" s="106">
        <f t="shared" si="197"/>
        <v>0</v>
      </c>
      <c r="T600" s="107">
        <f t="shared" si="198"/>
        <v>0</v>
      </c>
      <c r="U600" s="86">
        <f t="shared" si="199"/>
        <v>1</v>
      </c>
      <c r="V600" s="86">
        <f t="shared" si="200"/>
        <v>1</v>
      </c>
      <c r="W600" s="86">
        <f t="shared" si="201"/>
        <v>1</v>
      </c>
      <c r="X600" s="86">
        <f t="shared" si="208"/>
        <v>0</v>
      </c>
      <c r="Y600" s="86" t="str">
        <f t="shared" si="202"/>
        <v xml:space="preserve">#0 - </v>
      </c>
      <c r="Z600" s="86" t="str">
        <f t="shared" si="203"/>
        <v>-</v>
      </c>
      <c r="AA600" s="86" t="str">
        <f>IF(X600=0,"",IF(LEN(K600)=0,COLUMN(Kanban!$D$8),IFERROR(MATCH(K600,Kanban!$A$8:$AI$8,0),COLUMN(Kanban!$D$8))))</f>
        <v/>
      </c>
      <c r="AB600" s="86" t="str">
        <f>IF(X600=0,"",2*COUNTIF($AA$5:AA600,AA600)+$AF$5)</f>
        <v/>
      </c>
      <c r="AC600" s="106" t="str">
        <f t="shared" si="209"/>
        <v>-</v>
      </c>
      <c r="BF600" s="111" t="str">
        <f t="array" ref="BF600">IFERROR(SMALL(IF($D$5:$D$1004=$AP$6,$N$5:$N$1004,""),B600),"")</f>
        <v/>
      </c>
      <c r="BG600" s="112" t="str">
        <f>IF(IFERROR(MATCH(BF600,$BF$4:BF599,0),0)=0,MAX($BG$4:BG599)+1,"")</f>
        <v/>
      </c>
      <c r="BH600" s="113" t="str">
        <f t="shared" si="204"/>
        <v/>
      </c>
      <c r="BI600" s="112" t="str">
        <f t="shared" si="205"/>
        <v/>
      </c>
      <c r="BJ600" s="86" t="str">
        <f t="shared" si="206"/>
        <v/>
      </c>
      <c r="BK600" s="86" t="str">
        <f t="shared" si="210"/>
        <v/>
      </c>
      <c r="BL600" s="86" t="str">
        <f t="shared" si="207"/>
        <v/>
      </c>
      <c r="BM600" s="86" t="str">
        <f t="shared" si="211"/>
        <v/>
      </c>
    </row>
    <row r="601" spans="2:65" s="7" customFormat="1" x14ac:dyDescent="0.25">
      <c r="B601" s="104">
        <v>597</v>
      </c>
      <c r="C601" s="86">
        <f>IFERROR(INDEX(Backlog!B$6:B$1005,Calculation!$B601,1),"")</f>
        <v>0</v>
      </c>
      <c r="D601" s="86" t="str">
        <f>IFERROR(IF(INDEX(Backlog!C$6:C$1005,Calculation!$B601,1)="","",INDEX(Backlog!C$6:C$1005,Calculation!$B601,1)),"")</f>
        <v/>
      </c>
      <c r="E601" s="86" t="str">
        <f>IFERROR(""&amp;INDEX(Backlog!D$6:D$1005,Calculation!$B601,1),"")</f>
        <v/>
      </c>
      <c r="F601" s="86" t="str">
        <f>IFERROR(""&amp;INDEX(Backlog!E$6:E$1005,Calculation!$B601,1),"")</f>
        <v/>
      </c>
      <c r="G601" s="86" t="str">
        <f>IFERROR(""&amp;INDEX(Backlog!F$6:F$1005,Calculation!$B601,1),"")</f>
        <v/>
      </c>
      <c r="H601" s="86" t="str">
        <f>IFERROR(IF(INDEX(Backlog!G$6:G$1005,Calculation!$B601,1)="","",INDEX(Backlog!G$6:G$1005,Calculation!$B601,1)),"")</f>
        <v/>
      </c>
      <c r="I601" s="86" t="str">
        <f>IFERROR(IF(INDEX(Backlog!H$6:H$1005,Calculation!$B601,1)="","Not set",INDEX(Backlog!H$6:H$1005,Calculation!$B601,1)),"")</f>
        <v>Not set</v>
      </c>
      <c r="J601" s="86" t="str">
        <f>IFERROR(""&amp;INDEX(Backlog!I$6:I$1005,Calculation!$B601,1),"")</f>
        <v/>
      </c>
      <c r="K601" s="86" t="str">
        <f>IFERROR(IF(LEN(INDEX(Backlog!J$6:J$1005,Calculation!$B601,1))=0,"Not set",INDEX(Backlog!J$6:J$1005,Calculation!$B601,1)),"")</f>
        <v>Not set</v>
      </c>
      <c r="L601" s="105" t="str">
        <f>IFERROR(IF(INDEX(Backlog!K$6:K$1005,Calculation!$B601,1)="","",INDEX(Backlog!K$6:K$1005,Calculation!$B601,1)),"")</f>
        <v/>
      </c>
      <c r="M601" s="105" t="str">
        <f t="shared" si="194"/>
        <v/>
      </c>
      <c r="N601" s="105" t="str">
        <f>IFERROR(IF(INDEX(Backlog!L$6:L$1005,Calculation!$B601,1)="","",INDEX(Backlog!L$6:L$1005,Calculation!$B601,1)),"")</f>
        <v/>
      </c>
      <c r="O601" s="105" t="str">
        <f t="shared" si="195"/>
        <v/>
      </c>
      <c r="P601" s="86" t="str">
        <f>IFERROR(""&amp;INDEX(Backlog!M$6:M$1005,Calculation!$B601,1),"")</f>
        <v/>
      </c>
      <c r="Q601" s="106" t="str">
        <f t="shared" si="196"/>
        <v/>
      </c>
      <c r="R601" s="106">
        <f t="shared" si="197"/>
        <v>0</v>
      </c>
      <c r="T601" s="107">
        <f t="shared" si="198"/>
        <v>0</v>
      </c>
      <c r="U601" s="86">
        <f t="shared" si="199"/>
        <v>1</v>
      </c>
      <c r="V601" s="86">
        <f t="shared" si="200"/>
        <v>1</v>
      </c>
      <c r="W601" s="86">
        <f t="shared" si="201"/>
        <v>1</v>
      </c>
      <c r="X601" s="86">
        <f t="shared" si="208"/>
        <v>0</v>
      </c>
      <c r="Y601" s="86" t="str">
        <f t="shared" si="202"/>
        <v xml:space="preserve">#0 - </v>
      </c>
      <c r="Z601" s="86" t="str">
        <f t="shared" si="203"/>
        <v>-</v>
      </c>
      <c r="AA601" s="86" t="str">
        <f>IF(X601=0,"",IF(LEN(K601)=0,COLUMN(Kanban!$D$8),IFERROR(MATCH(K601,Kanban!$A$8:$AI$8,0),COLUMN(Kanban!$D$8))))</f>
        <v/>
      </c>
      <c r="AB601" s="86" t="str">
        <f>IF(X601=0,"",2*COUNTIF($AA$5:AA601,AA601)+$AF$5)</f>
        <v/>
      </c>
      <c r="AC601" s="106" t="str">
        <f t="shared" si="209"/>
        <v>-</v>
      </c>
      <c r="BF601" s="111" t="str">
        <f t="array" ref="BF601">IFERROR(SMALL(IF($D$5:$D$1004=$AP$6,$N$5:$N$1004,""),B601),"")</f>
        <v/>
      </c>
      <c r="BG601" s="112" t="str">
        <f>IF(IFERROR(MATCH(BF601,$BF$4:BF600,0),0)=0,MAX($BG$4:BG600)+1,"")</f>
        <v/>
      </c>
      <c r="BH601" s="113" t="str">
        <f t="shared" si="204"/>
        <v/>
      </c>
      <c r="BI601" s="112" t="str">
        <f t="shared" si="205"/>
        <v/>
      </c>
      <c r="BJ601" s="86" t="str">
        <f t="shared" si="206"/>
        <v/>
      </c>
      <c r="BK601" s="86" t="str">
        <f t="shared" si="210"/>
        <v/>
      </c>
      <c r="BL601" s="86" t="str">
        <f t="shared" si="207"/>
        <v/>
      </c>
      <c r="BM601" s="86" t="str">
        <f t="shared" si="211"/>
        <v/>
      </c>
    </row>
    <row r="602" spans="2:65" s="7" customFormat="1" x14ac:dyDescent="0.25">
      <c r="B602" s="104">
        <v>598</v>
      </c>
      <c r="C602" s="86">
        <f>IFERROR(INDEX(Backlog!B$6:B$1005,Calculation!$B602,1),"")</f>
        <v>0</v>
      </c>
      <c r="D602" s="86" t="str">
        <f>IFERROR(IF(INDEX(Backlog!C$6:C$1005,Calculation!$B602,1)="","",INDEX(Backlog!C$6:C$1005,Calculation!$B602,1)),"")</f>
        <v/>
      </c>
      <c r="E602" s="86" t="str">
        <f>IFERROR(""&amp;INDEX(Backlog!D$6:D$1005,Calculation!$B602,1),"")</f>
        <v/>
      </c>
      <c r="F602" s="86" t="str">
        <f>IFERROR(""&amp;INDEX(Backlog!E$6:E$1005,Calculation!$B602,1),"")</f>
        <v/>
      </c>
      <c r="G602" s="86" t="str">
        <f>IFERROR(""&amp;INDEX(Backlog!F$6:F$1005,Calculation!$B602,1),"")</f>
        <v/>
      </c>
      <c r="H602" s="86" t="str">
        <f>IFERROR(IF(INDEX(Backlog!G$6:G$1005,Calculation!$B602,1)="","",INDEX(Backlog!G$6:G$1005,Calculation!$B602,1)),"")</f>
        <v/>
      </c>
      <c r="I602" s="86" t="str">
        <f>IFERROR(IF(INDEX(Backlog!H$6:H$1005,Calculation!$B602,1)="","Not set",INDEX(Backlog!H$6:H$1005,Calculation!$B602,1)),"")</f>
        <v>Not set</v>
      </c>
      <c r="J602" s="86" t="str">
        <f>IFERROR(""&amp;INDEX(Backlog!I$6:I$1005,Calculation!$B602,1),"")</f>
        <v/>
      </c>
      <c r="K602" s="86" t="str">
        <f>IFERROR(IF(LEN(INDEX(Backlog!J$6:J$1005,Calculation!$B602,1))=0,"Not set",INDEX(Backlog!J$6:J$1005,Calculation!$B602,1)),"")</f>
        <v>Not set</v>
      </c>
      <c r="L602" s="105" t="str">
        <f>IFERROR(IF(INDEX(Backlog!K$6:K$1005,Calculation!$B602,1)="","",INDEX(Backlog!K$6:K$1005,Calculation!$B602,1)),"")</f>
        <v/>
      </c>
      <c r="M602" s="105" t="str">
        <f t="shared" si="194"/>
        <v/>
      </c>
      <c r="N602" s="105" t="str">
        <f>IFERROR(IF(INDEX(Backlog!L$6:L$1005,Calculation!$B602,1)="","",INDEX(Backlog!L$6:L$1005,Calculation!$B602,1)),"")</f>
        <v/>
      </c>
      <c r="O602" s="105" t="str">
        <f t="shared" si="195"/>
        <v/>
      </c>
      <c r="P602" s="86" t="str">
        <f>IFERROR(""&amp;INDEX(Backlog!M$6:M$1005,Calculation!$B602,1),"")</f>
        <v/>
      </c>
      <c r="Q602" s="106" t="str">
        <f t="shared" si="196"/>
        <v/>
      </c>
      <c r="R602" s="106">
        <f t="shared" si="197"/>
        <v>0</v>
      </c>
      <c r="T602" s="107">
        <f t="shared" si="198"/>
        <v>0</v>
      </c>
      <c r="U602" s="86">
        <f t="shared" si="199"/>
        <v>1</v>
      </c>
      <c r="V602" s="86">
        <f t="shared" si="200"/>
        <v>1</v>
      </c>
      <c r="W602" s="86">
        <f t="shared" si="201"/>
        <v>1</v>
      </c>
      <c r="X602" s="86">
        <f t="shared" si="208"/>
        <v>0</v>
      </c>
      <c r="Y602" s="86" t="str">
        <f t="shared" si="202"/>
        <v xml:space="preserve">#0 - </v>
      </c>
      <c r="Z602" s="86" t="str">
        <f t="shared" si="203"/>
        <v>-</v>
      </c>
      <c r="AA602" s="86" t="str">
        <f>IF(X602=0,"",IF(LEN(K602)=0,COLUMN(Kanban!$D$8),IFERROR(MATCH(K602,Kanban!$A$8:$AI$8,0),COLUMN(Kanban!$D$8))))</f>
        <v/>
      </c>
      <c r="AB602" s="86" t="str">
        <f>IF(X602=0,"",2*COUNTIF($AA$5:AA602,AA602)+$AF$5)</f>
        <v/>
      </c>
      <c r="AC602" s="106" t="str">
        <f t="shared" si="209"/>
        <v>-</v>
      </c>
      <c r="BF602" s="111" t="str">
        <f t="array" ref="BF602">IFERROR(SMALL(IF($D$5:$D$1004=$AP$6,$N$5:$N$1004,""),B602),"")</f>
        <v/>
      </c>
      <c r="BG602" s="112" t="str">
        <f>IF(IFERROR(MATCH(BF602,$BF$4:BF601,0),0)=0,MAX($BG$4:BG601)+1,"")</f>
        <v/>
      </c>
      <c r="BH602" s="113" t="str">
        <f t="shared" si="204"/>
        <v/>
      </c>
      <c r="BI602" s="112" t="str">
        <f t="shared" si="205"/>
        <v/>
      </c>
      <c r="BJ602" s="86" t="str">
        <f t="shared" si="206"/>
        <v/>
      </c>
      <c r="BK602" s="86" t="str">
        <f t="shared" si="210"/>
        <v/>
      </c>
      <c r="BL602" s="86" t="str">
        <f t="shared" si="207"/>
        <v/>
      </c>
      <c r="BM602" s="86" t="str">
        <f t="shared" si="211"/>
        <v/>
      </c>
    </row>
    <row r="603" spans="2:65" s="7" customFormat="1" x14ac:dyDescent="0.25">
      <c r="B603" s="104">
        <v>599</v>
      </c>
      <c r="C603" s="86">
        <f>IFERROR(INDEX(Backlog!B$6:B$1005,Calculation!$B603,1),"")</f>
        <v>0</v>
      </c>
      <c r="D603" s="86" t="str">
        <f>IFERROR(IF(INDEX(Backlog!C$6:C$1005,Calculation!$B603,1)="","",INDEX(Backlog!C$6:C$1005,Calculation!$B603,1)),"")</f>
        <v/>
      </c>
      <c r="E603" s="86" t="str">
        <f>IFERROR(""&amp;INDEX(Backlog!D$6:D$1005,Calculation!$B603,1),"")</f>
        <v/>
      </c>
      <c r="F603" s="86" t="str">
        <f>IFERROR(""&amp;INDEX(Backlog!E$6:E$1005,Calculation!$B603,1),"")</f>
        <v/>
      </c>
      <c r="G603" s="86" t="str">
        <f>IFERROR(""&amp;INDEX(Backlog!F$6:F$1005,Calculation!$B603,1),"")</f>
        <v/>
      </c>
      <c r="H603" s="86" t="str">
        <f>IFERROR(IF(INDEX(Backlog!G$6:G$1005,Calculation!$B603,1)="","",INDEX(Backlog!G$6:G$1005,Calculation!$B603,1)),"")</f>
        <v/>
      </c>
      <c r="I603" s="86" t="str">
        <f>IFERROR(IF(INDEX(Backlog!H$6:H$1005,Calculation!$B603,1)="","Not set",INDEX(Backlog!H$6:H$1005,Calculation!$B603,1)),"")</f>
        <v>Not set</v>
      </c>
      <c r="J603" s="86" t="str">
        <f>IFERROR(""&amp;INDEX(Backlog!I$6:I$1005,Calculation!$B603,1),"")</f>
        <v/>
      </c>
      <c r="K603" s="86" t="str">
        <f>IFERROR(IF(LEN(INDEX(Backlog!J$6:J$1005,Calculation!$B603,1))=0,"Not set",INDEX(Backlog!J$6:J$1005,Calculation!$B603,1)),"")</f>
        <v>Not set</v>
      </c>
      <c r="L603" s="105" t="str">
        <f>IFERROR(IF(INDEX(Backlog!K$6:K$1005,Calculation!$B603,1)="","",INDEX(Backlog!K$6:K$1005,Calculation!$B603,1)),"")</f>
        <v/>
      </c>
      <c r="M603" s="105" t="str">
        <f t="shared" si="194"/>
        <v/>
      </c>
      <c r="N603" s="105" t="str">
        <f>IFERROR(IF(INDEX(Backlog!L$6:L$1005,Calculation!$B603,1)="","",INDEX(Backlog!L$6:L$1005,Calculation!$B603,1)),"")</f>
        <v/>
      </c>
      <c r="O603" s="105" t="str">
        <f t="shared" si="195"/>
        <v/>
      </c>
      <c r="P603" s="86" t="str">
        <f>IFERROR(""&amp;INDEX(Backlog!M$6:M$1005,Calculation!$B603,1),"")</f>
        <v/>
      </c>
      <c r="Q603" s="106" t="str">
        <f t="shared" si="196"/>
        <v/>
      </c>
      <c r="R603" s="106">
        <f t="shared" si="197"/>
        <v>0</v>
      </c>
      <c r="T603" s="107">
        <f t="shared" si="198"/>
        <v>0</v>
      </c>
      <c r="U603" s="86">
        <f t="shared" si="199"/>
        <v>1</v>
      </c>
      <c r="V603" s="86">
        <f t="shared" si="200"/>
        <v>1</v>
      </c>
      <c r="W603" s="86">
        <f t="shared" si="201"/>
        <v>1</v>
      </c>
      <c r="X603" s="86">
        <f t="shared" si="208"/>
        <v>0</v>
      </c>
      <c r="Y603" s="86" t="str">
        <f t="shared" si="202"/>
        <v xml:space="preserve">#0 - </v>
      </c>
      <c r="Z603" s="86" t="str">
        <f t="shared" si="203"/>
        <v>-</v>
      </c>
      <c r="AA603" s="86" t="str">
        <f>IF(X603=0,"",IF(LEN(K603)=0,COLUMN(Kanban!$D$8),IFERROR(MATCH(K603,Kanban!$A$8:$AI$8,0),COLUMN(Kanban!$D$8))))</f>
        <v/>
      </c>
      <c r="AB603" s="86" t="str">
        <f>IF(X603=0,"",2*COUNTIF($AA$5:AA603,AA603)+$AF$5)</f>
        <v/>
      </c>
      <c r="AC603" s="106" t="str">
        <f t="shared" si="209"/>
        <v>-</v>
      </c>
      <c r="BF603" s="111" t="str">
        <f t="array" ref="BF603">IFERROR(SMALL(IF($D$5:$D$1004=$AP$6,$N$5:$N$1004,""),B603),"")</f>
        <v/>
      </c>
      <c r="BG603" s="112" t="str">
        <f>IF(IFERROR(MATCH(BF603,$BF$4:BF602,0),0)=0,MAX($BG$4:BG602)+1,"")</f>
        <v/>
      </c>
      <c r="BH603" s="113" t="str">
        <f t="shared" si="204"/>
        <v/>
      </c>
      <c r="BI603" s="112" t="str">
        <f t="shared" si="205"/>
        <v/>
      </c>
      <c r="BJ603" s="86" t="str">
        <f t="shared" si="206"/>
        <v/>
      </c>
      <c r="BK603" s="86" t="str">
        <f t="shared" si="210"/>
        <v/>
      </c>
      <c r="BL603" s="86" t="str">
        <f t="shared" si="207"/>
        <v/>
      </c>
      <c r="BM603" s="86" t="str">
        <f t="shared" si="211"/>
        <v/>
      </c>
    </row>
    <row r="604" spans="2:65" s="7" customFormat="1" x14ac:dyDescent="0.25">
      <c r="B604" s="104">
        <v>600</v>
      </c>
      <c r="C604" s="86">
        <f>IFERROR(INDEX(Backlog!B$6:B$1005,Calculation!$B604,1),"")</f>
        <v>0</v>
      </c>
      <c r="D604" s="86" t="str">
        <f>IFERROR(IF(INDEX(Backlog!C$6:C$1005,Calculation!$B604,1)="","",INDEX(Backlog!C$6:C$1005,Calculation!$B604,1)),"")</f>
        <v/>
      </c>
      <c r="E604" s="86" t="str">
        <f>IFERROR(""&amp;INDEX(Backlog!D$6:D$1005,Calculation!$B604,1),"")</f>
        <v/>
      </c>
      <c r="F604" s="86" t="str">
        <f>IFERROR(""&amp;INDEX(Backlog!E$6:E$1005,Calculation!$B604,1),"")</f>
        <v/>
      </c>
      <c r="G604" s="86" t="str">
        <f>IFERROR(""&amp;INDEX(Backlog!F$6:F$1005,Calculation!$B604,1),"")</f>
        <v/>
      </c>
      <c r="H604" s="86" t="str">
        <f>IFERROR(IF(INDEX(Backlog!G$6:G$1005,Calculation!$B604,1)="","",INDEX(Backlog!G$6:G$1005,Calculation!$B604,1)),"")</f>
        <v/>
      </c>
      <c r="I604" s="86" t="str">
        <f>IFERROR(IF(INDEX(Backlog!H$6:H$1005,Calculation!$B604,1)="","Not set",INDEX(Backlog!H$6:H$1005,Calculation!$B604,1)),"")</f>
        <v>Not set</v>
      </c>
      <c r="J604" s="86" t="str">
        <f>IFERROR(""&amp;INDEX(Backlog!I$6:I$1005,Calculation!$B604,1),"")</f>
        <v/>
      </c>
      <c r="K604" s="86" t="str">
        <f>IFERROR(IF(LEN(INDEX(Backlog!J$6:J$1005,Calculation!$B604,1))=0,"Not set",INDEX(Backlog!J$6:J$1005,Calculation!$B604,1)),"")</f>
        <v>Not set</v>
      </c>
      <c r="L604" s="105" t="str">
        <f>IFERROR(IF(INDEX(Backlog!K$6:K$1005,Calculation!$B604,1)="","",INDEX(Backlog!K$6:K$1005,Calculation!$B604,1)),"")</f>
        <v/>
      </c>
      <c r="M604" s="105" t="str">
        <f t="shared" si="194"/>
        <v/>
      </c>
      <c r="N604" s="105" t="str">
        <f>IFERROR(IF(INDEX(Backlog!L$6:L$1005,Calculation!$B604,1)="","",INDEX(Backlog!L$6:L$1005,Calculation!$B604,1)),"")</f>
        <v/>
      </c>
      <c r="O604" s="105" t="str">
        <f t="shared" si="195"/>
        <v/>
      </c>
      <c r="P604" s="86" t="str">
        <f>IFERROR(""&amp;INDEX(Backlog!M$6:M$1005,Calculation!$B604,1),"")</f>
        <v/>
      </c>
      <c r="Q604" s="106" t="str">
        <f t="shared" si="196"/>
        <v/>
      </c>
      <c r="R604" s="106">
        <f t="shared" si="197"/>
        <v>0</v>
      </c>
      <c r="T604" s="107">
        <f t="shared" si="198"/>
        <v>0</v>
      </c>
      <c r="U604" s="86">
        <f t="shared" si="199"/>
        <v>1</v>
      </c>
      <c r="V604" s="86">
        <f t="shared" si="200"/>
        <v>1</v>
      </c>
      <c r="W604" s="86">
        <f t="shared" si="201"/>
        <v>1</v>
      </c>
      <c r="X604" s="86">
        <f t="shared" si="208"/>
        <v>0</v>
      </c>
      <c r="Y604" s="86" t="str">
        <f t="shared" si="202"/>
        <v xml:space="preserve">#0 - </v>
      </c>
      <c r="Z604" s="86" t="str">
        <f t="shared" si="203"/>
        <v>-</v>
      </c>
      <c r="AA604" s="86" t="str">
        <f>IF(X604=0,"",IF(LEN(K604)=0,COLUMN(Kanban!$D$8),IFERROR(MATCH(K604,Kanban!$A$8:$AI$8,0),COLUMN(Kanban!$D$8))))</f>
        <v/>
      </c>
      <c r="AB604" s="86" t="str">
        <f>IF(X604=0,"",2*COUNTIF($AA$5:AA604,AA604)+$AF$5)</f>
        <v/>
      </c>
      <c r="AC604" s="106" t="str">
        <f t="shared" si="209"/>
        <v>-</v>
      </c>
      <c r="BF604" s="111" t="str">
        <f t="array" ref="BF604">IFERROR(SMALL(IF($D$5:$D$1004=$AP$6,$N$5:$N$1004,""),B604),"")</f>
        <v/>
      </c>
      <c r="BG604" s="112" t="str">
        <f>IF(IFERROR(MATCH(BF604,$BF$4:BF603,0),0)=0,MAX($BG$4:BG603)+1,"")</f>
        <v/>
      </c>
      <c r="BH604" s="113" t="str">
        <f t="shared" si="204"/>
        <v/>
      </c>
      <c r="BI604" s="112" t="str">
        <f t="shared" si="205"/>
        <v/>
      </c>
      <c r="BJ604" s="86" t="str">
        <f t="shared" si="206"/>
        <v/>
      </c>
      <c r="BK604" s="86" t="str">
        <f t="shared" si="210"/>
        <v/>
      </c>
      <c r="BL604" s="86" t="str">
        <f t="shared" si="207"/>
        <v/>
      </c>
      <c r="BM604" s="86" t="str">
        <f t="shared" si="211"/>
        <v/>
      </c>
    </row>
    <row r="605" spans="2:65" s="7" customFormat="1" x14ac:dyDescent="0.25">
      <c r="B605" s="104">
        <v>601</v>
      </c>
      <c r="C605" s="86">
        <f>IFERROR(INDEX(Backlog!B$6:B$1005,Calculation!$B605,1),"")</f>
        <v>0</v>
      </c>
      <c r="D605" s="86" t="str">
        <f>IFERROR(IF(INDEX(Backlog!C$6:C$1005,Calculation!$B605,1)="","",INDEX(Backlog!C$6:C$1005,Calculation!$B605,1)),"")</f>
        <v/>
      </c>
      <c r="E605" s="86" t="str">
        <f>IFERROR(""&amp;INDEX(Backlog!D$6:D$1005,Calculation!$B605,1),"")</f>
        <v/>
      </c>
      <c r="F605" s="86" t="str">
        <f>IFERROR(""&amp;INDEX(Backlog!E$6:E$1005,Calculation!$B605,1),"")</f>
        <v/>
      </c>
      <c r="G605" s="86" t="str">
        <f>IFERROR(""&amp;INDEX(Backlog!F$6:F$1005,Calculation!$B605,1),"")</f>
        <v/>
      </c>
      <c r="H605" s="86" t="str">
        <f>IFERROR(IF(INDEX(Backlog!G$6:G$1005,Calculation!$B605,1)="","",INDEX(Backlog!G$6:G$1005,Calculation!$B605,1)),"")</f>
        <v/>
      </c>
      <c r="I605" s="86" t="str">
        <f>IFERROR(IF(INDEX(Backlog!H$6:H$1005,Calculation!$B605,1)="","Not set",INDEX(Backlog!H$6:H$1005,Calculation!$B605,1)),"")</f>
        <v>Not set</v>
      </c>
      <c r="J605" s="86" t="str">
        <f>IFERROR(""&amp;INDEX(Backlog!I$6:I$1005,Calculation!$B605,1),"")</f>
        <v/>
      </c>
      <c r="K605" s="86" t="str">
        <f>IFERROR(IF(LEN(INDEX(Backlog!J$6:J$1005,Calculation!$B605,1))=0,"Not set",INDEX(Backlog!J$6:J$1005,Calculation!$B605,1)),"")</f>
        <v>Not set</v>
      </c>
      <c r="L605" s="105" t="str">
        <f>IFERROR(IF(INDEX(Backlog!K$6:K$1005,Calculation!$B605,1)="","",INDEX(Backlog!K$6:K$1005,Calculation!$B605,1)),"")</f>
        <v/>
      </c>
      <c r="M605" s="105" t="str">
        <f t="shared" si="194"/>
        <v/>
      </c>
      <c r="N605" s="105" t="str">
        <f>IFERROR(IF(INDEX(Backlog!L$6:L$1005,Calculation!$B605,1)="","",INDEX(Backlog!L$6:L$1005,Calculation!$B605,1)),"")</f>
        <v/>
      </c>
      <c r="O605" s="105" t="str">
        <f t="shared" si="195"/>
        <v/>
      </c>
      <c r="P605" s="86" t="str">
        <f>IFERROR(""&amp;INDEX(Backlog!M$6:M$1005,Calculation!$B605,1),"")</f>
        <v/>
      </c>
      <c r="Q605" s="106" t="str">
        <f t="shared" si="196"/>
        <v/>
      </c>
      <c r="R605" s="106">
        <f t="shared" si="197"/>
        <v>0</v>
      </c>
      <c r="T605" s="107">
        <f t="shared" si="198"/>
        <v>0</v>
      </c>
      <c r="U605" s="86">
        <f t="shared" si="199"/>
        <v>1</v>
      </c>
      <c r="V605" s="86">
        <f t="shared" si="200"/>
        <v>1</v>
      </c>
      <c r="W605" s="86">
        <f t="shared" si="201"/>
        <v>1</v>
      </c>
      <c r="X605" s="86">
        <f t="shared" si="208"/>
        <v>0</v>
      </c>
      <c r="Y605" s="86" t="str">
        <f t="shared" si="202"/>
        <v xml:space="preserve">#0 - </v>
      </c>
      <c r="Z605" s="86" t="str">
        <f t="shared" si="203"/>
        <v>-</v>
      </c>
      <c r="AA605" s="86" t="str">
        <f>IF(X605=0,"",IF(LEN(K605)=0,COLUMN(Kanban!$D$8),IFERROR(MATCH(K605,Kanban!$A$8:$AI$8,0),COLUMN(Kanban!$D$8))))</f>
        <v/>
      </c>
      <c r="AB605" s="86" t="str">
        <f>IF(X605=0,"",2*COUNTIF($AA$5:AA605,AA605)+$AF$5)</f>
        <v/>
      </c>
      <c r="AC605" s="106" t="str">
        <f t="shared" si="209"/>
        <v>-</v>
      </c>
      <c r="BF605" s="111" t="str">
        <f t="array" ref="BF605">IFERROR(SMALL(IF($D$5:$D$1004=$AP$6,$N$5:$N$1004,""),B605),"")</f>
        <v/>
      </c>
      <c r="BG605" s="112" t="str">
        <f>IF(IFERROR(MATCH(BF605,$BF$4:BF604,0),0)=0,MAX($BG$4:BG604)+1,"")</f>
        <v/>
      </c>
      <c r="BH605" s="113" t="str">
        <f t="shared" si="204"/>
        <v/>
      </c>
      <c r="BI605" s="112" t="str">
        <f t="shared" si="205"/>
        <v/>
      </c>
      <c r="BJ605" s="86" t="str">
        <f t="shared" si="206"/>
        <v/>
      </c>
      <c r="BK605" s="86" t="str">
        <f t="shared" si="210"/>
        <v/>
      </c>
      <c r="BL605" s="86" t="str">
        <f t="shared" si="207"/>
        <v/>
      </c>
      <c r="BM605" s="86" t="str">
        <f t="shared" si="211"/>
        <v/>
      </c>
    </row>
    <row r="606" spans="2:65" s="7" customFormat="1" x14ac:dyDescent="0.25">
      <c r="B606" s="104">
        <v>602</v>
      </c>
      <c r="C606" s="86">
        <f>IFERROR(INDEX(Backlog!B$6:B$1005,Calculation!$B606,1),"")</f>
        <v>0</v>
      </c>
      <c r="D606" s="86" t="str">
        <f>IFERROR(IF(INDEX(Backlog!C$6:C$1005,Calculation!$B606,1)="","",INDEX(Backlog!C$6:C$1005,Calculation!$B606,1)),"")</f>
        <v/>
      </c>
      <c r="E606" s="86" t="str">
        <f>IFERROR(""&amp;INDEX(Backlog!D$6:D$1005,Calculation!$B606,1),"")</f>
        <v/>
      </c>
      <c r="F606" s="86" t="str">
        <f>IFERROR(""&amp;INDEX(Backlog!E$6:E$1005,Calculation!$B606,1),"")</f>
        <v/>
      </c>
      <c r="G606" s="86" t="str">
        <f>IFERROR(""&amp;INDEX(Backlog!F$6:F$1005,Calculation!$B606,1),"")</f>
        <v/>
      </c>
      <c r="H606" s="86" t="str">
        <f>IFERROR(IF(INDEX(Backlog!G$6:G$1005,Calculation!$B606,1)="","",INDEX(Backlog!G$6:G$1005,Calculation!$B606,1)),"")</f>
        <v/>
      </c>
      <c r="I606" s="86" t="str">
        <f>IFERROR(IF(INDEX(Backlog!H$6:H$1005,Calculation!$B606,1)="","Not set",INDEX(Backlog!H$6:H$1005,Calculation!$B606,1)),"")</f>
        <v>Not set</v>
      </c>
      <c r="J606" s="86" t="str">
        <f>IFERROR(""&amp;INDEX(Backlog!I$6:I$1005,Calculation!$B606,1),"")</f>
        <v/>
      </c>
      <c r="K606" s="86" t="str">
        <f>IFERROR(IF(LEN(INDEX(Backlog!J$6:J$1005,Calculation!$B606,1))=0,"Not set",INDEX(Backlog!J$6:J$1005,Calculation!$B606,1)),"")</f>
        <v>Not set</v>
      </c>
      <c r="L606" s="105" t="str">
        <f>IFERROR(IF(INDEX(Backlog!K$6:K$1005,Calculation!$B606,1)="","",INDEX(Backlog!K$6:K$1005,Calculation!$B606,1)),"")</f>
        <v/>
      </c>
      <c r="M606" s="105" t="str">
        <f t="shared" si="194"/>
        <v/>
      </c>
      <c r="N606" s="105" t="str">
        <f>IFERROR(IF(INDEX(Backlog!L$6:L$1005,Calculation!$B606,1)="","",INDEX(Backlog!L$6:L$1005,Calculation!$B606,1)),"")</f>
        <v/>
      </c>
      <c r="O606" s="105" t="str">
        <f t="shared" si="195"/>
        <v/>
      </c>
      <c r="P606" s="86" t="str">
        <f>IFERROR(""&amp;INDEX(Backlog!M$6:M$1005,Calculation!$B606,1),"")</f>
        <v/>
      </c>
      <c r="Q606" s="106" t="str">
        <f t="shared" si="196"/>
        <v/>
      </c>
      <c r="R606" s="106">
        <f t="shared" si="197"/>
        <v>0</v>
      </c>
      <c r="T606" s="107">
        <f t="shared" si="198"/>
        <v>0</v>
      </c>
      <c r="U606" s="86">
        <f t="shared" si="199"/>
        <v>1</v>
      </c>
      <c r="V606" s="86">
        <f t="shared" si="200"/>
        <v>1</v>
      </c>
      <c r="W606" s="86">
        <f t="shared" si="201"/>
        <v>1</v>
      </c>
      <c r="X606" s="86">
        <f t="shared" si="208"/>
        <v>0</v>
      </c>
      <c r="Y606" s="86" t="str">
        <f t="shared" si="202"/>
        <v xml:space="preserve">#0 - </v>
      </c>
      <c r="Z606" s="86" t="str">
        <f t="shared" si="203"/>
        <v>-</v>
      </c>
      <c r="AA606" s="86" t="str">
        <f>IF(X606=0,"",IF(LEN(K606)=0,COLUMN(Kanban!$D$8),IFERROR(MATCH(K606,Kanban!$A$8:$AI$8,0),COLUMN(Kanban!$D$8))))</f>
        <v/>
      </c>
      <c r="AB606" s="86" t="str">
        <f>IF(X606=0,"",2*COUNTIF($AA$5:AA606,AA606)+$AF$5)</f>
        <v/>
      </c>
      <c r="AC606" s="106" t="str">
        <f t="shared" si="209"/>
        <v>-</v>
      </c>
      <c r="BF606" s="111" t="str">
        <f t="array" ref="BF606">IFERROR(SMALL(IF($D$5:$D$1004=$AP$6,$N$5:$N$1004,""),B606),"")</f>
        <v/>
      </c>
      <c r="BG606" s="112" t="str">
        <f>IF(IFERROR(MATCH(BF606,$BF$4:BF605,0),0)=0,MAX($BG$4:BG605)+1,"")</f>
        <v/>
      </c>
      <c r="BH606" s="113" t="str">
        <f t="shared" si="204"/>
        <v/>
      </c>
      <c r="BI606" s="112" t="str">
        <f t="shared" si="205"/>
        <v/>
      </c>
      <c r="BJ606" s="86" t="str">
        <f t="shared" si="206"/>
        <v/>
      </c>
      <c r="BK606" s="86" t="str">
        <f t="shared" si="210"/>
        <v/>
      </c>
      <c r="BL606" s="86" t="str">
        <f t="shared" si="207"/>
        <v/>
      </c>
      <c r="BM606" s="86" t="str">
        <f t="shared" si="211"/>
        <v/>
      </c>
    </row>
    <row r="607" spans="2:65" s="7" customFormat="1" x14ac:dyDescent="0.25">
      <c r="B607" s="104">
        <v>603</v>
      </c>
      <c r="C607" s="86">
        <f>IFERROR(INDEX(Backlog!B$6:B$1005,Calculation!$B607,1),"")</f>
        <v>0</v>
      </c>
      <c r="D607" s="86" t="str">
        <f>IFERROR(IF(INDEX(Backlog!C$6:C$1005,Calculation!$B607,1)="","",INDEX(Backlog!C$6:C$1005,Calculation!$B607,1)),"")</f>
        <v/>
      </c>
      <c r="E607" s="86" t="str">
        <f>IFERROR(""&amp;INDEX(Backlog!D$6:D$1005,Calculation!$B607,1),"")</f>
        <v/>
      </c>
      <c r="F607" s="86" t="str">
        <f>IFERROR(""&amp;INDEX(Backlog!E$6:E$1005,Calculation!$B607,1),"")</f>
        <v/>
      </c>
      <c r="G607" s="86" t="str">
        <f>IFERROR(""&amp;INDEX(Backlog!F$6:F$1005,Calculation!$B607,1),"")</f>
        <v/>
      </c>
      <c r="H607" s="86" t="str">
        <f>IFERROR(IF(INDEX(Backlog!G$6:G$1005,Calculation!$B607,1)="","",INDEX(Backlog!G$6:G$1005,Calculation!$B607,1)),"")</f>
        <v/>
      </c>
      <c r="I607" s="86" t="str">
        <f>IFERROR(IF(INDEX(Backlog!H$6:H$1005,Calculation!$B607,1)="","Not set",INDEX(Backlog!H$6:H$1005,Calculation!$B607,1)),"")</f>
        <v>Not set</v>
      </c>
      <c r="J607" s="86" t="str">
        <f>IFERROR(""&amp;INDEX(Backlog!I$6:I$1005,Calculation!$B607,1),"")</f>
        <v/>
      </c>
      <c r="K607" s="86" t="str">
        <f>IFERROR(IF(LEN(INDEX(Backlog!J$6:J$1005,Calculation!$B607,1))=0,"Not set",INDEX(Backlog!J$6:J$1005,Calculation!$B607,1)),"")</f>
        <v>Not set</v>
      </c>
      <c r="L607" s="105" t="str">
        <f>IFERROR(IF(INDEX(Backlog!K$6:K$1005,Calculation!$B607,1)="","",INDEX(Backlog!K$6:K$1005,Calculation!$B607,1)),"")</f>
        <v/>
      </c>
      <c r="M607" s="105" t="str">
        <f t="shared" si="194"/>
        <v/>
      </c>
      <c r="N607" s="105" t="str">
        <f>IFERROR(IF(INDEX(Backlog!L$6:L$1005,Calculation!$B607,1)="","",INDEX(Backlog!L$6:L$1005,Calculation!$B607,1)),"")</f>
        <v/>
      </c>
      <c r="O607" s="105" t="str">
        <f t="shared" si="195"/>
        <v/>
      </c>
      <c r="P607" s="86" t="str">
        <f>IFERROR(""&amp;INDEX(Backlog!M$6:M$1005,Calculation!$B607,1),"")</f>
        <v/>
      </c>
      <c r="Q607" s="106" t="str">
        <f t="shared" si="196"/>
        <v/>
      </c>
      <c r="R607" s="106">
        <f t="shared" si="197"/>
        <v>0</v>
      </c>
      <c r="T607" s="107">
        <f t="shared" si="198"/>
        <v>0</v>
      </c>
      <c r="U607" s="86">
        <f t="shared" si="199"/>
        <v>1</v>
      </c>
      <c r="V607" s="86">
        <f t="shared" si="200"/>
        <v>1</v>
      </c>
      <c r="W607" s="86">
        <f t="shared" si="201"/>
        <v>1</v>
      </c>
      <c r="X607" s="86">
        <f t="shared" si="208"/>
        <v>0</v>
      </c>
      <c r="Y607" s="86" t="str">
        <f t="shared" si="202"/>
        <v xml:space="preserve">#0 - </v>
      </c>
      <c r="Z607" s="86" t="str">
        <f t="shared" si="203"/>
        <v>-</v>
      </c>
      <c r="AA607" s="86" t="str">
        <f>IF(X607=0,"",IF(LEN(K607)=0,COLUMN(Kanban!$D$8),IFERROR(MATCH(K607,Kanban!$A$8:$AI$8,0),COLUMN(Kanban!$D$8))))</f>
        <v/>
      </c>
      <c r="AB607" s="86" t="str">
        <f>IF(X607=0,"",2*COUNTIF($AA$5:AA607,AA607)+$AF$5)</f>
        <v/>
      </c>
      <c r="AC607" s="106" t="str">
        <f t="shared" si="209"/>
        <v>-</v>
      </c>
      <c r="BF607" s="111" t="str">
        <f t="array" ref="BF607">IFERROR(SMALL(IF($D$5:$D$1004=$AP$6,$N$5:$N$1004,""),B607),"")</f>
        <v/>
      </c>
      <c r="BG607" s="112" t="str">
        <f>IF(IFERROR(MATCH(BF607,$BF$4:BF606,0),0)=0,MAX($BG$4:BG606)+1,"")</f>
        <v/>
      </c>
      <c r="BH607" s="113" t="str">
        <f t="shared" si="204"/>
        <v/>
      </c>
      <c r="BI607" s="112" t="str">
        <f t="shared" si="205"/>
        <v/>
      </c>
      <c r="BJ607" s="86" t="str">
        <f t="shared" si="206"/>
        <v/>
      </c>
      <c r="BK607" s="86" t="str">
        <f t="shared" si="210"/>
        <v/>
      </c>
      <c r="BL607" s="86" t="str">
        <f t="shared" si="207"/>
        <v/>
      </c>
      <c r="BM607" s="86" t="str">
        <f t="shared" si="211"/>
        <v/>
      </c>
    </row>
    <row r="608" spans="2:65" s="7" customFormat="1" x14ac:dyDescent="0.25">
      <c r="B608" s="104">
        <v>604</v>
      </c>
      <c r="C608" s="86">
        <f>IFERROR(INDEX(Backlog!B$6:B$1005,Calculation!$B608,1),"")</f>
        <v>0</v>
      </c>
      <c r="D608" s="86" t="str">
        <f>IFERROR(IF(INDEX(Backlog!C$6:C$1005,Calculation!$B608,1)="","",INDEX(Backlog!C$6:C$1005,Calculation!$B608,1)),"")</f>
        <v/>
      </c>
      <c r="E608" s="86" t="str">
        <f>IFERROR(""&amp;INDEX(Backlog!D$6:D$1005,Calculation!$B608,1),"")</f>
        <v/>
      </c>
      <c r="F608" s="86" t="str">
        <f>IFERROR(""&amp;INDEX(Backlog!E$6:E$1005,Calculation!$B608,1),"")</f>
        <v/>
      </c>
      <c r="G608" s="86" t="str">
        <f>IFERROR(""&amp;INDEX(Backlog!F$6:F$1005,Calculation!$B608,1),"")</f>
        <v/>
      </c>
      <c r="H608" s="86" t="str">
        <f>IFERROR(IF(INDEX(Backlog!G$6:G$1005,Calculation!$B608,1)="","",INDEX(Backlog!G$6:G$1005,Calculation!$B608,1)),"")</f>
        <v/>
      </c>
      <c r="I608" s="86" t="str">
        <f>IFERROR(IF(INDEX(Backlog!H$6:H$1005,Calculation!$B608,1)="","Not set",INDEX(Backlog!H$6:H$1005,Calculation!$B608,1)),"")</f>
        <v>Not set</v>
      </c>
      <c r="J608" s="86" t="str">
        <f>IFERROR(""&amp;INDEX(Backlog!I$6:I$1005,Calculation!$B608,1),"")</f>
        <v/>
      </c>
      <c r="K608" s="86" t="str">
        <f>IFERROR(IF(LEN(INDEX(Backlog!J$6:J$1005,Calculation!$B608,1))=0,"Not set",INDEX(Backlog!J$6:J$1005,Calculation!$B608,1)),"")</f>
        <v>Not set</v>
      </c>
      <c r="L608" s="105" t="str">
        <f>IFERROR(IF(INDEX(Backlog!K$6:K$1005,Calculation!$B608,1)="","",INDEX(Backlog!K$6:K$1005,Calculation!$B608,1)),"")</f>
        <v/>
      </c>
      <c r="M608" s="105" t="str">
        <f t="shared" si="194"/>
        <v/>
      </c>
      <c r="N608" s="105" t="str">
        <f>IFERROR(IF(INDEX(Backlog!L$6:L$1005,Calculation!$B608,1)="","",INDEX(Backlog!L$6:L$1005,Calculation!$B608,1)),"")</f>
        <v/>
      </c>
      <c r="O608" s="105" t="str">
        <f t="shared" si="195"/>
        <v/>
      </c>
      <c r="P608" s="86" t="str">
        <f>IFERROR(""&amp;INDEX(Backlog!M$6:M$1005,Calculation!$B608,1),"")</f>
        <v/>
      </c>
      <c r="Q608" s="106" t="str">
        <f t="shared" si="196"/>
        <v/>
      </c>
      <c r="R608" s="106">
        <f t="shared" si="197"/>
        <v>0</v>
      </c>
      <c r="T608" s="107">
        <f t="shared" si="198"/>
        <v>0</v>
      </c>
      <c r="U608" s="86">
        <f t="shared" si="199"/>
        <v>1</v>
      </c>
      <c r="V608" s="86">
        <f t="shared" si="200"/>
        <v>1</v>
      </c>
      <c r="W608" s="86">
        <f t="shared" si="201"/>
        <v>1</v>
      </c>
      <c r="X608" s="86">
        <f t="shared" si="208"/>
        <v>0</v>
      </c>
      <c r="Y608" s="86" t="str">
        <f t="shared" si="202"/>
        <v xml:space="preserve">#0 - </v>
      </c>
      <c r="Z608" s="86" t="str">
        <f t="shared" si="203"/>
        <v>-</v>
      </c>
      <c r="AA608" s="86" t="str">
        <f>IF(X608=0,"",IF(LEN(K608)=0,COLUMN(Kanban!$D$8),IFERROR(MATCH(K608,Kanban!$A$8:$AI$8,0),COLUMN(Kanban!$D$8))))</f>
        <v/>
      </c>
      <c r="AB608" s="86" t="str">
        <f>IF(X608=0,"",2*COUNTIF($AA$5:AA608,AA608)+$AF$5)</f>
        <v/>
      </c>
      <c r="AC608" s="106" t="str">
        <f t="shared" si="209"/>
        <v>-</v>
      </c>
      <c r="BF608" s="111" t="str">
        <f t="array" ref="BF608">IFERROR(SMALL(IF($D$5:$D$1004=$AP$6,$N$5:$N$1004,""),B608),"")</f>
        <v/>
      </c>
      <c r="BG608" s="112" t="str">
        <f>IF(IFERROR(MATCH(BF608,$BF$4:BF607,0),0)=0,MAX($BG$4:BG607)+1,"")</f>
        <v/>
      </c>
      <c r="BH608" s="113" t="str">
        <f t="shared" si="204"/>
        <v/>
      </c>
      <c r="BI608" s="112" t="str">
        <f t="shared" si="205"/>
        <v/>
      </c>
      <c r="BJ608" s="86" t="str">
        <f t="shared" si="206"/>
        <v/>
      </c>
      <c r="BK608" s="86" t="str">
        <f t="shared" si="210"/>
        <v/>
      </c>
      <c r="BL608" s="86" t="str">
        <f t="shared" si="207"/>
        <v/>
      </c>
      <c r="BM608" s="86" t="str">
        <f t="shared" si="211"/>
        <v/>
      </c>
    </row>
    <row r="609" spans="2:65" s="7" customFormat="1" x14ac:dyDescent="0.25">
      <c r="B609" s="104">
        <v>605</v>
      </c>
      <c r="C609" s="86">
        <f>IFERROR(INDEX(Backlog!B$6:B$1005,Calculation!$B609,1),"")</f>
        <v>0</v>
      </c>
      <c r="D609" s="86" t="str">
        <f>IFERROR(IF(INDEX(Backlog!C$6:C$1005,Calculation!$B609,1)="","",INDEX(Backlog!C$6:C$1005,Calculation!$B609,1)),"")</f>
        <v/>
      </c>
      <c r="E609" s="86" t="str">
        <f>IFERROR(""&amp;INDEX(Backlog!D$6:D$1005,Calculation!$B609,1),"")</f>
        <v/>
      </c>
      <c r="F609" s="86" t="str">
        <f>IFERROR(""&amp;INDEX(Backlog!E$6:E$1005,Calculation!$B609,1),"")</f>
        <v/>
      </c>
      <c r="G609" s="86" t="str">
        <f>IFERROR(""&amp;INDEX(Backlog!F$6:F$1005,Calculation!$B609,1),"")</f>
        <v/>
      </c>
      <c r="H609" s="86" t="str">
        <f>IFERROR(IF(INDEX(Backlog!G$6:G$1005,Calculation!$B609,1)="","",INDEX(Backlog!G$6:G$1005,Calculation!$B609,1)),"")</f>
        <v/>
      </c>
      <c r="I609" s="86" t="str">
        <f>IFERROR(IF(INDEX(Backlog!H$6:H$1005,Calculation!$B609,1)="","Not set",INDEX(Backlog!H$6:H$1005,Calculation!$B609,1)),"")</f>
        <v>Not set</v>
      </c>
      <c r="J609" s="86" t="str">
        <f>IFERROR(""&amp;INDEX(Backlog!I$6:I$1005,Calculation!$B609,1),"")</f>
        <v/>
      </c>
      <c r="K609" s="86" t="str">
        <f>IFERROR(IF(LEN(INDEX(Backlog!J$6:J$1005,Calculation!$B609,1))=0,"Not set",INDEX(Backlog!J$6:J$1005,Calculation!$B609,1)),"")</f>
        <v>Not set</v>
      </c>
      <c r="L609" s="105" t="str">
        <f>IFERROR(IF(INDEX(Backlog!K$6:K$1005,Calculation!$B609,1)="","",INDEX(Backlog!K$6:K$1005,Calculation!$B609,1)),"")</f>
        <v/>
      </c>
      <c r="M609" s="105" t="str">
        <f t="shared" si="194"/>
        <v/>
      </c>
      <c r="N609" s="105" t="str">
        <f>IFERROR(IF(INDEX(Backlog!L$6:L$1005,Calculation!$B609,1)="","",INDEX(Backlog!L$6:L$1005,Calculation!$B609,1)),"")</f>
        <v/>
      </c>
      <c r="O609" s="105" t="str">
        <f t="shared" si="195"/>
        <v/>
      </c>
      <c r="P609" s="86" t="str">
        <f>IFERROR(""&amp;INDEX(Backlog!M$6:M$1005,Calculation!$B609,1),"")</f>
        <v/>
      </c>
      <c r="Q609" s="106" t="str">
        <f t="shared" si="196"/>
        <v/>
      </c>
      <c r="R609" s="106">
        <f t="shared" si="197"/>
        <v>0</v>
      </c>
      <c r="T609" s="107">
        <f t="shared" si="198"/>
        <v>0</v>
      </c>
      <c r="U609" s="86">
        <f t="shared" si="199"/>
        <v>1</v>
      </c>
      <c r="V609" s="86">
        <f t="shared" si="200"/>
        <v>1</v>
      </c>
      <c r="W609" s="86">
        <f t="shared" si="201"/>
        <v>1</v>
      </c>
      <c r="X609" s="86">
        <f t="shared" si="208"/>
        <v>0</v>
      </c>
      <c r="Y609" s="86" t="str">
        <f t="shared" si="202"/>
        <v xml:space="preserve">#0 - </v>
      </c>
      <c r="Z609" s="86" t="str">
        <f t="shared" si="203"/>
        <v>-</v>
      </c>
      <c r="AA609" s="86" t="str">
        <f>IF(X609=0,"",IF(LEN(K609)=0,COLUMN(Kanban!$D$8),IFERROR(MATCH(K609,Kanban!$A$8:$AI$8,0),COLUMN(Kanban!$D$8))))</f>
        <v/>
      </c>
      <c r="AB609" s="86" t="str">
        <f>IF(X609=0,"",2*COUNTIF($AA$5:AA609,AA609)+$AF$5)</f>
        <v/>
      </c>
      <c r="AC609" s="106" t="str">
        <f t="shared" si="209"/>
        <v>-</v>
      </c>
      <c r="BF609" s="111" t="str">
        <f t="array" ref="BF609">IFERROR(SMALL(IF($D$5:$D$1004=$AP$6,$N$5:$N$1004,""),B609),"")</f>
        <v/>
      </c>
      <c r="BG609" s="112" t="str">
        <f>IF(IFERROR(MATCH(BF609,$BF$4:BF608,0),0)=0,MAX($BG$4:BG608)+1,"")</f>
        <v/>
      </c>
      <c r="BH609" s="113" t="str">
        <f t="shared" si="204"/>
        <v/>
      </c>
      <c r="BI609" s="112" t="str">
        <f t="shared" si="205"/>
        <v/>
      </c>
      <c r="BJ609" s="86" t="str">
        <f t="shared" si="206"/>
        <v/>
      </c>
      <c r="BK609" s="86" t="str">
        <f t="shared" si="210"/>
        <v/>
      </c>
      <c r="BL609" s="86" t="str">
        <f t="shared" si="207"/>
        <v/>
      </c>
      <c r="BM609" s="86" t="str">
        <f t="shared" si="211"/>
        <v/>
      </c>
    </row>
    <row r="610" spans="2:65" s="7" customFormat="1" x14ac:dyDescent="0.25">
      <c r="B610" s="104">
        <v>606</v>
      </c>
      <c r="C610" s="86">
        <f>IFERROR(INDEX(Backlog!B$6:B$1005,Calculation!$B610,1),"")</f>
        <v>0</v>
      </c>
      <c r="D610" s="86" t="str">
        <f>IFERROR(IF(INDEX(Backlog!C$6:C$1005,Calculation!$B610,1)="","",INDEX(Backlog!C$6:C$1005,Calculation!$B610,1)),"")</f>
        <v/>
      </c>
      <c r="E610" s="86" t="str">
        <f>IFERROR(""&amp;INDEX(Backlog!D$6:D$1005,Calculation!$B610,1),"")</f>
        <v/>
      </c>
      <c r="F610" s="86" t="str">
        <f>IFERROR(""&amp;INDEX(Backlog!E$6:E$1005,Calculation!$B610,1),"")</f>
        <v/>
      </c>
      <c r="G610" s="86" t="str">
        <f>IFERROR(""&amp;INDEX(Backlog!F$6:F$1005,Calculation!$B610,1),"")</f>
        <v/>
      </c>
      <c r="H610" s="86" t="str">
        <f>IFERROR(IF(INDEX(Backlog!G$6:G$1005,Calculation!$B610,1)="","",INDEX(Backlog!G$6:G$1005,Calculation!$B610,1)),"")</f>
        <v/>
      </c>
      <c r="I610" s="86" t="str">
        <f>IFERROR(IF(INDEX(Backlog!H$6:H$1005,Calculation!$B610,1)="","Not set",INDEX(Backlog!H$6:H$1005,Calculation!$B610,1)),"")</f>
        <v>Not set</v>
      </c>
      <c r="J610" s="86" t="str">
        <f>IFERROR(""&amp;INDEX(Backlog!I$6:I$1005,Calculation!$B610,1),"")</f>
        <v/>
      </c>
      <c r="K610" s="86" t="str">
        <f>IFERROR(IF(LEN(INDEX(Backlog!J$6:J$1005,Calculation!$B610,1))=0,"Not set",INDEX(Backlog!J$6:J$1005,Calculation!$B610,1)),"")</f>
        <v>Not set</v>
      </c>
      <c r="L610" s="105" t="str">
        <f>IFERROR(IF(INDEX(Backlog!K$6:K$1005,Calculation!$B610,1)="","",INDEX(Backlog!K$6:K$1005,Calculation!$B610,1)),"")</f>
        <v/>
      </c>
      <c r="M610" s="105" t="str">
        <f t="shared" si="194"/>
        <v/>
      </c>
      <c r="N610" s="105" t="str">
        <f>IFERROR(IF(INDEX(Backlog!L$6:L$1005,Calculation!$B610,1)="","",INDEX(Backlog!L$6:L$1005,Calculation!$B610,1)),"")</f>
        <v/>
      </c>
      <c r="O610" s="105" t="str">
        <f t="shared" si="195"/>
        <v/>
      </c>
      <c r="P610" s="86" t="str">
        <f>IFERROR(""&amp;INDEX(Backlog!M$6:M$1005,Calculation!$B610,1),"")</f>
        <v/>
      </c>
      <c r="Q610" s="106" t="str">
        <f t="shared" si="196"/>
        <v/>
      </c>
      <c r="R610" s="106">
        <f t="shared" si="197"/>
        <v>0</v>
      </c>
      <c r="T610" s="107">
        <f t="shared" si="198"/>
        <v>0</v>
      </c>
      <c r="U610" s="86">
        <f t="shared" si="199"/>
        <v>1</v>
      </c>
      <c r="V610" s="86">
        <f t="shared" si="200"/>
        <v>1</v>
      </c>
      <c r="W610" s="86">
        <f t="shared" si="201"/>
        <v>1</v>
      </c>
      <c r="X610" s="86">
        <f t="shared" si="208"/>
        <v>0</v>
      </c>
      <c r="Y610" s="86" t="str">
        <f t="shared" si="202"/>
        <v xml:space="preserve">#0 - </v>
      </c>
      <c r="Z610" s="86" t="str">
        <f t="shared" si="203"/>
        <v>-</v>
      </c>
      <c r="AA610" s="86" t="str">
        <f>IF(X610=0,"",IF(LEN(K610)=0,COLUMN(Kanban!$D$8),IFERROR(MATCH(K610,Kanban!$A$8:$AI$8,0),COLUMN(Kanban!$D$8))))</f>
        <v/>
      </c>
      <c r="AB610" s="86" t="str">
        <f>IF(X610=0,"",2*COUNTIF($AA$5:AA610,AA610)+$AF$5)</f>
        <v/>
      </c>
      <c r="AC610" s="106" t="str">
        <f t="shared" si="209"/>
        <v>-</v>
      </c>
      <c r="BF610" s="111" t="str">
        <f t="array" ref="BF610">IFERROR(SMALL(IF($D$5:$D$1004=$AP$6,$N$5:$N$1004,""),B610),"")</f>
        <v/>
      </c>
      <c r="BG610" s="112" t="str">
        <f>IF(IFERROR(MATCH(BF610,$BF$4:BF609,0),0)=0,MAX($BG$4:BG609)+1,"")</f>
        <v/>
      </c>
      <c r="BH610" s="113" t="str">
        <f t="shared" si="204"/>
        <v/>
      </c>
      <c r="BI610" s="112" t="str">
        <f t="shared" si="205"/>
        <v/>
      </c>
      <c r="BJ610" s="86" t="str">
        <f t="shared" si="206"/>
        <v/>
      </c>
      <c r="BK610" s="86" t="str">
        <f t="shared" si="210"/>
        <v/>
      </c>
      <c r="BL610" s="86" t="str">
        <f t="shared" si="207"/>
        <v/>
      </c>
      <c r="BM610" s="86" t="str">
        <f t="shared" si="211"/>
        <v/>
      </c>
    </row>
    <row r="611" spans="2:65" s="7" customFormat="1" x14ac:dyDescent="0.25">
      <c r="B611" s="104">
        <v>607</v>
      </c>
      <c r="C611" s="86">
        <f>IFERROR(INDEX(Backlog!B$6:B$1005,Calculation!$B611,1),"")</f>
        <v>0</v>
      </c>
      <c r="D611" s="86" t="str">
        <f>IFERROR(IF(INDEX(Backlog!C$6:C$1005,Calculation!$B611,1)="","",INDEX(Backlog!C$6:C$1005,Calculation!$B611,1)),"")</f>
        <v/>
      </c>
      <c r="E611" s="86" t="str">
        <f>IFERROR(""&amp;INDEX(Backlog!D$6:D$1005,Calculation!$B611,1),"")</f>
        <v/>
      </c>
      <c r="F611" s="86" t="str">
        <f>IFERROR(""&amp;INDEX(Backlog!E$6:E$1005,Calculation!$B611,1),"")</f>
        <v/>
      </c>
      <c r="G611" s="86" t="str">
        <f>IFERROR(""&amp;INDEX(Backlog!F$6:F$1005,Calculation!$B611,1),"")</f>
        <v/>
      </c>
      <c r="H611" s="86" t="str">
        <f>IFERROR(IF(INDEX(Backlog!G$6:G$1005,Calculation!$B611,1)="","",INDEX(Backlog!G$6:G$1005,Calculation!$B611,1)),"")</f>
        <v/>
      </c>
      <c r="I611" s="86" t="str">
        <f>IFERROR(IF(INDEX(Backlog!H$6:H$1005,Calculation!$B611,1)="","Not set",INDEX(Backlog!H$6:H$1005,Calculation!$B611,1)),"")</f>
        <v>Not set</v>
      </c>
      <c r="J611" s="86" t="str">
        <f>IFERROR(""&amp;INDEX(Backlog!I$6:I$1005,Calculation!$B611,1),"")</f>
        <v/>
      </c>
      <c r="K611" s="86" t="str">
        <f>IFERROR(IF(LEN(INDEX(Backlog!J$6:J$1005,Calculation!$B611,1))=0,"Not set",INDEX(Backlog!J$6:J$1005,Calculation!$B611,1)),"")</f>
        <v>Not set</v>
      </c>
      <c r="L611" s="105" t="str">
        <f>IFERROR(IF(INDEX(Backlog!K$6:K$1005,Calculation!$B611,1)="","",INDEX(Backlog!K$6:K$1005,Calculation!$B611,1)),"")</f>
        <v/>
      </c>
      <c r="M611" s="105" t="str">
        <f t="shared" si="194"/>
        <v/>
      </c>
      <c r="N611" s="105" t="str">
        <f>IFERROR(IF(INDEX(Backlog!L$6:L$1005,Calculation!$B611,1)="","",INDEX(Backlog!L$6:L$1005,Calculation!$B611,1)),"")</f>
        <v/>
      </c>
      <c r="O611" s="105" t="str">
        <f t="shared" si="195"/>
        <v/>
      </c>
      <c r="P611" s="86" t="str">
        <f>IFERROR(""&amp;INDEX(Backlog!M$6:M$1005,Calculation!$B611,1),"")</f>
        <v/>
      </c>
      <c r="Q611" s="106" t="str">
        <f t="shared" si="196"/>
        <v/>
      </c>
      <c r="R611" s="106">
        <f t="shared" si="197"/>
        <v>0</v>
      </c>
      <c r="T611" s="107">
        <f t="shared" si="198"/>
        <v>0</v>
      </c>
      <c r="U611" s="86">
        <f t="shared" si="199"/>
        <v>1</v>
      </c>
      <c r="V611" s="86">
        <f t="shared" si="200"/>
        <v>1</v>
      </c>
      <c r="W611" s="86">
        <f t="shared" si="201"/>
        <v>1</v>
      </c>
      <c r="X611" s="86">
        <f t="shared" si="208"/>
        <v>0</v>
      </c>
      <c r="Y611" s="86" t="str">
        <f t="shared" si="202"/>
        <v xml:space="preserve">#0 - </v>
      </c>
      <c r="Z611" s="86" t="str">
        <f t="shared" si="203"/>
        <v>-</v>
      </c>
      <c r="AA611" s="86" t="str">
        <f>IF(X611=0,"",IF(LEN(K611)=0,COLUMN(Kanban!$D$8),IFERROR(MATCH(K611,Kanban!$A$8:$AI$8,0),COLUMN(Kanban!$D$8))))</f>
        <v/>
      </c>
      <c r="AB611" s="86" t="str">
        <f>IF(X611=0,"",2*COUNTIF($AA$5:AA611,AA611)+$AF$5)</f>
        <v/>
      </c>
      <c r="AC611" s="106" t="str">
        <f t="shared" si="209"/>
        <v>-</v>
      </c>
      <c r="BF611" s="111" t="str">
        <f t="array" ref="BF611">IFERROR(SMALL(IF($D$5:$D$1004=$AP$6,$N$5:$N$1004,""),B611),"")</f>
        <v/>
      </c>
      <c r="BG611" s="112" t="str">
        <f>IF(IFERROR(MATCH(BF611,$BF$4:BF610,0),0)=0,MAX($BG$4:BG610)+1,"")</f>
        <v/>
      </c>
      <c r="BH611" s="113" t="str">
        <f t="shared" si="204"/>
        <v/>
      </c>
      <c r="BI611" s="112" t="str">
        <f t="shared" si="205"/>
        <v/>
      </c>
      <c r="BJ611" s="86" t="str">
        <f t="shared" si="206"/>
        <v/>
      </c>
      <c r="BK611" s="86" t="str">
        <f t="shared" si="210"/>
        <v/>
      </c>
      <c r="BL611" s="86" t="str">
        <f t="shared" si="207"/>
        <v/>
      </c>
      <c r="BM611" s="86" t="str">
        <f t="shared" si="211"/>
        <v/>
      </c>
    </row>
    <row r="612" spans="2:65" s="7" customFormat="1" x14ac:dyDescent="0.25">
      <c r="B612" s="104">
        <v>608</v>
      </c>
      <c r="C612" s="86">
        <f>IFERROR(INDEX(Backlog!B$6:B$1005,Calculation!$B612,1),"")</f>
        <v>0</v>
      </c>
      <c r="D612" s="86" t="str">
        <f>IFERROR(IF(INDEX(Backlog!C$6:C$1005,Calculation!$B612,1)="","",INDEX(Backlog!C$6:C$1005,Calculation!$B612,1)),"")</f>
        <v/>
      </c>
      <c r="E612" s="86" t="str">
        <f>IFERROR(""&amp;INDEX(Backlog!D$6:D$1005,Calculation!$B612,1),"")</f>
        <v/>
      </c>
      <c r="F612" s="86" t="str">
        <f>IFERROR(""&amp;INDEX(Backlog!E$6:E$1005,Calculation!$B612,1),"")</f>
        <v/>
      </c>
      <c r="G612" s="86" t="str">
        <f>IFERROR(""&amp;INDEX(Backlog!F$6:F$1005,Calculation!$B612,1),"")</f>
        <v/>
      </c>
      <c r="H612" s="86" t="str">
        <f>IFERROR(IF(INDEX(Backlog!G$6:G$1005,Calculation!$B612,1)="","",INDEX(Backlog!G$6:G$1005,Calculation!$B612,1)),"")</f>
        <v/>
      </c>
      <c r="I612" s="86" t="str">
        <f>IFERROR(IF(INDEX(Backlog!H$6:H$1005,Calculation!$B612,1)="","Not set",INDEX(Backlog!H$6:H$1005,Calculation!$B612,1)),"")</f>
        <v>Not set</v>
      </c>
      <c r="J612" s="86" t="str">
        <f>IFERROR(""&amp;INDEX(Backlog!I$6:I$1005,Calculation!$B612,1),"")</f>
        <v/>
      </c>
      <c r="K612" s="86" t="str">
        <f>IFERROR(IF(LEN(INDEX(Backlog!J$6:J$1005,Calculation!$B612,1))=0,"Not set",INDEX(Backlog!J$6:J$1005,Calculation!$B612,1)),"")</f>
        <v>Not set</v>
      </c>
      <c r="L612" s="105" t="str">
        <f>IFERROR(IF(INDEX(Backlog!K$6:K$1005,Calculation!$B612,1)="","",INDEX(Backlog!K$6:K$1005,Calculation!$B612,1)),"")</f>
        <v/>
      </c>
      <c r="M612" s="105" t="str">
        <f t="shared" si="194"/>
        <v/>
      </c>
      <c r="N612" s="105" t="str">
        <f>IFERROR(IF(INDEX(Backlog!L$6:L$1005,Calculation!$B612,1)="","",INDEX(Backlog!L$6:L$1005,Calculation!$B612,1)),"")</f>
        <v/>
      </c>
      <c r="O612" s="105" t="str">
        <f t="shared" si="195"/>
        <v/>
      </c>
      <c r="P612" s="86" t="str">
        <f>IFERROR(""&amp;INDEX(Backlog!M$6:M$1005,Calculation!$B612,1),"")</f>
        <v/>
      </c>
      <c r="Q612" s="106" t="str">
        <f t="shared" si="196"/>
        <v/>
      </c>
      <c r="R612" s="106">
        <f t="shared" si="197"/>
        <v>0</v>
      </c>
      <c r="T612" s="107">
        <f t="shared" si="198"/>
        <v>0</v>
      </c>
      <c r="U612" s="86">
        <f t="shared" si="199"/>
        <v>1</v>
      </c>
      <c r="V612" s="86">
        <f t="shared" si="200"/>
        <v>1</v>
      </c>
      <c r="W612" s="86">
        <f t="shared" si="201"/>
        <v>1</v>
      </c>
      <c r="X612" s="86">
        <f t="shared" si="208"/>
        <v>0</v>
      </c>
      <c r="Y612" s="86" t="str">
        <f t="shared" si="202"/>
        <v xml:space="preserve">#0 - </v>
      </c>
      <c r="Z612" s="86" t="str">
        <f t="shared" si="203"/>
        <v>-</v>
      </c>
      <c r="AA612" s="86" t="str">
        <f>IF(X612=0,"",IF(LEN(K612)=0,COLUMN(Kanban!$D$8),IFERROR(MATCH(K612,Kanban!$A$8:$AI$8,0),COLUMN(Kanban!$D$8))))</f>
        <v/>
      </c>
      <c r="AB612" s="86" t="str">
        <f>IF(X612=0,"",2*COUNTIF($AA$5:AA612,AA612)+$AF$5)</f>
        <v/>
      </c>
      <c r="AC612" s="106" t="str">
        <f t="shared" si="209"/>
        <v>-</v>
      </c>
      <c r="BF612" s="111" t="str">
        <f t="array" ref="BF612">IFERROR(SMALL(IF($D$5:$D$1004=$AP$6,$N$5:$N$1004,""),B612),"")</f>
        <v/>
      </c>
      <c r="BG612" s="112" t="str">
        <f>IF(IFERROR(MATCH(BF612,$BF$4:BF611,0),0)=0,MAX($BG$4:BG611)+1,"")</f>
        <v/>
      </c>
      <c r="BH612" s="113" t="str">
        <f t="shared" si="204"/>
        <v/>
      </c>
      <c r="BI612" s="112" t="str">
        <f t="shared" si="205"/>
        <v/>
      </c>
      <c r="BJ612" s="86" t="str">
        <f t="shared" si="206"/>
        <v/>
      </c>
      <c r="BK612" s="86" t="str">
        <f t="shared" si="210"/>
        <v/>
      </c>
      <c r="BL612" s="86" t="str">
        <f t="shared" si="207"/>
        <v/>
      </c>
      <c r="BM612" s="86" t="str">
        <f t="shared" si="211"/>
        <v/>
      </c>
    </row>
    <row r="613" spans="2:65" s="7" customFormat="1" x14ac:dyDescent="0.25">
      <c r="B613" s="104">
        <v>609</v>
      </c>
      <c r="C613" s="86">
        <f>IFERROR(INDEX(Backlog!B$6:B$1005,Calculation!$B613,1),"")</f>
        <v>0</v>
      </c>
      <c r="D613" s="86" t="str">
        <f>IFERROR(IF(INDEX(Backlog!C$6:C$1005,Calculation!$B613,1)="","",INDEX(Backlog!C$6:C$1005,Calculation!$B613,1)),"")</f>
        <v/>
      </c>
      <c r="E613" s="86" t="str">
        <f>IFERROR(""&amp;INDEX(Backlog!D$6:D$1005,Calculation!$B613,1),"")</f>
        <v/>
      </c>
      <c r="F613" s="86" t="str">
        <f>IFERROR(""&amp;INDEX(Backlog!E$6:E$1005,Calculation!$B613,1),"")</f>
        <v/>
      </c>
      <c r="G613" s="86" t="str">
        <f>IFERROR(""&amp;INDEX(Backlog!F$6:F$1005,Calculation!$B613,1),"")</f>
        <v/>
      </c>
      <c r="H613" s="86" t="str">
        <f>IFERROR(IF(INDEX(Backlog!G$6:G$1005,Calculation!$B613,1)="","",INDEX(Backlog!G$6:G$1005,Calculation!$B613,1)),"")</f>
        <v/>
      </c>
      <c r="I613" s="86" t="str">
        <f>IFERROR(IF(INDEX(Backlog!H$6:H$1005,Calculation!$B613,1)="","Not set",INDEX(Backlog!H$6:H$1005,Calculation!$B613,1)),"")</f>
        <v>Not set</v>
      </c>
      <c r="J613" s="86" t="str">
        <f>IFERROR(""&amp;INDEX(Backlog!I$6:I$1005,Calculation!$B613,1),"")</f>
        <v/>
      </c>
      <c r="K613" s="86" t="str">
        <f>IFERROR(IF(LEN(INDEX(Backlog!J$6:J$1005,Calculation!$B613,1))=0,"Not set",INDEX(Backlog!J$6:J$1005,Calculation!$B613,1)),"")</f>
        <v>Not set</v>
      </c>
      <c r="L613" s="105" t="str">
        <f>IFERROR(IF(INDEX(Backlog!K$6:K$1005,Calculation!$B613,1)="","",INDEX(Backlog!K$6:K$1005,Calculation!$B613,1)),"")</f>
        <v/>
      </c>
      <c r="M613" s="105" t="str">
        <f t="shared" si="194"/>
        <v/>
      </c>
      <c r="N613" s="105" t="str">
        <f>IFERROR(IF(INDEX(Backlog!L$6:L$1005,Calculation!$B613,1)="","",INDEX(Backlog!L$6:L$1005,Calculation!$B613,1)),"")</f>
        <v/>
      </c>
      <c r="O613" s="105" t="str">
        <f t="shared" si="195"/>
        <v/>
      </c>
      <c r="P613" s="86" t="str">
        <f>IFERROR(""&amp;INDEX(Backlog!M$6:M$1005,Calculation!$B613,1),"")</f>
        <v/>
      </c>
      <c r="Q613" s="106" t="str">
        <f t="shared" si="196"/>
        <v/>
      </c>
      <c r="R613" s="106">
        <f t="shared" si="197"/>
        <v>0</v>
      </c>
      <c r="T613" s="107">
        <f t="shared" si="198"/>
        <v>0</v>
      </c>
      <c r="U613" s="86">
        <f t="shared" si="199"/>
        <v>1</v>
      </c>
      <c r="V613" s="86">
        <f t="shared" si="200"/>
        <v>1</v>
      </c>
      <c r="W613" s="86">
        <f t="shared" si="201"/>
        <v>1</v>
      </c>
      <c r="X613" s="86">
        <f t="shared" si="208"/>
        <v>0</v>
      </c>
      <c r="Y613" s="86" t="str">
        <f t="shared" si="202"/>
        <v xml:space="preserve">#0 - </v>
      </c>
      <c r="Z613" s="86" t="str">
        <f t="shared" si="203"/>
        <v>-</v>
      </c>
      <c r="AA613" s="86" t="str">
        <f>IF(X613=0,"",IF(LEN(K613)=0,COLUMN(Kanban!$D$8),IFERROR(MATCH(K613,Kanban!$A$8:$AI$8,0),COLUMN(Kanban!$D$8))))</f>
        <v/>
      </c>
      <c r="AB613" s="86" t="str">
        <f>IF(X613=0,"",2*COUNTIF($AA$5:AA613,AA613)+$AF$5)</f>
        <v/>
      </c>
      <c r="AC613" s="106" t="str">
        <f t="shared" si="209"/>
        <v>-</v>
      </c>
      <c r="BF613" s="111" t="str">
        <f t="array" ref="BF613">IFERROR(SMALL(IF($D$5:$D$1004=$AP$6,$N$5:$N$1004,""),B613),"")</f>
        <v/>
      </c>
      <c r="BG613" s="112" t="str">
        <f>IF(IFERROR(MATCH(BF613,$BF$4:BF612,0),0)=0,MAX($BG$4:BG612)+1,"")</f>
        <v/>
      </c>
      <c r="BH613" s="113" t="str">
        <f t="shared" si="204"/>
        <v/>
      </c>
      <c r="BI613" s="112" t="str">
        <f t="shared" si="205"/>
        <v/>
      </c>
      <c r="BJ613" s="86" t="str">
        <f t="shared" si="206"/>
        <v/>
      </c>
      <c r="BK613" s="86" t="str">
        <f t="shared" si="210"/>
        <v/>
      </c>
      <c r="BL613" s="86" t="str">
        <f t="shared" si="207"/>
        <v/>
      </c>
      <c r="BM613" s="86" t="str">
        <f t="shared" si="211"/>
        <v/>
      </c>
    </row>
    <row r="614" spans="2:65" s="7" customFormat="1" x14ac:dyDescent="0.25">
      <c r="B614" s="104">
        <v>610</v>
      </c>
      <c r="C614" s="86">
        <f>IFERROR(INDEX(Backlog!B$6:B$1005,Calculation!$B614,1),"")</f>
        <v>0</v>
      </c>
      <c r="D614" s="86" t="str">
        <f>IFERROR(IF(INDEX(Backlog!C$6:C$1005,Calculation!$B614,1)="","",INDEX(Backlog!C$6:C$1005,Calculation!$B614,1)),"")</f>
        <v/>
      </c>
      <c r="E614" s="86" t="str">
        <f>IFERROR(""&amp;INDEX(Backlog!D$6:D$1005,Calculation!$B614,1),"")</f>
        <v/>
      </c>
      <c r="F614" s="86" t="str">
        <f>IFERROR(""&amp;INDEX(Backlog!E$6:E$1005,Calculation!$B614,1),"")</f>
        <v/>
      </c>
      <c r="G614" s="86" t="str">
        <f>IFERROR(""&amp;INDEX(Backlog!F$6:F$1005,Calculation!$B614,1),"")</f>
        <v/>
      </c>
      <c r="H614" s="86" t="str">
        <f>IFERROR(IF(INDEX(Backlog!G$6:G$1005,Calculation!$B614,1)="","",INDEX(Backlog!G$6:G$1005,Calculation!$B614,1)),"")</f>
        <v/>
      </c>
      <c r="I614" s="86" t="str">
        <f>IFERROR(IF(INDEX(Backlog!H$6:H$1005,Calculation!$B614,1)="","Not set",INDEX(Backlog!H$6:H$1005,Calculation!$B614,1)),"")</f>
        <v>Not set</v>
      </c>
      <c r="J614" s="86" t="str">
        <f>IFERROR(""&amp;INDEX(Backlog!I$6:I$1005,Calculation!$B614,1),"")</f>
        <v/>
      </c>
      <c r="K614" s="86" t="str">
        <f>IFERROR(IF(LEN(INDEX(Backlog!J$6:J$1005,Calculation!$B614,1))=0,"Not set",INDEX(Backlog!J$6:J$1005,Calculation!$B614,1)),"")</f>
        <v>Not set</v>
      </c>
      <c r="L614" s="105" t="str">
        <f>IFERROR(IF(INDEX(Backlog!K$6:K$1005,Calculation!$B614,1)="","",INDEX(Backlog!K$6:K$1005,Calculation!$B614,1)),"")</f>
        <v/>
      </c>
      <c r="M614" s="105" t="str">
        <f t="shared" si="194"/>
        <v/>
      </c>
      <c r="N614" s="105" t="str">
        <f>IFERROR(IF(INDEX(Backlog!L$6:L$1005,Calculation!$B614,1)="","",INDEX(Backlog!L$6:L$1005,Calculation!$B614,1)),"")</f>
        <v/>
      </c>
      <c r="O614" s="105" t="str">
        <f t="shared" si="195"/>
        <v/>
      </c>
      <c r="P614" s="86" t="str">
        <f>IFERROR(""&amp;INDEX(Backlog!M$6:M$1005,Calculation!$B614,1),"")</f>
        <v/>
      </c>
      <c r="Q614" s="106" t="str">
        <f t="shared" si="196"/>
        <v/>
      </c>
      <c r="R614" s="106">
        <f t="shared" si="197"/>
        <v>0</v>
      </c>
      <c r="T614" s="107">
        <f t="shared" si="198"/>
        <v>0</v>
      </c>
      <c r="U614" s="86">
        <f t="shared" si="199"/>
        <v>1</v>
      </c>
      <c r="V614" s="86">
        <f t="shared" si="200"/>
        <v>1</v>
      </c>
      <c r="W614" s="86">
        <f t="shared" si="201"/>
        <v>1</v>
      </c>
      <c r="X614" s="86">
        <f t="shared" si="208"/>
        <v>0</v>
      </c>
      <c r="Y614" s="86" t="str">
        <f t="shared" si="202"/>
        <v xml:space="preserve">#0 - </v>
      </c>
      <c r="Z614" s="86" t="str">
        <f t="shared" si="203"/>
        <v>-</v>
      </c>
      <c r="AA614" s="86" t="str">
        <f>IF(X614=0,"",IF(LEN(K614)=0,COLUMN(Kanban!$D$8),IFERROR(MATCH(K614,Kanban!$A$8:$AI$8,0),COLUMN(Kanban!$D$8))))</f>
        <v/>
      </c>
      <c r="AB614" s="86" t="str">
        <f>IF(X614=0,"",2*COUNTIF($AA$5:AA614,AA614)+$AF$5)</f>
        <v/>
      </c>
      <c r="AC614" s="106" t="str">
        <f t="shared" si="209"/>
        <v>-</v>
      </c>
      <c r="BF614" s="111" t="str">
        <f t="array" ref="BF614">IFERROR(SMALL(IF($D$5:$D$1004=$AP$6,$N$5:$N$1004,""),B614),"")</f>
        <v/>
      </c>
      <c r="BG614" s="112" t="str">
        <f>IF(IFERROR(MATCH(BF614,$BF$4:BF613,0),0)=0,MAX($BG$4:BG613)+1,"")</f>
        <v/>
      </c>
      <c r="BH614" s="113" t="str">
        <f t="shared" si="204"/>
        <v/>
      </c>
      <c r="BI614" s="112" t="str">
        <f t="shared" si="205"/>
        <v/>
      </c>
      <c r="BJ614" s="86" t="str">
        <f t="shared" si="206"/>
        <v/>
      </c>
      <c r="BK614" s="86" t="str">
        <f t="shared" si="210"/>
        <v/>
      </c>
      <c r="BL614" s="86" t="str">
        <f t="shared" si="207"/>
        <v/>
      </c>
      <c r="BM614" s="86" t="str">
        <f t="shared" si="211"/>
        <v/>
      </c>
    </row>
    <row r="615" spans="2:65" s="7" customFormat="1" x14ac:dyDescent="0.25">
      <c r="B615" s="104">
        <v>611</v>
      </c>
      <c r="C615" s="86">
        <f>IFERROR(INDEX(Backlog!B$6:B$1005,Calculation!$B615,1),"")</f>
        <v>0</v>
      </c>
      <c r="D615" s="86" t="str">
        <f>IFERROR(IF(INDEX(Backlog!C$6:C$1005,Calculation!$B615,1)="","",INDEX(Backlog!C$6:C$1005,Calculation!$B615,1)),"")</f>
        <v/>
      </c>
      <c r="E615" s="86" t="str">
        <f>IFERROR(""&amp;INDEX(Backlog!D$6:D$1005,Calculation!$B615,1),"")</f>
        <v/>
      </c>
      <c r="F615" s="86" t="str">
        <f>IFERROR(""&amp;INDEX(Backlog!E$6:E$1005,Calculation!$B615,1),"")</f>
        <v/>
      </c>
      <c r="G615" s="86" t="str">
        <f>IFERROR(""&amp;INDEX(Backlog!F$6:F$1005,Calculation!$B615,1),"")</f>
        <v/>
      </c>
      <c r="H615" s="86" t="str">
        <f>IFERROR(IF(INDEX(Backlog!G$6:G$1005,Calculation!$B615,1)="","",INDEX(Backlog!G$6:G$1005,Calculation!$B615,1)),"")</f>
        <v/>
      </c>
      <c r="I615" s="86" t="str">
        <f>IFERROR(IF(INDEX(Backlog!H$6:H$1005,Calculation!$B615,1)="","Not set",INDEX(Backlog!H$6:H$1005,Calculation!$B615,1)),"")</f>
        <v>Not set</v>
      </c>
      <c r="J615" s="86" t="str">
        <f>IFERROR(""&amp;INDEX(Backlog!I$6:I$1005,Calculation!$B615,1),"")</f>
        <v/>
      </c>
      <c r="K615" s="86" t="str">
        <f>IFERROR(IF(LEN(INDEX(Backlog!J$6:J$1005,Calculation!$B615,1))=0,"Not set",INDEX(Backlog!J$6:J$1005,Calculation!$B615,1)),"")</f>
        <v>Not set</v>
      </c>
      <c r="L615" s="105" t="str">
        <f>IFERROR(IF(INDEX(Backlog!K$6:K$1005,Calculation!$B615,1)="","",INDEX(Backlog!K$6:K$1005,Calculation!$B615,1)),"")</f>
        <v/>
      </c>
      <c r="M615" s="105" t="str">
        <f t="shared" si="194"/>
        <v/>
      </c>
      <c r="N615" s="105" t="str">
        <f>IFERROR(IF(INDEX(Backlog!L$6:L$1005,Calculation!$B615,1)="","",INDEX(Backlog!L$6:L$1005,Calculation!$B615,1)),"")</f>
        <v/>
      </c>
      <c r="O615" s="105" t="str">
        <f t="shared" si="195"/>
        <v/>
      </c>
      <c r="P615" s="86" t="str">
        <f>IFERROR(""&amp;INDEX(Backlog!M$6:M$1005,Calculation!$B615,1),"")</f>
        <v/>
      </c>
      <c r="Q615" s="106" t="str">
        <f t="shared" si="196"/>
        <v/>
      </c>
      <c r="R615" s="106">
        <f t="shared" si="197"/>
        <v>0</v>
      </c>
      <c r="T615" s="107">
        <f t="shared" si="198"/>
        <v>0</v>
      </c>
      <c r="U615" s="86">
        <f t="shared" si="199"/>
        <v>1</v>
      </c>
      <c r="V615" s="86">
        <f t="shared" si="200"/>
        <v>1</v>
      </c>
      <c r="W615" s="86">
        <f t="shared" si="201"/>
        <v>1</v>
      </c>
      <c r="X615" s="86">
        <f t="shared" si="208"/>
        <v>0</v>
      </c>
      <c r="Y615" s="86" t="str">
        <f t="shared" si="202"/>
        <v xml:space="preserve">#0 - </v>
      </c>
      <c r="Z615" s="86" t="str">
        <f t="shared" si="203"/>
        <v>-</v>
      </c>
      <c r="AA615" s="86" t="str">
        <f>IF(X615=0,"",IF(LEN(K615)=0,COLUMN(Kanban!$D$8),IFERROR(MATCH(K615,Kanban!$A$8:$AI$8,0),COLUMN(Kanban!$D$8))))</f>
        <v/>
      </c>
      <c r="AB615" s="86" t="str">
        <f>IF(X615=0,"",2*COUNTIF($AA$5:AA615,AA615)+$AF$5)</f>
        <v/>
      </c>
      <c r="AC615" s="106" t="str">
        <f t="shared" si="209"/>
        <v>-</v>
      </c>
      <c r="BF615" s="111" t="str">
        <f t="array" ref="BF615">IFERROR(SMALL(IF($D$5:$D$1004=$AP$6,$N$5:$N$1004,""),B615),"")</f>
        <v/>
      </c>
      <c r="BG615" s="112" t="str">
        <f>IF(IFERROR(MATCH(BF615,$BF$4:BF614,0),0)=0,MAX($BG$4:BG614)+1,"")</f>
        <v/>
      </c>
      <c r="BH615" s="113" t="str">
        <f t="shared" si="204"/>
        <v/>
      </c>
      <c r="BI615" s="112" t="str">
        <f t="shared" si="205"/>
        <v/>
      </c>
      <c r="BJ615" s="86" t="str">
        <f t="shared" si="206"/>
        <v/>
      </c>
      <c r="BK615" s="86" t="str">
        <f t="shared" si="210"/>
        <v/>
      </c>
      <c r="BL615" s="86" t="str">
        <f t="shared" si="207"/>
        <v/>
      </c>
      <c r="BM615" s="86" t="str">
        <f t="shared" si="211"/>
        <v/>
      </c>
    </row>
    <row r="616" spans="2:65" s="7" customFormat="1" x14ac:dyDescent="0.25">
      <c r="B616" s="104">
        <v>612</v>
      </c>
      <c r="C616" s="86">
        <f>IFERROR(INDEX(Backlog!B$6:B$1005,Calculation!$B616,1),"")</f>
        <v>0</v>
      </c>
      <c r="D616" s="86" t="str">
        <f>IFERROR(IF(INDEX(Backlog!C$6:C$1005,Calculation!$B616,1)="","",INDEX(Backlog!C$6:C$1005,Calculation!$B616,1)),"")</f>
        <v/>
      </c>
      <c r="E616" s="86" t="str">
        <f>IFERROR(""&amp;INDEX(Backlog!D$6:D$1005,Calculation!$B616,1),"")</f>
        <v/>
      </c>
      <c r="F616" s="86" t="str">
        <f>IFERROR(""&amp;INDEX(Backlog!E$6:E$1005,Calculation!$B616,1),"")</f>
        <v/>
      </c>
      <c r="G616" s="86" t="str">
        <f>IFERROR(""&amp;INDEX(Backlog!F$6:F$1005,Calculation!$B616,1),"")</f>
        <v/>
      </c>
      <c r="H616" s="86" t="str">
        <f>IFERROR(IF(INDEX(Backlog!G$6:G$1005,Calculation!$B616,1)="","",INDEX(Backlog!G$6:G$1005,Calculation!$B616,1)),"")</f>
        <v/>
      </c>
      <c r="I616" s="86" t="str">
        <f>IFERROR(IF(INDEX(Backlog!H$6:H$1005,Calculation!$B616,1)="","Not set",INDEX(Backlog!H$6:H$1005,Calculation!$B616,1)),"")</f>
        <v>Not set</v>
      </c>
      <c r="J616" s="86" t="str">
        <f>IFERROR(""&amp;INDEX(Backlog!I$6:I$1005,Calculation!$B616,1),"")</f>
        <v/>
      </c>
      <c r="K616" s="86" t="str">
        <f>IFERROR(IF(LEN(INDEX(Backlog!J$6:J$1005,Calculation!$B616,1))=0,"Not set",INDEX(Backlog!J$6:J$1005,Calculation!$B616,1)),"")</f>
        <v>Not set</v>
      </c>
      <c r="L616" s="105" t="str">
        <f>IFERROR(IF(INDEX(Backlog!K$6:K$1005,Calculation!$B616,1)="","",INDEX(Backlog!K$6:K$1005,Calculation!$B616,1)),"")</f>
        <v/>
      </c>
      <c r="M616" s="105" t="str">
        <f t="shared" si="194"/>
        <v/>
      </c>
      <c r="N616" s="105" t="str">
        <f>IFERROR(IF(INDEX(Backlog!L$6:L$1005,Calculation!$B616,1)="","",INDEX(Backlog!L$6:L$1005,Calculation!$B616,1)),"")</f>
        <v/>
      </c>
      <c r="O616" s="105" t="str">
        <f t="shared" si="195"/>
        <v/>
      </c>
      <c r="P616" s="86" t="str">
        <f>IFERROR(""&amp;INDEX(Backlog!M$6:M$1005,Calculation!$B616,1),"")</f>
        <v/>
      </c>
      <c r="Q616" s="106" t="str">
        <f t="shared" si="196"/>
        <v/>
      </c>
      <c r="R616" s="106">
        <f t="shared" si="197"/>
        <v>0</v>
      </c>
      <c r="T616" s="107">
        <f t="shared" si="198"/>
        <v>0</v>
      </c>
      <c r="U616" s="86">
        <f t="shared" si="199"/>
        <v>1</v>
      </c>
      <c r="V616" s="86">
        <f t="shared" si="200"/>
        <v>1</v>
      </c>
      <c r="W616" s="86">
        <f t="shared" si="201"/>
        <v>1</v>
      </c>
      <c r="X616" s="86">
        <f t="shared" si="208"/>
        <v>0</v>
      </c>
      <c r="Y616" s="86" t="str">
        <f t="shared" si="202"/>
        <v xml:space="preserve">#0 - </v>
      </c>
      <c r="Z616" s="86" t="str">
        <f t="shared" si="203"/>
        <v>-</v>
      </c>
      <c r="AA616" s="86" t="str">
        <f>IF(X616=0,"",IF(LEN(K616)=0,COLUMN(Kanban!$D$8),IFERROR(MATCH(K616,Kanban!$A$8:$AI$8,0),COLUMN(Kanban!$D$8))))</f>
        <v/>
      </c>
      <c r="AB616" s="86" t="str">
        <f>IF(X616=0,"",2*COUNTIF($AA$5:AA616,AA616)+$AF$5)</f>
        <v/>
      </c>
      <c r="AC616" s="106" t="str">
        <f t="shared" si="209"/>
        <v>-</v>
      </c>
      <c r="BF616" s="111" t="str">
        <f t="array" ref="BF616">IFERROR(SMALL(IF($D$5:$D$1004=$AP$6,$N$5:$N$1004,""),B616),"")</f>
        <v/>
      </c>
      <c r="BG616" s="112" t="str">
        <f>IF(IFERROR(MATCH(BF616,$BF$4:BF615,0),0)=0,MAX($BG$4:BG615)+1,"")</f>
        <v/>
      </c>
      <c r="BH616" s="113" t="str">
        <f t="shared" si="204"/>
        <v/>
      </c>
      <c r="BI616" s="112" t="str">
        <f t="shared" si="205"/>
        <v/>
      </c>
      <c r="BJ616" s="86" t="str">
        <f t="shared" si="206"/>
        <v/>
      </c>
      <c r="BK616" s="86" t="str">
        <f t="shared" si="210"/>
        <v/>
      </c>
      <c r="BL616" s="86" t="str">
        <f t="shared" si="207"/>
        <v/>
      </c>
      <c r="BM616" s="86" t="str">
        <f t="shared" si="211"/>
        <v/>
      </c>
    </row>
    <row r="617" spans="2:65" s="7" customFormat="1" x14ac:dyDescent="0.25">
      <c r="B617" s="104">
        <v>613</v>
      </c>
      <c r="C617" s="86">
        <f>IFERROR(INDEX(Backlog!B$6:B$1005,Calculation!$B617,1),"")</f>
        <v>0</v>
      </c>
      <c r="D617" s="86" t="str">
        <f>IFERROR(IF(INDEX(Backlog!C$6:C$1005,Calculation!$B617,1)="","",INDEX(Backlog!C$6:C$1005,Calculation!$B617,1)),"")</f>
        <v/>
      </c>
      <c r="E617" s="86" t="str">
        <f>IFERROR(""&amp;INDEX(Backlog!D$6:D$1005,Calculation!$B617,1),"")</f>
        <v/>
      </c>
      <c r="F617" s="86" t="str">
        <f>IFERROR(""&amp;INDEX(Backlog!E$6:E$1005,Calculation!$B617,1),"")</f>
        <v/>
      </c>
      <c r="G617" s="86" t="str">
        <f>IFERROR(""&amp;INDEX(Backlog!F$6:F$1005,Calculation!$B617,1),"")</f>
        <v/>
      </c>
      <c r="H617" s="86" t="str">
        <f>IFERROR(IF(INDEX(Backlog!G$6:G$1005,Calculation!$B617,1)="","",INDEX(Backlog!G$6:G$1005,Calculation!$B617,1)),"")</f>
        <v/>
      </c>
      <c r="I617" s="86" t="str">
        <f>IFERROR(IF(INDEX(Backlog!H$6:H$1005,Calculation!$B617,1)="","Not set",INDEX(Backlog!H$6:H$1005,Calculation!$B617,1)),"")</f>
        <v>Not set</v>
      </c>
      <c r="J617" s="86" t="str">
        <f>IFERROR(""&amp;INDEX(Backlog!I$6:I$1005,Calculation!$B617,1),"")</f>
        <v/>
      </c>
      <c r="K617" s="86" t="str">
        <f>IFERROR(IF(LEN(INDEX(Backlog!J$6:J$1005,Calculation!$B617,1))=0,"Not set",INDEX(Backlog!J$6:J$1005,Calculation!$B617,1)),"")</f>
        <v>Not set</v>
      </c>
      <c r="L617" s="105" t="str">
        <f>IFERROR(IF(INDEX(Backlog!K$6:K$1005,Calculation!$B617,1)="","",INDEX(Backlog!K$6:K$1005,Calculation!$B617,1)),"")</f>
        <v/>
      </c>
      <c r="M617" s="105" t="str">
        <f t="shared" si="194"/>
        <v/>
      </c>
      <c r="N617" s="105" t="str">
        <f>IFERROR(IF(INDEX(Backlog!L$6:L$1005,Calculation!$B617,1)="","",INDEX(Backlog!L$6:L$1005,Calculation!$B617,1)),"")</f>
        <v/>
      </c>
      <c r="O617" s="105" t="str">
        <f t="shared" si="195"/>
        <v/>
      </c>
      <c r="P617" s="86" t="str">
        <f>IFERROR(""&amp;INDEX(Backlog!M$6:M$1005,Calculation!$B617,1),"")</f>
        <v/>
      </c>
      <c r="Q617" s="106" t="str">
        <f t="shared" si="196"/>
        <v/>
      </c>
      <c r="R617" s="106">
        <f t="shared" si="197"/>
        <v>0</v>
      </c>
      <c r="T617" s="107">
        <f t="shared" si="198"/>
        <v>0</v>
      </c>
      <c r="U617" s="86">
        <f t="shared" si="199"/>
        <v>1</v>
      </c>
      <c r="V617" s="86">
        <f t="shared" si="200"/>
        <v>1</v>
      </c>
      <c r="W617" s="86">
        <f t="shared" si="201"/>
        <v>1</v>
      </c>
      <c r="X617" s="86">
        <f t="shared" si="208"/>
        <v>0</v>
      </c>
      <c r="Y617" s="86" t="str">
        <f t="shared" si="202"/>
        <v xml:space="preserve">#0 - </v>
      </c>
      <c r="Z617" s="86" t="str">
        <f t="shared" si="203"/>
        <v>-</v>
      </c>
      <c r="AA617" s="86" t="str">
        <f>IF(X617=0,"",IF(LEN(K617)=0,COLUMN(Kanban!$D$8),IFERROR(MATCH(K617,Kanban!$A$8:$AI$8,0),COLUMN(Kanban!$D$8))))</f>
        <v/>
      </c>
      <c r="AB617" s="86" t="str">
        <f>IF(X617=0,"",2*COUNTIF($AA$5:AA617,AA617)+$AF$5)</f>
        <v/>
      </c>
      <c r="AC617" s="106" t="str">
        <f t="shared" si="209"/>
        <v>-</v>
      </c>
      <c r="BF617" s="111" t="str">
        <f t="array" ref="BF617">IFERROR(SMALL(IF($D$5:$D$1004=$AP$6,$N$5:$N$1004,""),B617),"")</f>
        <v/>
      </c>
      <c r="BG617" s="112" t="str">
        <f>IF(IFERROR(MATCH(BF617,$BF$4:BF616,0),0)=0,MAX($BG$4:BG616)+1,"")</f>
        <v/>
      </c>
      <c r="BH617" s="113" t="str">
        <f t="shared" si="204"/>
        <v/>
      </c>
      <c r="BI617" s="112" t="str">
        <f t="shared" si="205"/>
        <v/>
      </c>
      <c r="BJ617" s="86" t="str">
        <f t="shared" si="206"/>
        <v/>
      </c>
      <c r="BK617" s="86" t="str">
        <f t="shared" si="210"/>
        <v/>
      </c>
      <c r="BL617" s="86" t="str">
        <f t="shared" si="207"/>
        <v/>
      </c>
      <c r="BM617" s="86" t="str">
        <f t="shared" si="211"/>
        <v/>
      </c>
    </row>
    <row r="618" spans="2:65" s="7" customFormat="1" x14ac:dyDescent="0.25">
      <c r="B618" s="104">
        <v>614</v>
      </c>
      <c r="C618" s="86">
        <f>IFERROR(INDEX(Backlog!B$6:B$1005,Calculation!$B618,1),"")</f>
        <v>0</v>
      </c>
      <c r="D618" s="86" t="str">
        <f>IFERROR(IF(INDEX(Backlog!C$6:C$1005,Calculation!$B618,1)="","",INDEX(Backlog!C$6:C$1005,Calculation!$B618,1)),"")</f>
        <v/>
      </c>
      <c r="E618" s="86" t="str">
        <f>IFERROR(""&amp;INDEX(Backlog!D$6:D$1005,Calculation!$B618,1),"")</f>
        <v/>
      </c>
      <c r="F618" s="86" t="str">
        <f>IFERROR(""&amp;INDEX(Backlog!E$6:E$1005,Calculation!$B618,1),"")</f>
        <v/>
      </c>
      <c r="G618" s="86" t="str">
        <f>IFERROR(""&amp;INDEX(Backlog!F$6:F$1005,Calculation!$B618,1),"")</f>
        <v/>
      </c>
      <c r="H618" s="86" t="str">
        <f>IFERROR(IF(INDEX(Backlog!G$6:G$1005,Calculation!$B618,1)="","",INDEX(Backlog!G$6:G$1005,Calculation!$B618,1)),"")</f>
        <v/>
      </c>
      <c r="I618" s="86" t="str">
        <f>IFERROR(IF(INDEX(Backlog!H$6:H$1005,Calculation!$B618,1)="","Not set",INDEX(Backlog!H$6:H$1005,Calculation!$B618,1)),"")</f>
        <v>Not set</v>
      </c>
      <c r="J618" s="86" t="str">
        <f>IFERROR(""&amp;INDEX(Backlog!I$6:I$1005,Calculation!$B618,1),"")</f>
        <v/>
      </c>
      <c r="K618" s="86" t="str">
        <f>IFERROR(IF(LEN(INDEX(Backlog!J$6:J$1005,Calculation!$B618,1))=0,"Not set",INDEX(Backlog!J$6:J$1005,Calculation!$B618,1)),"")</f>
        <v>Not set</v>
      </c>
      <c r="L618" s="105" t="str">
        <f>IFERROR(IF(INDEX(Backlog!K$6:K$1005,Calculation!$B618,1)="","",INDEX(Backlog!K$6:K$1005,Calculation!$B618,1)),"")</f>
        <v/>
      </c>
      <c r="M618" s="105" t="str">
        <f t="shared" si="194"/>
        <v/>
      </c>
      <c r="N618" s="105" t="str">
        <f>IFERROR(IF(INDEX(Backlog!L$6:L$1005,Calculation!$B618,1)="","",INDEX(Backlog!L$6:L$1005,Calculation!$B618,1)),"")</f>
        <v/>
      </c>
      <c r="O618" s="105" t="str">
        <f t="shared" si="195"/>
        <v/>
      </c>
      <c r="P618" s="86" t="str">
        <f>IFERROR(""&amp;INDEX(Backlog!M$6:M$1005,Calculation!$B618,1),"")</f>
        <v/>
      </c>
      <c r="Q618" s="106" t="str">
        <f t="shared" si="196"/>
        <v/>
      </c>
      <c r="R618" s="106">
        <f t="shared" si="197"/>
        <v>0</v>
      </c>
      <c r="T618" s="107">
        <f t="shared" si="198"/>
        <v>0</v>
      </c>
      <c r="U618" s="86">
        <f t="shared" si="199"/>
        <v>1</v>
      </c>
      <c r="V618" s="86">
        <f t="shared" si="200"/>
        <v>1</v>
      </c>
      <c r="W618" s="86">
        <f t="shared" si="201"/>
        <v>1</v>
      </c>
      <c r="X618" s="86">
        <f t="shared" si="208"/>
        <v>0</v>
      </c>
      <c r="Y618" s="86" t="str">
        <f t="shared" si="202"/>
        <v xml:space="preserve">#0 - </v>
      </c>
      <c r="Z618" s="86" t="str">
        <f t="shared" si="203"/>
        <v>-</v>
      </c>
      <c r="AA618" s="86" t="str">
        <f>IF(X618=0,"",IF(LEN(K618)=0,COLUMN(Kanban!$D$8),IFERROR(MATCH(K618,Kanban!$A$8:$AI$8,0),COLUMN(Kanban!$D$8))))</f>
        <v/>
      </c>
      <c r="AB618" s="86" t="str">
        <f>IF(X618=0,"",2*COUNTIF($AA$5:AA618,AA618)+$AF$5)</f>
        <v/>
      </c>
      <c r="AC618" s="106" t="str">
        <f t="shared" si="209"/>
        <v>-</v>
      </c>
      <c r="BF618" s="111" t="str">
        <f t="array" ref="BF618">IFERROR(SMALL(IF($D$5:$D$1004=$AP$6,$N$5:$N$1004,""),B618),"")</f>
        <v/>
      </c>
      <c r="BG618" s="112" t="str">
        <f>IF(IFERROR(MATCH(BF618,$BF$4:BF617,0),0)=0,MAX($BG$4:BG617)+1,"")</f>
        <v/>
      </c>
      <c r="BH618" s="113" t="str">
        <f t="shared" si="204"/>
        <v/>
      </c>
      <c r="BI618" s="112" t="str">
        <f t="shared" si="205"/>
        <v/>
      </c>
      <c r="BJ618" s="86" t="str">
        <f t="shared" si="206"/>
        <v/>
      </c>
      <c r="BK618" s="86" t="str">
        <f t="shared" si="210"/>
        <v/>
      </c>
      <c r="BL618" s="86" t="str">
        <f t="shared" si="207"/>
        <v/>
      </c>
      <c r="BM618" s="86" t="str">
        <f t="shared" si="211"/>
        <v/>
      </c>
    </row>
    <row r="619" spans="2:65" s="7" customFormat="1" x14ac:dyDescent="0.25">
      <c r="B619" s="104">
        <v>615</v>
      </c>
      <c r="C619" s="86">
        <f>IFERROR(INDEX(Backlog!B$6:B$1005,Calculation!$B619,1),"")</f>
        <v>0</v>
      </c>
      <c r="D619" s="86" t="str">
        <f>IFERROR(IF(INDEX(Backlog!C$6:C$1005,Calculation!$B619,1)="","",INDEX(Backlog!C$6:C$1005,Calculation!$B619,1)),"")</f>
        <v/>
      </c>
      <c r="E619" s="86" t="str">
        <f>IFERROR(""&amp;INDEX(Backlog!D$6:D$1005,Calculation!$B619,1),"")</f>
        <v/>
      </c>
      <c r="F619" s="86" t="str">
        <f>IFERROR(""&amp;INDEX(Backlog!E$6:E$1005,Calculation!$B619,1),"")</f>
        <v/>
      </c>
      <c r="G619" s="86" t="str">
        <f>IFERROR(""&amp;INDEX(Backlog!F$6:F$1005,Calculation!$B619,1),"")</f>
        <v/>
      </c>
      <c r="H619" s="86" t="str">
        <f>IFERROR(IF(INDEX(Backlog!G$6:G$1005,Calculation!$B619,1)="","",INDEX(Backlog!G$6:G$1005,Calculation!$B619,1)),"")</f>
        <v/>
      </c>
      <c r="I619" s="86" t="str">
        <f>IFERROR(IF(INDEX(Backlog!H$6:H$1005,Calculation!$B619,1)="","Not set",INDEX(Backlog!H$6:H$1005,Calculation!$B619,1)),"")</f>
        <v>Not set</v>
      </c>
      <c r="J619" s="86" t="str">
        <f>IFERROR(""&amp;INDEX(Backlog!I$6:I$1005,Calculation!$B619,1),"")</f>
        <v/>
      </c>
      <c r="K619" s="86" t="str">
        <f>IFERROR(IF(LEN(INDEX(Backlog!J$6:J$1005,Calculation!$B619,1))=0,"Not set",INDEX(Backlog!J$6:J$1005,Calculation!$B619,1)),"")</f>
        <v>Not set</v>
      </c>
      <c r="L619" s="105" t="str">
        <f>IFERROR(IF(INDEX(Backlog!K$6:K$1005,Calculation!$B619,1)="","",INDEX(Backlog!K$6:K$1005,Calculation!$B619,1)),"")</f>
        <v/>
      </c>
      <c r="M619" s="105" t="str">
        <f t="shared" si="194"/>
        <v/>
      </c>
      <c r="N619" s="105" t="str">
        <f>IFERROR(IF(INDEX(Backlog!L$6:L$1005,Calculation!$B619,1)="","",INDEX(Backlog!L$6:L$1005,Calculation!$B619,1)),"")</f>
        <v/>
      </c>
      <c r="O619" s="105" t="str">
        <f t="shared" si="195"/>
        <v/>
      </c>
      <c r="P619" s="86" t="str">
        <f>IFERROR(""&amp;INDEX(Backlog!M$6:M$1005,Calculation!$B619,1),"")</f>
        <v/>
      </c>
      <c r="Q619" s="106" t="str">
        <f t="shared" si="196"/>
        <v/>
      </c>
      <c r="R619" s="106">
        <f t="shared" si="197"/>
        <v>0</v>
      </c>
      <c r="T619" s="107">
        <f t="shared" si="198"/>
        <v>0</v>
      </c>
      <c r="U619" s="86">
        <f t="shared" si="199"/>
        <v>1</v>
      </c>
      <c r="V619" s="86">
        <f t="shared" si="200"/>
        <v>1</v>
      </c>
      <c r="W619" s="86">
        <f t="shared" si="201"/>
        <v>1</v>
      </c>
      <c r="X619" s="86">
        <f t="shared" si="208"/>
        <v>0</v>
      </c>
      <c r="Y619" s="86" t="str">
        <f t="shared" si="202"/>
        <v xml:space="preserve">#0 - </v>
      </c>
      <c r="Z619" s="86" t="str">
        <f t="shared" si="203"/>
        <v>-</v>
      </c>
      <c r="AA619" s="86" t="str">
        <f>IF(X619=0,"",IF(LEN(K619)=0,COLUMN(Kanban!$D$8),IFERROR(MATCH(K619,Kanban!$A$8:$AI$8,0),COLUMN(Kanban!$D$8))))</f>
        <v/>
      </c>
      <c r="AB619" s="86" t="str">
        <f>IF(X619=0,"",2*COUNTIF($AA$5:AA619,AA619)+$AF$5)</f>
        <v/>
      </c>
      <c r="AC619" s="106" t="str">
        <f t="shared" si="209"/>
        <v>-</v>
      </c>
      <c r="BF619" s="111" t="str">
        <f t="array" ref="BF619">IFERROR(SMALL(IF($D$5:$D$1004=$AP$6,$N$5:$N$1004,""),B619),"")</f>
        <v/>
      </c>
      <c r="BG619" s="112" t="str">
        <f>IF(IFERROR(MATCH(BF619,$BF$4:BF618,0),0)=0,MAX($BG$4:BG618)+1,"")</f>
        <v/>
      </c>
      <c r="BH619" s="113" t="str">
        <f t="shared" si="204"/>
        <v/>
      </c>
      <c r="BI619" s="112" t="str">
        <f t="shared" si="205"/>
        <v/>
      </c>
      <c r="BJ619" s="86" t="str">
        <f t="shared" si="206"/>
        <v/>
      </c>
      <c r="BK619" s="86" t="str">
        <f t="shared" si="210"/>
        <v/>
      </c>
      <c r="BL619" s="86" t="str">
        <f t="shared" si="207"/>
        <v/>
      </c>
      <c r="BM619" s="86" t="str">
        <f t="shared" si="211"/>
        <v/>
      </c>
    </row>
    <row r="620" spans="2:65" s="7" customFormat="1" x14ac:dyDescent="0.25">
      <c r="B620" s="104">
        <v>616</v>
      </c>
      <c r="C620" s="86">
        <f>IFERROR(INDEX(Backlog!B$6:B$1005,Calculation!$B620,1),"")</f>
        <v>0</v>
      </c>
      <c r="D620" s="86" t="str">
        <f>IFERROR(IF(INDEX(Backlog!C$6:C$1005,Calculation!$B620,1)="","",INDEX(Backlog!C$6:C$1005,Calculation!$B620,1)),"")</f>
        <v/>
      </c>
      <c r="E620" s="86" t="str">
        <f>IFERROR(""&amp;INDEX(Backlog!D$6:D$1005,Calculation!$B620,1),"")</f>
        <v/>
      </c>
      <c r="F620" s="86" t="str">
        <f>IFERROR(""&amp;INDEX(Backlog!E$6:E$1005,Calculation!$B620,1),"")</f>
        <v/>
      </c>
      <c r="G620" s="86" t="str">
        <f>IFERROR(""&amp;INDEX(Backlog!F$6:F$1005,Calculation!$B620,1),"")</f>
        <v/>
      </c>
      <c r="H620" s="86" t="str">
        <f>IFERROR(IF(INDEX(Backlog!G$6:G$1005,Calculation!$B620,1)="","",INDEX(Backlog!G$6:G$1005,Calculation!$B620,1)),"")</f>
        <v/>
      </c>
      <c r="I620" s="86" t="str">
        <f>IFERROR(IF(INDEX(Backlog!H$6:H$1005,Calculation!$B620,1)="","Not set",INDEX(Backlog!H$6:H$1005,Calculation!$B620,1)),"")</f>
        <v>Not set</v>
      </c>
      <c r="J620" s="86" t="str">
        <f>IFERROR(""&amp;INDEX(Backlog!I$6:I$1005,Calculation!$B620,1),"")</f>
        <v/>
      </c>
      <c r="K620" s="86" t="str">
        <f>IFERROR(IF(LEN(INDEX(Backlog!J$6:J$1005,Calculation!$B620,1))=0,"Not set",INDEX(Backlog!J$6:J$1005,Calculation!$B620,1)),"")</f>
        <v>Not set</v>
      </c>
      <c r="L620" s="105" t="str">
        <f>IFERROR(IF(INDEX(Backlog!K$6:K$1005,Calculation!$B620,1)="","",INDEX(Backlog!K$6:K$1005,Calculation!$B620,1)),"")</f>
        <v/>
      </c>
      <c r="M620" s="105" t="str">
        <f t="shared" si="194"/>
        <v/>
      </c>
      <c r="N620" s="105" t="str">
        <f>IFERROR(IF(INDEX(Backlog!L$6:L$1005,Calculation!$B620,1)="","",INDEX(Backlog!L$6:L$1005,Calculation!$B620,1)),"")</f>
        <v/>
      </c>
      <c r="O620" s="105" t="str">
        <f t="shared" si="195"/>
        <v/>
      </c>
      <c r="P620" s="86" t="str">
        <f>IFERROR(""&amp;INDEX(Backlog!M$6:M$1005,Calculation!$B620,1),"")</f>
        <v/>
      </c>
      <c r="Q620" s="106" t="str">
        <f t="shared" si="196"/>
        <v/>
      </c>
      <c r="R620" s="106">
        <f t="shared" si="197"/>
        <v>0</v>
      </c>
      <c r="T620" s="107">
        <f t="shared" si="198"/>
        <v>0</v>
      </c>
      <c r="U620" s="86">
        <f t="shared" si="199"/>
        <v>1</v>
      </c>
      <c r="V620" s="86">
        <f t="shared" si="200"/>
        <v>1</v>
      </c>
      <c r="W620" s="86">
        <f t="shared" si="201"/>
        <v>1</v>
      </c>
      <c r="X620" s="86">
        <f t="shared" si="208"/>
        <v>0</v>
      </c>
      <c r="Y620" s="86" t="str">
        <f t="shared" si="202"/>
        <v xml:space="preserve">#0 - </v>
      </c>
      <c r="Z620" s="86" t="str">
        <f t="shared" si="203"/>
        <v>-</v>
      </c>
      <c r="AA620" s="86" t="str">
        <f>IF(X620=0,"",IF(LEN(K620)=0,COLUMN(Kanban!$D$8),IFERROR(MATCH(K620,Kanban!$A$8:$AI$8,0),COLUMN(Kanban!$D$8))))</f>
        <v/>
      </c>
      <c r="AB620" s="86" t="str">
        <f>IF(X620=0,"",2*COUNTIF($AA$5:AA620,AA620)+$AF$5)</f>
        <v/>
      </c>
      <c r="AC620" s="106" t="str">
        <f t="shared" si="209"/>
        <v>-</v>
      </c>
      <c r="BF620" s="111" t="str">
        <f t="array" ref="BF620">IFERROR(SMALL(IF($D$5:$D$1004=$AP$6,$N$5:$N$1004,""),B620),"")</f>
        <v/>
      </c>
      <c r="BG620" s="112" t="str">
        <f>IF(IFERROR(MATCH(BF620,$BF$4:BF619,0),0)=0,MAX($BG$4:BG619)+1,"")</f>
        <v/>
      </c>
      <c r="BH620" s="113" t="str">
        <f t="shared" si="204"/>
        <v/>
      </c>
      <c r="BI620" s="112" t="str">
        <f t="shared" si="205"/>
        <v/>
      </c>
      <c r="BJ620" s="86" t="str">
        <f t="shared" si="206"/>
        <v/>
      </c>
      <c r="BK620" s="86" t="str">
        <f t="shared" si="210"/>
        <v/>
      </c>
      <c r="BL620" s="86" t="str">
        <f t="shared" si="207"/>
        <v/>
      </c>
      <c r="BM620" s="86" t="str">
        <f t="shared" si="211"/>
        <v/>
      </c>
    </row>
    <row r="621" spans="2:65" s="7" customFormat="1" x14ac:dyDescent="0.25">
      <c r="B621" s="104">
        <v>617</v>
      </c>
      <c r="C621" s="86">
        <f>IFERROR(INDEX(Backlog!B$6:B$1005,Calculation!$B621,1),"")</f>
        <v>0</v>
      </c>
      <c r="D621" s="86" t="str">
        <f>IFERROR(IF(INDEX(Backlog!C$6:C$1005,Calculation!$B621,1)="","",INDEX(Backlog!C$6:C$1005,Calculation!$B621,1)),"")</f>
        <v/>
      </c>
      <c r="E621" s="86" t="str">
        <f>IFERROR(""&amp;INDEX(Backlog!D$6:D$1005,Calculation!$B621,1),"")</f>
        <v/>
      </c>
      <c r="F621" s="86" t="str">
        <f>IFERROR(""&amp;INDEX(Backlog!E$6:E$1005,Calculation!$B621,1),"")</f>
        <v/>
      </c>
      <c r="G621" s="86" t="str">
        <f>IFERROR(""&amp;INDEX(Backlog!F$6:F$1005,Calculation!$B621,1),"")</f>
        <v/>
      </c>
      <c r="H621" s="86" t="str">
        <f>IFERROR(IF(INDEX(Backlog!G$6:G$1005,Calculation!$B621,1)="","",INDEX(Backlog!G$6:G$1005,Calculation!$B621,1)),"")</f>
        <v/>
      </c>
      <c r="I621" s="86" t="str">
        <f>IFERROR(IF(INDEX(Backlog!H$6:H$1005,Calculation!$B621,1)="","Not set",INDEX(Backlog!H$6:H$1005,Calculation!$B621,1)),"")</f>
        <v>Not set</v>
      </c>
      <c r="J621" s="86" t="str">
        <f>IFERROR(""&amp;INDEX(Backlog!I$6:I$1005,Calculation!$B621,1),"")</f>
        <v/>
      </c>
      <c r="K621" s="86" t="str">
        <f>IFERROR(IF(LEN(INDEX(Backlog!J$6:J$1005,Calculation!$B621,1))=0,"Not set",INDEX(Backlog!J$6:J$1005,Calculation!$B621,1)),"")</f>
        <v>Not set</v>
      </c>
      <c r="L621" s="105" t="str">
        <f>IFERROR(IF(INDEX(Backlog!K$6:K$1005,Calculation!$B621,1)="","",INDEX(Backlog!K$6:K$1005,Calculation!$B621,1)),"")</f>
        <v/>
      </c>
      <c r="M621" s="105" t="str">
        <f t="shared" si="194"/>
        <v/>
      </c>
      <c r="N621" s="105" t="str">
        <f>IFERROR(IF(INDEX(Backlog!L$6:L$1005,Calculation!$B621,1)="","",INDEX(Backlog!L$6:L$1005,Calculation!$B621,1)),"")</f>
        <v/>
      </c>
      <c r="O621" s="105" t="str">
        <f t="shared" si="195"/>
        <v/>
      </c>
      <c r="P621" s="86" t="str">
        <f>IFERROR(""&amp;INDEX(Backlog!M$6:M$1005,Calculation!$B621,1),"")</f>
        <v/>
      </c>
      <c r="Q621" s="106" t="str">
        <f t="shared" si="196"/>
        <v/>
      </c>
      <c r="R621" s="106">
        <f t="shared" si="197"/>
        <v>0</v>
      </c>
      <c r="T621" s="107">
        <f t="shared" si="198"/>
        <v>0</v>
      </c>
      <c r="U621" s="86">
        <f t="shared" si="199"/>
        <v>1</v>
      </c>
      <c r="V621" s="86">
        <f t="shared" si="200"/>
        <v>1</v>
      </c>
      <c r="W621" s="86">
        <f t="shared" si="201"/>
        <v>1</v>
      </c>
      <c r="X621" s="86">
        <f t="shared" si="208"/>
        <v>0</v>
      </c>
      <c r="Y621" s="86" t="str">
        <f t="shared" si="202"/>
        <v xml:space="preserve">#0 - </v>
      </c>
      <c r="Z621" s="86" t="str">
        <f t="shared" si="203"/>
        <v>-</v>
      </c>
      <c r="AA621" s="86" t="str">
        <f>IF(X621=0,"",IF(LEN(K621)=0,COLUMN(Kanban!$D$8),IFERROR(MATCH(K621,Kanban!$A$8:$AI$8,0),COLUMN(Kanban!$D$8))))</f>
        <v/>
      </c>
      <c r="AB621" s="86" t="str">
        <f>IF(X621=0,"",2*COUNTIF($AA$5:AA621,AA621)+$AF$5)</f>
        <v/>
      </c>
      <c r="AC621" s="106" t="str">
        <f t="shared" si="209"/>
        <v>-</v>
      </c>
      <c r="BF621" s="111" t="str">
        <f t="array" ref="BF621">IFERROR(SMALL(IF($D$5:$D$1004=$AP$6,$N$5:$N$1004,""),B621),"")</f>
        <v/>
      </c>
      <c r="BG621" s="112" t="str">
        <f>IF(IFERROR(MATCH(BF621,$BF$4:BF620,0),0)=0,MAX($BG$4:BG620)+1,"")</f>
        <v/>
      </c>
      <c r="BH621" s="113" t="str">
        <f t="shared" si="204"/>
        <v/>
      </c>
      <c r="BI621" s="112" t="str">
        <f t="shared" si="205"/>
        <v/>
      </c>
      <c r="BJ621" s="86" t="str">
        <f t="shared" si="206"/>
        <v/>
      </c>
      <c r="BK621" s="86" t="str">
        <f t="shared" si="210"/>
        <v/>
      </c>
      <c r="BL621" s="86" t="str">
        <f t="shared" si="207"/>
        <v/>
      </c>
      <c r="BM621" s="86" t="str">
        <f t="shared" si="211"/>
        <v/>
      </c>
    </row>
    <row r="622" spans="2:65" s="7" customFormat="1" x14ac:dyDescent="0.25">
      <c r="B622" s="104">
        <v>618</v>
      </c>
      <c r="C622" s="86">
        <f>IFERROR(INDEX(Backlog!B$6:B$1005,Calculation!$B622,1),"")</f>
        <v>0</v>
      </c>
      <c r="D622" s="86" t="str">
        <f>IFERROR(IF(INDEX(Backlog!C$6:C$1005,Calculation!$B622,1)="","",INDEX(Backlog!C$6:C$1005,Calculation!$B622,1)),"")</f>
        <v/>
      </c>
      <c r="E622" s="86" t="str">
        <f>IFERROR(""&amp;INDEX(Backlog!D$6:D$1005,Calculation!$B622,1),"")</f>
        <v/>
      </c>
      <c r="F622" s="86" t="str">
        <f>IFERROR(""&amp;INDEX(Backlog!E$6:E$1005,Calculation!$B622,1),"")</f>
        <v/>
      </c>
      <c r="G622" s="86" t="str">
        <f>IFERROR(""&amp;INDEX(Backlog!F$6:F$1005,Calculation!$B622,1),"")</f>
        <v/>
      </c>
      <c r="H622" s="86" t="str">
        <f>IFERROR(IF(INDEX(Backlog!G$6:G$1005,Calculation!$B622,1)="","",INDEX(Backlog!G$6:G$1005,Calculation!$B622,1)),"")</f>
        <v/>
      </c>
      <c r="I622" s="86" t="str">
        <f>IFERROR(IF(INDEX(Backlog!H$6:H$1005,Calculation!$B622,1)="","Not set",INDEX(Backlog!H$6:H$1005,Calculation!$B622,1)),"")</f>
        <v>Not set</v>
      </c>
      <c r="J622" s="86" t="str">
        <f>IFERROR(""&amp;INDEX(Backlog!I$6:I$1005,Calculation!$B622,1),"")</f>
        <v/>
      </c>
      <c r="K622" s="86" t="str">
        <f>IFERROR(IF(LEN(INDEX(Backlog!J$6:J$1005,Calculation!$B622,1))=0,"Not set",INDEX(Backlog!J$6:J$1005,Calculation!$B622,1)),"")</f>
        <v>Not set</v>
      </c>
      <c r="L622" s="105" t="str">
        <f>IFERROR(IF(INDEX(Backlog!K$6:K$1005,Calculation!$B622,1)="","",INDEX(Backlog!K$6:K$1005,Calculation!$B622,1)),"")</f>
        <v/>
      </c>
      <c r="M622" s="105" t="str">
        <f t="shared" si="194"/>
        <v/>
      </c>
      <c r="N622" s="105" t="str">
        <f>IFERROR(IF(INDEX(Backlog!L$6:L$1005,Calculation!$B622,1)="","",INDEX(Backlog!L$6:L$1005,Calculation!$B622,1)),"")</f>
        <v/>
      </c>
      <c r="O622" s="105" t="str">
        <f t="shared" si="195"/>
        <v/>
      </c>
      <c r="P622" s="86" t="str">
        <f>IFERROR(""&amp;INDEX(Backlog!M$6:M$1005,Calculation!$B622,1),"")</f>
        <v/>
      </c>
      <c r="Q622" s="106" t="str">
        <f t="shared" si="196"/>
        <v/>
      </c>
      <c r="R622" s="106">
        <f t="shared" si="197"/>
        <v>0</v>
      </c>
      <c r="T622" s="107">
        <f t="shared" si="198"/>
        <v>0</v>
      </c>
      <c r="U622" s="86">
        <f t="shared" si="199"/>
        <v>1</v>
      </c>
      <c r="V622" s="86">
        <f t="shared" si="200"/>
        <v>1</v>
      </c>
      <c r="W622" s="86">
        <f t="shared" si="201"/>
        <v>1</v>
      </c>
      <c r="X622" s="86">
        <f t="shared" si="208"/>
        <v>0</v>
      </c>
      <c r="Y622" s="86" t="str">
        <f t="shared" si="202"/>
        <v xml:space="preserve">#0 - </v>
      </c>
      <c r="Z622" s="86" t="str">
        <f t="shared" si="203"/>
        <v>-</v>
      </c>
      <c r="AA622" s="86" t="str">
        <f>IF(X622=0,"",IF(LEN(K622)=0,COLUMN(Kanban!$D$8),IFERROR(MATCH(K622,Kanban!$A$8:$AI$8,0),COLUMN(Kanban!$D$8))))</f>
        <v/>
      </c>
      <c r="AB622" s="86" t="str">
        <f>IF(X622=0,"",2*COUNTIF($AA$5:AA622,AA622)+$AF$5)</f>
        <v/>
      </c>
      <c r="AC622" s="106" t="str">
        <f t="shared" si="209"/>
        <v>-</v>
      </c>
      <c r="BF622" s="111" t="str">
        <f t="array" ref="BF622">IFERROR(SMALL(IF($D$5:$D$1004=$AP$6,$N$5:$N$1004,""),B622),"")</f>
        <v/>
      </c>
      <c r="BG622" s="112" t="str">
        <f>IF(IFERROR(MATCH(BF622,$BF$4:BF621,0),0)=0,MAX($BG$4:BG621)+1,"")</f>
        <v/>
      </c>
      <c r="BH622" s="113" t="str">
        <f t="shared" si="204"/>
        <v/>
      </c>
      <c r="BI622" s="112" t="str">
        <f t="shared" si="205"/>
        <v/>
      </c>
      <c r="BJ622" s="86" t="str">
        <f t="shared" si="206"/>
        <v/>
      </c>
      <c r="BK622" s="86" t="str">
        <f t="shared" si="210"/>
        <v/>
      </c>
      <c r="BL622" s="86" t="str">
        <f t="shared" si="207"/>
        <v/>
      </c>
      <c r="BM622" s="86" t="str">
        <f t="shared" si="211"/>
        <v/>
      </c>
    </row>
    <row r="623" spans="2:65" s="7" customFormat="1" x14ac:dyDescent="0.25">
      <c r="B623" s="104">
        <v>619</v>
      </c>
      <c r="C623" s="86">
        <f>IFERROR(INDEX(Backlog!B$6:B$1005,Calculation!$B623,1),"")</f>
        <v>0</v>
      </c>
      <c r="D623" s="86" t="str">
        <f>IFERROR(IF(INDEX(Backlog!C$6:C$1005,Calculation!$B623,1)="","",INDEX(Backlog!C$6:C$1005,Calculation!$B623,1)),"")</f>
        <v/>
      </c>
      <c r="E623" s="86" t="str">
        <f>IFERROR(""&amp;INDEX(Backlog!D$6:D$1005,Calculation!$B623,1),"")</f>
        <v/>
      </c>
      <c r="F623" s="86" t="str">
        <f>IFERROR(""&amp;INDEX(Backlog!E$6:E$1005,Calculation!$B623,1),"")</f>
        <v/>
      </c>
      <c r="G623" s="86" t="str">
        <f>IFERROR(""&amp;INDEX(Backlog!F$6:F$1005,Calculation!$B623,1),"")</f>
        <v/>
      </c>
      <c r="H623" s="86" t="str">
        <f>IFERROR(IF(INDEX(Backlog!G$6:G$1005,Calculation!$B623,1)="","",INDEX(Backlog!G$6:G$1005,Calculation!$B623,1)),"")</f>
        <v/>
      </c>
      <c r="I623" s="86" t="str">
        <f>IFERROR(IF(INDEX(Backlog!H$6:H$1005,Calculation!$B623,1)="","Not set",INDEX(Backlog!H$6:H$1005,Calculation!$B623,1)),"")</f>
        <v>Not set</v>
      </c>
      <c r="J623" s="86" t="str">
        <f>IFERROR(""&amp;INDEX(Backlog!I$6:I$1005,Calculation!$B623,1),"")</f>
        <v/>
      </c>
      <c r="K623" s="86" t="str">
        <f>IFERROR(IF(LEN(INDEX(Backlog!J$6:J$1005,Calculation!$B623,1))=0,"Not set",INDEX(Backlog!J$6:J$1005,Calculation!$B623,1)),"")</f>
        <v>Not set</v>
      </c>
      <c r="L623" s="105" t="str">
        <f>IFERROR(IF(INDEX(Backlog!K$6:K$1005,Calculation!$B623,1)="","",INDEX(Backlog!K$6:K$1005,Calculation!$B623,1)),"")</f>
        <v/>
      </c>
      <c r="M623" s="105" t="str">
        <f t="shared" si="194"/>
        <v/>
      </c>
      <c r="N623" s="105" t="str">
        <f>IFERROR(IF(INDEX(Backlog!L$6:L$1005,Calculation!$B623,1)="","",INDEX(Backlog!L$6:L$1005,Calculation!$B623,1)),"")</f>
        <v/>
      </c>
      <c r="O623" s="105" t="str">
        <f t="shared" si="195"/>
        <v/>
      </c>
      <c r="P623" s="86" t="str">
        <f>IFERROR(""&amp;INDEX(Backlog!M$6:M$1005,Calculation!$B623,1),"")</f>
        <v/>
      </c>
      <c r="Q623" s="106" t="str">
        <f t="shared" si="196"/>
        <v/>
      </c>
      <c r="R623" s="106">
        <f t="shared" si="197"/>
        <v>0</v>
      </c>
      <c r="T623" s="107">
        <f t="shared" si="198"/>
        <v>0</v>
      </c>
      <c r="U623" s="86">
        <f t="shared" si="199"/>
        <v>1</v>
      </c>
      <c r="V623" s="86">
        <f t="shared" si="200"/>
        <v>1</v>
      </c>
      <c r="W623" s="86">
        <f t="shared" si="201"/>
        <v>1</v>
      </c>
      <c r="X623" s="86">
        <f t="shared" si="208"/>
        <v>0</v>
      </c>
      <c r="Y623" s="86" t="str">
        <f t="shared" si="202"/>
        <v xml:space="preserve">#0 - </v>
      </c>
      <c r="Z623" s="86" t="str">
        <f t="shared" si="203"/>
        <v>-</v>
      </c>
      <c r="AA623" s="86" t="str">
        <f>IF(X623=0,"",IF(LEN(K623)=0,COLUMN(Kanban!$D$8),IFERROR(MATCH(K623,Kanban!$A$8:$AI$8,0),COLUMN(Kanban!$D$8))))</f>
        <v/>
      </c>
      <c r="AB623" s="86" t="str">
        <f>IF(X623=0,"",2*COUNTIF($AA$5:AA623,AA623)+$AF$5)</f>
        <v/>
      </c>
      <c r="AC623" s="106" t="str">
        <f t="shared" si="209"/>
        <v>-</v>
      </c>
      <c r="BF623" s="111" t="str">
        <f t="array" ref="BF623">IFERROR(SMALL(IF($D$5:$D$1004=$AP$6,$N$5:$N$1004,""),B623),"")</f>
        <v/>
      </c>
      <c r="BG623" s="112" t="str">
        <f>IF(IFERROR(MATCH(BF623,$BF$4:BF622,0),0)=0,MAX($BG$4:BG622)+1,"")</f>
        <v/>
      </c>
      <c r="BH623" s="113" t="str">
        <f t="shared" si="204"/>
        <v/>
      </c>
      <c r="BI623" s="112" t="str">
        <f t="shared" si="205"/>
        <v/>
      </c>
      <c r="BJ623" s="86" t="str">
        <f t="shared" si="206"/>
        <v/>
      </c>
      <c r="BK623" s="86" t="str">
        <f t="shared" si="210"/>
        <v/>
      </c>
      <c r="BL623" s="86" t="str">
        <f t="shared" si="207"/>
        <v/>
      </c>
      <c r="BM623" s="86" t="str">
        <f t="shared" si="211"/>
        <v/>
      </c>
    </row>
    <row r="624" spans="2:65" s="7" customFormat="1" x14ac:dyDescent="0.25">
      <c r="B624" s="104">
        <v>620</v>
      </c>
      <c r="C624" s="86">
        <f>IFERROR(INDEX(Backlog!B$6:B$1005,Calculation!$B624,1),"")</f>
        <v>0</v>
      </c>
      <c r="D624" s="86" t="str">
        <f>IFERROR(IF(INDEX(Backlog!C$6:C$1005,Calculation!$B624,1)="","",INDEX(Backlog!C$6:C$1005,Calculation!$B624,1)),"")</f>
        <v/>
      </c>
      <c r="E624" s="86" t="str">
        <f>IFERROR(""&amp;INDEX(Backlog!D$6:D$1005,Calculation!$B624,1),"")</f>
        <v/>
      </c>
      <c r="F624" s="86" t="str">
        <f>IFERROR(""&amp;INDEX(Backlog!E$6:E$1005,Calculation!$B624,1),"")</f>
        <v/>
      </c>
      <c r="G624" s="86" t="str">
        <f>IFERROR(""&amp;INDEX(Backlog!F$6:F$1005,Calculation!$B624,1),"")</f>
        <v/>
      </c>
      <c r="H624" s="86" t="str">
        <f>IFERROR(IF(INDEX(Backlog!G$6:G$1005,Calculation!$B624,1)="","",INDEX(Backlog!G$6:G$1005,Calculation!$B624,1)),"")</f>
        <v/>
      </c>
      <c r="I624" s="86" t="str">
        <f>IFERROR(IF(INDEX(Backlog!H$6:H$1005,Calculation!$B624,1)="","Not set",INDEX(Backlog!H$6:H$1005,Calculation!$B624,1)),"")</f>
        <v>Not set</v>
      </c>
      <c r="J624" s="86" t="str">
        <f>IFERROR(""&amp;INDEX(Backlog!I$6:I$1005,Calculation!$B624,1),"")</f>
        <v/>
      </c>
      <c r="K624" s="86" t="str">
        <f>IFERROR(IF(LEN(INDEX(Backlog!J$6:J$1005,Calculation!$B624,1))=0,"Not set",INDEX(Backlog!J$6:J$1005,Calculation!$B624,1)),"")</f>
        <v>Not set</v>
      </c>
      <c r="L624" s="105" t="str">
        <f>IFERROR(IF(INDEX(Backlog!K$6:K$1005,Calculation!$B624,1)="","",INDEX(Backlog!K$6:K$1005,Calculation!$B624,1)),"")</f>
        <v/>
      </c>
      <c r="M624" s="105" t="str">
        <f t="shared" si="194"/>
        <v/>
      </c>
      <c r="N624" s="105" t="str">
        <f>IFERROR(IF(INDEX(Backlog!L$6:L$1005,Calculation!$B624,1)="","",INDEX(Backlog!L$6:L$1005,Calculation!$B624,1)),"")</f>
        <v/>
      </c>
      <c r="O624" s="105" t="str">
        <f t="shared" si="195"/>
        <v/>
      </c>
      <c r="P624" s="86" t="str">
        <f>IFERROR(""&amp;INDEX(Backlog!M$6:M$1005,Calculation!$B624,1),"")</f>
        <v/>
      </c>
      <c r="Q624" s="106" t="str">
        <f t="shared" si="196"/>
        <v/>
      </c>
      <c r="R624" s="106">
        <f t="shared" si="197"/>
        <v>0</v>
      </c>
      <c r="T624" s="107">
        <f t="shared" si="198"/>
        <v>0</v>
      </c>
      <c r="U624" s="86">
        <f t="shared" si="199"/>
        <v>1</v>
      </c>
      <c r="V624" s="86">
        <f t="shared" si="200"/>
        <v>1</v>
      </c>
      <c r="W624" s="86">
        <f t="shared" si="201"/>
        <v>1</v>
      </c>
      <c r="X624" s="86">
        <f t="shared" si="208"/>
        <v>0</v>
      </c>
      <c r="Y624" s="86" t="str">
        <f t="shared" si="202"/>
        <v xml:space="preserve">#0 - </v>
      </c>
      <c r="Z624" s="86" t="str">
        <f t="shared" si="203"/>
        <v>-</v>
      </c>
      <c r="AA624" s="86" t="str">
        <f>IF(X624=0,"",IF(LEN(K624)=0,COLUMN(Kanban!$D$8),IFERROR(MATCH(K624,Kanban!$A$8:$AI$8,0),COLUMN(Kanban!$D$8))))</f>
        <v/>
      </c>
      <c r="AB624" s="86" t="str">
        <f>IF(X624=0,"",2*COUNTIF($AA$5:AA624,AA624)+$AF$5)</f>
        <v/>
      </c>
      <c r="AC624" s="106" t="str">
        <f t="shared" si="209"/>
        <v>-</v>
      </c>
      <c r="BF624" s="111" t="str">
        <f t="array" ref="BF624">IFERROR(SMALL(IF($D$5:$D$1004=$AP$6,$N$5:$N$1004,""),B624),"")</f>
        <v/>
      </c>
      <c r="BG624" s="112" t="str">
        <f>IF(IFERROR(MATCH(BF624,$BF$4:BF623,0),0)=0,MAX($BG$4:BG623)+1,"")</f>
        <v/>
      </c>
      <c r="BH624" s="113" t="str">
        <f t="shared" si="204"/>
        <v/>
      </c>
      <c r="BI624" s="112" t="str">
        <f t="shared" si="205"/>
        <v/>
      </c>
      <c r="BJ624" s="86" t="str">
        <f t="shared" si="206"/>
        <v/>
      </c>
      <c r="BK624" s="86" t="str">
        <f t="shared" si="210"/>
        <v/>
      </c>
      <c r="BL624" s="86" t="str">
        <f t="shared" si="207"/>
        <v/>
      </c>
      <c r="BM624" s="86" t="str">
        <f t="shared" si="211"/>
        <v/>
      </c>
    </row>
    <row r="625" spans="2:65" s="7" customFormat="1" x14ac:dyDescent="0.25">
      <c r="B625" s="104">
        <v>621</v>
      </c>
      <c r="C625" s="86">
        <f>IFERROR(INDEX(Backlog!B$6:B$1005,Calculation!$B625,1),"")</f>
        <v>0</v>
      </c>
      <c r="D625" s="86" t="str">
        <f>IFERROR(IF(INDEX(Backlog!C$6:C$1005,Calculation!$B625,1)="","",INDEX(Backlog!C$6:C$1005,Calculation!$B625,1)),"")</f>
        <v/>
      </c>
      <c r="E625" s="86" t="str">
        <f>IFERROR(""&amp;INDEX(Backlog!D$6:D$1005,Calculation!$B625,1),"")</f>
        <v/>
      </c>
      <c r="F625" s="86" t="str">
        <f>IFERROR(""&amp;INDEX(Backlog!E$6:E$1005,Calculation!$B625,1),"")</f>
        <v/>
      </c>
      <c r="G625" s="86" t="str">
        <f>IFERROR(""&amp;INDEX(Backlog!F$6:F$1005,Calculation!$B625,1),"")</f>
        <v/>
      </c>
      <c r="H625" s="86" t="str">
        <f>IFERROR(IF(INDEX(Backlog!G$6:G$1005,Calculation!$B625,1)="","",INDEX(Backlog!G$6:G$1005,Calculation!$B625,1)),"")</f>
        <v/>
      </c>
      <c r="I625" s="86" t="str">
        <f>IFERROR(IF(INDEX(Backlog!H$6:H$1005,Calculation!$B625,1)="","Not set",INDEX(Backlog!H$6:H$1005,Calculation!$B625,1)),"")</f>
        <v>Not set</v>
      </c>
      <c r="J625" s="86" t="str">
        <f>IFERROR(""&amp;INDEX(Backlog!I$6:I$1005,Calculation!$B625,1),"")</f>
        <v/>
      </c>
      <c r="K625" s="86" t="str">
        <f>IFERROR(IF(LEN(INDEX(Backlog!J$6:J$1005,Calculation!$B625,1))=0,"Not set",INDEX(Backlog!J$6:J$1005,Calculation!$B625,1)),"")</f>
        <v>Not set</v>
      </c>
      <c r="L625" s="105" t="str">
        <f>IFERROR(IF(INDEX(Backlog!K$6:K$1005,Calculation!$B625,1)="","",INDEX(Backlog!K$6:K$1005,Calculation!$B625,1)),"")</f>
        <v/>
      </c>
      <c r="M625" s="105" t="str">
        <f t="shared" si="194"/>
        <v/>
      </c>
      <c r="N625" s="105" t="str">
        <f>IFERROR(IF(INDEX(Backlog!L$6:L$1005,Calculation!$B625,1)="","",INDEX(Backlog!L$6:L$1005,Calculation!$B625,1)),"")</f>
        <v/>
      </c>
      <c r="O625" s="105" t="str">
        <f t="shared" si="195"/>
        <v/>
      </c>
      <c r="P625" s="86" t="str">
        <f>IFERROR(""&amp;INDEX(Backlog!M$6:M$1005,Calculation!$B625,1),"")</f>
        <v/>
      </c>
      <c r="Q625" s="106" t="str">
        <f t="shared" si="196"/>
        <v/>
      </c>
      <c r="R625" s="106">
        <f t="shared" si="197"/>
        <v>0</v>
      </c>
      <c r="T625" s="107">
        <f t="shared" si="198"/>
        <v>0</v>
      </c>
      <c r="U625" s="86">
        <f t="shared" si="199"/>
        <v>1</v>
      </c>
      <c r="V625" s="86">
        <f t="shared" si="200"/>
        <v>1</v>
      </c>
      <c r="W625" s="86">
        <f t="shared" si="201"/>
        <v>1</v>
      </c>
      <c r="X625" s="86">
        <f t="shared" si="208"/>
        <v>0</v>
      </c>
      <c r="Y625" s="86" t="str">
        <f t="shared" si="202"/>
        <v xml:space="preserve">#0 - </v>
      </c>
      <c r="Z625" s="86" t="str">
        <f t="shared" si="203"/>
        <v>-</v>
      </c>
      <c r="AA625" s="86" t="str">
        <f>IF(X625=0,"",IF(LEN(K625)=0,COLUMN(Kanban!$D$8),IFERROR(MATCH(K625,Kanban!$A$8:$AI$8,0),COLUMN(Kanban!$D$8))))</f>
        <v/>
      </c>
      <c r="AB625" s="86" t="str">
        <f>IF(X625=0,"",2*COUNTIF($AA$5:AA625,AA625)+$AF$5)</f>
        <v/>
      </c>
      <c r="AC625" s="106" t="str">
        <f t="shared" si="209"/>
        <v>-</v>
      </c>
      <c r="BF625" s="111" t="str">
        <f t="array" ref="BF625">IFERROR(SMALL(IF($D$5:$D$1004=$AP$6,$N$5:$N$1004,""),B625),"")</f>
        <v/>
      </c>
      <c r="BG625" s="112" t="str">
        <f>IF(IFERROR(MATCH(BF625,$BF$4:BF624,0),0)=0,MAX($BG$4:BG624)+1,"")</f>
        <v/>
      </c>
      <c r="BH625" s="113" t="str">
        <f t="shared" si="204"/>
        <v/>
      </c>
      <c r="BI625" s="112" t="str">
        <f t="shared" si="205"/>
        <v/>
      </c>
      <c r="BJ625" s="86" t="str">
        <f t="shared" si="206"/>
        <v/>
      </c>
      <c r="BK625" s="86" t="str">
        <f t="shared" si="210"/>
        <v/>
      </c>
      <c r="BL625" s="86" t="str">
        <f t="shared" si="207"/>
        <v/>
      </c>
      <c r="BM625" s="86" t="str">
        <f t="shared" si="211"/>
        <v/>
      </c>
    </row>
    <row r="626" spans="2:65" s="7" customFormat="1" x14ac:dyDescent="0.25">
      <c r="B626" s="104">
        <v>622</v>
      </c>
      <c r="C626" s="86">
        <f>IFERROR(INDEX(Backlog!B$6:B$1005,Calculation!$B626,1),"")</f>
        <v>0</v>
      </c>
      <c r="D626" s="86" t="str">
        <f>IFERROR(IF(INDEX(Backlog!C$6:C$1005,Calculation!$B626,1)="","",INDEX(Backlog!C$6:C$1005,Calculation!$B626,1)),"")</f>
        <v/>
      </c>
      <c r="E626" s="86" t="str">
        <f>IFERROR(""&amp;INDEX(Backlog!D$6:D$1005,Calculation!$B626,1),"")</f>
        <v/>
      </c>
      <c r="F626" s="86" t="str">
        <f>IFERROR(""&amp;INDEX(Backlog!E$6:E$1005,Calculation!$B626,1),"")</f>
        <v/>
      </c>
      <c r="G626" s="86" t="str">
        <f>IFERROR(""&amp;INDEX(Backlog!F$6:F$1005,Calculation!$B626,1),"")</f>
        <v/>
      </c>
      <c r="H626" s="86" t="str">
        <f>IFERROR(IF(INDEX(Backlog!G$6:G$1005,Calculation!$B626,1)="","",INDEX(Backlog!G$6:G$1005,Calculation!$B626,1)),"")</f>
        <v/>
      </c>
      <c r="I626" s="86" t="str">
        <f>IFERROR(IF(INDEX(Backlog!H$6:H$1005,Calculation!$B626,1)="","Not set",INDEX(Backlog!H$6:H$1005,Calculation!$B626,1)),"")</f>
        <v>Not set</v>
      </c>
      <c r="J626" s="86" t="str">
        <f>IFERROR(""&amp;INDEX(Backlog!I$6:I$1005,Calculation!$B626,1),"")</f>
        <v/>
      </c>
      <c r="K626" s="86" t="str">
        <f>IFERROR(IF(LEN(INDEX(Backlog!J$6:J$1005,Calculation!$B626,1))=0,"Not set",INDEX(Backlog!J$6:J$1005,Calculation!$B626,1)),"")</f>
        <v>Not set</v>
      </c>
      <c r="L626" s="105" t="str">
        <f>IFERROR(IF(INDEX(Backlog!K$6:K$1005,Calculation!$B626,1)="","",INDEX(Backlog!K$6:K$1005,Calculation!$B626,1)),"")</f>
        <v/>
      </c>
      <c r="M626" s="105" t="str">
        <f t="shared" si="194"/>
        <v/>
      </c>
      <c r="N626" s="105" t="str">
        <f>IFERROR(IF(INDEX(Backlog!L$6:L$1005,Calculation!$B626,1)="","",INDEX(Backlog!L$6:L$1005,Calculation!$B626,1)),"")</f>
        <v/>
      </c>
      <c r="O626" s="105" t="str">
        <f t="shared" si="195"/>
        <v/>
      </c>
      <c r="P626" s="86" t="str">
        <f>IFERROR(""&amp;INDEX(Backlog!M$6:M$1005,Calculation!$B626,1),"")</f>
        <v/>
      </c>
      <c r="Q626" s="106" t="str">
        <f t="shared" si="196"/>
        <v/>
      </c>
      <c r="R626" s="106">
        <f t="shared" si="197"/>
        <v>0</v>
      </c>
      <c r="T626" s="107">
        <f t="shared" si="198"/>
        <v>0</v>
      </c>
      <c r="U626" s="86">
        <f t="shared" si="199"/>
        <v>1</v>
      </c>
      <c r="V626" s="86">
        <f t="shared" si="200"/>
        <v>1</v>
      </c>
      <c r="W626" s="86">
        <f t="shared" si="201"/>
        <v>1</v>
      </c>
      <c r="X626" s="86">
        <f t="shared" si="208"/>
        <v>0</v>
      </c>
      <c r="Y626" s="86" t="str">
        <f t="shared" si="202"/>
        <v xml:space="preserve">#0 - </v>
      </c>
      <c r="Z626" s="86" t="str">
        <f t="shared" si="203"/>
        <v>-</v>
      </c>
      <c r="AA626" s="86" t="str">
        <f>IF(X626=0,"",IF(LEN(K626)=0,COLUMN(Kanban!$D$8),IFERROR(MATCH(K626,Kanban!$A$8:$AI$8,0),COLUMN(Kanban!$D$8))))</f>
        <v/>
      </c>
      <c r="AB626" s="86" t="str">
        <f>IF(X626=0,"",2*COUNTIF($AA$5:AA626,AA626)+$AF$5)</f>
        <v/>
      </c>
      <c r="AC626" s="106" t="str">
        <f t="shared" si="209"/>
        <v>-</v>
      </c>
      <c r="BF626" s="111" t="str">
        <f t="array" ref="BF626">IFERROR(SMALL(IF($D$5:$D$1004=$AP$6,$N$5:$N$1004,""),B626),"")</f>
        <v/>
      </c>
      <c r="BG626" s="112" t="str">
        <f>IF(IFERROR(MATCH(BF626,$BF$4:BF625,0),0)=0,MAX($BG$4:BG625)+1,"")</f>
        <v/>
      </c>
      <c r="BH626" s="113" t="str">
        <f t="shared" si="204"/>
        <v/>
      </c>
      <c r="BI626" s="112" t="str">
        <f t="shared" si="205"/>
        <v/>
      </c>
      <c r="BJ626" s="86" t="str">
        <f t="shared" si="206"/>
        <v/>
      </c>
      <c r="BK626" s="86" t="str">
        <f t="shared" si="210"/>
        <v/>
      </c>
      <c r="BL626" s="86" t="str">
        <f t="shared" si="207"/>
        <v/>
      </c>
      <c r="BM626" s="86" t="str">
        <f t="shared" si="211"/>
        <v/>
      </c>
    </row>
    <row r="627" spans="2:65" s="7" customFormat="1" x14ac:dyDescent="0.25">
      <c r="B627" s="104">
        <v>623</v>
      </c>
      <c r="C627" s="86">
        <f>IFERROR(INDEX(Backlog!B$6:B$1005,Calculation!$B627,1),"")</f>
        <v>0</v>
      </c>
      <c r="D627" s="86" t="str">
        <f>IFERROR(IF(INDEX(Backlog!C$6:C$1005,Calculation!$B627,1)="","",INDEX(Backlog!C$6:C$1005,Calculation!$B627,1)),"")</f>
        <v/>
      </c>
      <c r="E627" s="86" t="str">
        <f>IFERROR(""&amp;INDEX(Backlog!D$6:D$1005,Calculation!$B627,1),"")</f>
        <v/>
      </c>
      <c r="F627" s="86" t="str">
        <f>IFERROR(""&amp;INDEX(Backlog!E$6:E$1005,Calculation!$B627,1),"")</f>
        <v/>
      </c>
      <c r="G627" s="86" t="str">
        <f>IFERROR(""&amp;INDEX(Backlog!F$6:F$1005,Calculation!$B627,1),"")</f>
        <v/>
      </c>
      <c r="H627" s="86" t="str">
        <f>IFERROR(IF(INDEX(Backlog!G$6:G$1005,Calculation!$B627,1)="","",INDEX(Backlog!G$6:G$1005,Calculation!$B627,1)),"")</f>
        <v/>
      </c>
      <c r="I627" s="86" t="str">
        <f>IFERROR(IF(INDEX(Backlog!H$6:H$1005,Calculation!$B627,1)="","Not set",INDEX(Backlog!H$6:H$1005,Calculation!$B627,1)),"")</f>
        <v>Not set</v>
      </c>
      <c r="J627" s="86" t="str">
        <f>IFERROR(""&amp;INDEX(Backlog!I$6:I$1005,Calculation!$B627,1),"")</f>
        <v/>
      </c>
      <c r="K627" s="86" t="str">
        <f>IFERROR(IF(LEN(INDEX(Backlog!J$6:J$1005,Calculation!$B627,1))=0,"Not set",INDEX(Backlog!J$6:J$1005,Calculation!$B627,1)),"")</f>
        <v>Not set</v>
      </c>
      <c r="L627" s="105" t="str">
        <f>IFERROR(IF(INDEX(Backlog!K$6:K$1005,Calculation!$B627,1)="","",INDEX(Backlog!K$6:K$1005,Calculation!$B627,1)),"")</f>
        <v/>
      </c>
      <c r="M627" s="105" t="str">
        <f t="shared" si="194"/>
        <v/>
      </c>
      <c r="N627" s="105" t="str">
        <f>IFERROR(IF(INDEX(Backlog!L$6:L$1005,Calculation!$B627,1)="","",INDEX(Backlog!L$6:L$1005,Calculation!$B627,1)),"")</f>
        <v/>
      </c>
      <c r="O627" s="105" t="str">
        <f t="shared" si="195"/>
        <v/>
      </c>
      <c r="P627" s="86" t="str">
        <f>IFERROR(""&amp;INDEX(Backlog!M$6:M$1005,Calculation!$B627,1),"")</f>
        <v/>
      </c>
      <c r="Q627" s="106" t="str">
        <f t="shared" si="196"/>
        <v/>
      </c>
      <c r="R627" s="106">
        <f t="shared" si="197"/>
        <v>0</v>
      </c>
      <c r="T627" s="107">
        <f t="shared" si="198"/>
        <v>0</v>
      </c>
      <c r="U627" s="86">
        <f t="shared" si="199"/>
        <v>1</v>
      </c>
      <c r="V627" s="86">
        <f t="shared" si="200"/>
        <v>1</v>
      </c>
      <c r="W627" s="86">
        <f t="shared" si="201"/>
        <v>1</v>
      </c>
      <c r="X627" s="86">
        <f t="shared" si="208"/>
        <v>0</v>
      </c>
      <c r="Y627" s="86" t="str">
        <f t="shared" si="202"/>
        <v xml:space="preserve">#0 - </v>
      </c>
      <c r="Z627" s="86" t="str">
        <f t="shared" si="203"/>
        <v>-</v>
      </c>
      <c r="AA627" s="86" t="str">
        <f>IF(X627=0,"",IF(LEN(K627)=0,COLUMN(Kanban!$D$8),IFERROR(MATCH(K627,Kanban!$A$8:$AI$8,0),COLUMN(Kanban!$D$8))))</f>
        <v/>
      </c>
      <c r="AB627" s="86" t="str">
        <f>IF(X627=0,"",2*COUNTIF($AA$5:AA627,AA627)+$AF$5)</f>
        <v/>
      </c>
      <c r="AC627" s="106" t="str">
        <f t="shared" si="209"/>
        <v>-</v>
      </c>
      <c r="BF627" s="111" t="str">
        <f t="array" ref="BF627">IFERROR(SMALL(IF($D$5:$D$1004=$AP$6,$N$5:$N$1004,""),B627),"")</f>
        <v/>
      </c>
      <c r="BG627" s="112" t="str">
        <f>IF(IFERROR(MATCH(BF627,$BF$4:BF626,0),0)=0,MAX($BG$4:BG626)+1,"")</f>
        <v/>
      </c>
      <c r="BH627" s="113" t="str">
        <f t="shared" si="204"/>
        <v/>
      </c>
      <c r="BI627" s="112" t="str">
        <f t="shared" si="205"/>
        <v/>
      </c>
      <c r="BJ627" s="86" t="str">
        <f t="shared" si="206"/>
        <v/>
      </c>
      <c r="BK627" s="86" t="str">
        <f t="shared" si="210"/>
        <v/>
      </c>
      <c r="BL627" s="86" t="str">
        <f t="shared" si="207"/>
        <v/>
      </c>
      <c r="BM627" s="86" t="str">
        <f t="shared" si="211"/>
        <v/>
      </c>
    </row>
    <row r="628" spans="2:65" s="7" customFormat="1" x14ac:dyDescent="0.25">
      <c r="B628" s="104">
        <v>624</v>
      </c>
      <c r="C628" s="86">
        <f>IFERROR(INDEX(Backlog!B$6:B$1005,Calculation!$B628,1),"")</f>
        <v>0</v>
      </c>
      <c r="D628" s="86" t="str">
        <f>IFERROR(IF(INDEX(Backlog!C$6:C$1005,Calculation!$B628,1)="","",INDEX(Backlog!C$6:C$1005,Calculation!$B628,1)),"")</f>
        <v/>
      </c>
      <c r="E628" s="86" t="str">
        <f>IFERROR(""&amp;INDEX(Backlog!D$6:D$1005,Calculation!$B628,1),"")</f>
        <v/>
      </c>
      <c r="F628" s="86" t="str">
        <f>IFERROR(""&amp;INDEX(Backlog!E$6:E$1005,Calculation!$B628,1),"")</f>
        <v/>
      </c>
      <c r="G628" s="86" t="str">
        <f>IFERROR(""&amp;INDEX(Backlog!F$6:F$1005,Calculation!$B628,1),"")</f>
        <v/>
      </c>
      <c r="H628" s="86" t="str">
        <f>IFERROR(IF(INDEX(Backlog!G$6:G$1005,Calculation!$B628,1)="","",INDEX(Backlog!G$6:G$1005,Calculation!$B628,1)),"")</f>
        <v/>
      </c>
      <c r="I628" s="86" t="str">
        <f>IFERROR(IF(INDEX(Backlog!H$6:H$1005,Calculation!$B628,1)="","Not set",INDEX(Backlog!H$6:H$1005,Calculation!$B628,1)),"")</f>
        <v>Not set</v>
      </c>
      <c r="J628" s="86" t="str">
        <f>IFERROR(""&amp;INDEX(Backlog!I$6:I$1005,Calculation!$B628,1),"")</f>
        <v/>
      </c>
      <c r="K628" s="86" t="str">
        <f>IFERROR(IF(LEN(INDEX(Backlog!J$6:J$1005,Calculation!$B628,1))=0,"Not set",INDEX(Backlog!J$6:J$1005,Calculation!$B628,1)),"")</f>
        <v>Not set</v>
      </c>
      <c r="L628" s="105" t="str">
        <f>IFERROR(IF(INDEX(Backlog!K$6:K$1005,Calculation!$B628,1)="","",INDEX(Backlog!K$6:K$1005,Calculation!$B628,1)),"")</f>
        <v/>
      </c>
      <c r="M628" s="105" t="str">
        <f t="shared" si="194"/>
        <v/>
      </c>
      <c r="N628" s="105" t="str">
        <f>IFERROR(IF(INDEX(Backlog!L$6:L$1005,Calculation!$B628,1)="","",INDEX(Backlog!L$6:L$1005,Calculation!$B628,1)),"")</f>
        <v/>
      </c>
      <c r="O628" s="105" t="str">
        <f t="shared" si="195"/>
        <v/>
      </c>
      <c r="P628" s="86" t="str">
        <f>IFERROR(""&amp;INDEX(Backlog!M$6:M$1005,Calculation!$B628,1),"")</f>
        <v/>
      </c>
      <c r="Q628" s="106" t="str">
        <f t="shared" si="196"/>
        <v/>
      </c>
      <c r="R628" s="106">
        <f t="shared" si="197"/>
        <v>0</v>
      </c>
      <c r="T628" s="107">
        <f t="shared" si="198"/>
        <v>0</v>
      </c>
      <c r="U628" s="86">
        <f t="shared" si="199"/>
        <v>1</v>
      </c>
      <c r="V628" s="86">
        <f t="shared" si="200"/>
        <v>1</v>
      </c>
      <c r="W628" s="86">
        <f t="shared" si="201"/>
        <v>1</v>
      </c>
      <c r="X628" s="86">
        <f t="shared" si="208"/>
        <v>0</v>
      </c>
      <c r="Y628" s="86" t="str">
        <f t="shared" si="202"/>
        <v xml:space="preserve">#0 - </v>
      </c>
      <c r="Z628" s="86" t="str">
        <f t="shared" si="203"/>
        <v>-</v>
      </c>
      <c r="AA628" s="86" t="str">
        <f>IF(X628=0,"",IF(LEN(K628)=0,COLUMN(Kanban!$D$8),IFERROR(MATCH(K628,Kanban!$A$8:$AI$8,0),COLUMN(Kanban!$D$8))))</f>
        <v/>
      </c>
      <c r="AB628" s="86" t="str">
        <f>IF(X628=0,"",2*COUNTIF($AA$5:AA628,AA628)+$AF$5)</f>
        <v/>
      </c>
      <c r="AC628" s="106" t="str">
        <f t="shared" si="209"/>
        <v>-</v>
      </c>
      <c r="BF628" s="111" t="str">
        <f t="array" ref="BF628">IFERROR(SMALL(IF($D$5:$D$1004=$AP$6,$N$5:$N$1004,""),B628),"")</f>
        <v/>
      </c>
      <c r="BG628" s="112" t="str">
        <f>IF(IFERROR(MATCH(BF628,$BF$4:BF627,0),0)=0,MAX($BG$4:BG627)+1,"")</f>
        <v/>
      </c>
      <c r="BH628" s="113" t="str">
        <f t="shared" si="204"/>
        <v/>
      </c>
      <c r="BI628" s="112" t="str">
        <f t="shared" si="205"/>
        <v/>
      </c>
      <c r="BJ628" s="86" t="str">
        <f t="shared" si="206"/>
        <v/>
      </c>
      <c r="BK628" s="86" t="str">
        <f t="shared" si="210"/>
        <v/>
      </c>
      <c r="BL628" s="86" t="str">
        <f t="shared" si="207"/>
        <v/>
      </c>
      <c r="BM628" s="86" t="str">
        <f t="shared" si="211"/>
        <v/>
      </c>
    </row>
    <row r="629" spans="2:65" s="7" customFormat="1" x14ac:dyDescent="0.25">
      <c r="B629" s="104">
        <v>625</v>
      </c>
      <c r="C629" s="86">
        <f>IFERROR(INDEX(Backlog!B$6:B$1005,Calculation!$B629,1),"")</f>
        <v>0</v>
      </c>
      <c r="D629" s="86" t="str">
        <f>IFERROR(IF(INDEX(Backlog!C$6:C$1005,Calculation!$B629,1)="","",INDEX(Backlog!C$6:C$1005,Calculation!$B629,1)),"")</f>
        <v/>
      </c>
      <c r="E629" s="86" t="str">
        <f>IFERROR(""&amp;INDEX(Backlog!D$6:D$1005,Calculation!$B629,1),"")</f>
        <v/>
      </c>
      <c r="F629" s="86" t="str">
        <f>IFERROR(""&amp;INDEX(Backlog!E$6:E$1005,Calculation!$B629,1),"")</f>
        <v/>
      </c>
      <c r="G629" s="86" t="str">
        <f>IFERROR(""&amp;INDEX(Backlog!F$6:F$1005,Calculation!$B629,1),"")</f>
        <v/>
      </c>
      <c r="H629" s="86" t="str">
        <f>IFERROR(IF(INDEX(Backlog!G$6:G$1005,Calculation!$B629,1)="","",INDEX(Backlog!G$6:G$1005,Calculation!$B629,1)),"")</f>
        <v/>
      </c>
      <c r="I629" s="86" t="str">
        <f>IFERROR(IF(INDEX(Backlog!H$6:H$1005,Calculation!$B629,1)="","Not set",INDEX(Backlog!H$6:H$1005,Calculation!$B629,1)),"")</f>
        <v>Not set</v>
      </c>
      <c r="J629" s="86" t="str">
        <f>IFERROR(""&amp;INDEX(Backlog!I$6:I$1005,Calculation!$B629,1),"")</f>
        <v/>
      </c>
      <c r="K629" s="86" t="str">
        <f>IFERROR(IF(LEN(INDEX(Backlog!J$6:J$1005,Calculation!$B629,1))=0,"Not set",INDEX(Backlog!J$6:J$1005,Calculation!$B629,1)),"")</f>
        <v>Not set</v>
      </c>
      <c r="L629" s="105" t="str">
        <f>IFERROR(IF(INDEX(Backlog!K$6:K$1005,Calculation!$B629,1)="","",INDEX(Backlog!K$6:K$1005,Calculation!$B629,1)),"")</f>
        <v/>
      </c>
      <c r="M629" s="105" t="str">
        <f t="shared" si="194"/>
        <v/>
      </c>
      <c r="N629" s="105" t="str">
        <f>IFERROR(IF(INDEX(Backlog!L$6:L$1005,Calculation!$B629,1)="","",INDEX(Backlog!L$6:L$1005,Calculation!$B629,1)),"")</f>
        <v/>
      </c>
      <c r="O629" s="105" t="str">
        <f t="shared" si="195"/>
        <v/>
      </c>
      <c r="P629" s="86" t="str">
        <f>IFERROR(""&amp;INDEX(Backlog!M$6:M$1005,Calculation!$B629,1),"")</f>
        <v/>
      </c>
      <c r="Q629" s="106" t="str">
        <f t="shared" si="196"/>
        <v/>
      </c>
      <c r="R629" s="106">
        <f t="shared" si="197"/>
        <v>0</v>
      </c>
      <c r="T629" s="107">
        <f t="shared" si="198"/>
        <v>0</v>
      </c>
      <c r="U629" s="86">
        <f t="shared" si="199"/>
        <v>1</v>
      </c>
      <c r="V629" s="86">
        <f t="shared" si="200"/>
        <v>1</v>
      </c>
      <c r="W629" s="86">
        <f t="shared" si="201"/>
        <v>1</v>
      </c>
      <c r="X629" s="86">
        <f t="shared" si="208"/>
        <v>0</v>
      </c>
      <c r="Y629" s="86" t="str">
        <f t="shared" si="202"/>
        <v xml:space="preserve">#0 - </v>
      </c>
      <c r="Z629" s="86" t="str">
        <f t="shared" si="203"/>
        <v>-</v>
      </c>
      <c r="AA629" s="86" t="str">
        <f>IF(X629=0,"",IF(LEN(K629)=0,COLUMN(Kanban!$D$8),IFERROR(MATCH(K629,Kanban!$A$8:$AI$8,0),COLUMN(Kanban!$D$8))))</f>
        <v/>
      </c>
      <c r="AB629" s="86" t="str">
        <f>IF(X629=0,"",2*COUNTIF($AA$5:AA629,AA629)+$AF$5)</f>
        <v/>
      </c>
      <c r="AC629" s="106" t="str">
        <f t="shared" si="209"/>
        <v>-</v>
      </c>
      <c r="BF629" s="111" t="str">
        <f t="array" ref="BF629">IFERROR(SMALL(IF($D$5:$D$1004=$AP$6,$N$5:$N$1004,""),B629),"")</f>
        <v/>
      </c>
      <c r="BG629" s="112" t="str">
        <f>IF(IFERROR(MATCH(BF629,$BF$4:BF628,0),0)=0,MAX($BG$4:BG628)+1,"")</f>
        <v/>
      </c>
      <c r="BH629" s="113" t="str">
        <f t="shared" si="204"/>
        <v/>
      </c>
      <c r="BI629" s="112" t="str">
        <f t="shared" si="205"/>
        <v/>
      </c>
      <c r="BJ629" s="86" t="str">
        <f t="shared" si="206"/>
        <v/>
      </c>
      <c r="BK629" s="86" t="str">
        <f t="shared" si="210"/>
        <v/>
      </c>
      <c r="BL629" s="86" t="str">
        <f t="shared" si="207"/>
        <v/>
      </c>
      <c r="BM629" s="86" t="str">
        <f t="shared" si="211"/>
        <v/>
      </c>
    </row>
    <row r="630" spans="2:65" s="7" customFormat="1" x14ac:dyDescent="0.25">
      <c r="B630" s="104">
        <v>626</v>
      </c>
      <c r="C630" s="86">
        <f>IFERROR(INDEX(Backlog!B$6:B$1005,Calculation!$B630,1),"")</f>
        <v>0</v>
      </c>
      <c r="D630" s="86" t="str">
        <f>IFERROR(IF(INDEX(Backlog!C$6:C$1005,Calculation!$B630,1)="","",INDEX(Backlog!C$6:C$1005,Calculation!$B630,1)),"")</f>
        <v/>
      </c>
      <c r="E630" s="86" t="str">
        <f>IFERROR(""&amp;INDEX(Backlog!D$6:D$1005,Calculation!$B630,1),"")</f>
        <v/>
      </c>
      <c r="F630" s="86" t="str">
        <f>IFERROR(""&amp;INDEX(Backlog!E$6:E$1005,Calculation!$B630,1),"")</f>
        <v/>
      </c>
      <c r="G630" s="86" t="str">
        <f>IFERROR(""&amp;INDEX(Backlog!F$6:F$1005,Calculation!$B630,1),"")</f>
        <v/>
      </c>
      <c r="H630" s="86" t="str">
        <f>IFERROR(IF(INDEX(Backlog!G$6:G$1005,Calculation!$B630,1)="","",INDEX(Backlog!G$6:G$1005,Calculation!$B630,1)),"")</f>
        <v/>
      </c>
      <c r="I630" s="86" t="str">
        <f>IFERROR(IF(INDEX(Backlog!H$6:H$1005,Calculation!$B630,1)="","Not set",INDEX(Backlog!H$6:H$1005,Calculation!$B630,1)),"")</f>
        <v>Not set</v>
      </c>
      <c r="J630" s="86" t="str">
        <f>IFERROR(""&amp;INDEX(Backlog!I$6:I$1005,Calculation!$B630,1),"")</f>
        <v/>
      </c>
      <c r="K630" s="86" t="str">
        <f>IFERROR(IF(LEN(INDEX(Backlog!J$6:J$1005,Calculation!$B630,1))=0,"Not set",INDEX(Backlog!J$6:J$1005,Calculation!$B630,1)),"")</f>
        <v>Not set</v>
      </c>
      <c r="L630" s="105" t="str">
        <f>IFERROR(IF(INDEX(Backlog!K$6:K$1005,Calculation!$B630,1)="","",INDEX(Backlog!K$6:K$1005,Calculation!$B630,1)),"")</f>
        <v/>
      </c>
      <c r="M630" s="105" t="str">
        <f t="shared" si="194"/>
        <v/>
      </c>
      <c r="N630" s="105" t="str">
        <f>IFERROR(IF(INDEX(Backlog!L$6:L$1005,Calculation!$B630,1)="","",INDEX(Backlog!L$6:L$1005,Calculation!$B630,1)),"")</f>
        <v/>
      </c>
      <c r="O630" s="105" t="str">
        <f t="shared" si="195"/>
        <v/>
      </c>
      <c r="P630" s="86" t="str">
        <f>IFERROR(""&amp;INDEX(Backlog!M$6:M$1005,Calculation!$B630,1),"")</f>
        <v/>
      </c>
      <c r="Q630" s="106" t="str">
        <f t="shared" si="196"/>
        <v/>
      </c>
      <c r="R630" s="106">
        <f t="shared" si="197"/>
        <v>0</v>
      </c>
      <c r="T630" s="107">
        <f t="shared" si="198"/>
        <v>0</v>
      </c>
      <c r="U630" s="86">
        <f t="shared" si="199"/>
        <v>1</v>
      </c>
      <c r="V630" s="86">
        <f t="shared" si="200"/>
        <v>1</v>
      </c>
      <c r="W630" s="86">
        <f t="shared" si="201"/>
        <v>1</v>
      </c>
      <c r="X630" s="86">
        <f t="shared" si="208"/>
        <v>0</v>
      </c>
      <c r="Y630" s="86" t="str">
        <f t="shared" si="202"/>
        <v xml:space="preserve">#0 - </v>
      </c>
      <c r="Z630" s="86" t="str">
        <f t="shared" si="203"/>
        <v>-</v>
      </c>
      <c r="AA630" s="86" t="str">
        <f>IF(X630=0,"",IF(LEN(K630)=0,COLUMN(Kanban!$D$8),IFERROR(MATCH(K630,Kanban!$A$8:$AI$8,0),COLUMN(Kanban!$D$8))))</f>
        <v/>
      </c>
      <c r="AB630" s="86" t="str">
        <f>IF(X630=0,"",2*COUNTIF($AA$5:AA630,AA630)+$AF$5)</f>
        <v/>
      </c>
      <c r="AC630" s="106" t="str">
        <f t="shared" si="209"/>
        <v>-</v>
      </c>
      <c r="BF630" s="111" t="str">
        <f t="array" ref="BF630">IFERROR(SMALL(IF($D$5:$D$1004=$AP$6,$N$5:$N$1004,""),B630),"")</f>
        <v/>
      </c>
      <c r="BG630" s="112" t="str">
        <f>IF(IFERROR(MATCH(BF630,$BF$4:BF629,0),0)=0,MAX($BG$4:BG629)+1,"")</f>
        <v/>
      </c>
      <c r="BH630" s="113" t="str">
        <f t="shared" si="204"/>
        <v/>
      </c>
      <c r="BI630" s="112" t="str">
        <f t="shared" si="205"/>
        <v/>
      </c>
      <c r="BJ630" s="86" t="str">
        <f t="shared" si="206"/>
        <v/>
      </c>
      <c r="BK630" s="86" t="str">
        <f t="shared" si="210"/>
        <v/>
      </c>
      <c r="BL630" s="86" t="str">
        <f t="shared" si="207"/>
        <v/>
      </c>
      <c r="BM630" s="86" t="str">
        <f t="shared" si="211"/>
        <v/>
      </c>
    </row>
    <row r="631" spans="2:65" s="7" customFormat="1" x14ac:dyDescent="0.25">
      <c r="B631" s="104">
        <v>627</v>
      </c>
      <c r="C631" s="86">
        <f>IFERROR(INDEX(Backlog!B$6:B$1005,Calculation!$B631,1),"")</f>
        <v>0</v>
      </c>
      <c r="D631" s="86" t="str">
        <f>IFERROR(IF(INDEX(Backlog!C$6:C$1005,Calculation!$B631,1)="","",INDEX(Backlog!C$6:C$1005,Calculation!$B631,1)),"")</f>
        <v/>
      </c>
      <c r="E631" s="86" t="str">
        <f>IFERROR(""&amp;INDEX(Backlog!D$6:D$1005,Calculation!$B631,1),"")</f>
        <v/>
      </c>
      <c r="F631" s="86" t="str">
        <f>IFERROR(""&amp;INDEX(Backlog!E$6:E$1005,Calculation!$B631,1),"")</f>
        <v/>
      </c>
      <c r="G631" s="86" t="str">
        <f>IFERROR(""&amp;INDEX(Backlog!F$6:F$1005,Calculation!$B631,1),"")</f>
        <v/>
      </c>
      <c r="H631" s="86" t="str">
        <f>IFERROR(IF(INDEX(Backlog!G$6:G$1005,Calculation!$B631,1)="","",INDEX(Backlog!G$6:G$1005,Calculation!$B631,1)),"")</f>
        <v/>
      </c>
      <c r="I631" s="86" t="str">
        <f>IFERROR(IF(INDEX(Backlog!H$6:H$1005,Calculation!$B631,1)="","Not set",INDEX(Backlog!H$6:H$1005,Calculation!$B631,1)),"")</f>
        <v>Not set</v>
      </c>
      <c r="J631" s="86" t="str">
        <f>IFERROR(""&amp;INDEX(Backlog!I$6:I$1005,Calculation!$B631,1),"")</f>
        <v/>
      </c>
      <c r="K631" s="86" t="str">
        <f>IFERROR(IF(LEN(INDEX(Backlog!J$6:J$1005,Calculation!$B631,1))=0,"Not set",INDEX(Backlog!J$6:J$1005,Calculation!$B631,1)),"")</f>
        <v>Not set</v>
      </c>
      <c r="L631" s="105" t="str">
        <f>IFERROR(IF(INDEX(Backlog!K$6:K$1005,Calculation!$B631,1)="","",INDEX(Backlog!K$6:K$1005,Calculation!$B631,1)),"")</f>
        <v/>
      </c>
      <c r="M631" s="105" t="str">
        <f t="shared" si="194"/>
        <v/>
      </c>
      <c r="N631" s="105" t="str">
        <f>IFERROR(IF(INDEX(Backlog!L$6:L$1005,Calculation!$B631,1)="","",INDEX(Backlog!L$6:L$1005,Calculation!$B631,1)),"")</f>
        <v/>
      </c>
      <c r="O631" s="105" t="str">
        <f t="shared" si="195"/>
        <v/>
      </c>
      <c r="P631" s="86" t="str">
        <f>IFERROR(""&amp;INDEX(Backlog!M$6:M$1005,Calculation!$B631,1),"")</f>
        <v/>
      </c>
      <c r="Q631" s="106" t="str">
        <f t="shared" si="196"/>
        <v/>
      </c>
      <c r="R631" s="106">
        <f t="shared" si="197"/>
        <v>0</v>
      </c>
      <c r="T631" s="107">
        <f t="shared" si="198"/>
        <v>0</v>
      </c>
      <c r="U631" s="86">
        <f t="shared" si="199"/>
        <v>1</v>
      </c>
      <c r="V631" s="86">
        <f t="shared" si="200"/>
        <v>1</v>
      </c>
      <c r="W631" s="86">
        <f t="shared" si="201"/>
        <v>1</v>
      </c>
      <c r="X631" s="86">
        <f t="shared" si="208"/>
        <v>0</v>
      </c>
      <c r="Y631" s="86" t="str">
        <f t="shared" si="202"/>
        <v xml:space="preserve">#0 - </v>
      </c>
      <c r="Z631" s="86" t="str">
        <f t="shared" si="203"/>
        <v>-</v>
      </c>
      <c r="AA631" s="86" t="str">
        <f>IF(X631=0,"",IF(LEN(K631)=0,COLUMN(Kanban!$D$8),IFERROR(MATCH(K631,Kanban!$A$8:$AI$8,0),COLUMN(Kanban!$D$8))))</f>
        <v/>
      </c>
      <c r="AB631" s="86" t="str">
        <f>IF(X631=0,"",2*COUNTIF($AA$5:AA631,AA631)+$AF$5)</f>
        <v/>
      </c>
      <c r="AC631" s="106" t="str">
        <f t="shared" si="209"/>
        <v>-</v>
      </c>
      <c r="BF631" s="111" t="str">
        <f t="array" ref="BF631">IFERROR(SMALL(IF($D$5:$D$1004=$AP$6,$N$5:$N$1004,""),B631),"")</f>
        <v/>
      </c>
      <c r="BG631" s="112" t="str">
        <f>IF(IFERROR(MATCH(BF631,$BF$4:BF630,0),0)=0,MAX($BG$4:BG630)+1,"")</f>
        <v/>
      </c>
      <c r="BH631" s="113" t="str">
        <f t="shared" si="204"/>
        <v/>
      </c>
      <c r="BI631" s="112" t="str">
        <f t="shared" si="205"/>
        <v/>
      </c>
      <c r="BJ631" s="86" t="str">
        <f t="shared" si="206"/>
        <v/>
      </c>
      <c r="BK631" s="86" t="str">
        <f t="shared" si="210"/>
        <v/>
      </c>
      <c r="BL631" s="86" t="str">
        <f t="shared" si="207"/>
        <v/>
      </c>
      <c r="BM631" s="86" t="str">
        <f t="shared" si="211"/>
        <v/>
      </c>
    </row>
    <row r="632" spans="2:65" s="7" customFormat="1" x14ac:dyDescent="0.25">
      <c r="B632" s="104">
        <v>628</v>
      </c>
      <c r="C632" s="86">
        <f>IFERROR(INDEX(Backlog!B$6:B$1005,Calculation!$B632,1),"")</f>
        <v>0</v>
      </c>
      <c r="D632" s="86" t="str">
        <f>IFERROR(IF(INDEX(Backlog!C$6:C$1005,Calculation!$B632,1)="","",INDEX(Backlog!C$6:C$1005,Calculation!$B632,1)),"")</f>
        <v/>
      </c>
      <c r="E632" s="86" t="str">
        <f>IFERROR(""&amp;INDEX(Backlog!D$6:D$1005,Calculation!$B632,1),"")</f>
        <v/>
      </c>
      <c r="F632" s="86" t="str">
        <f>IFERROR(""&amp;INDEX(Backlog!E$6:E$1005,Calculation!$B632,1),"")</f>
        <v/>
      </c>
      <c r="G632" s="86" t="str">
        <f>IFERROR(""&amp;INDEX(Backlog!F$6:F$1005,Calculation!$B632,1),"")</f>
        <v/>
      </c>
      <c r="H632" s="86" t="str">
        <f>IFERROR(IF(INDEX(Backlog!G$6:G$1005,Calculation!$B632,1)="","",INDEX(Backlog!G$6:G$1005,Calculation!$B632,1)),"")</f>
        <v/>
      </c>
      <c r="I632" s="86" t="str">
        <f>IFERROR(IF(INDEX(Backlog!H$6:H$1005,Calculation!$B632,1)="","Not set",INDEX(Backlog!H$6:H$1005,Calculation!$B632,1)),"")</f>
        <v>Not set</v>
      </c>
      <c r="J632" s="86" t="str">
        <f>IFERROR(""&amp;INDEX(Backlog!I$6:I$1005,Calculation!$B632,1),"")</f>
        <v/>
      </c>
      <c r="K632" s="86" t="str">
        <f>IFERROR(IF(LEN(INDEX(Backlog!J$6:J$1005,Calculation!$B632,1))=0,"Not set",INDEX(Backlog!J$6:J$1005,Calculation!$B632,1)),"")</f>
        <v>Not set</v>
      </c>
      <c r="L632" s="105" t="str">
        <f>IFERROR(IF(INDEX(Backlog!K$6:K$1005,Calculation!$B632,1)="","",INDEX(Backlog!K$6:K$1005,Calculation!$B632,1)),"")</f>
        <v/>
      </c>
      <c r="M632" s="105" t="str">
        <f t="shared" si="194"/>
        <v/>
      </c>
      <c r="N632" s="105" t="str">
        <f>IFERROR(IF(INDEX(Backlog!L$6:L$1005,Calculation!$B632,1)="","",INDEX(Backlog!L$6:L$1005,Calculation!$B632,1)),"")</f>
        <v/>
      </c>
      <c r="O632" s="105" t="str">
        <f t="shared" si="195"/>
        <v/>
      </c>
      <c r="P632" s="86" t="str">
        <f>IFERROR(""&amp;INDEX(Backlog!M$6:M$1005,Calculation!$B632,1),"")</f>
        <v/>
      </c>
      <c r="Q632" s="106" t="str">
        <f t="shared" si="196"/>
        <v/>
      </c>
      <c r="R632" s="106">
        <f t="shared" si="197"/>
        <v>0</v>
      </c>
      <c r="T632" s="107">
        <f t="shared" si="198"/>
        <v>0</v>
      </c>
      <c r="U632" s="86">
        <f t="shared" si="199"/>
        <v>1</v>
      </c>
      <c r="V632" s="86">
        <f t="shared" si="200"/>
        <v>1</v>
      </c>
      <c r="W632" s="86">
        <f t="shared" si="201"/>
        <v>1</v>
      </c>
      <c r="X632" s="86">
        <f t="shared" si="208"/>
        <v>0</v>
      </c>
      <c r="Y632" s="86" t="str">
        <f t="shared" si="202"/>
        <v xml:space="preserve">#0 - </v>
      </c>
      <c r="Z632" s="86" t="str">
        <f t="shared" si="203"/>
        <v>-</v>
      </c>
      <c r="AA632" s="86" t="str">
        <f>IF(X632=0,"",IF(LEN(K632)=0,COLUMN(Kanban!$D$8),IFERROR(MATCH(K632,Kanban!$A$8:$AI$8,0),COLUMN(Kanban!$D$8))))</f>
        <v/>
      </c>
      <c r="AB632" s="86" t="str">
        <f>IF(X632=0,"",2*COUNTIF($AA$5:AA632,AA632)+$AF$5)</f>
        <v/>
      </c>
      <c r="AC632" s="106" t="str">
        <f t="shared" si="209"/>
        <v>-</v>
      </c>
      <c r="BF632" s="111" t="str">
        <f t="array" ref="BF632">IFERROR(SMALL(IF($D$5:$D$1004=$AP$6,$N$5:$N$1004,""),B632),"")</f>
        <v/>
      </c>
      <c r="BG632" s="112" t="str">
        <f>IF(IFERROR(MATCH(BF632,$BF$4:BF631,0),0)=0,MAX($BG$4:BG631)+1,"")</f>
        <v/>
      </c>
      <c r="BH632" s="113" t="str">
        <f t="shared" si="204"/>
        <v/>
      </c>
      <c r="BI632" s="112" t="str">
        <f t="shared" si="205"/>
        <v/>
      </c>
      <c r="BJ632" s="86" t="str">
        <f t="shared" si="206"/>
        <v/>
      </c>
      <c r="BK632" s="86" t="str">
        <f t="shared" si="210"/>
        <v/>
      </c>
      <c r="BL632" s="86" t="str">
        <f t="shared" si="207"/>
        <v/>
      </c>
      <c r="BM632" s="86" t="str">
        <f t="shared" si="211"/>
        <v/>
      </c>
    </row>
    <row r="633" spans="2:65" s="7" customFormat="1" x14ac:dyDescent="0.25">
      <c r="B633" s="104">
        <v>629</v>
      </c>
      <c r="C633" s="86">
        <f>IFERROR(INDEX(Backlog!B$6:B$1005,Calculation!$B633,1),"")</f>
        <v>0</v>
      </c>
      <c r="D633" s="86" t="str">
        <f>IFERROR(IF(INDEX(Backlog!C$6:C$1005,Calculation!$B633,1)="","",INDEX(Backlog!C$6:C$1005,Calculation!$B633,1)),"")</f>
        <v/>
      </c>
      <c r="E633" s="86" t="str">
        <f>IFERROR(""&amp;INDEX(Backlog!D$6:D$1005,Calculation!$B633,1),"")</f>
        <v/>
      </c>
      <c r="F633" s="86" t="str">
        <f>IFERROR(""&amp;INDEX(Backlog!E$6:E$1005,Calculation!$B633,1),"")</f>
        <v/>
      </c>
      <c r="G633" s="86" t="str">
        <f>IFERROR(""&amp;INDEX(Backlog!F$6:F$1005,Calculation!$B633,1),"")</f>
        <v/>
      </c>
      <c r="H633" s="86" t="str">
        <f>IFERROR(IF(INDEX(Backlog!G$6:G$1005,Calculation!$B633,1)="","",INDEX(Backlog!G$6:G$1005,Calculation!$B633,1)),"")</f>
        <v/>
      </c>
      <c r="I633" s="86" t="str">
        <f>IFERROR(IF(INDEX(Backlog!H$6:H$1005,Calculation!$B633,1)="","Not set",INDEX(Backlog!H$6:H$1005,Calculation!$B633,1)),"")</f>
        <v>Not set</v>
      </c>
      <c r="J633" s="86" t="str">
        <f>IFERROR(""&amp;INDEX(Backlog!I$6:I$1005,Calculation!$B633,1),"")</f>
        <v/>
      </c>
      <c r="K633" s="86" t="str">
        <f>IFERROR(IF(LEN(INDEX(Backlog!J$6:J$1005,Calculation!$B633,1))=0,"Not set",INDEX(Backlog!J$6:J$1005,Calculation!$B633,1)),"")</f>
        <v>Not set</v>
      </c>
      <c r="L633" s="105" t="str">
        <f>IFERROR(IF(INDEX(Backlog!K$6:K$1005,Calculation!$B633,1)="","",INDEX(Backlog!K$6:K$1005,Calculation!$B633,1)),"")</f>
        <v/>
      </c>
      <c r="M633" s="105" t="str">
        <f t="shared" si="194"/>
        <v/>
      </c>
      <c r="N633" s="105" t="str">
        <f>IFERROR(IF(INDEX(Backlog!L$6:L$1005,Calculation!$B633,1)="","",INDEX(Backlog!L$6:L$1005,Calculation!$B633,1)),"")</f>
        <v/>
      </c>
      <c r="O633" s="105" t="str">
        <f t="shared" si="195"/>
        <v/>
      </c>
      <c r="P633" s="86" t="str">
        <f>IFERROR(""&amp;INDEX(Backlog!M$6:M$1005,Calculation!$B633,1),"")</f>
        <v/>
      </c>
      <c r="Q633" s="106" t="str">
        <f t="shared" si="196"/>
        <v/>
      </c>
      <c r="R633" s="106">
        <f t="shared" si="197"/>
        <v>0</v>
      </c>
      <c r="T633" s="107">
        <f t="shared" si="198"/>
        <v>0</v>
      </c>
      <c r="U633" s="86">
        <f t="shared" si="199"/>
        <v>1</v>
      </c>
      <c r="V633" s="86">
        <f t="shared" si="200"/>
        <v>1</v>
      </c>
      <c r="W633" s="86">
        <f t="shared" si="201"/>
        <v>1</v>
      </c>
      <c r="X633" s="86">
        <f t="shared" si="208"/>
        <v>0</v>
      </c>
      <c r="Y633" s="86" t="str">
        <f t="shared" si="202"/>
        <v xml:space="preserve">#0 - </v>
      </c>
      <c r="Z633" s="86" t="str">
        <f t="shared" si="203"/>
        <v>-</v>
      </c>
      <c r="AA633" s="86" t="str">
        <f>IF(X633=0,"",IF(LEN(K633)=0,COLUMN(Kanban!$D$8),IFERROR(MATCH(K633,Kanban!$A$8:$AI$8,0),COLUMN(Kanban!$D$8))))</f>
        <v/>
      </c>
      <c r="AB633" s="86" t="str">
        <f>IF(X633=0,"",2*COUNTIF($AA$5:AA633,AA633)+$AF$5)</f>
        <v/>
      </c>
      <c r="AC633" s="106" t="str">
        <f t="shared" si="209"/>
        <v>-</v>
      </c>
      <c r="BF633" s="111" t="str">
        <f t="array" ref="BF633">IFERROR(SMALL(IF($D$5:$D$1004=$AP$6,$N$5:$N$1004,""),B633),"")</f>
        <v/>
      </c>
      <c r="BG633" s="112" t="str">
        <f>IF(IFERROR(MATCH(BF633,$BF$4:BF632,0),0)=0,MAX($BG$4:BG632)+1,"")</f>
        <v/>
      </c>
      <c r="BH633" s="113" t="str">
        <f t="shared" si="204"/>
        <v/>
      </c>
      <c r="BI633" s="112" t="str">
        <f t="shared" si="205"/>
        <v/>
      </c>
      <c r="BJ633" s="86" t="str">
        <f t="shared" si="206"/>
        <v/>
      </c>
      <c r="BK633" s="86" t="str">
        <f t="shared" si="210"/>
        <v/>
      </c>
      <c r="BL633" s="86" t="str">
        <f t="shared" si="207"/>
        <v/>
      </c>
      <c r="BM633" s="86" t="str">
        <f t="shared" si="211"/>
        <v/>
      </c>
    </row>
    <row r="634" spans="2:65" s="7" customFormat="1" x14ac:dyDescent="0.25">
      <c r="B634" s="104">
        <v>630</v>
      </c>
      <c r="C634" s="86">
        <f>IFERROR(INDEX(Backlog!B$6:B$1005,Calculation!$B634,1),"")</f>
        <v>0</v>
      </c>
      <c r="D634" s="86" t="str">
        <f>IFERROR(IF(INDEX(Backlog!C$6:C$1005,Calculation!$B634,1)="","",INDEX(Backlog!C$6:C$1005,Calculation!$B634,1)),"")</f>
        <v/>
      </c>
      <c r="E634" s="86" t="str">
        <f>IFERROR(""&amp;INDEX(Backlog!D$6:D$1005,Calculation!$B634,1),"")</f>
        <v/>
      </c>
      <c r="F634" s="86" t="str">
        <f>IFERROR(""&amp;INDEX(Backlog!E$6:E$1005,Calculation!$B634,1),"")</f>
        <v/>
      </c>
      <c r="G634" s="86" t="str">
        <f>IFERROR(""&amp;INDEX(Backlog!F$6:F$1005,Calculation!$B634,1),"")</f>
        <v/>
      </c>
      <c r="H634" s="86" t="str">
        <f>IFERROR(IF(INDEX(Backlog!G$6:G$1005,Calculation!$B634,1)="","",INDEX(Backlog!G$6:G$1005,Calculation!$B634,1)),"")</f>
        <v/>
      </c>
      <c r="I634" s="86" t="str">
        <f>IFERROR(IF(INDEX(Backlog!H$6:H$1005,Calculation!$B634,1)="","Not set",INDEX(Backlog!H$6:H$1005,Calculation!$B634,1)),"")</f>
        <v>Not set</v>
      </c>
      <c r="J634" s="86" t="str">
        <f>IFERROR(""&amp;INDEX(Backlog!I$6:I$1005,Calculation!$B634,1),"")</f>
        <v/>
      </c>
      <c r="K634" s="86" t="str">
        <f>IFERROR(IF(LEN(INDEX(Backlog!J$6:J$1005,Calculation!$B634,1))=0,"Not set",INDEX(Backlog!J$6:J$1005,Calculation!$B634,1)),"")</f>
        <v>Not set</v>
      </c>
      <c r="L634" s="105" t="str">
        <f>IFERROR(IF(INDEX(Backlog!K$6:K$1005,Calculation!$B634,1)="","",INDEX(Backlog!K$6:K$1005,Calculation!$B634,1)),"")</f>
        <v/>
      </c>
      <c r="M634" s="105" t="str">
        <f t="shared" si="194"/>
        <v/>
      </c>
      <c r="N634" s="105" t="str">
        <f>IFERROR(IF(INDEX(Backlog!L$6:L$1005,Calculation!$B634,1)="","",INDEX(Backlog!L$6:L$1005,Calculation!$B634,1)),"")</f>
        <v/>
      </c>
      <c r="O634" s="105" t="str">
        <f t="shared" si="195"/>
        <v/>
      </c>
      <c r="P634" s="86" t="str">
        <f>IFERROR(""&amp;INDEX(Backlog!M$6:M$1005,Calculation!$B634,1),"")</f>
        <v/>
      </c>
      <c r="Q634" s="106" t="str">
        <f t="shared" si="196"/>
        <v/>
      </c>
      <c r="R634" s="106">
        <f t="shared" si="197"/>
        <v>0</v>
      </c>
      <c r="T634" s="107">
        <f t="shared" si="198"/>
        <v>0</v>
      </c>
      <c r="U634" s="86">
        <f t="shared" si="199"/>
        <v>1</v>
      </c>
      <c r="V634" s="86">
        <f t="shared" si="200"/>
        <v>1</v>
      </c>
      <c r="W634" s="86">
        <f t="shared" si="201"/>
        <v>1</v>
      </c>
      <c r="X634" s="86">
        <f t="shared" si="208"/>
        <v>0</v>
      </c>
      <c r="Y634" s="86" t="str">
        <f t="shared" si="202"/>
        <v xml:space="preserve">#0 - </v>
      </c>
      <c r="Z634" s="86" t="str">
        <f t="shared" si="203"/>
        <v>-</v>
      </c>
      <c r="AA634" s="86" t="str">
        <f>IF(X634=0,"",IF(LEN(K634)=0,COLUMN(Kanban!$D$8),IFERROR(MATCH(K634,Kanban!$A$8:$AI$8,0),COLUMN(Kanban!$D$8))))</f>
        <v/>
      </c>
      <c r="AB634" s="86" t="str">
        <f>IF(X634=0,"",2*COUNTIF($AA$5:AA634,AA634)+$AF$5)</f>
        <v/>
      </c>
      <c r="AC634" s="106" t="str">
        <f t="shared" si="209"/>
        <v>-</v>
      </c>
      <c r="BF634" s="111" t="str">
        <f t="array" ref="BF634">IFERROR(SMALL(IF($D$5:$D$1004=$AP$6,$N$5:$N$1004,""),B634),"")</f>
        <v/>
      </c>
      <c r="BG634" s="112" t="str">
        <f>IF(IFERROR(MATCH(BF634,$BF$4:BF633,0),0)=0,MAX($BG$4:BG633)+1,"")</f>
        <v/>
      </c>
      <c r="BH634" s="113" t="str">
        <f t="shared" si="204"/>
        <v/>
      </c>
      <c r="BI634" s="112" t="str">
        <f t="shared" si="205"/>
        <v/>
      </c>
      <c r="BJ634" s="86" t="str">
        <f t="shared" si="206"/>
        <v/>
      </c>
      <c r="BK634" s="86" t="str">
        <f t="shared" si="210"/>
        <v/>
      </c>
      <c r="BL634" s="86" t="str">
        <f t="shared" si="207"/>
        <v/>
      </c>
      <c r="BM634" s="86" t="str">
        <f t="shared" si="211"/>
        <v/>
      </c>
    </row>
    <row r="635" spans="2:65" s="7" customFormat="1" x14ac:dyDescent="0.25">
      <c r="B635" s="104">
        <v>631</v>
      </c>
      <c r="C635" s="86">
        <f>IFERROR(INDEX(Backlog!B$6:B$1005,Calculation!$B635,1),"")</f>
        <v>0</v>
      </c>
      <c r="D635" s="86" t="str">
        <f>IFERROR(IF(INDEX(Backlog!C$6:C$1005,Calculation!$B635,1)="","",INDEX(Backlog!C$6:C$1005,Calculation!$B635,1)),"")</f>
        <v/>
      </c>
      <c r="E635" s="86" t="str">
        <f>IFERROR(""&amp;INDEX(Backlog!D$6:D$1005,Calculation!$B635,1),"")</f>
        <v/>
      </c>
      <c r="F635" s="86" t="str">
        <f>IFERROR(""&amp;INDEX(Backlog!E$6:E$1005,Calculation!$B635,1),"")</f>
        <v/>
      </c>
      <c r="G635" s="86" t="str">
        <f>IFERROR(""&amp;INDEX(Backlog!F$6:F$1005,Calculation!$B635,1),"")</f>
        <v/>
      </c>
      <c r="H635" s="86" t="str">
        <f>IFERROR(IF(INDEX(Backlog!G$6:G$1005,Calculation!$B635,1)="","",INDEX(Backlog!G$6:G$1005,Calculation!$B635,1)),"")</f>
        <v/>
      </c>
      <c r="I635" s="86" t="str">
        <f>IFERROR(IF(INDEX(Backlog!H$6:H$1005,Calculation!$B635,1)="","Not set",INDEX(Backlog!H$6:H$1005,Calculation!$B635,1)),"")</f>
        <v>Not set</v>
      </c>
      <c r="J635" s="86" t="str">
        <f>IFERROR(""&amp;INDEX(Backlog!I$6:I$1005,Calculation!$B635,1),"")</f>
        <v/>
      </c>
      <c r="K635" s="86" t="str">
        <f>IFERROR(IF(LEN(INDEX(Backlog!J$6:J$1005,Calculation!$B635,1))=0,"Not set",INDEX(Backlog!J$6:J$1005,Calculation!$B635,1)),"")</f>
        <v>Not set</v>
      </c>
      <c r="L635" s="105" t="str">
        <f>IFERROR(IF(INDEX(Backlog!K$6:K$1005,Calculation!$B635,1)="","",INDEX(Backlog!K$6:K$1005,Calculation!$B635,1)),"")</f>
        <v/>
      </c>
      <c r="M635" s="105" t="str">
        <f t="shared" si="194"/>
        <v/>
      </c>
      <c r="N635" s="105" t="str">
        <f>IFERROR(IF(INDEX(Backlog!L$6:L$1005,Calculation!$B635,1)="","",INDEX(Backlog!L$6:L$1005,Calculation!$B635,1)),"")</f>
        <v/>
      </c>
      <c r="O635" s="105" t="str">
        <f t="shared" si="195"/>
        <v/>
      </c>
      <c r="P635" s="86" t="str">
        <f>IFERROR(""&amp;INDEX(Backlog!M$6:M$1005,Calculation!$B635,1),"")</f>
        <v/>
      </c>
      <c r="Q635" s="106" t="str">
        <f t="shared" si="196"/>
        <v/>
      </c>
      <c r="R635" s="106">
        <f t="shared" si="197"/>
        <v>0</v>
      </c>
      <c r="T635" s="107">
        <f t="shared" si="198"/>
        <v>0</v>
      </c>
      <c r="U635" s="86">
        <f t="shared" si="199"/>
        <v>1</v>
      </c>
      <c r="V635" s="86">
        <f t="shared" si="200"/>
        <v>1</v>
      </c>
      <c r="W635" s="86">
        <f t="shared" si="201"/>
        <v>1</v>
      </c>
      <c r="X635" s="86">
        <f t="shared" si="208"/>
        <v>0</v>
      </c>
      <c r="Y635" s="86" t="str">
        <f t="shared" si="202"/>
        <v xml:space="preserve">#0 - </v>
      </c>
      <c r="Z635" s="86" t="str">
        <f t="shared" si="203"/>
        <v>-</v>
      </c>
      <c r="AA635" s="86" t="str">
        <f>IF(X635=0,"",IF(LEN(K635)=0,COLUMN(Kanban!$D$8),IFERROR(MATCH(K635,Kanban!$A$8:$AI$8,0),COLUMN(Kanban!$D$8))))</f>
        <v/>
      </c>
      <c r="AB635" s="86" t="str">
        <f>IF(X635=0,"",2*COUNTIF($AA$5:AA635,AA635)+$AF$5)</f>
        <v/>
      </c>
      <c r="AC635" s="106" t="str">
        <f t="shared" si="209"/>
        <v>-</v>
      </c>
      <c r="BF635" s="111" t="str">
        <f t="array" ref="BF635">IFERROR(SMALL(IF($D$5:$D$1004=$AP$6,$N$5:$N$1004,""),B635),"")</f>
        <v/>
      </c>
      <c r="BG635" s="112" t="str">
        <f>IF(IFERROR(MATCH(BF635,$BF$4:BF634,0),0)=0,MAX($BG$4:BG634)+1,"")</f>
        <v/>
      </c>
      <c r="BH635" s="113" t="str">
        <f t="shared" si="204"/>
        <v/>
      </c>
      <c r="BI635" s="112" t="str">
        <f t="shared" si="205"/>
        <v/>
      </c>
      <c r="BJ635" s="86" t="str">
        <f t="shared" si="206"/>
        <v/>
      </c>
      <c r="BK635" s="86" t="str">
        <f t="shared" si="210"/>
        <v/>
      </c>
      <c r="BL635" s="86" t="str">
        <f t="shared" si="207"/>
        <v/>
      </c>
      <c r="BM635" s="86" t="str">
        <f t="shared" si="211"/>
        <v/>
      </c>
    </row>
    <row r="636" spans="2:65" s="7" customFormat="1" x14ac:dyDescent="0.25">
      <c r="B636" s="104">
        <v>632</v>
      </c>
      <c r="C636" s="86">
        <f>IFERROR(INDEX(Backlog!B$6:B$1005,Calculation!$B636,1),"")</f>
        <v>0</v>
      </c>
      <c r="D636" s="86" t="str">
        <f>IFERROR(IF(INDEX(Backlog!C$6:C$1005,Calculation!$B636,1)="","",INDEX(Backlog!C$6:C$1005,Calculation!$B636,1)),"")</f>
        <v/>
      </c>
      <c r="E636" s="86" t="str">
        <f>IFERROR(""&amp;INDEX(Backlog!D$6:D$1005,Calculation!$B636,1),"")</f>
        <v/>
      </c>
      <c r="F636" s="86" t="str">
        <f>IFERROR(""&amp;INDEX(Backlog!E$6:E$1005,Calculation!$B636,1),"")</f>
        <v/>
      </c>
      <c r="G636" s="86" t="str">
        <f>IFERROR(""&amp;INDEX(Backlog!F$6:F$1005,Calculation!$B636,1),"")</f>
        <v/>
      </c>
      <c r="H636" s="86" t="str">
        <f>IFERROR(IF(INDEX(Backlog!G$6:G$1005,Calculation!$B636,1)="","",INDEX(Backlog!G$6:G$1005,Calculation!$B636,1)),"")</f>
        <v/>
      </c>
      <c r="I636" s="86" t="str">
        <f>IFERROR(IF(INDEX(Backlog!H$6:H$1005,Calculation!$B636,1)="","Not set",INDEX(Backlog!H$6:H$1005,Calculation!$B636,1)),"")</f>
        <v>Not set</v>
      </c>
      <c r="J636" s="86" t="str">
        <f>IFERROR(""&amp;INDEX(Backlog!I$6:I$1005,Calculation!$B636,1),"")</f>
        <v/>
      </c>
      <c r="K636" s="86" t="str">
        <f>IFERROR(IF(LEN(INDEX(Backlog!J$6:J$1005,Calculation!$B636,1))=0,"Not set",INDEX(Backlog!J$6:J$1005,Calculation!$B636,1)),"")</f>
        <v>Not set</v>
      </c>
      <c r="L636" s="105" t="str">
        <f>IFERROR(IF(INDEX(Backlog!K$6:K$1005,Calculation!$B636,1)="","",INDEX(Backlog!K$6:K$1005,Calculation!$B636,1)),"")</f>
        <v/>
      </c>
      <c r="M636" s="105" t="str">
        <f t="shared" si="194"/>
        <v/>
      </c>
      <c r="N636" s="105" t="str">
        <f>IFERROR(IF(INDEX(Backlog!L$6:L$1005,Calculation!$B636,1)="","",INDEX(Backlog!L$6:L$1005,Calculation!$B636,1)),"")</f>
        <v/>
      </c>
      <c r="O636" s="105" t="str">
        <f t="shared" si="195"/>
        <v/>
      </c>
      <c r="P636" s="86" t="str">
        <f>IFERROR(""&amp;INDEX(Backlog!M$6:M$1005,Calculation!$B636,1),"")</f>
        <v/>
      </c>
      <c r="Q636" s="106" t="str">
        <f t="shared" si="196"/>
        <v/>
      </c>
      <c r="R636" s="106">
        <f t="shared" si="197"/>
        <v>0</v>
      </c>
      <c r="T636" s="107">
        <f t="shared" si="198"/>
        <v>0</v>
      </c>
      <c r="U636" s="86">
        <f t="shared" si="199"/>
        <v>1</v>
      </c>
      <c r="V636" s="86">
        <f t="shared" si="200"/>
        <v>1</v>
      </c>
      <c r="W636" s="86">
        <f t="shared" si="201"/>
        <v>1</v>
      </c>
      <c r="X636" s="86">
        <f t="shared" si="208"/>
        <v>0</v>
      </c>
      <c r="Y636" s="86" t="str">
        <f t="shared" si="202"/>
        <v xml:space="preserve">#0 - </v>
      </c>
      <c r="Z636" s="86" t="str">
        <f t="shared" si="203"/>
        <v>-</v>
      </c>
      <c r="AA636" s="86" t="str">
        <f>IF(X636=0,"",IF(LEN(K636)=0,COLUMN(Kanban!$D$8),IFERROR(MATCH(K636,Kanban!$A$8:$AI$8,0),COLUMN(Kanban!$D$8))))</f>
        <v/>
      </c>
      <c r="AB636" s="86" t="str">
        <f>IF(X636=0,"",2*COUNTIF($AA$5:AA636,AA636)+$AF$5)</f>
        <v/>
      </c>
      <c r="AC636" s="106" t="str">
        <f t="shared" si="209"/>
        <v>-</v>
      </c>
      <c r="BF636" s="111" t="str">
        <f t="array" ref="BF636">IFERROR(SMALL(IF($D$5:$D$1004=$AP$6,$N$5:$N$1004,""),B636),"")</f>
        <v/>
      </c>
      <c r="BG636" s="112" t="str">
        <f>IF(IFERROR(MATCH(BF636,$BF$4:BF635,0),0)=0,MAX($BG$4:BG635)+1,"")</f>
        <v/>
      </c>
      <c r="BH636" s="113" t="str">
        <f t="shared" si="204"/>
        <v/>
      </c>
      <c r="BI636" s="112" t="str">
        <f t="shared" si="205"/>
        <v/>
      </c>
      <c r="BJ636" s="86" t="str">
        <f t="shared" si="206"/>
        <v/>
      </c>
      <c r="BK636" s="86" t="str">
        <f t="shared" si="210"/>
        <v/>
      </c>
      <c r="BL636" s="86" t="str">
        <f t="shared" si="207"/>
        <v/>
      </c>
      <c r="BM636" s="86" t="str">
        <f t="shared" si="211"/>
        <v/>
      </c>
    </row>
    <row r="637" spans="2:65" s="7" customFormat="1" x14ac:dyDescent="0.25">
      <c r="B637" s="104">
        <v>633</v>
      </c>
      <c r="C637" s="86">
        <f>IFERROR(INDEX(Backlog!B$6:B$1005,Calculation!$B637,1),"")</f>
        <v>0</v>
      </c>
      <c r="D637" s="86" t="str">
        <f>IFERROR(IF(INDEX(Backlog!C$6:C$1005,Calculation!$B637,1)="","",INDEX(Backlog!C$6:C$1005,Calculation!$B637,1)),"")</f>
        <v/>
      </c>
      <c r="E637" s="86" t="str">
        <f>IFERROR(""&amp;INDEX(Backlog!D$6:D$1005,Calculation!$B637,1),"")</f>
        <v/>
      </c>
      <c r="F637" s="86" t="str">
        <f>IFERROR(""&amp;INDEX(Backlog!E$6:E$1005,Calculation!$B637,1),"")</f>
        <v/>
      </c>
      <c r="G637" s="86" t="str">
        <f>IFERROR(""&amp;INDEX(Backlog!F$6:F$1005,Calculation!$B637,1),"")</f>
        <v/>
      </c>
      <c r="H637" s="86" t="str">
        <f>IFERROR(IF(INDEX(Backlog!G$6:G$1005,Calculation!$B637,1)="","",INDEX(Backlog!G$6:G$1005,Calculation!$B637,1)),"")</f>
        <v/>
      </c>
      <c r="I637" s="86" t="str">
        <f>IFERROR(IF(INDEX(Backlog!H$6:H$1005,Calculation!$B637,1)="","Not set",INDEX(Backlog!H$6:H$1005,Calculation!$B637,1)),"")</f>
        <v>Not set</v>
      </c>
      <c r="J637" s="86" t="str">
        <f>IFERROR(""&amp;INDEX(Backlog!I$6:I$1005,Calculation!$B637,1),"")</f>
        <v/>
      </c>
      <c r="K637" s="86" t="str">
        <f>IFERROR(IF(LEN(INDEX(Backlog!J$6:J$1005,Calculation!$B637,1))=0,"Not set",INDEX(Backlog!J$6:J$1005,Calculation!$B637,1)),"")</f>
        <v>Not set</v>
      </c>
      <c r="L637" s="105" t="str">
        <f>IFERROR(IF(INDEX(Backlog!K$6:K$1005,Calculation!$B637,1)="","",INDEX(Backlog!K$6:K$1005,Calculation!$B637,1)),"")</f>
        <v/>
      </c>
      <c r="M637" s="105" t="str">
        <f t="shared" si="194"/>
        <v/>
      </c>
      <c r="N637" s="105" t="str">
        <f>IFERROR(IF(INDEX(Backlog!L$6:L$1005,Calculation!$B637,1)="","",INDEX(Backlog!L$6:L$1005,Calculation!$B637,1)),"")</f>
        <v/>
      </c>
      <c r="O637" s="105" t="str">
        <f t="shared" si="195"/>
        <v/>
      </c>
      <c r="P637" s="86" t="str">
        <f>IFERROR(""&amp;INDEX(Backlog!M$6:M$1005,Calculation!$B637,1),"")</f>
        <v/>
      </c>
      <c r="Q637" s="106" t="str">
        <f t="shared" si="196"/>
        <v/>
      </c>
      <c r="R637" s="106">
        <f t="shared" si="197"/>
        <v>0</v>
      </c>
      <c r="T637" s="107">
        <f t="shared" si="198"/>
        <v>0</v>
      </c>
      <c r="U637" s="86">
        <f t="shared" si="199"/>
        <v>1</v>
      </c>
      <c r="V637" s="86">
        <f t="shared" si="200"/>
        <v>1</v>
      </c>
      <c r="W637" s="86">
        <f t="shared" si="201"/>
        <v>1</v>
      </c>
      <c r="X637" s="86">
        <f t="shared" si="208"/>
        <v>0</v>
      </c>
      <c r="Y637" s="86" t="str">
        <f t="shared" si="202"/>
        <v xml:space="preserve">#0 - </v>
      </c>
      <c r="Z637" s="86" t="str">
        <f t="shared" si="203"/>
        <v>-</v>
      </c>
      <c r="AA637" s="86" t="str">
        <f>IF(X637=0,"",IF(LEN(K637)=0,COLUMN(Kanban!$D$8),IFERROR(MATCH(K637,Kanban!$A$8:$AI$8,0),COLUMN(Kanban!$D$8))))</f>
        <v/>
      </c>
      <c r="AB637" s="86" t="str">
        <f>IF(X637=0,"",2*COUNTIF($AA$5:AA637,AA637)+$AF$5)</f>
        <v/>
      </c>
      <c r="AC637" s="106" t="str">
        <f t="shared" si="209"/>
        <v>-</v>
      </c>
      <c r="BF637" s="111" t="str">
        <f t="array" ref="BF637">IFERROR(SMALL(IF($D$5:$D$1004=$AP$6,$N$5:$N$1004,""),B637),"")</f>
        <v/>
      </c>
      <c r="BG637" s="112" t="str">
        <f>IF(IFERROR(MATCH(BF637,$BF$4:BF636,0),0)=0,MAX($BG$4:BG636)+1,"")</f>
        <v/>
      </c>
      <c r="BH637" s="113" t="str">
        <f t="shared" si="204"/>
        <v/>
      </c>
      <c r="BI637" s="112" t="str">
        <f t="shared" si="205"/>
        <v/>
      </c>
      <c r="BJ637" s="86" t="str">
        <f t="shared" si="206"/>
        <v/>
      </c>
      <c r="BK637" s="86" t="str">
        <f t="shared" si="210"/>
        <v/>
      </c>
      <c r="BL637" s="86" t="str">
        <f t="shared" si="207"/>
        <v/>
      </c>
      <c r="BM637" s="86" t="str">
        <f t="shared" si="211"/>
        <v/>
      </c>
    </row>
    <row r="638" spans="2:65" s="7" customFormat="1" x14ac:dyDescent="0.25">
      <c r="B638" s="104">
        <v>634</v>
      </c>
      <c r="C638" s="86">
        <f>IFERROR(INDEX(Backlog!B$6:B$1005,Calculation!$B638,1),"")</f>
        <v>0</v>
      </c>
      <c r="D638" s="86" t="str">
        <f>IFERROR(IF(INDEX(Backlog!C$6:C$1005,Calculation!$B638,1)="","",INDEX(Backlog!C$6:C$1005,Calculation!$B638,1)),"")</f>
        <v/>
      </c>
      <c r="E638" s="86" t="str">
        <f>IFERROR(""&amp;INDEX(Backlog!D$6:D$1005,Calculation!$B638,1),"")</f>
        <v/>
      </c>
      <c r="F638" s="86" t="str">
        <f>IFERROR(""&amp;INDEX(Backlog!E$6:E$1005,Calculation!$B638,1),"")</f>
        <v/>
      </c>
      <c r="G638" s="86" t="str">
        <f>IFERROR(""&amp;INDEX(Backlog!F$6:F$1005,Calculation!$B638,1),"")</f>
        <v/>
      </c>
      <c r="H638" s="86" t="str">
        <f>IFERROR(IF(INDEX(Backlog!G$6:G$1005,Calculation!$B638,1)="","",INDEX(Backlog!G$6:G$1005,Calculation!$B638,1)),"")</f>
        <v/>
      </c>
      <c r="I638" s="86" t="str">
        <f>IFERROR(IF(INDEX(Backlog!H$6:H$1005,Calculation!$B638,1)="","Not set",INDEX(Backlog!H$6:H$1005,Calculation!$B638,1)),"")</f>
        <v>Not set</v>
      </c>
      <c r="J638" s="86" t="str">
        <f>IFERROR(""&amp;INDEX(Backlog!I$6:I$1005,Calculation!$B638,1),"")</f>
        <v/>
      </c>
      <c r="K638" s="86" t="str">
        <f>IFERROR(IF(LEN(INDEX(Backlog!J$6:J$1005,Calculation!$B638,1))=0,"Not set",INDEX(Backlog!J$6:J$1005,Calculation!$B638,1)),"")</f>
        <v>Not set</v>
      </c>
      <c r="L638" s="105" t="str">
        <f>IFERROR(IF(INDEX(Backlog!K$6:K$1005,Calculation!$B638,1)="","",INDEX(Backlog!K$6:K$1005,Calculation!$B638,1)),"")</f>
        <v/>
      </c>
      <c r="M638" s="105" t="str">
        <f t="shared" si="194"/>
        <v/>
      </c>
      <c r="N638" s="105" t="str">
        <f>IFERROR(IF(INDEX(Backlog!L$6:L$1005,Calculation!$B638,1)="","",INDEX(Backlog!L$6:L$1005,Calculation!$B638,1)),"")</f>
        <v/>
      </c>
      <c r="O638" s="105" t="str">
        <f t="shared" si="195"/>
        <v/>
      </c>
      <c r="P638" s="86" t="str">
        <f>IFERROR(""&amp;INDEX(Backlog!M$6:M$1005,Calculation!$B638,1),"")</f>
        <v/>
      </c>
      <c r="Q638" s="106" t="str">
        <f t="shared" si="196"/>
        <v/>
      </c>
      <c r="R638" s="106">
        <f t="shared" si="197"/>
        <v>0</v>
      </c>
      <c r="T638" s="107">
        <f t="shared" si="198"/>
        <v>0</v>
      </c>
      <c r="U638" s="86">
        <f t="shared" si="199"/>
        <v>1</v>
      </c>
      <c r="V638" s="86">
        <f t="shared" si="200"/>
        <v>1</v>
      </c>
      <c r="W638" s="86">
        <f t="shared" si="201"/>
        <v>1</v>
      </c>
      <c r="X638" s="86">
        <f t="shared" si="208"/>
        <v>0</v>
      </c>
      <c r="Y638" s="86" t="str">
        <f t="shared" si="202"/>
        <v xml:space="preserve">#0 - </v>
      </c>
      <c r="Z638" s="86" t="str">
        <f t="shared" si="203"/>
        <v>-</v>
      </c>
      <c r="AA638" s="86" t="str">
        <f>IF(X638=0,"",IF(LEN(K638)=0,COLUMN(Kanban!$D$8),IFERROR(MATCH(K638,Kanban!$A$8:$AI$8,0),COLUMN(Kanban!$D$8))))</f>
        <v/>
      </c>
      <c r="AB638" s="86" t="str">
        <f>IF(X638=0,"",2*COUNTIF($AA$5:AA638,AA638)+$AF$5)</f>
        <v/>
      </c>
      <c r="AC638" s="106" t="str">
        <f t="shared" si="209"/>
        <v>-</v>
      </c>
      <c r="BF638" s="111" t="str">
        <f t="array" ref="BF638">IFERROR(SMALL(IF($D$5:$D$1004=$AP$6,$N$5:$N$1004,""),B638),"")</f>
        <v/>
      </c>
      <c r="BG638" s="112" t="str">
        <f>IF(IFERROR(MATCH(BF638,$BF$4:BF637,0),0)=0,MAX($BG$4:BG637)+1,"")</f>
        <v/>
      </c>
      <c r="BH638" s="113" t="str">
        <f t="shared" si="204"/>
        <v/>
      </c>
      <c r="BI638" s="112" t="str">
        <f t="shared" si="205"/>
        <v/>
      </c>
      <c r="BJ638" s="86" t="str">
        <f t="shared" si="206"/>
        <v/>
      </c>
      <c r="BK638" s="86" t="str">
        <f t="shared" si="210"/>
        <v/>
      </c>
      <c r="BL638" s="86" t="str">
        <f t="shared" si="207"/>
        <v/>
      </c>
      <c r="BM638" s="86" t="str">
        <f t="shared" si="211"/>
        <v/>
      </c>
    </row>
    <row r="639" spans="2:65" s="7" customFormat="1" x14ac:dyDescent="0.25">
      <c r="B639" s="104">
        <v>635</v>
      </c>
      <c r="C639" s="86">
        <f>IFERROR(INDEX(Backlog!B$6:B$1005,Calculation!$B639,1),"")</f>
        <v>0</v>
      </c>
      <c r="D639" s="86" t="str">
        <f>IFERROR(IF(INDEX(Backlog!C$6:C$1005,Calculation!$B639,1)="","",INDEX(Backlog!C$6:C$1005,Calculation!$B639,1)),"")</f>
        <v/>
      </c>
      <c r="E639" s="86" t="str">
        <f>IFERROR(""&amp;INDEX(Backlog!D$6:D$1005,Calculation!$B639,1),"")</f>
        <v/>
      </c>
      <c r="F639" s="86" t="str">
        <f>IFERROR(""&amp;INDEX(Backlog!E$6:E$1005,Calculation!$B639,1),"")</f>
        <v/>
      </c>
      <c r="G639" s="86" t="str">
        <f>IFERROR(""&amp;INDEX(Backlog!F$6:F$1005,Calculation!$B639,1),"")</f>
        <v/>
      </c>
      <c r="H639" s="86" t="str">
        <f>IFERROR(IF(INDEX(Backlog!G$6:G$1005,Calculation!$B639,1)="","",INDEX(Backlog!G$6:G$1005,Calculation!$B639,1)),"")</f>
        <v/>
      </c>
      <c r="I639" s="86" t="str">
        <f>IFERROR(IF(INDEX(Backlog!H$6:H$1005,Calculation!$B639,1)="","Not set",INDEX(Backlog!H$6:H$1005,Calculation!$B639,1)),"")</f>
        <v>Not set</v>
      </c>
      <c r="J639" s="86" t="str">
        <f>IFERROR(""&amp;INDEX(Backlog!I$6:I$1005,Calculation!$B639,1),"")</f>
        <v/>
      </c>
      <c r="K639" s="86" t="str">
        <f>IFERROR(IF(LEN(INDEX(Backlog!J$6:J$1005,Calculation!$B639,1))=0,"Not set",INDEX(Backlog!J$6:J$1005,Calculation!$B639,1)),"")</f>
        <v>Not set</v>
      </c>
      <c r="L639" s="105" t="str">
        <f>IFERROR(IF(INDEX(Backlog!K$6:K$1005,Calculation!$B639,1)="","",INDEX(Backlog!K$6:K$1005,Calculation!$B639,1)),"")</f>
        <v/>
      </c>
      <c r="M639" s="105" t="str">
        <f t="shared" si="194"/>
        <v/>
      </c>
      <c r="N639" s="105" t="str">
        <f>IFERROR(IF(INDEX(Backlog!L$6:L$1005,Calculation!$B639,1)="","",INDEX(Backlog!L$6:L$1005,Calculation!$B639,1)),"")</f>
        <v/>
      </c>
      <c r="O639" s="105" t="str">
        <f t="shared" si="195"/>
        <v/>
      </c>
      <c r="P639" s="86" t="str">
        <f>IFERROR(""&amp;INDEX(Backlog!M$6:M$1005,Calculation!$B639,1),"")</f>
        <v/>
      </c>
      <c r="Q639" s="106" t="str">
        <f t="shared" si="196"/>
        <v/>
      </c>
      <c r="R639" s="106">
        <f t="shared" si="197"/>
        <v>0</v>
      </c>
      <c r="T639" s="107">
        <f t="shared" si="198"/>
        <v>0</v>
      </c>
      <c r="U639" s="86">
        <f t="shared" si="199"/>
        <v>1</v>
      </c>
      <c r="V639" s="86">
        <f t="shared" si="200"/>
        <v>1</v>
      </c>
      <c r="W639" s="86">
        <f t="shared" si="201"/>
        <v>1</v>
      </c>
      <c r="X639" s="86">
        <f t="shared" si="208"/>
        <v>0</v>
      </c>
      <c r="Y639" s="86" t="str">
        <f t="shared" si="202"/>
        <v xml:space="preserve">#0 - </v>
      </c>
      <c r="Z639" s="86" t="str">
        <f t="shared" si="203"/>
        <v>-</v>
      </c>
      <c r="AA639" s="86" t="str">
        <f>IF(X639=0,"",IF(LEN(K639)=0,COLUMN(Kanban!$D$8),IFERROR(MATCH(K639,Kanban!$A$8:$AI$8,0),COLUMN(Kanban!$D$8))))</f>
        <v/>
      </c>
      <c r="AB639" s="86" t="str">
        <f>IF(X639=0,"",2*COUNTIF($AA$5:AA639,AA639)+$AF$5)</f>
        <v/>
      </c>
      <c r="AC639" s="106" t="str">
        <f t="shared" si="209"/>
        <v>-</v>
      </c>
      <c r="BF639" s="111" t="str">
        <f t="array" ref="BF639">IFERROR(SMALL(IF($D$5:$D$1004=$AP$6,$N$5:$N$1004,""),B639),"")</f>
        <v/>
      </c>
      <c r="BG639" s="112" t="str">
        <f>IF(IFERROR(MATCH(BF639,$BF$4:BF638,0),0)=0,MAX($BG$4:BG638)+1,"")</f>
        <v/>
      </c>
      <c r="BH639" s="113" t="str">
        <f t="shared" si="204"/>
        <v/>
      </c>
      <c r="BI639" s="112" t="str">
        <f t="shared" si="205"/>
        <v/>
      </c>
      <c r="BJ639" s="86" t="str">
        <f t="shared" si="206"/>
        <v/>
      </c>
      <c r="BK639" s="86" t="str">
        <f t="shared" si="210"/>
        <v/>
      </c>
      <c r="BL639" s="86" t="str">
        <f t="shared" si="207"/>
        <v/>
      </c>
      <c r="BM639" s="86" t="str">
        <f t="shared" si="211"/>
        <v/>
      </c>
    </row>
    <row r="640" spans="2:65" s="7" customFormat="1" x14ac:dyDescent="0.25">
      <c r="B640" s="104">
        <v>636</v>
      </c>
      <c r="C640" s="86">
        <f>IFERROR(INDEX(Backlog!B$6:B$1005,Calculation!$B640,1),"")</f>
        <v>0</v>
      </c>
      <c r="D640" s="86" t="str">
        <f>IFERROR(IF(INDEX(Backlog!C$6:C$1005,Calculation!$B640,1)="","",INDEX(Backlog!C$6:C$1005,Calculation!$B640,1)),"")</f>
        <v/>
      </c>
      <c r="E640" s="86" t="str">
        <f>IFERROR(""&amp;INDEX(Backlog!D$6:D$1005,Calculation!$B640,1),"")</f>
        <v/>
      </c>
      <c r="F640" s="86" t="str">
        <f>IFERROR(""&amp;INDEX(Backlog!E$6:E$1005,Calculation!$B640,1),"")</f>
        <v/>
      </c>
      <c r="G640" s="86" t="str">
        <f>IFERROR(""&amp;INDEX(Backlog!F$6:F$1005,Calculation!$B640,1),"")</f>
        <v/>
      </c>
      <c r="H640" s="86" t="str">
        <f>IFERROR(IF(INDEX(Backlog!G$6:G$1005,Calculation!$B640,1)="","",INDEX(Backlog!G$6:G$1005,Calculation!$B640,1)),"")</f>
        <v/>
      </c>
      <c r="I640" s="86" t="str">
        <f>IFERROR(IF(INDEX(Backlog!H$6:H$1005,Calculation!$B640,1)="","Not set",INDEX(Backlog!H$6:H$1005,Calculation!$B640,1)),"")</f>
        <v>Not set</v>
      </c>
      <c r="J640" s="86" t="str">
        <f>IFERROR(""&amp;INDEX(Backlog!I$6:I$1005,Calculation!$B640,1),"")</f>
        <v/>
      </c>
      <c r="K640" s="86" t="str">
        <f>IFERROR(IF(LEN(INDEX(Backlog!J$6:J$1005,Calculation!$B640,1))=0,"Not set",INDEX(Backlog!J$6:J$1005,Calculation!$B640,1)),"")</f>
        <v>Not set</v>
      </c>
      <c r="L640" s="105" t="str">
        <f>IFERROR(IF(INDEX(Backlog!K$6:K$1005,Calculation!$B640,1)="","",INDEX(Backlog!K$6:K$1005,Calculation!$B640,1)),"")</f>
        <v/>
      </c>
      <c r="M640" s="105" t="str">
        <f t="shared" si="194"/>
        <v/>
      </c>
      <c r="N640" s="105" t="str">
        <f>IFERROR(IF(INDEX(Backlog!L$6:L$1005,Calculation!$B640,1)="","",INDEX(Backlog!L$6:L$1005,Calculation!$B640,1)),"")</f>
        <v/>
      </c>
      <c r="O640" s="105" t="str">
        <f t="shared" si="195"/>
        <v/>
      </c>
      <c r="P640" s="86" t="str">
        <f>IFERROR(""&amp;INDEX(Backlog!M$6:M$1005,Calculation!$B640,1),"")</f>
        <v/>
      </c>
      <c r="Q640" s="106" t="str">
        <f t="shared" si="196"/>
        <v/>
      </c>
      <c r="R640" s="106">
        <f t="shared" si="197"/>
        <v>0</v>
      </c>
      <c r="T640" s="107">
        <f t="shared" si="198"/>
        <v>0</v>
      </c>
      <c r="U640" s="86">
        <f t="shared" si="199"/>
        <v>1</v>
      </c>
      <c r="V640" s="86">
        <f t="shared" si="200"/>
        <v>1</v>
      </c>
      <c r="W640" s="86">
        <f t="shared" si="201"/>
        <v>1</v>
      </c>
      <c r="X640" s="86">
        <f t="shared" si="208"/>
        <v>0</v>
      </c>
      <c r="Y640" s="86" t="str">
        <f t="shared" si="202"/>
        <v xml:space="preserve">#0 - </v>
      </c>
      <c r="Z640" s="86" t="str">
        <f t="shared" si="203"/>
        <v>-</v>
      </c>
      <c r="AA640" s="86" t="str">
        <f>IF(X640=0,"",IF(LEN(K640)=0,COLUMN(Kanban!$D$8),IFERROR(MATCH(K640,Kanban!$A$8:$AI$8,0),COLUMN(Kanban!$D$8))))</f>
        <v/>
      </c>
      <c r="AB640" s="86" t="str">
        <f>IF(X640=0,"",2*COUNTIF($AA$5:AA640,AA640)+$AF$5)</f>
        <v/>
      </c>
      <c r="AC640" s="106" t="str">
        <f t="shared" si="209"/>
        <v>-</v>
      </c>
      <c r="BF640" s="111" t="str">
        <f t="array" ref="BF640">IFERROR(SMALL(IF($D$5:$D$1004=$AP$6,$N$5:$N$1004,""),B640),"")</f>
        <v/>
      </c>
      <c r="BG640" s="112" t="str">
        <f>IF(IFERROR(MATCH(BF640,$BF$4:BF639,0),0)=0,MAX($BG$4:BG639)+1,"")</f>
        <v/>
      </c>
      <c r="BH640" s="113" t="str">
        <f t="shared" si="204"/>
        <v/>
      </c>
      <c r="BI640" s="112" t="str">
        <f t="shared" si="205"/>
        <v/>
      </c>
      <c r="BJ640" s="86" t="str">
        <f t="shared" si="206"/>
        <v/>
      </c>
      <c r="BK640" s="86" t="str">
        <f t="shared" si="210"/>
        <v/>
      </c>
      <c r="BL640" s="86" t="str">
        <f t="shared" si="207"/>
        <v/>
      </c>
      <c r="BM640" s="86" t="str">
        <f t="shared" si="211"/>
        <v/>
      </c>
    </row>
    <row r="641" spans="2:65" s="7" customFormat="1" x14ac:dyDescent="0.25">
      <c r="B641" s="104">
        <v>637</v>
      </c>
      <c r="C641" s="86">
        <f>IFERROR(INDEX(Backlog!B$6:B$1005,Calculation!$B641,1),"")</f>
        <v>0</v>
      </c>
      <c r="D641" s="86" t="str">
        <f>IFERROR(IF(INDEX(Backlog!C$6:C$1005,Calculation!$B641,1)="","",INDEX(Backlog!C$6:C$1005,Calculation!$B641,1)),"")</f>
        <v/>
      </c>
      <c r="E641" s="86" t="str">
        <f>IFERROR(""&amp;INDEX(Backlog!D$6:D$1005,Calculation!$B641,1),"")</f>
        <v/>
      </c>
      <c r="F641" s="86" t="str">
        <f>IFERROR(""&amp;INDEX(Backlog!E$6:E$1005,Calculation!$B641,1),"")</f>
        <v/>
      </c>
      <c r="G641" s="86" t="str">
        <f>IFERROR(""&amp;INDEX(Backlog!F$6:F$1005,Calculation!$B641,1),"")</f>
        <v/>
      </c>
      <c r="H641" s="86" t="str">
        <f>IFERROR(IF(INDEX(Backlog!G$6:G$1005,Calculation!$B641,1)="","",INDEX(Backlog!G$6:G$1005,Calculation!$B641,1)),"")</f>
        <v/>
      </c>
      <c r="I641" s="86" t="str">
        <f>IFERROR(IF(INDEX(Backlog!H$6:H$1005,Calculation!$B641,1)="","Not set",INDEX(Backlog!H$6:H$1005,Calculation!$B641,1)),"")</f>
        <v>Not set</v>
      </c>
      <c r="J641" s="86" t="str">
        <f>IFERROR(""&amp;INDEX(Backlog!I$6:I$1005,Calculation!$B641,1),"")</f>
        <v/>
      </c>
      <c r="K641" s="86" t="str">
        <f>IFERROR(IF(LEN(INDEX(Backlog!J$6:J$1005,Calculation!$B641,1))=0,"Not set",INDEX(Backlog!J$6:J$1005,Calculation!$B641,1)),"")</f>
        <v>Not set</v>
      </c>
      <c r="L641" s="105" t="str">
        <f>IFERROR(IF(INDEX(Backlog!K$6:K$1005,Calculation!$B641,1)="","",INDEX(Backlog!K$6:K$1005,Calculation!$B641,1)),"")</f>
        <v/>
      </c>
      <c r="M641" s="105" t="str">
        <f t="shared" si="194"/>
        <v/>
      </c>
      <c r="N641" s="105" t="str">
        <f>IFERROR(IF(INDEX(Backlog!L$6:L$1005,Calculation!$B641,1)="","",INDEX(Backlog!L$6:L$1005,Calculation!$B641,1)),"")</f>
        <v/>
      </c>
      <c r="O641" s="105" t="str">
        <f t="shared" si="195"/>
        <v/>
      </c>
      <c r="P641" s="86" t="str">
        <f>IFERROR(""&amp;INDEX(Backlog!M$6:M$1005,Calculation!$B641,1),"")</f>
        <v/>
      </c>
      <c r="Q641" s="106" t="str">
        <f t="shared" si="196"/>
        <v/>
      </c>
      <c r="R641" s="106">
        <f t="shared" si="197"/>
        <v>0</v>
      </c>
      <c r="T641" s="107">
        <f t="shared" si="198"/>
        <v>0</v>
      </c>
      <c r="U641" s="86">
        <f t="shared" si="199"/>
        <v>1</v>
      </c>
      <c r="V641" s="86">
        <f t="shared" si="200"/>
        <v>1</v>
      </c>
      <c r="W641" s="86">
        <f t="shared" si="201"/>
        <v>1</v>
      </c>
      <c r="X641" s="86">
        <f t="shared" si="208"/>
        <v>0</v>
      </c>
      <c r="Y641" s="86" t="str">
        <f t="shared" si="202"/>
        <v xml:space="preserve">#0 - </v>
      </c>
      <c r="Z641" s="86" t="str">
        <f t="shared" si="203"/>
        <v>-</v>
      </c>
      <c r="AA641" s="86" t="str">
        <f>IF(X641=0,"",IF(LEN(K641)=0,COLUMN(Kanban!$D$8),IFERROR(MATCH(K641,Kanban!$A$8:$AI$8,0),COLUMN(Kanban!$D$8))))</f>
        <v/>
      </c>
      <c r="AB641" s="86" t="str">
        <f>IF(X641=0,"",2*COUNTIF($AA$5:AA641,AA641)+$AF$5)</f>
        <v/>
      </c>
      <c r="AC641" s="106" t="str">
        <f t="shared" si="209"/>
        <v>-</v>
      </c>
      <c r="BF641" s="111" t="str">
        <f t="array" ref="BF641">IFERROR(SMALL(IF($D$5:$D$1004=$AP$6,$N$5:$N$1004,""),B641),"")</f>
        <v/>
      </c>
      <c r="BG641" s="112" t="str">
        <f>IF(IFERROR(MATCH(BF641,$BF$4:BF640,0),0)=0,MAX($BG$4:BG640)+1,"")</f>
        <v/>
      </c>
      <c r="BH641" s="113" t="str">
        <f t="shared" si="204"/>
        <v/>
      </c>
      <c r="BI641" s="112" t="str">
        <f t="shared" si="205"/>
        <v/>
      </c>
      <c r="BJ641" s="86" t="str">
        <f t="shared" si="206"/>
        <v/>
      </c>
      <c r="BK641" s="86" t="str">
        <f t="shared" si="210"/>
        <v/>
      </c>
      <c r="BL641" s="86" t="str">
        <f t="shared" si="207"/>
        <v/>
      </c>
      <c r="BM641" s="86" t="str">
        <f t="shared" si="211"/>
        <v/>
      </c>
    </row>
    <row r="642" spans="2:65" s="7" customFormat="1" x14ac:dyDescent="0.25">
      <c r="B642" s="104">
        <v>638</v>
      </c>
      <c r="C642" s="86">
        <f>IFERROR(INDEX(Backlog!B$6:B$1005,Calculation!$B642,1),"")</f>
        <v>0</v>
      </c>
      <c r="D642" s="86" t="str">
        <f>IFERROR(IF(INDEX(Backlog!C$6:C$1005,Calculation!$B642,1)="","",INDEX(Backlog!C$6:C$1005,Calculation!$B642,1)),"")</f>
        <v/>
      </c>
      <c r="E642" s="86" t="str">
        <f>IFERROR(""&amp;INDEX(Backlog!D$6:D$1005,Calculation!$B642,1),"")</f>
        <v/>
      </c>
      <c r="F642" s="86" t="str">
        <f>IFERROR(""&amp;INDEX(Backlog!E$6:E$1005,Calculation!$B642,1),"")</f>
        <v/>
      </c>
      <c r="G642" s="86" t="str">
        <f>IFERROR(""&amp;INDEX(Backlog!F$6:F$1005,Calculation!$B642,1),"")</f>
        <v/>
      </c>
      <c r="H642" s="86" t="str">
        <f>IFERROR(IF(INDEX(Backlog!G$6:G$1005,Calculation!$B642,1)="","",INDEX(Backlog!G$6:G$1005,Calculation!$B642,1)),"")</f>
        <v/>
      </c>
      <c r="I642" s="86" t="str">
        <f>IFERROR(IF(INDEX(Backlog!H$6:H$1005,Calculation!$B642,1)="","Not set",INDEX(Backlog!H$6:H$1005,Calculation!$B642,1)),"")</f>
        <v>Not set</v>
      </c>
      <c r="J642" s="86" t="str">
        <f>IFERROR(""&amp;INDEX(Backlog!I$6:I$1005,Calculation!$B642,1),"")</f>
        <v/>
      </c>
      <c r="K642" s="86" t="str">
        <f>IFERROR(IF(LEN(INDEX(Backlog!J$6:J$1005,Calculation!$B642,1))=0,"Not set",INDEX(Backlog!J$6:J$1005,Calculation!$B642,1)),"")</f>
        <v>Not set</v>
      </c>
      <c r="L642" s="105" t="str">
        <f>IFERROR(IF(INDEX(Backlog!K$6:K$1005,Calculation!$B642,1)="","",INDEX(Backlog!K$6:K$1005,Calculation!$B642,1)),"")</f>
        <v/>
      </c>
      <c r="M642" s="105" t="str">
        <f t="shared" si="194"/>
        <v/>
      </c>
      <c r="N642" s="105" t="str">
        <f>IFERROR(IF(INDEX(Backlog!L$6:L$1005,Calculation!$B642,1)="","",INDEX(Backlog!L$6:L$1005,Calculation!$B642,1)),"")</f>
        <v/>
      </c>
      <c r="O642" s="105" t="str">
        <f t="shared" si="195"/>
        <v/>
      </c>
      <c r="P642" s="86" t="str">
        <f>IFERROR(""&amp;INDEX(Backlog!M$6:M$1005,Calculation!$B642,1),"")</f>
        <v/>
      </c>
      <c r="Q642" s="106" t="str">
        <f t="shared" si="196"/>
        <v/>
      </c>
      <c r="R642" s="106">
        <f t="shared" si="197"/>
        <v>0</v>
      </c>
      <c r="T642" s="107">
        <f t="shared" si="198"/>
        <v>0</v>
      </c>
      <c r="U642" s="86">
        <f t="shared" si="199"/>
        <v>1</v>
      </c>
      <c r="V642" s="86">
        <f t="shared" si="200"/>
        <v>1</v>
      </c>
      <c r="W642" s="86">
        <f t="shared" si="201"/>
        <v>1</v>
      </c>
      <c r="X642" s="86">
        <f t="shared" si="208"/>
        <v>0</v>
      </c>
      <c r="Y642" s="86" t="str">
        <f t="shared" si="202"/>
        <v xml:space="preserve">#0 - </v>
      </c>
      <c r="Z642" s="86" t="str">
        <f t="shared" si="203"/>
        <v>-</v>
      </c>
      <c r="AA642" s="86" t="str">
        <f>IF(X642=0,"",IF(LEN(K642)=0,COLUMN(Kanban!$D$8),IFERROR(MATCH(K642,Kanban!$A$8:$AI$8,0),COLUMN(Kanban!$D$8))))</f>
        <v/>
      </c>
      <c r="AB642" s="86" t="str">
        <f>IF(X642=0,"",2*COUNTIF($AA$5:AA642,AA642)+$AF$5)</f>
        <v/>
      </c>
      <c r="AC642" s="106" t="str">
        <f t="shared" si="209"/>
        <v>-</v>
      </c>
      <c r="BF642" s="111" t="str">
        <f t="array" ref="BF642">IFERROR(SMALL(IF($D$5:$D$1004=$AP$6,$N$5:$N$1004,""),B642),"")</f>
        <v/>
      </c>
      <c r="BG642" s="112" t="str">
        <f>IF(IFERROR(MATCH(BF642,$BF$4:BF641,0),0)=0,MAX($BG$4:BG641)+1,"")</f>
        <v/>
      </c>
      <c r="BH642" s="113" t="str">
        <f t="shared" si="204"/>
        <v/>
      </c>
      <c r="BI642" s="112" t="str">
        <f t="shared" si="205"/>
        <v/>
      </c>
      <c r="BJ642" s="86" t="str">
        <f t="shared" si="206"/>
        <v/>
      </c>
      <c r="BK642" s="86" t="str">
        <f t="shared" si="210"/>
        <v/>
      </c>
      <c r="BL642" s="86" t="str">
        <f t="shared" si="207"/>
        <v/>
      </c>
      <c r="BM642" s="86" t="str">
        <f t="shared" si="211"/>
        <v/>
      </c>
    </row>
    <row r="643" spans="2:65" s="7" customFormat="1" x14ac:dyDescent="0.25">
      <c r="B643" s="104">
        <v>639</v>
      </c>
      <c r="C643" s="86">
        <f>IFERROR(INDEX(Backlog!B$6:B$1005,Calculation!$B643,1),"")</f>
        <v>0</v>
      </c>
      <c r="D643" s="86" t="str">
        <f>IFERROR(IF(INDEX(Backlog!C$6:C$1005,Calculation!$B643,1)="","",INDEX(Backlog!C$6:C$1005,Calculation!$B643,1)),"")</f>
        <v/>
      </c>
      <c r="E643" s="86" t="str">
        <f>IFERROR(""&amp;INDEX(Backlog!D$6:D$1005,Calculation!$B643,1),"")</f>
        <v/>
      </c>
      <c r="F643" s="86" t="str">
        <f>IFERROR(""&amp;INDEX(Backlog!E$6:E$1005,Calculation!$B643,1),"")</f>
        <v/>
      </c>
      <c r="G643" s="86" t="str">
        <f>IFERROR(""&amp;INDEX(Backlog!F$6:F$1005,Calculation!$B643,1),"")</f>
        <v/>
      </c>
      <c r="H643" s="86" t="str">
        <f>IFERROR(IF(INDEX(Backlog!G$6:G$1005,Calculation!$B643,1)="","",INDEX(Backlog!G$6:G$1005,Calculation!$B643,1)),"")</f>
        <v/>
      </c>
      <c r="I643" s="86" t="str">
        <f>IFERROR(IF(INDEX(Backlog!H$6:H$1005,Calculation!$B643,1)="","Not set",INDEX(Backlog!H$6:H$1005,Calculation!$B643,1)),"")</f>
        <v>Not set</v>
      </c>
      <c r="J643" s="86" t="str">
        <f>IFERROR(""&amp;INDEX(Backlog!I$6:I$1005,Calculation!$B643,1),"")</f>
        <v/>
      </c>
      <c r="K643" s="86" t="str">
        <f>IFERROR(IF(LEN(INDEX(Backlog!J$6:J$1005,Calculation!$B643,1))=0,"Not set",INDEX(Backlog!J$6:J$1005,Calculation!$B643,1)),"")</f>
        <v>Not set</v>
      </c>
      <c r="L643" s="105" t="str">
        <f>IFERROR(IF(INDEX(Backlog!K$6:K$1005,Calculation!$B643,1)="","",INDEX(Backlog!K$6:K$1005,Calculation!$B643,1)),"")</f>
        <v/>
      </c>
      <c r="M643" s="105" t="str">
        <f t="shared" si="194"/>
        <v/>
      </c>
      <c r="N643" s="105" t="str">
        <f>IFERROR(IF(INDEX(Backlog!L$6:L$1005,Calculation!$B643,1)="","",INDEX(Backlog!L$6:L$1005,Calculation!$B643,1)),"")</f>
        <v/>
      </c>
      <c r="O643" s="105" t="str">
        <f t="shared" si="195"/>
        <v/>
      </c>
      <c r="P643" s="86" t="str">
        <f>IFERROR(""&amp;INDEX(Backlog!M$6:M$1005,Calculation!$B643,1),"")</f>
        <v/>
      </c>
      <c r="Q643" s="106" t="str">
        <f t="shared" si="196"/>
        <v/>
      </c>
      <c r="R643" s="106">
        <f t="shared" si="197"/>
        <v>0</v>
      </c>
      <c r="T643" s="107">
        <f t="shared" si="198"/>
        <v>0</v>
      </c>
      <c r="U643" s="86">
        <f t="shared" si="199"/>
        <v>1</v>
      </c>
      <c r="V643" s="86">
        <f t="shared" si="200"/>
        <v>1</v>
      </c>
      <c r="W643" s="86">
        <f t="shared" si="201"/>
        <v>1</v>
      </c>
      <c r="X643" s="86">
        <f t="shared" si="208"/>
        <v>0</v>
      </c>
      <c r="Y643" s="86" t="str">
        <f t="shared" si="202"/>
        <v xml:space="preserve">#0 - </v>
      </c>
      <c r="Z643" s="86" t="str">
        <f t="shared" si="203"/>
        <v>-</v>
      </c>
      <c r="AA643" s="86" t="str">
        <f>IF(X643=0,"",IF(LEN(K643)=0,COLUMN(Kanban!$D$8),IFERROR(MATCH(K643,Kanban!$A$8:$AI$8,0),COLUMN(Kanban!$D$8))))</f>
        <v/>
      </c>
      <c r="AB643" s="86" t="str">
        <f>IF(X643=0,"",2*COUNTIF($AA$5:AA643,AA643)+$AF$5)</f>
        <v/>
      </c>
      <c r="AC643" s="106" t="str">
        <f t="shared" si="209"/>
        <v>-</v>
      </c>
      <c r="BF643" s="111" t="str">
        <f t="array" ref="BF643">IFERROR(SMALL(IF($D$5:$D$1004=$AP$6,$N$5:$N$1004,""),B643),"")</f>
        <v/>
      </c>
      <c r="BG643" s="112" t="str">
        <f>IF(IFERROR(MATCH(BF643,$BF$4:BF642,0),0)=0,MAX($BG$4:BG642)+1,"")</f>
        <v/>
      </c>
      <c r="BH643" s="113" t="str">
        <f t="shared" si="204"/>
        <v/>
      </c>
      <c r="BI643" s="112" t="str">
        <f t="shared" si="205"/>
        <v/>
      </c>
      <c r="BJ643" s="86" t="str">
        <f t="shared" si="206"/>
        <v/>
      </c>
      <c r="BK643" s="86" t="str">
        <f t="shared" si="210"/>
        <v/>
      </c>
      <c r="BL643" s="86" t="str">
        <f t="shared" si="207"/>
        <v/>
      </c>
      <c r="BM643" s="86" t="str">
        <f t="shared" si="211"/>
        <v/>
      </c>
    </row>
    <row r="644" spans="2:65" s="7" customFormat="1" x14ac:dyDescent="0.25">
      <c r="B644" s="104">
        <v>640</v>
      </c>
      <c r="C644" s="86">
        <f>IFERROR(INDEX(Backlog!B$6:B$1005,Calculation!$B644,1),"")</f>
        <v>0</v>
      </c>
      <c r="D644" s="86" t="str">
        <f>IFERROR(IF(INDEX(Backlog!C$6:C$1005,Calculation!$B644,1)="","",INDEX(Backlog!C$6:C$1005,Calculation!$B644,1)),"")</f>
        <v/>
      </c>
      <c r="E644" s="86" t="str">
        <f>IFERROR(""&amp;INDEX(Backlog!D$6:D$1005,Calculation!$B644,1),"")</f>
        <v/>
      </c>
      <c r="F644" s="86" t="str">
        <f>IFERROR(""&amp;INDEX(Backlog!E$6:E$1005,Calculation!$B644,1),"")</f>
        <v/>
      </c>
      <c r="G644" s="86" t="str">
        <f>IFERROR(""&amp;INDEX(Backlog!F$6:F$1005,Calculation!$B644,1),"")</f>
        <v/>
      </c>
      <c r="H644" s="86" t="str">
        <f>IFERROR(IF(INDEX(Backlog!G$6:G$1005,Calculation!$B644,1)="","",INDEX(Backlog!G$6:G$1005,Calculation!$B644,1)),"")</f>
        <v/>
      </c>
      <c r="I644" s="86" t="str">
        <f>IFERROR(IF(INDEX(Backlog!H$6:H$1005,Calculation!$B644,1)="","Not set",INDEX(Backlog!H$6:H$1005,Calculation!$B644,1)),"")</f>
        <v>Not set</v>
      </c>
      <c r="J644" s="86" t="str">
        <f>IFERROR(""&amp;INDEX(Backlog!I$6:I$1005,Calculation!$B644,1),"")</f>
        <v/>
      </c>
      <c r="K644" s="86" t="str">
        <f>IFERROR(IF(LEN(INDEX(Backlog!J$6:J$1005,Calculation!$B644,1))=0,"Not set",INDEX(Backlog!J$6:J$1005,Calculation!$B644,1)),"")</f>
        <v>Not set</v>
      </c>
      <c r="L644" s="105" t="str">
        <f>IFERROR(IF(INDEX(Backlog!K$6:K$1005,Calculation!$B644,1)="","",INDEX(Backlog!K$6:K$1005,Calculation!$B644,1)),"")</f>
        <v/>
      </c>
      <c r="M644" s="105" t="str">
        <f t="shared" si="194"/>
        <v/>
      </c>
      <c r="N644" s="105" t="str">
        <f>IFERROR(IF(INDEX(Backlog!L$6:L$1005,Calculation!$B644,1)="","",INDEX(Backlog!L$6:L$1005,Calculation!$B644,1)),"")</f>
        <v/>
      </c>
      <c r="O644" s="105" t="str">
        <f t="shared" si="195"/>
        <v/>
      </c>
      <c r="P644" s="86" t="str">
        <f>IFERROR(""&amp;INDEX(Backlog!M$6:M$1005,Calculation!$B644,1),"")</f>
        <v/>
      </c>
      <c r="Q644" s="106" t="str">
        <f t="shared" si="196"/>
        <v/>
      </c>
      <c r="R644" s="106">
        <f t="shared" si="197"/>
        <v>0</v>
      </c>
      <c r="T644" s="107">
        <f t="shared" si="198"/>
        <v>0</v>
      </c>
      <c r="U644" s="86">
        <f t="shared" si="199"/>
        <v>1</v>
      </c>
      <c r="V644" s="86">
        <f t="shared" si="200"/>
        <v>1</v>
      </c>
      <c r="W644" s="86">
        <f t="shared" si="201"/>
        <v>1</v>
      </c>
      <c r="X644" s="86">
        <f t="shared" si="208"/>
        <v>0</v>
      </c>
      <c r="Y644" s="86" t="str">
        <f t="shared" si="202"/>
        <v xml:space="preserve">#0 - </v>
      </c>
      <c r="Z644" s="86" t="str">
        <f t="shared" si="203"/>
        <v>-</v>
      </c>
      <c r="AA644" s="86" t="str">
        <f>IF(X644=0,"",IF(LEN(K644)=0,COLUMN(Kanban!$D$8),IFERROR(MATCH(K644,Kanban!$A$8:$AI$8,0),COLUMN(Kanban!$D$8))))</f>
        <v/>
      </c>
      <c r="AB644" s="86" t="str">
        <f>IF(X644=0,"",2*COUNTIF($AA$5:AA644,AA644)+$AF$5)</f>
        <v/>
      </c>
      <c r="AC644" s="106" t="str">
        <f t="shared" si="209"/>
        <v>-</v>
      </c>
      <c r="BF644" s="111" t="str">
        <f t="array" ref="BF644">IFERROR(SMALL(IF($D$5:$D$1004=$AP$6,$N$5:$N$1004,""),B644),"")</f>
        <v/>
      </c>
      <c r="BG644" s="112" t="str">
        <f>IF(IFERROR(MATCH(BF644,$BF$4:BF643,0),0)=0,MAX($BG$4:BG643)+1,"")</f>
        <v/>
      </c>
      <c r="BH644" s="113" t="str">
        <f t="shared" si="204"/>
        <v/>
      </c>
      <c r="BI644" s="112" t="str">
        <f t="shared" si="205"/>
        <v/>
      </c>
      <c r="BJ644" s="86" t="str">
        <f t="shared" si="206"/>
        <v/>
      </c>
      <c r="BK644" s="86" t="str">
        <f t="shared" si="210"/>
        <v/>
      </c>
      <c r="BL644" s="86" t="str">
        <f t="shared" si="207"/>
        <v/>
      </c>
      <c r="BM644" s="86" t="str">
        <f t="shared" si="211"/>
        <v/>
      </c>
    </row>
    <row r="645" spans="2:65" s="7" customFormat="1" x14ac:dyDescent="0.25">
      <c r="B645" s="104">
        <v>641</v>
      </c>
      <c r="C645" s="86">
        <f>IFERROR(INDEX(Backlog!B$6:B$1005,Calculation!$B645,1),"")</f>
        <v>0</v>
      </c>
      <c r="D645" s="86" t="str">
        <f>IFERROR(IF(INDEX(Backlog!C$6:C$1005,Calculation!$B645,1)="","",INDEX(Backlog!C$6:C$1005,Calculation!$B645,1)),"")</f>
        <v/>
      </c>
      <c r="E645" s="86" t="str">
        <f>IFERROR(""&amp;INDEX(Backlog!D$6:D$1005,Calculation!$B645,1),"")</f>
        <v/>
      </c>
      <c r="F645" s="86" t="str">
        <f>IFERROR(""&amp;INDEX(Backlog!E$6:E$1005,Calculation!$B645,1),"")</f>
        <v/>
      </c>
      <c r="G645" s="86" t="str">
        <f>IFERROR(""&amp;INDEX(Backlog!F$6:F$1005,Calculation!$B645,1),"")</f>
        <v/>
      </c>
      <c r="H645" s="86" t="str">
        <f>IFERROR(IF(INDEX(Backlog!G$6:G$1005,Calculation!$B645,1)="","",INDEX(Backlog!G$6:G$1005,Calculation!$B645,1)),"")</f>
        <v/>
      </c>
      <c r="I645" s="86" t="str">
        <f>IFERROR(IF(INDEX(Backlog!H$6:H$1005,Calculation!$B645,1)="","Not set",INDEX(Backlog!H$6:H$1005,Calculation!$B645,1)),"")</f>
        <v>Not set</v>
      </c>
      <c r="J645" s="86" t="str">
        <f>IFERROR(""&amp;INDEX(Backlog!I$6:I$1005,Calculation!$B645,1),"")</f>
        <v/>
      </c>
      <c r="K645" s="86" t="str">
        <f>IFERROR(IF(LEN(INDEX(Backlog!J$6:J$1005,Calculation!$B645,1))=0,"Not set",INDEX(Backlog!J$6:J$1005,Calculation!$B645,1)),"")</f>
        <v>Not set</v>
      </c>
      <c r="L645" s="105" t="str">
        <f>IFERROR(IF(INDEX(Backlog!K$6:K$1005,Calculation!$B645,1)="","",INDEX(Backlog!K$6:K$1005,Calculation!$B645,1)),"")</f>
        <v/>
      </c>
      <c r="M645" s="105" t="str">
        <f t="shared" ref="M645:M708" si="212">IFERROR(INDEX($DF$12:$DF$23,MONTH(L645),1)&amp;" "&amp;DAY(L645)&amp;", "&amp;YEAR(L645),"")</f>
        <v/>
      </c>
      <c r="N645" s="105" t="str">
        <f>IFERROR(IF(INDEX(Backlog!L$6:L$1005,Calculation!$B645,1)="","",INDEX(Backlog!L$6:L$1005,Calculation!$B645,1)),"")</f>
        <v/>
      </c>
      <c r="O645" s="105" t="str">
        <f t="shared" ref="O645:O708" si="213">IFERROR(INDEX($DF$12:$DF$23,MONTH(N645),1)&amp;" "&amp;DAY(N645)&amp;", "&amp;YEAR(N645),"")</f>
        <v/>
      </c>
      <c r="P645" s="86" t="str">
        <f>IFERROR(""&amp;INDEX(Backlog!M$6:M$1005,Calculation!$B645,1),"")</f>
        <v/>
      </c>
      <c r="Q645" s="106" t="str">
        <f t="shared" ref="Q645:Q708" si="214">IF(AND(ISNUMBER(L645),ISNUMBER(N645)),N645-L645,"")</f>
        <v/>
      </c>
      <c r="R645" s="106">
        <f t="shared" ref="R645:R708" si="215">IF(AND(LEN(C645)&gt;0,LEN(F645)&gt;0),1,0)</f>
        <v>0</v>
      </c>
      <c r="T645" s="107">
        <f t="shared" ref="T645:T708" si="216">IF(OR(KanbanSprintFilter="",KanbanSprintFilter="All"),1,IF(""&amp;KanbanSprintFilter=""&amp;D645,1,0))</f>
        <v>0</v>
      </c>
      <c r="U645" s="86">
        <f t="shared" ref="U645:U708" si="217">IF(OR(KanbanResponsibleFilter="",KanbanResponsibleFilter="All"),1,IF(""&amp;KanbanResponsibleFilter=""&amp;G645,1,0))</f>
        <v>1</v>
      </c>
      <c r="V645" s="86">
        <f t="shared" ref="V645:V708" si="218">IF(OR(ttFilter="",ttFilter="All"),1,IF(""&amp;ttFilter=""&amp;E645,1,0))</f>
        <v>1</v>
      </c>
      <c r="W645" s="86">
        <f t="shared" ref="W645:W708" si="219">IF(OR(KanbanPriorityFilter="",KanbanPriorityFilter="All"),1,IF(""&amp;KanbanPriorityFilter=""&amp;I645,1,0))</f>
        <v>1</v>
      </c>
      <c r="X645" s="86">
        <f t="shared" si="208"/>
        <v>0</v>
      </c>
      <c r="Y645" s="86" t="str">
        <f t="shared" ref="Y645:Y708" si="220">IF(KanbanRow1=$DG$12,"#" &amp; C645 &amp;" - "&amp; F645, IF(KanbanRow1=$DG$13,F645,C645))</f>
        <v xml:space="preserve">#0 - </v>
      </c>
      <c r="Z645" s="86" t="str">
        <f t="shared" ref="Z645:Z708" si="221">IFERROR(IF(LEN(INDEX(C645:P645,1,MATCH(KanbanRow2,$C$3:$P$3,0)))=0,"-",INDEX(C645:P645,1,MATCH(KanbanRow2,$C$3:$P$3,0))),"-")</f>
        <v>-</v>
      </c>
      <c r="AA645" s="86" t="str">
        <f>IF(X645=0,"",IF(LEN(K645)=0,COLUMN(Kanban!$D$8),IFERROR(MATCH(K645,Kanban!$A$8:$AI$8,0),COLUMN(Kanban!$D$8))))</f>
        <v/>
      </c>
      <c r="AB645" s="86" t="str">
        <f>IF(X645=0,"",2*COUNTIF($AA$5:AA645,AA645)+$AF$5)</f>
        <v/>
      </c>
      <c r="AC645" s="106" t="str">
        <f t="shared" si="209"/>
        <v>-</v>
      </c>
      <c r="BF645" s="111" t="str">
        <f t="array" ref="BF645">IFERROR(SMALL(IF($D$5:$D$1004=$AP$6,$N$5:$N$1004,""),B645),"")</f>
        <v/>
      </c>
      <c r="BG645" s="112" t="str">
        <f>IF(IFERROR(MATCH(BF645,$BF$4:BF644,0),0)=0,MAX($BG$4:BG644)+1,"")</f>
        <v/>
      </c>
      <c r="BH645" s="113" t="str">
        <f t="shared" ref="BH645:BH708" si="222">IFERROR(INDEX($BF$5:$BF$1004,MATCH(B645,$BG$5:$BG$1004,0),1),"")</f>
        <v/>
      </c>
      <c r="BI645" s="112" t="str">
        <f t="shared" ref="BI645:BI708" si="223">IFERROR(BH645-sprintStartDate,"")</f>
        <v/>
      </c>
      <c r="BJ645" s="86" t="str">
        <f t="shared" ref="BJ645:BJ708" si="224">IF(BH645="","",COUNTIFS($N$5:$N$1004,BH645,$D$5:$D$1004,$AP$6,$E$5:$E$1004,$AP$13,$J$5:$J$1004,$AP$15))</f>
        <v/>
      </c>
      <c r="BK645" s="86" t="str">
        <f t="shared" si="210"/>
        <v/>
      </c>
      <c r="BL645" s="86" t="str">
        <f t="shared" ref="BL645:BL708" si="225">IF(BH645="","",SUMIFS($H$5:$H$1004,$N$5:$N$1004,BH645,$D$5:$D$1004,$AP$6,$E$5:$E$1004,$AP$13,$J$5:$J$1004,$AP$15))</f>
        <v/>
      </c>
      <c r="BM645" s="86" t="str">
        <f t="shared" si="211"/>
        <v/>
      </c>
    </row>
    <row r="646" spans="2:65" s="7" customFormat="1" x14ac:dyDescent="0.25">
      <c r="B646" s="104">
        <v>642</v>
      </c>
      <c r="C646" s="86">
        <f>IFERROR(INDEX(Backlog!B$6:B$1005,Calculation!$B646,1),"")</f>
        <v>0</v>
      </c>
      <c r="D646" s="86" t="str">
        <f>IFERROR(IF(INDEX(Backlog!C$6:C$1005,Calculation!$B646,1)="","",INDEX(Backlog!C$6:C$1005,Calculation!$B646,1)),"")</f>
        <v/>
      </c>
      <c r="E646" s="86" t="str">
        <f>IFERROR(""&amp;INDEX(Backlog!D$6:D$1005,Calculation!$B646,1),"")</f>
        <v/>
      </c>
      <c r="F646" s="86" t="str">
        <f>IFERROR(""&amp;INDEX(Backlog!E$6:E$1005,Calculation!$B646,1),"")</f>
        <v/>
      </c>
      <c r="G646" s="86" t="str">
        <f>IFERROR(""&amp;INDEX(Backlog!F$6:F$1005,Calculation!$B646,1),"")</f>
        <v/>
      </c>
      <c r="H646" s="86" t="str">
        <f>IFERROR(IF(INDEX(Backlog!G$6:G$1005,Calculation!$B646,1)="","",INDEX(Backlog!G$6:G$1005,Calculation!$B646,1)),"")</f>
        <v/>
      </c>
      <c r="I646" s="86" t="str">
        <f>IFERROR(IF(INDEX(Backlog!H$6:H$1005,Calculation!$B646,1)="","Not set",INDEX(Backlog!H$6:H$1005,Calculation!$B646,1)),"")</f>
        <v>Not set</v>
      </c>
      <c r="J646" s="86" t="str">
        <f>IFERROR(""&amp;INDEX(Backlog!I$6:I$1005,Calculation!$B646,1),"")</f>
        <v/>
      </c>
      <c r="K646" s="86" t="str">
        <f>IFERROR(IF(LEN(INDEX(Backlog!J$6:J$1005,Calculation!$B646,1))=0,"Not set",INDEX(Backlog!J$6:J$1005,Calculation!$B646,1)),"")</f>
        <v>Not set</v>
      </c>
      <c r="L646" s="105" t="str">
        <f>IFERROR(IF(INDEX(Backlog!K$6:K$1005,Calculation!$B646,1)="","",INDEX(Backlog!K$6:K$1005,Calculation!$B646,1)),"")</f>
        <v/>
      </c>
      <c r="M646" s="105" t="str">
        <f t="shared" si="212"/>
        <v/>
      </c>
      <c r="N646" s="105" t="str">
        <f>IFERROR(IF(INDEX(Backlog!L$6:L$1005,Calculation!$B646,1)="","",INDEX(Backlog!L$6:L$1005,Calculation!$B646,1)),"")</f>
        <v/>
      </c>
      <c r="O646" s="105" t="str">
        <f t="shared" si="213"/>
        <v/>
      </c>
      <c r="P646" s="86" t="str">
        <f>IFERROR(""&amp;INDEX(Backlog!M$6:M$1005,Calculation!$B646,1),"")</f>
        <v/>
      </c>
      <c r="Q646" s="106" t="str">
        <f t="shared" si="214"/>
        <v/>
      </c>
      <c r="R646" s="106">
        <f t="shared" si="215"/>
        <v>0</v>
      </c>
      <c r="T646" s="107">
        <f t="shared" si="216"/>
        <v>0</v>
      </c>
      <c r="U646" s="86">
        <f t="shared" si="217"/>
        <v>1</v>
      </c>
      <c r="V646" s="86">
        <f t="shared" si="218"/>
        <v>1</v>
      </c>
      <c r="W646" s="86">
        <f t="shared" si="219"/>
        <v>1</v>
      </c>
      <c r="X646" s="86">
        <f t="shared" ref="X646:X709" si="226">R646*T646*U646*V646*W646</f>
        <v>0</v>
      </c>
      <c r="Y646" s="86" t="str">
        <f t="shared" si="220"/>
        <v xml:space="preserve">#0 - </v>
      </c>
      <c r="Z646" s="86" t="str">
        <f t="shared" si="221"/>
        <v>-</v>
      </c>
      <c r="AA646" s="86" t="str">
        <f>IF(X646=0,"",IF(LEN(K646)=0,COLUMN(Kanban!$D$8),IFERROR(MATCH(K646,Kanban!$A$8:$AI$8,0),COLUMN(Kanban!$D$8))))</f>
        <v/>
      </c>
      <c r="AB646" s="86" t="str">
        <f>IF(X646=0,"",2*COUNTIF($AA$5:AA646,AA646)+$AF$5)</f>
        <v/>
      </c>
      <c r="AC646" s="106" t="str">
        <f t="shared" ref="AC646:AC709" si="227">AA646&amp;"-"&amp;AB646</f>
        <v>-</v>
      </c>
      <c r="BF646" s="111" t="str">
        <f t="array" ref="BF646">IFERROR(SMALL(IF($D$5:$D$1004=$AP$6,$N$5:$N$1004,""),B646),"")</f>
        <v/>
      </c>
      <c r="BG646" s="112" t="str">
        <f>IF(IFERROR(MATCH(BF646,$BF$4:BF645,0),0)=0,MAX($BG$4:BG645)+1,"")</f>
        <v/>
      </c>
      <c r="BH646" s="113" t="str">
        <f t="shared" si="222"/>
        <v/>
      </c>
      <c r="BI646" s="112" t="str">
        <f t="shared" si="223"/>
        <v/>
      </c>
      <c r="BJ646" s="86" t="str">
        <f t="shared" si="224"/>
        <v/>
      </c>
      <c r="BK646" s="86" t="str">
        <f t="shared" ref="BK646:BK709" si="228">IFERROR(BJ646+IF(ISNUMBER(BK645),BK645,0),"")</f>
        <v/>
      </c>
      <c r="BL646" s="86" t="str">
        <f t="shared" si="225"/>
        <v/>
      </c>
      <c r="BM646" s="86" t="str">
        <f t="shared" ref="BM646:BM709" si="229">IFERROR($BM$4-BK646,"")</f>
        <v/>
      </c>
    </row>
    <row r="647" spans="2:65" s="7" customFormat="1" x14ac:dyDescent="0.25">
      <c r="B647" s="104">
        <v>643</v>
      </c>
      <c r="C647" s="86">
        <f>IFERROR(INDEX(Backlog!B$6:B$1005,Calculation!$B647,1),"")</f>
        <v>0</v>
      </c>
      <c r="D647" s="86" t="str">
        <f>IFERROR(IF(INDEX(Backlog!C$6:C$1005,Calculation!$B647,1)="","",INDEX(Backlog!C$6:C$1005,Calculation!$B647,1)),"")</f>
        <v/>
      </c>
      <c r="E647" s="86" t="str">
        <f>IFERROR(""&amp;INDEX(Backlog!D$6:D$1005,Calculation!$B647,1),"")</f>
        <v/>
      </c>
      <c r="F647" s="86" t="str">
        <f>IFERROR(""&amp;INDEX(Backlog!E$6:E$1005,Calculation!$B647,1),"")</f>
        <v/>
      </c>
      <c r="G647" s="86" t="str">
        <f>IFERROR(""&amp;INDEX(Backlog!F$6:F$1005,Calculation!$B647,1),"")</f>
        <v/>
      </c>
      <c r="H647" s="86" t="str">
        <f>IFERROR(IF(INDEX(Backlog!G$6:G$1005,Calculation!$B647,1)="","",INDEX(Backlog!G$6:G$1005,Calculation!$B647,1)),"")</f>
        <v/>
      </c>
      <c r="I647" s="86" t="str">
        <f>IFERROR(IF(INDEX(Backlog!H$6:H$1005,Calculation!$B647,1)="","Not set",INDEX(Backlog!H$6:H$1005,Calculation!$B647,1)),"")</f>
        <v>Not set</v>
      </c>
      <c r="J647" s="86" t="str">
        <f>IFERROR(""&amp;INDEX(Backlog!I$6:I$1005,Calculation!$B647,1),"")</f>
        <v/>
      </c>
      <c r="K647" s="86" t="str">
        <f>IFERROR(IF(LEN(INDEX(Backlog!J$6:J$1005,Calculation!$B647,1))=0,"Not set",INDEX(Backlog!J$6:J$1005,Calculation!$B647,1)),"")</f>
        <v>Not set</v>
      </c>
      <c r="L647" s="105" t="str">
        <f>IFERROR(IF(INDEX(Backlog!K$6:K$1005,Calculation!$B647,1)="","",INDEX(Backlog!K$6:K$1005,Calculation!$B647,1)),"")</f>
        <v/>
      </c>
      <c r="M647" s="105" t="str">
        <f t="shared" si="212"/>
        <v/>
      </c>
      <c r="N647" s="105" t="str">
        <f>IFERROR(IF(INDEX(Backlog!L$6:L$1005,Calculation!$B647,1)="","",INDEX(Backlog!L$6:L$1005,Calculation!$B647,1)),"")</f>
        <v/>
      </c>
      <c r="O647" s="105" t="str">
        <f t="shared" si="213"/>
        <v/>
      </c>
      <c r="P647" s="86" t="str">
        <f>IFERROR(""&amp;INDEX(Backlog!M$6:M$1005,Calculation!$B647,1),"")</f>
        <v/>
      </c>
      <c r="Q647" s="106" t="str">
        <f t="shared" si="214"/>
        <v/>
      </c>
      <c r="R647" s="106">
        <f t="shared" si="215"/>
        <v>0</v>
      </c>
      <c r="T647" s="107">
        <f t="shared" si="216"/>
        <v>0</v>
      </c>
      <c r="U647" s="86">
        <f t="shared" si="217"/>
        <v>1</v>
      </c>
      <c r="V647" s="86">
        <f t="shared" si="218"/>
        <v>1</v>
      </c>
      <c r="W647" s="86">
        <f t="shared" si="219"/>
        <v>1</v>
      </c>
      <c r="X647" s="86">
        <f t="shared" si="226"/>
        <v>0</v>
      </c>
      <c r="Y647" s="86" t="str">
        <f t="shared" si="220"/>
        <v xml:space="preserve">#0 - </v>
      </c>
      <c r="Z647" s="86" t="str">
        <f t="shared" si="221"/>
        <v>-</v>
      </c>
      <c r="AA647" s="86" t="str">
        <f>IF(X647=0,"",IF(LEN(K647)=0,COLUMN(Kanban!$D$8),IFERROR(MATCH(K647,Kanban!$A$8:$AI$8,0),COLUMN(Kanban!$D$8))))</f>
        <v/>
      </c>
      <c r="AB647" s="86" t="str">
        <f>IF(X647=0,"",2*COUNTIF($AA$5:AA647,AA647)+$AF$5)</f>
        <v/>
      </c>
      <c r="AC647" s="106" t="str">
        <f t="shared" si="227"/>
        <v>-</v>
      </c>
      <c r="BF647" s="111" t="str">
        <f t="array" ref="BF647">IFERROR(SMALL(IF($D$5:$D$1004=$AP$6,$N$5:$N$1004,""),B647),"")</f>
        <v/>
      </c>
      <c r="BG647" s="112" t="str">
        <f>IF(IFERROR(MATCH(BF647,$BF$4:BF646,0),0)=0,MAX($BG$4:BG646)+1,"")</f>
        <v/>
      </c>
      <c r="BH647" s="113" t="str">
        <f t="shared" si="222"/>
        <v/>
      </c>
      <c r="BI647" s="112" t="str">
        <f t="shared" si="223"/>
        <v/>
      </c>
      <c r="BJ647" s="86" t="str">
        <f t="shared" si="224"/>
        <v/>
      </c>
      <c r="BK647" s="86" t="str">
        <f t="shared" si="228"/>
        <v/>
      </c>
      <c r="BL647" s="86" t="str">
        <f t="shared" si="225"/>
        <v/>
      </c>
      <c r="BM647" s="86" t="str">
        <f t="shared" si="229"/>
        <v/>
      </c>
    </row>
    <row r="648" spans="2:65" s="7" customFormat="1" x14ac:dyDescent="0.25">
      <c r="B648" s="104">
        <v>644</v>
      </c>
      <c r="C648" s="86">
        <f>IFERROR(INDEX(Backlog!B$6:B$1005,Calculation!$B648,1),"")</f>
        <v>0</v>
      </c>
      <c r="D648" s="86" t="str">
        <f>IFERROR(IF(INDEX(Backlog!C$6:C$1005,Calculation!$B648,1)="","",INDEX(Backlog!C$6:C$1005,Calculation!$B648,1)),"")</f>
        <v/>
      </c>
      <c r="E648" s="86" t="str">
        <f>IFERROR(""&amp;INDEX(Backlog!D$6:D$1005,Calculation!$B648,1),"")</f>
        <v/>
      </c>
      <c r="F648" s="86" t="str">
        <f>IFERROR(""&amp;INDEX(Backlog!E$6:E$1005,Calculation!$B648,1),"")</f>
        <v/>
      </c>
      <c r="G648" s="86" t="str">
        <f>IFERROR(""&amp;INDEX(Backlog!F$6:F$1005,Calculation!$B648,1),"")</f>
        <v/>
      </c>
      <c r="H648" s="86" t="str">
        <f>IFERROR(IF(INDEX(Backlog!G$6:G$1005,Calculation!$B648,1)="","",INDEX(Backlog!G$6:G$1005,Calculation!$B648,1)),"")</f>
        <v/>
      </c>
      <c r="I648" s="86" t="str">
        <f>IFERROR(IF(INDEX(Backlog!H$6:H$1005,Calculation!$B648,1)="","Not set",INDEX(Backlog!H$6:H$1005,Calculation!$B648,1)),"")</f>
        <v>Not set</v>
      </c>
      <c r="J648" s="86" t="str">
        <f>IFERROR(""&amp;INDEX(Backlog!I$6:I$1005,Calculation!$B648,1),"")</f>
        <v/>
      </c>
      <c r="K648" s="86" t="str">
        <f>IFERROR(IF(LEN(INDEX(Backlog!J$6:J$1005,Calculation!$B648,1))=0,"Not set",INDEX(Backlog!J$6:J$1005,Calculation!$B648,1)),"")</f>
        <v>Not set</v>
      </c>
      <c r="L648" s="105" t="str">
        <f>IFERROR(IF(INDEX(Backlog!K$6:K$1005,Calculation!$B648,1)="","",INDEX(Backlog!K$6:K$1005,Calculation!$B648,1)),"")</f>
        <v/>
      </c>
      <c r="M648" s="105" t="str">
        <f t="shared" si="212"/>
        <v/>
      </c>
      <c r="N648" s="105" t="str">
        <f>IFERROR(IF(INDEX(Backlog!L$6:L$1005,Calculation!$B648,1)="","",INDEX(Backlog!L$6:L$1005,Calculation!$B648,1)),"")</f>
        <v/>
      </c>
      <c r="O648" s="105" t="str">
        <f t="shared" si="213"/>
        <v/>
      </c>
      <c r="P648" s="86" t="str">
        <f>IFERROR(""&amp;INDEX(Backlog!M$6:M$1005,Calculation!$B648,1),"")</f>
        <v/>
      </c>
      <c r="Q648" s="106" t="str">
        <f t="shared" si="214"/>
        <v/>
      </c>
      <c r="R648" s="106">
        <f t="shared" si="215"/>
        <v>0</v>
      </c>
      <c r="T648" s="107">
        <f t="shared" si="216"/>
        <v>0</v>
      </c>
      <c r="U648" s="86">
        <f t="shared" si="217"/>
        <v>1</v>
      </c>
      <c r="V648" s="86">
        <f t="shared" si="218"/>
        <v>1</v>
      </c>
      <c r="W648" s="86">
        <f t="shared" si="219"/>
        <v>1</v>
      </c>
      <c r="X648" s="86">
        <f t="shared" si="226"/>
        <v>0</v>
      </c>
      <c r="Y648" s="86" t="str">
        <f t="shared" si="220"/>
        <v xml:space="preserve">#0 - </v>
      </c>
      <c r="Z648" s="86" t="str">
        <f t="shared" si="221"/>
        <v>-</v>
      </c>
      <c r="AA648" s="86" t="str">
        <f>IF(X648=0,"",IF(LEN(K648)=0,COLUMN(Kanban!$D$8),IFERROR(MATCH(K648,Kanban!$A$8:$AI$8,0),COLUMN(Kanban!$D$8))))</f>
        <v/>
      </c>
      <c r="AB648" s="86" t="str">
        <f>IF(X648=0,"",2*COUNTIF($AA$5:AA648,AA648)+$AF$5)</f>
        <v/>
      </c>
      <c r="AC648" s="106" t="str">
        <f t="shared" si="227"/>
        <v>-</v>
      </c>
      <c r="BF648" s="111" t="str">
        <f t="array" ref="BF648">IFERROR(SMALL(IF($D$5:$D$1004=$AP$6,$N$5:$N$1004,""),B648),"")</f>
        <v/>
      </c>
      <c r="BG648" s="112" t="str">
        <f>IF(IFERROR(MATCH(BF648,$BF$4:BF647,0),0)=0,MAX($BG$4:BG647)+1,"")</f>
        <v/>
      </c>
      <c r="BH648" s="113" t="str">
        <f t="shared" si="222"/>
        <v/>
      </c>
      <c r="BI648" s="112" t="str">
        <f t="shared" si="223"/>
        <v/>
      </c>
      <c r="BJ648" s="86" t="str">
        <f t="shared" si="224"/>
        <v/>
      </c>
      <c r="BK648" s="86" t="str">
        <f t="shared" si="228"/>
        <v/>
      </c>
      <c r="BL648" s="86" t="str">
        <f t="shared" si="225"/>
        <v/>
      </c>
      <c r="BM648" s="86" t="str">
        <f t="shared" si="229"/>
        <v/>
      </c>
    </row>
    <row r="649" spans="2:65" s="7" customFormat="1" x14ac:dyDescent="0.25">
      <c r="B649" s="104">
        <v>645</v>
      </c>
      <c r="C649" s="86">
        <f>IFERROR(INDEX(Backlog!B$6:B$1005,Calculation!$B649,1),"")</f>
        <v>0</v>
      </c>
      <c r="D649" s="86" t="str">
        <f>IFERROR(IF(INDEX(Backlog!C$6:C$1005,Calculation!$B649,1)="","",INDEX(Backlog!C$6:C$1005,Calculation!$B649,1)),"")</f>
        <v/>
      </c>
      <c r="E649" s="86" t="str">
        <f>IFERROR(""&amp;INDEX(Backlog!D$6:D$1005,Calculation!$B649,1),"")</f>
        <v/>
      </c>
      <c r="F649" s="86" t="str">
        <f>IFERROR(""&amp;INDEX(Backlog!E$6:E$1005,Calculation!$B649,1),"")</f>
        <v/>
      </c>
      <c r="G649" s="86" t="str">
        <f>IFERROR(""&amp;INDEX(Backlog!F$6:F$1005,Calculation!$B649,1),"")</f>
        <v/>
      </c>
      <c r="H649" s="86" t="str">
        <f>IFERROR(IF(INDEX(Backlog!G$6:G$1005,Calculation!$B649,1)="","",INDEX(Backlog!G$6:G$1005,Calculation!$B649,1)),"")</f>
        <v/>
      </c>
      <c r="I649" s="86" t="str">
        <f>IFERROR(IF(INDEX(Backlog!H$6:H$1005,Calculation!$B649,1)="","Not set",INDEX(Backlog!H$6:H$1005,Calculation!$B649,1)),"")</f>
        <v>Not set</v>
      </c>
      <c r="J649" s="86" t="str">
        <f>IFERROR(""&amp;INDEX(Backlog!I$6:I$1005,Calculation!$B649,1),"")</f>
        <v/>
      </c>
      <c r="K649" s="86" t="str">
        <f>IFERROR(IF(LEN(INDEX(Backlog!J$6:J$1005,Calculation!$B649,1))=0,"Not set",INDEX(Backlog!J$6:J$1005,Calculation!$B649,1)),"")</f>
        <v>Not set</v>
      </c>
      <c r="L649" s="105" t="str">
        <f>IFERROR(IF(INDEX(Backlog!K$6:K$1005,Calculation!$B649,1)="","",INDEX(Backlog!K$6:K$1005,Calculation!$B649,1)),"")</f>
        <v/>
      </c>
      <c r="M649" s="105" t="str">
        <f t="shared" si="212"/>
        <v/>
      </c>
      <c r="N649" s="105" t="str">
        <f>IFERROR(IF(INDEX(Backlog!L$6:L$1005,Calculation!$B649,1)="","",INDEX(Backlog!L$6:L$1005,Calculation!$B649,1)),"")</f>
        <v/>
      </c>
      <c r="O649" s="105" t="str">
        <f t="shared" si="213"/>
        <v/>
      </c>
      <c r="P649" s="86" t="str">
        <f>IFERROR(""&amp;INDEX(Backlog!M$6:M$1005,Calculation!$B649,1),"")</f>
        <v/>
      </c>
      <c r="Q649" s="106" t="str">
        <f t="shared" si="214"/>
        <v/>
      </c>
      <c r="R649" s="106">
        <f t="shared" si="215"/>
        <v>0</v>
      </c>
      <c r="T649" s="107">
        <f t="shared" si="216"/>
        <v>0</v>
      </c>
      <c r="U649" s="86">
        <f t="shared" si="217"/>
        <v>1</v>
      </c>
      <c r="V649" s="86">
        <f t="shared" si="218"/>
        <v>1</v>
      </c>
      <c r="W649" s="86">
        <f t="shared" si="219"/>
        <v>1</v>
      </c>
      <c r="X649" s="86">
        <f t="shared" si="226"/>
        <v>0</v>
      </c>
      <c r="Y649" s="86" t="str">
        <f t="shared" si="220"/>
        <v xml:space="preserve">#0 - </v>
      </c>
      <c r="Z649" s="86" t="str">
        <f t="shared" si="221"/>
        <v>-</v>
      </c>
      <c r="AA649" s="86" t="str">
        <f>IF(X649=0,"",IF(LEN(K649)=0,COLUMN(Kanban!$D$8),IFERROR(MATCH(K649,Kanban!$A$8:$AI$8,0),COLUMN(Kanban!$D$8))))</f>
        <v/>
      </c>
      <c r="AB649" s="86" t="str">
        <f>IF(X649=0,"",2*COUNTIF($AA$5:AA649,AA649)+$AF$5)</f>
        <v/>
      </c>
      <c r="AC649" s="106" t="str">
        <f t="shared" si="227"/>
        <v>-</v>
      </c>
      <c r="BF649" s="111" t="str">
        <f t="array" ref="BF649">IFERROR(SMALL(IF($D$5:$D$1004=$AP$6,$N$5:$N$1004,""),B649),"")</f>
        <v/>
      </c>
      <c r="BG649" s="112" t="str">
        <f>IF(IFERROR(MATCH(BF649,$BF$4:BF648,0),0)=0,MAX($BG$4:BG648)+1,"")</f>
        <v/>
      </c>
      <c r="BH649" s="113" t="str">
        <f t="shared" si="222"/>
        <v/>
      </c>
      <c r="BI649" s="112" t="str">
        <f t="shared" si="223"/>
        <v/>
      </c>
      <c r="BJ649" s="86" t="str">
        <f t="shared" si="224"/>
        <v/>
      </c>
      <c r="BK649" s="86" t="str">
        <f t="shared" si="228"/>
        <v/>
      </c>
      <c r="BL649" s="86" t="str">
        <f t="shared" si="225"/>
        <v/>
      </c>
      <c r="BM649" s="86" t="str">
        <f t="shared" si="229"/>
        <v/>
      </c>
    </row>
    <row r="650" spans="2:65" s="7" customFormat="1" x14ac:dyDescent="0.25">
      <c r="B650" s="104">
        <v>646</v>
      </c>
      <c r="C650" s="86">
        <f>IFERROR(INDEX(Backlog!B$6:B$1005,Calculation!$B650,1),"")</f>
        <v>0</v>
      </c>
      <c r="D650" s="86" t="str">
        <f>IFERROR(IF(INDEX(Backlog!C$6:C$1005,Calculation!$B650,1)="","",INDEX(Backlog!C$6:C$1005,Calculation!$B650,1)),"")</f>
        <v/>
      </c>
      <c r="E650" s="86" t="str">
        <f>IFERROR(""&amp;INDEX(Backlog!D$6:D$1005,Calculation!$B650,1),"")</f>
        <v/>
      </c>
      <c r="F650" s="86" t="str">
        <f>IFERROR(""&amp;INDEX(Backlog!E$6:E$1005,Calculation!$B650,1),"")</f>
        <v/>
      </c>
      <c r="G650" s="86" t="str">
        <f>IFERROR(""&amp;INDEX(Backlog!F$6:F$1005,Calculation!$B650,1),"")</f>
        <v/>
      </c>
      <c r="H650" s="86" t="str">
        <f>IFERROR(IF(INDEX(Backlog!G$6:G$1005,Calculation!$B650,1)="","",INDEX(Backlog!G$6:G$1005,Calculation!$B650,1)),"")</f>
        <v/>
      </c>
      <c r="I650" s="86" t="str">
        <f>IFERROR(IF(INDEX(Backlog!H$6:H$1005,Calculation!$B650,1)="","Not set",INDEX(Backlog!H$6:H$1005,Calculation!$B650,1)),"")</f>
        <v>Not set</v>
      </c>
      <c r="J650" s="86" t="str">
        <f>IFERROR(""&amp;INDEX(Backlog!I$6:I$1005,Calculation!$B650,1),"")</f>
        <v/>
      </c>
      <c r="K650" s="86" t="str">
        <f>IFERROR(IF(LEN(INDEX(Backlog!J$6:J$1005,Calculation!$B650,1))=0,"Not set",INDEX(Backlog!J$6:J$1005,Calculation!$B650,1)),"")</f>
        <v>Not set</v>
      </c>
      <c r="L650" s="105" t="str">
        <f>IFERROR(IF(INDEX(Backlog!K$6:K$1005,Calculation!$B650,1)="","",INDEX(Backlog!K$6:K$1005,Calculation!$B650,1)),"")</f>
        <v/>
      </c>
      <c r="M650" s="105" t="str">
        <f t="shared" si="212"/>
        <v/>
      </c>
      <c r="N650" s="105" t="str">
        <f>IFERROR(IF(INDEX(Backlog!L$6:L$1005,Calculation!$B650,1)="","",INDEX(Backlog!L$6:L$1005,Calculation!$B650,1)),"")</f>
        <v/>
      </c>
      <c r="O650" s="105" t="str">
        <f t="shared" si="213"/>
        <v/>
      </c>
      <c r="P650" s="86" t="str">
        <f>IFERROR(""&amp;INDEX(Backlog!M$6:M$1005,Calculation!$B650,1),"")</f>
        <v/>
      </c>
      <c r="Q650" s="106" t="str">
        <f t="shared" si="214"/>
        <v/>
      </c>
      <c r="R650" s="106">
        <f t="shared" si="215"/>
        <v>0</v>
      </c>
      <c r="T650" s="107">
        <f t="shared" si="216"/>
        <v>0</v>
      </c>
      <c r="U650" s="86">
        <f t="shared" si="217"/>
        <v>1</v>
      </c>
      <c r="V650" s="86">
        <f t="shared" si="218"/>
        <v>1</v>
      </c>
      <c r="W650" s="86">
        <f t="shared" si="219"/>
        <v>1</v>
      </c>
      <c r="X650" s="86">
        <f t="shared" si="226"/>
        <v>0</v>
      </c>
      <c r="Y650" s="86" t="str">
        <f t="shared" si="220"/>
        <v xml:space="preserve">#0 - </v>
      </c>
      <c r="Z650" s="86" t="str">
        <f t="shared" si="221"/>
        <v>-</v>
      </c>
      <c r="AA650" s="86" t="str">
        <f>IF(X650=0,"",IF(LEN(K650)=0,COLUMN(Kanban!$D$8),IFERROR(MATCH(K650,Kanban!$A$8:$AI$8,0),COLUMN(Kanban!$D$8))))</f>
        <v/>
      </c>
      <c r="AB650" s="86" t="str">
        <f>IF(X650=0,"",2*COUNTIF($AA$5:AA650,AA650)+$AF$5)</f>
        <v/>
      </c>
      <c r="AC650" s="106" t="str">
        <f t="shared" si="227"/>
        <v>-</v>
      </c>
      <c r="BF650" s="111" t="str">
        <f t="array" ref="BF650">IFERROR(SMALL(IF($D$5:$D$1004=$AP$6,$N$5:$N$1004,""),B650),"")</f>
        <v/>
      </c>
      <c r="BG650" s="112" t="str">
        <f>IF(IFERROR(MATCH(BF650,$BF$4:BF649,0),0)=0,MAX($BG$4:BG649)+1,"")</f>
        <v/>
      </c>
      <c r="BH650" s="113" t="str">
        <f t="shared" si="222"/>
        <v/>
      </c>
      <c r="BI650" s="112" t="str">
        <f t="shared" si="223"/>
        <v/>
      </c>
      <c r="BJ650" s="86" t="str">
        <f t="shared" si="224"/>
        <v/>
      </c>
      <c r="BK650" s="86" t="str">
        <f t="shared" si="228"/>
        <v/>
      </c>
      <c r="BL650" s="86" t="str">
        <f t="shared" si="225"/>
        <v/>
      </c>
      <c r="BM650" s="86" t="str">
        <f t="shared" si="229"/>
        <v/>
      </c>
    </row>
    <row r="651" spans="2:65" s="7" customFormat="1" x14ac:dyDescent="0.25">
      <c r="B651" s="104">
        <v>647</v>
      </c>
      <c r="C651" s="86">
        <f>IFERROR(INDEX(Backlog!B$6:B$1005,Calculation!$B651,1),"")</f>
        <v>0</v>
      </c>
      <c r="D651" s="86" t="str">
        <f>IFERROR(IF(INDEX(Backlog!C$6:C$1005,Calculation!$B651,1)="","",INDEX(Backlog!C$6:C$1005,Calculation!$B651,1)),"")</f>
        <v/>
      </c>
      <c r="E651" s="86" t="str">
        <f>IFERROR(""&amp;INDEX(Backlog!D$6:D$1005,Calculation!$B651,1),"")</f>
        <v/>
      </c>
      <c r="F651" s="86" t="str">
        <f>IFERROR(""&amp;INDEX(Backlog!E$6:E$1005,Calculation!$B651,1),"")</f>
        <v/>
      </c>
      <c r="G651" s="86" t="str">
        <f>IFERROR(""&amp;INDEX(Backlog!F$6:F$1005,Calculation!$B651,1),"")</f>
        <v/>
      </c>
      <c r="H651" s="86" t="str">
        <f>IFERROR(IF(INDEX(Backlog!G$6:G$1005,Calculation!$B651,1)="","",INDEX(Backlog!G$6:G$1005,Calculation!$B651,1)),"")</f>
        <v/>
      </c>
      <c r="I651" s="86" t="str">
        <f>IFERROR(IF(INDEX(Backlog!H$6:H$1005,Calculation!$B651,1)="","Not set",INDEX(Backlog!H$6:H$1005,Calculation!$B651,1)),"")</f>
        <v>Not set</v>
      </c>
      <c r="J651" s="86" t="str">
        <f>IFERROR(""&amp;INDEX(Backlog!I$6:I$1005,Calculation!$B651,1),"")</f>
        <v/>
      </c>
      <c r="K651" s="86" t="str">
        <f>IFERROR(IF(LEN(INDEX(Backlog!J$6:J$1005,Calculation!$B651,1))=0,"Not set",INDEX(Backlog!J$6:J$1005,Calculation!$B651,1)),"")</f>
        <v>Not set</v>
      </c>
      <c r="L651" s="105" t="str">
        <f>IFERROR(IF(INDEX(Backlog!K$6:K$1005,Calculation!$B651,1)="","",INDEX(Backlog!K$6:K$1005,Calculation!$B651,1)),"")</f>
        <v/>
      </c>
      <c r="M651" s="105" t="str">
        <f t="shared" si="212"/>
        <v/>
      </c>
      <c r="N651" s="105" t="str">
        <f>IFERROR(IF(INDEX(Backlog!L$6:L$1005,Calculation!$B651,1)="","",INDEX(Backlog!L$6:L$1005,Calculation!$B651,1)),"")</f>
        <v/>
      </c>
      <c r="O651" s="105" t="str">
        <f t="shared" si="213"/>
        <v/>
      </c>
      <c r="P651" s="86" t="str">
        <f>IFERROR(""&amp;INDEX(Backlog!M$6:M$1005,Calculation!$B651,1),"")</f>
        <v/>
      </c>
      <c r="Q651" s="106" t="str">
        <f t="shared" si="214"/>
        <v/>
      </c>
      <c r="R651" s="106">
        <f t="shared" si="215"/>
        <v>0</v>
      </c>
      <c r="T651" s="107">
        <f t="shared" si="216"/>
        <v>0</v>
      </c>
      <c r="U651" s="86">
        <f t="shared" si="217"/>
        <v>1</v>
      </c>
      <c r="V651" s="86">
        <f t="shared" si="218"/>
        <v>1</v>
      </c>
      <c r="W651" s="86">
        <f t="shared" si="219"/>
        <v>1</v>
      </c>
      <c r="X651" s="86">
        <f t="shared" si="226"/>
        <v>0</v>
      </c>
      <c r="Y651" s="86" t="str">
        <f t="shared" si="220"/>
        <v xml:space="preserve">#0 - </v>
      </c>
      <c r="Z651" s="86" t="str">
        <f t="shared" si="221"/>
        <v>-</v>
      </c>
      <c r="AA651" s="86" t="str">
        <f>IF(X651=0,"",IF(LEN(K651)=0,COLUMN(Kanban!$D$8),IFERROR(MATCH(K651,Kanban!$A$8:$AI$8,0),COLUMN(Kanban!$D$8))))</f>
        <v/>
      </c>
      <c r="AB651" s="86" t="str">
        <f>IF(X651=0,"",2*COUNTIF($AA$5:AA651,AA651)+$AF$5)</f>
        <v/>
      </c>
      <c r="AC651" s="106" t="str">
        <f t="shared" si="227"/>
        <v>-</v>
      </c>
      <c r="BF651" s="111" t="str">
        <f t="array" ref="BF651">IFERROR(SMALL(IF($D$5:$D$1004=$AP$6,$N$5:$N$1004,""),B651),"")</f>
        <v/>
      </c>
      <c r="BG651" s="112" t="str">
        <f>IF(IFERROR(MATCH(BF651,$BF$4:BF650,0),0)=0,MAX($BG$4:BG650)+1,"")</f>
        <v/>
      </c>
      <c r="BH651" s="113" t="str">
        <f t="shared" si="222"/>
        <v/>
      </c>
      <c r="BI651" s="112" t="str">
        <f t="shared" si="223"/>
        <v/>
      </c>
      <c r="BJ651" s="86" t="str">
        <f t="shared" si="224"/>
        <v/>
      </c>
      <c r="BK651" s="86" t="str">
        <f t="shared" si="228"/>
        <v/>
      </c>
      <c r="BL651" s="86" t="str">
        <f t="shared" si="225"/>
        <v/>
      </c>
      <c r="BM651" s="86" t="str">
        <f t="shared" si="229"/>
        <v/>
      </c>
    </row>
    <row r="652" spans="2:65" s="7" customFormat="1" x14ac:dyDescent="0.25">
      <c r="B652" s="104">
        <v>648</v>
      </c>
      <c r="C652" s="86">
        <f>IFERROR(INDEX(Backlog!B$6:B$1005,Calculation!$B652,1),"")</f>
        <v>0</v>
      </c>
      <c r="D652" s="86" t="str">
        <f>IFERROR(IF(INDEX(Backlog!C$6:C$1005,Calculation!$B652,1)="","",INDEX(Backlog!C$6:C$1005,Calculation!$B652,1)),"")</f>
        <v/>
      </c>
      <c r="E652" s="86" t="str">
        <f>IFERROR(""&amp;INDEX(Backlog!D$6:D$1005,Calculation!$B652,1),"")</f>
        <v/>
      </c>
      <c r="F652" s="86" t="str">
        <f>IFERROR(""&amp;INDEX(Backlog!E$6:E$1005,Calculation!$B652,1),"")</f>
        <v/>
      </c>
      <c r="G652" s="86" t="str">
        <f>IFERROR(""&amp;INDEX(Backlog!F$6:F$1005,Calculation!$B652,1),"")</f>
        <v/>
      </c>
      <c r="H652" s="86" t="str">
        <f>IFERROR(IF(INDEX(Backlog!G$6:G$1005,Calculation!$B652,1)="","",INDEX(Backlog!G$6:G$1005,Calculation!$B652,1)),"")</f>
        <v/>
      </c>
      <c r="I652" s="86" t="str">
        <f>IFERROR(IF(INDEX(Backlog!H$6:H$1005,Calculation!$B652,1)="","Not set",INDEX(Backlog!H$6:H$1005,Calculation!$B652,1)),"")</f>
        <v>Not set</v>
      </c>
      <c r="J652" s="86" t="str">
        <f>IFERROR(""&amp;INDEX(Backlog!I$6:I$1005,Calculation!$B652,1),"")</f>
        <v/>
      </c>
      <c r="K652" s="86" t="str">
        <f>IFERROR(IF(LEN(INDEX(Backlog!J$6:J$1005,Calculation!$B652,1))=0,"Not set",INDEX(Backlog!J$6:J$1005,Calculation!$B652,1)),"")</f>
        <v>Not set</v>
      </c>
      <c r="L652" s="105" t="str">
        <f>IFERROR(IF(INDEX(Backlog!K$6:K$1005,Calculation!$B652,1)="","",INDEX(Backlog!K$6:K$1005,Calculation!$B652,1)),"")</f>
        <v/>
      </c>
      <c r="M652" s="105" t="str">
        <f t="shared" si="212"/>
        <v/>
      </c>
      <c r="N652" s="105" t="str">
        <f>IFERROR(IF(INDEX(Backlog!L$6:L$1005,Calculation!$B652,1)="","",INDEX(Backlog!L$6:L$1005,Calculation!$B652,1)),"")</f>
        <v/>
      </c>
      <c r="O652" s="105" t="str">
        <f t="shared" si="213"/>
        <v/>
      </c>
      <c r="P652" s="86" t="str">
        <f>IFERROR(""&amp;INDEX(Backlog!M$6:M$1005,Calculation!$B652,1),"")</f>
        <v/>
      </c>
      <c r="Q652" s="106" t="str">
        <f t="shared" si="214"/>
        <v/>
      </c>
      <c r="R652" s="106">
        <f t="shared" si="215"/>
        <v>0</v>
      </c>
      <c r="T652" s="107">
        <f t="shared" si="216"/>
        <v>0</v>
      </c>
      <c r="U652" s="86">
        <f t="shared" si="217"/>
        <v>1</v>
      </c>
      <c r="V652" s="86">
        <f t="shared" si="218"/>
        <v>1</v>
      </c>
      <c r="W652" s="86">
        <f t="shared" si="219"/>
        <v>1</v>
      </c>
      <c r="X652" s="86">
        <f t="shared" si="226"/>
        <v>0</v>
      </c>
      <c r="Y652" s="86" t="str">
        <f t="shared" si="220"/>
        <v xml:space="preserve">#0 - </v>
      </c>
      <c r="Z652" s="86" t="str">
        <f t="shared" si="221"/>
        <v>-</v>
      </c>
      <c r="AA652" s="86" t="str">
        <f>IF(X652=0,"",IF(LEN(K652)=0,COLUMN(Kanban!$D$8),IFERROR(MATCH(K652,Kanban!$A$8:$AI$8,0),COLUMN(Kanban!$D$8))))</f>
        <v/>
      </c>
      <c r="AB652" s="86" t="str">
        <f>IF(X652=0,"",2*COUNTIF($AA$5:AA652,AA652)+$AF$5)</f>
        <v/>
      </c>
      <c r="AC652" s="106" t="str">
        <f t="shared" si="227"/>
        <v>-</v>
      </c>
      <c r="BF652" s="111" t="str">
        <f t="array" ref="BF652">IFERROR(SMALL(IF($D$5:$D$1004=$AP$6,$N$5:$N$1004,""),B652),"")</f>
        <v/>
      </c>
      <c r="BG652" s="112" t="str">
        <f>IF(IFERROR(MATCH(BF652,$BF$4:BF651,0),0)=0,MAX($BG$4:BG651)+1,"")</f>
        <v/>
      </c>
      <c r="BH652" s="113" t="str">
        <f t="shared" si="222"/>
        <v/>
      </c>
      <c r="BI652" s="112" t="str">
        <f t="shared" si="223"/>
        <v/>
      </c>
      <c r="BJ652" s="86" t="str">
        <f t="shared" si="224"/>
        <v/>
      </c>
      <c r="BK652" s="86" t="str">
        <f t="shared" si="228"/>
        <v/>
      </c>
      <c r="BL652" s="86" t="str">
        <f t="shared" si="225"/>
        <v/>
      </c>
      <c r="BM652" s="86" t="str">
        <f t="shared" si="229"/>
        <v/>
      </c>
    </row>
    <row r="653" spans="2:65" s="7" customFormat="1" x14ac:dyDescent="0.25">
      <c r="B653" s="104">
        <v>649</v>
      </c>
      <c r="C653" s="86">
        <f>IFERROR(INDEX(Backlog!B$6:B$1005,Calculation!$B653,1),"")</f>
        <v>0</v>
      </c>
      <c r="D653" s="86" t="str">
        <f>IFERROR(IF(INDEX(Backlog!C$6:C$1005,Calculation!$B653,1)="","",INDEX(Backlog!C$6:C$1005,Calculation!$B653,1)),"")</f>
        <v/>
      </c>
      <c r="E653" s="86" t="str">
        <f>IFERROR(""&amp;INDEX(Backlog!D$6:D$1005,Calculation!$B653,1),"")</f>
        <v/>
      </c>
      <c r="F653" s="86" t="str">
        <f>IFERROR(""&amp;INDEX(Backlog!E$6:E$1005,Calculation!$B653,1),"")</f>
        <v/>
      </c>
      <c r="G653" s="86" t="str">
        <f>IFERROR(""&amp;INDEX(Backlog!F$6:F$1005,Calculation!$B653,1),"")</f>
        <v/>
      </c>
      <c r="H653" s="86" t="str">
        <f>IFERROR(IF(INDEX(Backlog!G$6:G$1005,Calculation!$B653,1)="","",INDEX(Backlog!G$6:G$1005,Calculation!$B653,1)),"")</f>
        <v/>
      </c>
      <c r="I653" s="86" t="str">
        <f>IFERROR(IF(INDEX(Backlog!H$6:H$1005,Calculation!$B653,1)="","Not set",INDEX(Backlog!H$6:H$1005,Calculation!$B653,1)),"")</f>
        <v>Not set</v>
      </c>
      <c r="J653" s="86" t="str">
        <f>IFERROR(""&amp;INDEX(Backlog!I$6:I$1005,Calculation!$B653,1),"")</f>
        <v/>
      </c>
      <c r="K653" s="86" t="str">
        <f>IFERROR(IF(LEN(INDEX(Backlog!J$6:J$1005,Calculation!$B653,1))=0,"Not set",INDEX(Backlog!J$6:J$1005,Calculation!$B653,1)),"")</f>
        <v>Not set</v>
      </c>
      <c r="L653" s="105" t="str">
        <f>IFERROR(IF(INDEX(Backlog!K$6:K$1005,Calculation!$B653,1)="","",INDEX(Backlog!K$6:K$1005,Calculation!$B653,1)),"")</f>
        <v/>
      </c>
      <c r="M653" s="105" t="str">
        <f t="shared" si="212"/>
        <v/>
      </c>
      <c r="N653" s="105" t="str">
        <f>IFERROR(IF(INDEX(Backlog!L$6:L$1005,Calculation!$B653,1)="","",INDEX(Backlog!L$6:L$1005,Calculation!$B653,1)),"")</f>
        <v/>
      </c>
      <c r="O653" s="105" t="str">
        <f t="shared" si="213"/>
        <v/>
      </c>
      <c r="P653" s="86" t="str">
        <f>IFERROR(""&amp;INDEX(Backlog!M$6:M$1005,Calculation!$B653,1),"")</f>
        <v/>
      </c>
      <c r="Q653" s="106" t="str">
        <f t="shared" si="214"/>
        <v/>
      </c>
      <c r="R653" s="106">
        <f t="shared" si="215"/>
        <v>0</v>
      </c>
      <c r="T653" s="107">
        <f t="shared" si="216"/>
        <v>0</v>
      </c>
      <c r="U653" s="86">
        <f t="shared" si="217"/>
        <v>1</v>
      </c>
      <c r="V653" s="86">
        <f t="shared" si="218"/>
        <v>1</v>
      </c>
      <c r="W653" s="86">
        <f t="shared" si="219"/>
        <v>1</v>
      </c>
      <c r="X653" s="86">
        <f t="shared" si="226"/>
        <v>0</v>
      </c>
      <c r="Y653" s="86" t="str">
        <f t="shared" si="220"/>
        <v xml:space="preserve">#0 - </v>
      </c>
      <c r="Z653" s="86" t="str">
        <f t="shared" si="221"/>
        <v>-</v>
      </c>
      <c r="AA653" s="86" t="str">
        <f>IF(X653=0,"",IF(LEN(K653)=0,COLUMN(Kanban!$D$8),IFERROR(MATCH(K653,Kanban!$A$8:$AI$8,0),COLUMN(Kanban!$D$8))))</f>
        <v/>
      </c>
      <c r="AB653" s="86" t="str">
        <f>IF(X653=0,"",2*COUNTIF($AA$5:AA653,AA653)+$AF$5)</f>
        <v/>
      </c>
      <c r="AC653" s="106" t="str">
        <f t="shared" si="227"/>
        <v>-</v>
      </c>
      <c r="BF653" s="111" t="str">
        <f t="array" ref="BF653">IFERROR(SMALL(IF($D$5:$D$1004=$AP$6,$N$5:$N$1004,""),B653),"")</f>
        <v/>
      </c>
      <c r="BG653" s="112" t="str">
        <f>IF(IFERROR(MATCH(BF653,$BF$4:BF652,0),0)=0,MAX($BG$4:BG652)+1,"")</f>
        <v/>
      </c>
      <c r="BH653" s="113" t="str">
        <f t="shared" si="222"/>
        <v/>
      </c>
      <c r="BI653" s="112" t="str">
        <f t="shared" si="223"/>
        <v/>
      </c>
      <c r="BJ653" s="86" t="str">
        <f t="shared" si="224"/>
        <v/>
      </c>
      <c r="BK653" s="86" t="str">
        <f t="shared" si="228"/>
        <v/>
      </c>
      <c r="BL653" s="86" t="str">
        <f t="shared" si="225"/>
        <v/>
      </c>
      <c r="BM653" s="86" t="str">
        <f t="shared" si="229"/>
        <v/>
      </c>
    </row>
    <row r="654" spans="2:65" s="7" customFormat="1" x14ac:dyDescent="0.25">
      <c r="B654" s="104">
        <v>650</v>
      </c>
      <c r="C654" s="86">
        <f>IFERROR(INDEX(Backlog!B$6:B$1005,Calculation!$B654,1),"")</f>
        <v>0</v>
      </c>
      <c r="D654" s="86" t="str">
        <f>IFERROR(IF(INDEX(Backlog!C$6:C$1005,Calculation!$B654,1)="","",INDEX(Backlog!C$6:C$1005,Calculation!$B654,1)),"")</f>
        <v/>
      </c>
      <c r="E654" s="86" t="str">
        <f>IFERROR(""&amp;INDEX(Backlog!D$6:D$1005,Calculation!$B654,1),"")</f>
        <v/>
      </c>
      <c r="F654" s="86" t="str">
        <f>IFERROR(""&amp;INDEX(Backlog!E$6:E$1005,Calculation!$B654,1),"")</f>
        <v/>
      </c>
      <c r="G654" s="86" t="str">
        <f>IFERROR(""&amp;INDEX(Backlog!F$6:F$1005,Calculation!$B654,1),"")</f>
        <v/>
      </c>
      <c r="H654" s="86" t="str">
        <f>IFERROR(IF(INDEX(Backlog!G$6:G$1005,Calculation!$B654,1)="","",INDEX(Backlog!G$6:G$1005,Calculation!$B654,1)),"")</f>
        <v/>
      </c>
      <c r="I654" s="86" t="str">
        <f>IFERROR(IF(INDEX(Backlog!H$6:H$1005,Calculation!$B654,1)="","Not set",INDEX(Backlog!H$6:H$1005,Calculation!$B654,1)),"")</f>
        <v>Not set</v>
      </c>
      <c r="J654" s="86" t="str">
        <f>IFERROR(""&amp;INDEX(Backlog!I$6:I$1005,Calculation!$B654,1),"")</f>
        <v/>
      </c>
      <c r="K654" s="86" t="str">
        <f>IFERROR(IF(LEN(INDEX(Backlog!J$6:J$1005,Calculation!$B654,1))=0,"Not set",INDEX(Backlog!J$6:J$1005,Calculation!$B654,1)),"")</f>
        <v>Not set</v>
      </c>
      <c r="L654" s="105" t="str">
        <f>IFERROR(IF(INDEX(Backlog!K$6:K$1005,Calculation!$B654,1)="","",INDEX(Backlog!K$6:K$1005,Calculation!$B654,1)),"")</f>
        <v/>
      </c>
      <c r="M654" s="105" t="str">
        <f t="shared" si="212"/>
        <v/>
      </c>
      <c r="N654" s="105" t="str">
        <f>IFERROR(IF(INDEX(Backlog!L$6:L$1005,Calculation!$B654,1)="","",INDEX(Backlog!L$6:L$1005,Calculation!$B654,1)),"")</f>
        <v/>
      </c>
      <c r="O654" s="105" t="str">
        <f t="shared" si="213"/>
        <v/>
      </c>
      <c r="P654" s="86" t="str">
        <f>IFERROR(""&amp;INDEX(Backlog!M$6:M$1005,Calculation!$B654,1),"")</f>
        <v/>
      </c>
      <c r="Q654" s="106" t="str">
        <f t="shared" si="214"/>
        <v/>
      </c>
      <c r="R654" s="106">
        <f t="shared" si="215"/>
        <v>0</v>
      </c>
      <c r="T654" s="107">
        <f t="shared" si="216"/>
        <v>0</v>
      </c>
      <c r="U654" s="86">
        <f t="shared" si="217"/>
        <v>1</v>
      </c>
      <c r="V654" s="86">
        <f t="shared" si="218"/>
        <v>1</v>
      </c>
      <c r="W654" s="86">
        <f t="shared" si="219"/>
        <v>1</v>
      </c>
      <c r="X654" s="86">
        <f t="shared" si="226"/>
        <v>0</v>
      </c>
      <c r="Y654" s="86" t="str">
        <f t="shared" si="220"/>
        <v xml:space="preserve">#0 - </v>
      </c>
      <c r="Z654" s="86" t="str">
        <f t="shared" si="221"/>
        <v>-</v>
      </c>
      <c r="AA654" s="86" t="str">
        <f>IF(X654=0,"",IF(LEN(K654)=0,COLUMN(Kanban!$D$8),IFERROR(MATCH(K654,Kanban!$A$8:$AI$8,0),COLUMN(Kanban!$D$8))))</f>
        <v/>
      </c>
      <c r="AB654" s="86" t="str">
        <f>IF(X654=0,"",2*COUNTIF($AA$5:AA654,AA654)+$AF$5)</f>
        <v/>
      </c>
      <c r="AC654" s="106" t="str">
        <f t="shared" si="227"/>
        <v>-</v>
      </c>
      <c r="BF654" s="111" t="str">
        <f t="array" ref="BF654">IFERROR(SMALL(IF($D$5:$D$1004=$AP$6,$N$5:$N$1004,""),B654),"")</f>
        <v/>
      </c>
      <c r="BG654" s="112" t="str">
        <f>IF(IFERROR(MATCH(BF654,$BF$4:BF653,0),0)=0,MAX($BG$4:BG653)+1,"")</f>
        <v/>
      </c>
      <c r="BH654" s="113" t="str">
        <f t="shared" si="222"/>
        <v/>
      </c>
      <c r="BI654" s="112" t="str">
        <f t="shared" si="223"/>
        <v/>
      </c>
      <c r="BJ654" s="86" t="str">
        <f t="shared" si="224"/>
        <v/>
      </c>
      <c r="BK654" s="86" t="str">
        <f t="shared" si="228"/>
        <v/>
      </c>
      <c r="BL654" s="86" t="str">
        <f t="shared" si="225"/>
        <v/>
      </c>
      <c r="BM654" s="86" t="str">
        <f t="shared" si="229"/>
        <v/>
      </c>
    </row>
    <row r="655" spans="2:65" s="7" customFormat="1" x14ac:dyDescent="0.25">
      <c r="B655" s="104">
        <v>651</v>
      </c>
      <c r="C655" s="86">
        <f>IFERROR(INDEX(Backlog!B$6:B$1005,Calculation!$B655,1),"")</f>
        <v>0</v>
      </c>
      <c r="D655" s="86" t="str">
        <f>IFERROR(IF(INDEX(Backlog!C$6:C$1005,Calculation!$B655,1)="","",INDEX(Backlog!C$6:C$1005,Calculation!$B655,1)),"")</f>
        <v/>
      </c>
      <c r="E655" s="86" t="str">
        <f>IFERROR(""&amp;INDEX(Backlog!D$6:D$1005,Calculation!$B655,1),"")</f>
        <v/>
      </c>
      <c r="F655" s="86" t="str">
        <f>IFERROR(""&amp;INDEX(Backlog!E$6:E$1005,Calculation!$B655,1),"")</f>
        <v/>
      </c>
      <c r="G655" s="86" t="str">
        <f>IFERROR(""&amp;INDEX(Backlog!F$6:F$1005,Calculation!$B655,1),"")</f>
        <v/>
      </c>
      <c r="H655" s="86" t="str">
        <f>IFERROR(IF(INDEX(Backlog!G$6:G$1005,Calculation!$B655,1)="","",INDEX(Backlog!G$6:G$1005,Calculation!$B655,1)),"")</f>
        <v/>
      </c>
      <c r="I655" s="86" t="str">
        <f>IFERROR(IF(INDEX(Backlog!H$6:H$1005,Calculation!$B655,1)="","Not set",INDEX(Backlog!H$6:H$1005,Calculation!$B655,1)),"")</f>
        <v>Not set</v>
      </c>
      <c r="J655" s="86" t="str">
        <f>IFERROR(""&amp;INDEX(Backlog!I$6:I$1005,Calculation!$B655,1),"")</f>
        <v/>
      </c>
      <c r="K655" s="86" t="str">
        <f>IFERROR(IF(LEN(INDEX(Backlog!J$6:J$1005,Calculation!$B655,1))=0,"Not set",INDEX(Backlog!J$6:J$1005,Calculation!$B655,1)),"")</f>
        <v>Not set</v>
      </c>
      <c r="L655" s="105" t="str">
        <f>IFERROR(IF(INDEX(Backlog!K$6:K$1005,Calculation!$B655,1)="","",INDEX(Backlog!K$6:K$1005,Calculation!$B655,1)),"")</f>
        <v/>
      </c>
      <c r="M655" s="105" t="str">
        <f t="shared" si="212"/>
        <v/>
      </c>
      <c r="N655" s="105" t="str">
        <f>IFERROR(IF(INDEX(Backlog!L$6:L$1005,Calculation!$B655,1)="","",INDEX(Backlog!L$6:L$1005,Calculation!$B655,1)),"")</f>
        <v/>
      </c>
      <c r="O655" s="105" t="str">
        <f t="shared" si="213"/>
        <v/>
      </c>
      <c r="P655" s="86" t="str">
        <f>IFERROR(""&amp;INDEX(Backlog!M$6:M$1005,Calculation!$B655,1),"")</f>
        <v/>
      </c>
      <c r="Q655" s="106" t="str">
        <f t="shared" si="214"/>
        <v/>
      </c>
      <c r="R655" s="106">
        <f t="shared" si="215"/>
        <v>0</v>
      </c>
      <c r="T655" s="107">
        <f t="shared" si="216"/>
        <v>0</v>
      </c>
      <c r="U655" s="86">
        <f t="shared" si="217"/>
        <v>1</v>
      </c>
      <c r="V655" s="86">
        <f t="shared" si="218"/>
        <v>1</v>
      </c>
      <c r="W655" s="86">
        <f t="shared" si="219"/>
        <v>1</v>
      </c>
      <c r="X655" s="86">
        <f t="shared" si="226"/>
        <v>0</v>
      </c>
      <c r="Y655" s="86" t="str">
        <f t="shared" si="220"/>
        <v xml:space="preserve">#0 - </v>
      </c>
      <c r="Z655" s="86" t="str">
        <f t="shared" si="221"/>
        <v>-</v>
      </c>
      <c r="AA655" s="86" t="str">
        <f>IF(X655=0,"",IF(LEN(K655)=0,COLUMN(Kanban!$D$8),IFERROR(MATCH(K655,Kanban!$A$8:$AI$8,0),COLUMN(Kanban!$D$8))))</f>
        <v/>
      </c>
      <c r="AB655" s="86" t="str">
        <f>IF(X655=0,"",2*COUNTIF($AA$5:AA655,AA655)+$AF$5)</f>
        <v/>
      </c>
      <c r="AC655" s="106" t="str">
        <f t="shared" si="227"/>
        <v>-</v>
      </c>
      <c r="BF655" s="111" t="str">
        <f t="array" ref="BF655">IFERROR(SMALL(IF($D$5:$D$1004=$AP$6,$N$5:$N$1004,""),B655),"")</f>
        <v/>
      </c>
      <c r="BG655" s="112" t="str">
        <f>IF(IFERROR(MATCH(BF655,$BF$4:BF654,0),0)=0,MAX($BG$4:BG654)+1,"")</f>
        <v/>
      </c>
      <c r="BH655" s="113" t="str">
        <f t="shared" si="222"/>
        <v/>
      </c>
      <c r="BI655" s="112" t="str">
        <f t="shared" si="223"/>
        <v/>
      </c>
      <c r="BJ655" s="86" t="str">
        <f t="shared" si="224"/>
        <v/>
      </c>
      <c r="BK655" s="86" t="str">
        <f t="shared" si="228"/>
        <v/>
      </c>
      <c r="BL655" s="86" t="str">
        <f t="shared" si="225"/>
        <v/>
      </c>
      <c r="BM655" s="86" t="str">
        <f t="shared" si="229"/>
        <v/>
      </c>
    </row>
    <row r="656" spans="2:65" s="7" customFormat="1" x14ac:dyDescent="0.25">
      <c r="B656" s="104">
        <v>652</v>
      </c>
      <c r="C656" s="86">
        <f>IFERROR(INDEX(Backlog!B$6:B$1005,Calculation!$B656,1),"")</f>
        <v>0</v>
      </c>
      <c r="D656" s="86" t="str">
        <f>IFERROR(IF(INDEX(Backlog!C$6:C$1005,Calculation!$B656,1)="","",INDEX(Backlog!C$6:C$1005,Calculation!$B656,1)),"")</f>
        <v/>
      </c>
      <c r="E656" s="86" t="str">
        <f>IFERROR(""&amp;INDEX(Backlog!D$6:D$1005,Calculation!$B656,1),"")</f>
        <v/>
      </c>
      <c r="F656" s="86" t="str">
        <f>IFERROR(""&amp;INDEX(Backlog!E$6:E$1005,Calculation!$B656,1),"")</f>
        <v/>
      </c>
      <c r="G656" s="86" t="str">
        <f>IFERROR(""&amp;INDEX(Backlog!F$6:F$1005,Calculation!$B656,1),"")</f>
        <v/>
      </c>
      <c r="H656" s="86" t="str">
        <f>IFERROR(IF(INDEX(Backlog!G$6:G$1005,Calculation!$B656,1)="","",INDEX(Backlog!G$6:G$1005,Calculation!$B656,1)),"")</f>
        <v/>
      </c>
      <c r="I656" s="86" t="str">
        <f>IFERROR(IF(INDEX(Backlog!H$6:H$1005,Calculation!$B656,1)="","Not set",INDEX(Backlog!H$6:H$1005,Calculation!$B656,1)),"")</f>
        <v>Not set</v>
      </c>
      <c r="J656" s="86" t="str">
        <f>IFERROR(""&amp;INDEX(Backlog!I$6:I$1005,Calculation!$B656,1),"")</f>
        <v/>
      </c>
      <c r="K656" s="86" t="str">
        <f>IFERROR(IF(LEN(INDEX(Backlog!J$6:J$1005,Calculation!$B656,1))=0,"Not set",INDEX(Backlog!J$6:J$1005,Calculation!$B656,1)),"")</f>
        <v>Not set</v>
      </c>
      <c r="L656" s="105" t="str">
        <f>IFERROR(IF(INDEX(Backlog!K$6:K$1005,Calculation!$B656,1)="","",INDEX(Backlog!K$6:K$1005,Calculation!$B656,1)),"")</f>
        <v/>
      </c>
      <c r="M656" s="105" t="str">
        <f t="shared" si="212"/>
        <v/>
      </c>
      <c r="N656" s="105" t="str">
        <f>IFERROR(IF(INDEX(Backlog!L$6:L$1005,Calculation!$B656,1)="","",INDEX(Backlog!L$6:L$1005,Calculation!$B656,1)),"")</f>
        <v/>
      </c>
      <c r="O656" s="105" t="str">
        <f t="shared" si="213"/>
        <v/>
      </c>
      <c r="P656" s="86" t="str">
        <f>IFERROR(""&amp;INDEX(Backlog!M$6:M$1005,Calculation!$B656,1),"")</f>
        <v/>
      </c>
      <c r="Q656" s="106" t="str">
        <f t="shared" si="214"/>
        <v/>
      </c>
      <c r="R656" s="106">
        <f t="shared" si="215"/>
        <v>0</v>
      </c>
      <c r="T656" s="107">
        <f t="shared" si="216"/>
        <v>0</v>
      </c>
      <c r="U656" s="86">
        <f t="shared" si="217"/>
        <v>1</v>
      </c>
      <c r="V656" s="86">
        <f t="shared" si="218"/>
        <v>1</v>
      </c>
      <c r="W656" s="86">
        <f t="shared" si="219"/>
        <v>1</v>
      </c>
      <c r="X656" s="86">
        <f t="shared" si="226"/>
        <v>0</v>
      </c>
      <c r="Y656" s="86" t="str">
        <f t="shared" si="220"/>
        <v xml:space="preserve">#0 - </v>
      </c>
      <c r="Z656" s="86" t="str">
        <f t="shared" si="221"/>
        <v>-</v>
      </c>
      <c r="AA656" s="86" t="str">
        <f>IF(X656=0,"",IF(LEN(K656)=0,COLUMN(Kanban!$D$8),IFERROR(MATCH(K656,Kanban!$A$8:$AI$8,0),COLUMN(Kanban!$D$8))))</f>
        <v/>
      </c>
      <c r="AB656" s="86" t="str">
        <f>IF(X656=0,"",2*COUNTIF($AA$5:AA656,AA656)+$AF$5)</f>
        <v/>
      </c>
      <c r="AC656" s="106" t="str">
        <f t="shared" si="227"/>
        <v>-</v>
      </c>
      <c r="BF656" s="111" t="str">
        <f t="array" ref="BF656">IFERROR(SMALL(IF($D$5:$D$1004=$AP$6,$N$5:$N$1004,""),B656),"")</f>
        <v/>
      </c>
      <c r="BG656" s="112" t="str">
        <f>IF(IFERROR(MATCH(BF656,$BF$4:BF655,0),0)=0,MAX($BG$4:BG655)+1,"")</f>
        <v/>
      </c>
      <c r="BH656" s="113" t="str">
        <f t="shared" si="222"/>
        <v/>
      </c>
      <c r="BI656" s="112" t="str">
        <f t="shared" si="223"/>
        <v/>
      </c>
      <c r="BJ656" s="86" t="str">
        <f t="shared" si="224"/>
        <v/>
      </c>
      <c r="BK656" s="86" t="str">
        <f t="shared" si="228"/>
        <v/>
      </c>
      <c r="BL656" s="86" t="str">
        <f t="shared" si="225"/>
        <v/>
      </c>
      <c r="BM656" s="86" t="str">
        <f t="shared" si="229"/>
        <v/>
      </c>
    </row>
    <row r="657" spans="2:65" s="7" customFormat="1" x14ac:dyDescent="0.25">
      <c r="B657" s="104">
        <v>653</v>
      </c>
      <c r="C657" s="86">
        <f>IFERROR(INDEX(Backlog!B$6:B$1005,Calculation!$B657,1),"")</f>
        <v>0</v>
      </c>
      <c r="D657" s="86" t="str">
        <f>IFERROR(IF(INDEX(Backlog!C$6:C$1005,Calculation!$B657,1)="","",INDEX(Backlog!C$6:C$1005,Calculation!$B657,1)),"")</f>
        <v/>
      </c>
      <c r="E657" s="86" t="str">
        <f>IFERROR(""&amp;INDEX(Backlog!D$6:D$1005,Calculation!$B657,1),"")</f>
        <v/>
      </c>
      <c r="F657" s="86" t="str">
        <f>IFERROR(""&amp;INDEX(Backlog!E$6:E$1005,Calculation!$B657,1),"")</f>
        <v/>
      </c>
      <c r="G657" s="86" t="str">
        <f>IFERROR(""&amp;INDEX(Backlog!F$6:F$1005,Calculation!$B657,1),"")</f>
        <v/>
      </c>
      <c r="H657" s="86" t="str">
        <f>IFERROR(IF(INDEX(Backlog!G$6:G$1005,Calculation!$B657,1)="","",INDEX(Backlog!G$6:G$1005,Calculation!$B657,1)),"")</f>
        <v/>
      </c>
      <c r="I657" s="86" t="str">
        <f>IFERROR(IF(INDEX(Backlog!H$6:H$1005,Calculation!$B657,1)="","Not set",INDEX(Backlog!H$6:H$1005,Calculation!$B657,1)),"")</f>
        <v>Not set</v>
      </c>
      <c r="J657" s="86" t="str">
        <f>IFERROR(""&amp;INDEX(Backlog!I$6:I$1005,Calculation!$B657,1),"")</f>
        <v/>
      </c>
      <c r="K657" s="86" t="str">
        <f>IFERROR(IF(LEN(INDEX(Backlog!J$6:J$1005,Calculation!$B657,1))=0,"Not set",INDEX(Backlog!J$6:J$1005,Calculation!$B657,1)),"")</f>
        <v>Not set</v>
      </c>
      <c r="L657" s="105" t="str">
        <f>IFERROR(IF(INDEX(Backlog!K$6:K$1005,Calculation!$B657,1)="","",INDEX(Backlog!K$6:K$1005,Calculation!$B657,1)),"")</f>
        <v/>
      </c>
      <c r="M657" s="105" t="str">
        <f t="shared" si="212"/>
        <v/>
      </c>
      <c r="N657" s="105" t="str">
        <f>IFERROR(IF(INDEX(Backlog!L$6:L$1005,Calculation!$B657,1)="","",INDEX(Backlog!L$6:L$1005,Calculation!$B657,1)),"")</f>
        <v/>
      </c>
      <c r="O657" s="105" t="str">
        <f t="shared" si="213"/>
        <v/>
      </c>
      <c r="P657" s="86" t="str">
        <f>IFERROR(""&amp;INDEX(Backlog!M$6:M$1005,Calculation!$B657,1),"")</f>
        <v/>
      </c>
      <c r="Q657" s="106" t="str">
        <f t="shared" si="214"/>
        <v/>
      </c>
      <c r="R657" s="106">
        <f t="shared" si="215"/>
        <v>0</v>
      </c>
      <c r="T657" s="107">
        <f t="shared" si="216"/>
        <v>0</v>
      </c>
      <c r="U657" s="86">
        <f t="shared" si="217"/>
        <v>1</v>
      </c>
      <c r="V657" s="86">
        <f t="shared" si="218"/>
        <v>1</v>
      </c>
      <c r="W657" s="86">
        <f t="shared" si="219"/>
        <v>1</v>
      </c>
      <c r="X657" s="86">
        <f t="shared" si="226"/>
        <v>0</v>
      </c>
      <c r="Y657" s="86" t="str">
        <f t="shared" si="220"/>
        <v xml:space="preserve">#0 - </v>
      </c>
      <c r="Z657" s="86" t="str">
        <f t="shared" si="221"/>
        <v>-</v>
      </c>
      <c r="AA657" s="86" t="str">
        <f>IF(X657=0,"",IF(LEN(K657)=0,COLUMN(Kanban!$D$8),IFERROR(MATCH(K657,Kanban!$A$8:$AI$8,0),COLUMN(Kanban!$D$8))))</f>
        <v/>
      </c>
      <c r="AB657" s="86" t="str">
        <f>IF(X657=0,"",2*COUNTIF($AA$5:AA657,AA657)+$AF$5)</f>
        <v/>
      </c>
      <c r="AC657" s="106" t="str">
        <f t="shared" si="227"/>
        <v>-</v>
      </c>
      <c r="BF657" s="111" t="str">
        <f t="array" ref="BF657">IFERROR(SMALL(IF($D$5:$D$1004=$AP$6,$N$5:$N$1004,""),B657),"")</f>
        <v/>
      </c>
      <c r="BG657" s="112" t="str">
        <f>IF(IFERROR(MATCH(BF657,$BF$4:BF656,0),0)=0,MAX($BG$4:BG656)+1,"")</f>
        <v/>
      </c>
      <c r="BH657" s="113" t="str">
        <f t="shared" si="222"/>
        <v/>
      </c>
      <c r="BI657" s="112" t="str">
        <f t="shared" si="223"/>
        <v/>
      </c>
      <c r="BJ657" s="86" t="str">
        <f t="shared" si="224"/>
        <v/>
      </c>
      <c r="BK657" s="86" t="str">
        <f t="shared" si="228"/>
        <v/>
      </c>
      <c r="BL657" s="86" t="str">
        <f t="shared" si="225"/>
        <v/>
      </c>
      <c r="BM657" s="86" t="str">
        <f t="shared" si="229"/>
        <v/>
      </c>
    </row>
    <row r="658" spans="2:65" s="7" customFormat="1" x14ac:dyDescent="0.25">
      <c r="B658" s="104">
        <v>654</v>
      </c>
      <c r="C658" s="86">
        <f>IFERROR(INDEX(Backlog!B$6:B$1005,Calculation!$B658,1),"")</f>
        <v>0</v>
      </c>
      <c r="D658" s="86" t="str">
        <f>IFERROR(IF(INDEX(Backlog!C$6:C$1005,Calculation!$B658,1)="","",INDEX(Backlog!C$6:C$1005,Calculation!$B658,1)),"")</f>
        <v/>
      </c>
      <c r="E658" s="86" t="str">
        <f>IFERROR(""&amp;INDEX(Backlog!D$6:D$1005,Calculation!$B658,1),"")</f>
        <v/>
      </c>
      <c r="F658" s="86" t="str">
        <f>IFERROR(""&amp;INDEX(Backlog!E$6:E$1005,Calculation!$B658,1),"")</f>
        <v/>
      </c>
      <c r="G658" s="86" t="str">
        <f>IFERROR(""&amp;INDEX(Backlog!F$6:F$1005,Calculation!$B658,1),"")</f>
        <v/>
      </c>
      <c r="H658" s="86" t="str">
        <f>IFERROR(IF(INDEX(Backlog!G$6:G$1005,Calculation!$B658,1)="","",INDEX(Backlog!G$6:G$1005,Calculation!$B658,1)),"")</f>
        <v/>
      </c>
      <c r="I658" s="86" t="str">
        <f>IFERROR(IF(INDEX(Backlog!H$6:H$1005,Calculation!$B658,1)="","Not set",INDEX(Backlog!H$6:H$1005,Calculation!$B658,1)),"")</f>
        <v>Not set</v>
      </c>
      <c r="J658" s="86" t="str">
        <f>IFERROR(""&amp;INDEX(Backlog!I$6:I$1005,Calculation!$B658,1),"")</f>
        <v/>
      </c>
      <c r="K658" s="86" t="str">
        <f>IFERROR(IF(LEN(INDEX(Backlog!J$6:J$1005,Calculation!$B658,1))=0,"Not set",INDEX(Backlog!J$6:J$1005,Calculation!$B658,1)),"")</f>
        <v>Not set</v>
      </c>
      <c r="L658" s="105" t="str">
        <f>IFERROR(IF(INDEX(Backlog!K$6:K$1005,Calculation!$B658,1)="","",INDEX(Backlog!K$6:K$1005,Calculation!$B658,1)),"")</f>
        <v/>
      </c>
      <c r="M658" s="105" t="str">
        <f t="shared" si="212"/>
        <v/>
      </c>
      <c r="N658" s="105" t="str">
        <f>IFERROR(IF(INDEX(Backlog!L$6:L$1005,Calculation!$B658,1)="","",INDEX(Backlog!L$6:L$1005,Calculation!$B658,1)),"")</f>
        <v/>
      </c>
      <c r="O658" s="105" t="str">
        <f t="shared" si="213"/>
        <v/>
      </c>
      <c r="P658" s="86" t="str">
        <f>IFERROR(""&amp;INDEX(Backlog!M$6:M$1005,Calculation!$B658,1),"")</f>
        <v/>
      </c>
      <c r="Q658" s="106" t="str">
        <f t="shared" si="214"/>
        <v/>
      </c>
      <c r="R658" s="106">
        <f t="shared" si="215"/>
        <v>0</v>
      </c>
      <c r="T658" s="107">
        <f t="shared" si="216"/>
        <v>0</v>
      </c>
      <c r="U658" s="86">
        <f t="shared" si="217"/>
        <v>1</v>
      </c>
      <c r="V658" s="86">
        <f t="shared" si="218"/>
        <v>1</v>
      </c>
      <c r="W658" s="86">
        <f t="shared" si="219"/>
        <v>1</v>
      </c>
      <c r="X658" s="86">
        <f t="shared" si="226"/>
        <v>0</v>
      </c>
      <c r="Y658" s="86" t="str">
        <f t="shared" si="220"/>
        <v xml:space="preserve">#0 - </v>
      </c>
      <c r="Z658" s="86" t="str">
        <f t="shared" si="221"/>
        <v>-</v>
      </c>
      <c r="AA658" s="86" t="str">
        <f>IF(X658=0,"",IF(LEN(K658)=0,COLUMN(Kanban!$D$8),IFERROR(MATCH(K658,Kanban!$A$8:$AI$8,0),COLUMN(Kanban!$D$8))))</f>
        <v/>
      </c>
      <c r="AB658" s="86" t="str">
        <f>IF(X658=0,"",2*COUNTIF($AA$5:AA658,AA658)+$AF$5)</f>
        <v/>
      </c>
      <c r="AC658" s="106" t="str">
        <f t="shared" si="227"/>
        <v>-</v>
      </c>
      <c r="BF658" s="111" t="str">
        <f t="array" ref="BF658">IFERROR(SMALL(IF($D$5:$D$1004=$AP$6,$N$5:$N$1004,""),B658),"")</f>
        <v/>
      </c>
      <c r="BG658" s="112" t="str">
        <f>IF(IFERROR(MATCH(BF658,$BF$4:BF657,0),0)=0,MAX($BG$4:BG657)+1,"")</f>
        <v/>
      </c>
      <c r="BH658" s="113" t="str">
        <f t="shared" si="222"/>
        <v/>
      </c>
      <c r="BI658" s="112" t="str">
        <f t="shared" si="223"/>
        <v/>
      </c>
      <c r="BJ658" s="86" t="str">
        <f t="shared" si="224"/>
        <v/>
      </c>
      <c r="BK658" s="86" t="str">
        <f t="shared" si="228"/>
        <v/>
      </c>
      <c r="BL658" s="86" t="str">
        <f t="shared" si="225"/>
        <v/>
      </c>
      <c r="BM658" s="86" t="str">
        <f t="shared" si="229"/>
        <v/>
      </c>
    </row>
    <row r="659" spans="2:65" s="7" customFormat="1" x14ac:dyDescent="0.25">
      <c r="B659" s="104">
        <v>655</v>
      </c>
      <c r="C659" s="86">
        <f>IFERROR(INDEX(Backlog!B$6:B$1005,Calculation!$B659,1),"")</f>
        <v>0</v>
      </c>
      <c r="D659" s="86" t="str">
        <f>IFERROR(IF(INDEX(Backlog!C$6:C$1005,Calculation!$B659,1)="","",INDEX(Backlog!C$6:C$1005,Calculation!$B659,1)),"")</f>
        <v/>
      </c>
      <c r="E659" s="86" t="str">
        <f>IFERROR(""&amp;INDEX(Backlog!D$6:D$1005,Calculation!$B659,1),"")</f>
        <v/>
      </c>
      <c r="F659" s="86" t="str">
        <f>IFERROR(""&amp;INDEX(Backlog!E$6:E$1005,Calculation!$B659,1),"")</f>
        <v/>
      </c>
      <c r="G659" s="86" t="str">
        <f>IFERROR(""&amp;INDEX(Backlog!F$6:F$1005,Calculation!$B659,1),"")</f>
        <v/>
      </c>
      <c r="H659" s="86" t="str">
        <f>IFERROR(IF(INDEX(Backlog!G$6:G$1005,Calculation!$B659,1)="","",INDEX(Backlog!G$6:G$1005,Calculation!$B659,1)),"")</f>
        <v/>
      </c>
      <c r="I659" s="86" t="str">
        <f>IFERROR(IF(INDEX(Backlog!H$6:H$1005,Calculation!$B659,1)="","Not set",INDEX(Backlog!H$6:H$1005,Calculation!$B659,1)),"")</f>
        <v>Not set</v>
      </c>
      <c r="J659" s="86" t="str">
        <f>IFERROR(""&amp;INDEX(Backlog!I$6:I$1005,Calculation!$B659,1),"")</f>
        <v/>
      </c>
      <c r="K659" s="86" t="str">
        <f>IFERROR(IF(LEN(INDEX(Backlog!J$6:J$1005,Calculation!$B659,1))=0,"Not set",INDEX(Backlog!J$6:J$1005,Calculation!$B659,1)),"")</f>
        <v>Not set</v>
      </c>
      <c r="L659" s="105" t="str">
        <f>IFERROR(IF(INDEX(Backlog!K$6:K$1005,Calculation!$B659,1)="","",INDEX(Backlog!K$6:K$1005,Calculation!$B659,1)),"")</f>
        <v/>
      </c>
      <c r="M659" s="105" t="str">
        <f t="shared" si="212"/>
        <v/>
      </c>
      <c r="N659" s="105" t="str">
        <f>IFERROR(IF(INDEX(Backlog!L$6:L$1005,Calculation!$B659,1)="","",INDEX(Backlog!L$6:L$1005,Calculation!$B659,1)),"")</f>
        <v/>
      </c>
      <c r="O659" s="105" t="str">
        <f t="shared" si="213"/>
        <v/>
      </c>
      <c r="P659" s="86" t="str">
        <f>IFERROR(""&amp;INDEX(Backlog!M$6:M$1005,Calculation!$B659,1),"")</f>
        <v/>
      </c>
      <c r="Q659" s="106" t="str">
        <f t="shared" si="214"/>
        <v/>
      </c>
      <c r="R659" s="106">
        <f t="shared" si="215"/>
        <v>0</v>
      </c>
      <c r="T659" s="107">
        <f t="shared" si="216"/>
        <v>0</v>
      </c>
      <c r="U659" s="86">
        <f t="shared" si="217"/>
        <v>1</v>
      </c>
      <c r="V659" s="86">
        <f t="shared" si="218"/>
        <v>1</v>
      </c>
      <c r="W659" s="86">
        <f t="shared" si="219"/>
        <v>1</v>
      </c>
      <c r="X659" s="86">
        <f t="shared" si="226"/>
        <v>0</v>
      </c>
      <c r="Y659" s="86" t="str">
        <f t="shared" si="220"/>
        <v xml:space="preserve">#0 - </v>
      </c>
      <c r="Z659" s="86" t="str">
        <f t="shared" si="221"/>
        <v>-</v>
      </c>
      <c r="AA659" s="86" t="str">
        <f>IF(X659=0,"",IF(LEN(K659)=0,COLUMN(Kanban!$D$8),IFERROR(MATCH(K659,Kanban!$A$8:$AI$8,0),COLUMN(Kanban!$D$8))))</f>
        <v/>
      </c>
      <c r="AB659" s="86" t="str">
        <f>IF(X659=0,"",2*COUNTIF($AA$5:AA659,AA659)+$AF$5)</f>
        <v/>
      </c>
      <c r="AC659" s="106" t="str">
        <f t="shared" si="227"/>
        <v>-</v>
      </c>
      <c r="BF659" s="111" t="str">
        <f t="array" ref="BF659">IFERROR(SMALL(IF($D$5:$D$1004=$AP$6,$N$5:$N$1004,""),B659),"")</f>
        <v/>
      </c>
      <c r="BG659" s="112" t="str">
        <f>IF(IFERROR(MATCH(BF659,$BF$4:BF658,0),0)=0,MAX($BG$4:BG658)+1,"")</f>
        <v/>
      </c>
      <c r="BH659" s="113" t="str">
        <f t="shared" si="222"/>
        <v/>
      </c>
      <c r="BI659" s="112" t="str">
        <f t="shared" si="223"/>
        <v/>
      </c>
      <c r="BJ659" s="86" t="str">
        <f t="shared" si="224"/>
        <v/>
      </c>
      <c r="BK659" s="86" t="str">
        <f t="shared" si="228"/>
        <v/>
      </c>
      <c r="BL659" s="86" t="str">
        <f t="shared" si="225"/>
        <v/>
      </c>
      <c r="BM659" s="86" t="str">
        <f t="shared" si="229"/>
        <v/>
      </c>
    </row>
    <row r="660" spans="2:65" s="7" customFormat="1" x14ac:dyDescent="0.25">
      <c r="B660" s="104">
        <v>656</v>
      </c>
      <c r="C660" s="86">
        <f>IFERROR(INDEX(Backlog!B$6:B$1005,Calculation!$B660,1),"")</f>
        <v>0</v>
      </c>
      <c r="D660" s="86" t="str">
        <f>IFERROR(IF(INDEX(Backlog!C$6:C$1005,Calculation!$B660,1)="","",INDEX(Backlog!C$6:C$1005,Calculation!$B660,1)),"")</f>
        <v/>
      </c>
      <c r="E660" s="86" t="str">
        <f>IFERROR(""&amp;INDEX(Backlog!D$6:D$1005,Calculation!$B660,1),"")</f>
        <v/>
      </c>
      <c r="F660" s="86" t="str">
        <f>IFERROR(""&amp;INDEX(Backlog!E$6:E$1005,Calculation!$B660,1),"")</f>
        <v/>
      </c>
      <c r="G660" s="86" t="str">
        <f>IFERROR(""&amp;INDEX(Backlog!F$6:F$1005,Calculation!$B660,1),"")</f>
        <v/>
      </c>
      <c r="H660" s="86" t="str">
        <f>IFERROR(IF(INDEX(Backlog!G$6:G$1005,Calculation!$B660,1)="","",INDEX(Backlog!G$6:G$1005,Calculation!$B660,1)),"")</f>
        <v/>
      </c>
      <c r="I660" s="86" t="str">
        <f>IFERROR(IF(INDEX(Backlog!H$6:H$1005,Calculation!$B660,1)="","Not set",INDEX(Backlog!H$6:H$1005,Calculation!$B660,1)),"")</f>
        <v>Not set</v>
      </c>
      <c r="J660" s="86" t="str">
        <f>IFERROR(""&amp;INDEX(Backlog!I$6:I$1005,Calculation!$B660,1),"")</f>
        <v/>
      </c>
      <c r="K660" s="86" t="str">
        <f>IFERROR(IF(LEN(INDEX(Backlog!J$6:J$1005,Calculation!$B660,1))=0,"Not set",INDEX(Backlog!J$6:J$1005,Calculation!$B660,1)),"")</f>
        <v>Not set</v>
      </c>
      <c r="L660" s="105" t="str">
        <f>IFERROR(IF(INDEX(Backlog!K$6:K$1005,Calculation!$B660,1)="","",INDEX(Backlog!K$6:K$1005,Calculation!$B660,1)),"")</f>
        <v/>
      </c>
      <c r="M660" s="105" t="str">
        <f t="shared" si="212"/>
        <v/>
      </c>
      <c r="N660" s="105" t="str">
        <f>IFERROR(IF(INDEX(Backlog!L$6:L$1005,Calculation!$B660,1)="","",INDEX(Backlog!L$6:L$1005,Calculation!$B660,1)),"")</f>
        <v/>
      </c>
      <c r="O660" s="105" t="str">
        <f t="shared" si="213"/>
        <v/>
      </c>
      <c r="P660" s="86" t="str">
        <f>IFERROR(""&amp;INDEX(Backlog!M$6:M$1005,Calculation!$B660,1),"")</f>
        <v/>
      </c>
      <c r="Q660" s="106" t="str">
        <f t="shared" si="214"/>
        <v/>
      </c>
      <c r="R660" s="106">
        <f t="shared" si="215"/>
        <v>0</v>
      </c>
      <c r="T660" s="107">
        <f t="shared" si="216"/>
        <v>0</v>
      </c>
      <c r="U660" s="86">
        <f t="shared" si="217"/>
        <v>1</v>
      </c>
      <c r="V660" s="86">
        <f t="shared" si="218"/>
        <v>1</v>
      </c>
      <c r="W660" s="86">
        <f t="shared" si="219"/>
        <v>1</v>
      </c>
      <c r="X660" s="86">
        <f t="shared" si="226"/>
        <v>0</v>
      </c>
      <c r="Y660" s="86" t="str">
        <f t="shared" si="220"/>
        <v xml:space="preserve">#0 - </v>
      </c>
      <c r="Z660" s="86" t="str">
        <f t="shared" si="221"/>
        <v>-</v>
      </c>
      <c r="AA660" s="86" t="str">
        <f>IF(X660=0,"",IF(LEN(K660)=0,COLUMN(Kanban!$D$8),IFERROR(MATCH(K660,Kanban!$A$8:$AI$8,0),COLUMN(Kanban!$D$8))))</f>
        <v/>
      </c>
      <c r="AB660" s="86" t="str">
        <f>IF(X660=0,"",2*COUNTIF($AA$5:AA660,AA660)+$AF$5)</f>
        <v/>
      </c>
      <c r="AC660" s="106" t="str">
        <f t="shared" si="227"/>
        <v>-</v>
      </c>
      <c r="BF660" s="111" t="str">
        <f t="array" ref="BF660">IFERROR(SMALL(IF($D$5:$D$1004=$AP$6,$N$5:$N$1004,""),B660),"")</f>
        <v/>
      </c>
      <c r="BG660" s="112" t="str">
        <f>IF(IFERROR(MATCH(BF660,$BF$4:BF659,0),0)=0,MAX($BG$4:BG659)+1,"")</f>
        <v/>
      </c>
      <c r="BH660" s="113" t="str">
        <f t="shared" si="222"/>
        <v/>
      </c>
      <c r="BI660" s="112" t="str">
        <f t="shared" si="223"/>
        <v/>
      </c>
      <c r="BJ660" s="86" t="str">
        <f t="shared" si="224"/>
        <v/>
      </c>
      <c r="BK660" s="86" t="str">
        <f t="shared" si="228"/>
        <v/>
      </c>
      <c r="BL660" s="86" t="str">
        <f t="shared" si="225"/>
        <v/>
      </c>
      <c r="BM660" s="86" t="str">
        <f t="shared" si="229"/>
        <v/>
      </c>
    </row>
    <row r="661" spans="2:65" s="7" customFormat="1" x14ac:dyDescent="0.25">
      <c r="B661" s="104">
        <v>657</v>
      </c>
      <c r="C661" s="86">
        <f>IFERROR(INDEX(Backlog!B$6:B$1005,Calculation!$B661,1),"")</f>
        <v>0</v>
      </c>
      <c r="D661" s="86" t="str">
        <f>IFERROR(IF(INDEX(Backlog!C$6:C$1005,Calculation!$B661,1)="","",INDEX(Backlog!C$6:C$1005,Calculation!$B661,1)),"")</f>
        <v/>
      </c>
      <c r="E661" s="86" t="str">
        <f>IFERROR(""&amp;INDEX(Backlog!D$6:D$1005,Calculation!$B661,1),"")</f>
        <v/>
      </c>
      <c r="F661" s="86" t="str">
        <f>IFERROR(""&amp;INDEX(Backlog!E$6:E$1005,Calculation!$B661,1),"")</f>
        <v/>
      </c>
      <c r="G661" s="86" t="str">
        <f>IFERROR(""&amp;INDEX(Backlog!F$6:F$1005,Calculation!$B661,1),"")</f>
        <v/>
      </c>
      <c r="H661" s="86" t="str">
        <f>IFERROR(IF(INDEX(Backlog!G$6:G$1005,Calculation!$B661,1)="","",INDEX(Backlog!G$6:G$1005,Calculation!$B661,1)),"")</f>
        <v/>
      </c>
      <c r="I661" s="86" t="str">
        <f>IFERROR(IF(INDEX(Backlog!H$6:H$1005,Calculation!$B661,1)="","Not set",INDEX(Backlog!H$6:H$1005,Calculation!$B661,1)),"")</f>
        <v>Not set</v>
      </c>
      <c r="J661" s="86" t="str">
        <f>IFERROR(""&amp;INDEX(Backlog!I$6:I$1005,Calculation!$B661,1),"")</f>
        <v/>
      </c>
      <c r="K661" s="86" t="str">
        <f>IFERROR(IF(LEN(INDEX(Backlog!J$6:J$1005,Calculation!$B661,1))=0,"Not set",INDEX(Backlog!J$6:J$1005,Calculation!$B661,1)),"")</f>
        <v>Not set</v>
      </c>
      <c r="L661" s="105" t="str">
        <f>IFERROR(IF(INDEX(Backlog!K$6:K$1005,Calculation!$B661,1)="","",INDEX(Backlog!K$6:K$1005,Calculation!$B661,1)),"")</f>
        <v/>
      </c>
      <c r="M661" s="105" t="str">
        <f t="shared" si="212"/>
        <v/>
      </c>
      <c r="N661" s="105" t="str">
        <f>IFERROR(IF(INDEX(Backlog!L$6:L$1005,Calculation!$B661,1)="","",INDEX(Backlog!L$6:L$1005,Calculation!$B661,1)),"")</f>
        <v/>
      </c>
      <c r="O661" s="105" t="str">
        <f t="shared" si="213"/>
        <v/>
      </c>
      <c r="P661" s="86" t="str">
        <f>IFERROR(""&amp;INDEX(Backlog!M$6:M$1005,Calculation!$B661,1),"")</f>
        <v/>
      </c>
      <c r="Q661" s="106" t="str">
        <f t="shared" si="214"/>
        <v/>
      </c>
      <c r="R661" s="106">
        <f t="shared" si="215"/>
        <v>0</v>
      </c>
      <c r="T661" s="107">
        <f t="shared" si="216"/>
        <v>0</v>
      </c>
      <c r="U661" s="86">
        <f t="shared" si="217"/>
        <v>1</v>
      </c>
      <c r="V661" s="86">
        <f t="shared" si="218"/>
        <v>1</v>
      </c>
      <c r="W661" s="86">
        <f t="shared" si="219"/>
        <v>1</v>
      </c>
      <c r="X661" s="86">
        <f t="shared" si="226"/>
        <v>0</v>
      </c>
      <c r="Y661" s="86" t="str">
        <f t="shared" si="220"/>
        <v xml:space="preserve">#0 - </v>
      </c>
      <c r="Z661" s="86" t="str">
        <f t="shared" si="221"/>
        <v>-</v>
      </c>
      <c r="AA661" s="86" t="str">
        <f>IF(X661=0,"",IF(LEN(K661)=0,COLUMN(Kanban!$D$8),IFERROR(MATCH(K661,Kanban!$A$8:$AI$8,0),COLUMN(Kanban!$D$8))))</f>
        <v/>
      </c>
      <c r="AB661" s="86" t="str">
        <f>IF(X661=0,"",2*COUNTIF($AA$5:AA661,AA661)+$AF$5)</f>
        <v/>
      </c>
      <c r="AC661" s="106" t="str">
        <f t="shared" si="227"/>
        <v>-</v>
      </c>
      <c r="BF661" s="111" t="str">
        <f t="array" ref="BF661">IFERROR(SMALL(IF($D$5:$D$1004=$AP$6,$N$5:$N$1004,""),B661),"")</f>
        <v/>
      </c>
      <c r="BG661" s="112" t="str">
        <f>IF(IFERROR(MATCH(BF661,$BF$4:BF660,0),0)=0,MAX($BG$4:BG660)+1,"")</f>
        <v/>
      </c>
      <c r="BH661" s="113" t="str">
        <f t="shared" si="222"/>
        <v/>
      </c>
      <c r="BI661" s="112" t="str">
        <f t="shared" si="223"/>
        <v/>
      </c>
      <c r="BJ661" s="86" t="str">
        <f t="shared" si="224"/>
        <v/>
      </c>
      <c r="BK661" s="86" t="str">
        <f t="shared" si="228"/>
        <v/>
      </c>
      <c r="BL661" s="86" t="str">
        <f t="shared" si="225"/>
        <v/>
      </c>
      <c r="BM661" s="86" t="str">
        <f t="shared" si="229"/>
        <v/>
      </c>
    </row>
    <row r="662" spans="2:65" s="7" customFormat="1" x14ac:dyDescent="0.25">
      <c r="B662" s="104">
        <v>658</v>
      </c>
      <c r="C662" s="86">
        <f>IFERROR(INDEX(Backlog!B$6:B$1005,Calculation!$B662,1),"")</f>
        <v>0</v>
      </c>
      <c r="D662" s="86" t="str">
        <f>IFERROR(IF(INDEX(Backlog!C$6:C$1005,Calculation!$B662,1)="","",INDEX(Backlog!C$6:C$1005,Calculation!$B662,1)),"")</f>
        <v/>
      </c>
      <c r="E662" s="86" t="str">
        <f>IFERROR(""&amp;INDEX(Backlog!D$6:D$1005,Calculation!$B662,1),"")</f>
        <v/>
      </c>
      <c r="F662" s="86" t="str">
        <f>IFERROR(""&amp;INDEX(Backlog!E$6:E$1005,Calculation!$B662,1),"")</f>
        <v/>
      </c>
      <c r="G662" s="86" t="str">
        <f>IFERROR(""&amp;INDEX(Backlog!F$6:F$1005,Calculation!$B662,1),"")</f>
        <v/>
      </c>
      <c r="H662" s="86" t="str">
        <f>IFERROR(IF(INDEX(Backlog!G$6:G$1005,Calculation!$B662,1)="","",INDEX(Backlog!G$6:G$1005,Calculation!$B662,1)),"")</f>
        <v/>
      </c>
      <c r="I662" s="86" t="str">
        <f>IFERROR(IF(INDEX(Backlog!H$6:H$1005,Calculation!$B662,1)="","Not set",INDEX(Backlog!H$6:H$1005,Calculation!$B662,1)),"")</f>
        <v>Not set</v>
      </c>
      <c r="J662" s="86" t="str">
        <f>IFERROR(""&amp;INDEX(Backlog!I$6:I$1005,Calculation!$B662,1),"")</f>
        <v/>
      </c>
      <c r="K662" s="86" t="str">
        <f>IFERROR(IF(LEN(INDEX(Backlog!J$6:J$1005,Calculation!$B662,1))=0,"Not set",INDEX(Backlog!J$6:J$1005,Calculation!$B662,1)),"")</f>
        <v>Not set</v>
      </c>
      <c r="L662" s="105" t="str">
        <f>IFERROR(IF(INDEX(Backlog!K$6:K$1005,Calculation!$B662,1)="","",INDEX(Backlog!K$6:K$1005,Calculation!$B662,1)),"")</f>
        <v/>
      </c>
      <c r="M662" s="105" t="str">
        <f t="shared" si="212"/>
        <v/>
      </c>
      <c r="N662" s="105" t="str">
        <f>IFERROR(IF(INDEX(Backlog!L$6:L$1005,Calculation!$B662,1)="","",INDEX(Backlog!L$6:L$1005,Calculation!$B662,1)),"")</f>
        <v/>
      </c>
      <c r="O662" s="105" t="str">
        <f t="shared" si="213"/>
        <v/>
      </c>
      <c r="P662" s="86" t="str">
        <f>IFERROR(""&amp;INDEX(Backlog!M$6:M$1005,Calculation!$B662,1),"")</f>
        <v/>
      </c>
      <c r="Q662" s="106" t="str">
        <f t="shared" si="214"/>
        <v/>
      </c>
      <c r="R662" s="106">
        <f t="shared" si="215"/>
        <v>0</v>
      </c>
      <c r="T662" s="107">
        <f t="shared" si="216"/>
        <v>0</v>
      </c>
      <c r="U662" s="86">
        <f t="shared" si="217"/>
        <v>1</v>
      </c>
      <c r="V662" s="86">
        <f t="shared" si="218"/>
        <v>1</v>
      </c>
      <c r="W662" s="86">
        <f t="shared" si="219"/>
        <v>1</v>
      </c>
      <c r="X662" s="86">
        <f t="shared" si="226"/>
        <v>0</v>
      </c>
      <c r="Y662" s="86" t="str">
        <f t="shared" si="220"/>
        <v xml:space="preserve">#0 - </v>
      </c>
      <c r="Z662" s="86" t="str">
        <f t="shared" si="221"/>
        <v>-</v>
      </c>
      <c r="AA662" s="86" t="str">
        <f>IF(X662=0,"",IF(LEN(K662)=0,COLUMN(Kanban!$D$8),IFERROR(MATCH(K662,Kanban!$A$8:$AI$8,0),COLUMN(Kanban!$D$8))))</f>
        <v/>
      </c>
      <c r="AB662" s="86" t="str">
        <f>IF(X662=0,"",2*COUNTIF($AA$5:AA662,AA662)+$AF$5)</f>
        <v/>
      </c>
      <c r="AC662" s="106" t="str">
        <f t="shared" si="227"/>
        <v>-</v>
      </c>
      <c r="BF662" s="111" t="str">
        <f t="array" ref="BF662">IFERROR(SMALL(IF($D$5:$D$1004=$AP$6,$N$5:$N$1004,""),B662),"")</f>
        <v/>
      </c>
      <c r="BG662" s="112" t="str">
        <f>IF(IFERROR(MATCH(BF662,$BF$4:BF661,0),0)=0,MAX($BG$4:BG661)+1,"")</f>
        <v/>
      </c>
      <c r="BH662" s="113" t="str">
        <f t="shared" si="222"/>
        <v/>
      </c>
      <c r="BI662" s="112" t="str">
        <f t="shared" si="223"/>
        <v/>
      </c>
      <c r="BJ662" s="86" t="str">
        <f t="shared" si="224"/>
        <v/>
      </c>
      <c r="BK662" s="86" t="str">
        <f t="shared" si="228"/>
        <v/>
      </c>
      <c r="BL662" s="86" t="str">
        <f t="shared" si="225"/>
        <v/>
      </c>
      <c r="BM662" s="86" t="str">
        <f t="shared" si="229"/>
        <v/>
      </c>
    </row>
    <row r="663" spans="2:65" s="7" customFormat="1" x14ac:dyDescent="0.25">
      <c r="B663" s="104">
        <v>659</v>
      </c>
      <c r="C663" s="86">
        <f>IFERROR(INDEX(Backlog!B$6:B$1005,Calculation!$B663,1),"")</f>
        <v>0</v>
      </c>
      <c r="D663" s="86" t="str">
        <f>IFERROR(IF(INDEX(Backlog!C$6:C$1005,Calculation!$B663,1)="","",INDEX(Backlog!C$6:C$1005,Calculation!$B663,1)),"")</f>
        <v/>
      </c>
      <c r="E663" s="86" t="str">
        <f>IFERROR(""&amp;INDEX(Backlog!D$6:D$1005,Calculation!$B663,1),"")</f>
        <v/>
      </c>
      <c r="F663" s="86" t="str">
        <f>IFERROR(""&amp;INDEX(Backlog!E$6:E$1005,Calculation!$B663,1),"")</f>
        <v/>
      </c>
      <c r="G663" s="86" t="str">
        <f>IFERROR(""&amp;INDEX(Backlog!F$6:F$1005,Calculation!$B663,1),"")</f>
        <v/>
      </c>
      <c r="H663" s="86" t="str">
        <f>IFERROR(IF(INDEX(Backlog!G$6:G$1005,Calculation!$B663,1)="","",INDEX(Backlog!G$6:G$1005,Calculation!$B663,1)),"")</f>
        <v/>
      </c>
      <c r="I663" s="86" t="str">
        <f>IFERROR(IF(INDEX(Backlog!H$6:H$1005,Calculation!$B663,1)="","Not set",INDEX(Backlog!H$6:H$1005,Calculation!$B663,1)),"")</f>
        <v>Not set</v>
      </c>
      <c r="J663" s="86" t="str">
        <f>IFERROR(""&amp;INDEX(Backlog!I$6:I$1005,Calculation!$B663,1),"")</f>
        <v/>
      </c>
      <c r="K663" s="86" t="str">
        <f>IFERROR(IF(LEN(INDEX(Backlog!J$6:J$1005,Calculation!$B663,1))=0,"Not set",INDEX(Backlog!J$6:J$1005,Calculation!$B663,1)),"")</f>
        <v>Not set</v>
      </c>
      <c r="L663" s="105" t="str">
        <f>IFERROR(IF(INDEX(Backlog!K$6:K$1005,Calculation!$B663,1)="","",INDEX(Backlog!K$6:K$1005,Calculation!$B663,1)),"")</f>
        <v/>
      </c>
      <c r="M663" s="105" t="str">
        <f t="shared" si="212"/>
        <v/>
      </c>
      <c r="N663" s="105" t="str">
        <f>IFERROR(IF(INDEX(Backlog!L$6:L$1005,Calculation!$B663,1)="","",INDEX(Backlog!L$6:L$1005,Calculation!$B663,1)),"")</f>
        <v/>
      </c>
      <c r="O663" s="105" t="str">
        <f t="shared" si="213"/>
        <v/>
      </c>
      <c r="P663" s="86" t="str">
        <f>IFERROR(""&amp;INDEX(Backlog!M$6:M$1005,Calculation!$B663,1),"")</f>
        <v/>
      </c>
      <c r="Q663" s="106" t="str">
        <f t="shared" si="214"/>
        <v/>
      </c>
      <c r="R663" s="106">
        <f t="shared" si="215"/>
        <v>0</v>
      </c>
      <c r="T663" s="107">
        <f t="shared" si="216"/>
        <v>0</v>
      </c>
      <c r="U663" s="86">
        <f t="shared" si="217"/>
        <v>1</v>
      </c>
      <c r="V663" s="86">
        <f t="shared" si="218"/>
        <v>1</v>
      </c>
      <c r="W663" s="86">
        <f t="shared" si="219"/>
        <v>1</v>
      </c>
      <c r="X663" s="86">
        <f t="shared" si="226"/>
        <v>0</v>
      </c>
      <c r="Y663" s="86" t="str">
        <f t="shared" si="220"/>
        <v xml:space="preserve">#0 - </v>
      </c>
      <c r="Z663" s="86" t="str">
        <f t="shared" si="221"/>
        <v>-</v>
      </c>
      <c r="AA663" s="86" t="str">
        <f>IF(X663=0,"",IF(LEN(K663)=0,COLUMN(Kanban!$D$8),IFERROR(MATCH(K663,Kanban!$A$8:$AI$8,0),COLUMN(Kanban!$D$8))))</f>
        <v/>
      </c>
      <c r="AB663" s="86" t="str">
        <f>IF(X663=0,"",2*COUNTIF($AA$5:AA663,AA663)+$AF$5)</f>
        <v/>
      </c>
      <c r="AC663" s="106" t="str">
        <f t="shared" si="227"/>
        <v>-</v>
      </c>
      <c r="BF663" s="111" t="str">
        <f t="array" ref="BF663">IFERROR(SMALL(IF($D$5:$D$1004=$AP$6,$N$5:$N$1004,""),B663),"")</f>
        <v/>
      </c>
      <c r="BG663" s="112" t="str">
        <f>IF(IFERROR(MATCH(BF663,$BF$4:BF662,0),0)=0,MAX($BG$4:BG662)+1,"")</f>
        <v/>
      </c>
      <c r="BH663" s="113" t="str">
        <f t="shared" si="222"/>
        <v/>
      </c>
      <c r="BI663" s="112" t="str">
        <f t="shared" si="223"/>
        <v/>
      </c>
      <c r="BJ663" s="86" t="str">
        <f t="shared" si="224"/>
        <v/>
      </c>
      <c r="BK663" s="86" t="str">
        <f t="shared" si="228"/>
        <v/>
      </c>
      <c r="BL663" s="86" t="str">
        <f t="shared" si="225"/>
        <v/>
      </c>
      <c r="BM663" s="86" t="str">
        <f t="shared" si="229"/>
        <v/>
      </c>
    </row>
    <row r="664" spans="2:65" s="7" customFormat="1" x14ac:dyDescent="0.25">
      <c r="B664" s="104">
        <v>660</v>
      </c>
      <c r="C664" s="86">
        <f>IFERROR(INDEX(Backlog!B$6:B$1005,Calculation!$B664,1),"")</f>
        <v>0</v>
      </c>
      <c r="D664" s="86" t="str">
        <f>IFERROR(IF(INDEX(Backlog!C$6:C$1005,Calculation!$B664,1)="","",INDEX(Backlog!C$6:C$1005,Calculation!$B664,1)),"")</f>
        <v/>
      </c>
      <c r="E664" s="86" t="str">
        <f>IFERROR(""&amp;INDEX(Backlog!D$6:D$1005,Calculation!$B664,1),"")</f>
        <v/>
      </c>
      <c r="F664" s="86" t="str">
        <f>IFERROR(""&amp;INDEX(Backlog!E$6:E$1005,Calculation!$B664,1),"")</f>
        <v/>
      </c>
      <c r="G664" s="86" t="str">
        <f>IFERROR(""&amp;INDEX(Backlog!F$6:F$1005,Calculation!$B664,1),"")</f>
        <v/>
      </c>
      <c r="H664" s="86" t="str">
        <f>IFERROR(IF(INDEX(Backlog!G$6:G$1005,Calculation!$B664,1)="","",INDEX(Backlog!G$6:G$1005,Calculation!$B664,1)),"")</f>
        <v/>
      </c>
      <c r="I664" s="86" t="str">
        <f>IFERROR(IF(INDEX(Backlog!H$6:H$1005,Calculation!$B664,1)="","Not set",INDEX(Backlog!H$6:H$1005,Calculation!$B664,1)),"")</f>
        <v>Not set</v>
      </c>
      <c r="J664" s="86" t="str">
        <f>IFERROR(""&amp;INDEX(Backlog!I$6:I$1005,Calculation!$B664,1),"")</f>
        <v/>
      </c>
      <c r="K664" s="86" t="str">
        <f>IFERROR(IF(LEN(INDEX(Backlog!J$6:J$1005,Calculation!$B664,1))=0,"Not set",INDEX(Backlog!J$6:J$1005,Calculation!$B664,1)),"")</f>
        <v>Not set</v>
      </c>
      <c r="L664" s="105" t="str">
        <f>IFERROR(IF(INDEX(Backlog!K$6:K$1005,Calculation!$B664,1)="","",INDEX(Backlog!K$6:K$1005,Calculation!$B664,1)),"")</f>
        <v/>
      </c>
      <c r="M664" s="105" t="str">
        <f t="shared" si="212"/>
        <v/>
      </c>
      <c r="N664" s="105" t="str">
        <f>IFERROR(IF(INDEX(Backlog!L$6:L$1005,Calculation!$B664,1)="","",INDEX(Backlog!L$6:L$1005,Calculation!$B664,1)),"")</f>
        <v/>
      </c>
      <c r="O664" s="105" t="str">
        <f t="shared" si="213"/>
        <v/>
      </c>
      <c r="P664" s="86" t="str">
        <f>IFERROR(""&amp;INDEX(Backlog!M$6:M$1005,Calculation!$B664,1),"")</f>
        <v/>
      </c>
      <c r="Q664" s="106" t="str">
        <f t="shared" si="214"/>
        <v/>
      </c>
      <c r="R664" s="106">
        <f t="shared" si="215"/>
        <v>0</v>
      </c>
      <c r="T664" s="107">
        <f t="shared" si="216"/>
        <v>0</v>
      </c>
      <c r="U664" s="86">
        <f t="shared" si="217"/>
        <v>1</v>
      </c>
      <c r="V664" s="86">
        <f t="shared" si="218"/>
        <v>1</v>
      </c>
      <c r="W664" s="86">
        <f t="shared" si="219"/>
        <v>1</v>
      </c>
      <c r="X664" s="86">
        <f t="shared" si="226"/>
        <v>0</v>
      </c>
      <c r="Y664" s="86" t="str">
        <f t="shared" si="220"/>
        <v xml:space="preserve">#0 - </v>
      </c>
      <c r="Z664" s="86" t="str">
        <f t="shared" si="221"/>
        <v>-</v>
      </c>
      <c r="AA664" s="86" t="str">
        <f>IF(X664=0,"",IF(LEN(K664)=0,COLUMN(Kanban!$D$8),IFERROR(MATCH(K664,Kanban!$A$8:$AI$8,0),COLUMN(Kanban!$D$8))))</f>
        <v/>
      </c>
      <c r="AB664" s="86" t="str">
        <f>IF(X664=0,"",2*COUNTIF($AA$5:AA664,AA664)+$AF$5)</f>
        <v/>
      </c>
      <c r="AC664" s="106" t="str">
        <f t="shared" si="227"/>
        <v>-</v>
      </c>
      <c r="BF664" s="111" t="str">
        <f t="array" ref="BF664">IFERROR(SMALL(IF($D$5:$D$1004=$AP$6,$N$5:$N$1004,""),B664),"")</f>
        <v/>
      </c>
      <c r="BG664" s="112" t="str">
        <f>IF(IFERROR(MATCH(BF664,$BF$4:BF663,0),0)=0,MAX($BG$4:BG663)+1,"")</f>
        <v/>
      </c>
      <c r="BH664" s="113" t="str">
        <f t="shared" si="222"/>
        <v/>
      </c>
      <c r="BI664" s="112" t="str">
        <f t="shared" si="223"/>
        <v/>
      </c>
      <c r="BJ664" s="86" t="str">
        <f t="shared" si="224"/>
        <v/>
      </c>
      <c r="BK664" s="86" t="str">
        <f t="shared" si="228"/>
        <v/>
      </c>
      <c r="BL664" s="86" t="str">
        <f t="shared" si="225"/>
        <v/>
      </c>
      <c r="BM664" s="86" t="str">
        <f t="shared" si="229"/>
        <v/>
      </c>
    </row>
    <row r="665" spans="2:65" s="7" customFormat="1" x14ac:dyDescent="0.25">
      <c r="B665" s="104">
        <v>661</v>
      </c>
      <c r="C665" s="86">
        <f>IFERROR(INDEX(Backlog!B$6:B$1005,Calculation!$B665,1),"")</f>
        <v>0</v>
      </c>
      <c r="D665" s="86" t="str">
        <f>IFERROR(IF(INDEX(Backlog!C$6:C$1005,Calculation!$B665,1)="","",INDEX(Backlog!C$6:C$1005,Calculation!$B665,1)),"")</f>
        <v/>
      </c>
      <c r="E665" s="86" t="str">
        <f>IFERROR(""&amp;INDEX(Backlog!D$6:D$1005,Calculation!$B665,1),"")</f>
        <v/>
      </c>
      <c r="F665" s="86" t="str">
        <f>IFERROR(""&amp;INDEX(Backlog!E$6:E$1005,Calculation!$B665,1),"")</f>
        <v/>
      </c>
      <c r="G665" s="86" t="str">
        <f>IFERROR(""&amp;INDEX(Backlog!F$6:F$1005,Calculation!$B665,1),"")</f>
        <v/>
      </c>
      <c r="H665" s="86" t="str">
        <f>IFERROR(IF(INDEX(Backlog!G$6:G$1005,Calculation!$B665,1)="","",INDEX(Backlog!G$6:G$1005,Calculation!$B665,1)),"")</f>
        <v/>
      </c>
      <c r="I665" s="86" t="str">
        <f>IFERROR(IF(INDEX(Backlog!H$6:H$1005,Calculation!$B665,1)="","Not set",INDEX(Backlog!H$6:H$1005,Calculation!$B665,1)),"")</f>
        <v>Not set</v>
      </c>
      <c r="J665" s="86" t="str">
        <f>IFERROR(""&amp;INDEX(Backlog!I$6:I$1005,Calculation!$B665,1),"")</f>
        <v/>
      </c>
      <c r="K665" s="86" t="str">
        <f>IFERROR(IF(LEN(INDEX(Backlog!J$6:J$1005,Calculation!$B665,1))=0,"Not set",INDEX(Backlog!J$6:J$1005,Calculation!$B665,1)),"")</f>
        <v>Not set</v>
      </c>
      <c r="L665" s="105" t="str">
        <f>IFERROR(IF(INDEX(Backlog!K$6:K$1005,Calculation!$B665,1)="","",INDEX(Backlog!K$6:K$1005,Calculation!$B665,1)),"")</f>
        <v/>
      </c>
      <c r="M665" s="105" t="str">
        <f t="shared" si="212"/>
        <v/>
      </c>
      <c r="N665" s="105" t="str">
        <f>IFERROR(IF(INDEX(Backlog!L$6:L$1005,Calculation!$B665,1)="","",INDEX(Backlog!L$6:L$1005,Calculation!$B665,1)),"")</f>
        <v/>
      </c>
      <c r="O665" s="105" t="str">
        <f t="shared" si="213"/>
        <v/>
      </c>
      <c r="P665" s="86" t="str">
        <f>IFERROR(""&amp;INDEX(Backlog!M$6:M$1005,Calculation!$B665,1),"")</f>
        <v/>
      </c>
      <c r="Q665" s="106" t="str">
        <f t="shared" si="214"/>
        <v/>
      </c>
      <c r="R665" s="106">
        <f t="shared" si="215"/>
        <v>0</v>
      </c>
      <c r="T665" s="107">
        <f t="shared" si="216"/>
        <v>0</v>
      </c>
      <c r="U665" s="86">
        <f t="shared" si="217"/>
        <v>1</v>
      </c>
      <c r="V665" s="86">
        <f t="shared" si="218"/>
        <v>1</v>
      </c>
      <c r="W665" s="86">
        <f t="shared" si="219"/>
        <v>1</v>
      </c>
      <c r="X665" s="86">
        <f t="shared" si="226"/>
        <v>0</v>
      </c>
      <c r="Y665" s="86" t="str">
        <f t="shared" si="220"/>
        <v xml:space="preserve">#0 - </v>
      </c>
      <c r="Z665" s="86" t="str">
        <f t="shared" si="221"/>
        <v>-</v>
      </c>
      <c r="AA665" s="86" t="str">
        <f>IF(X665=0,"",IF(LEN(K665)=0,COLUMN(Kanban!$D$8),IFERROR(MATCH(K665,Kanban!$A$8:$AI$8,0),COLUMN(Kanban!$D$8))))</f>
        <v/>
      </c>
      <c r="AB665" s="86" t="str">
        <f>IF(X665=0,"",2*COUNTIF($AA$5:AA665,AA665)+$AF$5)</f>
        <v/>
      </c>
      <c r="AC665" s="106" t="str">
        <f t="shared" si="227"/>
        <v>-</v>
      </c>
      <c r="BF665" s="111" t="str">
        <f t="array" ref="BF665">IFERROR(SMALL(IF($D$5:$D$1004=$AP$6,$N$5:$N$1004,""),B665),"")</f>
        <v/>
      </c>
      <c r="BG665" s="112" t="str">
        <f>IF(IFERROR(MATCH(BF665,$BF$4:BF664,0),0)=0,MAX($BG$4:BG664)+1,"")</f>
        <v/>
      </c>
      <c r="BH665" s="113" t="str">
        <f t="shared" si="222"/>
        <v/>
      </c>
      <c r="BI665" s="112" t="str">
        <f t="shared" si="223"/>
        <v/>
      </c>
      <c r="BJ665" s="86" t="str">
        <f t="shared" si="224"/>
        <v/>
      </c>
      <c r="BK665" s="86" t="str">
        <f t="shared" si="228"/>
        <v/>
      </c>
      <c r="BL665" s="86" t="str">
        <f t="shared" si="225"/>
        <v/>
      </c>
      <c r="BM665" s="86" t="str">
        <f t="shared" si="229"/>
        <v/>
      </c>
    </row>
    <row r="666" spans="2:65" s="7" customFormat="1" x14ac:dyDescent="0.25">
      <c r="B666" s="104">
        <v>662</v>
      </c>
      <c r="C666" s="86">
        <f>IFERROR(INDEX(Backlog!B$6:B$1005,Calculation!$B666,1),"")</f>
        <v>0</v>
      </c>
      <c r="D666" s="86" t="str">
        <f>IFERROR(IF(INDEX(Backlog!C$6:C$1005,Calculation!$B666,1)="","",INDEX(Backlog!C$6:C$1005,Calculation!$B666,1)),"")</f>
        <v/>
      </c>
      <c r="E666" s="86" t="str">
        <f>IFERROR(""&amp;INDEX(Backlog!D$6:D$1005,Calculation!$B666,1),"")</f>
        <v/>
      </c>
      <c r="F666" s="86" t="str">
        <f>IFERROR(""&amp;INDEX(Backlog!E$6:E$1005,Calculation!$B666,1),"")</f>
        <v/>
      </c>
      <c r="G666" s="86" t="str">
        <f>IFERROR(""&amp;INDEX(Backlog!F$6:F$1005,Calculation!$B666,1),"")</f>
        <v/>
      </c>
      <c r="H666" s="86" t="str">
        <f>IFERROR(IF(INDEX(Backlog!G$6:G$1005,Calculation!$B666,1)="","",INDEX(Backlog!G$6:G$1005,Calculation!$B666,1)),"")</f>
        <v/>
      </c>
      <c r="I666" s="86" t="str">
        <f>IFERROR(IF(INDEX(Backlog!H$6:H$1005,Calculation!$B666,1)="","Not set",INDEX(Backlog!H$6:H$1005,Calculation!$B666,1)),"")</f>
        <v>Not set</v>
      </c>
      <c r="J666" s="86" t="str">
        <f>IFERROR(""&amp;INDEX(Backlog!I$6:I$1005,Calculation!$B666,1),"")</f>
        <v/>
      </c>
      <c r="K666" s="86" t="str">
        <f>IFERROR(IF(LEN(INDEX(Backlog!J$6:J$1005,Calculation!$B666,1))=0,"Not set",INDEX(Backlog!J$6:J$1005,Calculation!$B666,1)),"")</f>
        <v>Not set</v>
      </c>
      <c r="L666" s="105" t="str">
        <f>IFERROR(IF(INDEX(Backlog!K$6:K$1005,Calculation!$B666,1)="","",INDEX(Backlog!K$6:K$1005,Calculation!$B666,1)),"")</f>
        <v/>
      </c>
      <c r="M666" s="105" t="str">
        <f t="shared" si="212"/>
        <v/>
      </c>
      <c r="N666" s="105" t="str">
        <f>IFERROR(IF(INDEX(Backlog!L$6:L$1005,Calculation!$B666,1)="","",INDEX(Backlog!L$6:L$1005,Calculation!$B666,1)),"")</f>
        <v/>
      </c>
      <c r="O666" s="105" t="str">
        <f t="shared" si="213"/>
        <v/>
      </c>
      <c r="P666" s="86" t="str">
        <f>IFERROR(""&amp;INDEX(Backlog!M$6:M$1005,Calculation!$B666,1),"")</f>
        <v/>
      </c>
      <c r="Q666" s="106" t="str">
        <f t="shared" si="214"/>
        <v/>
      </c>
      <c r="R666" s="106">
        <f t="shared" si="215"/>
        <v>0</v>
      </c>
      <c r="T666" s="107">
        <f t="shared" si="216"/>
        <v>0</v>
      </c>
      <c r="U666" s="86">
        <f t="shared" si="217"/>
        <v>1</v>
      </c>
      <c r="V666" s="86">
        <f t="shared" si="218"/>
        <v>1</v>
      </c>
      <c r="W666" s="86">
        <f t="shared" si="219"/>
        <v>1</v>
      </c>
      <c r="X666" s="86">
        <f t="shared" si="226"/>
        <v>0</v>
      </c>
      <c r="Y666" s="86" t="str">
        <f t="shared" si="220"/>
        <v xml:space="preserve">#0 - </v>
      </c>
      <c r="Z666" s="86" t="str">
        <f t="shared" si="221"/>
        <v>-</v>
      </c>
      <c r="AA666" s="86" t="str">
        <f>IF(X666=0,"",IF(LEN(K666)=0,COLUMN(Kanban!$D$8),IFERROR(MATCH(K666,Kanban!$A$8:$AI$8,0),COLUMN(Kanban!$D$8))))</f>
        <v/>
      </c>
      <c r="AB666" s="86" t="str">
        <f>IF(X666=0,"",2*COUNTIF($AA$5:AA666,AA666)+$AF$5)</f>
        <v/>
      </c>
      <c r="AC666" s="106" t="str">
        <f t="shared" si="227"/>
        <v>-</v>
      </c>
      <c r="BF666" s="111" t="str">
        <f t="array" ref="BF666">IFERROR(SMALL(IF($D$5:$D$1004=$AP$6,$N$5:$N$1004,""),B666),"")</f>
        <v/>
      </c>
      <c r="BG666" s="112" t="str">
        <f>IF(IFERROR(MATCH(BF666,$BF$4:BF665,0),0)=0,MAX($BG$4:BG665)+1,"")</f>
        <v/>
      </c>
      <c r="BH666" s="113" t="str">
        <f t="shared" si="222"/>
        <v/>
      </c>
      <c r="BI666" s="112" t="str">
        <f t="shared" si="223"/>
        <v/>
      </c>
      <c r="BJ666" s="86" t="str">
        <f t="shared" si="224"/>
        <v/>
      </c>
      <c r="BK666" s="86" t="str">
        <f t="shared" si="228"/>
        <v/>
      </c>
      <c r="BL666" s="86" t="str">
        <f t="shared" si="225"/>
        <v/>
      </c>
      <c r="BM666" s="86" t="str">
        <f t="shared" si="229"/>
        <v/>
      </c>
    </row>
    <row r="667" spans="2:65" s="7" customFormat="1" x14ac:dyDescent="0.25">
      <c r="B667" s="104">
        <v>663</v>
      </c>
      <c r="C667" s="86">
        <f>IFERROR(INDEX(Backlog!B$6:B$1005,Calculation!$B667,1),"")</f>
        <v>0</v>
      </c>
      <c r="D667" s="86" t="str">
        <f>IFERROR(IF(INDEX(Backlog!C$6:C$1005,Calculation!$B667,1)="","",INDEX(Backlog!C$6:C$1005,Calculation!$B667,1)),"")</f>
        <v/>
      </c>
      <c r="E667" s="86" t="str">
        <f>IFERROR(""&amp;INDEX(Backlog!D$6:D$1005,Calculation!$B667,1),"")</f>
        <v/>
      </c>
      <c r="F667" s="86" t="str">
        <f>IFERROR(""&amp;INDEX(Backlog!E$6:E$1005,Calculation!$B667,1),"")</f>
        <v/>
      </c>
      <c r="G667" s="86" t="str">
        <f>IFERROR(""&amp;INDEX(Backlog!F$6:F$1005,Calculation!$B667,1),"")</f>
        <v/>
      </c>
      <c r="H667" s="86" t="str">
        <f>IFERROR(IF(INDEX(Backlog!G$6:G$1005,Calculation!$B667,1)="","",INDEX(Backlog!G$6:G$1005,Calculation!$B667,1)),"")</f>
        <v/>
      </c>
      <c r="I667" s="86" t="str">
        <f>IFERROR(IF(INDEX(Backlog!H$6:H$1005,Calculation!$B667,1)="","Not set",INDEX(Backlog!H$6:H$1005,Calculation!$B667,1)),"")</f>
        <v>Not set</v>
      </c>
      <c r="J667" s="86" t="str">
        <f>IFERROR(""&amp;INDEX(Backlog!I$6:I$1005,Calculation!$B667,1),"")</f>
        <v/>
      </c>
      <c r="K667" s="86" t="str">
        <f>IFERROR(IF(LEN(INDEX(Backlog!J$6:J$1005,Calculation!$B667,1))=0,"Not set",INDEX(Backlog!J$6:J$1005,Calculation!$B667,1)),"")</f>
        <v>Not set</v>
      </c>
      <c r="L667" s="105" t="str">
        <f>IFERROR(IF(INDEX(Backlog!K$6:K$1005,Calculation!$B667,1)="","",INDEX(Backlog!K$6:K$1005,Calculation!$B667,1)),"")</f>
        <v/>
      </c>
      <c r="M667" s="105" t="str">
        <f t="shared" si="212"/>
        <v/>
      </c>
      <c r="N667" s="105" t="str">
        <f>IFERROR(IF(INDEX(Backlog!L$6:L$1005,Calculation!$B667,1)="","",INDEX(Backlog!L$6:L$1005,Calculation!$B667,1)),"")</f>
        <v/>
      </c>
      <c r="O667" s="105" t="str">
        <f t="shared" si="213"/>
        <v/>
      </c>
      <c r="P667" s="86" t="str">
        <f>IFERROR(""&amp;INDEX(Backlog!M$6:M$1005,Calculation!$B667,1),"")</f>
        <v/>
      </c>
      <c r="Q667" s="106" t="str">
        <f t="shared" si="214"/>
        <v/>
      </c>
      <c r="R667" s="106">
        <f t="shared" si="215"/>
        <v>0</v>
      </c>
      <c r="T667" s="107">
        <f t="shared" si="216"/>
        <v>0</v>
      </c>
      <c r="U667" s="86">
        <f t="shared" si="217"/>
        <v>1</v>
      </c>
      <c r="V667" s="86">
        <f t="shared" si="218"/>
        <v>1</v>
      </c>
      <c r="W667" s="86">
        <f t="shared" si="219"/>
        <v>1</v>
      </c>
      <c r="X667" s="86">
        <f t="shared" si="226"/>
        <v>0</v>
      </c>
      <c r="Y667" s="86" t="str">
        <f t="shared" si="220"/>
        <v xml:space="preserve">#0 - </v>
      </c>
      <c r="Z667" s="86" t="str">
        <f t="shared" si="221"/>
        <v>-</v>
      </c>
      <c r="AA667" s="86" t="str">
        <f>IF(X667=0,"",IF(LEN(K667)=0,COLUMN(Kanban!$D$8),IFERROR(MATCH(K667,Kanban!$A$8:$AI$8,0),COLUMN(Kanban!$D$8))))</f>
        <v/>
      </c>
      <c r="AB667" s="86" t="str">
        <f>IF(X667=0,"",2*COUNTIF($AA$5:AA667,AA667)+$AF$5)</f>
        <v/>
      </c>
      <c r="AC667" s="106" t="str">
        <f t="shared" si="227"/>
        <v>-</v>
      </c>
      <c r="BF667" s="111" t="str">
        <f t="array" ref="BF667">IFERROR(SMALL(IF($D$5:$D$1004=$AP$6,$N$5:$N$1004,""),B667),"")</f>
        <v/>
      </c>
      <c r="BG667" s="112" t="str">
        <f>IF(IFERROR(MATCH(BF667,$BF$4:BF666,0),0)=0,MAX($BG$4:BG666)+1,"")</f>
        <v/>
      </c>
      <c r="BH667" s="113" t="str">
        <f t="shared" si="222"/>
        <v/>
      </c>
      <c r="BI667" s="112" t="str">
        <f t="shared" si="223"/>
        <v/>
      </c>
      <c r="BJ667" s="86" t="str">
        <f t="shared" si="224"/>
        <v/>
      </c>
      <c r="BK667" s="86" t="str">
        <f t="shared" si="228"/>
        <v/>
      </c>
      <c r="BL667" s="86" t="str">
        <f t="shared" si="225"/>
        <v/>
      </c>
      <c r="BM667" s="86" t="str">
        <f t="shared" si="229"/>
        <v/>
      </c>
    </row>
    <row r="668" spans="2:65" s="7" customFormat="1" x14ac:dyDescent="0.25">
      <c r="B668" s="104">
        <v>664</v>
      </c>
      <c r="C668" s="86">
        <f>IFERROR(INDEX(Backlog!B$6:B$1005,Calculation!$B668,1),"")</f>
        <v>0</v>
      </c>
      <c r="D668" s="86" t="str">
        <f>IFERROR(IF(INDEX(Backlog!C$6:C$1005,Calculation!$B668,1)="","",INDEX(Backlog!C$6:C$1005,Calculation!$B668,1)),"")</f>
        <v/>
      </c>
      <c r="E668" s="86" t="str">
        <f>IFERROR(""&amp;INDEX(Backlog!D$6:D$1005,Calculation!$B668,1),"")</f>
        <v/>
      </c>
      <c r="F668" s="86" t="str">
        <f>IFERROR(""&amp;INDEX(Backlog!E$6:E$1005,Calculation!$B668,1),"")</f>
        <v/>
      </c>
      <c r="G668" s="86" t="str">
        <f>IFERROR(""&amp;INDEX(Backlog!F$6:F$1005,Calculation!$B668,1),"")</f>
        <v/>
      </c>
      <c r="H668" s="86" t="str">
        <f>IFERROR(IF(INDEX(Backlog!G$6:G$1005,Calculation!$B668,1)="","",INDEX(Backlog!G$6:G$1005,Calculation!$B668,1)),"")</f>
        <v/>
      </c>
      <c r="I668" s="86" t="str">
        <f>IFERROR(IF(INDEX(Backlog!H$6:H$1005,Calculation!$B668,1)="","Not set",INDEX(Backlog!H$6:H$1005,Calculation!$B668,1)),"")</f>
        <v>Not set</v>
      </c>
      <c r="J668" s="86" t="str">
        <f>IFERROR(""&amp;INDEX(Backlog!I$6:I$1005,Calculation!$B668,1),"")</f>
        <v/>
      </c>
      <c r="K668" s="86" t="str">
        <f>IFERROR(IF(LEN(INDEX(Backlog!J$6:J$1005,Calculation!$B668,1))=0,"Not set",INDEX(Backlog!J$6:J$1005,Calculation!$B668,1)),"")</f>
        <v>Not set</v>
      </c>
      <c r="L668" s="105" t="str">
        <f>IFERROR(IF(INDEX(Backlog!K$6:K$1005,Calculation!$B668,1)="","",INDEX(Backlog!K$6:K$1005,Calculation!$B668,1)),"")</f>
        <v/>
      </c>
      <c r="M668" s="105" t="str">
        <f t="shared" si="212"/>
        <v/>
      </c>
      <c r="N668" s="105" t="str">
        <f>IFERROR(IF(INDEX(Backlog!L$6:L$1005,Calculation!$B668,1)="","",INDEX(Backlog!L$6:L$1005,Calculation!$B668,1)),"")</f>
        <v/>
      </c>
      <c r="O668" s="105" t="str">
        <f t="shared" si="213"/>
        <v/>
      </c>
      <c r="P668" s="86" t="str">
        <f>IFERROR(""&amp;INDEX(Backlog!M$6:M$1005,Calculation!$B668,1),"")</f>
        <v/>
      </c>
      <c r="Q668" s="106" t="str">
        <f t="shared" si="214"/>
        <v/>
      </c>
      <c r="R668" s="106">
        <f t="shared" si="215"/>
        <v>0</v>
      </c>
      <c r="T668" s="107">
        <f t="shared" si="216"/>
        <v>0</v>
      </c>
      <c r="U668" s="86">
        <f t="shared" si="217"/>
        <v>1</v>
      </c>
      <c r="V668" s="86">
        <f t="shared" si="218"/>
        <v>1</v>
      </c>
      <c r="W668" s="86">
        <f t="shared" si="219"/>
        <v>1</v>
      </c>
      <c r="X668" s="86">
        <f t="shared" si="226"/>
        <v>0</v>
      </c>
      <c r="Y668" s="86" t="str">
        <f t="shared" si="220"/>
        <v xml:space="preserve">#0 - </v>
      </c>
      <c r="Z668" s="86" t="str">
        <f t="shared" si="221"/>
        <v>-</v>
      </c>
      <c r="AA668" s="86" t="str">
        <f>IF(X668=0,"",IF(LEN(K668)=0,COLUMN(Kanban!$D$8),IFERROR(MATCH(K668,Kanban!$A$8:$AI$8,0),COLUMN(Kanban!$D$8))))</f>
        <v/>
      </c>
      <c r="AB668" s="86" t="str">
        <f>IF(X668=0,"",2*COUNTIF($AA$5:AA668,AA668)+$AF$5)</f>
        <v/>
      </c>
      <c r="AC668" s="106" t="str">
        <f t="shared" si="227"/>
        <v>-</v>
      </c>
      <c r="BF668" s="111" t="str">
        <f t="array" ref="BF668">IFERROR(SMALL(IF($D$5:$D$1004=$AP$6,$N$5:$N$1004,""),B668),"")</f>
        <v/>
      </c>
      <c r="BG668" s="112" t="str">
        <f>IF(IFERROR(MATCH(BF668,$BF$4:BF667,0),0)=0,MAX($BG$4:BG667)+1,"")</f>
        <v/>
      </c>
      <c r="BH668" s="113" t="str">
        <f t="shared" si="222"/>
        <v/>
      </c>
      <c r="BI668" s="112" t="str">
        <f t="shared" si="223"/>
        <v/>
      </c>
      <c r="BJ668" s="86" t="str">
        <f t="shared" si="224"/>
        <v/>
      </c>
      <c r="BK668" s="86" t="str">
        <f t="shared" si="228"/>
        <v/>
      </c>
      <c r="BL668" s="86" t="str">
        <f t="shared" si="225"/>
        <v/>
      </c>
      <c r="BM668" s="86" t="str">
        <f t="shared" si="229"/>
        <v/>
      </c>
    </row>
    <row r="669" spans="2:65" s="7" customFormat="1" x14ac:dyDescent="0.25">
      <c r="B669" s="104">
        <v>665</v>
      </c>
      <c r="C669" s="86">
        <f>IFERROR(INDEX(Backlog!B$6:B$1005,Calculation!$B669,1),"")</f>
        <v>0</v>
      </c>
      <c r="D669" s="86" t="str">
        <f>IFERROR(IF(INDEX(Backlog!C$6:C$1005,Calculation!$B669,1)="","",INDEX(Backlog!C$6:C$1005,Calculation!$B669,1)),"")</f>
        <v/>
      </c>
      <c r="E669" s="86" t="str">
        <f>IFERROR(""&amp;INDEX(Backlog!D$6:D$1005,Calculation!$B669,1),"")</f>
        <v/>
      </c>
      <c r="F669" s="86" t="str">
        <f>IFERROR(""&amp;INDEX(Backlog!E$6:E$1005,Calculation!$B669,1),"")</f>
        <v/>
      </c>
      <c r="G669" s="86" t="str">
        <f>IFERROR(""&amp;INDEX(Backlog!F$6:F$1005,Calculation!$B669,1),"")</f>
        <v/>
      </c>
      <c r="H669" s="86" t="str">
        <f>IFERROR(IF(INDEX(Backlog!G$6:G$1005,Calculation!$B669,1)="","",INDEX(Backlog!G$6:G$1005,Calculation!$B669,1)),"")</f>
        <v/>
      </c>
      <c r="I669" s="86" t="str">
        <f>IFERROR(IF(INDEX(Backlog!H$6:H$1005,Calculation!$B669,1)="","Not set",INDEX(Backlog!H$6:H$1005,Calculation!$B669,1)),"")</f>
        <v>Not set</v>
      </c>
      <c r="J669" s="86" t="str">
        <f>IFERROR(""&amp;INDEX(Backlog!I$6:I$1005,Calculation!$B669,1),"")</f>
        <v/>
      </c>
      <c r="K669" s="86" t="str">
        <f>IFERROR(IF(LEN(INDEX(Backlog!J$6:J$1005,Calculation!$B669,1))=0,"Not set",INDEX(Backlog!J$6:J$1005,Calculation!$B669,1)),"")</f>
        <v>Not set</v>
      </c>
      <c r="L669" s="105" t="str">
        <f>IFERROR(IF(INDEX(Backlog!K$6:K$1005,Calculation!$B669,1)="","",INDEX(Backlog!K$6:K$1005,Calculation!$B669,1)),"")</f>
        <v/>
      </c>
      <c r="M669" s="105" t="str">
        <f t="shared" si="212"/>
        <v/>
      </c>
      <c r="N669" s="105" t="str">
        <f>IFERROR(IF(INDEX(Backlog!L$6:L$1005,Calculation!$B669,1)="","",INDEX(Backlog!L$6:L$1005,Calculation!$B669,1)),"")</f>
        <v/>
      </c>
      <c r="O669" s="105" t="str">
        <f t="shared" si="213"/>
        <v/>
      </c>
      <c r="P669" s="86" t="str">
        <f>IFERROR(""&amp;INDEX(Backlog!M$6:M$1005,Calculation!$B669,1),"")</f>
        <v/>
      </c>
      <c r="Q669" s="106" t="str">
        <f t="shared" si="214"/>
        <v/>
      </c>
      <c r="R669" s="106">
        <f t="shared" si="215"/>
        <v>0</v>
      </c>
      <c r="T669" s="107">
        <f t="shared" si="216"/>
        <v>0</v>
      </c>
      <c r="U669" s="86">
        <f t="shared" si="217"/>
        <v>1</v>
      </c>
      <c r="V669" s="86">
        <f t="shared" si="218"/>
        <v>1</v>
      </c>
      <c r="W669" s="86">
        <f t="shared" si="219"/>
        <v>1</v>
      </c>
      <c r="X669" s="86">
        <f t="shared" si="226"/>
        <v>0</v>
      </c>
      <c r="Y669" s="86" t="str">
        <f t="shared" si="220"/>
        <v xml:space="preserve">#0 - </v>
      </c>
      <c r="Z669" s="86" t="str">
        <f t="shared" si="221"/>
        <v>-</v>
      </c>
      <c r="AA669" s="86" t="str">
        <f>IF(X669=0,"",IF(LEN(K669)=0,COLUMN(Kanban!$D$8),IFERROR(MATCH(K669,Kanban!$A$8:$AI$8,0),COLUMN(Kanban!$D$8))))</f>
        <v/>
      </c>
      <c r="AB669" s="86" t="str">
        <f>IF(X669=0,"",2*COUNTIF($AA$5:AA669,AA669)+$AF$5)</f>
        <v/>
      </c>
      <c r="AC669" s="106" t="str">
        <f t="shared" si="227"/>
        <v>-</v>
      </c>
      <c r="BF669" s="111" t="str">
        <f t="array" ref="BF669">IFERROR(SMALL(IF($D$5:$D$1004=$AP$6,$N$5:$N$1004,""),B669),"")</f>
        <v/>
      </c>
      <c r="BG669" s="112" t="str">
        <f>IF(IFERROR(MATCH(BF669,$BF$4:BF668,0),0)=0,MAX($BG$4:BG668)+1,"")</f>
        <v/>
      </c>
      <c r="BH669" s="113" t="str">
        <f t="shared" si="222"/>
        <v/>
      </c>
      <c r="BI669" s="112" t="str">
        <f t="shared" si="223"/>
        <v/>
      </c>
      <c r="BJ669" s="86" t="str">
        <f t="shared" si="224"/>
        <v/>
      </c>
      <c r="BK669" s="86" t="str">
        <f t="shared" si="228"/>
        <v/>
      </c>
      <c r="BL669" s="86" t="str">
        <f t="shared" si="225"/>
        <v/>
      </c>
      <c r="BM669" s="86" t="str">
        <f t="shared" si="229"/>
        <v/>
      </c>
    </row>
    <row r="670" spans="2:65" s="7" customFormat="1" x14ac:dyDescent="0.25">
      <c r="B670" s="104">
        <v>666</v>
      </c>
      <c r="C670" s="86">
        <f>IFERROR(INDEX(Backlog!B$6:B$1005,Calculation!$B670,1),"")</f>
        <v>0</v>
      </c>
      <c r="D670" s="86" t="str">
        <f>IFERROR(IF(INDEX(Backlog!C$6:C$1005,Calculation!$B670,1)="","",INDEX(Backlog!C$6:C$1005,Calculation!$B670,1)),"")</f>
        <v/>
      </c>
      <c r="E670" s="86" t="str">
        <f>IFERROR(""&amp;INDEX(Backlog!D$6:D$1005,Calculation!$B670,1),"")</f>
        <v/>
      </c>
      <c r="F670" s="86" t="str">
        <f>IFERROR(""&amp;INDEX(Backlog!E$6:E$1005,Calculation!$B670,1),"")</f>
        <v/>
      </c>
      <c r="G670" s="86" t="str">
        <f>IFERROR(""&amp;INDEX(Backlog!F$6:F$1005,Calculation!$B670,1),"")</f>
        <v/>
      </c>
      <c r="H670" s="86" t="str">
        <f>IFERROR(IF(INDEX(Backlog!G$6:G$1005,Calculation!$B670,1)="","",INDEX(Backlog!G$6:G$1005,Calculation!$B670,1)),"")</f>
        <v/>
      </c>
      <c r="I670" s="86" t="str">
        <f>IFERROR(IF(INDEX(Backlog!H$6:H$1005,Calculation!$B670,1)="","Not set",INDEX(Backlog!H$6:H$1005,Calculation!$B670,1)),"")</f>
        <v>Not set</v>
      </c>
      <c r="J670" s="86" t="str">
        <f>IFERROR(""&amp;INDEX(Backlog!I$6:I$1005,Calculation!$B670,1),"")</f>
        <v/>
      </c>
      <c r="K670" s="86" t="str">
        <f>IFERROR(IF(LEN(INDEX(Backlog!J$6:J$1005,Calculation!$B670,1))=0,"Not set",INDEX(Backlog!J$6:J$1005,Calculation!$B670,1)),"")</f>
        <v>Not set</v>
      </c>
      <c r="L670" s="105" t="str">
        <f>IFERROR(IF(INDEX(Backlog!K$6:K$1005,Calculation!$B670,1)="","",INDEX(Backlog!K$6:K$1005,Calculation!$B670,1)),"")</f>
        <v/>
      </c>
      <c r="M670" s="105" t="str">
        <f t="shared" si="212"/>
        <v/>
      </c>
      <c r="N670" s="105" t="str">
        <f>IFERROR(IF(INDEX(Backlog!L$6:L$1005,Calculation!$B670,1)="","",INDEX(Backlog!L$6:L$1005,Calculation!$B670,1)),"")</f>
        <v/>
      </c>
      <c r="O670" s="105" t="str">
        <f t="shared" si="213"/>
        <v/>
      </c>
      <c r="P670" s="86" t="str">
        <f>IFERROR(""&amp;INDEX(Backlog!M$6:M$1005,Calculation!$B670,1),"")</f>
        <v/>
      </c>
      <c r="Q670" s="106" t="str">
        <f t="shared" si="214"/>
        <v/>
      </c>
      <c r="R670" s="106">
        <f t="shared" si="215"/>
        <v>0</v>
      </c>
      <c r="T670" s="107">
        <f t="shared" si="216"/>
        <v>0</v>
      </c>
      <c r="U670" s="86">
        <f t="shared" si="217"/>
        <v>1</v>
      </c>
      <c r="V670" s="86">
        <f t="shared" si="218"/>
        <v>1</v>
      </c>
      <c r="W670" s="86">
        <f t="shared" si="219"/>
        <v>1</v>
      </c>
      <c r="X670" s="86">
        <f t="shared" si="226"/>
        <v>0</v>
      </c>
      <c r="Y670" s="86" t="str">
        <f t="shared" si="220"/>
        <v xml:space="preserve">#0 - </v>
      </c>
      <c r="Z670" s="86" t="str">
        <f t="shared" si="221"/>
        <v>-</v>
      </c>
      <c r="AA670" s="86" t="str">
        <f>IF(X670=0,"",IF(LEN(K670)=0,COLUMN(Kanban!$D$8),IFERROR(MATCH(K670,Kanban!$A$8:$AI$8,0),COLUMN(Kanban!$D$8))))</f>
        <v/>
      </c>
      <c r="AB670" s="86" t="str">
        <f>IF(X670=0,"",2*COUNTIF($AA$5:AA670,AA670)+$AF$5)</f>
        <v/>
      </c>
      <c r="AC670" s="106" t="str">
        <f t="shared" si="227"/>
        <v>-</v>
      </c>
      <c r="BF670" s="111" t="str">
        <f t="array" ref="BF670">IFERROR(SMALL(IF($D$5:$D$1004=$AP$6,$N$5:$N$1004,""),B670),"")</f>
        <v/>
      </c>
      <c r="BG670" s="112" t="str">
        <f>IF(IFERROR(MATCH(BF670,$BF$4:BF669,0),0)=0,MAX($BG$4:BG669)+1,"")</f>
        <v/>
      </c>
      <c r="BH670" s="113" t="str">
        <f t="shared" si="222"/>
        <v/>
      </c>
      <c r="BI670" s="112" t="str">
        <f t="shared" si="223"/>
        <v/>
      </c>
      <c r="BJ670" s="86" t="str">
        <f t="shared" si="224"/>
        <v/>
      </c>
      <c r="BK670" s="86" t="str">
        <f t="shared" si="228"/>
        <v/>
      </c>
      <c r="BL670" s="86" t="str">
        <f t="shared" si="225"/>
        <v/>
      </c>
      <c r="BM670" s="86" t="str">
        <f t="shared" si="229"/>
        <v/>
      </c>
    </row>
    <row r="671" spans="2:65" s="7" customFormat="1" x14ac:dyDescent="0.25">
      <c r="B671" s="104">
        <v>667</v>
      </c>
      <c r="C671" s="86">
        <f>IFERROR(INDEX(Backlog!B$6:B$1005,Calculation!$B671,1),"")</f>
        <v>0</v>
      </c>
      <c r="D671" s="86" t="str">
        <f>IFERROR(IF(INDEX(Backlog!C$6:C$1005,Calculation!$B671,1)="","",INDEX(Backlog!C$6:C$1005,Calculation!$B671,1)),"")</f>
        <v/>
      </c>
      <c r="E671" s="86" t="str">
        <f>IFERROR(""&amp;INDEX(Backlog!D$6:D$1005,Calculation!$B671,1),"")</f>
        <v/>
      </c>
      <c r="F671" s="86" t="str">
        <f>IFERROR(""&amp;INDEX(Backlog!E$6:E$1005,Calculation!$B671,1),"")</f>
        <v/>
      </c>
      <c r="G671" s="86" t="str">
        <f>IFERROR(""&amp;INDEX(Backlog!F$6:F$1005,Calculation!$B671,1),"")</f>
        <v/>
      </c>
      <c r="H671" s="86" t="str">
        <f>IFERROR(IF(INDEX(Backlog!G$6:G$1005,Calculation!$B671,1)="","",INDEX(Backlog!G$6:G$1005,Calculation!$B671,1)),"")</f>
        <v/>
      </c>
      <c r="I671" s="86" t="str">
        <f>IFERROR(IF(INDEX(Backlog!H$6:H$1005,Calculation!$B671,1)="","Not set",INDEX(Backlog!H$6:H$1005,Calculation!$B671,1)),"")</f>
        <v>Not set</v>
      </c>
      <c r="J671" s="86" t="str">
        <f>IFERROR(""&amp;INDEX(Backlog!I$6:I$1005,Calculation!$B671,1),"")</f>
        <v/>
      </c>
      <c r="K671" s="86" t="str">
        <f>IFERROR(IF(LEN(INDEX(Backlog!J$6:J$1005,Calculation!$B671,1))=0,"Not set",INDEX(Backlog!J$6:J$1005,Calculation!$B671,1)),"")</f>
        <v>Not set</v>
      </c>
      <c r="L671" s="105" t="str">
        <f>IFERROR(IF(INDEX(Backlog!K$6:K$1005,Calculation!$B671,1)="","",INDEX(Backlog!K$6:K$1005,Calculation!$B671,1)),"")</f>
        <v/>
      </c>
      <c r="M671" s="105" t="str">
        <f t="shared" si="212"/>
        <v/>
      </c>
      <c r="N671" s="105" t="str">
        <f>IFERROR(IF(INDEX(Backlog!L$6:L$1005,Calculation!$B671,1)="","",INDEX(Backlog!L$6:L$1005,Calculation!$B671,1)),"")</f>
        <v/>
      </c>
      <c r="O671" s="105" t="str">
        <f t="shared" si="213"/>
        <v/>
      </c>
      <c r="P671" s="86" t="str">
        <f>IFERROR(""&amp;INDEX(Backlog!M$6:M$1005,Calculation!$B671,1),"")</f>
        <v/>
      </c>
      <c r="Q671" s="106" t="str">
        <f t="shared" si="214"/>
        <v/>
      </c>
      <c r="R671" s="106">
        <f t="shared" si="215"/>
        <v>0</v>
      </c>
      <c r="T671" s="107">
        <f t="shared" si="216"/>
        <v>0</v>
      </c>
      <c r="U671" s="86">
        <f t="shared" si="217"/>
        <v>1</v>
      </c>
      <c r="V671" s="86">
        <f t="shared" si="218"/>
        <v>1</v>
      </c>
      <c r="W671" s="86">
        <f t="shared" si="219"/>
        <v>1</v>
      </c>
      <c r="X671" s="86">
        <f t="shared" si="226"/>
        <v>0</v>
      </c>
      <c r="Y671" s="86" t="str">
        <f t="shared" si="220"/>
        <v xml:space="preserve">#0 - </v>
      </c>
      <c r="Z671" s="86" t="str">
        <f t="shared" si="221"/>
        <v>-</v>
      </c>
      <c r="AA671" s="86" t="str">
        <f>IF(X671=0,"",IF(LEN(K671)=0,COLUMN(Kanban!$D$8),IFERROR(MATCH(K671,Kanban!$A$8:$AI$8,0),COLUMN(Kanban!$D$8))))</f>
        <v/>
      </c>
      <c r="AB671" s="86" t="str">
        <f>IF(X671=0,"",2*COUNTIF($AA$5:AA671,AA671)+$AF$5)</f>
        <v/>
      </c>
      <c r="AC671" s="106" t="str">
        <f t="shared" si="227"/>
        <v>-</v>
      </c>
      <c r="BF671" s="111" t="str">
        <f t="array" ref="BF671">IFERROR(SMALL(IF($D$5:$D$1004=$AP$6,$N$5:$N$1004,""),B671),"")</f>
        <v/>
      </c>
      <c r="BG671" s="112" t="str">
        <f>IF(IFERROR(MATCH(BF671,$BF$4:BF670,0),0)=0,MAX($BG$4:BG670)+1,"")</f>
        <v/>
      </c>
      <c r="BH671" s="113" t="str">
        <f t="shared" si="222"/>
        <v/>
      </c>
      <c r="BI671" s="112" t="str">
        <f t="shared" si="223"/>
        <v/>
      </c>
      <c r="BJ671" s="86" t="str">
        <f t="shared" si="224"/>
        <v/>
      </c>
      <c r="BK671" s="86" t="str">
        <f t="shared" si="228"/>
        <v/>
      </c>
      <c r="BL671" s="86" t="str">
        <f t="shared" si="225"/>
        <v/>
      </c>
      <c r="BM671" s="86" t="str">
        <f t="shared" si="229"/>
        <v/>
      </c>
    </row>
    <row r="672" spans="2:65" s="7" customFormat="1" x14ac:dyDescent="0.25">
      <c r="B672" s="104">
        <v>668</v>
      </c>
      <c r="C672" s="86">
        <f>IFERROR(INDEX(Backlog!B$6:B$1005,Calculation!$B672,1),"")</f>
        <v>0</v>
      </c>
      <c r="D672" s="86" t="str">
        <f>IFERROR(IF(INDEX(Backlog!C$6:C$1005,Calculation!$B672,1)="","",INDEX(Backlog!C$6:C$1005,Calculation!$B672,1)),"")</f>
        <v/>
      </c>
      <c r="E672" s="86" t="str">
        <f>IFERROR(""&amp;INDEX(Backlog!D$6:D$1005,Calculation!$B672,1),"")</f>
        <v/>
      </c>
      <c r="F672" s="86" t="str">
        <f>IFERROR(""&amp;INDEX(Backlog!E$6:E$1005,Calculation!$B672,1),"")</f>
        <v/>
      </c>
      <c r="G672" s="86" t="str">
        <f>IFERROR(""&amp;INDEX(Backlog!F$6:F$1005,Calculation!$B672,1),"")</f>
        <v/>
      </c>
      <c r="H672" s="86" t="str">
        <f>IFERROR(IF(INDEX(Backlog!G$6:G$1005,Calculation!$B672,1)="","",INDEX(Backlog!G$6:G$1005,Calculation!$B672,1)),"")</f>
        <v/>
      </c>
      <c r="I672" s="86" t="str">
        <f>IFERROR(IF(INDEX(Backlog!H$6:H$1005,Calculation!$B672,1)="","Not set",INDEX(Backlog!H$6:H$1005,Calculation!$B672,1)),"")</f>
        <v>Not set</v>
      </c>
      <c r="J672" s="86" t="str">
        <f>IFERROR(""&amp;INDEX(Backlog!I$6:I$1005,Calculation!$B672,1),"")</f>
        <v/>
      </c>
      <c r="K672" s="86" t="str">
        <f>IFERROR(IF(LEN(INDEX(Backlog!J$6:J$1005,Calculation!$B672,1))=0,"Not set",INDEX(Backlog!J$6:J$1005,Calculation!$B672,1)),"")</f>
        <v>Not set</v>
      </c>
      <c r="L672" s="105" t="str">
        <f>IFERROR(IF(INDEX(Backlog!K$6:K$1005,Calculation!$B672,1)="","",INDEX(Backlog!K$6:K$1005,Calculation!$B672,1)),"")</f>
        <v/>
      </c>
      <c r="M672" s="105" t="str">
        <f t="shared" si="212"/>
        <v/>
      </c>
      <c r="N672" s="105" t="str">
        <f>IFERROR(IF(INDEX(Backlog!L$6:L$1005,Calculation!$B672,1)="","",INDEX(Backlog!L$6:L$1005,Calculation!$B672,1)),"")</f>
        <v/>
      </c>
      <c r="O672" s="105" t="str">
        <f t="shared" si="213"/>
        <v/>
      </c>
      <c r="P672" s="86" t="str">
        <f>IFERROR(""&amp;INDEX(Backlog!M$6:M$1005,Calculation!$B672,1),"")</f>
        <v/>
      </c>
      <c r="Q672" s="106" t="str">
        <f t="shared" si="214"/>
        <v/>
      </c>
      <c r="R672" s="106">
        <f t="shared" si="215"/>
        <v>0</v>
      </c>
      <c r="T672" s="107">
        <f t="shared" si="216"/>
        <v>0</v>
      </c>
      <c r="U672" s="86">
        <f t="shared" si="217"/>
        <v>1</v>
      </c>
      <c r="V672" s="86">
        <f t="shared" si="218"/>
        <v>1</v>
      </c>
      <c r="W672" s="86">
        <f t="shared" si="219"/>
        <v>1</v>
      </c>
      <c r="X672" s="86">
        <f t="shared" si="226"/>
        <v>0</v>
      </c>
      <c r="Y672" s="86" t="str">
        <f t="shared" si="220"/>
        <v xml:space="preserve">#0 - </v>
      </c>
      <c r="Z672" s="86" t="str">
        <f t="shared" si="221"/>
        <v>-</v>
      </c>
      <c r="AA672" s="86" t="str">
        <f>IF(X672=0,"",IF(LEN(K672)=0,COLUMN(Kanban!$D$8),IFERROR(MATCH(K672,Kanban!$A$8:$AI$8,0),COLUMN(Kanban!$D$8))))</f>
        <v/>
      </c>
      <c r="AB672" s="86" t="str">
        <f>IF(X672=0,"",2*COUNTIF($AA$5:AA672,AA672)+$AF$5)</f>
        <v/>
      </c>
      <c r="AC672" s="106" t="str">
        <f t="shared" si="227"/>
        <v>-</v>
      </c>
      <c r="BF672" s="111" t="str">
        <f t="array" ref="BF672">IFERROR(SMALL(IF($D$5:$D$1004=$AP$6,$N$5:$N$1004,""),B672),"")</f>
        <v/>
      </c>
      <c r="BG672" s="112" t="str">
        <f>IF(IFERROR(MATCH(BF672,$BF$4:BF671,0),0)=0,MAX($BG$4:BG671)+1,"")</f>
        <v/>
      </c>
      <c r="BH672" s="113" t="str">
        <f t="shared" si="222"/>
        <v/>
      </c>
      <c r="BI672" s="112" t="str">
        <f t="shared" si="223"/>
        <v/>
      </c>
      <c r="BJ672" s="86" t="str">
        <f t="shared" si="224"/>
        <v/>
      </c>
      <c r="BK672" s="86" t="str">
        <f t="shared" si="228"/>
        <v/>
      </c>
      <c r="BL672" s="86" t="str">
        <f t="shared" si="225"/>
        <v/>
      </c>
      <c r="BM672" s="86" t="str">
        <f t="shared" si="229"/>
        <v/>
      </c>
    </row>
    <row r="673" spans="2:65" s="7" customFormat="1" x14ac:dyDescent="0.25">
      <c r="B673" s="104">
        <v>669</v>
      </c>
      <c r="C673" s="86">
        <f>IFERROR(INDEX(Backlog!B$6:B$1005,Calculation!$B673,1),"")</f>
        <v>0</v>
      </c>
      <c r="D673" s="86" t="str">
        <f>IFERROR(IF(INDEX(Backlog!C$6:C$1005,Calculation!$B673,1)="","",INDEX(Backlog!C$6:C$1005,Calculation!$B673,1)),"")</f>
        <v/>
      </c>
      <c r="E673" s="86" t="str">
        <f>IFERROR(""&amp;INDEX(Backlog!D$6:D$1005,Calculation!$B673,1),"")</f>
        <v/>
      </c>
      <c r="F673" s="86" t="str">
        <f>IFERROR(""&amp;INDEX(Backlog!E$6:E$1005,Calculation!$B673,1),"")</f>
        <v/>
      </c>
      <c r="G673" s="86" t="str">
        <f>IFERROR(""&amp;INDEX(Backlog!F$6:F$1005,Calculation!$B673,1),"")</f>
        <v/>
      </c>
      <c r="H673" s="86" t="str">
        <f>IFERROR(IF(INDEX(Backlog!G$6:G$1005,Calculation!$B673,1)="","",INDEX(Backlog!G$6:G$1005,Calculation!$B673,1)),"")</f>
        <v/>
      </c>
      <c r="I673" s="86" t="str">
        <f>IFERROR(IF(INDEX(Backlog!H$6:H$1005,Calculation!$B673,1)="","Not set",INDEX(Backlog!H$6:H$1005,Calculation!$B673,1)),"")</f>
        <v>Not set</v>
      </c>
      <c r="J673" s="86" t="str">
        <f>IFERROR(""&amp;INDEX(Backlog!I$6:I$1005,Calculation!$B673,1),"")</f>
        <v/>
      </c>
      <c r="K673" s="86" t="str">
        <f>IFERROR(IF(LEN(INDEX(Backlog!J$6:J$1005,Calculation!$B673,1))=0,"Not set",INDEX(Backlog!J$6:J$1005,Calculation!$B673,1)),"")</f>
        <v>Not set</v>
      </c>
      <c r="L673" s="105" t="str">
        <f>IFERROR(IF(INDEX(Backlog!K$6:K$1005,Calculation!$B673,1)="","",INDEX(Backlog!K$6:K$1005,Calculation!$B673,1)),"")</f>
        <v/>
      </c>
      <c r="M673" s="105" t="str">
        <f t="shared" si="212"/>
        <v/>
      </c>
      <c r="N673" s="105" t="str">
        <f>IFERROR(IF(INDEX(Backlog!L$6:L$1005,Calculation!$B673,1)="","",INDEX(Backlog!L$6:L$1005,Calculation!$B673,1)),"")</f>
        <v/>
      </c>
      <c r="O673" s="105" t="str">
        <f t="shared" si="213"/>
        <v/>
      </c>
      <c r="P673" s="86" t="str">
        <f>IFERROR(""&amp;INDEX(Backlog!M$6:M$1005,Calculation!$B673,1),"")</f>
        <v/>
      </c>
      <c r="Q673" s="106" t="str">
        <f t="shared" si="214"/>
        <v/>
      </c>
      <c r="R673" s="106">
        <f t="shared" si="215"/>
        <v>0</v>
      </c>
      <c r="T673" s="107">
        <f t="shared" si="216"/>
        <v>0</v>
      </c>
      <c r="U673" s="86">
        <f t="shared" si="217"/>
        <v>1</v>
      </c>
      <c r="V673" s="86">
        <f t="shared" si="218"/>
        <v>1</v>
      </c>
      <c r="W673" s="86">
        <f t="shared" si="219"/>
        <v>1</v>
      </c>
      <c r="X673" s="86">
        <f t="shared" si="226"/>
        <v>0</v>
      </c>
      <c r="Y673" s="86" t="str">
        <f t="shared" si="220"/>
        <v xml:space="preserve">#0 - </v>
      </c>
      <c r="Z673" s="86" t="str">
        <f t="shared" si="221"/>
        <v>-</v>
      </c>
      <c r="AA673" s="86" t="str">
        <f>IF(X673=0,"",IF(LEN(K673)=0,COLUMN(Kanban!$D$8),IFERROR(MATCH(K673,Kanban!$A$8:$AI$8,0),COLUMN(Kanban!$D$8))))</f>
        <v/>
      </c>
      <c r="AB673" s="86" t="str">
        <f>IF(X673=0,"",2*COUNTIF($AA$5:AA673,AA673)+$AF$5)</f>
        <v/>
      </c>
      <c r="AC673" s="106" t="str">
        <f t="shared" si="227"/>
        <v>-</v>
      </c>
      <c r="BF673" s="111" t="str">
        <f t="array" ref="BF673">IFERROR(SMALL(IF($D$5:$D$1004=$AP$6,$N$5:$N$1004,""),B673),"")</f>
        <v/>
      </c>
      <c r="BG673" s="112" t="str">
        <f>IF(IFERROR(MATCH(BF673,$BF$4:BF672,0),0)=0,MAX($BG$4:BG672)+1,"")</f>
        <v/>
      </c>
      <c r="BH673" s="113" t="str">
        <f t="shared" si="222"/>
        <v/>
      </c>
      <c r="BI673" s="112" t="str">
        <f t="shared" si="223"/>
        <v/>
      </c>
      <c r="BJ673" s="86" t="str">
        <f t="shared" si="224"/>
        <v/>
      </c>
      <c r="BK673" s="86" t="str">
        <f t="shared" si="228"/>
        <v/>
      </c>
      <c r="BL673" s="86" t="str">
        <f t="shared" si="225"/>
        <v/>
      </c>
      <c r="BM673" s="86" t="str">
        <f t="shared" si="229"/>
        <v/>
      </c>
    </row>
    <row r="674" spans="2:65" s="7" customFormat="1" x14ac:dyDescent="0.25">
      <c r="B674" s="104">
        <v>670</v>
      </c>
      <c r="C674" s="86">
        <f>IFERROR(INDEX(Backlog!B$6:B$1005,Calculation!$B674,1),"")</f>
        <v>0</v>
      </c>
      <c r="D674" s="86" t="str">
        <f>IFERROR(IF(INDEX(Backlog!C$6:C$1005,Calculation!$B674,1)="","",INDEX(Backlog!C$6:C$1005,Calculation!$B674,1)),"")</f>
        <v/>
      </c>
      <c r="E674" s="86" t="str">
        <f>IFERROR(""&amp;INDEX(Backlog!D$6:D$1005,Calculation!$B674,1),"")</f>
        <v/>
      </c>
      <c r="F674" s="86" t="str">
        <f>IFERROR(""&amp;INDEX(Backlog!E$6:E$1005,Calculation!$B674,1),"")</f>
        <v/>
      </c>
      <c r="G674" s="86" t="str">
        <f>IFERROR(""&amp;INDEX(Backlog!F$6:F$1005,Calculation!$B674,1),"")</f>
        <v/>
      </c>
      <c r="H674" s="86" t="str">
        <f>IFERROR(IF(INDEX(Backlog!G$6:G$1005,Calculation!$B674,1)="","",INDEX(Backlog!G$6:G$1005,Calculation!$B674,1)),"")</f>
        <v/>
      </c>
      <c r="I674" s="86" t="str">
        <f>IFERROR(IF(INDEX(Backlog!H$6:H$1005,Calculation!$B674,1)="","Not set",INDEX(Backlog!H$6:H$1005,Calculation!$B674,1)),"")</f>
        <v>Not set</v>
      </c>
      <c r="J674" s="86" t="str">
        <f>IFERROR(""&amp;INDEX(Backlog!I$6:I$1005,Calculation!$B674,1),"")</f>
        <v/>
      </c>
      <c r="K674" s="86" t="str">
        <f>IFERROR(IF(LEN(INDEX(Backlog!J$6:J$1005,Calculation!$B674,1))=0,"Not set",INDEX(Backlog!J$6:J$1005,Calculation!$B674,1)),"")</f>
        <v>Not set</v>
      </c>
      <c r="L674" s="105" t="str">
        <f>IFERROR(IF(INDEX(Backlog!K$6:K$1005,Calculation!$B674,1)="","",INDEX(Backlog!K$6:K$1005,Calculation!$B674,1)),"")</f>
        <v/>
      </c>
      <c r="M674" s="105" t="str">
        <f t="shared" si="212"/>
        <v/>
      </c>
      <c r="N674" s="105" t="str">
        <f>IFERROR(IF(INDEX(Backlog!L$6:L$1005,Calculation!$B674,1)="","",INDEX(Backlog!L$6:L$1005,Calculation!$B674,1)),"")</f>
        <v/>
      </c>
      <c r="O674" s="105" t="str">
        <f t="shared" si="213"/>
        <v/>
      </c>
      <c r="P674" s="86" t="str">
        <f>IFERROR(""&amp;INDEX(Backlog!M$6:M$1005,Calculation!$B674,1),"")</f>
        <v/>
      </c>
      <c r="Q674" s="106" t="str">
        <f t="shared" si="214"/>
        <v/>
      </c>
      <c r="R674" s="106">
        <f t="shared" si="215"/>
        <v>0</v>
      </c>
      <c r="T674" s="107">
        <f t="shared" si="216"/>
        <v>0</v>
      </c>
      <c r="U674" s="86">
        <f t="shared" si="217"/>
        <v>1</v>
      </c>
      <c r="V674" s="86">
        <f t="shared" si="218"/>
        <v>1</v>
      </c>
      <c r="W674" s="86">
        <f t="shared" si="219"/>
        <v>1</v>
      </c>
      <c r="X674" s="86">
        <f t="shared" si="226"/>
        <v>0</v>
      </c>
      <c r="Y674" s="86" t="str">
        <f t="shared" si="220"/>
        <v xml:space="preserve">#0 - </v>
      </c>
      <c r="Z674" s="86" t="str">
        <f t="shared" si="221"/>
        <v>-</v>
      </c>
      <c r="AA674" s="86" t="str">
        <f>IF(X674=0,"",IF(LEN(K674)=0,COLUMN(Kanban!$D$8),IFERROR(MATCH(K674,Kanban!$A$8:$AI$8,0),COLUMN(Kanban!$D$8))))</f>
        <v/>
      </c>
      <c r="AB674" s="86" t="str">
        <f>IF(X674=0,"",2*COUNTIF($AA$5:AA674,AA674)+$AF$5)</f>
        <v/>
      </c>
      <c r="AC674" s="106" t="str">
        <f t="shared" si="227"/>
        <v>-</v>
      </c>
      <c r="BF674" s="111" t="str">
        <f t="array" ref="BF674">IFERROR(SMALL(IF($D$5:$D$1004=$AP$6,$N$5:$N$1004,""),B674),"")</f>
        <v/>
      </c>
      <c r="BG674" s="112" t="str">
        <f>IF(IFERROR(MATCH(BF674,$BF$4:BF673,0),0)=0,MAX($BG$4:BG673)+1,"")</f>
        <v/>
      </c>
      <c r="BH674" s="113" t="str">
        <f t="shared" si="222"/>
        <v/>
      </c>
      <c r="BI674" s="112" t="str">
        <f t="shared" si="223"/>
        <v/>
      </c>
      <c r="BJ674" s="86" t="str">
        <f t="shared" si="224"/>
        <v/>
      </c>
      <c r="BK674" s="86" t="str">
        <f t="shared" si="228"/>
        <v/>
      </c>
      <c r="BL674" s="86" t="str">
        <f t="shared" si="225"/>
        <v/>
      </c>
      <c r="BM674" s="86" t="str">
        <f t="shared" si="229"/>
        <v/>
      </c>
    </row>
    <row r="675" spans="2:65" s="7" customFormat="1" x14ac:dyDescent="0.25">
      <c r="B675" s="104">
        <v>671</v>
      </c>
      <c r="C675" s="86">
        <f>IFERROR(INDEX(Backlog!B$6:B$1005,Calculation!$B675,1),"")</f>
        <v>0</v>
      </c>
      <c r="D675" s="86" t="str">
        <f>IFERROR(IF(INDEX(Backlog!C$6:C$1005,Calculation!$B675,1)="","",INDEX(Backlog!C$6:C$1005,Calculation!$B675,1)),"")</f>
        <v/>
      </c>
      <c r="E675" s="86" t="str">
        <f>IFERROR(""&amp;INDEX(Backlog!D$6:D$1005,Calculation!$B675,1),"")</f>
        <v/>
      </c>
      <c r="F675" s="86" t="str">
        <f>IFERROR(""&amp;INDEX(Backlog!E$6:E$1005,Calculation!$B675,1),"")</f>
        <v/>
      </c>
      <c r="G675" s="86" t="str">
        <f>IFERROR(""&amp;INDEX(Backlog!F$6:F$1005,Calculation!$B675,1),"")</f>
        <v/>
      </c>
      <c r="H675" s="86" t="str">
        <f>IFERROR(IF(INDEX(Backlog!G$6:G$1005,Calculation!$B675,1)="","",INDEX(Backlog!G$6:G$1005,Calculation!$B675,1)),"")</f>
        <v/>
      </c>
      <c r="I675" s="86" t="str">
        <f>IFERROR(IF(INDEX(Backlog!H$6:H$1005,Calculation!$B675,1)="","Not set",INDEX(Backlog!H$6:H$1005,Calculation!$B675,1)),"")</f>
        <v>Not set</v>
      </c>
      <c r="J675" s="86" t="str">
        <f>IFERROR(""&amp;INDEX(Backlog!I$6:I$1005,Calculation!$B675,1),"")</f>
        <v/>
      </c>
      <c r="K675" s="86" t="str">
        <f>IFERROR(IF(LEN(INDEX(Backlog!J$6:J$1005,Calculation!$B675,1))=0,"Not set",INDEX(Backlog!J$6:J$1005,Calculation!$B675,1)),"")</f>
        <v>Not set</v>
      </c>
      <c r="L675" s="105" t="str">
        <f>IFERROR(IF(INDEX(Backlog!K$6:K$1005,Calculation!$B675,1)="","",INDEX(Backlog!K$6:K$1005,Calculation!$B675,1)),"")</f>
        <v/>
      </c>
      <c r="M675" s="105" t="str">
        <f t="shared" si="212"/>
        <v/>
      </c>
      <c r="N675" s="105" t="str">
        <f>IFERROR(IF(INDEX(Backlog!L$6:L$1005,Calculation!$B675,1)="","",INDEX(Backlog!L$6:L$1005,Calculation!$B675,1)),"")</f>
        <v/>
      </c>
      <c r="O675" s="105" t="str">
        <f t="shared" si="213"/>
        <v/>
      </c>
      <c r="P675" s="86" t="str">
        <f>IFERROR(""&amp;INDEX(Backlog!M$6:M$1005,Calculation!$B675,1),"")</f>
        <v/>
      </c>
      <c r="Q675" s="106" t="str">
        <f t="shared" si="214"/>
        <v/>
      </c>
      <c r="R675" s="106">
        <f t="shared" si="215"/>
        <v>0</v>
      </c>
      <c r="T675" s="107">
        <f t="shared" si="216"/>
        <v>0</v>
      </c>
      <c r="U675" s="86">
        <f t="shared" si="217"/>
        <v>1</v>
      </c>
      <c r="V675" s="86">
        <f t="shared" si="218"/>
        <v>1</v>
      </c>
      <c r="W675" s="86">
        <f t="shared" si="219"/>
        <v>1</v>
      </c>
      <c r="X675" s="86">
        <f t="shared" si="226"/>
        <v>0</v>
      </c>
      <c r="Y675" s="86" t="str">
        <f t="shared" si="220"/>
        <v xml:space="preserve">#0 - </v>
      </c>
      <c r="Z675" s="86" t="str">
        <f t="shared" si="221"/>
        <v>-</v>
      </c>
      <c r="AA675" s="86" t="str">
        <f>IF(X675=0,"",IF(LEN(K675)=0,COLUMN(Kanban!$D$8),IFERROR(MATCH(K675,Kanban!$A$8:$AI$8,0),COLUMN(Kanban!$D$8))))</f>
        <v/>
      </c>
      <c r="AB675" s="86" t="str">
        <f>IF(X675=0,"",2*COUNTIF($AA$5:AA675,AA675)+$AF$5)</f>
        <v/>
      </c>
      <c r="AC675" s="106" t="str">
        <f t="shared" si="227"/>
        <v>-</v>
      </c>
      <c r="BF675" s="111" t="str">
        <f t="array" ref="BF675">IFERROR(SMALL(IF($D$5:$D$1004=$AP$6,$N$5:$N$1004,""),B675),"")</f>
        <v/>
      </c>
      <c r="BG675" s="112" t="str">
        <f>IF(IFERROR(MATCH(BF675,$BF$4:BF674,0),0)=0,MAX($BG$4:BG674)+1,"")</f>
        <v/>
      </c>
      <c r="BH675" s="113" t="str">
        <f t="shared" si="222"/>
        <v/>
      </c>
      <c r="BI675" s="112" t="str">
        <f t="shared" si="223"/>
        <v/>
      </c>
      <c r="BJ675" s="86" t="str">
        <f t="shared" si="224"/>
        <v/>
      </c>
      <c r="BK675" s="86" t="str">
        <f t="shared" si="228"/>
        <v/>
      </c>
      <c r="BL675" s="86" t="str">
        <f t="shared" si="225"/>
        <v/>
      </c>
      <c r="BM675" s="86" t="str">
        <f t="shared" si="229"/>
        <v/>
      </c>
    </row>
    <row r="676" spans="2:65" s="7" customFormat="1" x14ac:dyDescent="0.25">
      <c r="B676" s="104">
        <v>672</v>
      </c>
      <c r="C676" s="86">
        <f>IFERROR(INDEX(Backlog!B$6:B$1005,Calculation!$B676,1),"")</f>
        <v>0</v>
      </c>
      <c r="D676" s="86" t="str">
        <f>IFERROR(IF(INDEX(Backlog!C$6:C$1005,Calculation!$B676,1)="","",INDEX(Backlog!C$6:C$1005,Calculation!$B676,1)),"")</f>
        <v/>
      </c>
      <c r="E676" s="86" t="str">
        <f>IFERROR(""&amp;INDEX(Backlog!D$6:D$1005,Calculation!$B676,1),"")</f>
        <v/>
      </c>
      <c r="F676" s="86" t="str">
        <f>IFERROR(""&amp;INDEX(Backlog!E$6:E$1005,Calculation!$B676,1),"")</f>
        <v/>
      </c>
      <c r="G676" s="86" t="str">
        <f>IFERROR(""&amp;INDEX(Backlog!F$6:F$1005,Calculation!$B676,1),"")</f>
        <v/>
      </c>
      <c r="H676" s="86" t="str">
        <f>IFERROR(IF(INDEX(Backlog!G$6:G$1005,Calculation!$B676,1)="","",INDEX(Backlog!G$6:G$1005,Calculation!$B676,1)),"")</f>
        <v/>
      </c>
      <c r="I676" s="86" t="str">
        <f>IFERROR(IF(INDEX(Backlog!H$6:H$1005,Calculation!$B676,1)="","Not set",INDEX(Backlog!H$6:H$1005,Calculation!$B676,1)),"")</f>
        <v>Not set</v>
      </c>
      <c r="J676" s="86" t="str">
        <f>IFERROR(""&amp;INDEX(Backlog!I$6:I$1005,Calculation!$B676,1),"")</f>
        <v/>
      </c>
      <c r="K676" s="86" t="str">
        <f>IFERROR(IF(LEN(INDEX(Backlog!J$6:J$1005,Calculation!$B676,1))=0,"Not set",INDEX(Backlog!J$6:J$1005,Calculation!$B676,1)),"")</f>
        <v>Not set</v>
      </c>
      <c r="L676" s="105" t="str">
        <f>IFERROR(IF(INDEX(Backlog!K$6:K$1005,Calculation!$B676,1)="","",INDEX(Backlog!K$6:K$1005,Calculation!$B676,1)),"")</f>
        <v/>
      </c>
      <c r="M676" s="105" t="str">
        <f t="shared" si="212"/>
        <v/>
      </c>
      <c r="N676" s="105" t="str">
        <f>IFERROR(IF(INDEX(Backlog!L$6:L$1005,Calculation!$B676,1)="","",INDEX(Backlog!L$6:L$1005,Calculation!$B676,1)),"")</f>
        <v/>
      </c>
      <c r="O676" s="105" t="str">
        <f t="shared" si="213"/>
        <v/>
      </c>
      <c r="P676" s="86" t="str">
        <f>IFERROR(""&amp;INDEX(Backlog!M$6:M$1005,Calculation!$B676,1),"")</f>
        <v/>
      </c>
      <c r="Q676" s="106" t="str">
        <f t="shared" si="214"/>
        <v/>
      </c>
      <c r="R676" s="106">
        <f t="shared" si="215"/>
        <v>0</v>
      </c>
      <c r="T676" s="107">
        <f t="shared" si="216"/>
        <v>0</v>
      </c>
      <c r="U676" s="86">
        <f t="shared" si="217"/>
        <v>1</v>
      </c>
      <c r="V676" s="86">
        <f t="shared" si="218"/>
        <v>1</v>
      </c>
      <c r="W676" s="86">
        <f t="shared" si="219"/>
        <v>1</v>
      </c>
      <c r="X676" s="86">
        <f t="shared" si="226"/>
        <v>0</v>
      </c>
      <c r="Y676" s="86" t="str">
        <f t="shared" si="220"/>
        <v xml:space="preserve">#0 - </v>
      </c>
      <c r="Z676" s="86" t="str">
        <f t="shared" si="221"/>
        <v>-</v>
      </c>
      <c r="AA676" s="86" t="str">
        <f>IF(X676=0,"",IF(LEN(K676)=0,COLUMN(Kanban!$D$8),IFERROR(MATCH(K676,Kanban!$A$8:$AI$8,0),COLUMN(Kanban!$D$8))))</f>
        <v/>
      </c>
      <c r="AB676" s="86" t="str">
        <f>IF(X676=0,"",2*COUNTIF($AA$5:AA676,AA676)+$AF$5)</f>
        <v/>
      </c>
      <c r="AC676" s="106" t="str">
        <f t="shared" si="227"/>
        <v>-</v>
      </c>
      <c r="BF676" s="111" t="str">
        <f t="array" ref="BF676">IFERROR(SMALL(IF($D$5:$D$1004=$AP$6,$N$5:$N$1004,""),B676),"")</f>
        <v/>
      </c>
      <c r="BG676" s="112" t="str">
        <f>IF(IFERROR(MATCH(BF676,$BF$4:BF675,0),0)=0,MAX($BG$4:BG675)+1,"")</f>
        <v/>
      </c>
      <c r="BH676" s="113" t="str">
        <f t="shared" si="222"/>
        <v/>
      </c>
      <c r="BI676" s="112" t="str">
        <f t="shared" si="223"/>
        <v/>
      </c>
      <c r="BJ676" s="86" t="str">
        <f t="shared" si="224"/>
        <v/>
      </c>
      <c r="BK676" s="86" t="str">
        <f t="shared" si="228"/>
        <v/>
      </c>
      <c r="BL676" s="86" t="str">
        <f t="shared" si="225"/>
        <v/>
      </c>
      <c r="BM676" s="86" t="str">
        <f t="shared" si="229"/>
        <v/>
      </c>
    </row>
    <row r="677" spans="2:65" s="7" customFormat="1" x14ac:dyDescent="0.25">
      <c r="B677" s="104">
        <v>673</v>
      </c>
      <c r="C677" s="86">
        <f>IFERROR(INDEX(Backlog!B$6:B$1005,Calculation!$B677,1),"")</f>
        <v>0</v>
      </c>
      <c r="D677" s="86" t="str">
        <f>IFERROR(IF(INDEX(Backlog!C$6:C$1005,Calculation!$B677,1)="","",INDEX(Backlog!C$6:C$1005,Calculation!$B677,1)),"")</f>
        <v/>
      </c>
      <c r="E677" s="86" t="str">
        <f>IFERROR(""&amp;INDEX(Backlog!D$6:D$1005,Calculation!$B677,1),"")</f>
        <v/>
      </c>
      <c r="F677" s="86" t="str">
        <f>IFERROR(""&amp;INDEX(Backlog!E$6:E$1005,Calculation!$B677,1),"")</f>
        <v/>
      </c>
      <c r="G677" s="86" t="str">
        <f>IFERROR(""&amp;INDEX(Backlog!F$6:F$1005,Calculation!$B677,1),"")</f>
        <v/>
      </c>
      <c r="H677" s="86" t="str">
        <f>IFERROR(IF(INDEX(Backlog!G$6:G$1005,Calculation!$B677,1)="","",INDEX(Backlog!G$6:G$1005,Calculation!$B677,1)),"")</f>
        <v/>
      </c>
      <c r="I677" s="86" t="str">
        <f>IFERROR(IF(INDEX(Backlog!H$6:H$1005,Calculation!$B677,1)="","Not set",INDEX(Backlog!H$6:H$1005,Calculation!$B677,1)),"")</f>
        <v>Not set</v>
      </c>
      <c r="J677" s="86" t="str">
        <f>IFERROR(""&amp;INDEX(Backlog!I$6:I$1005,Calculation!$B677,1),"")</f>
        <v/>
      </c>
      <c r="K677" s="86" t="str">
        <f>IFERROR(IF(LEN(INDEX(Backlog!J$6:J$1005,Calculation!$B677,1))=0,"Not set",INDEX(Backlog!J$6:J$1005,Calculation!$B677,1)),"")</f>
        <v>Not set</v>
      </c>
      <c r="L677" s="105" t="str">
        <f>IFERROR(IF(INDEX(Backlog!K$6:K$1005,Calculation!$B677,1)="","",INDEX(Backlog!K$6:K$1005,Calculation!$B677,1)),"")</f>
        <v/>
      </c>
      <c r="M677" s="105" t="str">
        <f t="shared" si="212"/>
        <v/>
      </c>
      <c r="N677" s="105" t="str">
        <f>IFERROR(IF(INDEX(Backlog!L$6:L$1005,Calculation!$B677,1)="","",INDEX(Backlog!L$6:L$1005,Calculation!$B677,1)),"")</f>
        <v/>
      </c>
      <c r="O677" s="105" t="str">
        <f t="shared" si="213"/>
        <v/>
      </c>
      <c r="P677" s="86" t="str">
        <f>IFERROR(""&amp;INDEX(Backlog!M$6:M$1005,Calculation!$B677,1),"")</f>
        <v/>
      </c>
      <c r="Q677" s="106" t="str">
        <f t="shared" si="214"/>
        <v/>
      </c>
      <c r="R677" s="106">
        <f t="shared" si="215"/>
        <v>0</v>
      </c>
      <c r="T677" s="107">
        <f t="shared" si="216"/>
        <v>0</v>
      </c>
      <c r="U677" s="86">
        <f t="shared" si="217"/>
        <v>1</v>
      </c>
      <c r="V677" s="86">
        <f t="shared" si="218"/>
        <v>1</v>
      </c>
      <c r="W677" s="86">
        <f t="shared" si="219"/>
        <v>1</v>
      </c>
      <c r="X677" s="86">
        <f t="shared" si="226"/>
        <v>0</v>
      </c>
      <c r="Y677" s="86" t="str">
        <f t="shared" si="220"/>
        <v xml:space="preserve">#0 - </v>
      </c>
      <c r="Z677" s="86" t="str">
        <f t="shared" si="221"/>
        <v>-</v>
      </c>
      <c r="AA677" s="86" t="str">
        <f>IF(X677=0,"",IF(LEN(K677)=0,COLUMN(Kanban!$D$8),IFERROR(MATCH(K677,Kanban!$A$8:$AI$8,0),COLUMN(Kanban!$D$8))))</f>
        <v/>
      </c>
      <c r="AB677" s="86" t="str">
        <f>IF(X677=0,"",2*COUNTIF($AA$5:AA677,AA677)+$AF$5)</f>
        <v/>
      </c>
      <c r="AC677" s="106" t="str">
        <f t="shared" si="227"/>
        <v>-</v>
      </c>
      <c r="BF677" s="111" t="str">
        <f t="array" ref="BF677">IFERROR(SMALL(IF($D$5:$D$1004=$AP$6,$N$5:$N$1004,""),B677),"")</f>
        <v/>
      </c>
      <c r="BG677" s="112" t="str">
        <f>IF(IFERROR(MATCH(BF677,$BF$4:BF676,0),0)=0,MAX($BG$4:BG676)+1,"")</f>
        <v/>
      </c>
      <c r="BH677" s="113" t="str">
        <f t="shared" si="222"/>
        <v/>
      </c>
      <c r="BI677" s="112" t="str">
        <f t="shared" si="223"/>
        <v/>
      </c>
      <c r="BJ677" s="86" t="str">
        <f t="shared" si="224"/>
        <v/>
      </c>
      <c r="BK677" s="86" t="str">
        <f t="shared" si="228"/>
        <v/>
      </c>
      <c r="BL677" s="86" t="str">
        <f t="shared" si="225"/>
        <v/>
      </c>
      <c r="BM677" s="86" t="str">
        <f t="shared" si="229"/>
        <v/>
      </c>
    </row>
    <row r="678" spans="2:65" s="7" customFormat="1" x14ac:dyDescent="0.25">
      <c r="B678" s="104">
        <v>674</v>
      </c>
      <c r="C678" s="86">
        <f>IFERROR(INDEX(Backlog!B$6:B$1005,Calculation!$B678,1),"")</f>
        <v>0</v>
      </c>
      <c r="D678" s="86" t="str">
        <f>IFERROR(IF(INDEX(Backlog!C$6:C$1005,Calculation!$B678,1)="","",INDEX(Backlog!C$6:C$1005,Calculation!$B678,1)),"")</f>
        <v/>
      </c>
      <c r="E678" s="86" t="str">
        <f>IFERROR(""&amp;INDEX(Backlog!D$6:D$1005,Calculation!$B678,1),"")</f>
        <v/>
      </c>
      <c r="F678" s="86" t="str">
        <f>IFERROR(""&amp;INDEX(Backlog!E$6:E$1005,Calculation!$B678,1),"")</f>
        <v/>
      </c>
      <c r="G678" s="86" t="str">
        <f>IFERROR(""&amp;INDEX(Backlog!F$6:F$1005,Calculation!$B678,1),"")</f>
        <v/>
      </c>
      <c r="H678" s="86" t="str">
        <f>IFERROR(IF(INDEX(Backlog!G$6:G$1005,Calculation!$B678,1)="","",INDEX(Backlog!G$6:G$1005,Calculation!$B678,1)),"")</f>
        <v/>
      </c>
      <c r="I678" s="86" t="str">
        <f>IFERROR(IF(INDEX(Backlog!H$6:H$1005,Calculation!$B678,1)="","Not set",INDEX(Backlog!H$6:H$1005,Calculation!$B678,1)),"")</f>
        <v>Not set</v>
      </c>
      <c r="J678" s="86" t="str">
        <f>IFERROR(""&amp;INDEX(Backlog!I$6:I$1005,Calculation!$B678,1),"")</f>
        <v/>
      </c>
      <c r="K678" s="86" t="str">
        <f>IFERROR(IF(LEN(INDEX(Backlog!J$6:J$1005,Calculation!$B678,1))=0,"Not set",INDEX(Backlog!J$6:J$1005,Calculation!$B678,1)),"")</f>
        <v>Not set</v>
      </c>
      <c r="L678" s="105" t="str">
        <f>IFERROR(IF(INDEX(Backlog!K$6:K$1005,Calculation!$B678,1)="","",INDEX(Backlog!K$6:K$1005,Calculation!$B678,1)),"")</f>
        <v/>
      </c>
      <c r="M678" s="105" t="str">
        <f t="shared" si="212"/>
        <v/>
      </c>
      <c r="N678" s="105" t="str">
        <f>IFERROR(IF(INDEX(Backlog!L$6:L$1005,Calculation!$B678,1)="","",INDEX(Backlog!L$6:L$1005,Calculation!$B678,1)),"")</f>
        <v/>
      </c>
      <c r="O678" s="105" t="str">
        <f t="shared" si="213"/>
        <v/>
      </c>
      <c r="P678" s="86" t="str">
        <f>IFERROR(""&amp;INDEX(Backlog!M$6:M$1005,Calculation!$B678,1),"")</f>
        <v/>
      </c>
      <c r="Q678" s="106" t="str">
        <f t="shared" si="214"/>
        <v/>
      </c>
      <c r="R678" s="106">
        <f t="shared" si="215"/>
        <v>0</v>
      </c>
      <c r="T678" s="107">
        <f t="shared" si="216"/>
        <v>0</v>
      </c>
      <c r="U678" s="86">
        <f t="shared" si="217"/>
        <v>1</v>
      </c>
      <c r="V678" s="86">
        <f t="shared" si="218"/>
        <v>1</v>
      </c>
      <c r="W678" s="86">
        <f t="shared" si="219"/>
        <v>1</v>
      </c>
      <c r="X678" s="86">
        <f t="shared" si="226"/>
        <v>0</v>
      </c>
      <c r="Y678" s="86" t="str">
        <f t="shared" si="220"/>
        <v xml:space="preserve">#0 - </v>
      </c>
      <c r="Z678" s="86" t="str">
        <f t="shared" si="221"/>
        <v>-</v>
      </c>
      <c r="AA678" s="86" t="str">
        <f>IF(X678=0,"",IF(LEN(K678)=0,COLUMN(Kanban!$D$8),IFERROR(MATCH(K678,Kanban!$A$8:$AI$8,0),COLUMN(Kanban!$D$8))))</f>
        <v/>
      </c>
      <c r="AB678" s="86" t="str">
        <f>IF(X678=0,"",2*COUNTIF($AA$5:AA678,AA678)+$AF$5)</f>
        <v/>
      </c>
      <c r="AC678" s="106" t="str">
        <f t="shared" si="227"/>
        <v>-</v>
      </c>
      <c r="BF678" s="111" t="str">
        <f t="array" ref="BF678">IFERROR(SMALL(IF($D$5:$D$1004=$AP$6,$N$5:$N$1004,""),B678),"")</f>
        <v/>
      </c>
      <c r="BG678" s="112" t="str">
        <f>IF(IFERROR(MATCH(BF678,$BF$4:BF677,0),0)=0,MAX($BG$4:BG677)+1,"")</f>
        <v/>
      </c>
      <c r="BH678" s="113" t="str">
        <f t="shared" si="222"/>
        <v/>
      </c>
      <c r="BI678" s="112" t="str">
        <f t="shared" si="223"/>
        <v/>
      </c>
      <c r="BJ678" s="86" t="str">
        <f t="shared" si="224"/>
        <v/>
      </c>
      <c r="BK678" s="86" t="str">
        <f t="shared" si="228"/>
        <v/>
      </c>
      <c r="BL678" s="86" t="str">
        <f t="shared" si="225"/>
        <v/>
      </c>
      <c r="BM678" s="86" t="str">
        <f t="shared" si="229"/>
        <v/>
      </c>
    </row>
    <row r="679" spans="2:65" s="7" customFormat="1" x14ac:dyDescent="0.25">
      <c r="B679" s="104">
        <v>675</v>
      </c>
      <c r="C679" s="86">
        <f>IFERROR(INDEX(Backlog!B$6:B$1005,Calculation!$B679,1),"")</f>
        <v>0</v>
      </c>
      <c r="D679" s="86" t="str">
        <f>IFERROR(IF(INDEX(Backlog!C$6:C$1005,Calculation!$B679,1)="","",INDEX(Backlog!C$6:C$1005,Calculation!$B679,1)),"")</f>
        <v/>
      </c>
      <c r="E679" s="86" t="str">
        <f>IFERROR(""&amp;INDEX(Backlog!D$6:D$1005,Calculation!$B679,1),"")</f>
        <v/>
      </c>
      <c r="F679" s="86" t="str">
        <f>IFERROR(""&amp;INDEX(Backlog!E$6:E$1005,Calculation!$B679,1),"")</f>
        <v/>
      </c>
      <c r="G679" s="86" t="str">
        <f>IFERROR(""&amp;INDEX(Backlog!F$6:F$1005,Calculation!$B679,1),"")</f>
        <v/>
      </c>
      <c r="H679" s="86" t="str">
        <f>IFERROR(IF(INDEX(Backlog!G$6:G$1005,Calculation!$B679,1)="","",INDEX(Backlog!G$6:G$1005,Calculation!$B679,1)),"")</f>
        <v/>
      </c>
      <c r="I679" s="86" t="str">
        <f>IFERROR(IF(INDEX(Backlog!H$6:H$1005,Calculation!$B679,1)="","Not set",INDEX(Backlog!H$6:H$1005,Calculation!$B679,1)),"")</f>
        <v>Not set</v>
      </c>
      <c r="J679" s="86" t="str">
        <f>IFERROR(""&amp;INDEX(Backlog!I$6:I$1005,Calculation!$B679,1),"")</f>
        <v/>
      </c>
      <c r="K679" s="86" t="str">
        <f>IFERROR(IF(LEN(INDEX(Backlog!J$6:J$1005,Calculation!$B679,1))=0,"Not set",INDEX(Backlog!J$6:J$1005,Calculation!$B679,1)),"")</f>
        <v>Not set</v>
      </c>
      <c r="L679" s="105" t="str">
        <f>IFERROR(IF(INDEX(Backlog!K$6:K$1005,Calculation!$B679,1)="","",INDEX(Backlog!K$6:K$1005,Calculation!$B679,1)),"")</f>
        <v/>
      </c>
      <c r="M679" s="105" t="str">
        <f t="shared" si="212"/>
        <v/>
      </c>
      <c r="N679" s="105" t="str">
        <f>IFERROR(IF(INDEX(Backlog!L$6:L$1005,Calculation!$B679,1)="","",INDEX(Backlog!L$6:L$1005,Calculation!$B679,1)),"")</f>
        <v/>
      </c>
      <c r="O679" s="105" t="str">
        <f t="shared" si="213"/>
        <v/>
      </c>
      <c r="P679" s="86" t="str">
        <f>IFERROR(""&amp;INDEX(Backlog!M$6:M$1005,Calculation!$B679,1),"")</f>
        <v/>
      </c>
      <c r="Q679" s="106" t="str">
        <f t="shared" si="214"/>
        <v/>
      </c>
      <c r="R679" s="106">
        <f t="shared" si="215"/>
        <v>0</v>
      </c>
      <c r="T679" s="107">
        <f t="shared" si="216"/>
        <v>0</v>
      </c>
      <c r="U679" s="86">
        <f t="shared" si="217"/>
        <v>1</v>
      </c>
      <c r="V679" s="86">
        <f t="shared" si="218"/>
        <v>1</v>
      </c>
      <c r="W679" s="86">
        <f t="shared" si="219"/>
        <v>1</v>
      </c>
      <c r="X679" s="86">
        <f t="shared" si="226"/>
        <v>0</v>
      </c>
      <c r="Y679" s="86" t="str">
        <f t="shared" si="220"/>
        <v xml:space="preserve">#0 - </v>
      </c>
      <c r="Z679" s="86" t="str">
        <f t="shared" si="221"/>
        <v>-</v>
      </c>
      <c r="AA679" s="86" t="str">
        <f>IF(X679=0,"",IF(LEN(K679)=0,COLUMN(Kanban!$D$8),IFERROR(MATCH(K679,Kanban!$A$8:$AI$8,0),COLUMN(Kanban!$D$8))))</f>
        <v/>
      </c>
      <c r="AB679" s="86" t="str">
        <f>IF(X679=0,"",2*COUNTIF($AA$5:AA679,AA679)+$AF$5)</f>
        <v/>
      </c>
      <c r="AC679" s="106" t="str">
        <f t="shared" si="227"/>
        <v>-</v>
      </c>
      <c r="BF679" s="111" t="str">
        <f t="array" ref="BF679">IFERROR(SMALL(IF($D$5:$D$1004=$AP$6,$N$5:$N$1004,""),B679),"")</f>
        <v/>
      </c>
      <c r="BG679" s="112" t="str">
        <f>IF(IFERROR(MATCH(BF679,$BF$4:BF678,0),0)=0,MAX($BG$4:BG678)+1,"")</f>
        <v/>
      </c>
      <c r="BH679" s="113" t="str">
        <f t="shared" si="222"/>
        <v/>
      </c>
      <c r="BI679" s="112" t="str">
        <f t="shared" si="223"/>
        <v/>
      </c>
      <c r="BJ679" s="86" t="str">
        <f t="shared" si="224"/>
        <v/>
      </c>
      <c r="BK679" s="86" t="str">
        <f t="shared" si="228"/>
        <v/>
      </c>
      <c r="BL679" s="86" t="str">
        <f t="shared" si="225"/>
        <v/>
      </c>
      <c r="BM679" s="86" t="str">
        <f t="shared" si="229"/>
        <v/>
      </c>
    </row>
    <row r="680" spans="2:65" s="7" customFormat="1" x14ac:dyDescent="0.25">
      <c r="B680" s="104">
        <v>676</v>
      </c>
      <c r="C680" s="86">
        <f>IFERROR(INDEX(Backlog!B$6:B$1005,Calculation!$B680,1),"")</f>
        <v>0</v>
      </c>
      <c r="D680" s="86" t="str">
        <f>IFERROR(IF(INDEX(Backlog!C$6:C$1005,Calculation!$B680,1)="","",INDEX(Backlog!C$6:C$1005,Calculation!$B680,1)),"")</f>
        <v/>
      </c>
      <c r="E680" s="86" t="str">
        <f>IFERROR(""&amp;INDEX(Backlog!D$6:D$1005,Calculation!$B680,1),"")</f>
        <v/>
      </c>
      <c r="F680" s="86" t="str">
        <f>IFERROR(""&amp;INDEX(Backlog!E$6:E$1005,Calculation!$B680,1),"")</f>
        <v/>
      </c>
      <c r="G680" s="86" t="str">
        <f>IFERROR(""&amp;INDEX(Backlog!F$6:F$1005,Calculation!$B680,1),"")</f>
        <v/>
      </c>
      <c r="H680" s="86" t="str">
        <f>IFERROR(IF(INDEX(Backlog!G$6:G$1005,Calculation!$B680,1)="","",INDEX(Backlog!G$6:G$1005,Calculation!$B680,1)),"")</f>
        <v/>
      </c>
      <c r="I680" s="86" t="str">
        <f>IFERROR(IF(INDEX(Backlog!H$6:H$1005,Calculation!$B680,1)="","Not set",INDEX(Backlog!H$6:H$1005,Calculation!$B680,1)),"")</f>
        <v>Not set</v>
      </c>
      <c r="J680" s="86" t="str">
        <f>IFERROR(""&amp;INDEX(Backlog!I$6:I$1005,Calculation!$B680,1),"")</f>
        <v/>
      </c>
      <c r="K680" s="86" t="str">
        <f>IFERROR(IF(LEN(INDEX(Backlog!J$6:J$1005,Calculation!$B680,1))=0,"Not set",INDEX(Backlog!J$6:J$1005,Calculation!$B680,1)),"")</f>
        <v>Not set</v>
      </c>
      <c r="L680" s="105" t="str">
        <f>IFERROR(IF(INDEX(Backlog!K$6:K$1005,Calculation!$B680,1)="","",INDEX(Backlog!K$6:K$1005,Calculation!$B680,1)),"")</f>
        <v/>
      </c>
      <c r="M680" s="105" t="str">
        <f t="shared" si="212"/>
        <v/>
      </c>
      <c r="N680" s="105" t="str">
        <f>IFERROR(IF(INDEX(Backlog!L$6:L$1005,Calculation!$B680,1)="","",INDEX(Backlog!L$6:L$1005,Calculation!$B680,1)),"")</f>
        <v/>
      </c>
      <c r="O680" s="105" t="str">
        <f t="shared" si="213"/>
        <v/>
      </c>
      <c r="P680" s="86" t="str">
        <f>IFERROR(""&amp;INDEX(Backlog!M$6:M$1005,Calculation!$B680,1),"")</f>
        <v/>
      </c>
      <c r="Q680" s="106" t="str">
        <f t="shared" si="214"/>
        <v/>
      </c>
      <c r="R680" s="106">
        <f t="shared" si="215"/>
        <v>0</v>
      </c>
      <c r="T680" s="107">
        <f t="shared" si="216"/>
        <v>0</v>
      </c>
      <c r="U680" s="86">
        <f t="shared" si="217"/>
        <v>1</v>
      </c>
      <c r="V680" s="86">
        <f t="shared" si="218"/>
        <v>1</v>
      </c>
      <c r="W680" s="86">
        <f t="shared" si="219"/>
        <v>1</v>
      </c>
      <c r="X680" s="86">
        <f t="shared" si="226"/>
        <v>0</v>
      </c>
      <c r="Y680" s="86" t="str">
        <f t="shared" si="220"/>
        <v xml:space="preserve">#0 - </v>
      </c>
      <c r="Z680" s="86" t="str">
        <f t="shared" si="221"/>
        <v>-</v>
      </c>
      <c r="AA680" s="86" t="str">
        <f>IF(X680=0,"",IF(LEN(K680)=0,COLUMN(Kanban!$D$8),IFERROR(MATCH(K680,Kanban!$A$8:$AI$8,0),COLUMN(Kanban!$D$8))))</f>
        <v/>
      </c>
      <c r="AB680" s="86" t="str">
        <f>IF(X680=0,"",2*COUNTIF($AA$5:AA680,AA680)+$AF$5)</f>
        <v/>
      </c>
      <c r="AC680" s="106" t="str">
        <f t="shared" si="227"/>
        <v>-</v>
      </c>
      <c r="BF680" s="111" t="str">
        <f t="array" ref="BF680">IFERROR(SMALL(IF($D$5:$D$1004=$AP$6,$N$5:$N$1004,""),B680),"")</f>
        <v/>
      </c>
      <c r="BG680" s="112" t="str">
        <f>IF(IFERROR(MATCH(BF680,$BF$4:BF679,0),0)=0,MAX($BG$4:BG679)+1,"")</f>
        <v/>
      </c>
      <c r="BH680" s="113" t="str">
        <f t="shared" si="222"/>
        <v/>
      </c>
      <c r="BI680" s="112" t="str">
        <f t="shared" si="223"/>
        <v/>
      </c>
      <c r="BJ680" s="86" t="str">
        <f t="shared" si="224"/>
        <v/>
      </c>
      <c r="BK680" s="86" t="str">
        <f t="shared" si="228"/>
        <v/>
      </c>
      <c r="BL680" s="86" t="str">
        <f t="shared" si="225"/>
        <v/>
      </c>
      <c r="BM680" s="86" t="str">
        <f t="shared" si="229"/>
        <v/>
      </c>
    </row>
    <row r="681" spans="2:65" s="7" customFormat="1" x14ac:dyDescent="0.25">
      <c r="B681" s="104">
        <v>677</v>
      </c>
      <c r="C681" s="86">
        <f>IFERROR(INDEX(Backlog!B$6:B$1005,Calculation!$B681,1),"")</f>
        <v>0</v>
      </c>
      <c r="D681" s="86" t="str">
        <f>IFERROR(IF(INDEX(Backlog!C$6:C$1005,Calculation!$B681,1)="","",INDEX(Backlog!C$6:C$1005,Calculation!$B681,1)),"")</f>
        <v/>
      </c>
      <c r="E681" s="86" t="str">
        <f>IFERROR(""&amp;INDEX(Backlog!D$6:D$1005,Calculation!$B681,1),"")</f>
        <v/>
      </c>
      <c r="F681" s="86" t="str">
        <f>IFERROR(""&amp;INDEX(Backlog!E$6:E$1005,Calculation!$B681,1),"")</f>
        <v/>
      </c>
      <c r="G681" s="86" t="str">
        <f>IFERROR(""&amp;INDEX(Backlog!F$6:F$1005,Calculation!$B681,1),"")</f>
        <v/>
      </c>
      <c r="H681" s="86" t="str">
        <f>IFERROR(IF(INDEX(Backlog!G$6:G$1005,Calculation!$B681,1)="","",INDEX(Backlog!G$6:G$1005,Calculation!$B681,1)),"")</f>
        <v/>
      </c>
      <c r="I681" s="86" t="str">
        <f>IFERROR(IF(INDEX(Backlog!H$6:H$1005,Calculation!$B681,1)="","Not set",INDEX(Backlog!H$6:H$1005,Calculation!$B681,1)),"")</f>
        <v>Not set</v>
      </c>
      <c r="J681" s="86" t="str">
        <f>IFERROR(""&amp;INDEX(Backlog!I$6:I$1005,Calculation!$B681,1),"")</f>
        <v/>
      </c>
      <c r="K681" s="86" t="str">
        <f>IFERROR(IF(LEN(INDEX(Backlog!J$6:J$1005,Calculation!$B681,1))=0,"Not set",INDEX(Backlog!J$6:J$1005,Calculation!$B681,1)),"")</f>
        <v>Not set</v>
      </c>
      <c r="L681" s="105" t="str">
        <f>IFERROR(IF(INDEX(Backlog!K$6:K$1005,Calculation!$B681,1)="","",INDEX(Backlog!K$6:K$1005,Calculation!$B681,1)),"")</f>
        <v/>
      </c>
      <c r="M681" s="105" t="str">
        <f t="shared" si="212"/>
        <v/>
      </c>
      <c r="N681" s="105" t="str">
        <f>IFERROR(IF(INDEX(Backlog!L$6:L$1005,Calculation!$B681,1)="","",INDEX(Backlog!L$6:L$1005,Calculation!$B681,1)),"")</f>
        <v/>
      </c>
      <c r="O681" s="105" t="str">
        <f t="shared" si="213"/>
        <v/>
      </c>
      <c r="P681" s="86" t="str">
        <f>IFERROR(""&amp;INDEX(Backlog!M$6:M$1005,Calculation!$B681,1),"")</f>
        <v/>
      </c>
      <c r="Q681" s="106" t="str">
        <f t="shared" si="214"/>
        <v/>
      </c>
      <c r="R681" s="106">
        <f t="shared" si="215"/>
        <v>0</v>
      </c>
      <c r="T681" s="107">
        <f t="shared" si="216"/>
        <v>0</v>
      </c>
      <c r="U681" s="86">
        <f t="shared" si="217"/>
        <v>1</v>
      </c>
      <c r="V681" s="86">
        <f t="shared" si="218"/>
        <v>1</v>
      </c>
      <c r="W681" s="86">
        <f t="shared" si="219"/>
        <v>1</v>
      </c>
      <c r="X681" s="86">
        <f t="shared" si="226"/>
        <v>0</v>
      </c>
      <c r="Y681" s="86" t="str">
        <f t="shared" si="220"/>
        <v xml:space="preserve">#0 - </v>
      </c>
      <c r="Z681" s="86" t="str">
        <f t="shared" si="221"/>
        <v>-</v>
      </c>
      <c r="AA681" s="86" t="str">
        <f>IF(X681=0,"",IF(LEN(K681)=0,COLUMN(Kanban!$D$8),IFERROR(MATCH(K681,Kanban!$A$8:$AI$8,0),COLUMN(Kanban!$D$8))))</f>
        <v/>
      </c>
      <c r="AB681" s="86" t="str">
        <f>IF(X681=0,"",2*COUNTIF($AA$5:AA681,AA681)+$AF$5)</f>
        <v/>
      </c>
      <c r="AC681" s="106" t="str">
        <f t="shared" si="227"/>
        <v>-</v>
      </c>
      <c r="BF681" s="111" t="str">
        <f t="array" ref="BF681">IFERROR(SMALL(IF($D$5:$D$1004=$AP$6,$N$5:$N$1004,""),B681),"")</f>
        <v/>
      </c>
      <c r="BG681" s="112" t="str">
        <f>IF(IFERROR(MATCH(BF681,$BF$4:BF680,0),0)=0,MAX($BG$4:BG680)+1,"")</f>
        <v/>
      </c>
      <c r="BH681" s="113" t="str">
        <f t="shared" si="222"/>
        <v/>
      </c>
      <c r="BI681" s="112" t="str">
        <f t="shared" si="223"/>
        <v/>
      </c>
      <c r="BJ681" s="86" t="str">
        <f t="shared" si="224"/>
        <v/>
      </c>
      <c r="BK681" s="86" t="str">
        <f t="shared" si="228"/>
        <v/>
      </c>
      <c r="BL681" s="86" t="str">
        <f t="shared" si="225"/>
        <v/>
      </c>
      <c r="BM681" s="86" t="str">
        <f t="shared" si="229"/>
        <v/>
      </c>
    </row>
    <row r="682" spans="2:65" s="7" customFormat="1" x14ac:dyDescent="0.25">
      <c r="B682" s="104">
        <v>678</v>
      </c>
      <c r="C682" s="86">
        <f>IFERROR(INDEX(Backlog!B$6:B$1005,Calculation!$B682,1),"")</f>
        <v>0</v>
      </c>
      <c r="D682" s="86" t="str">
        <f>IFERROR(IF(INDEX(Backlog!C$6:C$1005,Calculation!$B682,1)="","",INDEX(Backlog!C$6:C$1005,Calculation!$B682,1)),"")</f>
        <v/>
      </c>
      <c r="E682" s="86" t="str">
        <f>IFERROR(""&amp;INDEX(Backlog!D$6:D$1005,Calculation!$B682,1),"")</f>
        <v/>
      </c>
      <c r="F682" s="86" t="str">
        <f>IFERROR(""&amp;INDEX(Backlog!E$6:E$1005,Calculation!$B682,1),"")</f>
        <v/>
      </c>
      <c r="G682" s="86" t="str">
        <f>IFERROR(""&amp;INDEX(Backlog!F$6:F$1005,Calculation!$B682,1),"")</f>
        <v/>
      </c>
      <c r="H682" s="86" t="str">
        <f>IFERROR(IF(INDEX(Backlog!G$6:G$1005,Calculation!$B682,1)="","",INDEX(Backlog!G$6:G$1005,Calculation!$B682,1)),"")</f>
        <v/>
      </c>
      <c r="I682" s="86" t="str">
        <f>IFERROR(IF(INDEX(Backlog!H$6:H$1005,Calculation!$B682,1)="","Not set",INDEX(Backlog!H$6:H$1005,Calculation!$B682,1)),"")</f>
        <v>Not set</v>
      </c>
      <c r="J682" s="86" t="str">
        <f>IFERROR(""&amp;INDEX(Backlog!I$6:I$1005,Calculation!$B682,1),"")</f>
        <v/>
      </c>
      <c r="K682" s="86" t="str">
        <f>IFERROR(IF(LEN(INDEX(Backlog!J$6:J$1005,Calculation!$B682,1))=0,"Not set",INDEX(Backlog!J$6:J$1005,Calculation!$B682,1)),"")</f>
        <v>Not set</v>
      </c>
      <c r="L682" s="105" t="str">
        <f>IFERROR(IF(INDEX(Backlog!K$6:K$1005,Calculation!$B682,1)="","",INDEX(Backlog!K$6:K$1005,Calculation!$B682,1)),"")</f>
        <v/>
      </c>
      <c r="M682" s="105" t="str">
        <f t="shared" si="212"/>
        <v/>
      </c>
      <c r="N682" s="105" t="str">
        <f>IFERROR(IF(INDEX(Backlog!L$6:L$1005,Calculation!$B682,1)="","",INDEX(Backlog!L$6:L$1005,Calculation!$B682,1)),"")</f>
        <v/>
      </c>
      <c r="O682" s="105" t="str">
        <f t="shared" si="213"/>
        <v/>
      </c>
      <c r="P682" s="86" t="str">
        <f>IFERROR(""&amp;INDEX(Backlog!M$6:M$1005,Calculation!$B682,1),"")</f>
        <v/>
      </c>
      <c r="Q682" s="106" t="str">
        <f t="shared" si="214"/>
        <v/>
      </c>
      <c r="R682" s="106">
        <f t="shared" si="215"/>
        <v>0</v>
      </c>
      <c r="T682" s="107">
        <f t="shared" si="216"/>
        <v>0</v>
      </c>
      <c r="U682" s="86">
        <f t="shared" si="217"/>
        <v>1</v>
      </c>
      <c r="V682" s="86">
        <f t="shared" si="218"/>
        <v>1</v>
      </c>
      <c r="W682" s="86">
        <f t="shared" si="219"/>
        <v>1</v>
      </c>
      <c r="X682" s="86">
        <f t="shared" si="226"/>
        <v>0</v>
      </c>
      <c r="Y682" s="86" t="str">
        <f t="shared" si="220"/>
        <v xml:space="preserve">#0 - </v>
      </c>
      <c r="Z682" s="86" t="str">
        <f t="shared" si="221"/>
        <v>-</v>
      </c>
      <c r="AA682" s="86" t="str">
        <f>IF(X682=0,"",IF(LEN(K682)=0,COLUMN(Kanban!$D$8),IFERROR(MATCH(K682,Kanban!$A$8:$AI$8,0),COLUMN(Kanban!$D$8))))</f>
        <v/>
      </c>
      <c r="AB682" s="86" t="str">
        <f>IF(X682=0,"",2*COUNTIF($AA$5:AA682,AA682)+$AF$5)</f>
        <v/>
      </c>
      <c r="AC682" s="106" t="str">
        <f t="shared" si="227"/>
        <v>-</v>
      </c>
      <c r="BF682" s="111" t="str">
        <f t="array" ref="BF682">IFERROR(SMALL(IF($D$5:$D$1004=$AP$6,$N$5:$N$1004,""),B682),"")</f>
        <v/>
      </c>
      <c r="BG682" s="112" t="str">
        <f>IF(IFERROR(MATCH(BF682,$BF$4:BF681,0),0)=0,MAX($BG$4:BG681)+1,"")</f>
        <v/>
      </c>
      <c r="BH682" s="113" t="str">
        <f t="shared" si="222"/>
        <v/>
      </c>
      <c r="BI682" s="112" t="str">
        <f t="shared" si="223"/>
        <v/>
      </c>
      <c r="BJ682" s="86" t="str">
        <f t="shared" si="224"/>
        <v/>
      </c>
      <c r="BK682" s="86" t="str">
        <f t="shared" si="228"/>
        <v/>
      </c>
      <c r="BL682" s="86" t="str">
        <f t="shared" si="225"/>
        <v/>
      </c>
      <c r="BM682" s="86" t="str">
        <f t="shared" si="229"/>
        <v/>
      </c>
    </row>
    <row r="683" spans="2:65" s="7" customFormat="1" x14ac:dyDescent="0.25">
      <c r="B683" s="104">
        <v>679</v>
      </c>
      <c r="C683" s="86">
        <f>IFERROR(INDEX(Backlog!B$6:B$1005,Calculation!$B683,1),"")</f>
        <v>0</v>
      </c>
      <c r="D683" s="86" t="str">
        <f>IFERROR(IF(INDEX(Backlog!C$6:C$1005,Calculation!$B683,1)="","",INDEX(Backlog!C$6:C$1005,Calculation!$B683,1)),"")</f>
        <v/>
      </c>
      <c r="E683" s="86" t="str">
        <f>IFERROR(""&amp;INDEX(Backlog!D$6:D$1005,Calculation!$B683,1),"")</f>
        <v/>
      </c>
      <c r="F683" s="86" t="str">
        <f>IFERROR(""&amp;INDEX(Backlog!E$6:E$1005,Calculation!$B683,1),"")</f>
        <v/>
      </c>
      <c r="G683" s="86" t="str">
        <f>IFERROR(""&amp;INDEX(Backlog!F$6:F$1005,Calculation!$B683,1),"")</f>
        <v/>
      </c>
      <c r="H683" s="86" t="str">
        <f>IFERROR(IF(INDEX(Backlog!G$6:G$1005,Calculation!$B683,1)="","",INDEX(Backlog!G$6:G$1005,Calculation!$B683,1)),"")</f>
        <v/>
      </c>
      <c r="I683" s="86" t="str">
        <f>IFERROR(IF(INDEX(Backlog!H$6:H$1005,Calculation!$B683,1)="","Not set",INDEX(Backlog!H$6:H$1005,Calculation!$B683,1)),"")</f>
        <v>Not set</v>
      </c>
      <c r="J683" s="86" t="str">
        <f>IFERROR(""&amp;INDEX(Backlog!I$6:I$1005,Calculation!$B683,1),"")</f>
        <v/>
      </c>
      <c r="K683" s="86" t="str">
        <f>IFERROR(IF(LEN(INDEX(Backlog!J$6:J$1005,Calculation!$B683,1))=0,"Not set",INDEX(Backlog!J$6:J$1005,Calculation!$B683,1)),"")</f>
        <v>Not set</v>
      </c>
      <c r="L683" s="105" t="str">
        <f>IFERROR(IF(INDEX(Backlog!K$6:K$1005,Calculation!$B683,1)="","",INDEX(Backlog!K$6:K$1005,Calculation!$B683,1)),"")</f>
        <v/>
      </c>
      <c r="M683" s="105" t="str">
        <f t="shared" si="212"/>
        <v/>
      </c>
      <c r="N683" s="105" t="str">
        <f>IFERROR(IF(INDEX(Backlog!L$6:L$1005,Calculation!$B683,1)="","",INDEX(Backlog!L$6:L$1005,Calculation!$B683,1)),"")</f>
        <v/>
      </c>
      <c r="O683" s="105" t="str">
        <f t="shared" si="213"/>
        <v/>
      </c>
      <c r="P683" s="86" t="str">
        <f>IFERROR(""&amp;INDEX(Backlog!M$6:M$1005,Calculation!$B683,1),"")</f>
        <v/>
      </c>
      <c r="Q683" s="106" t="str">
        <f t="shared" si="214"/>
        <v/>
      </c>
      <c r="R683" s="106">
        <f t="shared" si="215"/>
        <v>0</v>
      </c>
      <c r="T683" s="107">
        <f t="shared" si="216"/>
        <v>0</v>
      </c>
      <c r="U683" s="86">
        <f t="shared" si="217"/>
        <v>1</v>
      </c>
      <c r="V683" s="86">
        <f t="shared" si="218"/>
        <v>1</v>
      </c>
      <c r="W683" s="86">
        <f t="shared" si="219"/>
        <v>1</v>
      </c>
      <c r="X683" s="86">
        <f t="shared" si="226"/>
        <v>0</v>
      </c>
      <c r="Y683" s="86" t="str">
        <f t="shared" si="220"/>
        <v xml:space="preserve">#0 - </v>
      </c>
      <c r="Z683" s="86" t="str">
        <f t="shared" si="221"/>
        <v>-</v>
      </c>
      <c r="AA683" s="86" t="str">
        <f>IF(X683=0,"",IF(LEN(K683)=0,COLUMN(Kanban!$D$8),IFERROR(MATCH(K683,Kanban!$A$8:$AI$8,0),COLUMN(Kanban!$D$8))))</f>
        <v/>
      </c>
      <c r="AB683" s="86" t="str">
        <f>IF(X683=0,"",2*COUNTIF($AA$5:AA683,AA683)+$AF$5)</f>
        <v/>
      </c>
      <c r="AC683" s="106" t="str">
        <f t="shared" si="227"/>
        <v>-</v>
      </c>
      <c r="BF683" s="111" t="str">
        <f t="array" ref="BF683">IFERROR(SMALL(IF($D$5:$D$1004=$AP$6,$N$5:$N$1004,""),B683),"")</f>
        <v/>
      </c>
      <c r="BG683" s="112" t="str">
        <f>IF(IFERROR(MATCH(BF683,$BF$4:BF682,0),0)=0,MAX($BG$4:BG682)+1,"")</f>
        <v/>
      </c>
      <c r="BH683" s="113" t="str">
        <f t="shared" si="222"/>
        <v/>
      </c>
      <c r="BI683" s="112" t="str">
        <f t="shared" si="223"/>
        <v/>
      </c>
      <c r="BJ683" s="86" t="str">
        <f t="shared" si="224"/>
        <v/>
      </c>
      <c r="BK683" s="86" t="str">
        <f t="shared" si="228"/>
        <v/>
      </c>
      <c r="BL683" s="86" t="str">
        <f t="shared" si="225"/>
        <v/>
      </c>
      <c r="BM683" s="86" t="str">
        <f t="shared" si="229"/>
        <v/>
      </c>
    </row>
    <row r="684" spans="2:65" s="7" customFormat="1" x14ac:dyDescent="0.25">
      <c r="B684" s="104">
        <v>680</v>
      </c>
      <c r="C684" s="86">
        <f>IFERROR(INDEX(Backlog!B$6:B$1005,Calculation!$B684,1),"")</f>
        <v>0</v>
      </c>
      <c r="D684" s="86" t="str">
        <f>IFERROR(IF(INDEX(Backlog!C$6:C$1005,Calculation!$B684,1)="","",INDEX(Backlog!C$6:C$1005,Calculation!$B684,1)),"")</f>
        <v/>
      </c>
      <c r="E684" s="86" t="str">
        <f>IFERROR(""&amp;INDEX(Backlog!D$6:D$1005,Calculation!$B684,1),"")</f>
        <v/>
      </c>
      <c r="F684" s="86" t="str">
        <f>IFERROR(""&amp;INDEX(Backlog!E$6:E$1005,Calculation!$B684,1),"")</f>
        <v/>
      </c>
      <c r="G684" s="86" t="str">
        <f>IFERROR(""&amp;INDEX(Backlog!F$6:F$1005,Calculation!$B684,1),"")</f>
        <v/>
      </c>
      <c r="H684" s="86" t="str">
        <f>IFERROR(IF(INDEX(Backlog!G$6:G$1005,Calculation!$B684,1)="","",INDEX(Backlog!G$6:G$1005,Calculation!$B684,1)),"")</f>
        <v/>
      </c>
      <c r="I684" s="86" t="str">
        <f>IFERROR(IF(INDEX(Backlog!H$6:H$1005,Calculation!$B684,1)="","Not set",INDEX(Backlog!H$6:H$1005,Calculation!$B684,1)),"")</f>
        <v>Not set</v>
      </c>
      <c r="J684" s="86" t="str">
        <f>IFERROR(""&amp;INDEX(Backlog!I$6:I$1005,Calculation!$B684,1),"")</f>
        <v/>
      </c>
      <c r="K684" s="86" t="str">
        <f>IFERROR(IF(LEN(INDEX(Backlog!J$6:J$1005,Calculation!$B684,1))=0,"Not set",INDEX(Backlog!J$6:J$1005,Calculation!$B684,1)),"")</f>
        <v>Not set</v>
      </c>
      <c r="L684" s="105" t="str">
        <f>IFERROR(IF(INDEX(Backlog!K$6:K$1005,Calculation!$B684,1)="","",INDEX(Backlog!K$6:K$1005,Calculation!$B684,1)),"")</f>
        <v/>
      </c>
      <c r="M684" s="105" t="str">
        <f t="shared" si="212"/>
        <v/>
      </c>
      <c r="N684" s="105" t="str">
        <f>IFERROR(IF(INDEX(Backlog!L$6:L$1005,Calculation!$B684,1)="","",INDEX(Backlog!L$6:L$1005,Calculation!$B684,1)),"")</f>
        <v/>
      </c>
      <c r="O684" s="105" t="str">
        <f t="shared" si="213"/>
        <v/>
      </c>
      <c r="P684" s="86" t="str">
        <f>IFERROR(""&amp;INDEX(Backlog!M$6:M$1005,Calculation!$B684,1),"")</f>
        <v/>
      </c>
      <c r="Q684" s="106" t="str">
        <f t="shared" si="214"/>
        <v/>
      </c>
      <c r="R684" s="106">
        <f t="shared" si="215"/>
        <v>0</v>
      </c>
      <c r="T684" s="107">
        <f t="shared" si="216"/>
        <v>0</v>
      </c>
      <c r="U684" s="86">
        <f t="shared" si="217"/>
        <v>1</v>
      </c>
      <c r="V684" s="86">
        <f t="shared" si="218"/>
        <v>1</v>
      </c>
      <c r="W684" s="86">
        <f t="shared" si="219"/>
        <v>1</v>
      </c>
      <c r="X684" s="86">
        <f t="shared" si="226"/>
        <v>0</v>
      </c>
      <c r="Y684" s="86" t="str">
        <f t="shared" si="220"/>
        <v xml:space="preserve">#0 - </v>
      </c>
      <c r="Z684" s="86" t="str">
        <f t="shared" si="221"/>
        <v>-</v>
      </c>
      <c r="AA684" s="86" t="str">
        <f>IF(X684=0,"",IF(LEN(K684)=0,COLUMN(Kanban!$D$8),IFERROR(MATCH(K684,Kanban!$A$8:$AI$8,0),COLUMN(Kanban!$D$8))))</f>
        <v/>
      </c>
      <c r="AB684" s="86" t="str">
        <f>IF(X684=0,"",2*COUNTIF($AA$5:AA684,AA684)+$AF$5)</f>
        <v/>
      </c>
      <c r="AC684" s="106" t="str">
        <f t="shared" si="227"/>
        <v>-</v>
      </c>
      <c r="BF684" s="111" t="str">
        <f t="array" ref="BF684">IFERROR(SMALL(IF($D$5:$D$1004=$AP$6,$N$5:$N$1004,""),B684),"")</f>
        <v/>
      </c>
      <c r="BG684" s="112" t="str">
        <f>IF(IFERROR(MATCH(BF684,$BF$4:BF683,0),0)=0,MAX($BG$4:BG683)+1,"")</f>
        <v/>
      </c>
      <c r="BH684" s="113" t="str">
        <f t="shared" si="222"/>
        <v/>
      </c>
      <c r="BI684" s="112" t="str">
        <f t="shared" si="223"/>
        <v/>
      </c>
      <c r="BJ684" s="86" t="str">
        <f t="shared" si="224"/>
        <v/>
      </c>
      <c r="BK684" s="86" t="str">
        <f t="shared" si="228"/>
        <v/>
      </c>
      <c r="BL684" s="86" t="str">
        <f t="shared" si="225"/>
        <v/>
      </c>
      <c r="BM684" s="86" t="str">
        <f t="shared" si="229"/>
        <v/>
      </c>
    </row>
    <row r="685" spans="2:65" s="7" customFormat="1" x14ac:dyDescent="0.25">
      <c r="B685" s="104">
        <v>681</v>
      </c>
      <c r="C685" s="86">
        <f>IFERROR(INDEX(Backlog!B$6:B$1005,Calculation!$B685,1),"")</f>
        <v>0</v>
      </c>
      <c r="D685" s="86" t="str">
        <f>IFERROR(IF(INDEX(Backlog!C$6:C$1005,Calculation!$B685,1)="","",INDEX(Backlog!C$6:C$1005,Calculation!$B685,1)),"")</f>
        <v/>
      </c>
      <c r="E685" s="86" t="str">
        <f>IFERROR(""&amp;INDEX(Backlog!D$6:D$1005,Calculation!$B685,1),"")</f>
        <v/>
      </c>
      <c r="F685" s="86" t="str">
        <f>IFERROR(""&amp;INDEX(Backlog!E$6:E$1005,Calculation!$B685,1),"")</f>
        <v/>
      </c>
      <c r="G685" s="86" t="str">
        <f>IFERROR(""&amp;INDEX(Backlog!F$6:F$1005,Calculation!$B685,1),"")</f>
        <v/>
      </c>
      <c r="H685" s="86" t="str">
        <f>IFERROR(IF(INDEX(Backlog!G$6:G$1005,Calculation!$B685,1)="","",INDEX(Backlog!G$6:G$1005,Calculation!$B685,1)),"")</f>
        <v/>
      </c>
      <c r="I685" s="86" t="str">
        <f>IFERROR(IF(INDEX(Backlog!H$6:H$1005,Calculation!$B685,1)="","Not set",INDEX(Backlog!H$6:H$1005,Calculation!$B685,1)),"")</f>
        <v>Not set</v>
      </c>
      <c r="J685" s="86" t="str">
        <f>IFERROR(""&amp;INDEX(Backlog!I$6:I$1005,Calculation!$B685,1),"")</f>
        <v/>
      </c>
      <c r="K685" s="86" t="str">
        <f>IFERROR(IF(LEN(INDEX(Backlog!J$6:J$1005,Calculation!$B685,1))=0,"Not set",INDEX(Backlog!J$6:J$1005,Calculation!$B685,1)),"")</f>
        <v>Not set</v>
      </c>
      <c r="L685" s="105" t="str">
        <f>IFERROR(IF(INDEX(Backlog!K$6:K$1005,Calculation!$B685,1)="","",INDEX(Backlog!K$6:K$1005,Calculation!$B685,1)),"")</f>
        <v/>
      </c>
      <c r="M685" s="105" t="str">
        <f t="shared" si="212"/>
        <v/>
      </c>
      <c r="N685" s="105" t="str">
        <f>IFERROR(IF(INDEX(Backlog!L$6:L$1005,Calculation!$B685,1)="","",INDEX(Backlog!L$6:L$1005,Calculation!$B685,1)),"")</f>
        <v/>
      </c>
      <c r="O685" s="105" t="str">
        <f t="shared" si="213"/>
        <v/>
      </c>
      <c r="P685" s="86" t="str">
        <f>IFERROR(""&amp;INDEX(Backlog!M$6:M$1005,Calculation!$B685,1),"")</f>
        <v/>
      </c>
      <c r="Q685" s="106" t="str">
        <f t="shared" si="214"/>
        <v/>
      </c>
      <c r="R685" s="106">
        <f t="shared" si="215"/>
        <v>0</v>
      </c>
      <c r="T685" s="107">
        <f t="shared" si="216"/>
        <v>0</v>
      </c>
      <c r="U685" s="86">
        <f t="shared" si="217"/>
        <v>1</v>
      </c>
      <c r="V685" s="86">
        <f t="shared" si="218"/>
        <v>1</v>
      </c>
      <c r="W685" s="86">
        <f t="shared" si="219"/>
        <v>1</v>
      </c>
      <c r="X685" s="86">
        <f t="shared" si="226"/>
        <v>0</v>
      </c>
      <c r="Y685" s="86" t="str">
        <f t="shared" si="220"/>
        <v xml:space="preserve">#0 - </v>
      </c>
      <c r="Z685" s="86" t="str">
        <f t="shared" si="221"/>
        <v>-</v>
      </c>
      <c r="AA685" s="86" t="str">
        <f>IF(X685=0,"",IF(LEN(K685)=0,COLUMN(Kanban!$D$8),IFERROR(MATCH(K685,Kanban!$A$8:$AI$8,0),COLUMN(Kanban!$D$8))))</f>
        <v/>
      </c>
      <c r="AB685" s="86" t="str">
        <f>IF(X685=0,"",2*COUNTIF($AA$5:AA685,AA685)+$AF$5)</f>
        <v/>
      </c>
      <c r="AC685" s="106" t="str">
        <f t="shared" si="227"/>
        <v>-</v>
      </c>
      <c r="BF685" s="111" t="str">
        <f t="array" ref="BF685">IFERROR(SMALL(IF($D$5:$D$1004=$AP$6,$N$5:$N$1004,""),B685),"")</f>
        <v/>
      </c>
      <c r="BG685" s="112" t="str">
        <f>IF(IFERROR(MATCH(BF685,$BF$4:BF684,0),0)=0,MAX($BG$4:BG684)+1,"")</f>
        <v/>
      </c>
      <c r="BH685" s="113" t="str">
        <f t="shared" si="222"/>
        <v/>
      </c>
      <c r="BI685" s="112" t="str">
        <f t="shared" si="223"/>
        <v/>
      </c>
      <c r="BJ685" s="86" t="str">
        <f t="shared" si="224"/>
        <v/>
      </c>
      <c r="BK685" s="86" t="str">
        <f t="shared" si="228"/>
        <v/>
      </c>
      <c r="BL685" s="86" t="str">
        <f t="shared" si="225"/>
        <v/>
      </c>
      <c r="BM685" s="86" t="str">
        <f t="shared" si="229"/>
        <v/>
      </c>
    </row>
    <row r="686" spans="2:65" s="7" customFormat="1" x14ac:dyDescent="0.25">
      <c r="B686" s="104">
        <v>682</v>
      </c>
      <c r="C686" s="86">
        <f>IFERROR(INDEX(Backlog!B$6:B$1005,Calculation!$B686,1),"")</f>
        <v>0</v>
      </c>
      <c r="D686" s="86" t="str">
        <f>IFERROR(IF(INDEX(Backlog!C$6:C$1005,Calculation!$B686,1)="","",INDEX(Backlog!C$6:C$1005,Calculation!$B686,1)),"")</f>
        <v/>
      </c>
      <c r="E686" s="86" t="str">
        <f>IFERROR(""&amp;INDEX(Backlog!D$6:D$1005,Calculation!$B686,1),"")</f>
        <v/>
      </c>
      <c r="F686" s="86" t="str">
        <f>IFERROR(""&amp;INDEX(Backlog!E$6:E$1005,Calculation!$B686,1),"")</f>
        <v/>
      </c>
      <c r="G686" s="86" t="str">
        <f>IFERROR(""&amp;INDEX(Backlog!F$6:F$1005,Calculation!$B686,1),"")</f>
        <v/>
      </c>
      <c r="H686" s="86" t="str">
        <f>IFERROR(IF(INDEX(Backlog!G$6:G$1005,Calculation!$B686,1)="","",INDEX(Backlog!G$6:G$1005,Calculation!$B686,1)),"")</f>
        <v/>
      </c>
      <c r="I686" s="86" t="str">
        <f>IFERROR(IF(INDEX(Backlog!H$6:H$1005,Calculation!$B686,1)="","Not set",INDEX(Backlog!H$6:H$1005,Calculation!$B686,1)),"")</f>
        <v>Not set</v>
      </c>
      <c r="J686" s="86" t="str">
        <f>IFERROR(""&amp;INDEX(Backlog!I$6:I$1005,Calculation!$B686,1),"")</f>
        <v/>
      </c>
      <c r="K686" s="86" t="str">
        <f>IFERROR(IF(LEN(INDEX(Backlog!J$6:J$1005,Calculation!$B686,1))=0,"Not set",INDEX(Backlog!J$6:J$1005,Calculation!$B686,1)),"")</f>
        <v>Not set</v>
      </c>
      <c r="L686" s="105" t="str">
        <f>IFERROR(IF(INDEX(Backlog!K$6:K$1005,Calculation!$B686,1)="","",INDEX(Backlog!K$6:K$1005,Calculation!$B686,1)),"")</f>
        <v/>
      </c>
      <c r="M686" s="105" t="str">
        <f t="shared" si="212"/>
        <v/>
      </c>
      <c r="N686" s="105" t="str">
        <f>IFERROR(IF(INDEX(Backlog!L$6:L$1005,Calculation!$B686,1)="","",INDEX(Backlog!L$6:L$1005,Calculation!$B686,1)),"")</f>
        <v/>
      </c>
      <c r="O686" s="105" t="str">
        <f t="shared" si="213"/>
        <v/>
      </c>
      <c r="P686" s="86" t="str">
        <f>IFERROR(""&amp;INDEX(Backlog!M$6:M$1005,Calculation!$B686,1),"")</f>
        <v/>
      </c>
      <c r="Q686" s="106" t="str">
        <f t="shared" si="214"/>
        <v/>
      </c>
      <c r="R686" s="106">
        <f t="shared" si="215"/>
        <v>0</v>
      </c>
      <c r="T686" s="107">
        <f t="shared" si="216"/>
        <v>0</v>
      </c>
      <c r="U686" s="86">
        <f t="shared" si="217"/>
        <v>1</v>
      </c>
      <c r="V686" s="86">
        <f t="shared" si="218"/>
        <v>1</v>
      </c>
      <c r="W686" s="86">
        <f t="shared" si="219"/>
        <v>1</v>
      </c>
      <c r="X686" s="86">
        <f t="shared" si="226"/>
        <v>0</v>
      </c>
      <c r="Y686" s="86" t="str">
        <f t="shared" si="220"/>
        <v xml:space="preserve">#0 - </v>
      </c>
      <c r="Z686" s="86" t="str">
        <f t="shared" si="221"/>
        <v>-</v>
      </c>
      <c r="AA686" s="86" t="str">
        <f>IF(X686=0,"",IF(LEN(K686)=0,COLUMN(Kanban!$D$8),IFERROR(MATCH(K686,Kanban!$A$8:$AI$8,0),COLUMN(Kanban!$D$8))))</f>
        <v/>
      </c>
      <c r="AB686" s="86" t="str">
        <f>IF(X686=0,"",2*COUNTIF($AA$5:AA686,AA686)+$AF$5)</f>
        <v/>
      </c>
      <c r="AC686" s="106" t="str">
        <f t="shared" si="227"/>
        <v>-</v>
      </c>
      <c r="BF686" s="111" t="str">
        <f t="array" ref="BF686">IFERROR(SMALL(IF($D$5:$D$1004=$AP$6,$N$5:$N$1004,""),B686),"")</f>
        <v/>
      </c>
      <c r="BG686" s="112" t="str">
        <f>IF(IFERROR(MATCH(BF686,$BF$4:BF685,0),0)=0,MAX($BG$4:BG685)+1,"")</f>
        <v/>
      </c>
      <c r="BH686" s="113" t="str">
        <f t="shared" si="222"/>
        <v/>
      </c>
      <c r="BI686" s="112" t="str">
        <f t="shared" si="223"/>
        <v/>
      </c>
      <c r="BJ686" s="86" t="str">
        <f t="shared" si="224"/>
        <v/>
      </c>
      <c r="BK686" s="86" t="str">
        <f t="shared" si="228"/>
        <v/>
      </c>
      <c r="BL686" s="86" t="str">
        <f t="shared" si="225"/>
        <v/>
      </c>
      <c r="BM686" s="86" t="str">
        <f t="shared" si="229"/>
        <v/>
      </c>
    </row>
    <row r="687" spans="2:65" s="7" customFormat="1" x14ac:dyDescent="0.25">
      <c r="B687" s="104">
        <v>683</v>
      </c>
      <c r="C687" s="86">
        <f>IFERROR(INDEX(Backlog!B$6:B$1005,Calculation!$B687,1),"")</f>
        <v>0</v>
      </c>
      <c r="D687" s="86" t="str">
        <f>IFERROR(IF(INDEX(Backlog!C$6:C$1005,Calculation!$B687,1)="","",INDEX(Backlog!C$6:C$1005,Calculation!$B687,1)),"")</f>
        <v/>
      </c>
      <c r="E687" s="86" t="str">
        <f>IFERROR(""&amp;INDEX(Backlog!D$6:D$1005,Calculation!$B687,1),"")</f>
        <v/>
      </c>
      <c r="F687" s="86" t="str">
        <f>IFERROR(""&amp;INDEX(Backlog!E$6:E$1005,Calculation!$B687,1),"")</f>
        <v/>
      </c>
      <c r="G687" s="86" t="str">
        <f>IFERROR(""&amp;INDEX(Backlog!F$6:F$1005,Calculation!$B687,1),"")</f>
        <v/>
      </c>
      <c r="H687" s="86" t="str">
        <f>IFERROR(IF(INDEX(Backlog!G$6:G$1005,Calculation!$B687,1)="","",INDEX(Backlog!G$6:G$1005,Calculation!$B687,1)),"")</f>
        <v/>
      </c>
      <c r="I687" s="86" t="str">
        <f>IFERROR(IF(INDEX(Backlog!H$6:H$1005,Calculation!$B687,1)="","Not set",INDEX(Backlog!H$6:H$1005,Calculation!$B687,1)),"")</f>
        <v>Not set</v>
      </c>
      <c r="J687" s="86" t="str">
        <f>IFERROR(""&amp;INDEX(Backlog!I$6:I$1005,Calculation!$B687,1),"")</f>
        <v/>
      </c>
      <c r="K687" s="86" t="str">
        <f>IFERROR(IF(LEN(INDEX(Backlog!J$6:J$1005,Calculation!$B687,1))=0,"Not set",INDEX(Backlog!J$6:J$1005,Calculation!$B687,1)),"")</f>
        <v>Not set</v>
      </c>
      <c r="L687" s="105" t="str">
        <f>IFERROR(IF(INDEX(Backlog!K$6:K$1005,Calculation!$B687,1)="","",INDEX(Backlog!K$6:K$1005,Calculation!$B687,1)),"")</f>
        <v/>
      </c>
      <c r="M687" s="105" t="str">
        <f t="shared" si="212"/>
        <v/>
      </c>
      <c r="N687" s="105" t="str">
        <f>IFERROR(IF(INDEX(Backlog!L$6:L$1005,Calculation!$B687,1)="","",INDEX(Backlog!L$6:L$1005,Calculation!$B687,1)),"")</f>
        <v/>
      </c>
      <c r="O687" s="105" t="str">
        <f t="shared" si="213"/>
        <v/>
      </c>
      <c r="P687" s="86" t="str">
        <f>IFERROR(""&amp;INDEX(Backlog!M$6:M$1005,Calculation!$B687,1),"")</f>
        <v/>
      </c>
      <c r="Q687" s="106" t="str">
        <f t="shared" si="214"/>
        <v/>
      </c>
      <c r="R687" s="106">
        <f t="shared" si="215"/>
        <v>0</v>
      </c>
      <c r="T687" s="107">
        <f t="shared" si="216"/>
        <v>0</v>
      </c>
      <c r="U687" s="86">
        <f t="shared" si="217"/>
        <v>1</v>
      </c>
      <c r="V687" s="86">
        <f t="shared" si="218"/>
        <v>1</v>
      </c>
      <c r="W687" s="86">
        <f t="shared" si="219"/>
        <v>1</v>
      </c>
      <c r="X687" s="86">
        <f t="shared" si="226"/>
        <v>0</v>
      </c>
      <c r="Y687" s="86" t="str">
        <f t="shared" si="220"/>
        <v xml:space="preserve">#0 - </v>
      </c>
      <c r="Z687" s="86" t="str">
        <f t="shared" si="221"/>
        <v>-</v>
      </c>
      <c r="AA687" s="86" t="str">
        <f>IF(X687=0,"",IF(LEN(K687)=0,COLUMN(Kanban!$D$8),IFERROR(MATCH(K687,Kanban!$A$8:$AI$8,0),COLUMN(Kanban!$D$8))))</f>
        <v/>
      </c>
      <c r="AB687" s="86" t="str">
        <f>IF(X687=0,"",2*COUNTIF($AA$5:AA687,AA687)+$AF$5)</f>
        <v/>
      </c>
      <c r="AC687" s="106" t="str">
        <f t="shared" si="227"/>
        <v>-</v>
      </c>
      <c r="BF687" s="111" t="str">
        <f t="array" ref="BF687">IFERROR(SMALL(IF($D$5:$D$1004=$AP$6,$N$5:$N$1004,""),B687),"")</f>
        <v/>
      </c>
      <c r="BG687" s="112" t="str">
        <f>IF(IFERROR(MATCH(BF687,$BF$4:BF686,0),0)=0,MAX($BG$4:BG686)+1,"")</f>
        <v/>
      </c>
      <c r="BH687" s="113" t="str">
        <f t="shared" si="222"/>
        <v/>
      </c>
      <c r="BI687" s="112" t="str">
        <f t="shared" si="223"/>
        <v/>
      </c>
      <c r="BJ687" s="86" t="str">
        <f t="shared" si="224"/>
        <v/>
      </c>
      <c r="BK687" s="86" t="str">
        <f t="shared" si="228"/>
        <v/>
      </c>
      <c r="BL687" s="86" t="str">
        <f t="shared" si="225"/>
        <v/>
      </c>
      <c r="BM687" s="86" t="str">
        <f t="shared" si="229"/>
        <v/>
      </c>
    </row>
    <row r="688" spans="2:65" s="7" customFormat="1" x14ac:dyDescent="0.25">
      <c r="B688" s="104">
        <v>684</v>
      </c>
      <c r="C688" s="86">
        <f>IFERROR(INDEX(Backlog!B$6:B$1005,Calculation!$B688,1),"")</f>
        <v>0</v>
      </c>
      <c r="D688" s="86" t="str">
        <f>IFERROR(IF(INDEX(Backlog!C$6:C$1005,Calculation!$B688,1)="","",INDEX(Backlog!C$6:C$1005,Calculation!$B688,1)),"")</f>
        <v/>
      </c>
      <c r="E688" s="86" t="str">
        <f>IFERROR(""&amp;INDEX(Backlog!D$6:D$1005,Calculation!$B688,1),"")</f>
        <v/>
      </c>
      <c r="F688" s="86" t="str">
        <f>IFERROR(""&amp;INDEX(Backlog!E$6:E$1005,Calculation!$B688,1),"")</f>
        <v/>
      </c>
      <c r="G688" s="86" t="str">
        <f>IFERROR(""&amp;INDEX(Backlog!F$6:F$1005,Calculation!$B688,1),"")</f>
        <v/>
      </c>
      <c r="H688" s="86" t="str">
        <f>IFERROR(IF(INDEX(Backlog!G$6:G$1005,Calculation!$B688,1)="","",INDEX(Backlog!G$6:G$1005,Calculation!$B688,1)),"")</f>
        <v/>
      </c>
      <c r="I688" s="86" t="str">
        <f>IFERROR(IF(INDEX(Backlog!H$6:H$1005,Calculation!$B688,1)="","Not set",INDEX(Backlog!H$6:H$1005,Calculation!$B688,1)),"")</f>
        <v>Not set</v>
      </c>
      <c r="J688" s="86" t="str">
        <f>IFERROR(""&amp;INDEX(Backlog!I$6:I$1005,Calculation!$B688,1),"")</f>
        <v/>
      </c>
      <c r="K688" s="86" t="str">
        <f>IFERROR(IF(LEN(INDEX(Backlog!J$6:J$1005,Calculation!$B688,1))=0,"Not set",INDEX(Backlog!J$6:J$1005,Calculation!$B688,1)),"")</f>
        <v>Not set</v>
      </c>
      <c r="L688" s="105" t="str">
        <f>IFERROR(IF(INDEX(Backlog!K$6:K$1005,Calculation!$B688,1)="","",INDEX(Backlog!K$6:K$1005,Calculation!$B688,1)),"")</f>
        <v/>
      </c>
      <c r="M688" s="105" t="str">
        <f t="shared" si="212"/>
        <v/>
      </c>
      <c r="N688" s="105" t="str">
        <f>IFERROR(IF(INDEX(Backlog!L$6:L$1005,Calculation!$B688,1)="","",INDEX(Backlog!L$6:L$1005,Calculation!$B688,1)),"")</f>
        <v/>
      </c>
      <c r="O688" s="105" t="str">
        <f t="shared" si="213"/>
        <v/>
      </c>
      <c r="P688" s="86" t="str">
        <f>IFERROR(""&amp;INDEX(Backlog!M$6:M$1005,Calculation!$B688,1),"")</f>
        <v/>
      </c>
      <c r="Q688" s="106" t="str">
        <f t="shared" si="214"/>
        <v/>
      </c>
      <c r="R688" s="106">
        <f t="shared" si="215"/>
        <v>0</v>
      </c>
      <c r="T688" s="107">
        <f t="shared" si="216"/>
        <v>0</v>
      </c>
      <c r="U688" s="86">
        <f t="shared" si="217"/>
        <v>1</v>
      </c>
      <c r="V688" s="86">
        <f t="shared" si="218"/>
        <v>1</v>
      </c>
      <c r="W688" s="86">
        <f t="shared" si="219"/>
        <v>1</v>
      </c>
      <c r="X688" s="86">
        <f t="shared" si="226"/>
        <v>0</v>
      </c>
      <c r="Y688" s="86" t="str">
        <f t="shared" si="220"/>
        <v xml:space="preserve">#0 - </v>
      </c>
      <c r="Z688" s="86" t="str">
        <f t="shared" si="221"/>
        <v>-</v>
      </c>
      <c r="AA688" s="86" t="str">
        <f>IF(X688=0,"",IF(LEN(K688)=0,COLUMN(Kanban!$D$8),IFERROR(MATCH(K688,Kanban!$A$8:$AI$8,0),COLUMN(Kanban!$D$8))))</f>
        <v/>
      </c>
      <c r="AB688" s="86" t="str">
        <f>IF(X688=0,"",2*COUNTIF($AA$5:AA688,AA688)+$AF$5)</f>
        <v/>
      </c>
      <c r="AC688" s="106" t="str">
        <f t="shared" si="227"/>
        <v>-</v>
      </c>
      <c r="BF688" s="111" t="str">
        <f t="array" ref="BF688">IFERROR(SMALL(IF($D$5:$D$1004=$AP$6,$N$5:$N$1004,""),B688),"")</f>
        <v/>
      </c>
      <c r="BG688" s="112" t="str">
        <f>IF(IFERROR(MATCH(BF688,$BF$4:BF687,0),0)=0,MAX($BG$4:BG687)+1,"")</f>
        <v/>
      </c>
      <c r="BH688" s="113" t="str">
        <f t="shared" si="222"/>
        <v/>
      </c>
      <c r="BI688" s="112" t="str">
        <f t="shared" si="223"/>
        <v/>
      </c>
      <c r="BJ688" s="86" t="str">
        <f t="shared" si="224"/>
        <v/>
      </c>
      <c r="BK688" s="86" t="str">
        <f t="shared" si="228"/>
        <v/>
      </c>
      <c r="BL688" s="86" t="str">
        <f t="shared" si="225"/>
        <v/>
      </c>
      <c r="BM688" s="86" t="str">
        <f t="shared" si="229"/>
        <v/>
      </c>
    </row>
    <row r="689" spans="2:65" s="7" customFormat="1" x14ac:dyDescent="0.25">
      <c r="B689" s="104">
        <v>685</v>
      </c>
      <c r="C689" s="86">
        <f>IFERROR(INDEX(Backlog!B$6:B$1005,Calculation!$B689,1),"")</f>
        <v>0</v>
      </c>
      <c r="D689" s="86" t="str">
        <f>IFERROR(IF(INDEX(Backlog!C$6:C$1005,Calculation!$B689,1)="","",INDEX(Backlog!C$6:C$1005,Calculation!$B689,1)),"")</f>
        <v/>
      </c>
      <c r="E689" s="86" t="str">
        <f>IFERROR(""&amp;INDEX(Backlog!D$6:D$1005,Calculation!$B689,1),"")</f>
        <v/>
      </c>
      <c r="F689" s="86" t="str">
        <f>IFERROR(""&amp;INDEX(Backlog!E$6:E$1005,Calculation!$B689,1),"")</f>
        <v/>
      </c>
      <c r="G689" s="86" t="str">
        <f>IFERROR(""&amp;INDEX(Backlog!F$6:F$1005,Calculation!$B689,1),"")</f>
        <v/>
      </c>
      <c r="H689" s="86" t="str">
        <f>IFERROR(IF(INDEX(Backlog!G$6:G$1005,Calculation!$B689,1)="","",INDEX(Backlog!G$6:G$1005,Calculation!$B689,1)),"")</f>
        <v/>
      </c>
      <c r="I689" s="86" t="str">
        <f>IFERROR(IF(INDEX(Backlog!H$6:H$1005,Calculation!$B689,1)="","Not set",INDEX(Backlog!H$6:H$1005,Calculation!$B689,1)),"")</f>
        <v>Not set</v>
      </c>
      <c r="J689" s="86" t="str">
        <f>IFERROR(""&amp;INDEX(Backlog!I$6:I$1005,Calculation!$B689,1),"")</f>
        <v/>
      </c>
      <c r="K689" s="86" t="str">
        <f>IFERROR(IF(LEN(INDEX(Backlog!J$6:J$1005,Calculation!$B689,1))=0,"Not set",INDEX(Backlog!J$6:J$1005,Calculation!$B689,1)),"")</f>
        <v>Not set</v>
      </c>
      <c r="L689" s="105" t="str">
        <f>IFERROR(IF(INDEX(Backlog!K$6:K$1005,Calculation!$B689,1)="","",INDEX(Backlog!K$6:K$1005,Calculation!$B689,1)),"")</f>
        <v/>
      </c>
      <c r="M689" s="105" t="str">
        <f t="shared" si="212"/>
        <v/>
      </c>
      <c r="N689" s="105" t="str">
        <f>IFERROR(IF(INDEX(Backlog!L$6:L$1005,Calculation!$B689,1)="","",INDEX(Backlog!L$6:L$1005,Calculation!$B689,1)),"")</f>
        <v/>
      </c>
      <c r="O689" s="105" t="str">
        <f t="shared" si="213"/>
        <v/>
      </c>
      <c r="P689" s="86" t="str">
        <f>IFERROR(""&amp;INDEX(Backlog!M$6:M$1005,Calculation!$B689,1),"")</f>
        <v/>
      </c>
      <c r="Q689" s="106" t="str">
        <f t="shared" si="214"/>
        <v/>
      </c>
      <c r="R689" s="106">
        <f t="shared" si="215"/>
        <v>0</v>
      </c>
      <c r="T689" s="107">
        <f t="shared" si="216"/>
        <v>0</v>
      </c>
      <c r="U689" s="86">
        <f t="shared" si="217"/>
        <v>1</v>
      </c>
      <c r="V689" s="86">
        <f t="shared" si="218"/>
        <v>1</v>
      </c>
      <c r="W689" s="86">
        <f t="shared" si="219"/>
        <v>1</v>
      </c>
      <c r="X689" s="86">
        <f t="shared" si="226"/>
        <v>0</v>
      </c>
      <c r="Y689" s="86" t="str">
        <f t="shared" si="220"/>
        <v xml:space="preserve">#0 - </v>
      </c>
      <c r="Z689" s="86" t="str">
        <f t="shared" si="221"/>
        <v>-</v>
      </c>
      <c r="AA689" s="86" t="str">
        <f>IF(X689=0,"",IF(LEN(K689)=0,COLUMN(Kanban!$D$8),IFERROR(MATCH(K689,Kanban!$A$8:$AI$8,0),COLUMN(Kanban!$D$8))))</f>
        <v/>
      </c>
      <c r="AB689" s="86" t="str">
        <f>IF(X689=0,"",2*COUNTIF($AA$5:AA689,AA689)+$AF$5)</f>
        <v/>
      </c>
      <c r="AC689" s="106" t="str">
        <f t="shared" si="227"/>
        <v>-</v>
      </c>
      <c r="BF689" s="111" t="str">
        <f t="array" ref="BF689">IFERROR(SMALL(IF($D$5:$D$1004=$AP$6,$N$5:$N$1004,""),B689),"")</f>
        <v/>
      </c>
      <c r="BG689" s="112" t="str">
        <f>IF(IFERROR(MATCH(BF689,$BF$4:BF688,0),0)=0,MAX($BG$4:BG688)+1,"")</f>
        <v/>
      </c>
      <c r="BH689" s="113" t="str">
        <f t="shared" si="222"/>
        <v/>
      </c>
      <c r="BI689" s="112" t="str">
        <f t="shared" si="223"/>
        <v/>
      </c>
      <c r="BJ689" s="86" t="str">
        <f t="shared" si="224"/>
        <v/>
      </c>
      <c r="BK689" s="86" t="str">
        <f t="shared" si="228"/>
        <v/>
      </c>
      <c r="BL689" s="86" t="str">
        <f t="shared" si="225"/>
        <v/>
      </c>
      <c r="BM689" s="86" t="str">
        <f t="shared" si="229"/>
        <v/>
      </c>
    </row>
    <row r="690" spans="2:65" s="7" customFormat="1" x14ac:dyDescent="0.25">
      <c r="B690" s="104">
        <v>686</v>
      </c>
      <c r="C690" s="86">
        <f>IFERROR(INDEX(Backlog!B$6:B$1005,Calculation!$B690,1),"")</f>
        <v>0</v>
      </c>
      <c r="D690" s="86" t="str">
        <f>IFERROR(IF(INDEX(Backlog!C$6:C$1005,Calculation!$B690,1)="","",INDEX(Backlog!C$6:C$1005,Calculation!$B690,1)),"")</f>
        <v/>
      </c>
      <c r="E690" s="86" t="str">
        <f>IFERROR(""&amp;INDEX(Backlog!D$6:D$1005,Calculation!$B690,1),"")</f>
        <v/>
      </c>
      <c r="F690" s="86" t="str">
        <f>IFERROR(""&amp;INDEX(Backlog!E$6:E$1005,Calculation!$B690,1),"")</f>
        <v/>
      </c>
      <c r="G690" s="86" t="str">
        <f>IFERROR(""&amp;INDEX(Backlog!F$6:F$1005,Calculation!$B690,1),"")</f>
        <v/>
      </c>
      <c r="H690" s="86" t="str">
        <f>IFERROR(IF(INDEX(Backlog!G$6:G$1005,Calculation!$B690,1)="","",INDEX(Backlog!G$6:G$1005,Calculation!$B690,1)),"")</f>
        <v/>
      </c>
      <c r="I690" s="86" t="str">
        <f>IFERROR(IF(INDEX(Backlog!H$6:H$1005,Calculation!$B690,1)="","Not set",INDEX(Backlog!H$6:H$1005,Calculation!$B690,1)),"")</f>
        <v>Not set</v>
      </c>
      <c r="J690" s="86" t="str">
        <f>IFERROR(""&amp;INDEX(Backlog!I$6:I$1005,Calculation!$B690,1),"")</f>
        <v/>
      </c>
      <c r="K690" s="86" t="str">
        <f>IFERROR(IF(LEN(INDEX(Backlog!J$6:J$1005,Calculation!$B690,1))=0,"Not set",INDEX(Backlog!J$6:J$1005,Calculation!$B690,1)),"")</f>
        <v>Not set</v>
      </c>
      <c r="L690" s="105" t="str">
        <f>IFERROR(IF(INDEX(Backlog!K$6:K$1005,Calculation!$B690,1)="","",INDEX(Backlog!K$6:K$1005,Calculation!$B690,1)),"")</f>
        <v/>
      </c>
      <c r="M690" s="105" t="str">
        <f t="shared" si="212"/>
        <v/>
      </c>
      <c r="N690" s="105" t="str">
        <f>IFERROR(IF(INDEX(Backlog!L$6:L$1005,Calculation!$B690,1)="","",INDEX(Backlog!L$6:L$1005,Calculation!$B690,1)),"")</f>
        <v/>
      </c>
      <c r="O690" s="105" t="str">
        <f t="shared" si="213"/>
        <v/>
      </c>
      <c r="P690" s="86" t="str">
        <f>IFERROR(""&amp;INDEX(Backlog!M$6:M$1005,Calculation!$B690,1),"")</f>
        <v/>
      </c>
      <c r="Q690" s="106" t="str">
        <f t="shared" si="214"/>
        <v/>
      </c>
      <c r="R690" s="106">
        <f t="shared" si="215"/>
        <v>0</v>
      </c>
      <c r="T690" s="107">
        <f t="shared" si="216"/>
        <v>0</v>
      </c>
      <c r="U690" s="86">
        <f t="shared" si="217"/>
        <v>1</v>
      </c>
      <c r="V690" s="86">
        <f t="shared" si="218"/>
        <v>1</v>
      </c>
      <c r="W690" s="86">
        <f t="shared" si="219"/>
        <v>1</v>
      </c>
      <c r="X690" s="86">
        <f t="shared" si="226"/>
        <v>0</v>
      </c>
      <c r="Y690" s="86" t="str">
        <f t="shared" si="220"/>
        <v xml:space="preserve">#0 - </v>
      </c>
      <c r="Z690" s="86" t="str">
        <f t="shared" si="221"/>
        <v>-</v>
      </c>
      <c r="AA690" s="86" t="str">
        <f>IF(X690=0,"",IF(LEN(K690)=0,COLUMN(Kanban!$D$8),IFERROR(MATCH(K690,Kanban!$A$8:$AI$8,0),COLUMN(Kanban!$D$8))))</f>
        <v/>
      </c>
      <c r="AB690" s="86" t="str">
        <f>IF(X690=0,"",2*COUNTIF($AA$5:AA690,AA690)+$AF$5)</f>
        <v/>
      </c>
      <c r="AC690" s="106" t="str">
        <f t="shared" si="227"/>
        <v>-</v>
      </c>
      <c r="BF690" s="111" t="str">
        <f t="array" ref="BF690">IFERROR(SMALL(IF($D$5:$D$1004=$AP$6,$N$5:$N$1004,""),B690),"")</f>
        <v/>
      </c>
      <c r="BG690" s="112" t="str">
        <f>IF(IFERROR(MATCH(BF690,$BF$4:BF689,0),0)=0,MAX($BG$4:BG689)+1,"")</f>
        <v/>
      </c>
      <c r="BH690" s="113" t="str">
        <f t="shared" si="222"/>
        <v/>
      </c>
      <c r="BI690" s="112" t="str">
        <f t="shared" si="223"/>
        <v/>
      </c>
      <c r="BJ690" s="86" t="str">
        <f t="shared" si="224"/>
        <v/>
      </c>
      <c r="BK690" s="86" t="str">
        <f t="shared" si="228"/>
        <v/>
      </c>
      <c r="BL690" s="86" t="str">
        <f t="shared" si="225"/>
        <v/>
      </c>
      <c r="BM690" s="86" t="str">
        <f t="shared" si="229"/>
        <v/>
      </c>
    </row>
    <row r="691" spans="2:65" s="7" customFormat="1" x14ac:dyDescent="0.25">
      <c r="B691" s="104">
        <v>687</v>
      </c>
      <c r="C691" s="86">
        <f>IFERROR(INDEX(Backlog!B$6:B$1005,Calculation!$B691,1),"")</f>
        <v>0</v>
      </c>
      <c r="D691" s="86" t="str">
        <f>IFERROR(IF(INDEX(Backlog!C$6:C$1005,Calculation!$B691,1)="","",INDEX(Backlog!C$6:C$1005,Calculation!$B691,1)),"")</f>
        <v/>
      </c>
      <c r="E691" s="86" t="str">
        <f>IFERROR(""&amp;INDEX(Backlog!D$6:D$1005,Calculation!$B691,1),"")</f>
        <v/>
      </c>
      <c r="F691" s="86" t="str">
        <f>IFERROR(""&amp;INDEX(Backlog!E$6:E$1005,Calculation!$B691,1),"")</f>
        <v/>
      </c>
      <c r="G691" s="86" t="str">
        <f>IFERROR(""&amp;INDEX(Backlog!F$6:F$1005,Calculation!$B691,1),"")</f>
        <v/>
      </c>
      <c r="H691" s="86" t="str">
        <f>IFERROR(IF(INDEX(Backlog!G$6:G$1005,Calculation!$B691,1)="","",INDEX(Backlog!G$6:G$1005,Calculation!$B691,1)),"")</f>
        <v/>
      </c>
      <c r="I691" s="86" t="str">
        <f>IFERROR(IF(INDEX(Backlog!H$6:H$1005,Calculation!$B691,1)="","Not set",INDEX(Backlog!H$6:H$1005,Calculation!$B691,1)),"")</f>
        <v>Not set</v>
      </c>
      <c r="J691" s="86" t="str">
        <f>IFERROR(""&amp;INDEX(Backlog!I$6:I$1005,Calculation!$B691,1),"")</f>
        <v/>
      </c>
      <c r="K691" s="86" t="str">
        <f>IFERROR(IF(LEN(INDEX(Backlog!J$6:J$1005,Calculation!$B691,1))=0,"Not set",INDEX(Backlog!J$6:J$1005,Calculation!$B691,1)),"")</f>
        <v>Not set</v>
      </c>
      <c r="L691" s="105" t="str">
        <f>IFERROR(IF(INDEX(Backlog!K$6:K$1005,Calculation!$B691,1)="","",INDEX(Backlog!K$6:K$1005,Calculation!$B691,1)),"")</f>
        <v/>
      </c>
      <c r="M691" s="105" t="str">
        <f t="shared" si="212"/>
        <v/>
      </c>
      <c r="N691" s="105" t="str">
        <f>IFERROR(IF(INDEX(Backlog!L$6:L$1005,Calculation!$B691,1)="","",INDEX(Backlog!L$6:L$1005,Calculation!$B691,1)),"")</f>
        <v/>
      </c>
      <c r="O691" s="105" t="str">
        <f t="shared" si="213"/>
        <v/>
      </c>
      <c r="P691" s="86" t="str">
        <f>IFERROR(""&amp;INDEX(Backlog!M$6:M$1005,Calculation!$B691,1),"")</f>
        <v/>
      </c>
      <c r="Q691" s="106" t="str">
        <f t="shared" si="214"/>
        <v/>
      </c>
      <c r="R691" s="106">
        <f t="shared" si="215"/>
        <v>0</v>
      </c>
      <c r="T691" s="107">
        <f t="shared" si="216"/>
        <v>0</v>
      </c>
      <c r="U691" s="86">
        <f t="shared" si="217"/>
        <v>1</v>
      </c>
      <c r="V691" s="86">
        <f t="shared" si="218"/>
        <v>1</v>
      </c>
      <c r="W691" s="86">
        <f t="shared" si="219"/>
        <v>1</v>
      </c>
      <c r="X691" s="86">
        <f t="shared" si="226"/>
        <v>0</v>
      </c>
      <c r="Y691" s="86" t="str">
        <f t="shared" si="220"/>
        <v xml:space="preserve">#0 - </v>
      </c>
      <c r="Z691" s="86" t="str">
        <f t="shared" si="221"/>
        <v>-</v>
      </c>
      <c r="AA691" s="86" t="str">
        <f>IF(X691=0,"",IF(LEN(K691)=0,COLUMN(Kanban!$D$8),IFERROR(MATCH(K691,Kanban!$A$8:$AI$8,0),COLUMN(Kanban!$D$8))))</f>
        <v/>
      </c>
      <c r="AB691" s="86" t="str">
        <f>IF(X691=0,"",2*COUNTIF($AA$5:AA691,AA691)+$AF$5)</f>
        <v/>
      </c>
      <c r="AC691" s="106" t="str">
        <f t="shared" si="227"/>
        <v>-</v>
      </c>
      <c r="BF691" s="111" t="str">
        <f t="array" ref="BF691">IFERROR(SMALL(IF($D$5:$D$1004=$AP$6,$N$5:$N$1004,""),B691),"")</f>
        <v/>
      </c>
      <c r="BG691" s="112" t="str">
        <f>IF(IFERROR(MATCH(BF691,$BF$4:BF690,0),0)=0,MAX($BG$4:BG690)+1,"")</f>
        <v/>
      </c>
      <c r="BH691" s="113" t="str">
        <f t="shared" si="222"/>
        <v/>
      </c>
      <c r="BI691" s="112" t="str">
        <f t="shared" si="223"/>
        <v/>
      </c>
      <c r="BJ691" s="86" t="str">
        <f t="shared" si="224"/>
        <v/>
      </c>
      <c r="BK691" s="86" t="str">
        <f t="shared" si="228"/>
        <v/>
      </c>
      <c r="BL691" s="86" t="str">
        <f t="shared" si="225"/>
        <v/>
      </c>
      <c r="BM691" s="86" t="str">
        <f t="shared" si="229"/>
        <v/>
      </c>
    </row>
    <row r="692" spans="2:65" s="7" customFormat="1" x14ac:dyDescent="0.25">
      <c r="B692" s="104">
        <v>688</v>
      </c>
      <c r="C692" s="86">
        <f>IFERROR(INDEX(Backlog!B$6:B$1005,Calculation!$B692,1),"")</f>
        <v>0</v>
      </c>
      <c r="D692" s="86" t="str">
        <f>IFERROR(IF(INDEX(Backlog!C$6:C$1005,Calculation!$B692,1)="","",INDEX(Backlog!C$6:C$1005,Calculation!$B692,1)),"")</f>
        <v/>
      </c>
      <c r="E692" s="86" t="str">
        <f>IFERROR(""&amp;INDEX(Backlog!D$6:D$1005,Calculation!$B692,1),"")</f>
        <v/>
      </c>
      <c r="F692" s="86" t="str">
        <f>IFERROR(""&amp;INDEX(Backlog!E$6:E$1005,Calculation!$B692,1),"")</f>
        <v/>
      </c>
      <c r="G692" s="86" t="str">
        <f>IFERROR(""&amp;INDEX(Backlog!F$6:F$1005,Calculation!$B692,1),"")</f>
        <v/>
      </c>
      <c r="H692" s="86" t="str">
        <f>IFERROR(IF(INDEX(Backlog!G$6:G$1005,Calculation!$B692,1)="","",INDEX(Backlog!G$6:G$1005,Calculation!$B692,1)),"")</f>
        <v/>
      </c>
      <c r="I692" s="86" t="str">
        <f>IFERROR(IF(INDEX(Backlog!H$6:H$1005,Calculation!$B692,1)="","Not set",INDEX(Backlog!H$6:H$1005,Calculation!$B692,1)),"")</f>
        <v>Not set</v>
      </c>
      <c r="J692" s="86" t="str">
        <f>IFERROR(""&amp;INDEX(Backlog!I$6:I$1005,Calculation!$B692,1),"")</f>
        <v/>
      </c>
      <c r="K692" s="86" t="str">
        <f>IFERROR(IF(LEN(INDEX(Backlog!J$6:J$1005,Calculation!$B692,1))=0,"Not set",INDEX(Backlog!J$6:J$1005,Calculation!$B692,1)),"")</f>
        <v>Not set</v>
      </c>
      <c r="L692" s="105" t="str">
        <f>IFERROR(IF(INDEX(Backlog!K$6:K$1005,Calculation!$B692,1)="","",INDEX(Backlog!K$6:K$1005,Calculation!$B692,1)),"")</f>
        <v/>
      </c>
      <c r="M692" s="105" t="str">
        <f t="shared" si="212"/>
        <v/>
      </c>
      <c r="N692" s="105" t="str">
        <f>IFERROR(IF(INDEX(Backlog!L$6:L$1005,Calculation!$B692,1)="","",INDEX(Backlog!L$6:L$1005,Calculation!$B692,1)),"")</f>
        <v/>
      </c>
      <c r="O692" s="105" t="str">
        <f t="shared" si="213"/>
        <v/>
      </c>
      <c r="P692" s="86" t="str">
        <f>IFERROR(""&amp;INDEX(Backlog!M$6:M$1005,Calculation!$B692,1),"")</f>
        <v/>
      </c>
      <c r="Q692" s="106" t="str">
        <f t="shared" si="214"/>
        <v/>
      </c>
      <c r="R692" s="106">
        <f t="shared" si="215"/>
        <v>0</v>
      </c>
      <c r="T692" s="107">
        <f t="shared" si="216"/>
        <v>0</v>
      </c>
      <c r="U692" s="86">
        <f t="shared" si="217"/>
        <v>1</v>
      </c>
      <c r="V692" s="86">
        <f t="shared" si="218"/>
        <v>1</v>
      </c>
      <c r="W692" s="86">
        <f t="shared" si="219"/>
        <v>1</v>
      </c>
      <c r="X692" s="86">
        <f t="shared" si="226"/>
        <v>0</v>
      </c>
      <c r="Y692" s="86" t="str">
        <f t="shared" si="220"/>
        <v xml:space="preserve">#0 - </v>
      </c>
      <c r="Z692" s="86" t="str">
        <f t="shared" si="221"/>
        <v>-</v>
      </c>
      <c r="AA692" s="86" t="str">
        <f>IF(X692=0,"",IF(LEN(K692)=0,COLUMN(Kanban!$D$8),IFERROR(MATCH(K692,Kanban!$A$8:$AI$8,0),COLUMN(Kanban!$D$8))))</f>
        <v/>
      </c>
      <c r="AB692" s="86" t="str">
        <f>IF(X692=0,"",2*COUNTIF($AA$5:AA692,AA692)+$AF$5)</f>
        <v/>
      </c>
      <c r="AC692" s="106" t="str">
        <f t="shared" si="227"/>
        <v>-</v>
      </c>
      <c r="BF692" s="111" t="str">
        <f t="array" ref="BF692">IFERROR(SMALL(IF($D$5:$D$1004=$AP$6,$N$5:$N$1004,""),B692),"")</f>
        <v/>
      </c>
      <c r="BG692" s="112" t="str">
        <f>IF(IFERROR(MATCH(BF692,$BF$4:BF691,0),0)=0,MAX($BG$4:BG691)+1,"")</f>
        <v/>
      </c>
      <c r="BH692" s="113" t="str">
        <f t="shared" si="222"/>
        <v/>
      </c>
      <c r="BI692" s="112" t="str">
        <f t="shared" si="223"/>
        <v/>
      </c>
      <c r="BJ692" s="86" t="str">
        <f t="shared" si="224"/>
        <v/>
      </c>
      <c r="BK692" s="86" t="str">
        <f t="shared" si="228"/>
        <v/>
      </c>
      <c r="BL692" s="86" t="str">
        <f t="shared" si="225"/>
        <v/>
      </c>
      <c r="BM692" s="86" t="str">
        <f t="shared" si="229"/>
        <v/>
      </c>
    </row>
    <row r="693" spans="2:65" s="7" customFormat="1" x14ac:dyDescent="0.25">
      <c r="B693" s="104">
        <v>689</v>
      </c>
      <c r="C693" s="86">
        <f>IFERROR(INDEX(Backlog!B$6:B$1005,Calculation!$B693,1),"")</f>
        <v>0</v>
      </c>
      <c r="D693" s="86" t="str">
        <f>IFERROR(IF(INDEX(Backlog!C$6:C$1005,Calculation!$B693,1)="","",INDEX(Backlog!C$6:C$1005,Calculation!$B693,1)),"")</f>
        <v/>
      </c>
      <c r="E693" s="86" t="str">
        <f>IFERROR(""&amp;INDEX(Backlog!D$6:D$1005,Calculation!$B693,1),"")</f>
        <v/>
      </c>
      <c r="F693" s="86" t="str">
        <f>IFERROR(""&amp;INDEX(Backlog!E$6:E$1005,Calculation!$B693,1),"")</f>
        <v/>
      </c>
      <c r="G693" s="86" t="str">
        <f>IFERROR(""&amp;INDEX(Backlog!F$6:F$1005,Calculation!$B693,1),"")</f>
        <v/>
      </c>
      <c r="H693" s="86" t="str">
        <f>IFERROR(IF(INDEX(Backlog!G$6:G$1005,Calculation!$B693,1)="","",INDEX(Backlog!G$6:G$1005,Calculation!$B693,1)),"")</f>
        <v/>
      </c>
      <c r="I693" s="86" t="str">
        <f>IFERROR(IF(INDEX(Backlog!H$6:H$1005,Calculation!$B693,1)="","Not set",INDEX(Backlog!H$6:H$1005,Calculation!$B693,1)),"")</f>
        <v>Not set</v>
      </c>
      <c r="J693" s="86" t="str">
        <f>IFERROR(""&amp;INDEX(Backlog!I$6:I$1005,Calculation!$B693,1),"")</f>
        <v/>
      </c>
      <c r="K693" s="86" t="str">
        <f>IFERROR(IF(LEN(INDEX(Backlog!J$6:J$1005,Calculation!$B693,1))=0,"Not set",INDEX(Backlog!J$6:J$1005,Calculation!$B693,1)),"")</f>
        <v>Not set</v>
      </c>
      <c r="L693" s="105" t="str">
        <f>IFERROR(IF(INDEX(Backlog!K$6:K$1005,Calculation!$B693,1)="","",INDEX(Backlog!K$6:K$1005,Calculation!$B693,1)),"")</f>
        <v/>
      </c>
      <c r="M693" s="105" t="str">
        <f t="shared" si="212"/>
        <v/>
      </c>
      <c r="N693" s="105" t="str">
        <f>IFERROR(IF(INDEX(Backlog!L$6:L$1005,Calculation!$B693,1)="","",INDEX(Backlog!L$6:L$1005,Calculation!$B693,1)),"")</f>
        <v/>
      </c>
      <c r="O693" s="105" t="str">
        <f t="shared" si="213"/>
        <v/>
      </c>
      <c r="P693" s="86" t="str">
        <f>IFERROR(""&amp;INDEX(Backlog!M$6:M$1005,Calculation!$B693,1),"")</f>
        <v/>
      </c>
      <c r="Q693" s="106" t="str">
        <f t="shared" si="214"/>
        <v/>
      </c>
      <c r="R693" s="106">
        <f t="shared" si="215"/>
        <v>0</v>
      </c>
      <c r="T693" s="107">
        <f t="shared" si="216"/>
        <v>0</v>
      </c>
      <c r="U693" s="86">
        <f t="shared" si="217"/>
        <v>1</v>
      </c>
      <c r="V693" s="86">
        <f t="shared" si="218"/>
        <v>1</v>
      </c>
      <c r="W693" s="86">
        <f t="shared" si="219"/>
        <v>1</v>
      </c>
      <c r="X693" s="86">
        <f t="shared" si="226"/>
        <v>0</v>
      </c>
      <c r="Y693" s="86" t="str">
        <f t="shared" si="220"/>
        <v xml:space="preserve">#0 - </v>
      </c>
      <c r="Z693" s="86" t="str">
        <f t="shared" si="221"/>
        <v>-</v>
      </c>
      <c r="AA693" s="86" t="str">
        <f>IF(X693=0,"",IF(LEN(K693)=0,COLUMN(Kanban!$D$8),IFERROR(MATCH(K693,Kanban!$A$8:$AI$8,0),COLUMN(Kanban!$D$8))))</f>
        <v/>
      </c>
      <c r="AB693" s="86" t="str">
        <f>IF(X693=0,"",2*COUNTIF($AA$5:AA693,AA693)+$AF$5)</f>
        <v/>
      </c>
      <c r="AC693" s="106" t="str">
        <f t="shared" si="227"/>
        <v>-</v>
      </c>
      <c r="BF693" s="111" t="str">
        <f t="array" ref="BF693">IFERROR(SMALL(IF($D$5:$D$1004=$AP$6,$N$5:$N$1004,""),B693),"")</f>
        <v/>
      </c>
      <c r="BG693" s="112" t="str">
        <f>IF(IFERROR(MATCH(BF693,$BF$4:BF692,0),0)=0,MAX($BG$4:BG692)+1,"")</f>
        <v/>
      </c>
      <c r="BH693" s="113" t="str">
        <f t="shared" si="222"/>
        <v/>
      </c>
      <c r="BI693" s="112" t="str">
        <f t="shared" si="223"/>
        <v/>
      </c>
      <c r="BJ693" s="86" t="str">
        <f t="shared" si="224"/>
        <v/>
      </c>
      <c r="BK693" s="86" t="str">
        <f t="shared" si="228"/>
        <v/>
      </c>
      <c r="BL693" s="86" t="str">
        <f t="shared" si="225"/>
        <v/>
      </c>
      <c r="BM693" s="86" t="str">
        <f t="shared" si="229"/>
        <v/>
      </c>
    </row>
    <row r="694" spans="2:65" s="7" customFormat="1" x14ac:dyDescent="0.25">
      <c r="B694" s="104">
        <v>690</v>
      </c>
      <c r="C694" s="86">
        <f>IFERROR(INDEX(Backlog!B$6:B$1005,Calculation!$B694,1),"")</f>
        <v>0</v>
      </c>
      <c r="D694" s="86" t="str">
        <f>IFERROR(IF(INDEX(Backlog!C$6:C$1005,Calculation!$B694,1)="","",INDEX(Backlog!C$6:C$1005,Calculation!$B694,1)),"")</f>
        <v/>
      </c>
      <c r="E694" s="86" t="str">
        <f>IFERROR(""&amp;INDEX(Backlog!D$6:D$1005,Calculation!$B694,1),"")</f>
        <v/>
      </c>
      <c r="F694" s="86" t="str">
        <f>IFERROR(""&amp;INDEX(Backlog!E$6:E$1005,Calculation!$B694,1),"")</f>
        <v/>
      </c>
      <c r="G694" s="86" t="str">
        <f>IFERROR(""&amp;INDEX(Backlog!F$6:F$1005,Calculation!$B694,1),"")</f>
        <v/>
      </c>
      <c r="H694" s="86" t="str">
        <f>IFERROR(IF(INDEX(Backlog!G$6:G$1005,Calculation!$B694,1)="","",INDEX(Backlog!G$6:G$1005,Calculation!$B694,1)),"")</f>
        <v/>
      </c>
      <c r="I694" s="86" t="str">
        <f>IFERROR(IF(INDEX(Backlog!H$6:H$1005,Calculation!$B694,1)="","Not set",INDEX(Backlog!H$6:H$1005,Calculation!$B694,1)),"")</f>
        <v>Not set</v>
      </c>
      <c r="J694" s="86" t="str">
        <f>IFERROR(""&amp;INDEX(Backlog!I$6:I$1005,Calculation!$B694,1),"")</f>
        <v/>
      </c>
      <c r="K694" s="86" t="str">
        <f>IFERROR(IF(LEN(INDEX(Backlog!J$6:J$1005,Calculation!$B694,1))=0,"Not set",INDEX(Backlog!J$6:J$1005,Calculation!$B694,1)),"")</f>
        <v>Not set</v>
      </c>
      <c r="L694" s="105" t="str">
        <f>IFERROR(IF(INDEX(Backlog!K$6:K$1005,Calculation!$B694,1)="","",INDEX(Backlog!K$6:K$1005,Calculation!$B694,1)),"")</f>
        <v/>
      </c>
      <c r="M694" s="105" t="str">
        <f t="shared" si="212"/>
        <v/>
      </c>
      <c r="N694" s="105" t="str">
        <f>IFERROR(IF(INDEX(Backlog!L$6:L$1005,Calculation!$B694,1)="","",INDEX(Backlog!L$6:L$1005,Calculation!$B694,1)),"")</f>
        <v/>
      </c>
      <c r="O694" s="105" t="str">
        <f t="shared" si="213"/>
        <v/>
      </c>
      <c r="P694" s="86" t="str">
        <f>IFERROR(""&amp;INDEX(Backlog!M$6:M$1005,Calculation!$B694,1),"")</f>
        <v/>
      </c>
      <c r="Q694" s="106" t="str">
        <f t="shared" si="214"/>
        <v/>
      </c>
      <c r="R694" s="106">
        <f t="shared" si="215"/>
        <v>0</v>
      </c>
      <c r="T694" s="107">
        <f t="shared" si="216"/>
        <v>0</v>
      </c>
      <c r="U694" s="86">
        <f t="shared" si="217"/>
        <v>1</v>
      </c>
      <c r="V694" s="86">
        <f t="shared" si="218"/>
        <v>1</v>
      </c>
      <c r="W694" s="86">
        <f t="shared" si="219"/>
        <v>1</v>
      </c>
      <c r="X694" s="86">
        <f t="shared" si="226"/>
        <v>0</v>
      </c>
      <c r="Y694" s="86" t="str">
        <f t="shared" si="220"/>
        <v xml:space="preserve">#0 - </v>
      </c>
      <c r="Z694" s="86" t="str">
        <f t="shared" si="221"/>
        <v>-</v>
      </c>
      <c r="AA694" s="86" t="str">
        <f>IF(X694=0,"",IF(LEN(K694)=0,COLUMN(Kanban!$D$8),IFERROR(MATCH(K694,Kanban!$A$8:$AI$8,0),COLUMN(Kanban!$D$8))))</f>
        <v/>
      </c>
      <c r="AB694" s="86" t="str">
        <f>IF(X694=0,"",2*COUNTIF($AA$5:AA694,AA694)+$AF$5)</f>
        <v/>
      </c>
      <c r="AC694" s="106" t="str">
        <f t="shared" si="227"/>
        <v>-</v>
      </c>
      <c r="BF694" s="111" t="str">
        <f t="array" ref="BF694">IFERROR(SMALL(IF($D$5:$D$1004=$AP$6,$N$5:$N$1004,""),B694),"")</f>
        <v/>
      </c>
      <c r="BG694" s="112" t="str">
        <f>IF(IFERROR(MATCH(BF694,$BF$4:BF693,0),0)=0,MAX($BG$4:BG693)+1,"")</f>
        <v/>
      </c>
      <c r="BH694" s="113" t="str">
        <f t="shared" si="222"/>
        <v/>
      </c>
      <c r="BI694" s="112" t="str">
        <f t="shared" si="223"/>
        <v/>
      </c>
      <c r="BJ694" s="86" t="str">
        <f t="shared" si="224"/>
        <v/>
      </c>
      <c r="BK694" s="86" t="str">
        <f t="shared" si="228"/>
        <v/>
      </c>
      <c r="BL694" s="86" t="str">
        <f t="shared" si="225"/>
        <v/>
      </c>
      <c r="BM694" s="86" t="str">
        <f t="shared" si="229"/>
        <v/>
      </c>
    </row>
    <row r="695" spans="2:65" s="7" customFormat="1" x14ac:dyDescent="0.25">
      <c r="B695" s="104">
        <v>691</v>
      </c>
      <c r="C695" s="86">
        <f>IFERROR(INDEX(Backlog!B$6:B$1005,Calculation!$B695,1),"")</f>
        <v>0</v>
      </c>
      <c r="D695" s="86" t="str">
        <f>IFERROR(IF(INDEX(Backlog!C$6:C$1005,Calculation!$B695,1)="","",INDEX(Backlog!C$6:C$1005,Calculation!$B695,1)),"")</f>
        <v/>
      </c>
      <c r="E695" s="86" t="str">
        <f>IFERROR(""&amp;INDEX(Backlog!D$6:D$1005,Calculation!$B695,1),"")</f>
        <v/>
      </c>
      <c r="F695" s="86" t="str">
        <f>IFERROR(""&amp;INDEX(Backlog!E$6:E$1005,Calculation!$B695,1),"")</f>
        <v/>
      </c>
      <c r="G695" s="86" t="str">
        <f>IFERROR(""&amp;INDEX(Backlog!F$6:F$1005,Calculation!$B695,1),"")</f>
        <v/>
      </c>
      <c r="H695" s="86" t="str">
        <f>IFERROR(IF(INDEX(Backlog!G$6:G$1005,Calculation!$B695,1)="","",INDEX(Backlog!G$6:G$1005,Calculation!$B695,1)),"")</f>
        <v/>
      </c>
      <c r="I695" s="86" t="str">
        <f>IFERROR(IF(INDEX(Backlog!H$6:H$1005,Calculation!$B695,1)="","Not set",INDEX(Backlog!H$6:H$1005,Calculation!$B695,1)),"")</f>
        <v>Not set</v>
      </c>
      <c r="J695" s="86" t="str">
        <f>IFERROR(""&amp;INDEX(Backlog!I$6:I$1005,Calculation!$B695,1),"")</f>
        <v/>
      </c>
      <c r="K695" s="86" t="str">
        <f>IFERROR(IF(LEN(INDEX(Backlog!J$6:J$1005,Calculation!$B695,1))=0,"Not set",INDEX(Backlog!J$6:J$1005,Calculation!$B695,1)),"")</f>
        <v>Not set</v>
      </c>
      <c r="L695" s="105" t="str">
        <f>IFERROR(IF(INDEX(Backlog!K$6:K$1005,Calculation!$B695,1)="","",INDEX(Backlog!K$6:K$1005,Calculation!$B695,1)),"")</f>
        <v/>
      </c>
      <c r="M695" s="105" t="str">
        <f t="shared" si="212"/>
        <v/>
      </c>
      <c r="N695" s="105" t="str">
        <f>IFERROR(IF(INDEX(Backlog!L$6:L$1005,Calculation!$B695,1)="","",INDEX(Backlog!L$6:L$1005,Calculation!$B695,1)),"")</f>
        <v/>
      </c>
      <c r="O695" s="105" t="str">
        <f t="shared" si="213"/>
        <v/>
      </c>
      <c r="P695" s="86" t="str">
        <f>IFERROR(""&amp;INDEX(Backlog!M$6:M$1005,Calculation!$B695,1),"")</f>
        <v/>
      </c>
      <c r="Q695" s="106" t="str">
        <f t="shared" si="214"/>
        <v/>
      </c>
      <c r="R695" s="106">
        <f t="shared" si="215"/>
        <v>0</v>
      </c>
      <c r="T695" s="107">
        <f t="shared" si="216"/>
        <v>0</v>
      </c>
      <c r="U695" s="86">
        <f t="shared" si="217"/>
        <v>1</v>
      </c>
      <c r="V695" s="86">
        <f t="shared" si="218"/>
        <v>1</v>
      </c>
      <c r="W695" s="86">
        <f t="shared" si="219"/>
        <v>1</v>
      </c>
      <c r="X695" s="86">
        <f t="shared" si="226"/>
        <v>0</v>
      </c>
      <c r="Y695" s="86" t="str">
        <f t="shared" si="220"/>
        <v xml:space="preserve">#0 - </v>
      </c>
      <c r="Z695" s="86" t="str">
        <f t="shared" si="221"/>
        <v>-</v>
      </c>
      <c r="AA695" s="86" t="str">
        <f>IF(X695=0,"",IF(LEN(K695)=0,COLUMN(Kanban!$D$8),IFERROR(MATCH(K695,Kanban!$A$8:$AI$8,0),COLUMN(Kanban!$D$8))))</f>
        <v/>
      </c>
      <c r="AB695" s="86" t="str">
        <f>IF(X695=0,"",2*COUNTIF($AA$5:AA695,AA695)+$AF$5)</f>
        <v/>
      </c>
      <c r="AC695" s="106" t="str">
        <f t="shared" si="227"/>
        <v>-</v>
      </c>
      <c r="BF695" s="111" t="str">
        <f t="array" ref="BF695">IFERROR(SMALL(IF($D$5:$D$1004=$AP$6,$N$5:$N$1004,""),B695),"")</f>
        <v/>
      </c>
      <c r="BG695" s="112" t="str">
        <f>IF(IFERROR(MATCH(BF695,$BF$4:BF694,0),0)=0,MAX($BG$4:BG694)+1,"")</f>
        <v/>
      </c>
      <c r="BH695" s="113" t="str">
        <f t="shared" si="222"/>
        <v/>
      </c>
      <c r="BI695" s="112" t="str">
        <f t="shared" si="223"/>
        <v/>
      </c>
      <c r="BJ695" s="86" t="str">
        <f t="shared" si="224"/>
        <v/>
      </c>
      <c r="BK695" s="86" t="str">
        <f t="shared" si="228"/>
        <v/>
      </c>
      <c r="BL695" s="86" t="str">
        <f t="shared" si="225"/>
        <v/>
      </c>
      <c r="BM695" s="86" t="str">
        <f t="shared" si="229"/>
        <v/>
      </c>
    </row>
    <row r="696" spans="2:65" s="7" customFormat="1" x14ac:dyDescent="0.25">
      <c r="B696" s="104">
        <v>692</v>
      </c>
      <c r="C696" s="86">
        <f>IFERROR(INDEX(Backlog!B$6:B$1005,Calculation!$B696,1),"")</f>
        <v>0</v>
      </c>
      <c r="D696" s="86" t="str">
        <f>IFERROR(IF(INDEX(Backlog!C$6:C$1005,Calculation!$B696,1)="","",INDEX(Backlog!C$6:C$1005,Calculation!$B696,1)),"")</f>
        <v/>
      </c>
      <c r="E696" s="86" t="str">
        <f>IFERROR(""&amp;INDEX(Backlog!D$6:D$1005,Calculation!$B696,1),"")</f>
        <v/>
      </c>
      <c r="F696" s="86" t="str">
        <f>IFERROR(""&amp;INDEX(Backlog!E$6:E$1005,Calculation!$B696,1),"")</f>
        <v/>
      </c>
      <c r="G696" s="86" t="str">
        <f>IFERROR(""&amp;INDEX(Backlog!F$6:F$1005,Calculation!$B696,1),"")</f>
        <v/>
      </c>
      <c r="H696" s="86" t="str">
        <f>IFERROR(IF(INDEX(Backlog!G$6:G$1005,Calculation!$B696,1)="","",INDEX(Backlog!G$6:G$1005,Calculation!$B696,1)),"")</f>
        <v/>
      </c>
      <c r="I696" s="86" t="str">
        <f>IFERROR(IF(INDEX(Backlog!H$6:H$1005,Calculation!$B696,1)="","Not set",INDEX(Backlog!H$6:H$1005,Calculation!$B696,1)),"")</f>
        <v>Not set</v>
      </c>
      <c r="J696" s="86" t="str">
        <f>IFERROR(""&amp;INDEX(Backlog!I$6:I$1005,Calculation!$B696,1),"")</f>
        <v/>
      </c>
      <c r="K696" s="86" t="str">
        <f>IFERROR(IF(LEN(INDEX(Backlog!J$6:J$1005,Calculation!$B696,1))=0,"Not set",INDEX(Backlog!J$6:J$1005,Calculation!$B696,1)),"")</f>
        <v>Not set</v>
      </c>
      <c r="L696" s="105" t="str">
        <f>IFERROR(IF(INDEX(Backlog!K$6:K$1005,Calculation!$B696,1)="","",INDEX(Backlog!K$6:K$1005,Calculation!$B696,1)),"")</f>
        <v/>
      </c>
      <c r="M696" s="105" t="str">
        <f t="shared" si="212"/>
        <v/>
      </c>
      <c r="N696" s="105" t="str">
        <f>IFERROR(IF(INDEX(Backlog!L$6:L$1005,Calculation!$B696,1)="","",INDEX(Backlog!L$6:L$1005,Calculation!$B696,1)),"")</f>
        <v/>
      </c>
      <c r="O696" s="105" t="str">
        <f t="shared" si="213"/>
        <v/>
      </c>
      <c r="P696" s="86" t="str">
        <f>IFERROR(""&amp;INDEX(Backlog!M$6:M$1005,Calculation!$B696,1),"")</f>
        <v/>
      </c>
      <c r="Q696" s="106" t="str">
        <f t="shared" si="214"/>
        <v/>
      </c>
      <c r="R696" s="106">
        <f t="shared" si="215"/>
        <v>0</v>
      </c>
      <c r="T696" s="107">
        <f t="shared" si="216"/>
        <v>0</v>
      </c>
      <c r="U696" s="86">
        <f t="shared" si="217"/>
        <v>1</v>
      </c>
      <c r="V696" s="86">
        <f t="shared" si="218"/>
        <v>1</v>
      </c>
      <c r="W696" s="86">
        <f t="shared" si="219"/>
        <v>1</v>
      </c>
      <c r="X696" s="86">
        <f t="shared" si="226"/>
        <v>0</v>
      </c>
      <c r="Y696" s="86" t="str">
        <f t="shared" si="220"/>
        <v xml:space="preserve">#0 - </v>
      </c>
      <c r="Z696" s="86" t="str">
        <f t="shared" si="221"/>
        <v>-</v>
      </c>
      <c r="AA696" s="86" t="str">
        <f>IF(X696=0,"",IF(LEN(K696)=0,COLUMN(Kanban!$D$8),IFERROR(MATCH(K696,Kanban!$A$8:$AI$8,0),COLUMN(Kanban!$D$8))))</f>
        <v/>
      </c>
      <c r="AB696" s="86" t="str">
        <f>IF(X696=0,"",2*COUNTIF($AA$5:AA696,AA696)+$AF$5)</f>
        <v/>
      </c>
      <c r="AC696" s="106" t="str">
        <f t="shared" si="227"/>
        <v>-</v>
      </c>
      <c r="BF696" s="111" t="str">
        <f t="array" ref="BF696">IFERROR(SMALL(IF($D$5:$D$1004=$AP$6,$N$5:$N$1004,""),B696),"")</f>
        <v/>
      </c>
      <c r="BG696" s="112" t="str">
        <f>IF(IFERROR(MATCH(BF696,$BF$4:BF695,0),0)=0,MAX($BG$4:BG695)+1,"")</f>
        <v/>
      </c>
      <c r="BH696" s="113" t="str">
        <f t="shared" si="222"/>
        <v/>
      </c>
      <c r="BI696" s="112" t="str">
        <f t="shared" si="223"/>
        <v/>
      </c>
      <c r="BJ696" s="86" t="str">
        <f t="shared" si="224"/>
        <v/>
      </c>
      <c r="BK696" s="86" t="str">
        <f t="shared" si="228"/>
        <v/>
      </c>
      <c r="BL696" s="86" t="str">
        <f t="shared" si="225"/>
        <v/>
      </c>
      <c r="BM696" s="86" t="str">
        <f t="shared" si="229"/>
        <v/>
      </c>
    </row>
    <row r="697" spans="2:65" s="7" customFormat="1" x14ac:dyDescent="0.25">
      <c r="B697" s="104">
        <v>693</v>
      </c>
      <c r="C697" s="86">
        <f>IFERROR(INDEX(Backlog!B$6:B$1005,Calculation!$B697,1),"")</f>
        <v>0</v>
      </c>
      <c r="D697" s="86" t="str">
        <f>IFERROR(IF(INDEX(Backlog!C$6:C$1005,Calculation!$B697,1)="","",INDEX(Backlog!C$6:C$1005,Calculation!$B697,1)),"")</f>
        <v/>
      </c>
      <c r="E697" s="86" t="str">
        <f>IFERROR(""&amp;INDEX(Backlog!D$6:D$1005,Calculation!$B697,1),"")</f>
        <v/>
      </c>
      <c r="F697" s="86" t="str">
        <f>IFERROR(""&amp;INDEX(Backlog!E$6:E$1005,Calculation!$B697,1),"")</f>
        <v/>
      </c>
      <c r="G697" s="86" t="str">
        <f>IFERROR(""&amp;INDEX(Backlog!F$6:F$1005,Calculation!$B697,1),"")</f>
        <v/>
      </c>
      <c r="H697" s="86" t="str">
        <f>IFERROR(IF(INDEX(Backlog!G$6:G$1005,Calculation!$B697,1)="","",INDEX(Backlog!G$6:G$1005,Calculation!$B697,1)),"")</f>
        <v/>
      </c>
      <c r="I697" s="86" t="str">
        <f>IFERROR(IF(INDEX(Backlog!H$6:H$1005,Calculation!$B697,1)="","Not set",INDEX(Backlog!H$6:H$1005,Calculation!$B697,1)),"")</f>
        <v>Not set</v>
      </c>
      <c r="J697" s="86" t="str">
        <f>IFERROR(""&amp;INDEX(Backlog!I$6:I$1005,Calculation!$B697,1),"")</f>
        <v/>
      </c>
      <c r="K697" s="86" t="str">
        <f>IFERROR(IF(LEN(INDEX(Backlog!J$6:J$1005,Calculation!$B697,1))=0,"Not set",INDEX(Backlog!J$6:J$1005,Calculation!$B697,1)),"")</f>
        <v>Not set</v>
      </c>
      <c r="L697" s="105" t="str">
        <f>IFERROR(IF(INDEX(Backlog!K$6:K$1005,Calculation!$B697,1)="","",INDEX(Backlog!K$6:K$1005,Calculation!$B697,1)),"")</f>
        <v/>
      </c>
      <c r="M697" s="105" t="str">
        <f t="shared" si="212"/>
        <v/>
      </c>
      <c r="N697" s="105" t="str">
        <f>IFERROR(IF(INDEX(Backlog!L$6:L$1005,Calculation!$B697,1)="","",INDEX(Backlog!L$6:L$1005,Calculation!$B697,1)),"")</f>
        <v/>
      </c>
      <c r="O697" s="105" t="str">
        <f t="shared" si="213"/>
        <v/>
      </c>
      <c r="P697" s="86" t="str">
        <f>IFERROR(""&amp;INDEX(Backlog!M$6:M$1005,Calculation!$B697,1),"")</f>
        <v/>
      </c>
      <c r="Q697" s="106" t="str">
        <f t="shared" si="214"/>
        <v/>
      </c>
      <c r="R697" s="106">
        <f t="shared" si="215"/>
        <v>0</v>
      </c>
      <c r="T697" s="107">
        <f t="shared" si="216"/>
        <v>0</v>
      </c>
      <c r="U697" s="86">
        <f t="shared" si="217"/>
        <v>1</v>
      </c>
      <c r="V697" s="86">
        <f t="shared" si="218"/>
        <v>1</v>
      </c>
      <c r="W697" s="86">
        <f t="shared" si="219"/>
        <v>1</v>
      </c>
      <c r="X697" s="86">
        <f t="shared" si="226"/>
        <v>0</v>
      </c>
      <c r="Y697" s="86" t="str">
        <f t="shared" si="220"/>
        <v xml:space="preserve">#0 - </v>
      </c>
      <c r="Z697" s="86" t="str">
        <f t="shared" si="221"/>
        <v>-</v>
      </c>
      <c r="AA697" s="86" t="str">
        <f>IF(X697=0,"",IF(LEN(K697)=0,COLUMN(Kanban!$D$8),IFERROR(MATCH(K697,Kanban!$A$8:$AI$8,0),COLUMN(Kanban!$D$8))))</f>
        <v/>
      </c>
      <c r="AB697" s="86" t="str">
        <f>IF(X697=0,"",2*COUNTIF($AA$5:AA697,AA697)+$AF$5)</f>
        <v/>
      </c>
      <c r="AC697" s="106" t="str">
        <f t="shared" si="227"/>
        <v>-</v>
      </c>
      <c r="BF697" s="111" t="str">
        <f t="array" ref="BF697">IFERROR(SMALL(IF($D$5:$D$1004=$AP$6,$N$5:$N$1004,""),B697),"")</f>
        <v/>
      </c>
      <c r="BG697" s="112" t="str">
        <f>IF(IFERROR(MATCH(BF697,$BF$4:BF696,0),0)=0,MAX($BG$4:BG696)+1,"")</f>
        <v/>
      </c>
      <c r="BH697" s="113" t="str">
        <f t="shared" si="222"/>
        <v/>
      </c>
      <c r="BI697" s="112" t="str">
        <f t="shared" si="223"/>
        <v/>
      </c>
      <c r="BJ697" s="86" t="str">
        <f t="shared" si="224"/>
        <v/>
      </c>
      <c r="BK697" s="86" t="str">
        <f t="shared" si="228"/>
        <v/>
      </c>
      <c r="BL697" s="86" t="str">
        <f t="shared" si="225"/>
        <v/>
      </c>
      <c r="BM697" s="86" t="str">
        <f t="shared" si="229"/>
        <v/>
      </c>
    </row>
    <row r="698" spans="2:65" s="7" customFormat="1" x14ac:dyDescent="0.25">
      <c r="B698" s="104">
        <v>694</v>
      </c>
      <c r="C698" s="86">
        <f>IFERROR(INDEX(Backlog!B$6:B$1005,Calculation!$B698,1),"")</f>
        <v>0</v>
      </c>
      <c r="D698" s="86" t="str">
        <f>IFERROR(IF(INDEX(Backlog!C$6:C$1005,Calculation!$B698,1)="","",INDEX(Backlog!C$6:C$1005,Calculation!$B698,1)),"")</f>
        <v/>
      </c>
      <c r="E698" s="86" t="str">
        <f>IFERROR(""&amp;INDEX(Backlog!D$6:D$1005,Calculation!$B698,1),"")</f>
        <v/>
      </c>
      <c r="F698" s="86" t="str">
        <f>IFERROR(""&amp;INDEX(Backlog!E$6:E$1005,Calculation!$B698,1),"")</f>
        <v/>
      </c>
      <c r="G698" s="86" t="str">
        <f>IFERROR(""&amp;INDEX(Backlog!F$6:F$1005,Calculation!$B698,1),"")</f>
        <v/>
      </c>
      <c r="H698" s="86" t="str">
        <f>IFERROR(IF(INDEX(Backlog!G$6:G$1005,Calculation!$B698,1)="","",INDEX(Backlog!G$6:G$1005,Calculation!$B698,1)),"")</f>
        <v/>
      </c>
      <c r="I698" s="86" t="str">
        <f>IFERROR(IF(INDEX(Backlog!H$6:H$1005,Calculation!$B698,1)="","Not set",INDEX(Backlog!H$6:H$1005,Calculation!$B698,1)),"")</f>
        <v>Not set</v>
      </c>
      <c r="J698" s="86" t="str">
        <f>IFERROR(""&amp;INDEX(Backlog!I$6:I$1005,Calculation!$B698,1),"")</f>
        <v/>
      </c>
      <c r="K698" s="86" t="str">
        <f>IFERROR(IF(LEN(INDEX(Backlog!J$6:J$1005,Calculation!$B698,1))=0,"Not set",INDEX(Backlog!J$6:J$1005,Calculation!$B698,1)),"")</f>
        <v>Not set</v>
      </c>
      <c r="L698" s="105" t="str">
        <f>IFERROR(IF(INDEX(Backlog!K$6:K$1005,Calculation!$B698,1)="","",INDEX(Backlog!K$6:K$1005,Calculation!$B698,1)),"")</f>
        <v/>
      </c>
      <c r="M698" s="105" t="str">
        <f t="shared" si="212"/>
        <v/>
      </c>
      <c r="N698" s="105" t="str">
        <f>IFERROR(IF(INDEX(Backlog!L$6:L$1005,Calculation!$B698,1)="","",INDEX(Backlog!L$6:L$1005,Calculation!$B698,1)),"")</f>
        <v/>
      </c>
      <c r="O698" s="105" t="str">
        <f t="shared" si="213"/>
        <v/>
      </c>
      <c r="P698" s="86" t="str">
        <f>IFERROR(""&amp;INDEX(Backlog!M$6:M$1005,Calculation!$B698,1),"")</f>
        <v/>
      </c>
      <c r="Q698" s="106" t="str">
        <f t="shared" si="214"/>
        <v/>
      </c>
      <c r="R698" s="106">
        <f t="shared" si="215"/>
        <v>0</v>
      </c>
      <c r="T698" s="107">
        <f t="shared" si="216"/>
        <v>0</v>
      </c>
      <c r="U698" s="86">
        <f t="shared" si="217"/>
        <v>1</v>
      </c>
      <c r="V698" s="86">
        <f t="shared" si="218"/>
        <v>1</v>
      </c>
      <c r="W698" s="86">
        <f t="shared" si="219"/>
        <v>1</v>
      </c>
      <c r="X698" s="86">
        <f t="shared" si="226"/>
        <v>0</v>
      </c>
      <c r="Y698" s="86" t="str">
        <f t="shared" si="220"/>
        <v xml:space="preserve">#0 - </v>
      </c>
      <c r="Z698" s="86" t="str">
        <f t="shared" si="221"/>
        <v>-</v>
      </c>
      <c r="AA698" s="86" t="str">
        <f>IF(X698=0,"",IF(LEN(K698)=0,COLUMN(Kanban!$D$8),IFERROR(MATCH(K698,Kanban!$A$8:$AI$8,0),COLUMN(Kanban!$D$8))))</f>
        <v/>
      </c>
      <c r="AB698" s="86" t="str">
        <f>IF(X698=0,"",2*COUNTIF($AA$5:AA698,AA698)+$AF$5)</f>
        <v/>
      </c>
      <c r="AC698" s="106" t="str">
        <f t="shared" si="227"/>
        <v>-</v>
      </c>
      <c r="BF698" s="111" t="str">
        <f t="array" ref="BF698">IFERROR(SMALL(IF($D$5:$D$1004=$AP$6,$N$5:$N$1004,""),B698),"")</f>
        <v/>
      </c>
      <c r="BG698" s="112" t="str">
        <f>IF(IFERROR(MATCH(BF698,$BF$4:BF697,0),0)=0,MAX($BG$4:BG697)+1,"")</f>
        <v/>
      </c>
      <c r="BH698" s="113" t="str">
        <f t="shared" si="222"/>
        <v/>
      </c>
      <c r="BI698" s="112" t="str">
        <f t="shared" si="223"/>
        <v/>
      </c>
      <c r="BJ698" s="86" t="str">
        <f t="shared" si="224"/>
        <v/>
      </c>
      <c r="BK698" s="86" t="str">
        <f t="shared" si="228"/>
        <v/>
      </c>
      <c r="BL698" s="86" t="str">
        <f t="shared" si="225"/>
        <v/>
      </c>
      <c r="BM698" s="86" t="str">
        <f t="shared" si="229"/>
        <v/>
      </c>
    </row>
    <row r="699" spans="2:65" s="7" customFormat="1" x14ac:dyDescent="0.25">
      <c r="B699" s="104">
        <v>695</v>
      </c>
      <c r="C699" s="86">
        <f>IFERROR(INDEX(Backlog!B$6:B$1005,Calculation!$B699,1),"")</f>
        <v>0</v>
      </c>
      <c r="D699" s="86" t="str">
        <f>IFERROR(IF(INDEX(Backlog!C$6:C$1005,Calculation!$B699,1)="","",INDEX(Backlog!C$6:C$1005,Calculation!$B699,1)),"")</f>
        <v/>
      </c>
      <c r="E699" s="86" t="str">
        <f>IFERROR(""&amp;INDEX(Backlog!D$6:D$1005,Calculation!$B699,1),"")</f>
        <v/>
      </c>
      <c r="F699" s="86" t="str">
        <f>IFERROR(""&amp;INDEX(Backlog!E$6:E$1005,Calculation!$B699,1),"")</f>
        <v/>
      </c>
      <c r="G699" s="86" t="str">
        <f>IFERROR(""&amp;INDEX(Backlog!F$6:F$1005,Calculation!$B699,1),"")</f>
        <v/>
      </c>
      <c r="H699" s="86" t="str">
        <f>IFERROR(IF(INDEX(Backlog!G$6:G$1005,Calculation!$B699,1)="","",INDEX(Backlog!G$6:G$1005,Calculation!$B699,1)),"")</f>
        <v/>
      </c>
      <c r="I699" s="86" t="str">
        <f>IFERROR(IF(INDEX(Backlog!H$6:H$1005,Calculation!$B699,1)="","Not set",INDEX(Backlog!H$6:H$1005,Calculation!$B699,1)),"")</f>
        <v>Not set</v>
      </c>
      <c r="J699" s="86" t="str">
        <f>IFERROR(""&amp;INDEX(Backlog!I$6:I$1005,Calculation!$B699,1),"")</f>
        <v/>
      </c>
      <c r="K699" s="86" t="str">
        <f>IFERROR(IF(LEN(INDEX(Backlog!J$6:J$1005,Calculation!$B699,1))=0,"Not set",INDEX(Backlog!J$6:J$1005,Calculation!$B699,1)),"")</f>
        <v>Not set</v>
      </c>
      <c r="L699" s="105" t="str">
        <f>IFERROR(IF(INDEX(Backlog!K$6:K$1005,Calculation!$B699,1)="","",INDEX(Backlog!K$6:K$1005,Calculation!$B699,1)),"")</f>
        <v/>
      </c>
      <c r="M699" s="105" t="str">
        <f t="shared" si="212"/>
        <v/>
      </c>
      <c r="N699" s="105" t="str">
        <f>IFERROR(IF(INDEX(Backlog!L$6:L$1005,Calculation!$B699,1)="","",INDEX(Backlog!L$6:L$1005,Calculation!$B699,1)),"")</f>
        <v/>
      </c>
      <c r="O699" s="105" t="str">
        <f t="shared" si="213"/>
        <v/>
      </c>
      <c r="P699" s="86" t="str">
        <f>IFERROR(""&amp;INDEX(Backlog!M$6:M$1005,Calculation!$B699,1),"")</f>
        <v/>
      </c>
      <c r="Q699" s="106" t="str">
        <f t="shared" si="214"/>
        <v/>
      </c>
      <c r="R699" s="106">
        <f t="shared" si="215"/>
        <v>0</v>
      </c>
      <c r="T699" s="107">
        <f t="shared" si="216"/>
        <v>0</v>
      </c>
      <c r="U699" s="86">
        <f t="shared" si="217"/>
        <v>1</v>
      </c>
      <c r="V699" s="86">
        <f t="shared" si="218"/>
        <v>1</v>
      </c>
      <c r="W699" s="86">
        <f t="shared" si="219"/>
        <v>1</v>
      </c>
      <c r="X699" s="86">
        <f t="shared" si="226"/>
        <v>0</v>
      </c>
      <c r="Y699" s="86" t="str">
        <f t="shared" si="220"/>
        <v xml:space="preserve">#0 - </v>
      </c>
      <c r="Z699" s="86" t="str">
        <f t="shared" si="221"/>
        <v>-</v>
      </c>
      <c r="AA699" s="86" t="str">
        <f>IF(X699=0,"",IF(LEN(K699)=0,COLUMN(Kanban!$D$8),IFERROR(MATCH(K699,Kanban!$A$8:$AI$8,0),COLUMN(Kanban!$D$8))))</f>
        <v/>
      </c>
      <c r="AB699" s="86" t="str">
        <f>IF(X699=0,"",2*COUNTIF($AA$5:AA699,AA699)+$AF$5)</f>
        <v/>
      </c>
      <c r="AC699" s="106" t="str">
        <f t="shared" si="227"/>
        <v>-</v>
      </c>
      <c r="BF699" s="111" t="str">
        <f t="array" ref="BF699">IFERROR(SMALL(IF($D$5:$D$1004=$AP$6,$N$5:$N$1004,""),B699),"")</f>
        <v/>
      </c>
      <c r="BG699" s="112" t="str">
        <f>IF(IFERROR(MATCH(BF699,$BF$4:BF698,0),0)=0,MAX($BG$4:BG698)+1,"")</f>
        <v/>
      </c>
      <c r="BH699" s="113" t="str">
        <f t="shared" si="222"/>
        <v/>
      </c>
      <c r="BI699" s="112" t="str">
        <f t="shared" si="223"/>
        <v/>
      </c>
      <c r="BJ699" s="86" t="str">
        <f t="shared" si="224"/>
        <v/>
      </c>
      <c r="BK699" s="86" t="str">
        <f t="shared" si="228"/>
        <v/>
      </c>
      <c r="BL699" s="86" t="str">
        <f t="shared" si="225"/>
        <v/>
      </c>
      <c r="BM699" s="86" t="str">
        <f t="shared" si="229"/>
        <v/>
      </c>
    </row>
    <row r="700" spans="2:65" s="7" customFormat="1" x14ac:dyDescent="0.25">
      <c r="B700" s="104">
        <v>696</v>
      </c>
      <c r="C700" s="86">
        <f>IFERROR(INDEX(Backlog!B$6:B$1005,Calculation!$B700,1),"")</f>
        <v>0</v>
      </c>
      <c r="D700" s="86" t="str">
        <f>IFERROR(IF(INDEX(Backlog!C$6:C$1005,Calculation!$B700,1)="","",INDEX(Backlog!C$6:C$1005,Calculation!$B700,1)),"")</f>
        <v/>
      </c>
      <c r="E700" s="86" t="str">
        <f>IFERROR(""&amp;INDEX(Backlog!D$6:D$1005,Calculation!$B700,1),"")</f>
        <v/>
      </c>
      <c r="F700" s="86" t="str">
        <f>IFERROR(""&amp;INDEX(Backlog!E$6:E$1005,Calculation!$B700,1),"")</f>
        <v/>
      </c>
      <c r="G700" s="86" t="str">
        <f>IFERROR(""&amp;INDEX(Backlog!F$6:F$1005,Calculation!$B700,1),"")</f>
        <v/>
      </c>
      <c r="H700" s="86" t="str">
        <f>IFERROR(IF(INDEX(Backlog!G$6:G$1005,Calculation!$B700,1)="","",INDEX(Backlog!G$6:G$1005,Calculation!$B700,1)),"")</f>
        <v/>
      </c>
      <c r="I700" s="86" t="str">
        <f>IFERROR(IF(INDEX(Backlog!H$6:H$1005,Calculation!$B700,1)="","Not set",INDEX(Backlog!H$6:H$1005,Calculation!$B700,1)),"")</f>
        <v>Not set</v>
      </c>
      <c r="J700" s="86" t="str">
        <f>IFERROR(""&amp;INDEX(Backlog!I$6:I$1005,Calculation!$B700,1),"")</f>
        <v/>
      </c>
      <c r="K700" s="86" t="str">
        <f>IFERROR(IF(LEN(INDEX(Backlog!J$6:J$1005,Calculation!$B700,1))=0,"Not set",INDEX(Backlog!J$6:J$1005,Calculation!$B700,1)),"")</f>
        <v>Not set</v>
      </c>
      <c r="L700" s="105" t="str">
        <f>IFERROR(IF(INDEX(Backlog!K$6:K$1005,Calculation!$B700,1)="","",INDEX(Backlog!K$6:K$1005,Calculation!$B700,1)),"")</f>
        <v/>
      </c>
      <c r="M700" s="105" t="str">
        <f t="shared" si="212"/>
        <v/>
      </c>
      <c r="N700" s="105" t="str">
        <f>IFERROR(IF(INDEX(Backlog!L$6:L$1005,Calculation!$B700,1)="","",INDEX(Backlog!L$6:L$1005,Calculation!$B700,1)),"")</f>
        <v/>
      </c>
      <c r="O700" s="105" t="str">
        <f t="shared" si="213"/>
        <v/>
      </c>
      <c r="P700" s="86" t="str">
        <f>IFERROR(""&amp;INDEX(Backlog!M$6:M$1005,Calculation!$B700,1),"")</f>
        <v/>
      </c>
      <c r="Q700" s="106" t="str">
        <f t="shared" si="214"/>
        <v/>
      </c>
      <c r="R700" s="106">
        <f t="shared" si="215"/>
        <v>0</v>
      </c>
      <c r="T700" s="107">
        <f t="shared" si="216"/>
        <v>0</v>
      </c>
      <c r="U700" s="86">
        <f t="shared" si="217"/>
        <v>1</v>
      </c>
      <c r="V700" s="86">
        <f t="shared" si="218"/>
        <v>1</v>
      </c>
      <c r="W700" s="86">
        <f t="shared" si="219"/>
        <v>1</v>
      </c>
      <c r="X700" s="86">
        <f t="shared" si="226"/>
        <v>0</v>
      </c>
      <c r="Y700" s="86" t="str">
        <f t="shared" si="220"/>
        <v xml:space="preserve">#0 - </v>
      </c>
      <c r="Z700" s="86" t="str">
        <f t="shared" si="221"/>
        <v>-</v>
      </c>
      <c r="AA700" s="86" t="str">
        <f>IF(X700=0,"",IF(LEN(K700)=0,COLUMN(Kanban!$D$8),IFERROR(MATCH(K700,Kanban!$A$8:$AI$8,0),COLUMN(Kanban!$D$8))))</f>
        <v/>
      </c>
      <c r="AB700" s="86" t="str">
        <f>IF(X700=0,"",2*COUNTIF($AA$5:AA700,AA700)+$AF$5)</f>
        <v/>
      </c>
      <c r="AC700" s="106" t="str">
        <f t="shared" si="227"/>
        <v>-</v>
      </c>
      <c r="BF700" s="111" t="str">
        <f t="array" ref="BF700">IFERROR(SMALL(IF($D$5:$D$1004=$AP$6,$N$5:$N$1004,""),B700),"")</f>
        <v/>
      </c>
      <c r="BG700" s="112" t="str">
        <f>IF(IFERROR(MATCH(BF700,$BF$4:BF699,0),0)=0,MAX($BG$4:BG699)+1,"")</f>
        <v/>
      </c>
      <c r="BH700" s="113" t="str">
        <f t="shared" si="222"/>
        <v/>
      </c>
      <c r="BI700" s="112" t="str">
        <f t="shared" si="223"/>
        <v/>
      </c>
      <c r="BJ700" s="86" t="str">
        <f t="shared" si="224"/>
        <v/>
      </c>
      <c r="BK700" s="86" t="str">
        <f t="shared" si="228"/>
        <v/>
      </c>
      <c r="BL700" s="86" t="str">
        <f t="shared" si="225"/>
        <v/>
      </c>
      <c r="BM700" s="86" t="str">
        <f t="shared" si="229"/>
        <v/>
      </c>
    </row>
    <row r="701" spans="2:65" s="7" customFormat="1" x14ac:dyDescent="0.25">
      <c r="B701" s="104">
        <v>697</v>
      </c>
      <c r="C701" s="86">
        <f>IFERROR(INDEX(Backlog!B$6:B$1005,Calculation!$B701,1),"")</f>
        <v>0</v>
      </c>
      <c r="D701" s="86" t="str">
        <f>IFERROR(IF(INDEX(Backlog!C$6:C$1005,Calculation!$B701,1)="","",INDEX(Backlog!C$6:C$1005,Calculation!$B701,1)),"")</f>
        <v/>
      </c>
      <c r="E701" s="86" t="str">
        <f>IFERROR(""&amp;INDEX(Backlog!D$6:D$1005,Calculation!$B701,1),"")</f>
        <v/>
      </c>
      <c r="F701" s="86" t="str">
        <f>IFERROR(""&amp;INDEX(Backlog!E$6:E$1005,Calculation!$B701,1),"")</f>
        <v/>
      </c>
      <c r="G701" s="86" t="str">
        <f>IFERROR(""&amp;INDEX(Backlog!F$6:F$1005,Calculation!$B701,1),"")</f>
        <v/>
      </c>
      <c r="H701" s="86" t="str">
        <f>IFERROR(IF(INDEX(Backlog!G$6:G$1005,Calculation!$B701,1)="","",INDEX(Backlog!G$6:G$1005,Calculation!$B701,1)),"")</f>
        <v/>
      </c>
      <c r="I701" s="86" t="str">
        <f>IFERROR(IF(INDEX(Backlog!H$6:H$1005,Calculation!$B701,1)="","Not set",INDEX(Backlog!H$6:H$1005,Calculation!$B701,1)),"")</f>
        <v>Not set</v>
      </c>
      <c r="J701" s="86" t="str">
        <f>IFERROR(""&amp;INDEX(Backlog!I$6:I$1005,Calculation!$B701,1),"")</f>
        <v/>
      </c>
      <c r="K701" s="86" t="str">
        <f>IFERROR(IF(LEN(INDEX(Backlog!J$6:J$1005,Calculation!$B701,1))=0,"Not set",INDEX(Backlog!J$6:J$1005,Calculation!$B701,1)),"")</f>
        <v>Not set</v>
      </c>
      <c r="L701" s="105" t="str">
        <f>IFERROR(IF(INDEX(Backlog!K$6:K$1005,Calculation!$B701,1)="","",INDEX(Backlog!K$6:K$1005,Calculation!$B701,1)),"")</f>
        <v/>
      </c>
      <c r="M701" s="105" t="str">
        <f t="shared" si="212"/>
        <v/>
      </c>
      <c r="N701" s="105" t="str">
        <f>IFERROR(IF(INDEX(Backlog!L$6:L$1005,Calculation!$B701,1)="","",INDEX(Backlog!L$6:L$1005,Calculation!$B701,1)),"")</f>
        <v/>
      </c>
      <c r="O701" s="105" t="str">
        <f t="shared" si="213"/>
        <v/>
      </c>
      <c r="P701" s="86" t="str">
        <f>IFERROR(""&amp;INDEX(Backlog!M$6:M$1005,Calculation!$B701,1),"")</f>
        <v/>
      </c>
      <c r="Q701" s="106" t="str">
        <f t="shared" si="214"/>
        <v/>
      </c>
      <c r="R701" s="106">
        <f t="shared" si="215"/>
        <v>0</v>
      </c>
      <c r="T701" s="107">
        <f t="shared" si="216"/>
        <v>0</v>
      </c>
      <c r="U701" s="86">
        <f t="shared" si="217"/>
        <v>1</v>
      </c>
      <c r="V701" s="86">
        <f t="shared" si="218"/>
        <v>1</v>
      </c>
      <c r="W701" s="86">
        <f t="shared" si="219"/>
        <v>1</v>
      </c>
      <c r="X701" s="86">
        <f t="shared" si="226"/>
        <v>0</v>
      </c>
      <c r="Y701" s="86" t="str">
        <f t="shared" si="220"/>
        <v xml:space="preserve">#0 - </v>
      </c>
      <c r="Z701" s="86" t="str">
        <f t="shared" si="221"/>
        <v>-</v>
      </c>
      <c r="AA701" s="86" t="str">
        <f>IF(X701=0,"",IF(LEN(K701)=0,COLUMN(Kanban!$D$8),IFERROR(MATCH(K701,Kanban!$A$8:$AI$8,0),COLUMN(Kanban!$D$8))))</f>
        <v/>
      </c>
      <c r="AB701" s="86" t="str">
        <f>IF(X701=0,"",2*COUNTIF($AA$5:AA701,AA701)+$AF$5)</f>
        <v/>
      </c>
      <c r="AC701" s="106" t="str">
        <f t="shared" si="227"/>
        <v>-</v>
      </c>
      <c r="BF701" s="111" t="str">
        <f t="array" ref="BF701">IFERROR(SMALL(IF($D$5:$D$1004=$AP$6,$N$5:$N$1004,""),B701),"")</f>
        <v/>
      </c>
      <c r="BG701" s="112" t="str">
        <f>IF(IFERROR(MATCH(BF701,$BF$4:BF700,0),0)=0,MAX($BG$4:BG700)+1,"")</f>
        <v/>
      </c>
      <c r="BH701" s="113" t="str">
        <f t="shared" si="222"/>
        <v/>
      </c>
      <c r="BI701" s="112" t="str">
        <f t="shared" si="223"/>
        <v/>
      </c>
      <c r="BJ701" s="86" t="str">
        <f t="shared" si="224"/>
        <v/>
      </c>
      <c r="BK701" s="86" t="str">
        <f t="shared" si="228"/>
        <v/>
      </c>
      <c r="BL701" s="86" t="str">
        <f t="shared" si="225"/>
        <v/>
      </c>
      <c r="BM701" s="86" t="str">
        <f t="shared" si="229"/>
        <v/>
      </c>
    </row>
    <row r="702" spans="2:65" s="7" customFormat="1" x14ac:dyDescent="0.25">
      <c r="B702" s="104">
        <v>698</v>
      </c>
      <c r="C702" s="86">
        <f>IFERROR(INDEX(Backlog!B$6:B$1005,Calculation!$B702,1),"")</f>
        <v>0</v>
      </c>
      <c r="D702" s="86" t="str">
        <f>IFERROR(IF(INDEX(Backlog!C$6:C$1005,Calculation!$B702,1)="","",INDEX(Backlog!C$6:C$1005,Calculation!$B702,1)),"")</f>
        <v/>
      </c>
      <c r="E702" s="86" t="str">
        <f>IFERROR(""&amp;INDEX(Backlog!D$6:D$1005,Calculation!$B702,1),"")</f>
        <v/>
      </c>
      <c r="F702" s="86" t="str">
        <f>IFERROR(""&amp;INDEX(Backlog!E$6:E$1005,Calculation!$B702,1),"")</f>
        <v/>
      </c>
      <c r="G702" s="86" t="str">
        <f>IFERROR(""&amp;INDEX(Backlog!F$6:F$1005,Calculation!$B702,1),"")</f>
        <v/>
      </c>
      <c r="H702" s="86" t="str">
        <f>IFERROR(IF(INDEX(Backlog!G$6:G$1005,Calculation!$B702,1)="","",INDEX(Backlog!G$6:G$1005,Calculation!$B702,1)),"")</f>
        <v/>
      </c>
      <c r="I702" s="86" t="str">
        <f>IFERROR(IF(INDEX(Backlog!H$6:H$1005,Calculation!$B702,1)="","Not set",INDEX(Backlog!H$6:H$1005,Calculation!$B702,1)),"")</f>
        <v>Not set</v>
      </c>
      <c r="J702" s="86" t="str">
        <f>IFERROR(""&amp;INDEX(Backlog!I$6:I$1005,Calculation!$B702,1),"")</f>
        <v/>
      </c>
      <c r="K702" s="86" t="str">
        <f>IFERROR(IF(LEN(INDEX(Backlog!J$6:J$1005,Calculation!$B702,1))=0,"Not set",INDEX(Backlog!J$6:J$1005,Calculation!$B702,1)),"")</f>
        <v>Not set</v>
      </c>
      <c r="L702" s="105" t="str">
        <f>IFERROR(IF(INDEX(Backlog!K$6:K$1005,Calculation!$B702,1)="","",INDEX(Backlog!K$6:K$1005,Calculation!$B702,1)),"")</f>
        <v/>
      </c>
      <c r="M702" s="105" t="str">
        <f t="shared" si="212"/>
        <v/>
      </c>
      <c r="N702" s="105" t="str">
        <f>IFERROR(IF(INDEX(Backlog!L$6:L$1005,Calculation!$B702,1)="","",INDEX(Backlog!L$6:L$1005,Calculation!$B702,1)),"")</f>
        <v/>
      </c>
      <c r="O702" s="105" t="str">
        <f t="shared" si="213"/>
        <v/>
      </c>
      <c r="P702" s="86" t="str">
        <f>IFERROR(""&amp;INDEX(Backlog!M$6:M$1005,Calculation!$B702,1),"")</f>
        <v/>
      </c>
      <c r="Q702" s="106" t="str">
        <f t="shared" si="214"/>
        <v/>
      </c>
      <c r="R702" s="106">
        <f t="shared" si="215"/>
        <v>0</v>
      </c>
      <c r="T702" s="107">
        <f t="shared" si="216"/>
        <v>0</v>
      </c>
      <c r="U702" s="86">
        <f t="shared" si="217"/>
        <v>1</v>
      </c>
      <c r="V702" s="86">
        <f t="shared" si="218"/>
        <v>1</v>
      </c>
      <c r="W702" s="86">
        <f t="shared" si="219"/>
        <v>1</v>
      </c>
      <c r="X702" s="86">
        <f t="shared" si="226"/>
        <v>0</v>
      </c>
      <c r="Y702" s="86" t="str">
        <f t="shared" si="220"/>
        <v xml:space="preserve">#0 - </v>
      </c>
      <c r="Z702" s="86" t="str">
        <f t="shared" si="221"/>
        <v>-</v>
      </c>
      <c r="AA702" s="86" t="str">
        <f>IF(X702=0,"",IF(LEN(K702)=0,COLUMN(Kanban!$D$8),IFERROR(MATCH(K702,Kanban!$A$8:$AI$8,0),COLUMN(Kanban!$D$8))))</f>
        <v/>
      </c>
      <c r="AB702" s="86" t="str">
        <f>IF(X702=0,"",2*COUNTIF($AA$5:AA702,AA702)+$AF$5)</f>
        <v/>
      </c>
      <c r="AC702" s="106" t="str">
        <f t="shared" si="227"/>
        <v>-</v>
      </c>
      <c r="BF702" s="111" t="str">
        <f t="array" ref="BF702">IFERROR(SMALL(IF($D$5:$D$1004=$AP$6,$N$5:$N$1004,""),B702),"")</f>
        <v/>
      </c>
      <c r="BG702" s="112" t="str">
        <f>IF(IFERROR(MATCH(BF702,$BF$4:BF701,0),0)=0,MAX($BG$4:BG701)+1,"")</f>
        <v/>
      </c>
      <c r="BH702" s="113" t="str">
        <f t="shared" si="222"/>
        <v/>
      </c>
      <c r="BI702" s="112" t="str">
        <f t="shared" si="223"/>
        <v/>
      </c>
      <c r="BJ702" s="86" t="str">
        <f t="shared" si="224"/>
        <v/>
      </c>
      <c r="BK702" s="86" t="str">
        <f t="shared" si="228"/>
        <v/>
      </c>
      <c r="BL702" s="86" t="str">
        <f t="shared" si="225"/>
        <v/>
      </c>
      <c r="BM702" s="86" t="str">
        <f t="shared" si="229"/>
        <v/>
      </c>
    </row>
    <row r="703" spans="2:65" s="7" customFormat="1" x14ac:dyDescent="0.25">
      <c r="B703" s="104">
        <v>699</v>
      </c>
      <c r="C703" s="86">
        <f>IFERROR(INDEX(Backlog!B$6:B$1005,Calculation!$B703,1),"")</f>
        <v>0</v>
      </c>
      <c r="D703" s="86" t="str">
        <f>IFERROR(IF(INDEX(Backlog!C$6:C$1005,Calculation!$B703,1)="","",INDEX(Backlog!C$6:C$1005,Calculation!$B703,1)),"")</f>
        <v/>
      </c>
      <c r="E703" s="86" t="str">
        <f>IFERROR(""&amp;INDEX(Backlog!D$6:D$1005,Calculation!$B703,1),"")</f>
        <v/>
      </c>
      <c r="F703" s="86" t="str">
        <f>IFERROR(""&amp;INDEX(Backlog!E$6:E$1005,Calculation!$B703,1),"")</f>
        <v/>
      </c>
      <c r="G703" s="86" t="str">
        <f>IFERROR(""&amp;INDEX(Backlog!F$6:F$1005,Calculation!$B703,1),"")</f>
        <v/>
      </c>
      <c r="H703" s="86" t="str">
        <f>IFERROR(IF(INDEX(Backlog!G$6:G$1005,Calculation!$B703,1)="","",INDEX(Backlog!G$6:G$1005,Calculation!$B703,1)),"")</f>
        <v/>
      </c>
      <c r="I703" s="86" t="str">
        <f>IFERROR(IF(INDEX(Backlog!H$6:H$1005,Calculation!$B703,1)="","Not set",INDEX(Backlog!H$6:H$1005,Calculation!$B703,1)),"")</f>
        <v>Not set</v>
      </c>
      <c r="J703" s="86" t="str">
        <f>IFERROR(""&amp;INDEX(Backlog!I$6:I$1005,Calculation!$B703,1),"")</f>
        <v/>
      </c>
      <c r="K703" s="86" t="str">
        <f>IFERROR(IF(LEN(INDEX(Backlog!J$6:J$1005,Calculation!$B703,1))=0,"Not set",INDEX(Backlog!J$6:J$1005,Calculation!$B703,1)),"")</f>
        <v>Not set</v>
      </c>
      <c r="L703" s="105" t="str">
        <f>IFERROR(IF(INDEX(Backlog!K$6:K$1005,Calculation!$B703,1)="","",INDEX(Backlog!K$6:K$1005,Calculation!$B703,1)),"")</f>
        <v/>
      </c>
      <c r="M703" s="105" t="str">
        <f t="shared" si="212"/>
        <v/>
      </c>
      <c r="N703" s="105" t="str">
        <f>IFERROR(IF(INDEX(Backlog!L$6:L$1005,Calculation!$B703,1)="","",INDEX(Backlog!L$6:L$1005,Calculation!$B703,1)),"")</f>
        <v/>
      </c>
      <c r="O703" s="105" t="str">
        <f t="shared" si="213"/>
        <v/>
      </c>
      <c r="P703" s="86" t="str">
        <f>IFERROR(""&amp;INDEX(Backlog!M$6:M$1005,Calculation!$B703,1),"")</f>
        <v/>
      </c>
      <c r="Q703" s="106" t="str">
        <f t="shared" si="214"/>
        <v/>
      </c>
      <c r="R703" s="106">
        <f t="shared" si="215"/>
        <v>0</v>
      </c>
      <c r="T703" s="107">
        <f t="shared" si="216"/>
        <v>0</v>
      </c>
      <c r="U703" s="86">
        <f t="shared" si="217"/>
        <v>1</v>
      </c>
      <c r="V703" s="86">
        <f t="shared" si="218"/>
        <v>1</v>
      </c>
      <c r="W703" s="86">
        <f t="shared" si="219"/>
        <v>1</v>
      </c>
      <c r="X703" s="86">
        <f t="shared" si="226"/>
        <v>0</v>
      </c>
      <c r="Y703" s="86" t="str">
        <f t="shared" si="220"/>
        <v xml:space="preserve">#0 - </v>
      </c>
      <c r="Z703" s="86" t="str">
        <f t="shared" si="221"/>
        <v>-</v>
      </c>
      <c r="AA703" s="86" t="str">
        <f>IF(X703=0,"",IF(LEN(K703)=0,COLUMN(Kanban!$D$8),IFERROR(MATCH(K703,Kanban!$A$8:$AI$8,0),COLUMN(Kanban!$D$8))))</f>
        <v/>
      </c>
      <c r="AB703" s="86" t="str">
        <f>IF(X703=0,"",2*COUNTIF($AA$5:AA703,AA703)+$AF$5)</f>
        <v/>
      </c>
      <c r="AC703" s="106" t="str">
        <f t="shared" si="227"/>
        <v>-</v>
      </c>
      <c r="BF703" s="111" t="str">
        <f t="array" ref="BF703">IFERROR(SMALL(IF($D$5:$D$1004=$AP$6,$N$5:$N$1004,""),B703),"")</f>
        <v/>
      </c>
      <c r="BG703" s="112" t="str">
        <f>IF(IFERROR(MATCH(BF703,$BF$4:BF702,0),0)=0,MAX($BG$4:BG702)+1,"")</f>
        <v/>
      </c>
      <c r="BH703" s="113" t="str">
        <f t="shared" si="222"/>
        <v/>
      </c>
      <c r="BI703" s="112" t="str">
        <f t="shared" si="223"/>
        <v/>
      </c>
      <c r="BJ703" s="86" t="str">
        <f t="shared" si="224"/>
        <v/>
      </c>
      <c r="BK703" s="86" t="str">
        <f t="shared" si="228"/>
        <v/>
      </c>
      <c r="BL703" s="86" t="str">
        <f t="shared" si="225"/>
        <v/>
      </c>
      <c r="BM703" s="86" t="str">
        <f t="shared" si="229"/>
        <v/>
      </c>
    </row>
    <row r="704" spans="2:65" s="7" customFormat="1" x14ac:dyDescent="0.25">
      <c r="B704" s="104">
        <v>700</v>
      </c>
      <c r="C704" s="86">
        <f>IFERROR(INDEX(Backlog!B$6:B$1005,Calculation!$B704,1),"")</f>
        <v>0</v>
      </c>
      <c r="D704" s="86" t="str">
        <f>IFERROR(IF(INDEX(Backlog!C$6:C$1005,Calculation!$B704,1)="","",INDEX(Backlog!C$6:C$1005,Calculation!$B704,1)),"")</f>
        <v/>
      </c>
      <c r="E704" s="86" t="str">
        <f>IFERROR(""&amp;INDEX(Backlog!D$6:D$1005,Calculation!$B704,1),"")</f>
        <v/>
      </c>
      <c r="F704" s="86" t="str">
        <f>IFERROR(""&amp;INDEX(Backlog!E$6:E$1005,Calculation!$B704,1),"")</f>
        <v/>
      </c>
      <c r="G704" s="86" t="str">
        <f>IFERROR(""&amp;INDEX(Backlog!F$6:F$1005,Calculation!$B704,1),"")</f>
        <v/>
      </c>
      <c r="H704" s="86" t="str">
        <f>IFERROR(IF(INDEX(Backlog!G$6:G$1005,Calculation!$B704,1)="","",INDEX(Backlog!G$6:G$1005,Calculation!$B704,1)),"")</f>
        <v/>
      </c>
      <c r="I704" s="86" t="str">
        <f>IFERROR(IF(INDEX(Backlog!H$6:H$1005,Calculation!$B704,1)="","Not set",INDEX(Backlog!H$6:H$1005,Calculation!$B704,1)),"")</f>
        <v>Not set</v>
      </c>
      <c r="J704" s="86" t="str">
        <f>IFERROR(""&amp;INDEX(Backlog!I$6:I$1005,Calculation!$B704,1),"")</f>
        <v/>
      </c>
      <c r="K704" s="86" t="str">
        <f>IFERROR(IF(LEN(INDEX(Backlog!J$6:J$1005,Calculation!$B704,1))=0,"Not set",INDEX(Backlog!J$6:J$1005,Calculation!$B704,1)),"")</f>
        <v>Not set</v>
      </c>
      <c r="L704" s="105" t="str">
        <f>IFERROR(IF(INDEX(Backlog!K$6:K$1005,Calculation!$B704,1)="","",INDEX(Backlog!K$6:K$1005,Calculation!$B704,1)),"")</f>
        <v/>
      </c>
      <c r="M704" s="105" t="str">
        <f t="shared" si="212"/>
        <v/>
      </c>
      <c r="N704" s="105" t="str">
        <f>IFERROR(IF(INDEX(Backlog!L$6:L$1005,Calculation!$B704,1)="","",INDEX(Backlog!L$6:L$1005,Calculation!$B704,1)),"")</f>
        <v/>
      </c>
      <c r="O704" s="105" t="str">
        <f t="shared" si="213"/>
        <v/>
      </c>
      <c r="P704" s="86" t="str">
        <f>IFERROR(""&amp;INDEX(Backlog!M$6:M$1005,Calculation!$B704,1),"")</f>
        <v/>
      </c>
      <c r="Q704" s="106" t="str">
        <f t="shared" si="214"/>
        <v/>
      </c>
      <c r="R704" s="106">
        <f t="shared" si="215"/>
        <v>0</v>
      </c>
      <c r="T704" s="107">
        <f t="shared" si="216"/>
        <v>0</v>
      </c>
      <c r="U704" s="86">
        <f t="shared" si="217"/>
        <v>1</v>
      </c>
      <c r="V704" s="86">
        <f t="shared" si="218"/>
        <v>1</v>
      </c>
      <c r="W704" s="86">
        <f t="shared" si="219"/>
        <v>1</v>
      </c>
      <c r="X704" s="86">
        <f t="shared" si="226"/>
        <v>0</v>
      </c>
      <c r="Y704" s="86" t="str">
        <f t="shared" si="220"/>
        <v xml:space="preserve">#0 - </v>
      </c>
      <c r="Z704" s="86" t="str">
        <f t="shared" si="221"/>
        <v>-</v>
      </c>
      <c r="AA704" s="86" t="str">
        <f>IF(X704=0,"",IF(LEN(K704)=0,COLUMN(Kanban!$D$8),IFERROR(MATCH(K704,Kanban!$A$8:$AI$8,0),COLUMN(Kanban!$D$8))))</f>
        <v/>
      </c>
      <c r="AB704" s="86" t="str">
        <f>IF(X704=0,"",2*COUNTIF($AA$5:AA704,AA704)+$AF$5)</f>
        <v/>
      </c>
      <c r="AC704" s="106" t="str">
        <f t="shared" si="227"/>
        <v>-</v>
      </c>
      <c r="BF704" s="111" t="str">
        <f t="array" ref="BF704">IFERROR(SMALL(IF($D$5:$D$1004=$AP$6,$N$5:$N$1004,""),B704),"")</f>
        <v/>
      </c>
      <c r="BG704" s="112" t="str">
        <f>IF(IFERROR(MATCH(BF704,$BF$4:BF703,0),0)=0,MAX($BG$4:BG703)+1,"")</f>
        <v/>
      </c>
      <c r="BH704" s="113" t="str">
        <f t="shared" si="222"/>
        <v/>
      </c>
      <c r="BI704" s="112" t="str">
        <f t="shared" si="223"/>
        <v/>
      </c>
      <c r="BJ704" s="86" t="str">
        <f t="shared" si="224"/>
        <v/>
      </c>
      <c r="BK704" s="86" t="str">
        <f t="shared" si="228"/>
        <v/>
      </c>
      <c r="BL704" s="86" t="str">
        <f t="shared" si="225"/>
        <v/>
      </c>
      <c r="BM704" s="86" t="str">
        <f t="shared" si="229"/>
        <v/>
      </c>
    </row>
    <row r="705" spans="2:65" s="7" customFormat="1" x14ac:dyDescent="0.25">
      <c r="B705" s="104">
        <v>701</v>
      </c>
      <c r="C705" s="86">
        <f>IFERROR(INDEX(Backlog!B$6:B$1005,Calculation!$B705,1),"")</f>
        <v>0</v>
      </c>
      <c r="D705" s="86" t="str">
        <f>IFERROR(IF(INDEX(Backlog!C$6:C$1005,Calculation!$B705,1)="","",INDEX(Backlog!C$6:C$1005,Calculation!$B705,1)),"")</f>
        <v/>
      </c>
      <c r="E705" s="86" t="str">
        <f>IFERROR(""&amp;INDEX(Backlog!D$6:D$1005,Calculation!$B705,1),"")</f>
        <v/>
      </c>
      <c r="F705" s="86" t="str">
        <f>IFERROR(""&amp;INDEX(Backlog!E$6:E$1005,Calculation!$B705,1),"")</f>
        <v/>
      </c>
      <c r="G705" s="86" t="str">
        <f>IFERROR(""&amp;INDEX(Backlog!F$6:F$1005,Calculation!$B705,1),"")</f>
        <v/>
      </c>
      <c r="H705" s="86" t="str">
        <f>IFERROR(IF(INDEX(Backlog!G$6:G$1005,Calculation!$B705,1)="","",INDEX(Backlog!G$6:G$1005,Calculation!$B705,1)),"")</f>
        <v/>
      </c>
      <c r="I705" s="86" t="str">
        <f>IFERROR(IF(INDEX(Backlog!H$6:H$1005,Calculation!$B705,1)="","Not set",INDEX(Backlog!H$6:H$1005,Calculation!$B705,1)),"")</f>
        <v>Not set</v>
      </c>
      <c r="J705" s="86" t="str">
        <f>IFERROR(""&amp;INDEX(Backlog!I$6:I$1005,Calculation!$B705,1),"")</f>
        <v/>
      </c>
      <c r="K705" s="86" t="str">
        <f>IFERROR(IF(LEN(INDEX(Backlog!J$6:J$1005,Calculation!$B705,1))=0,"Not set",INDEX(Backlog!J$6:J$1005,Calculation!$B705,1)),"")</f>
        <v>Not set</v>
      </c>
      <c r="L705" s="105" t="str">
        <f>IFERROR(IF(INDEX(Backlog!K$6:K$1005,Calculation!$B705,1)="","",INDEX(Backlog!K$6:K$1005,Calculation!$B705,1)),"")</f>
        <v/>
      </c>
      <c r="M705" s="105" t="str">
        <f t="shared" si="212"/>
        <v/>
      </c>
      <c r="N705" s="105" t="str">
        <f>IFERROR(IF(INDEX(Backlog!L$6:L$1005,Calculation!$B705,1)="","",INDEX(Backlog!L$6:L$1005,Calculation!$B705,1)),"")</f>
        <v/>
      </c>
      <c r="O705" s="105" t="str">
        <f t="shared" si="213"/>
        <v/>
      </c>
      <c r="P705" s="86" t="str">
        <f>IFERROR(""&amp;INDEX(Backlog!M$6:M$1005,Calculation!$B705,1),"")</f>
        <v/>
      </c>
      <c r="Q705" s="106" t="str">
        <f t="shared" si="214"/>
        <v/>
      </c>
      <c r="R705" s="106">
        <f t="shared" si="215"/>
        <v>0</v>
      </c>
      <c r="T705" s="107">
        <f t="shared" si="216"/>
        <v>0</v>
      </c>
      <c r="U705" s="86">
        <f t="shared" si="217"/>
        <v>1</v>
      </c>
      <c r="V705" s="86">
        <f t="shared" si="218"/>
        <v>1</v>
      </c>
      <c r="W705" s="86">
        <f t="shared" si="219"/>
        <v>1</v>
      </c>
      <c r="X705" s="86">
        <f t="shared" si="226"/>
        <v>0</v>
      </c>
      <c r="Y705" s="86" t="str">
        <f t="shared" si="220"/>
        <v xml:space="preserve">#0 - </v>
      </c>
      <c r="Z705" s="86" t="str">
        <f t="shared" si="221"/>
        <v>-</v>
      </c>
      <c r="AA705" s="86" t="str">
        <f>IF(X705=0,"",IF(LEN(K705)=0,COLUMN(Kanban!$D$8),IFERROR(MATCH(K705,Kanban!$A$8:$AI$8,0),COLUMN(Kanban!$D$8))))</f>
        <v/>
      </c>
      <c r="AB705" s="86" t="str">
        <f>IF(X705=0,"",2*COUNTIF($AA$5:AA705,AA705)+$AF$5)</f>
        <v/>
      </c>
      <c r="AC705" s="106" t="str">
        <f t="shared" si="227"/>
        <v>-</v>
      </c>
      <c r="BF705" s="111" t="str">
        <f t="array" ref="BF705">IFERROR(SMALL(IF($D$5:$D$1004=$AP$6,$N$5:$N$1004,""),B705),"")</f>
        <v/>
      </c>
      <c r="BG705" s="112" t="str">
        <f>IF(IFERROR(MATCH(BF705,$BF$4:BF704,0),0)=0,MAX($BG$4:BG704)+1,"")</f>
        <v/>
      </c>
      <c r="BH705" s="113" t="str">
        <f t="shared" si="222"/>
        <v/>
      </c>
      <c r="BI705" s="112" t="str">
        <f t="shared" si="223"/>
        <v/>
      </c>
      <c r="BJ705" s="86" t="str">
        <f t="shared" si="224"/>
        <v/>
      </c>
      <c r="BK705" s="86" t="str">
        <f t="shared" si="228"/>
        <v/>
      </c>
      <c r="BL705" s="86" t="str">
        <f t="shared" si="225"/>
        <v/>
      </c>
      <c r="BM705" s="86" t="str">
        <f t="shared" si="229"/>
        <v/>
      </c>
    </row>
    <row r="706" spans="2:65" s="7" customFormat="1" x14ac:dyDescent="0.25">
      <c r="B706" s="104">
        <v>702</v>
      </c>
      <c r="C706" s="86">
        <f>IFERROR(INDEX(Backlog!B$6:B$1005,Calculation!$B706,1),"")</f>
        <v>0</v>
      </c>
      <c r="D706" s="86" t="str">
        <f>IFERROR(IF(INDEX(Backlog!C$6:C$1005,Calculation!$B706,1)="","",INDEX(Backlog!C$6:C$1005,Calculation!$B706,1)),"")</f>
        <v/>
      </c>
      <c r="E706" s="86" t="str">
        <f>IFERROR(""&amp;INDEX(Backlog!D$6:D$1005,Calculation!$B706,1),"")</f>
        <v/>
      </c>
      <c r="F706" s="86" t="str">
        <f>IFERROR(""&amp;INDEX(Backlog!E$6:E$1005,Calculation!$B706,1),"")</f>
        <v/>
      </c>
      <c r="G706" s="86" t="str">
        <f>IFERROR(""&amp;INDEX(Backlog!F$6:F$1005,Calculation!$B706,1),"")</f>
        <v/>
      </c>
      <c r="H706" s="86" t="str">
        <f>IFERROR(IF(INDEX(Backlog!G$6:G$1005,Calculation!$B706,1)="","",INDEX(Backlog!G$6:G$1005,Calculation!$B706,1)),"")</f>
        <v/>
      </c>
      <c r="I706" s="86" t="str">
        <f>IFERROR(IF(INDEX(Backlog!H$6:H$1005,Calculation!$B706,1)="","Not set",INDEX(Backlog!H$6:H$1005,Calculation!$B706,1)),"")</f>
        <v>Not set</v>
      </c>
      <c r="J706" s="86" t="str">
        <f>IFERROR(""&amp;INDEX(Backlog!I$6:I$1005,Calculation!$B706,1),"")</f>
        <v/>
      </c>
      <c r="K706" s="86" t="str">
        <f>IFERROR(IF(LEN(INDEX(Backlog!J$6:J$1005,Calculation!$B706,1))=0,"Not set",INDEX(Backlog!J$6:J$1005,Calculation!$B706,1)),"")</f>
        <v>Not set</v>
      </c>
      <c r="L706" s="105" t="str">
        <f>IFERROR(IF(INDEX(Backlog!K$6:K$1005,Calculation!$B706,1)="","",INDEX(Backlog!K$6:K$1005,Calculation!$B706,1)),"")</f>
        <v/>
      </c>
      <c r="M706" s="105" t="str">
        <f t="shared" si="212"/>
        <v/>
      </c>
      <c r="N706" s="105" t="str">
        <f>IFERROR(IF(INDEX(Backlog!L$6:L$1005,Calculation!$B706,1)="","",INDEX(Backlog!L$6:L$1005,Calculation!$B706,1)),"")</f>
        <v/>
      </c>
      <c r="O706" s="105" t="str">
        <f t="shared" si="213"/>
        <v/>
      </c>
      <c r="P706" s="86" t="str">
        <f>IFERROR(""&amp;INDEX(Backlog!M$6:M$1005,Calculation!$B706,1),"")</f>
        <v/>
      </c>
      <c r="Q706" s="106" t="str">
        <f t="shared" si="214"/>
        <v/>
      </c>
      <c r="R706" s="106">
        <f t="shared" si="215"/>
        <v>0</v>
      </c>
      <c r="T706" s="107">
        <f t="shared" si="216"/>
        <v>0</v>
      </c>
      <c r="U706" s="86">
        <f t="shared" si="217"/>
        <v>1</v>
      </c>
      <c r="V706" s="86">
        <f t="shared" si="218"/>
        <v>1</v>
      </c>
      <c r="W706" s="86">
        <f t="shared" si="219"/>
        <v>1</v>
      </c>
      <c r="X706" s="86">
        <f t="shared" si="226"/>
        <v>0</v>
      </c>
      <c r="Y706" s="86" t="str">
        <f t="shared" si="220"/>
        <v xml:space="preserve">#0 - </v>
      </c>
      <c r="Z706" s="86" t="str">
        <f t="shared" si="221"/>
        <v>-</v>
      </c>
      <c r="AA706" s="86" t="str">
        <f>IF(X706=0,"",IF(LEN(K706)=0,COLUMN(Kanban!$D$8),IFERROR(MATCH(K706,Kanban!$A$8:$AI$8,0),COLUMN(Kanban!$D$8))))</f>
        <v/>
      </c>
      <c r="AB706" s="86" t="str">
        <f>IF(X706=0,"",2*COUNTIF($AA$5:AA706,AA706)+$AF$5)</f>
        <v/>
      </c>
      <c r="AC706" s="106" t="str">
        <f t="shared" si="227"/>
        <v>-</v>
      </c>
      <c r="BF706" s="111" t="str">
        <f t="array" ref="BF706">IFERROR(SMALL(IF($D$5:$D$1004=$AP$6,$N$5:$N$1004,""),B706),"")</f>
        <v/>
      </c>
      <c r="BG706" s="112" t="str">
        <f>IF(IFERROR(MATCH(BF706,$BF$4:BF705,0),0)=0,MAX($BG$4:BG705)+1,"")</f>
        <v/>
      </c>
      <c r="BH706" s="113" t="str">
        <f t="shared" si="222"/>
        <v/>
      </c>
      <c r="BI706" s="112" t="str">
        <f t="shared" si="223"/>
        <v/>
      </c>
      <c r="BJ706" s="86" t="str">
        <f t="shared" si="224"/>
        <v/>
      </c>
      <c r="BK706" s="86" t="str">
        <f t="shared" si="228"/>
        <v/>
      </c>
      <c r="BL706" s="86" t="str">
        <f t="shared" si="225"/>
        <v/>
      </c>
      <c r="BM706" s="86" t="str">
        <f t="shared" si="229"/>
        <v/>
      </c>
    </row>
    <row r="707" spans="2:65" s="7" customFormat="1" x14ac:dyDescent="0.25">
      <c r="B707" s="104">
        <v>703</v>
      </c>
      <c r="C707" s="86">
        <f>IFERROR(INDEX(Backlog!B$6:B$1005,Calculation!$B707,1),"")</f>
        <v>0</v>
      </c>
      <c r="D707" s="86" t="str">
        <f>IFERROR(IF(INDEX(Backlog!C$6:C$1005,Calculation!$B707,1)="","",INDEX(Backlog!C$6:C$1005,Calculation!$B707,1)),"")</f>
        <v/>
      </c>
      <c r="E707" s="86" t="str">
        <f>IFERROR(""&amp;INDEX(Backlog!D$6:D$1005,Calculation!$B707,1),"")</f>
        <v/>
      </c>
      <c r="F707" s="86" t="str">
        <f>IFERROR(""&amp;INDEX(Backlog!E$6:E$1005,Calculation!$B707,1),"")</f>
        <v/>
      </c>
      <c r="G707" s="86" t="str">
        <f>IFERROR(""&amp;INDEX(Backlog!F$6:F$1005,Calculation!$B707,1),"")</f>
        <v/>
      </c>
      <c r="H707" s="86" t="str">
        <f>IFERROR(IF(INDEX(Backlog!G$6:G$1005,Calculation!$B707,1)="","",INDEX(Backlog!G$6:G$1005,Calculation!$B707,1)),"")</f>
        <v/>
      </c>
      <c r="I707" s="86" t="str">
        <f>IFERROR(IF(INDEX(Backlog!H$6:H$1005,Calculation!$B707,1)="","Not set",INDEX(Backlog!H$6:H$1005,Calculation!$B707,1)),"")</f>
        <v>Not set</v>
      </c>
      <c r="J707" s="86" t="str">
        <f>IFERROR(""&amp;INDEX(Backlog!I$6:I$1005,Calculation!$B707,1),"")</f>
        <v/>
      </c>
      <c r="K707" s="86" t="str">
        <f>IFERROR(IF(LEN(INDEX(Backlog!J$6:J$1005,Calculation!$B707,1))=0,"Not set",INDEX(Backlog!J$6:J$1005,Calculation!$B707,1)),"")</f>
        <v>Not set</v>
      </c>
      <c r="L707" s="105" t="str">
        <f>IFERROR(IF(INDEX(Backlog!K$6:K$1005,Calculation!$B707,1)="","",INDEX(Backlog!K$6:K$1005,Calculation!$B707,1)),"")</f>
        <v/>
      </c>
      <c r="M707" s="105" t="str">
        <f t="shared" si="212"/>
        <v/>
      </c>
      <c r="N707" s="105" t="str">
        <f>IFERROR(IF(INDEX(Backlog!L$6:L$1005,Calculation!$B707,1)="","",INDEX(Backlog!L$6:L$1005,Calculation!$B707,1)),"")</f>
        <v/>
      </c>
      <c r="O707" s="105" t="str">
        <f t="shared" si="213"/>
        <v/>
      </c>
      <c r="P707" s="86" t="str">
        <f>IFERROR(""&amp;INDEX(Backlog!M$6:M$1005,Calculation!$B707,1),"")</f>
        <v/>
      </c>
      <c r="Q707" s="106" t="str">
        <f t="shared" si="214"/>
        <v/>
      </c>
      <c r="R707" s="106">
        <f t="shared" si="215"/>
        <v>0</v>
      </c>
      <c r="T707" s="107">
        <f t="shared" si="216"/>
        <v>0</v>
      </c>
      <c r="U707" s="86">
        <f t="shared" si="217"/>
        <v>1</v>
      </c>
      <c r="V707" s="86">
        <f t="shared" si="218"/>
        <v>1</v>
      </c>
      <c r="W707" s="86">
        <f t="shared" si="219"/>
        <v>1</v>
      </c>
      <c r="X707" s="86">
        <f t="shared" si="226"/>
        <v>0</v>
      </c>
      <c r="Y707" s="86" t="str">
        <f t="shared" si="220"/>
        <v xml:space="preserve">#0 - </v>
      </c>
      <c r="Z707" s="86" t="str">
        <f t="shared" si="221"/>
        <v>-</v>
      </c>
      <c r="AA707" s="86" t="str">
        <f>IF(X707=0,"",IF(LEN(K707)=0,COLUMN(Kanban!$D$8),IFERROR(MATCH(K707,Kanban!$A$8:$AI$8,0),COLUMN(Kanban!$D$8))))</f>
        <v/>
      </c>
      <c r="AB707" s="86" t="str">
        <f>IF(X707=0,"",2*COUNTIF($AA$5:AA707,AA707)+$AF$5)</f>
        <v/>
      </c>
      <c r="AC707" s="106" t="str">
        <f t="shared" si="227"/>
        <v>-</v>
      </c>
      <c r="BF707" s="111" t="str">
        <f t="array" ref="BF707">IFERROR(SMALL(IF($D$5:$D$1004=$AP$6,$N$5:$N$1004,""),B707),"")</f>
        <v/>
      </c>
      <c r="BG707" s="112" t="str">
        <f>IF(IFERROR(MATCH(BF707,$BF$4:BF706,0),0)=0,MAX($BG$4:BG706)+1,"")</f>
        <v/>
      </c>
      <c r="BH707" s="113" t="str">
        <f t="shared" si="222"/>
        <v/>
      </c>
      <c r="BI707" s="112" t="str">
        <f t="shared" si="223"/>
        <v/>
      </c>
      <c r="BJ707" s="86" t="str">
        <f t="shared" si="224"/>
        <v/>
      </c>
      <c r="BK707" s="86" t="str">
        <f t="shared" si="228"/>
        <v/>
      </c>
      <c r="BL707" s="86" t="str">
        <f t="shared" si="225"/>
        <v/>
      </c>
      <c r="BM707" s="86" t="str">
        <f t="shared" si="229"/>
        <v/>
      </c>
    </row>
    <row r="708" spans="2:65" s="7" customFormat="1" x14ac:dyDescent="0.25">
      <c r="B708" s="104">
        <v>704</v>
      </c>
      <c r="C708" s="86">
        <f>IFERROR(INDEX(Backlog!B$6:B$1005,Calculation!$B708,1),"")</f>
        <v>0</v>
      </c>
      <c r="D708" s="86" t="str">
        <f>IFERROR(IF(INDEX(Backlog!C$6:C$1005,Calculation!$B708,1)="","",INDEX(Backlog!C$6:C$1005,Calculation!$B708,1)),"")</f>
        <v/>
      </c>
      <c r="E708" s="86" t="str">
        <f>IFERROR(""&amp;INDEX(Backlog!D$6:D$1005,Calculation!$B708,1),"")</f>
        <v/>
      </c>
      <c r="F708" s="86" t="str">
        <f>IFERROR(""&amp;INDEX(Backlog!E$6:E$1005,Calculation!$B708,1),"")</f>
        <v/>
      </c>
      <c r="G708" s="86" t="str">
        <f>IFERROR(""&amp;INDEX(Backlog!F$6:F$1005,Calculation!$B708,1),"")</f>
        <v/>
      </c>
      <c r="H708" s="86" t="str">
        <f>IFERROR(IF(INDEX(Backlog!G$6:G$1005,Calculation!$B708,1)="","",INDEX(Backlog!G$6:G$1005,Calculation!$B708,1)),"")</f>
        <v/>
      </c>
      <c r="I708" s="86" t="str">
        <f>IFERROR(IF(INDEX(Backlog!H$6:H$1005,Calculation!$B708,1)="","Not set",INDEX(Backlog!H$6:H$1005,Calculation!$B708,1)),"")</f>
        <v>Not set</v>
      </c>
      <c r="J708" s="86" t="str">
        <f>IFERROR(""&amp;INDEX(Backlog!I$6:I$1005,Calculation!$B708,1),"")</f>
        <v/>
      </c>
      <c r="K708" s="86" t="str">
        <f>IFERROR(IF(LEN(INDEX(Backlog!J$6:J$1005,Calculation!$B708,1))=0,"Not set",INDEX(Backlog!J$6:J$1005,Calculation!$B708,1)),"")</f>
        <v>Not set</v>
      </c>
      <c r="L708" s="105" t="str">
        <f>IFERROR(IF(INDEX(Backlog!K$6:K$1005,Calculation!$B708,1)="","",INDEX(Backlog!K$6:K$1005,Calculation!$B708,1)),"")</f>
        <v/>
      </c>
      <c r="M708" s="105" t="str">
        <f t="shared" si="212"/>
        <v/>
      </c>
      <c r="N708" s="105" t="str">
        <f>IFERROR(IF(INDEX(Backlog!L$6:L$1005,Calculation!$B708,1)="","",INDEX(Backlog!L$6:L$1005,Calculation!$B708,1)),"")</f>
        <v/>
      </c>
      <c r="O708" s="105" t="str">
        <f t="shared" si="213"/>
        <v/>
      </c>
      <c r="P708" s="86" t="str">
        <f>IFERROR(""&amp;INDEX(Backlog!M$6:M$1005,Calculation!$B708,1),"")</f>
        <v/>
      </c>
      <c r="Q708" s="106" t="str">
        <f t="shared" si="214"/>
        <v/>
      </c>
      <c r="R708" s="106">
        <f t="shared" si="215"/>
        <v>0</v>
      </c>
      <c r="T708" s="107">
        <f t="shared" si="216"/>
        <v>0</v>
      </c>
      <c r="U708" s="86">
        <f t="shared" si="217"/>
        <v>1</v>
      </c>
      <c r="V708" s="86">
        <f t="shared" si="218"/>
        <v>1</v>
      </c>
      <c r="W708" s="86">
        <f t="shared" si="219"/>
        <v>1</v>
      </c>
      <c r="X708" s="86">
        <f t="shared" si="226"/>
        <v>0</v>
      </c>
      <c r="Y708" s="86" t="str">
        <f t="shared" si="220"/>
        <v xml:space="preserve">#0 - </v>
      </c>
      <c r="Z708" s="86" t="str">
        <f t="shared" si="221"/>
        <v>-</v>
      </c>
      <c r="AA708" s="86" t="str">
        <f>IF(X708=0,"",IF(LEN(K708)=0,COLUMN(Kanban!$D$8),IFERROR(MATCH(K708,Kanban!$A$8:$AI$8,0),COLUMN(Kanban!$D$8))))</f>
        <v/>
      </c>
      <c r="AB708" s="86" t="str">
        <f>IF(X708=0,"",2*COUNTIF($AA$5:AA708,AA708)+$AF$5)</f>
        <v/>
      </c>
      <c r="AC708" s="106" t="str">
        <f t="shared" si="227"/>
        <v>-</v>
      </c>
      <c r="BF708" s="111" t="str">
        <f t="array" ref="BF708">IFERROR(SMALL(IF($D$5:$D$1004=$AP$6,$N$5:$N$1004,""),B708),"")</f>
        <v/>
      </c>
      <c r="BG708" s="112" t="str">
        <f>IF(IFERROR(MATCH(BF708,$BF$4:BF707,0),0)=0,MAX($BG$4:BG707)+1,"")</f>
        <v/>
      </c>
      <c r="BH708" s="113" t="str">
        <f t="shared" si="222"/>
        <v/>
      </c>
      <c r="BI708" s="112" t="str">
        <f t="shared" si="223"/>
        <v/>
      </c>
      <c r="BJ708" s="86" t="str">
        <f t="shared" si="224"/>
        <v/>
      </c>
      <c r="BK708" s="86" t="str">
        <f t="shared" si="228"/>
        <v/>
      </c>
      <c r="BL708" s="86" t="str">
        <f t="shared" si="225"/>
        <v/>
      </c>
      <c r="BM708" s="86" t="str">
        <f t="shared" si="229"/>
        <v/>
      </c>
    </row>
    <row r="709" spans="2:65" s="7" customFormat="1" x14ac:dyDescent="0.25">
      <c r="B709" s="104">
        <v>705</v>
      </c>
      <c r="C709" s="86">
        <f>IFERROR(INDEX(Backlog!B$6:B$1005,Calculation!$B709,1),"")</f>
        <v>0</v>
      </c>
      <c r="D709" s="86" t="str">
        <f>IFERROR(IF(INDEX(Backlog!C$6:C$1005,Calculation!$B709,1)="","",INDEX(Backlog!C$6:C$1005,Calculation!$B709,1)),"")</f>
        <v/>
      </c>
      <c r="E709" s="86" t="str">
        <f>IFERROR(""&amp;INDEX(Backlog!D$6:D$1005,Calculation!$B709,1),"")</f>
        <v/>
      </c>
      <c r="F709" s="86" t="str">
        <f>IFERROR(""&amp;INDEX(Backlog!E$6:E$1005,Calculation!$B709,1),"")</f>
        <v/>
      </c>
      <c r="G709" s="86" t="str">
        <f>IFERROR(""&amp;INDEX(Backlog!F$6:F$1005,Calculation!$B709,1),"")</f>
        <v/>
      </c>
      <c r="H709" s="86" t="str">
        <f>IFERROR(IF(INDEX(Backlog!G$6:G$1005,Calculation!$B709,1)="","",INDEX(Backlog!G$6:G$1005,Calculation!$B709,1)),"")</f>
        <v/>
      </c>
      <c r="I709" s="86" t="str">
        <f>IFERROR(IF(INDEX(Backlog!H$6:H$1005,Calculation!$B709,1)="","Not set",INDEX(Backlog!H$6:H$1005,Calculation!$B709,1)),"")</f>
        <v>Not set</v>
      </c>
      <c r="J709" s="86" t="str">
        <f>IFERROR(""&amp;INDEX(Backlog!I$6:I$1005,Calculation!$B709,1),"")</f>
        <v/>
      </c>
      <c r="K709" s="86" t="str">
        <f>IFERROR(IF(LEN(INDEX(Backlog!J$6:J$1005,Calculation!$B709,1))=0,"Not set",INDEX(Backlog!J$6:J$1005,Calculation!$B709,1)),"")</f>
        <v>Not set</v>
      </c>
      <c r="L709" s="105" t="str">
        <f>IFERROR(IF(INDEX(Backlog!K$6:K$1005,Calculation!$B709,1)="","",INDEX(Backlog!K$6:K$1005,Calculation!$B709,1)),"")</f>
        <v/>
      </c>
      <c r="M709" s="105" t="str">
        <f t="shared" ref="M709:M772" si="230">IFERROR(INDEX($DF$12:$DF$23,MONTH(L709),1)&amp;" "&amp;DAY(L709)&amp;", "&amp;YEAR(L709),"")</f>
        <v/>
      </c>
      <c r="N709" s="105" t="str">
        <f>IFERROR(IF(INDEX(Backlog!L$6:L$1005,Calculation!$B709,1)="","",INDEX(Backlog!L$6:L$1005,Calculation!$B709,1)),"")</f>
        <v/>
      </c>
      <c r="O709" s="105" t="str">
        <f t="shared" ref="O709:O772" si="231">IFERROR(INDEX($DF$12:$DF$23,MONTH(N709),1)&amp;" "&amp;DAY(N709)&amp;", "&amp;YEAR(N709),"")</f>
        <v/>
      </c>
      <c r="P709" s="86" t="str">
        <f>IFERROR(""&amp;INDEX(Backlog!M$6:M$1005,Calculation!$B709,1),"")</f>
        <v/>
      </c>
      <c r="Q709" s="106" t="str">
        <f t="shared" ref="Q709:Q772" si="232">IF(AND(ISNUMBER(L709),ISNUMBER(N709)),N709-L709,"")</f>
        <v/>
      </c>
      <c r="R709" s="106">
        <f t="shared" ref="R709:R772" si="233">IF(AND(LEN(C709)&gt;0,LEN(F709)&gt;0),1,0)</f>
        <v>0</v>
      </c>
      <c r="T709" s="107">
        <f t="shared" ref="T709:T772" si="234">IF(OR(KanbanSprintFilter="",KanbanSprintFilter="All"),1,IF(""&amp;KanbanSprintFilter=""&amp;D709,1,0))</f>
        <v>0</v>
      </c>
      <c r="U709" s="86">
        <f t="shared" ref="U709:U772" si="235">IF(OR(KanbanResponsibleFilter="",KanbanResponsibleFilter="All"),1,IF(""&amp;KanbanResponsibleFilter=""&amp;G709,1,0))</f>
        <v>1</v>
      </c>
      <c r="V709" s="86">
        <f t="shared" ref="V709:V772" si="236">IF(OR(ttFilter="",ttFilter="All"),1,IF(""&amp;ttFilter=""&amp;E709,1,0))</f>
        <v>1</v>
      </c>
      <c r="W709" s="86">
        <f t="shared" ref="W709:W772" si="237">IF(OR(KanbanPriorityFilter="",KanbanPriorityFilter="All"),1,IF(""&amp;KanbanPriorityFilter=""&amp;I709,1,0))</f>
        <v>1</v>
      </c>
      <c r="X709" s="86">
        <f t="shared" si="226"/>
        <v>0</v>
      </c>
      <c r="Y709" s="86" t="str">
        <f t="shared" ref="Y709:Y772" si="238">IF(KanbanRow1=$DG$12,"#" &amp; C709 &amp;" - "&amp; F709, IF(KanbanRow1=$DG$13,F709,C709))</f>
        <v xml:space="preserve">#0 - </v>
      </c>
      <c r="Z709" s="86" t="str">
        <f t="shared" ref="Z709:Z772" si="239">IFERROR(IF(LEN(INDEX(C709:P709,1,MATCH(KanbanRow2,$C$3:$P$3,0)))=0,"-",INDEX(C709:P709,1,MATCH(KanbanRow2,$C$3:$P$3,0))),"-")</f>
        <v>-</v>
      </c>
      <c r="AA709" s="86" t="str">
        <f>IF(X709=0,"",IF(LEN(K709)=0,COLUMN(Kanban!$D$8),IFERROR(MATCH(K709,Kanban!$A$8:$AI$8,0),COLUMN(Kanban!$D$8))))</f>
        <v/>
      </c>
      <c r="AB709" s="86" t="str">
        <f>IF(X709=0,"",2*COUNTIF($AA$5:AA709,AA709)+$AF$5)</f>
        <v/>
      </c>
      <c r="AC709" s="106" t="str">
        <f t="shared" si="227"/>
        <v>-</v>
      </c>
      <c r="BF709" s="111" t="str">
        <f t="array" ref="BF709">IFERROR(SMALL(IF($D$5:$D$1004=$AP$6,$N$5:$N$1004,""),B709),"")</f>
        <v/>
      </c>
      <c r="BG709" s="112" t="str">
        <f>IF(IFERROR(MATCH(BF709,$BF$4:BF708,0),0)=0,MAX($BG$4:BG708)+1,"")</f>
        <v/>
      </c>
      <c r="BH709" s="113" t="str">
        <f t="shared" ref="BH709:BH772" si="240">IFERROR(INDEX($BF$5:$BF$1004,MATCH(B709,$BG$5:$BG$1004,0),1),"")</f>
        <v/>
      </c>
      <c r="BI709" s="112" t="str">
        <f t="shared" ref="BI709:BI772" si="241">IFERROR(BH709-sprintStartDate,"")</f>
        <v/>
      </c>
      <c r="BJ709" s="86" t="str">
        <f t="shared" ref="BJ709:BJ772" si="242">IF(BH709="","",COUNTIFS($N$5:$N$1004,BH709,$D$5:$D$1004,$AP$6,$E$5:$E$1004,$AP$13,$J$5:$J$1004,$AP$15))</f>
        <v/>
      </c>
      <c r="BK709" s="86" t="str">
        <f t="shared" si="228"/>
        <v/>
      </c>
      <c r="BL709" s="86" t="str">
        <f t="shared" ref="BL709:BL772" si="243">IF(BH709="","",SUMIFS($H$5:$H$1004,$N$5:$N$1004,BH709,$D$5:$D$1004,$AP$6,$E$5:$E$1004,$AP$13,$J$5:$J$1004,$AP$15))</f>
        <v/>
      </c>
      <c r="BM709" s="86" t="str">
        <f t="shared" si="229"/>
        <v/>
      </c>
    </row>
    <row r="710" spans="2:65" s="7" customFormat="1" x14ac:dyDescent="0.25">
      <c r="B710" s="104">
        <v>706</v>
      </c>
      <c r="C710" s="86">
        <f>IFERROR(INDEX(Backlog!B$6:B$1005,Calculation!$B710,1),"")</f>
        <v>0</v>
      </c>
      <c r="D710" s="86" t="str">
        <f>IFERROR(IF(INDEX(Backlog!C$6:C$1005,Calculation!$B710,1)="","",INDEX(Backlog!C$6:C$1005,Calculation!$B710,1)),"")</f>
        <v/>
      </c>
      <c r="E710" s="86" t="str">
        <f>IFERROR(""&amp;INDEX(Backlog!D$6:D$1005,Calculation!$B710,1),"")</f>
        <v/>
      </c>
      <c r="F710" s="86" t="str">
        <f>IFERROR(""&amp;INDEX(Backlog!E$6:E$1005,Calculation!$B710,1),"")</f>
        <v/>
      </c>
      <c r="G710" s="86" t="str">
        <f>IFERROR(""&amp;INDEX(Backlog!F$6:F$1005,Calculation!$B710,1),"")</f>
        <v/>
      </c>
      <c r="H710" s="86" t="str">
        <f>IFERROR(IF(INDEX(Backlog!G$6:G$1005,Calculation!$B710,1)="","",INDEX(Backlog!G$6:G$1005,Calculation!$B710,1)),"")</f>
        <v/>
      </c>
      <c r="I710" s="86" t="str">
        <f>IFERROR(IF(INDEX(Backlog!H$6:H$1005,Calculation!$B710,1)="","Not set",INDEX(Backlog!H$6:H$1005,Calculation!$B710,1)),"")</f>
        <v>Not set</v>
      </c>
      <c r="J710" s="86" t="str">
        <f>IFERROR(""&amp;INDEX(Backlog!I$6:I$1005,Calculation!$B710,1),"")</f>
        <v/>
      </c>
      <c r="K710" s="86" t="str">
        <f>IFERROR(IF(LEN(INDEX(Backlog!J$6:J$1005,Calculation!$B710,1))=0,"Not set",INDEX(Backlog!J$6:J$1005,Calculation!$B710,1)),"")</f>
        <v>Not set</v>
      </c>
      <c r="L710" s="105" t="str">
        <f>IFERROR(IF(INDEX(Backlog!K$6:K$1005,Calculation!$B710,1)="","",INDEX(Backlog!K$6:K$1005,Calculation!$B710,1)),"")</f>
        <v/>
      </c>
      <c r="M710" s="105" t="str">
        <f t="shared" si="230"/>
        <v/>
      </c>
      <c r="N710" s="105" t="str">
        <f>IFERROR(IF(INDEX(Backlog!L$6:L$1005,Calculation!$B710,1)="","",INDEX(Backlog!L$6:L$1005,Calculation!$B710,1)),"")</f>
        <v/>
      </c>
      <c r="O710" s="105" t="str">
        <f t="shared" si="231"/>
        <v/>
      </c>
      <c r="P710" s="86" t="str">
        <f>IFERROR(""&amp;INDEX(Backlog!M$6:M$1005,Calculation!$B710,1),"")</f>
        <v/>
      </c>
      <c r="Q710" s="106" t="str">
        <f t="shared" si="232"/>
        <v/>
      </c>
      <c r="R710" s="106">
        <f t="shared" si="233"/>
        <v>0</v>
      </c>
      <c r="T710" s="107">
        <f t="shared" si="234"/>
        <v>0</v>
      </c>
      <c r="U710" s="86">
        <f t="shared" si="235"/>
        <v>1</v>
      </c>
      <c r="V710" s="86">
        <f t="shared" si="236"/>
        <v>1</v>
      </c>
      <c r="W710" s="86">
        <f t="shared" si="237"/>
        <v>1</v>
      </c>
      <c r="X710" s="86">
        <f t="shared" ref="X710:X773" si="244">R710*T710*U710*V710*W710</f>
        <v>0</v>
      </c>
      <c r="Y710" s="86" t="str">
        <f t="shared" si="238"/>
        <v xml:space="preserve">#0 - </v>
      </c>
      <c r="Z710" s="86" t="str">
        <f t="shared" si="239"/>
        <v>-</v>
      </c>
      <c r="AA710" s="86" t="str">
        <f>IF(X710=0,"",IF(LEN(K710)=0,COLUMN(Kanban!$D$8),IFERROR(MATCH(K710,Kanban!$A$8:$AI$8,0),COLUMN(Kanban!$D$8))))</f>
        <v/>
      </c>
      <c r="AB710" s="86" t="str">
        <f>IF(X710=0,"",2*COUNTIF($AA$5:AA710,AA710)+$AF$5)</f>
        <v/>
      </c>
      <c r="AC710" s="106" t="str">
        <f t="shared" ref="AC710:AC773" si="245">AA710&amp;"-"&amp;AB710</f>
        <v>-</v>
      </c>
      <c r="BF710" s="111" t="str">
        <f t="array" ref="BF710">IFERROR(SMALL(IF($D$5:$D$1004=$AP$6,$N$5:$N$1004,""),B710),"")</f>
        <v/>
      </c>
      <c r="BG710" s="112" t="str">
        <f>IF(IFERROR(MATCH(BF710,$BF$4:BF709,0),0)=0,MAX($BG$4:BG709)+1,"")</f>
        <v/>
      </c>
      <c r="BH710" s="113" t="str">
        <f t="shared" si="240"/>
        <v/>
      </c>
      <c r="BI710" s="112" t="str">
        <f t="shared" si="241"/>
        <v/>
      </c>
      <c r="BJ710" s="86" t="str">
        <f t="shared" si="242"/>
        <v/>
      </c>
      <c r="BK710" s="86" t="str">
        <f t="shared" ref="BK710:BK773" si="246">IFERROR(BJ710+IF(ISNUMBER(BK709),BK709,0),"")</f>
        <v/>
      </c>
      <c r="BL710" s="86" t="str">
        <f t="shared" si="243"/>
        <v/>
      </c>
      <c r="BM710" s="86" t="str">
        <f t="shared" ref="BM710:BM773" si="247">IFERROR($BM$4-BK710,"")</f>
        <v/>
      </c>
    </row>
    <row r="711" spans="2:65" s="7" customFormat="1" x14ac:dyDescent="0.25">
      <c r="B711" s="104">
        <v>707</v>
      </c>
      <c r="C711" s="86">
        <f>IFERROR(INDEX(Backlog!B$6:B$1005,Calculation!$B711,1),"")</f>
        <v>0</v>
      </c>
      <c r="D711" s="86" t="str">
        <f>IFERROR(IF(INDEX(Backlog!C$6:C$1005,Calculation!$B711,1)="","",INDEX(Backlog!C$6:C$1005,Calculation!$B711,1)),"")</f>
        <v/>
      </c>
      <c r="E711" s="86" t="str">
        <f>IFERROR(""&amp;INDEX(Backlog!D$6:D$1005,Calculation!$B711,1),"")</f>
        <v/>
      </c>
      <c r="F711" s="86" t="str">
        <f>IFERROR(""&amp;INDEX(Backlog!E$6:E$1005,Calculation!$B711,1),"")</f>
        <v/>
      </c>
      <c r="G711" s="86" t="str">
        <f>IFERROR(""&amp;INDEX(Backlog!F$6:F$1005,Calculation!$B711,1),"")</f>
        <v/>
      </c>
      <c r="H711" s="86" t="str">
        <f>IFERROR(IF(INDEX(Backlog!G$6:G$1005,Calculation!$B711,1)="","",INDEX(Backlog!G$6:G$1005,Calculation!$B711,1)),"")</f>
        <v/>
      </c>
      <c r="I711" s="86" t="str">
        <f>IFERROR(IF(INDEX(Backlog!H$6:H$1005,Calculation!$B711,1)="","Not set",INDEX(Backlog!H$6:H$1005,Calculation!$B711,1)),"")</f>
        <v>Not set</v>
      </c>
      <c r="J711" s="86" t="str">
        <f>IFERROR(""&amp;INDEX(Backlog!I$6:I$1005,Calculation!$B711,1),"")</f>
        <v/>
      </c>
      <c r="K711" s="86" t="str">
        <f>IFERROR(IF(LEN(INDEX(Backlog!J$6:J$1005,Calculation!$B711,1))=0,"Not set",INDEX(Backlog!J$6:J$1005,Calculation!$B711,1)),"")</f>
        <v>Not set</v>
      </c>
      <c r="L711" s="105" t="str">
        <f>IFERROR(IF(INDEX(Backlog!K$6:K$1005,Calculation!$B711,1)="","",INDEX(Backlog!K$6:K$1005,Calculation!$B711,1)),"")</f>
        <v/>
      </c>
      <c r="M711" s="105" t="str">
        <f t="shared" si="230"/>
        <v/>
      </c>
      <c r="N711" s="105" t="str">
        <f>IFERROR(IF(INDEX(Backlog!L$6:L$1005,Calculation!$B711,1)="","",INDEX(Backlog!L$6:L$1005,Calculation!$B711,1)),"")</f>
        <v/>
      </c>
      <c r="O711" s="105" t="str">
        <f t="shared" si="231"/>
        <v/>
      </c>
      <c r="P711" s="86" t="str">
        <f>IFERROR(""&amp;INDEX(Backlog!M$6:M$1005,Calculation!$B711,1),"")</f>
        <v/>
      </c>
      <c r="Q711" s="106" t="str">
        <f t="shared" si="232"/>
        <v/>
      </c>
      <c r="R711" s="106">
        <f t="shared" si="233"/>
        <v>0</v>
      </c>
      <c r="T711" s="107">
        <f t="shared" si="234"/>
        <v>0</v>
      </c>
      <c r="U711" s="86">
        <f t="shared" si="235"/>
        <v>1</v>
      </c>
      <c r="V711" s="86">
        <f t="shared" si="236"/>
        <v>1</v>
      </c>
      <c r="W711" s="86">
        <f t="shared" si="237"/>
        <v>1</v>
      </c>
      <c r="X711" s="86">
        <f t="shared" si="244"/>
        <v>0</v>
      </c>
      <c r="Y711" s="86" t="str">
        <f t="shared" si="238"/>
        <v xml:space="preserve">#0 - </v>
      </c>
      <c r="Z711" s="86" t="str">
        <f t="shared" si="239"/>
        <v>-</v>
      </c>
      <c r="AA711" s="86" t="str">
        <f>IF(X711=0,"",IF(LEN(K711)=0,COLUMN(Kanban!$D$8),IFERROR(MATCH(K711,Kanban!$A$8:$AI$8,0),COLUMN(Kanban!$D$8))))</f>
        <v/>
      </c>
      <c r="AB711" s="86" t="str">
        <f>IF(X711=0,"",2*COUNTIF($AA$5:AA711,AA711)+$AF$5)</f>
        <v/>
      </c>
      <c r="AC711" s="106" t="str">
        <f t="shared" si="245"/>
        <v>-</v>
      </c>
      <c r="BF711" s="111" t="str">
        <f t="array" ref="BF711">IFERROR(SMALL(IF($D$5:$D$1004=$AP$6,$N$5:$N$1004,""),B711),"")</f>
        <v/>
      </c>
      <c r="BG711" s="112" t="str">
        <f>IF(IFERROR(MATCH(BF711,$BF$4:BF710,0),0)=0,MAX($BG$4:BG710)+1,"")</f>
        <v/>
      </c>
      <c r="BH711" s="113" t="str">
        <f t="shared" si="240"/>
        <v/>
      </c>
      <c r="BI711" s="112" t="str">
        <f t="shared" si="241"/>
        <v/>
      </c>
      <c r="BJ711" s="86" t="str">
        <f t="shared" si="242"/>
        <v/>
      </c>
      <c r="BK711" s="86" t="str">
        <f t="shared" si="246"/>
        <v/>
      </c>
      <c r="BL711" s="86" t="str">
        <f t="shared" si="243"/>
        <v/>
      </c>
      <c r="BM711" s="86" t="str">
        <f t="shared" si="247"/>
        <v/>
      </c>
    </row>
    <row r="712" spans="2:65" s="7" customFormat="1" x14ac:dyDescent="0.25">
      <c r="B712" s="104">
        <v>708</v>
      </c>
      <c r="C712" s="86">
        <f>IFERROR(INDEX(Backlog!B$6:B$1005,Calculation!$B712,1),"")</f>
        <v>0</v>
      </c>
      <c r="D712" s="86" t="str">
        <f>IFERROR(IF(INDEX(Backlog!C$6:C$1005,Calculation!$B712,1)="","",INDEX(Backlog!C$6:C$1005,Calculation!$B712,1)),"")</f>
        <v/>
      </c>
      <c r="E712" s="86" t="str">
        <f>IFERROR(""&amp;INDEX(Backlog!D$6:D$1005,Calculation!$B712,1),"")</f>
        <v/>
      </c>
      <c r="F712" s="86" t="str">
        <f>IFERROR(""&amp;INDEX(Backlog!E$6:E$1005,Calculation!$B712,1),"")</f>
        <v/>
      </c>
      <c r="G712" s="86" t="str">
        <f>IFERROR(""&amp;INDEX(Backlog!F$6:F$1005,Calculation!$B712,1),"")</f>
        <v/>
      </c>
      <c r="H712" s="86" t="str">
        <f>IFERROR(IF(INDEX(Backlog!G$6:G$1005,Calculation!$B712,1)="","",INDEX(Backlog!G$6:G$1005,Calculation!$B712,1)),"")</f>
        <v/>
      </c>
      <c r="I712" s="86" t="str">
        <f>IFERROR(IF(INDEX(Backlog!H$6:H$1005,Calculation!$B712,1)="","Not set",INDEX(Backlog!H$6:H$1005,Calculation!$B712,1)),"")</f>
        <v>Not set</v>
      </c>
      <c r="J712" s="86" t="str">
        <f>IFERROR(""&amp;INDEX(Backlog!I$6:I$1005,Calculation!$B712,1),"")</f>
        <v/>
      </c>
      <c r="K712" s="86" t="str">
        <f>IFERROR(IF(LEN(INDEX(Backlog!J$6:J$1005,Calculation!$B712,1))=0,"Not set",INDEX(Backlog!J$6:J$1005,Calculation!$B712,1)),"")</f>
        <v>Not set</v>
      </c>
      <c r="L712" s="105" t="str">
        <f>IFERROR(IF(INDEX(Backlog!K$6:K$1005,Calculation!$B712,1)="","",INDEX(Backlog!K$6:K$1005,Calculation!$B712,1)),"")</f>
        <v/>
      </c>
      <c r="M712" s="105" t="str">
        <f t="shared" si="230"/>
        <v/>
      </c>
      <c r="N712" s="105" t="str">
        <f>IFERROR(IF(INDEX(Backlog!L$6:L$1005,Calculation!$B712,1)="","",INDEX(Backlog!L$6:L$1005,Calculation!$B712,1)),"")</f>
        <v/>
      </c>
      <c r="O712" s="105" t="str">
        <f t="shared" si="231"/>
        <v/>
      </c>
      <c r="P712" s="86" t="str">
        <f>IFERROR(""&amp;INDEX(Backlog!M$6:M$1005,Calculation!$B712,1),"")</f>
        <v/>
      </c>
      <c r="Q712" s="106" t="str">
        <f t="shared" si="232"/>
        <v/>
      </c>
      <c r="R712" s="106">
        <f t="shared" si="233"/>
        <v>0</v>
      </c>
      <c r="T712" s="107">
        <f t="shared" si="234"/>
        <v>0</v>
      </c>
      <c r="U712" s="86">
        <f t="shared" si="235"/>
        <v>1</v>
      </c>
      <c r="V712" s="86">
        <f t="shared" si="236"/>
        <v>1</v>
      </c>
      <c r="W712" s="86">
        <f t="shared" si="237"/>
        <v>1</v>
      </c>
      <c r="X712" s="86">
        <f t="shared" si="244"/>
        <v>0</v>
      </c>
      <c r="Y712" s="86" t="str">
        <f t="shared" si="238"/>
        <v xml:space="preserve">#0 - </v>
      </c>
      <c r="Z712" s="86" t="str">
        <f t="shared" si="239"/>
        <v>-</v>
      </c>
      <c r="AA712" s="86" t="str">
        <f>IF(X712=0,"",IF(LEN(K712)=0,COLUMN(Kanban!$D$8),IFERROR(MATCH(K712,Kanban!$A$8:$AI$8,0),COLUMN(Kanban!$D$8))))</f>
        <v/>
      </c>
      <c r="AB712" s="86" t="str">
        <f>IF(X712=0,"",2*COUNTIF($AA$5:AA712,AA712)+$AF$5)</f>
        <v/>
      </c>
      <c r="AC712" s="106" t="str">
        <f t="shared" si="245"/>
        <v>-</v>
      </c>
      <c r="BF712" s="111" t="str">
        <f t="array" ref="BF712">IFERROR(SMALL(IF($D$5:$D$1004=$AP$6,$N$5:$N$1004,""),B712),"")</f>
        <v/>
      </c>
      <c r="BG712" s="112" t="str">
        <f>IF(IFERROR(MATCH(BF712,$BF$4:BF711,0),0)=0,MAX($BG$4:BG711)+1,"")</f>
        <v/>
      </c>
      <c r="BH712" s="113" t="str">
        <f t="shared" si="240"/>
        <v/>
      </c>
      <c r="BI712" s="112" t="str">
        <f t="shared" si="241"/>
        <v/>
      </c>
      <c r="BJ712" s="86" t="str">
        <f t="shared" si="242"/>
        <v/>
      </c>
      <c r="BK712" s="86" t="str">
        <f t="shared" si="246"/>
        <v/>
      </c>
      <c r="BL712" s="86" t="str">
        <f t="shared" si="243"/>
        <v/>
      </c>
      <c r="BM712" s="86" t="str">
        <f t="shared" si="247"/>
        <v/>
      </c>
    </row>
    <row r="713" spans="2:65" s="7" customFormat="1" x14ac:dyDescent="0.25">
      <c r="B713" s="104">
        <v>709</v>
      </c>
      <c r="C713" s="86">
        <f>IFERROR(INDEX(Backlog!B$6:B$1005,Calculation!$B713,1),"")</f>
        <v>0</v>
      </c>
      <c r="D713" s="86" t="str">
        <f>IFERROR(IF(INDEX(Backlog!C$6:C$1005,Calculation!$B713,1)="","",INDEX(Backlog!C$6:C$1005,Calculation!$B713,1)),"")</f>
        <v/>
      </c>
      <c r="E713" s="86" t="str">
        <f>IFERROR(""&amp;INDEX(Backlog!D$6:D$1005,Calculation!$B713,1),"")</f>
        <v/>
      </c>
      <c r="F713" s="86" t="str">
        <f>IFERROR(""&amp;INDEX(Backlog!E$6:E$1005,Calculation!$B713,1),"")</f>
        <v/>
      </c>
      <c r="G713" s="86" t="str">
        <f>IFERROR(""&amp;INDEX(Backlog!F$6:F$1005,Calculation!$B713,1),"")</f>
        <v/>
      </c>
      <c r="H713" s="86" t="str">
        <f>IFERROR(IF(INDEX(Backlog!G$6:G$1005,Calculation!$B713,1)="","",INDEX(Backlog!G$6:G$1005,Calculation!$B713,1)),"")</f>
        <v/>
      </c>
      <c r="I713" s="86" t="str">
        <f>IFERROR(IF(INDEX(Backlog!H$6:H$1005,Calculation!$B713,1)="","Not set",INDEX(Backlog!H$6:H$1005,Calculation!$B713,1)),"")</f>
        <v>Not set</v>
      </c>
      <c r="J713" s="86" t="str">
        <f>IFERROR(""&amp;INDEX(Backlog!I$6:I$1005,Calculation!$B713,1),"")</f>
        <v/>
      </c>
      <c r="K713" s="86" t="str">
        <f>IFERROR(IF(LEN(INDEX(Backlog!J$6:J$1005,Calculation!$B713,1))=0,"Not set",INDEX(Backlog!J$6:J$1005,Calculation!$B713,1)),"")</f>
        <v>Not set</v>
      </c>
      <c r="L713" s="105" t="str">
        <f>IFERROR(IF(INDEX(Backlog!K$6:K$1005,Calculation!$B713,1)="","",INDEX(Backlog!K$6:K$1005,Calculation!$B713,1)),"")</f>
        <v/>
      </c>
      <c r="M713" s="105" t="str">
        <f t="shared" si="230"/>
        <v/>
      </c>
      <c r="N713" s="105" t="str">
        <f>IFERROR(IF(INDEX(Backlog!L$6:L$1005,Calculation!$B713,1)="","",INDEX(Backlog!L$6:L$1005,Calculation!$B713,1)),"")</f>
        <v/>
      </c>
      <c r="O713" s="105" t="str">
        <f t="shared" si="231"/>
        <v/>
      </c>
      <c r="P713" s="86" t="str">
        <f>IFERROR(""&amp;INDEX(Backlog!M$6:M$1005,Calculation!$B713,1),"")</f>
        <v/>
      </c>
      <c r="Q713" s="106" t="str">
        <f t="shared" si="232"/>
        <v/>
      </c>
      <c r="R713" s="106">
        <f t="shared" si="233"/>
        <v>0</v>
      </c>
      <c r="T713" s="107">
        <f t="shared" si="234"/>
        <v>0</v>
      </c>
      <c r="U713" s="86">
        <f t="shared" si="235"/>
        <v>1</v>
      </c>
      <c r="V713" s="86">
        <f t="shared" si="236"/>
        <v>1</v>
      </c>
      <c r="W713" s="86">
        <f t="shared" si="237"/>
        <v>1</v>
      </c>
      <c r="X713" s="86">
        <f t="shared" si="244"/>
        <v>0</v>
      </c>
      <c r="Y713" s="86" t="str">
        <f t="shared" si="238"/>
        <v xml:space="preserve">#0 - </v>
      </c>
      <c r="Z713" s="86" t="str">
        <f t="shared" si="239"/>
        <v>-</v>
      </c>
      <c r="AA713" s="86" t="str">
        <f>IF(X713=0,"",IF(LEN(K713)=0,COLUMN(Kanban!$D$8),IFERROR(MATCH(K713,Kanban!$A$8:$AI$8,0),COLUMN(Kanban!$D$8))))</f>
        <v/>
      </c>
      <c r="AB713" s="86" t="str">
        <f>IF(X713=0,"",2*COUNTIF($AA$5:AA713,AA713)+$AF$5)</f>
        <v/>
      </c>
      <c r="AC713" s="106" t="str">
        <f t="shared" si="245"/>
        <v>-</v>
      </c>
      <c r="BF713" s="111" t="str">
        <f t="array" ref="BF713">IFERROR(SMALL(IF($D$5:$D$1004=$AP$6,$N$5:$N$1004,""),B713),"")</f>
        <v/>
      </c>
      <c r="BG713" s="112" t="str">
        <f>IF(IFERROR(MATCH(BF713,$BF$4:BF712,0),0)=0,MAX($BG$4:BG712)+1,"")</f>
        <v/>
      </c>
      <c r="BH713" s="113" t="str">
        <f t="shared" si="240"/>
        <v/>
      </c>
      <c r="BI713" s="112" t="str">
        <f t="shared" si="241"/>
        <v/>
      </c>
      <c r="BJ713" s="86" t="str">
        <f t="shared" si="242"/>
        <v/>
      </c>
      <c r="BK713" s="86" t="str">
        <f t="shared" si="246"/>
        <v/>
      </c>
      <c r="BL713" s="86" t="str">
        <f t="shared" si="243"/>
        <v/>
      </c>
      <c r="BM713" s="86" t="str">
        <f t="shared" si="247"/>
        <v/>
      </c>
    </row>
    <row r="714" spans="2:65" s="7" customFormat="1" x14ac:dyDescent="0.25">
      <c r="B714" s="104">
        <v>710</v>
      </c>
      <c r="C714" s="86">
        <f>IFERROR(INDEX(Backlog!B$6:B$1005,Calculation!$B714,1),"")</f>
        <v>0</v>
      </c>
      <c r="D714" s="86" t="str">
        <f>IFERROR(IF(INDEX(Backlog!C$6:C$1005,Calculation!$B714,1)="","",INDEX(Backlog!C$6:C$1005,Calculation!$B714,1)),"")</f>
        <v/>
      </c>
      <c r="E714" s="86" t="str">
        <f>IFERROR(""&amp;INDEX(Backlog!D$6:D$1005,Calculation!$B714,1),"")</f>
        <v/>
      </c>
      <c r="F714" s="86" t="str">
        <f>IFERROR(""&amp;INDEX(Backlog!E$6:E$1005,Calculation!$B714,1),"")</f>
        <v/>
      </c>
      <c r="G714" s="86" t="str">
        <f>IFERROR(""&amp;INDEX(Backlog!F$6:F$1005,Calculation!$B714,1),"")</f>
        <v/>
      </c>
      <c r="H714" s="86" t="str">
        <f>IFERROR(IF(INDEX(Backlog!G$6:G$1005,Calculation!$B714,1)="","",INDEX(Backlog!G$6:G$1005,Calculation!$B714,1)),"")</f>
        <v/>
      </c>
      <c r="I714" s="86" t="str">
        <f>IFERROR(IF(INDEX(Backlog!H$6:H$1005,Calculation!$B714,1)="","Not set",INDEX(Backlog!H$6:H$1005,Calculation!$B714,1)),"")</f>
        <v>Not set</v>
      </c>
      <c r="J714" s="86" t="str">
        <f>IFERROR(""&amp;INDEX(Backlog!I$6:I$1005,Calculation!$B714,1),"")</f>
        <v/>
      </c>
      <c r="K714" s="86" t="str">
        <f>IFERROR(IF(LEN(INDEX(Backlog!J$6:J$1005,Calculation!$B714,1))=0,"Not set",INDEX(Backlog!J$6:J$1005,Calculation!$B714,1)),"")</f>
        <v>Not set</v>
      </c>
      <c r="L714" s="105" t="str">
        <f>IFERROR(IF(INDEX(Backlog!K$6:K$1005,Calculation!$B714,1)="","",INDEX(Backlog!K$6:K$1005,Calculation!$B714,1)),"")</f>
        <v/>
      </c>
      <c r="M714" s="105" t="str">
        <f t="shared" si="230"/>
        <v/>
      </c>
      <c r="N714" s="105" t="str">
        <f>IFERROR(IF(INDEX(Backlog!L$6:L$1005,Calculation!$B714,1)="","",INDEX(Backlog!L$6:L$1005,Calculation!$B714,1)),"")</f>
        <v/>
      </c>
      <c r="O714" s="105" t="str">
        <f t="shared" si="231"/>
        <v/>
      </c>
      <c r="P714" s="86" t="str">
        <f>IFERROR(""&amp;INDEX(Backlog!M$6:M$1005,Calculation!$B714,1),"")</f>
        <v/>
      </c>
      <c r="Q714" s="106" t="str">
        <f t="shared" si="232"/>
        <v/>
      </c>
      <c r="R714" s="106">
        <f t="shared" si="233"/>
        <v>0</v>
      </c>
      <c r="T714" s="107">
        <f t="shared" si="234"/>
        <v>0</v>
      </c>
      <c r="U714" s="86">
        <f t="shared" si="235"/>
        <v>1</v>
      </c>
      <c r="V714" s="86">
        <f t="shared" si="236"/>
        <v>1</v>
      </c>
      <c r="W714" s="86">
        <f t="shared" si="237"/>
        <v>1</v>
      </c>
      <c r="X714" s="86">
        <f t="shared" si="244"/>
        <v>0</v>
      </c>
      <c r="Y714" s="86" t="str">
        <f t="shared" si="238"/>
        <v xml:space="preserve">#0 - </v>
      </c>
      <c r="Z714" s="86" t="str">
        <f t="shared" si="239"/>
        <v>-</v>
      </c>
      <c r="AA714" s="86" t="str">
        <f>IF(X714=0,"",IF(LEN(K714)=0,COLUMN(Kanban!$D$8),IFERROR(MATCH(K714,Kanban!$A$8:$AI$8,0),COLUMN(Kanban!$D$8))))</f>
        <v/>
      </c>
      <c r="AB714" s="86" t="str">
        <f>IF(X714=0,"",2*COUNTIF($AA$5:AA714,AA714)+$AF$5)</f>
        <v/>
      </c>
      <c r="AC714" s="106" t="str">
        <f t="shared" si="245"/>
        <v>-</v>
      </c>
      <c r="BF714" s="111" t="str">
        <f t="array" ref="BF714">IFERROR(SMALL(IF($D$5:$D$1004=$AP$6,$N$5:$N$1004,""),B714),"")</f>
        <v/>
      </c>
      <c r="BG714" s="112" t="str">
        <f>IF(IFERROR(MATCH(BF714,$BF$4:BF713,0),0)=0,MAX($BG$4:BG713)+1,"")</f>
        <v/>
      </c>
      <c r="BH714" s="113" t="str">
        <f t="shared" si="240"/>
        <v/>
      </c>
      <c r="BI714" s="112" t="str">
        <f t="shared" si="241"/>
        <v/>
      </c>
      <c r="BJ714" s="86" t="str">
        <f t="shared" si="242"/>
        <v/>
      </c>
      <c r="BK714" s="86" t="str">
        <f t="shared" si="246"/>
        <v/>
      </c>
      <c r="BL714" s="86" t="str">
        <f t="shared" si="243"/>
        <v/>
      </c>
      <c r="BM714" s="86" t="str">
        <f t="shared" si="247"/>
        <v/>
      </c>
    </row>
    <row r="715" spans="2:65" s="7" customFormat="1" x14ac:dyDescent="0.25">
      <c r="B715" s="104">
        <v>711</v>
      </c>
      <c r="C715" s="86">
        <f>IFERROR(INDEX(Backlog!B$6:B$1005,Calculation!$B715,1),"")</f>
        <v>0</v>
      </c>
      <c r="D715" s="86" t="str">
        <f>IFERROR(IF(INDEX(Backlog!C$6:C$1005,Calculation!$B715,1)="","",INDEX(Backlog!C$6:C$1005,Calculation!$B715,1)),"")</f>
        <v/>
      </c>
      <c r="E715" s="86" t="str">
        <f>IFERROR(""&amp;INDEX(Backlog!D$6:D$1005,Calculation!$B715,1),"")</f>
        <v/>
      </c>
      <c r="F715" s="86" t="str">
        <f>IFERROR(""&amp;INDEX(Backlog!E$6:E$1005,Calculation!$B715,1),"")</f>
        <v/>
      </c>
      <c r="G715" s="86" t="str">
        <f>IFERROR(""&amp;INDEX(Backlog!F$6:F$1005,Calculation!$B715,1),"")</f>
        <v/>
      </c>
      <c r="H715" s="86" t="str">
        <f>IFERROR(IF(INDEX(Backlog!G$6:G$1005,Calculation!$B715,1)="","",INDEX(Backlog!G$6:G$1005,Calculation!$B715,1)),"")</f>
        <v/>
      </c>
      <c r="I715" s="86" t="str">
        <f>IFERROR(IF(INDEX(Backlog!H$6:H$1005,Calculation!$B715,1)="","Not set",INDEX(Backlog!H$6:H$1005,Calculation!$B715,1)),"")</f>
        <v>Not set</v>
      </c>
      <c r="J715" s="86" t="str">
        <f>IFERROR(""&amp;INDEX(Backlog!I$6:I$1005,Calculation!$B715,1),"")</f>
        <v/>
      </c>
      <c r="K715" s="86" t="str">
        <f>IFERROR(IF(LEN(INDEX(Backlog!J$6:J$1005,Calculation!$B715,1))=0,"Not set",INDEX(Backlog!J$6:J$1005,Calculation!$B715,1)),"")</f>
        <v>Not set</v>
      </c>
      <c r="L715" s="105" t="str">
        <f>IFERROR(IF(INDEX(Backlog!K$6:K$1005,Calculation!$B715,1)="","",INDEX(Backlog!K$6:K$1005,Calculation!$B715,1)),"")</f>
        <v/>
      </c>
      <c r="M715" s="105" t="str">
        <f t="shared" si="230"/>
        <v/>
      </c>
      <c r="N715" s="105" t="str">
        <f>IFERROR(IF(INDEX(Backlog!L$6:L$1005,Calculation!$B715,1)="","",INDEX(Backlog!L$6:L$1005,Calculation!$B715,1)),"")</f>
        <v/>
      </c>
      <c r="O715" s="105" t="str">
        <f t="shared" si="231"/>
        <v/>
      </c>
      <c r="P715" s="86" t="str">
        <f>IFERROR(""&amp;INDEX(Backlog!M$6:M$1005,Calculation!$B715,1),"")</f>
        <v/>
      </c>
      <c r="Q715" s="106" t="str">
        <f t="shared" si="232"/>
        <v/>
      </c>
      <c r="R715" s="106">
        <f t="shared" si="233"/>
        <v>0</v>
      </c>
      <c r="T715" s="107">
        <f t="shared" si="234"/>
        <v>0</v>
      </c>
      <c r="U715" s="86">
        <f t="shared" si="235"/>
        <v>1</v>
      </c>
      <c r="V715" s="86">
        <f t="shared" si="236"/>
        <v>1</v>
      </c>
      <c r="W715" s="86">
        <f t="shared" si="237"/>
        <v>1</v>
      </c>
      <c r="X715" s="86">
        <f t="shared" si="244"/>
        <v>0</v>
      </c>
      <c r="Y715" s="86" t="str">
        <f t="shared" si="238"/>
        <v xml:space="preserve">#0 - </v>
      </c>
      <c r="Z715" s="86" t="str">
        <f t="shared" si="239"/>
        <v>-</v>
      </c>
      <c r="AA715" s="86" t="str">
        <f>IF(X715=0,"",IF(LEN(K715)=0,COLUMN(Kanban!$D$8),IFERROR(MATCH(K715,Kanban!$A$8:$AI$8,0),COLUMN(Kanban!$D$8))))</f>
        <v/>
      </c>
      <c r="AB715" s="86" t="str">
        <f>IF(X715=0,"",2*COUNTIF($AA$5:AA715,AA715)+$AF$5)</f>
        <v/>
      </c>
      <c r="AC715" s="106" t="str">
        <f t="shared" si="245"/>
        <v>-</v>
      </c>
      <c r="BF715" s="111" t="str">
        <f t="array" ref="BF715">IFERROR(SMALL(IF($D$5:$D$1004=$AP$6,$N$5:$N$1004,""),B715),"")</f>
        <v/>
      </c>
      <c r="BG715" s="112" t="str">
        <f>IF(IFERROR(MATCH(BF715,$BF$4:BF714,0),0)=0,MAX($BG$4:BG714)+1,"")</f>
        <v/>
      </c>
      <c r="BH715" s="113" t="str">
        <f t="shared" si="240"/>
        <v/>
      </c>
      <c r="BI715" s="112" t="str">
        <f t="shared" si="241"/>
        <v/>
      </c>
      <c r="BJ715" s="86" t="str">
        <f t="shared" si="242"/>
        <v/>
      </c>
      <c r="BK715" s="86" t="str">
        <f t="shared" si="246"/>
        <v/>
      </c>
      <c r="BL715" s="86" t="str">
        <f t="shared" si="243"/>
        <v/>
      </c>
      <c r="BM715" s="86" t="str">
        <f t="shared" si="247"/>
        <v/>
      </c>
    </row>
    <row r="716" spans="2:65" s="7" customFormat="1" x14ac:dyDescent="0.25">
      <c r="B716" s="104">
        <v>712</v>
      </c>
      <c r="C716" s="86">
        <f>IFERROR(INDEX(Backlog!B$6:B$1005,Calculation!$B716,1),"")</f>
        <v>0</v>
      </c>
      <c r="D716" s="86" t="str">
        <f>IFERROR(IF(INDEX(Backlog!C$6:C$1005,Calculation!$B716,1)="","",INDEX(Backlog!C$6:C$1005,Calculation!$B716,1)),"")</f>
        <v/>
      </c>
      <c r="E716" s="86" t="str">
        <f>IFERROR(""&amp;INDEX(Backlog!D$6:D$1005,Calculation!$B716,1),"")</f>
        <v/>
      </c>
      <c r="F716" s="86" t="str">
        <f>IFERROR(""&amp;INDEX(Backlog!E$6:E$1005,Calculation!$B716,1),"")</f>
        <v/>
      </c>
      <c r="G716" s="86" t="str">
        <f>IFERROR(""&amp;INDEX(Backlog!F$6:F$1005,Calculation!$B716,1),"")</f>
        <v/>
      </c>
      <c r="H716" s="86" t="str">
        <f>IFERROR(IF(INDEX(Backlog!G$6:G$1005,Calculation!$B716,1)="","",INDEX(Backlog!G$6:G$1005,Calculation!$B716,1)),"")</f>
        <v/>
      </c>
      <c r="I716" s="86" t="str">
        <f>IFERROR(IF(INDEX(Backlog!H$6:H$1005,Calculation!$B716,1)="","Not set",INDEX(Backlog!H$6:H$1005,Calculation!$B716,1)),"")</f>
        <v>Not set</v>
      </c>
      <c r="J716" s="86" t="str">
        <f>IFERROR(""&amp;INDEX(Backlog!I$6:I$1005,Calculation!$B716,1),"")</f>
        <v/>
      </c>
      <c r="K716" s="86" t="str">
        <f>IFERROR(IF(LEN(INDEX(Backlog!J$6:J$1005,Calculation!$B716,1))=0,"Not set",INDEX(Backlog!J$6:J$1005,Calculation!$B716,1)),"")</f>
        <v>Not set</v>
      </c>
      <c r="L716" s="105" t="str">
        <f>IFERROR(IF(INDEX(Backlog!K$6:K$1005,Calculation!$B716,1)="","",INDEX(Backlog!K$6:K$1005,Calculation!$B716,1)),"")</f>
        <v/>
      </c>
      <c r="M716" s="105" t="str">
        <f t="shared" si="230"/>
        <v/>
      </c>
      <c r="N716" s="105" t="str">
        <f>IFERROR(IF(INDEX(Backlog!L$6:L$1005,Calculation!$B716,1)="","",INDEX(Backlog!L$6:L$1005,Calculation!$B716,1)),"")</f>
        <v/>
      </c>
      <c r="O716" s="105" t="str">
        <f t="shared" si="231"/>
        <v/>
      </c>
      <c r="P716" s="86" t="str">
        <f>IFERROR(""&amp;INDEX(Backlog!M$6:M$1005,Calculation!$B716,1),"")</f>
        <v/>
      </c>
      <c r="Q716" s="106" t="str">
        <f t="shared" si="232"/>
        <v/>
      </c>
      <c r="R716" s="106">
        <f t="shared" si="233"/>
        <v>0</v>
      </c>
      <c r="T716" s="107">
        <f t="shared" si="234"/>
        <v>0</v>
      </c>
      <c r="U716" s="86">
        <f t="shared" si="235"/>
        <v>1</v>
      </c>
      <c r="V716" s="86">
        <f t="shared" si="236"/>
        <v>1</v>
      </c>
      <c r="W716" s="86">
        <f t="shared" si="237"/>
        <v>1</v>
      </c>
      <c r="X716" s="86">
        <f t="shared" si="244"/>
        <v>0</v>
      </c>
      <c r="Y716" s="86" t="str">
        <f t="shared" si="238"/>
        <v xml:space="preserve">#0 - </v>
      </c>
      <c r="Z716" s="86" t="str">
        <f t="shared" si="239"/>
        <v>-</v>
      </c>
      <c r="AA716" s="86" t="str">
        <f>IF(X716=0,"",IF(LEN(K716)=0,COLUMN(Kanban!$D$8),IFERROR(MATCH(K716,Kanban!$A$8:$AI$8,0),COLUMN(Kanban!$D$8))))</f>
        <v/>
      </c>
      <c r="AB716" s="86" t="str">
        <f>IF(X716=0,"",2*COUNTIF($AA$5:AA716,AA716)+$AF$5)</f>
        <v/>
      </c>
      <c r="AC716" s="106" t="str">
        <f t="shared" si="245"/>
        <v>-</v>
      </c>
      <c r="BF716" s="111" t="str">
        <f t="array" ref="BF716">IFERROR(SMALL(IF($D$5:$D$1004=$AP$6,$N$5:$N$1004,""),B716),"")</f>
        <v/>
      </c>
      <c r="BG716" s="112" t="str">
        <f>IF(IFERROR(MATCH(BF716,$BF$4:BF715,0),0)=0,MAX($BG$4:BG715)+1,"")</f>
        <v/>
      </c>
      <c r="BH716" s="113" t="str">
        <f t="shared" si="240"/>
        <v/>
      </c>
      <c r="BI716" s="112" t="str">
        <f t="shared" si="241"/>
        <v/>
      </c>
      <c r="BJ716" s="86" t="str">
        <f t="shared" si="242"/>
        <v/>
      </c>
      <c r="BK716" s="86" t="str">
        <f t="shared" si="246"/>
        <v/>
      </c>
      <c r="BL716" s="86" t="str">
        <f t="shared" si="243"/>
        <v/>
      </c>
      <c r="BM716" s="86" t="str">
        <f t="shared" si="247"/>
        <v/>
      </c>
    </row>
    <row r="717" spans="2:65" s="7" customFormat="1" x14ac:dyDescent="0.25">
      <c r="B717" s="104">
        <v>713</v>
      </c>
      <c r="C717" s="86">
        <f>IFERROR(INDEX(Backlog!B$6:B$1005,Calculation!$B717,1),"")</f>
        <v>0</v>
      </c>
      <c r="D717" s="86" t="str">
        <f>IFERROR(IF(INDEX(Backlog!C$6:C$1005,Calculation!$B717,1)="","",INDEX(Backlog!C$6:C$1005,Calculation!$B717,1)),"")</f>
        <v/>
      </c>
      <c r="E717" s="86" t="str">
        <f>IFERROR(""&amp;INDEX(Backlog!D$6:D$1005,Calculation!$B717,1),"")</f>
        <v/>
      </c>
      <c r="F717" s="86" t="str">
        <f>IFERROR(""&amp;INDEX(Backlog!E$6:E$1005,Calculation!$B717,1),"")</f>
        <v/>
      </c>
      <c r="G717" s="86" t="str">
        <f>IFERROR(""&amp;INDEX(Backlog!F$6:F$1005,Calculation!$B717,1),"")</f>
        <v/>
      </c>
      <c r="H717" s="86" t="str">
        <f>IFERROR(IF(INDEX(Backlog!G$6:G$1005,Calculation!$B717,1)="","",INDEX(Backlog!G$6:G$1005,Calculation!$B717,1)),"")</f>
        <v/>
      </c>
      <c r="I717" s="86" t="str">
        <f>IFERROR(IF(INDEX(Backlog!H$6:H$1005,Calculation!$B717,1)="","Not set",INDEX(Backlog!H$6:H$1005,Calculation!$B717,1)),"")</f>
        <v>Not set</v>
      </c>
      <c r="J717" s="86" t="str">
        <f>IFERROR(""&amp;INDEX(Backlog!I$6:I$1005,Calculation!$B717,1),"")</f>
        <v/>
      </c>
      <c r="K717" s="86" t="str">
        <f>IFERROR(IF(LEN(INDEX(Backlog!J$6:J$1005,Calculation!$B717,1))=0,"Not set",INDEX(Backlog!J$6:J$1005,Calculation!$B717,1)),"")</f>
        <v>Not set</v>
      </c>
      <c r="L717" s="105" t="str">
        <f>IFERROR(IF(INDEX(Backlog!K$6:K$1005,Calculation!$B717,1)="","",INDEX(Backlog!K$6:K$1005,Calculation!$B717,1)),"")</f>
        <v/>
      </c>
      <c r="M717" s="105" t="str">
        <f t="shared" si="230"/>
        <v/>
      </c>
      <c r="N717" s="105" t="str">
        <f>IFERROR(IF(INDEX(Backlog!L$6:L$1005,Calculation!$B717,1)="","",INDEX(Backlog!L$6:L$1005,Calculation!$B717,1)),"")</f>
        <v/>
      </c>
      <c r="O717" s="105" t="str">
        <f t="shared" si="231"/>
        <v/>
      </c>
      <c r="P717" s="86" t="str">
        <f>IFERROR(""&amp;INDEX(Backlog!M$6:M$1005,Calculation!$B717,1),"")</f>
        <v/>
      </c>
      <c r="Q717" s="106" t="str">
        <f t="shared" si="232"/>
        <v/>
      </c>
      <c r="R717" s="106">
        <f t="shared" si="233"/>
        <v>0</v>
      </c>
      <c r="T717" s="107">
        <f t="shared" si="234"/>
        <v>0</v>
      </c>
      <c r="U717" s="86">
        <f t="shared" si="235"/>
        <v>1</v>
      </c>
      <c r="V717" s="86">
        <f t="shared" si="236"/>
        <v>1</v>
      </c>
      <c r="W717" s="86">
        <f t="shared" si="237"/>
        <v>1</v>
      </c>
      <c r="X717" s="86">
        <f t="shared" si="244"/>
        <v>0</v>
      </c>
      <c r="Y717" s="86" t="str">
        <f t="shared" si="238"/>
        <v xml:space="preserve">#0 - </v>
      </c>
      <c r="Z717" s="86" t="str">
        <f t="shared" si="239"/>
        <v>-</v>
      </c>
      <c r="AA717" s="86" t="str">
        <f>IF(X717=0,"",IF(LEN(K717)=0,COLUMN(Kanban!$D$8),IFERROR(MATCH(K717,Kanban!$A$8:$AI$8,0),COLUMN(Kanban!$D$8))))</f>
        <v/>
      </c>
      <c r="AB717" s="86" t="str">
        <f>IF(X717=0,"",2*COUNTIF($AA$5:AA717,AA717)+$AF$5)</f>
        <v/>
      </c>
      <c r="AC717" s="106" t="str">
        <f t="shared" si="245"/>
        <v>-</v>
      </c>
      <c r="BF717" s="111" t="str">
        <f t="array" ref="BF717">IFERROR(SMALL(IF($D$5:$D$1004=$AP$6,$N$5:$N$1004,""),B717),"")</f>
        <v/>
      </c>
      <c r="BG717" s="112" t="str">
        <f>IF(IFERROR(MATCH(BF717,$BF$4:BF716,0),0)=0,MAX($BG$4:BG716)+1,"")</f>
        <v/>
      </c>
      <c r="BH717" s="113" t="str">
        <f t="shared" si="240"/>
        <v/>
      </c>
      <c r="BI717" s="112" t="str">
        <f t="shared" si="241"/>
        <v/>
      </c>
      <c r="BJ717" s="86" t="str">
        <f t="shared" si="242"/>
        <v/>
      </c>
      <c r="BK717" s="86" t="str">
        <f t="shared" si="246"/>
        <v/>
      </c>
      <c r="BL717" s="86" t="str">
        <f t="shared" si="243"/>
        <v/>
      </c>
      <c r="BM717" s="86" t="str">
        <f t="shared" si="247"/>
        <v/>
      </c>
    </row>
    <row r="718" spans="2:65" s="7" customFormat="1" x14ac:dyDescent="0.25">
      <c r="B718" s="104">
        <v>714</v>
      </c>
      <c r="C718" s="86">
        <f>IFERROR(INDEX(Backlog!B$6:B$1005,Calculation!$B718,1),"")</f>
        <v>0</v>
      </c>
      <c r="D718" s="86" t="str">
        <f>IFERROR(IF(INDEX(Backlog!C$6:C$1005,Calculation!$B718,1)="","",INDEX(Backlog!C$6:C$1005,Calculation!$B718,1)),"")</f>
        <v/>
      </c>
      <c r="E718" s="86" t="str">
        <f>IFERROR(""&amp;INDEX(Backlog!D$6:D$1005,Calculation!$B718,1),"")</f>
        <v/>
      </c>
      <c r="F718" s="86" t="str">
        <f>IFERROR(""&amp;INDEX(Backlog!E$6:E$1005,Calculation!$B718,1),"")</f>
        <v/>
      </c>
      <c r="G718" s="86" t="str">
        <f>IFERROR(""&amp;INDEX(Backlog!F$6:F$1005,Calculation!$B718,1),"")</f>
        <v/>
      </c>
      <c r="H718" s="86" t="str">
        <f>IFERROR(IF(INDEX(Backlog!G$6:G$1005,Calculation!$B718,1)="","",INDEX(Backlog!G$6:G$1005,Calculation!$B718,1)),"")</f>
        <v/>
      </c>
      <c r="I718" s="86" t="str">
        <f>IFERROR(IF(INDEX(Backlog!H$6:H$1005,Calculation!$B718,1)="","Not set",INDEX(Backlog!H$6:H$1005,Calculation!$B718,1)),"")</f>
        <v>Not set</v>
      </c>
      <c r="J718" s="86" t="str">
        <f>IFERROR(""&amp;INDEX(Backlog!I$6:I$1005,Calculation!$B718,1),"")</f>
        <v/>
      </c>
      <c r="K718" s="86" t="str">
        <f>IFERROR(IF(LEN(INDEX(Backlog!J$6:J$1005,Calculation!$B718,1))=0,"Not set",INDEX(Backlog!J$6:J$1005,Calculation!$B718,1)),"")</f>
        <v>Not set</v>
      </c>
      <c r="L718" s="105" t="str">
        <f>IFERROR(IF(INDEX(Backlog!K$6:K$1005,Calculation!$B718,1)="","",INDEX(Backlog!K$6:K$1005,Calculation!$B718,1)),"")</f>
        <v/>
      </c>
      <c r="M718" s="105" t="str">
        <f t="shared" si="230"/>
        <v/>
      </c>
      <c r="N718" s="105" t="str">
        <f>IFERROR(IF(INDEX(Backlog!L$6:L$1005,Calculation!$B718,1)="","",INDEX(Backlog!L$6:L$1005,Calculation!$B718,1)),"")</f>
        <v/>
      </c>
      <c r="O718" s="105" t="str">
        <f t="shared" si="231"/>
        <v/>
      </c>
      <c r="P718" s="86" t="str">
        <f>IFERROR(""&amp;INDEX(Backlog!M$6:M$1005,Calculation!$B718,1),"")</f>
        <v/>
      </c>
      <c r="Q718" s="106" t="str">
        <f t="shared" si="232"/>
        <v/>
      </c>
      <c r="R718" s="106">
        <f t="shared" si="233"/>
        <v>0</v>
      </c>
      <c r="T718" s="107">
        <f t="shared" si="234"/>
        <v>0</v>
      </c>
      <c r="U718" s="86">
        <f t="shared" si="235"/>
        <v>1</v>
      </c>
      <c r="V718" s="86">
        <f t="shared" si="236"/>
        <v>1</v>
      </c>
      <c r="W718" s="86">
        <f t="shared" si="237"/>
        <v>1</v>
      </c>
      <c r="X718" s="86">
        <f t="shared" si="244"/>
        <v>0</v>
      </c>
      <c r="Y718" s="86" t="str">
        <f t="shared" si="238"/>
        <v xml:space="preserve">#0 - </v>
      </c>
      <c r="Z718" s="86" t="str">
        <f t="shared" si="239"/>
        <v>-</v>
      </c>
      <c r="AA718" s="86" t="str">
        <f>IF(X718=0,"",IF(LEN(K718)=0,COLUMN(Kanban!$D$8),IFERROR(MATCH(K718,Kanban!$A$8:$AI$8,0),COLUMN(Kanban!$D$8))))</f>
        <v/>
      </c>
      <c r="AB718" s="86" t="str">
        <f>IF(X718=0,"",2*COUNTIF($AA$5:AA718,AA718)+$AF$5)</f>
        <v/>
      </c>
      <c r="AC718" s="106" t="str">
        <f t="shared" si="245"/>
        <v>-</v>
      </c>
      <c r="BF718" s="111" t="str">
        <f t="array" ref="BF718">IFERROR(SMALL(IF($D$5:$D$1004=$AP$6,$N$5:$N$1004,""),B718),"")</f>
        <v/>
      </c>
      <c r="BG718" s="112" t="str">
        <f>IF(IFERROR(MATCH(BF718,$BF$4:BF717,0),0)=0,MAX($BG$4:BG717)+1,"")</f>
        <v/>
      </c>
      <c r="BH718" s="113" t="str">
        <f t="shared" si="240"/>
        <v/>
      </c>
      <c r="BI718" s="112" t="str">
        <f t="shared" si="241"/>
        <v/>
      </c>
      <c r="BJ718" s="86" t="str">
        <f t="shared" si="242"/>
        <v/>
      </c>
      <c r="BK718" s="86" t="str">
        <f t="shared" si="246"/>
        <v/>
      </c>
      <c r="BL718" s="86" t="str">
        <f t="shared" si="243"/>
        <v/>
      </c>
      <c r="BM718" s="86" t="str">
        <f t="shared" si="247"/>
        <v/>
      </c>
    </row>
    <row r="719" spans="2:65" s="7" customFormat="1" x14ac:dyDescent="0.25">
      <c r="B719" s="104">
        <v>715</v>
      </c>
      <c r="C719" s="86">
        <f>IFERROR(INDEX(Backlog!B$6:B$1005,Calculation!$B719,1),"")</f>
        <v>0</v>
      </c>
      <c r="D719" s="86" t="str">
        <f>IFERROR(IF(INDEX(Backlog!C$6:C$1005,Calculation!$B719,1)="","",INDEX(Backlog!C$6:C$1005,Calculation!$B719,1)),"")</f>
        <v/>
      </c>
      <c r="E719" s="86" t="str">
        <f>IFERROR(""&amp;INDEX(Backlog!D$6:D$1005,Calculation!$B719,1),"")</f>
        <v/>
      </c>
      <c r="F719" s="86" t="str">
        <f>IFERROR(""&amp;INDEX(Backlog!E$6:E$1005,Calculation!$B719,1),"")</f>
        <v/>
      </c>
      <c r="G719" s="86" t="str">
        <f>IFERROR(""&amp;INDEX(Backlog!F$6:F$1005,Calculation!$B719,1),"")</f>
        <v/>
      </c>
      <c r="H719" s="86" t="str">
        <f>IFERROR(IF(INDEX(Backlog!G$6:G$1005,Calculation!$B719,1)="","",INDEX(Backlog!G$6:G$1005,Calculation!$B719,1)),"")</f>
        <v/>
      </c>
      <c r="I719" s="86" t="str">
        <f>IFERROR(IF(INDEX(Backlog!H$6:H$1005,Calculation!$B719,1)="","Not set",INDEX(Backlog!H$6:H$1005,Calculation!$B719,1)),"")</f>
        <v>Not set</v>
      </c>
      <c r="J719" s="86" t="str">
        <f>IFERROR(""&amp;INDEX(Backlog!I$6:I$1005,Calculation!$B719,1),"")</f>
        <v/>
      </c>
      <c r="K719" s="86" t="str">
        <f>IFERROR(IF(LEN(INDEX(Backlog!J$6:J$1005,Calculation!$B719,1))=0,"Not set",INDEX(Backlog!J$6:J$1005,Calculation!$B719,1)),"")</f>
        <v>Not set</v>
      </c>
      <c r="L719" s="105" t="str">
        <f>IFERROR(IF(INDEX(Backlog!K$6:K$1005,Calculation!$B719,1)="","",INDEX(Backlog!K$6:K$1005,Calculation!$B719,1)),"")</f>
        <v/>
      </c>
      <c r="M719" s="105" t="str">
        <f t="shared" si="230"/>
        <v/>
      </c>
      <c r="N719" s="105" t="str">
        <f>IFERROR(IF(INDEX(Backlog!L$6:L$1005,Calculation!$B719,1)="","",INDEX(Backlog!L$6:L$1005,Calculation!$B719,1)),"")</f>
        <v/>
      </c>
      <c r="O719" s="105" t="str">
        <f t="shared" si="231"/>
        <v/>
      </c>
      <c r="P719" s="86" t="str">
        <f>IFERROR(""&amp;INDEX(Backlog!M$6:M$1005,Calculation!$B719,1),"")</f>
        <v/>
      </c>
      <c r="Q719" s="106" t="str">
        <f t="shared" si="232"/>
        <v/>
      </c>
      <c r="R719" s="106">
        <f t="shared" si="233"/>
        <v>0</v>
      </c>
      <c r="T719" s="107">
        <f t="shared" si="234"/>
        <v>0</v>
      </c>
      <c r="U719" s="86">
        <f t="shared" si="235"/>
        <v>1</v>
      </c>
      <c r="V719" s="86">
        <f t="shared" si="236"/>
        <v>1</v>
      </c>
      <c r="W719" s="86">
        <f t="shared" si="237"/>
        <v>1</v>
      </c>
      <c r="X719" s="86">
        <f t="shared" si="244"/>
        <v>0</v>
      </c>
      <c r="Y719" s="86" t="str">
        <f t="shared" si="238"/>
        <v xml:space="preserve">#0 - </v>
      </c>
      <c r="Z719" s="86" t="str">
        <f t="shared" si="239"/>
        <v>-</v>
      </c>
      <c r="AA719" s="86" t="str">
        <f>IF(X719=0,"",IF(LEN(K719)=0,COLUMN(Kanban!$D$8),IFERROR(MATCH(K719,Kanban!$A$8:$AI$8,0),COLUMN(Kanban!$D$8))))</f>
        <v/>
      </c>
      <c r="AB719" s="86" t="str">
        <f>IF(X719=0,"",2*COUNTIF($AA$5:AA719,AA719)+$AF$5)</f>
        <v/>
      </c>
      <c r="AC719" s="106" t="str">
        <f t="shared" si="245"/>
        <v>-</v>
      </c>
      <c r="BF719" s="111" t="str">
        <f t="array" ref="BF719">IFERROR(SMALL(IF($D$5:$D$1004=$AP$6,$N$5:$N$1004,""),B719),"")</f>
        <v/>
      </c>
      <c r="BG719" s="112" t="str">
        <f>IF(IFERROR(MATCH(BF719,$BF$4:BF718,0),0)=0,MAX($BG$4:BG718)+1,"")</f>
        <v/>
      </c>
      <c r="BH719" s="113" t="str">
        <f t="shared" si="240"/>
        <v/>
      </c>
      <c r="BI719" s="112" t="str">
        <f t="shared" si="241"/>
        <v/>
      </c>
      <c r="BJ719" s="86" t="str">
        <f t="shared" si="242"/>
        <v/>
      </c>
      <c r="BK719" s="86" t="str">
        <f t="shared" si="246"/>
        <v/>
      </c>
      <c r="BL719" s="86" t="str">
        <f t="shared" si="243"/>
        <v/>
      </c>
      <c r="BM719" s="86" t="str">
        <f t="shared" si="247"/>
        <v/>
      </c>
    </row>
    <row r="720" spans="2:65" s="7" customFormat="1" x14ac:dyDescent="0.25">
      <c r="B720" s="104">
        <v>716</v>
      </c>
      <c r="C720" s="86">
        <f>IFERROR(INDEX(Backlog!B$6:B$1005,Calculation!$B720,1),"")</f>
        <v>0</v>
      </c>
      <c r="D720" s="86" t="str">
        <f>IFERROR(IF(INDEX(Backlog!C$6:C$1005,Calculation!$B720,1)="","",INDEX(Backlog!C$6:C$1005,Calculation!$B720,1)),"")</f>
        <v/>
      </c>
      <c r="E720" s="86" t="str">
        <f>IFERROR(""&amp;INDEX(Backlog!D$6:D$1005,Calculation!$B720,1),"")</f>
        <v/>
      </c>
      <c r="F720" s="86" t="str">
        <f>IFERROR(""&amp;INDEX(Backlog!E$6:E$1005,Calculation!$B720,1),"")</f>
        <v/>
      </c>
      <c r="G720" s="86" t="str">
        <f>IFERROR(""&amp;INDEX(Backlog!F$6:F$1005,Calculation!$B720,1),"")</f>
        <v/>
      </c>
      <c r="H720" s="86" t="str">
        <f>IFERROR(IF(INDEX(Backlog!G$6:G$1005,Calculation!$B720,1)="","",INDEX(Backlog!G$6:G$1005,Calculation!$B720,1)),"")</f>
        <v/>
      </c>
      <c r="I720" s="86" t="str">
        <f>IFERROR(IF(INDEX(Backlog!H$6:H$1005,Calculation!$B720,1)="","Not set",INDEX(Backlog!H$6:H$1005,Calculation!$B720,1)),"")</f>
        <v>Not set</v>
      </c>
      <c r="J720" s="86" t="str">
        <f>IFERROR(""&amp;INDEX(Backlog!I$6:I$1005,Calculation!$B720,1),"")</f>
        <v/>
      </c>
      <c r="K720" s="86" t="str">
        <f>IFERROR(IF(LEN(INDEX(Backlog!J$6:J$1005,Calculation!$B720,1))=0,"Not set",INDEX(Backlog!J$6:J$1005,Calculation!$B720,1)),"")</f>
        <v>Not set</v>
      </c>
      <c r="L720" s="105" t="str">
        <f>IFERROR(IF(INDEX(Backlog!K$6:K$1005,Calculation!$B720,1)="","",INDEX(Backlog!K$6:K$1005,Calculation!$B720,1)),"")</f>
        <v/>
      </c>
      <c r="M720" s="105" t="str">
        <f t="shared" si="230"/>
        <v/>
      </c>
      <c r="N720" s="105" t="str">
        <f>IFERROR(IF(INDEX(Backlog!L$6:L$1005,Calculation!$B720,1)="","",INDEX(Backlog!L$6:L$1005,Calculation!$B720,1)),"")</f>
        <v/>
      </c>
      <c r="O720" s="105" t="str">
        <f t="shared" si="231"/>
        <v/>
      </c>
      <c r="P720" s="86" t="str">
        <f>IFERROR(""&amp;INDEX(Backlog!M$6:M$1005,Calculation!$B720,1),"")</f>
        <v/>
      </c>
      <c r="Q720" s="106" t="str">
        <f t="shared" si="232"/>
        <v/>
      </c>
      <c r="R720" s="106">
        <f t="shared" si="233"/>
        <v>0</v>
      </c>
      <c r="T720" s="107">
        <f t="shared" si="234"/>
        <v>0</v>
      </c>
      <c r="U720" s="86">
        <f t="shared" si="235"/>
        <v>1</v>
      </c>
      <c r="V720" s="86">
        <f t="shared" si="236"/>
        <v>1</v>
      </c>
      <c r="W720" s="86">
        <f t="shared" si="237"/>
        <v>1</v>
      </c>
      <c r="X720" s="86">
        <f t="shared" si="244"/>
        <v>0</v>
      </c>
      <c r="Y720" s="86" t="str">
        <f t="shared" si="238"/>
        <v xml:space="preserve">#0 - </v>
      </c>
      <c r="Z720" s="86" t="str">
        <f t="shared" si="239"/>
        <v>-</v>
      </c>
      <c r="AA720" s="86" t="str">
        <f>IF(X720=0,"",IF(LEN(K720)=0,COLUMN(Kanban!$D$8),IFERROR(MATCH(K720,Kanban!$A$8:$AI$8,0),COLUMN(Kanban!$D$8))))</f>
        <v/>
      </c>
      <c r="AB720" s="86" t="str">
        <f>IF(X720=0,"",2*COUNTIF($AA$5:AA720,AA720)+$AF$5)</f>
        <v/>
      </c>
      <c r="AC720" s="106" t="str">
        <f t="shared" si="245"/>
        <v>-</v>
      </c>
      <c r="BF720" s="111" t="str">
        <f t="array" ref="BF720">IFERROR(SMALL(IF($D$5:$D$1004=$AP$6,$N$5:$N$1004,""),B720),"")</f>
        <v/>
      </c>
      <c r="BG720" s="112" t="str">
        <f>IF(IFERROR(MATCH(BF720,$BF$4:BF719,0),0)=0,MAX($BG$4:BG719)+1,"")</f>
        <v/>
      </c>
      <c r="BH720" s="113" t="str">
        <f t="shared" si="240"/>
        <v/>
      </c>
      <c r="BI720" s="112" t="str">
        <f t="shared" si="241"/>
        <v/>
      </c>
      <c r="BJ720" s="86" t="str">
        <f t="shared" si="242"/>
        <v/>
      </c>
      <c r="BK720" s="86" t="str">
        <f t="shared" si="246"/>
        <v/>
      </c>
      <c r="BL720" s="86" t="str">
        <f t="shared" si="243"/>
        <v/>
      </c>
      <c r="BM720" s="86" t="str">
        <f t="shared" si="247"/>
        <v/>
      </c>
    </row>
    <row r="721" spans="2:65" s="7" customFormat="1" x14ac:dyDescent="0.25">
      <c r="B721" s="104">
        <v>717</v>
      </c>
      <c r="C721" s="86">
        <f>IFERROR(INDEX(Backlog!B$6:B$1005,Calculation!$B721,1),"")</f>
        <v>0</v>
      </c>
      <c r="D721" s="86" t="str">
        <f>IFERROR(IF(INDEX(Backlog!C$6:C$1005,Calculation!$B721,1)="","",INDEX(Backlog!C$6:C$1005,Calculation!$B721,1)),"")</f>
        <v/>
      </c>
      <c r="E721" s="86" t="str">
        <f>IFERROR(""&amp;INDEX(Backlog!D$6:D$1005,Calculation!$B721,1),"")</f>
        <v/>
      </c>
      <c r="F721" s="86" t="str">
        <f>IFERROR(""&amp;INDEX(Backlog!E$6:E$1005,Calculation!$B721,1),"")</f>
        <v/>
      </c>
      <c r="G721" s="86" t="str">
        <f>IFERROR(""&amp;INDEX(Backlog!F$6:F$1005,Calculation!$B721,1),"")</f>
        <v/>
      </c>
      <c r="H721" s="86" t="str">
        <f>IFERROR(IF(INDEX(Backlog!G$6:G$1005,Calculation!$B721,1)="","",INDEX(Backlog!G$6:G$1005,Calculation!$B721,1)),"")</f>
        <v/>
      </c>
      <c r="I721" s="86" t="str">
        <f>IFERROR(IF(INDEX(Backlog!H$6:H$1005,Calculation!$B721,1)="","Not set",INDEX(Backlog!H$6:H$1005,Calculation!$B721,1)),"")</f>
        <v>Not set</v>
      </c>
      <c r="J721" s="86" t="str">
        <f>IFERROR(""&amp;INDEX(Backlog!I$6:I$1005,Calculation!$B721,1),"")</f>
        <v/>
      </c>
      <c r="K721" s="86" t="str">
        <f>IFERROR(IF(LEN(INDEX(Backlog!J$6:J$1005,Calculation!$B721,1))=0,"Not set",INDEX(Backlog!J$6:J$1005,Calculation!$B721,1)),"")</f>
        <v>Not set</v>
      </c>
      <c r="L721" s="105" t="str">
        <f>IFERROR(IF(INDEX(Backlog!K$6:K$1005,Calculation!$B721,1)="","",INDEX(Backlog!K$6:K$1005,Calculation!$B721,1)),"")</f>
        <v/>
      </c>
      <c r="M721" s="105" t="str">
        <f t="shared" si="230"/>
        <v/>
      </c>
      <c r="N721" s="105" t="str">
        <f>IFERROR(IF(INDEX(Backlog!L$6:L$1005,Calculation!$B721,1)="","",INDEX(Backlog!L$6:L$1005,Calculation!$B721,1)),"")</f>
        <v/>
      </c>
      <c r="O721" s="105" t="str">
        <f t="shared" si="231"/>
        <v/>
      </c>
      <c r="P721" s="86" t="str">
        <f>IFERROR(""&amp;INDEX(Backlog!M$6:M$1005,Calculation!$B721,1),"")</f>
        <v/>
      </c>
      <c r="Q721" s="106" t="str">
        <f t="shared" si="232"/>
        <v/>
      </c>
      <c r="R721" s="106">
        <f t="shared" si="233"/>
        <v>0</v>
      </c>
      <c r="T721" s="107">
        <f t="shared" si="234"/>
        <v>0</v>
      </c>
      <c r="U721" s="86">
        <f t="shared" si="235"/>
        <v>1</v>
      </c>
      <c r="V721" s="86">
        <f t="shared" si="236"/>
        <v>1</v>
      </c>
      <c r="W721" s="86">
        <f t="shared" si="237"/>
        <v>1</v>
      </c>
      <c r="X721" s="86">
        <f t="shared" si="244"/>
        <v>0</v>
      </c>
      <c r="Y721" s="86" t="str">
        <f t="shared" si="238"/>
        <v xml:space="preserve">#0 - </v>
      </c>
      <c r="Z721" s="86" t="str">
        <f t="shared" si="239"/>
        <v>-</v>
      </c>
      <c r="AA721" s="86" t="str">
        <f>IF(X721=0,"",IF(LEN(K721)=0,COLUMN(Kanban!$D$8),IFERROR(MATCH(K721,Kanban!$A$8:$AI$8,0),COLUMN(Kanban!$D$8))))</f>
        <v/>
      </c>
      <c r="AB721" s="86" t="str">
        <f>IF(X721=0,"",2*COUNTIF($AA$5:AA721,AA721)+$AF$5)</f>
        <v/>
      </c>
      <c r="AC721" s="106" t="str">
        <f t="shared" si="245"/>
        <v>-</v>
      </c>
      <c r="BF721" s="111" t="str">
        <f t="array" ref="BF721">IFERROR(SMALL(IF($D$5:$D$1004=$AP$6,$N$5:$N$1004,""),B721),"")</f>
        <v/>
      </c>
      <c r="BG721" s="112" t="str">
        <f>IF(IFERROR(MATCH(BF721,$BF$4:BF720,0),0)=0,MAX($BG$4:BG720)+1,"")</f>
        <v/>
      </c>
      <c r="BH721" s="113" t="str">
        <f t="shared" si="240"/>
        <v/>
      </c>
      <c r="BI721" s="112" t="str">
        <f t="shared" si="241"/>
        <v/>
      </c>
      <c r="BJ721" s="86" t="str">
        <f t="shared" si="242"/>
        <v/>
      </c>
      <c r="BK721" s="86" t="str">
        <f t="shared" si="246"/>
        <v/>
      </c>
      <c r="BL721" s="86" t="str">
        <f t="shared" si="243"/>
        <v/>
      </c>
      <c r="BM721" s="86" t="str">
        <f t="shared" si="247"/>
        <v/>
      </c>
    </row>
    <row r="722" spans="2:65" s="7" customFormat="1" x14ac:dyDescent="0.25">
      <c r="B722" s="104">
        <v>718</v>
      </c>
      <c r="C722" s="86">
        <f>IFERROR(INDEX(Backlog!B$6:B$1005,Calculation!$B722,1),"")</f>
        <v>0</v>
      </c>
      <c r="D722" s="86" t="str">
        <f>IFERROR(IF(INDEX(Backlog!C$6:C$1005,Calculation!$B722,1)="","",INDEX(Backlog!C$6:C$1005,Calculation!$B722,1)),"")</f>
        <v/>
      </c>
      <c r="E722" s="86" t="str">
        <f>IFERROR(""&amp;INDEX(Backlog!D$6:D$1005,Calculation!$B722,1),"")</f>
        <v/>
      </c>
      <c r="F722" s="86" t="str">
        <f>IFERROR(""&amp;INDEX(Backlog!E$6:E$1005,Calculation!$B722,1),"")</f>
        <v/>
      </c>
      <c r="G722" s="86" t="str">
        <f>IFERROR(""&amp;INDEX(Backlog!F$6:F$1005,Calculation!$B722,1),"")</f>
        <v/>
      </c>
      <c r="H722" s="86" t="str">
        <f>IFERROR(IF(INDEX(Backlog!G$6:G$1005,Calculation!$B722,1)="","",INDEX(Backlog!G$6:G$1005,Calculation!$B722,1)),"")</f>
        <v/>
      </c>
      <c r="I722" s="86" t="str">
        <f>IFERROR(IF(INDEX(Backlog!H$6:H$1005,Calculation!$B722,1)="","Not set",INDEX(Backlog!H$6:H$1005,Calculation!$B722,1)),"")</f>
        <v>Not set</v>
      </c>
      <c r="J722" s="86" t="str">
        <f>IFERROR(""&amp;INDEX(Backlog!I$6:I$1005,Calculation!$B722,1),"")</f>
        <v/>
      </c>
      <c r="K722" s="86" t="str">
        <f>IFERROR(IF(LEN(INDEX(Backlog!J$6:J$1005,Calculation!$B722,1))=0,"Not set",INDEX(Backlog!J$6:J$1005,Calculation!$B722,1)),"")</f>
        <v>Not set</v>
      </c>
      <c r="L722" s="105" t="str">
        <f>IFERROR(IF(INDEX(Backlog!K$6:K$1005,Calculation!$B722,1)="","",INDEX(Backlog!K$6:K$1005,Calculation!$B722,1)),"")</f>
        <v/>
      </c>
      <c r="M722" s="105" t="str">
        <f t="shared" si="230"/>
        <v/>
      </c>
      <c r="N722" s="105" t="str">
        <f>IFERROR(IF(INDEX(Backlog!L$6:L$1005,Calculation!$B722,1)="","",INDEX(Backlog!L$6:L$1005,Calculation!$B722,1)),"")</f>
        <v/>
      </c>
      <c r="O722" s="105" t="str">
        <f t="shared" si="231"/>
        <v/>
      </c>
      <c r="P722" s="86" t="str">
        <f>IFERROR(""&amp;INDEX(Backlog!M$6:M$1005,Calculation!$B722,1),"")</f>
        <v/>
      </c>
      <c r="Q722" s="106" t="str">
        <f t="shared" si="232"/>
        <v/>
      </c>
      <c r="R722" s="106">
        <f t="shared" si="233"/>
        <v>0</v>
      </c>
      <c r="T722" s="107">
        <f t="shared" si="234"/>
        <v>0</v>
      </c>
      <c r="U722" s="86">
        <f t="shared" si="235"/>
        <v>1</v>
      </c>
      <c r="V722" s="86">
        <f t="shared" si="236"/>
        <v>1</v>
      </c>
      <c r="W722" s="86">
        <f t="shared" si="237"/>
        <v>1</v>
      </c>
      <c r="X722" s="86">
        <f t="shared" si="244"/>
        <v>0</v>
      </c>
      <c r="Y722" s="86" t="str">
        <f t="shared" si="238"/>
        <v xml:space="preserve">#0 - </v>
      </c>
      <c r="Z722" s="86" t="str">
        <f t="shared" si="239"/>
        <v>-</v>
      </c>
      <c r="AA722" s="86" t="str">
        <f>IF(X722=0,"",IF(LEN(K722)=0,COLUMN(Kanban!$D$8),IFERROR(MATCH(K722,Kanban!$A$8:$AI$8,0),COLUMN(Kanban!$D$8))))</f>
        <v/>
      </c>
      <c r="AB722" s="86" t="str">
        <f>IF(X722=0,"",2*COUNTIF($AA$5:AA722,AA722)+$AF$5)</f>
        <v/>
      </c>
      <c r="AC722" s="106" t="str">
        <f t="shared" si="245"/>
        <v>-</v>
      </c>
      <c r="BF722" s="111" t="str">
        <f t="array" ref="BF722">IFERROR(SMALL(IF($D$5:$D$1004=$AP$6,$N$5:$N$1004,""),B722),"")</f>
        <v/>
      </c>
      <c r="BG722" s="112" t="str">
        <f>IF(IFERROR(MATCH(BF722,$BF$4:BF721,0),0)=0,MAX($BG$4:BG721)+1,"")</f>
        <v/>
      </c>
      <c r="BH722" s="113" t="str">
        <f t="shared" si="240"/>
        <v/>
      </c>
      <c r="BI722" s="112" t="str">
        <f t="shared" si="241"/>
        <v/>
      </c>
      <c r="BJ722" s="86" t="str">
        <f t="shared" si="242"/>
        <v/>
      </c>
      <c r="BK722" s="86" t="str">
        <f t="shared" si="246"/>
        <v/>
      </c>
      <c r="BL722" s="86" t="str">
        <f t="shared" si="243"/>
        <v/>
      </c>
      <c r="BM722" s="86" t="str">
        <f t="shared" si="247"/>
        <v/>
      </c>
    </row>
    <row r="723" spans="2:65" s="7" customFormat="1" x14ac:dyDescent="0.25">
      <c r="B723" s="104">
        <v>719</v>
      </c>
      <c r="C723" s="86">
        <f>IFERROR(INDEX(Backlog!B$6:B$1005,Calculation!$B723,1),"")</f>
        <v>0</v>
      </c>
      <c r="D723" s="86" t="str">
        <f>IFERROR(IF(INDEX(Backlog!C$6:C$1005,Calculation!$B723,1)="","",INDEX(Backlog!C$6:C$1005,Calculation!$B723,1)),"")</f>
        <v/>
      </c>
      <c r="E723" s="86" t="str">
        <f>IFERROR(""&amp;INDEX(Backlog!D$6:D$1005,Calculation!$B723,1),"")</f>
        <v/>
      </c>
      <c r="F723" s="86" t="str">
        <f>IFERROR(""&amp;INDEX(Backlog!E$6:E$1005,Calculation!$B723,1),"")</f>
        <v/>
      </c>
      <c r="G723" s="86" t="str">
        <f>IFERROR(""&amp;INDEX(Backlog!F$6:F$1005,Calculation!$B723,1),"")</f>
        <v/>
      </c>
      <c r="H723" s="86" t="str">
        <f>IFERROR(IF(INDEX(Backlog!G$6:G$1005,Calculation!$B723,1)="","",INDEX(Backlog!G$6:G$1005,Calculation!$B723,1)),"")</f>
        <v/>
      </c>
      <c r="I723" s="86" t="str">
        <f>IFERROR(IF(INDEX(Backlog!H$6:H$1005,Calculation!$B723,1)="","Not set",INDEX(Backlog!H$6:H$1005,Calculation!$B723,1)),"")</f>
        <v>Not set</v>
      </c>
      <c r="J723" s="86" t="str">
        <f>IFERROR(""&amp;INDEX(Backlog!I$6:I$1005,Calculation!$B723,1),"")</f>
        <v/>
      </c>
      <c r="K723" s="86" t="str">
        <f>IFERROR(IF(LEN(INDEX(Backlog!J$6:J$1005,Calculation!$B723,1))=0,"Not set",INDEX(Backlog!J$6:J$1005,Calculation!$B723,1)),"")</f>
        <v>Not set</v>
      </c>
      <c r="L723" s="105" t="str">
        <f>IFERROR(IF(INDEX(Backlog!K$6:K$1005,Calculation!$B723,1)="","",INDEX(Backlog!K$6:K$1005,Calculation!$B723,1)),"")</f>
        <v/>
      </c>
      <c r="M723" s="105" t="str">
        <f t="shared" si="230"/>
        <v/>
      </c>
      <c r="N723" s="105" t="str">
        <f>IFERROR(IF(INDEX(Backlog!L$6:L$1005,Calculation!$B723,1)="","",INDEX(Backlog!L$6:L$1005,Calculation!$B723,1)),"")</f>
        <v/>
      </c>
      <c r="O723" s="105" t="str">
        <f t="shared" si="231"/>
        <v/>
      </c>
      <c r="P723" s="86" t="str">
        <f>IFERROR(""&amp;INDEX(Backlog!M$6:M$1005,Calculation!$B723,1),"")</f>
        <v/>
      </c>
      <c r="Q723" s="106" t="str">
        <f t="shared" si="232"/>
        <v/>
      </c>
      <c r="R723" s="106">
        <f t="shared" si="233"/>
        <v>0</v>
      </c>
      <c r="T723" s="107">
        <f t="shared" si="234"/>
        <v>0</v>
      </c>
      <c r="U723" s="86">
        <f t="shared" si="235"/>
        <v>1</v>
      </c>
      <c r="V723" s="86">
        <f t="shared" si="236"/>
        <v>1</v>
      </c>
      <c r="W723" s="86">
        <f t="shared" si="237"/>
        <v>1</v>
      </c>
      <c r="X723" s="86">
        <f t="shared" si="244"/>
        <v>0</v>
      </c>
      <c r="Y723" s="86" t="str">
        <f t="shared" si="238"/>
        <v xml:space="preserve">#0 - </v>
      </c>
      <c r="Z723" s="86" t="str">
        <f t="shared" si="239"/>
        <v>-</v>
      </c>
      <c r="AA723" s="86" t="str">
        <f>IF(X723=0,"",IF(LEN(K723)=0,COLUMN(Kanban!$D$8),IFERROR(MATCH(K723,Kanban!$A$8:$AI$8,0),COLUMN(Kanban!$D$8))))</f>
        <v/>
      </c>
      <c r="AB723" s="86" t="str">
        <f>IF(X723=0,"",2*COUNTIF($AA$5:AA723,AA723)+$AF$5)</f>
        <v/>
      </c>
      <c r="AC723" s="106" t="str">
        <f t="shared" si="245"/>
        <v>-</v>
      </c>
      <c r="BF723" s="111" t="str">
        <f t="array" ref="BF723">IFERROR(SMALL(IF($D$5:$D$1004=$AP$6,$N$5:$N$1004,""),B723),"")</f>
        <v/>
      </c>
      <c r="BG723" s="112" t="str">
        <f>IF(IFERROR(MATCH(BF723,$BF$4:BF722,0),0)=0,MAX($BG$4:BG722)+1,"")</f>
        <v/>
      </c>
      <c r="BH723" s="113" t="str">
        <f t="shared" si="240"/>
        <v/>
      </c>
      <c r="BI723" s="112" t="str">
        <f t="shared" si="241"/>
        <v/>
      </c>
      <c r="BJ723" s="86" t="str">
        <f t="shared" si="242"/>
        <v/>
      </c>
      <c r="BK723" s="86" t="str">
        <f t="shared" si="246"/>
        <v/>
      </c>
      <c r="BL723" s="86" t="str">
        <f t="shared" si="243"/>
        <v/>
      </c>
      <c r="BM723" s="86" t="str">
        <f t="shared" si="247"/>
        <v/>
      </c>
    </row>
    <row r="724" spans="2:65" s="7" customFormat="1" x14ac:dyDescent="0.25">
      <c r="B724" s="104">
        <v>720</v>
      </c>
      <c r="C724" s="86">
        <f>IFERROR(INDEX(Backlog!B$6:B$1005,Calculation!$B724,1),"")</f>
        <v>0</v>
      </c>
      <c r="D724" s="86" t="str">
        <f>IFERROR(IF(INDEX(Backlog!C$6:C$1005,Calculation!$B724,1)="","",INDEX(Backlog!C$6:C$1005,Calculation!$B724,1)),"")</f>
        <v/>
      </c>
      <c r="E724" s="86" t="str">
        <f>IFERROR(""&amp;INDEX(Backlog!D$6:D$1005,Calculation!$B724,1),"")</f>
        <v/>
      </c>
      <c r="F724" s="86" t="str">
        <f>IFERROR(""&amp;INDEX(Backlog!E$6:E$1005,Calculation!$B724,1),"")</f>
        <v/>
      </c>
      <c r="G724" s="86" t="str">
        <f>IFERROR(""&amp;INDEX(Backlog!F$6:F$1005,Calculation!$B724,1),"")</f>
        <v/>
      </c>
      <c r="H724" s="86" t="str">
        <f>IFERROR(IF(INDEX(Backlog!G$6:G$1005,Calculation!$B724,1)="","",INDEX(Backlog!G$6:G$1005,Calculation!$B724,1)),"")</f>
        <v/>
      </c>
      <c r="I724" s="86" t="str">
        <f>IFERROR(IF(INDEX(Backlog!H$6:H$1005,Calculation!$B724,1)="","Not set",INDEX(Backlog!H$6:H$1005,Calculation!$B724,1)),"")</f>
        <v>Not set</v>
      </c>
      <c r="J724" s="86" t="str">
        <f>IFERROR(""&amp;INDEX(Backlog!I$6:I$1005,Calculation!$B724,1),"")</f>
        <v/>
      </c>
      <c r="K724" s="86" t="str">
        <f>IFERROR(IF(LEN(INDEX(Backlog!J$6:J$1005,Calculation!$B724,1))=0,"Not set",INDEX(Backlog!J$6:J$1005,Calculation!$B724,1)),"")</f>
        <v>Not set</v>
      </c>
      <c r="L724" s="105" t="str">
        <f>IFERROR(IF(INDEX(Backlog!K$6:K$1005,Calculation!$B724,1)="","",INDEX(Backlog!K$6:K$1005,Calculation!$B724,1)),"")</f>
        <v/>
      </c>
      <c r="M724" s="105" t="str">
        <f t="shared" si="230"/>
        <v/>
      </c>
      <c r="N724" s="105" t="str">
        <f>IFERROR(IF(INDEX(Backlog!L$6:L$1005,Calculation!$B724,1)="","",INDEX(Backlog!L$6:L$1005,Calculation!$B724,1)),"")</f>
        <v/>
      </c>
      <c r="O724" s="105" t="str">
        <f t="shared" si="231"/>
        <v/>
      </c>
      <c r="P724" s="86" t="str">
        <f>IFERROR(""&amp;INDEX(Backlog!M$6:M$1005,Calculation!$B724,1),"")</f>
        <v/>
      </c>
      <c r="Q724" s="106" t="str">
        <f t="shared" si="232"/>
        <v/>
      </c>
      <c r="R724" s="106">
        <f t="shared" si="233"/>
        <v>0</v>
      </c>
      <c r="T724" s="107">
        <f t="shared" si="234"/>
        <v>0</v>
      </c>
      <c r="U724" s="86">
        <f t="shared" si="235"/>
        <v>1</v>
      </c>
      <c r="V724" s="86">
        <f t="shared" si="236"/>
        <v>1</v>
      </c>
      <c r="W724" s="86">
        <f t="shared" si="237"/>
        <v>1</v>
      </c>
      <c r="X724" s="86">
        <f t="shared" si="244"/>
        <v>0</v>
      </c>
      <c r="Y724" s="86" t="str">
        <f t="shared" si="238"/>
        <v xml:space="preserve">#0 - </v>
      </c>
      <c r="Z724" s="86" t="str">
        <f t="shared" si="239"/>
        <v>-</v>
      </c>
      <c r="AA724" s="86" t="str">
        <f>IF(X724=0,"",IF(LEN(K724)=0,COLUMN(Kanban!$D$8),IFERROR(MATCH(K724,Kanban!$A$8:$AI$8,0),COLUMN(Kanban!$D$8))))</f>
        <v/>
      </c>
      <c r="AB724" s="86" t="str">
        <f>IF(X724=0,"",2*COUNTIF($AA$5:AA724,AA724)+$AF$5)</f>
        <v/>
      </c>
      <c r="AC724" s="106" t="str">
        <f t="shared" si="245"/>
        <v>-</v>
      </c>
      <c r="BF724" s="111" t="str">
        <f t="array" ref="BF724">IFERROR(SMALL(IF($D$5:$D$1004=$AP$6,$N$5:$N$1004,""),B724),"")</f>
        <v/>
      </c>
      <c r="BG724" s="112" t="str">
        <f>IF(IFERROR(MATCH(BF724,$BF$4:BF723,0),0)=0,MAX($BG$4:BG723)+1,"")</f>
        <v/>
      </c>
      <c r="BH724" s="113" t="str">
        <f t="shared" si="240"/>
        <v/>
      </c>
      <c r="BI724" s="112" t="str">
        <f t="shared" si="241"/>
        <v/>
      </c>
      <c r="BJ724" s="86" t="str">
        <f t="shared" si="242"/>
        <v/>
      </c>
      <c r="BK724" s="86" t="str">
        <f t="shared" si="246"/>
        <v/>
      </c>
      <c r="BL724" s="86" t="str">
        <f t="shared" si="243"/>
        <v/>
      </c>
      <c r="BM724" s="86" t="str">
        <f t="shared" si="247"/>
        <v/>
      </c>
    </row>
    <row r="725" spans="2:65" s="7" customFormat="1" x14ac:dyDescent="0.25">
      <c r="B725" s="104">
        <v>721</v>
      </c>
      <c r="C725" s="86">
        <f>IFERROR(INDEX(Backlog!B$6:B$1005,Calculation!$B725,1),"")</f>
        <v>0</v>
      </c>
      <c r="D725" s="86" t="str">
        <f>IFERROR(IF(INDEX(Backlog!C$6:C$1005,Calculation!$B725,1)="","",INDEX(Backlog!C$6:C$1005,Calculation!$B725,1)),"")</f>
        <v/>
      </c>
      <c r="E725" s="86" t="str">
        <f>IFERROR(""&amp;INDEX(Backlog!D$6:D$1005,Calculation!$B725,1),"")</f>
        <v/>
      </c>
      <c r="F725" s="86" t="str">
        <f>IFERROR(""&amp;INDEX(Backlog!E$6:E$1005,Calculation!$B725,1),"")</f>
        <v/>
      </c>
      <c r="G725" s="86" t="str">
        <f>IFERROR(""&amp;INDEX(Backlog!F$6:F$1005,Calculation!$B725,1),"")</f>
        <v/>
      </c>
      <c r="H725" s="86" t="str">
        <f>IFERROR(IF(INDEX(Backlog!G$6:G$1005,Calculation!$B725,1)="","",INDEX(Backlog!G$6:G$1005,Calculation!$B725,1)),"")</f>
        <v/>
      </c>
      <c r="I725" s="86" t="str">
        <f>IFERROR(IF(INDEX(Backlog!H$6:H$1005,Calculation!$B725,1)="","Not set",INDEX(Backlog!H$6:H$1005,Calculation!$B725,1)),"")</f>
        <v>Not set</v>
      </c>
      <c r="J725" s="86" t="str">
        <f>IFERROR(""&amp;INDEX(Backlog!I$6:I$1005,Calculation!$B725,1),"")</f>
        <v/>
      </c>
      <c r="K725" s="86" t="str">
        <f>IFERROR(IF(LEN(INDEX(Backlog!J$6:J$1005,Calculation!$B725,1))=0,"Not set",INDEX(Backlog!J$6:J$1005,Calculation!$B725,1)),"")</f>
        <v>Not set</v>
      </c>
      <c r="L725" s="105" t="str">
        <f>IFERROR(IF(INDEX(Backlog!K$6:K$1005,Calculation!$B725,1)="","",INDEX(Backlog!K$6:K$1005,Calculation!$B725,1)),"")</f>
        <v/>
      </c>
      <c r="M725" s="105" t="str">
        <f t="shared" si="230"/>
        <v/>
      </c>
      <c r="N725" s="105" t="str">
        <f>IFERROR(IF(INDEX(Backlog!L$6:L$1005,Calculation!$B725,1)="","",INDEX(Backlog!L$6:L$1005,Calculation!$B725,1)),"")</f>
        <v/>
      </c>
      <c r="O725" s="105" t="str">
        <f t="shared" si="231"/>
        <v/>
      </c>
      <c r="P725" s="86" t="str">
        <f>IFERROR(""&amp;INDEX(Backlog!M$6:M$1005,Calculation!$B725,1),"")</f>
        <v/>
      </c>
      <c r="Q725" s="106" t="str">
        <f t="shared" si="232"/>
        <v/>
      </c>
      <c r="R725" s="106">
        <f t="shared" si="233"/>
        <v>0</v>
      </c>
      <c r="T725" s="107">
        <f t="shared" si="234"/>
        <v>0</v>
      </c>
      <c r="U725" s="86">
        <f t="shared" si="235"/>
        <v>1</v>
      </c>
      <c r="V725" s="86">
        <f t="shared" si="236"/>
        <v>1</v>
      </c>
      <c r="W725" s="86">
        <f t="shared" si="237"/>
        <v>1</v>
      </c>
      <c r="X725" s="86">
        <f t="shared" si="244"/>
        <v>0</v>
      </c>
      <c r="Y725" s="86" t="str">
        <f t="shared" si="238"/>
        <v xml:space="preserve">#0 - </v>
      </c>
      <c r="Z725" s="86" t="str">
        <f t="shared" si="239"/>
        <v>-</v>
      </c>
      <c r="AA725" s="86" t="str">
        <f>IF(X725=0,"",IF(LEN(K725)=0,COLUMN(Kanban!$D$8),IFERROR(MATCH(K725,Kanban!$A$8:$AI$8,0),COLUMN(Kanban!$D$8))))</f>
        <v/>
      </c>
      <c r="AB725" s="86" t="str">
        <f>IF(X725=0,"",2*COUNTIF($AA$5:AA725,AA725)+$AF$5)</f>
        <v/>
      </c>
      <c r="AC725" s="106" t="str">
        <f t="shared" si="245"/>
        <v>-</v>
      </c>
      <c r="BF725" s="111" t="str">
        <f t="array" ref="BF725">IFERROR(SMALL(IF($D$5:$D$1004=$AP$6,$N$5:$N$1004,""),B725),"")</f>
        <v/>
      </c>
      <c r="BG725" s="112" t="str">
        <f>IF(IFERROR(MATCH(BF725,$BF$4:BF724,0),0)=0,MAX($BG$4:BG724)+1,"")</f>
        <v/>
      </c>
      <c r="BH725" s="113" t="str">
        <f t="shared" si="240"/>
        <v/>
      </c>
      <c r="BI725" s="112" t="str">
        <f t="shared" si="241"/>
        <v/>
      </c>
      <c r="BJ725" s="86" t="str">
        <f t="shared" si="242"/>
        <v/>
      </c>
      <c r="BK725" s="86" t="str">
        <f t="shared" si="246"/>
        <v/>
      </c>
      <c r="BL725" s="86" t="str">
        <f t="shared" si="243"/>
        <v/>
      </c>
      <c r="BM725" s="86" t="str">
        <f t="shared" si="247"/>
        <v/>
      </c>
    </row>
    <row r="726" spans="2:65" s="7" customFormat="1" x14ac:dyDescent="0.25">
      <c r="B726" s="104">
        <v>722</v>
      </c>
      <c r="C726" s="86">
        <f>IFERROR(INDEX(Backlog!B$6:B$1005,Calculation!$B726,1),"")</f>
        <v>0</v>
      </c>
      <c r="D726" s="86" t="str">
        <f>IFERROR(IF(INDEX(Backlog!C$6:C$1005,Calculation!$B726,1)="","",INDEX(Backlog!C$6:C$1005,Calculation!$B726,1)),"")</f>
        <v/>
      </c>
      <c r="E726" s="86" t="str">
        <f>IFERROR(""&amp;INDEX(Backlog!D$6:D$1005,Calculation!$B726,1),"")</f>
        <v/>
      </c>
      <c r="F726" s="86" t="str">
        <f>IFERROR(""&amp;INDEX(Backlog!E$6:E$1005,Calculation!$B726,1),"")</f>
        <v/>
      </c>
      <c r="G726" s="86" t="str">
        <f>IFERROR(""&amp;INDEX(Backlog!F$6:F$1005,Calculation!$B726,1),"")</f>
        <v/>
      </c>
      <c r="H726" s="86" t="str">
        <f>IFERROR(IF(INDEX(Backlog!G$6:G$1005,Calculation!$B726,1)="","",INDEX(Backlog!G$6:G$1005,Calculation!$B726,1)),"")</f>
        <v/>
      </c>
      <c r="I726" s="86" t="str">
        <f>IFERROR(IF(INDEX(Backlog!H$6:H$1005,Calculation!$B726,1)="","Not set",INDEX(Backlog!H$6:H$1005,Calculation!$B726,1)),"")</f>
        <v>Not set</v>
      </c>
      <c r="J726" s="86" t="str">
        <f>IFERROR(""&amp;INDEX(Backlog!I$6:I$1005,Calculation!$B726,1),"")</f>
        <v/>
      </c>
      <c r="K726" s="86" t="str">
        <f>IFERROR(IF(LEN(INDEX(Backlog!J$6:J$1005,Calculation!$B726,1))=0,"Not set",INDEX(Backlog!J$6:J$1005,Calculation!$B726,1)),"")</f>
        <v>Not set</v>
      </c>
      <c r="L726" s="105" t="str">
        <f>IFERROR(IF(INDEX(Backlog!K$6:K$1005,Calculation!$B726,1)="","",INDEX(Backlog!K$6:K$1005,Calculation!$B726,1)),"")</f>
        <v/>
      </c>
      <c r="M726" s="105" t="str">
        <f t="shared" si="230"/>
        <v/>
      </c>
      <c r="N726" s="105" t="str">
        <f>IFERROR(IF(INDEX(Backlog!L$6:L$1005,Calculation!$B726,1)="","",INDEX(Backlog!L$6:L$1005,Calculation!$B726,1)),"")</f>
        <v/>
      </c>
      <c r="O726" s="105" t="str">
        <f t="shared" si="231"/>
        <v/>
      </c>
      <c r="P726" s="86" t="str">
        <f>IFERROR(""&amp;INDEX(Backlog!M$6:M$1005,Calculation!$B726,1),"")</f>
        <v/>
      </c>
      <c r="Q726" s="106" t="str">
        <f t="shared" si="232"/>
        <v/>
      </c>
      <c r="R726" s="106">
        <f t="shared" si="233"/>
        <v>0</v>
      </c>
      <c r="T726" s="107">
        <f t="shared" si="234"/>
        <v>0</v>
      </c>
      <c r="U726" s="86">
        <f t="shared" si="235"/>
        <v>1</v>
      </c>
      <c r="V726" s="86">
        <f t="shared" si="236"/>
        <v>1</v>
      </c>
      <c r="W726" s="86">
        <f t="shared" si="237"/>
        <v>1</v>
      </c>
      <c r="X726" s="86">
        <f t="shared" si="244"/>
        <v>0</v>
      </c>
      <c r="Y726" s="86" t="str">
        <f t="shared" si="238"/>
        <v xml:space="preserve">#0 - </v>
      </c>
      <c r="Z726" s="86" t="str">
        <f t="shared" si="239"/>
        <v>-</v>
      </c>
      <c r="AA726" s="86" t="str">
        <f>IF(X726=0,"",IF(LEN(K726)=0,COLUMN(Kanban!$D$8),IFERROR(MATCH(K726,Kanban!$A$8:$AI$8,0),COLUMN(Kanban!$D$8))))</f>
        <v/>
      </c>
      <c r="AB726" s="86" t="str">
        <f>IF(X726=0,"",2*COUNTIF($AA$5:AA726,AA726)+$AF$5)</f>
        <v/>
      </c>
      <c r="AC726" s="106" t="str">
        <f t="shared" si="245"/>
        <v>-</v>
      </c>
      <c r="BF726" s="111" t="str">
        <f t="array" ref="BF726">IFERROR(SMALL(IF($D$5:$D$1004=$AP$6,$N$5:$N$1004,""),B726),"")</f>
        <v/>
      </c>
      <c r="BG726" s="112" t="str">
        <f>IF(IFERROR(MATCH(BF726,$BF$4:BF725,0),0)=0,MAX($BG$4:BG725)+1,"")</f>
        <v/>
      </c>
      <c r="BH726" s="113" t="str">
        <f t="shared" si="240"/>
        <v/>
      </c>
      <c r="BI726" s="112" t="str">
        <f t="shared" si="241"/>
        <v/>
      </c>
      <c r="BJ726" s="86" t="str">
        <f t="shared" si="242"/>
        <v/>
      </c>
      <c r="BK726" s="86" t="str">
        <f t="shared" si="246"/>
        <v/>
      </c>
      <c r="BL726" s="86" t="str">
        <f t="shared" si="243"/>
        <v/>
      </c>
      <c r="BM726" s="86" t="str">
        <f t="shared" si="247"/>
        <v/>
      </c>
    </row>
    <row r="727" spans="2:65" s="7" customFormat="1" x14ac:dyDescent="0.25">
      <c r="B727" s="104">
        <v>723</v>
      </c>
      <c r="C727" s="86">
        <f>IFERROR(INDEX(Backlog!B$6:B$1005,Calculation!$B727,1),"")</f>
        <v>0</v>
      </c>
      <c r="D727" s="86" t="str">
        <f>IFERROR(IF(INDEX(Backlog!C$6:C$1005,Calculation!$B727,1)="","",INDEX(Backlog!C$6:C$1005,Calculation!$B727,1)),"")</f>
        <v/>
      </c>
      <c r="E727" s="86" t="str">
        <f>IFERROR(""&amp;INDEX(Backlog!D$6:D$1005,Calculation!$B727,1),"")</f>
        <v/>
      </c>
      <c r="F727" s="86" t="str">
        <f>IFERROR(""&amp;INDEX(Backlog!E$6:E$1005,Calculation!$B727,1),"")</f>
        <v/>
      </c>
      <c r="G727" s="86" t="str">
        <f>IFERROR(""&amp;INDEX(Backlog!F$6:F$1005,Calculation!$B727,1),"")</f>
        <v/>
      </c>
      <c r="H727" s="86" t="str">
        <f>IFERROR(IF(INDEX(Backlog!G$6:G$1005,Calculation!$B727,1)="","",INDEX(Backlog!G$6:G$1005,Calculation!$B727,1)),"")</f>
        <v/>
      </c>
      <c r="I727" s="86" t="str">
        <f>IFERROR(IF(INDEX(Backlog!H$6:H$1005,Calculation!$B727,1)="","Not set",INDEX(Backlog!H$6:H$1005,Calculation!$B727,1)),"")</f>
        <v>Not set</v>
      </c>
      <c r="J727" s="86" t="str">
        <f>IFERROR(""&amp;INDEX(Backlog!I$6:I$1005,Calculation!$B727,1),"")</f>
        <v/>
      </c>
      <c r="K727" s="86" t="str">
        <f>IFERROR(IF(LEN(INDEX(Backlog!J$6:J$1005,Calculation!$B727,1))=0,"Not set",INDEX(Backlog!J$6:J$1005,Calculation!$B727,1)),"")</f>
        <v>Not set</v>
      </c>
      <c r="L727" s="105" t="str">
        <f>IFERROR(IF(INDEX(Backlog!K$6:K$1005,Calculation!$B727,1)="","",INDEX(Backlog!K$6:K$1005,Calculation!$B727,1)),"")</f>
        <v/>
      </c>
      <c r="M727" s="105" t="str">
        <f t="shared" si="230"/>
        <v/>
      </c>
      <c r="N727" s="105" t="str">
        <f>IFERROR(IF(INDEX(Backlog!L$6:L$1005,Calculation!$B727,1)="","",INDEX(Backlog!L$6:L$1005,Calculation!$B727,1)),"")</f>
        <v/>
      </c>
      <c r="O727" s="105" t="str">
        <f t="shared" si="231"/>
        <v/>
      </c>
      <c r="P727" s="86" t="str">
        <f>IFERROR(""&amp;INDEX(Backlog!M$6:M$1005,Calculation!$B727,1),"")</f>
        <v/>
      </c>
      <c r="Q727" s="106" t="str">
        <f t="shared" si="232"/>
        <v/>
      </c>
      <c r="R727" s="106">
        <f t="shared" si="233"/>
        <v>0</v>
      </c>
      <c r="T727" s="107">
        <f t="shared" si="234"/>
        <v>0</v>
      </c>
      <c r="U727" s="86">
        <f t="shared" si="235"/>
        <v>1</v>
      </c>
      <c r="V727" s="86">
        <f t="shared" si="236"/>
        <v>1</v>
      </c>
      <c r="W727" s="86">
        <f t="shared" si="237"/>
        <v>1</v>
      </c>
      <c r="X727" s="86">
        <f t="shared" si="244"/>
        <v>0</v>
      </c>
      <c r="Y727" s="86" t="str">
        <f t="shared" si="238"/>
        <v xml:space="preserve">#0 - </v>
      </c>
      <c r="Z727" s="86" t="str">
        <f t="shared" si="239"/>
        <v>-</v>
      </c>
      <c r="AA727" s="86" t="str">
        <f>IF(X727=0,"",IF(LEN(K727)=0,COLUMN(Kanban!$D$8),IFERROR(MATCH(K727,Kanban!$A$8:$AI$8,0),COLUMN(Kanban!$D$8))))</f>
        <v/>
      </c>
      <c r="AB727" s="86" t="str">
        <f>IF(X727=0,"",2*COUNTIF($AA$5:AA727,AA727)+$AF$5)</f>
        <v/>
      </c>
      <c r="AC727" s="106" t="str">
        <f t="shared" si="245"/>
        <v>-</v>
      </c>
      <c r="BF727" s="111" t="str">
        <f t="array" ref="BF727">IFERROR(SMALL(IF($D$5:$D$1004=$AP$6,$N$5:$N$1004,""),B727),"")</f>
        <v/>
      </c>
      <c r="BG727" s="112" t="str">
        <f>IF(IFERROR(MATCH(BF727,$BF$4:BF726,0),0)=0,MAX($BG$4:BG726)+1,"")</f>
        <v/>
      </c>
      <c r="BH727" s="113" t="str">
        <f t="shared" si="240"/>
        <v/>
      </c>
      <c r="BI727" s="112" t="str">
        <f t="shared" si="241"/>
        <v/>
      </c>
      <c r="BJ727" s="86" t="str">
        <f t="shared" si="242"/>
        <v/>
      </c>
      <c r="BK727" s="86" t="str">
        <f t="shared" si="246"/>
        <v/>
      </c>
      <c r="BL727" s="86" t="str">
        <f t="shared" si="243"/>
        <v/>
      </c>
      <c r="BM727" s="86" t="str">
        <f t="shared" si="247"/>
        <v/>
      </c>
    </row>
    <row r="728" spans="2:65" s="7" customFormat="1" x14ac:dyDescent="0.25">
      <c r="B728" s="104">
        <v>724</v>
      </c>
      <c r="C728" s="86">
        <f>IFERROR(INDEX(Backlog!B$6:B$1005,Calculation!$B728,1),"")</f>
        <v>0</v>
      </c>
      <c r="D728" s="86" t="str">
        <f>IFERROR(IF(INDEX(Backlog!C$6:C$1005,Calculation!$B728,1)="","",INDEX(Backlog!C$6:C$1005,Calculation!$B728,1)),"")</f>
        <v/>
      </c>
      <c r="E728" s="86" t="str">
        <f>IFERROR(""&amp;INDEX(Backlog!D$6:D$1005,Calculation!$B728,1),"")</f>
        <v/>
      </c>
      <c r="F728" s="86" t="str">
        <f>IFERROR(""&amp;INDEX(Backlog!E$6:E$1005,Calculation!$B728,1),"")</f>
        <v/>
      </c>
      <c r="G728" s="86" t="str">
        <f>IFERROR(""&amp;INDEX(Backlog!F$6:F$1005,Calculation!$B728,1),"")</f>
        <v/>
      </c>
      <c r="H728" s="86" t="str">
        <f>IFERROR(IF(INDEX(Backlog!G$6:G$1005,Calculation!$B728,1)="","",INDEX(Backlog!G$6:G$1005,Calculation!$B728,1)),"")</f>
        <v/>
      </c>
      <c r="I728" s="86" t="str">
        <f>IFERROR(IF(INDEX(Backlog!H$6:H$1005,Calculation!$B728,1)="","Not set",INDEX(Backlog!H$6:H$1005,Calculation!$B728,1)),"")</f>
        <v>Not set</v>
      </c>
      <c r="J728" s="86" t="str">
        <f>IFERROR(""&amp;INDEX(Backlog!I$6:I$1005,Calculation!$B728,1),"")</f>
        <v/>
      </c>
      <c r="K728" s="86" t="str">
        <f>IFERROR(IF(LEN(INDEX(Backlog!J$6:J$1005,Calculation!$B728,1))=0,"Not set",INDEX(Backlog!J$6:J$1005,Calculation!$B728,1)),"")</f>
        <v>Not set</v>
      </c>
      <c r="L728" s="105" t="str">
        <f>IFERROR(IF(INDEX(Backlog!K$6:K$1005,Calculation!$B728,1)="","",INDEX(Backlog!K$6:K$1005,Calculation!$B728,1)),"")</f>
        <v/>
      </c>
      <c r="M728" s="105" t="str">
        <f t="shared" si="230"/>
        <v/>
      </c>
      <c r="N728" s="105" t="str">
        <f>IFERROR(IF(INDEX(Backlog!L$6:L$1005,Calculation!$B728,1)="","",INDEX(Backlog!L$6:L$1005,Calculation!$B728,1)),"")</f>
        <v/>
      </c>
      <c r="O728" s="105" t="str">
        <f t="shared" si="231"/>
        <v/>
      </c>
      <c r="P728" s="86" t="str">
        <f>IFERROR(""&amp;INDEX(Backlog!M$6:M$1005,Calculation!$B728,1),"")</f>
        <v/>
      </c>
      <c r="Q728" s="106" t="str">
        <f t="shared" si="232"/>
        <v/>
      </c>
      <c r="R728" s="106">
        <f t="shared" si="233"/>
        <v>0</v>
      </c>
      <c r="T728" s="107">
        <f t="shared" si="234"/>
        <v>0</v>
      </c>
      <c r="U728" s="86">
        <f t="shared" si="235"/>
        <v>1</v>
      </c>
      <c r="V728" s="86">
        <f t="shared" si="236"/>
        <v>1</v>
      </c>
      <c r="W728" s="86">
        <f t="shared" si="237"/>
        <v>1</v>
      </c>
      <c r="X728" s="86">
        <f t="shared" si="244"/>
        <v>0</v>
      </c>
      <c r="Y728" s="86" t="str">
        <f t="shared" si="238"/>
        <v xml:space="preserve">#0 - </v>
      </c>
      <c r="Z728" s="86" t="str">
        <f t="shared" si="239"/>
        <v>-</v>
      </c>
      <c r="AA728" s="86" t="str">
        <f>IF(X728=0,"",IF(LEN(K728)=0,COLUMN(Kanban!$D$8),IFERROR(MATCH(K728,Kanban!$A$8:$AI$8,0),COLUMN(Kanban!$D$8))))</f>
        <v/>
      </c>
      <c r="AB728" s="86" t="str">
        <f>IF(X728=0,"",2*COUNTIF($AA$5:AA728,AA728)+$AF$5)</f>
        <v/>
      </c>
      <c r="AC728" s="106" t="str">
        <f t="shared" si="245"/>
        <v>-</v>
      </c>
      <c r="BF728" s="111" t="str">
        <f t="array" ref="BF728">IFERROR(SMALL(IF($D$5:$D$1004=$AP$6,$N$5:$N$1004,""),B728),"")</f>
        <v/>
      </c>
      <c r="BG728" s="112" t="str">
        <f>IF(IFERROR(MATCH(BF728,$BF$4:BF727,0),0)=0,MAX($BG$4:BG727)+1,"")</f>
        <v/>
      </c>
      <c r="BH728" s="113" t="str">
        <f t="shared" si="240"/>
        <v/>
      </c>
      <c r="BI728" s="112" t="str">
        <f t="shared" si="241"/>
        <v/>
      </c>
      <c r="BJ728" s="86" t="str">
        <f t="shared" si="242"/>
        <v/>
      </c>
      <c r="BK728" s="86" t="str">
        <f t="shared" si="246"/>
        <v/>
      </c>
      <c r="BL728" s="86" t="str">
        <f t="shared" si="243"/>
        <v/>
      </c>
      <c r="BM728" s="86" t="str">
        <f t="shared" si="247"/>
        <v/>
      </c>
    </row>
    <row r="729" spans="2:65" s="7" customFormat="1" x14ac:dyDescent="0.25">
      <c r="B729" s="104">
        <v>725</v>
      </c>
      <c r="C729" s="86">
        <f>IFERROR(INDEX(Backlog!B$6:B$1005,Calculation!$B729,1),"")</f>
        <v>0</v>
      </c>
      <c r="D729" s="86" t="str">
        <f>IFERROR(IF(INDEX(Backlog!C$6:C$1005,Calculation!$B729,1)="","",INDEX(Backlog!C$6:C$1005,Calculation!$B729,1)),"")</f>
        <v/>
      </c>
      <c r="E729" s="86" t="str">
        <f>IFERROR(""&amp;INDEX(Backlog!D$6:D$1005,Calculation!$B729,1),"")</f>
        <v/>
      </c>
      <c r="F729" s="86" t="str">
        <f>IFERROR(""&amp;INDEX(Backlog!E$6:E$1005,Calculation!$B729,1),"")</f>
        <v/>
      </c>
      <c r="G729" s="86" t="str">
        <f>IFERROR(""&amp;INDEX(Backlog!F$6:F$1005,Calculation!$B729,1),"")</f>
        <v/>
      </c>
      <c r="H729" s="86" t="str">
        <f>IFERROR(IF(INDEX(Backlog!G$6:G$1005,Calculation!$B729,1)="","",INDEX(Backlog!G$6:G$1005,Calculation!$B729,1)),"")</f>
        <v/>
      </c>
      <c r="I729" s="86" t="str">
        <f>IFERROR(IF(INDEX(Backlog!H$6:H$1005,Calculation!$B729,1)="","Not set",INDEX(Backlog!H$6:H$1005,Calculation!$B729,1)),"")</f>
        <v>Not set</v>
      </c>
      <c r="J729" s="86" t="str">
        <f>IFERROR(""&amp;INDEX(Backlog!I$6:I$1005,Calculation!$B729,1),"")</f>
        <v/>
      </c>
      <c r="K729" s="86" t="str">
        <f>IFERROR(IF(LEN(INDEX(Backlog!J$6:J$1005,Calculation!$B729,1))=0,"Not set",INDEX(Backlog!J$6:J$1005,Calculation!$B729,1)),"")</f>
        <v>Not set</v>
      </c>
      <c r="L729" s="105" t="str">
        <f>IFERROR(IF(INDEX(Backlog!K$6:K$1005,Calculation!$B729,1)="","",INDEX(Backlog!K$6:K$1005,Calculation!$B729,1)),"")</f>
        <v/>
      </c>
      <c r="M729" s="105" t="str">
        <f t="shared" si="230"/>
        <v/>
      </c>
      <c r="N729" s="105" t="str">
        <f>IFERROR(IF(INDEX(Backlog!L$6:L$1005,Calculation!$B729,1)="","",INDEX(Backlog!L$6:L$1005,Calculation!$B729,1)),"")</f>
        <v/>
      </c>
      <c r="O729" s="105" t="str">
        <f t="shared" si="231"/>
        <v/>
      </c>
      <c r="P729" s="86" t="str">
        <f>IFERROR(""&amp;INDEX(Backlog!M$6:M$1005,Calculation!$B729,1),"")</f>
        <v/>
      </c>
      <c r="Q729" s="106" t="str">
        <f t="shared" si="232"/>
        <v/>
      </c>
      <c r="R729" s="106">
        <f t="shared" si="233"/>
        <v>0</v>
      </c>
      <c r="T729" s="107">
        <f t="shared" si="234"/>
        <v>0</v>
      </c>
      <c r="U729" s="86">
        <f t="shared" si="235"/>
        <v>1</v>
      </c>
      <c r="V729" s="86">
        <f t="shared" si="236"/>
        <v>1</v>
      </c>
      <c r="W729" s="86">
        <f t="shared" si="237"/>
        <v>1</v>
      </c>
      <c r="X729" s="86">
        <f t="shared" si="244"/>
        <v>0</v>
      </c>
      <c r="Y729" s="86" t="str">
        <f t="shared" si="238"/>
        <v xml:space="preserve">#0 - </v>
      </c>
      <c r="Z729" s="86" t="str">
        <f t="shared" si="239"/>
        <v>-</v>
      </c>
      <c r="AA729" s="86" t="str">
        <f>IF(X729=0,"",IF(LEN(K729)=0,COLUMN(Kanban!$D$8),IFERROR(MATCH(K729,Kanban!$A$8:$AI$8,0),COLUMN(Kanban!$D$8))))</f>
        <v/>
      </c>
      <c r="AB729" s="86" t="str">
        <f>IF(X729=0,"",2*COUNTIF($AA$5:AA729,AA729)+$AF$5)</f>
        <v/>
      </c>
      <c r="AC729" s="106" t="str">
        <f t="shared" si="245"/>
        <v>-</v>
      </c>
      <c r="BF729" s="111" t="str">
        <f t="array" ref="BF729">IFERROR(SMALL(IF($D$5:$D$1004=$AP$6,$N$5:$N$1004,""),B729),"")</f>
        <v/>
      </c>
      <c r="BG729" s="112" t="str">
        <f>IF(IFERROR(MATCH(BF729,$BF$4:BF728,0),0)=0,MAX($BG$4:BG728)+1,"")</f>
        <v/>
      </c>
      <c r="BH729" s="113" t="str">
        <f t="shared" si="240"/>
        <v/>
      </c>
      <c r="BI729" s="112" t="str">
        <f t="shared" si="241"/>
        <v/>
      </c>
      <c r="BJ729" s="86" t="str">
        <f t="shared" si="242"/>
        <v/>
      </c>
      <c r="BK729" s="86" t="str">
        <f t="shared" si="246"/>
        <v/>
      </c>
      <c r="BL729" s="86" t="str">
        <f t="shared" si="243"/>
        <v/>
      </c>
      <c r="BM729" s="86" t="str">
        <f t="shared" si="247"/>
        <v/>
      </c>
    </row>
    <row r="730" spans="2:65" s="7" customFormat="1" x14ac:dyDescent="0.25">
      <c r="B730" s="104">
        <v>726</v>
      </c>
      <c r="C730" s="86">
        <f>IFERROR(INDEX(Backlog!B$6:B$1005,Calculation!$B730,1),"")</f>
        <v>0</v>
      </c>
      <c r="D730" s="86" t="str">
        <f>IFERROR(IF(INDEX(Backlog!C$6:C$1005,Calculation!$B730,1)="","",INDEX(Backlog!C$6:C$1005,Calculation!$B730,1)),"")</f>
        <v/>
      </c>
      <c r="E730" s="86" t="str">
        <f>IFERROR(""&amp;INDEX(Backlog!D$6:D$1005,Calculation!$B730,1),"")</f>
        <v/>
      </c>
      <c r="F730" s="86" t="str">
        <f>IFERROR(""&amp;INDEX(Backlog!E$6:E$1005,Calculation!$B730,1),"")</f>
        <v/>
      </c>
      <c r="G730" s="86" t="str">
        <f>IFERROR(""&amp;INDEX(Backlog!F$6:F$1005,Calculation!$B730,1),"")</f>
        <v/>
      </c>
      <c r="H730" s="86" t="str">
        <f>IFERROR(IF(INDEX(Backlog!G$6:G$1005,Calculation!$B730,1)="","",INDEX(Backlog!G$6:G$1005,Calculation!$B730,1)),"")</f>
        <v/>
      </c>
      <c r="I730" s="86" t="str">
        <f>IFERROR(IF(INDEX(Backlog!H$6:H$1005,Calculation!$B730,1)="","Not set",INDEX(Backlog!H$6:H$1005,Calculation!$B730,1)),"")</f>
        <v>Not set</v>
      </c>
      <c r="J730" s="86" t="str">
        <f>IFERROR(""&amp;INDEX(Backlog!I$6:I$1005,Calculation!$B730,1),"")</f>
        <v/>
      </c>
      <c r="K730" s="86" t="str">
        <f>IFERROR(IF(LEN(INDEX(Backlog!J$6:J$1005,Calculation!$B730,1))=0,"Not set",INDEX(Backlog!J$6:J$1005,Calculation!$B730,1)),"")</f>
        <v>Not set</v>
      </c>
      <c r="L730" s="105" t="str">
        <f>IFERROR(IF(INDEX(Backlog!K$6:K$1005,Calculation!$B730,1)="","",INDEX(Backlog!K$6:K$1005,Calculation!$B730,1)),"")</f>
        <v/>
      </c>
      <c r="M730" s="105" t="str">
        <f t="shared" si="230"/>
        <v/>
      </c>
      <c r="N730" s="105" t="str">
        <f>IFERROR(IF(INDEX(Backlog!L$6:L$1005,Calculation!$B730,1)="","",INDEX(Backlog!L$6:L$1005,Calculation!$B730,1)),"")</f>
        <v/>
      </c>
      <c r="O730" s="105" t="str">
        <f t="shared" si="231"/>
        <v/>
      </c>
      <c r="P730" s="86" t="str">
        <f>IFERROR(""&amp;INDEX(Backlog!M$6:M$1005,Calculation!$B730,1),"")</f>
        <v/>
      </c>
      <c r="Q730" s="106" t="str">
        <f t="shared" si="232"/>
        <v/>
      </c>
      <c r="R730" s="106">
        <f t="shared" si="233"/>
        <v>0</v>
      </c>
      <c r="T730" s="107">
        <f t="shared" si="234"/>
        <v>0</v>
      </c>
      <c r="U730" s="86">
        <f t="shared" si="235"/>
        <v>1</v>
      </c>
      <c r="V730" s="86">
        <f t="shared" si="236"/>
        <v>1</v>
      </c>
      <c r="W730" s="86">
        <f t="shared" si="237"/>
        <v>1</v>
      </c>
      <c r="X730" s="86">
        <f t="shared" si="244"/>
        <v>0</v>
      </c>
      <c r="Y730" s="86" t="str">
        <f t="shared" si="238"/>
        <v xml:space="preserve">#0 - </v>
      </c>
      <c r="Z730" s="86" t="str">
        <f t="shared" si="239"/>
        <v>-</v>
      </c>
      <c r="AA730" s="86" t="str">
        <f>IF(X730=0,"",IF(LEN(K730)=0,COLUMN(Kanban!$D$8),IFERROR(MATCH(K730,Kanban!$A$8:$AI$8,0),COLUMN(Kanban!$D$8))))</f>
        <v/>
      </c>
      <c r="AB730" s="86" t="str">
        <f>IF(X730=0,"",2*COUNTIF($AA$5:AA730,AA730)+$AF$5)</f>
        <v/>
      </c>
      <c r="AC730" s="106" t="str">
        <f t="shared" si="245"/>
        <v>-</v>
      </c>
      <c r="BF730" s="111" t="str">
        <f t="array" ref="BF730">IFERROR(SMALL(IF($D$5:$D$1004=$AP$6,$N$5:$N$1004,""),B730),"")</f>
        <v/>
      </c>
      <c r="BG730" s="112" t="str">
        <f>IF(IFERROR(MATCH(BF730,$BF$4:BF729,0),0)=0,MAX($BG$4:BG729)+1,"")</f>
        <v/>
      </c>
      <c r="BH730" s="113" t="str">
        <f t="shared" si="240"/>
        <v/>
      </c>
      <c r="BI730" s="112" t="str">
        <f t="shared" si="241"/>
        <v/>
      </c>
      <c r="BJ730" s="86" t="str">
        <f t="shared" si="242"/>
        <v/>
      </c>
      <c r="BK730" s="86" t="str">
        <f t="shared" si="246"/>
        <v/>
      </c>
      <c r="BL730" s="86" t="str">
        <f t="shared" si="243"/>
        <v/>
      </c>
      <c r="BM730" s="86" t="str">
        <f t="shared" si="247"/>
        <v/>
      </c>
    </row>
    <row r="731" spans="2:65" s="7" customFormat="1" x14ac:dyDescent="0.25">
      <c r="B731" s="104">
        <v>727</v>
      </c>
      <c r="C731" s="86">
        <f>IFERROR(INDEX(Backlog!B$6:B$1005,Calculation!$B731,1),"")</f>
        <v>0</v>
      </c>
      <c r="D731" s="86" t="str">
        <f>IFERROR(IF(INDEX(Backlog!C$6:C$1005,Calculation!$B731,1)="","",INDEX(Backlog!C$6:C$1005,Calculation!$B731,1)),"")</f>
        <v/>
      </c>
      <c r="E731" s="86" t="str">
        <f>IFERROR(""&amp;INDEX(Backlog!D$6:D$1005,Calculation!$B731,1),"")</f>
        <v/>
      </c>
      <c r="F731" s="86" t="str">
        <f>IFERROR(""&amp;INDEX(Backlog!E$6:E$1005,Calculation!$B731,1),"")</f>
        <v/>
      </c>
      <c r="G731" s="86" t="str">
        <f>IFERROR(""&amp;INDEX(Backlog!F$6:F$1005,Calculation!$B731,1),"")</f>
        <v/>
      </c>
      <c r="H731" s="86" t="str">
        <f>IFERROR(IF(INDEX(Backlog!G$6:G$1005,Calculation!$B731,1)="","",INDEX(Backlog!G$6:G$1005,Calculation!$B731,1)),"")</f>
        <v/>
      </c>
      <c r="I731" s="86" t="str">
        <f>IFERROR(IF(INDEX(Backlog!H$6:H$1005,Calculation!$B731,1)="","Not set",INDEX(Backlog!H$6:H$1005,Calculation!$B731,1)),"")</f>
        <v>Not set</v>
      </c>
      <c r="J731" s="86" t="str">
        <f>IFERROR(""&amp;INDEX(Backlog!I$6:I$1005,Calculation!$B731,1),"")</f>
        <v/>
      </c>
      <c r="K731" s="86" t="str">
        <f>IFERROR(IF(LEN(INDEX(Backlog!J$6:J$1005,Calculation!$B731,1))=0,"Not set",INDEX(Backlog!J$6:J$1005,Calculation!$B731,1)),"")</f>
        <v>Not set</v>
      </c>
      <c r="L731" s="105" t="str">
        <f>IFERROR(IF(INDEX(Backlog!K$6:K$1005,Calculation!$B731,1)="","",INDEX(Backlog!K$6:K$1005,Calculation!$B731,1)),"")</f>
        <v/>
      </c>
      <c r="M731" s="105" t="str">
        <f t="shared" si="230"/>
        <v/>
      </c>
      <c r="N731" s="105" t="str">
        <f>IFERROR(IF(INDEX(Backlog!L$6:L$1005,Calculation!$B731,1)="","",INDEX(Backlog!L$6:L$1005,Calculation!$B731,1)),"")</f>
        <v/>
      </c>
      <c r="O731" s="105" t="str">
        <f t="shared" si="231"/>
        <v/>
      </c>
      <c r="P731" s="86" t="str">
        <f>IFERROR(""&amp;INDEX(Backlog!M$6:M$1005,Calculation!$B731,1),"")</f>
        <v/>
      </c>
      <c r="Q731" s="106" t="str">
        <f t="shared" si="232"/>
        <v/>
      </c>
      <c r="R731" s="106">
        <f t="shared" si="233"/>
        <v>0</v>
      </c>
      <c r="T731" s="107">
        <f t="shared" si="234"/>
        <v>0</v>
      </c>
      <c r="U731" s="86">
        <f t="shared" si="235"/>
        <v>1</v>
      </c>
      <c r="V731" s="86">
        <f t="shared" si="236"/>
        <v>1</v>
      </c>
      <c r="W731" s="86">
        <f t="shared" si="237"/>
        <v>1</v>
      </c>
      <c r="X731" s="86">
        <f t="shared" si="244"/>
        <v>0</v>
      </c>
      <c r="Y731" s="86" t="str">
        <f t="shared" si="238"/>
        <v xml:space="preserve">#0 - </v>
      </c>
      <c r="Z731" s="86" t="str">
        <f t="shared" si="239"/>
        <v>-</v>
      </c>
      <c r="AA731" s="86" t="str">
        <f>IF(X731=0,"",IF(LEN(K731)=0,COLUMN(Kanban!$D$8),IFERROR(MATCH(K731,Kanban!$A$8:$AI$8,0),COLUMN(Kanban!$D$8))))</f>
        <v/>
      </c>
      <c r="AB731" s="86" t="str">
        <f>IF(X731=0,"",2*COUNTIF($AA$5:AA731,AA731)+$AF$5)</f>
        <v/>
      </c>
      <c r="AC731" s="106" t="str">
        <f t="shared" si="245"/>
        <v>-</v>
      </c>
      <c r="BF731" s="111" t="str">
        <f t="array" ref="BF731">IFERROR(SMALL(IF($D$5:$D$1004=$AP$6,$N$5:$N$1004,""),B731),"")</f>
        <v/>
      </c>
      <c r="BG731" s="112" t="str">
        <f>IF(IFERROR(MATCH(BF731,$BF$4:BF730,0),0)=0,MAX($BG$4:BG730)+1,"")</f>
        <v/>
      </c>
      <c r="BH731" s="113" t="str">
        <f t="shared" si="240"/>
        <v/>
      </c>
      <c r="BI731" s="112" t="str">
        <f t="shared" si="241"/>
        <v/>
      </c>
      <c r="BJ731" s="86" t="str">
        <f t="shared" si="242"/>
        <v/>
      </c>
      <c r="BK731" s="86" t="str">
        <f t="shared" si="246"/>
        <v/>
      </c>
      <c r="BL731" s="86" t="str">
        <f t="shared" si="243"/>
        <v/>
      </c>
      <c r="BM731" s="86" t="str">
        <f t="shared" si="247"/>
        <v/>
      </c>
    </row>
    <row r="732" spans="2:65" s="7" customFormat="1" x14ac:dyDescent="0.25">
      <c r="B732" s="104">
        <v>728</v>
      </c>
      <c r="C732" s="86">
        <f>IFERROR(INDEX(Backlog!B$6:B$1005,Calculation!$B732,1),"")</f>
        <v>0</v>
      </c>
      <c r="D732" s="86" t="str">
        <f>IFERROR(IF(INDEX(Backlog!C$6:C$1005,Calculation!$B732,1)="","",INDEX(Backlog!C$6:C$1005,Calculation!$B732,1)),"")</f>
        <v/>
      </c>
      <c r="E732" s="86" t="str">
        <f>IFERROR(""&amp;INDEX(Backlog!D$6:D$1005,Calculation!$B732,1),"")</f>
        <v/>
      </c>
      <c r="F732" s="86" t="str">
        <f>IFERROR(""&amp;INDEX(Backlog!E$6:E$1005,Calculation!$B732,1),"")</f>
        <v/>
      </c>
      <c r="G732" s="86" t="str">
        <f>IFERROR(""&amp;INDEX(Backlog!F$6:F$1005,Calculation!$B732,1),"")</f>
        <v/>
      </c>
      <c r="H732" s="86" t="str">
        <f>IFERROR(IF(INDEX(Backlog!G$6:G$1005,Calculation!$B732,1)="","",INDEX(Backlog!G$6:G$1005,Calculation!$B732,1)),"")</f>
        <v/>
      </c>
      <c r="I732" s="86" t="str">
        <f>IFERROR(IF(INDEX(Backlog!H$6:H$1005,Calculation!$B732,1)="","Not set",INDEX(Backlog!H$6:H$1005,Calculation!$B732,1)),"")</f>
        <v>Not set</v>
      </c>
      <c r="J732" s="86" t="str">
        <f>IFERROR(""&amp;INDEX(Backlog!I$6:I$1005,Calculation!$B732,1),"")</f>
        <v/>
      </c>
      <c r="K732" s="86" t="str">
        <f>IFERROR(IF(LEN(INDEX(Backlog!J$6:J$1005,Calculation!$B732,1))=0,"Not set",INDEX(Backlog!J$6:J$1005,Calculation!$B732,1)),"")</f>
        <v>Not set</v>
      </c>
      <c r="L732" s="105" t="str">
        <f>IFERROR(IF(INDEX(Backlog!K$6:K$1005,Calculation!$B732,1)="","",INDEX(Backlog!K$6:K$1005,Calculation!$B732,1)),"")</f>
        <v/>
      </c>
      <c r="M732" s="105" t="str">
        <f t="shared" si="230"/>
        <v/>
      </c>
      <c r="N732" s="105" t="str">
        <f>IFERROR(IF(INDEX(Backlog!L$6:L$1005,Calculation!$B732,1)="","",INDEX(Backlog!L$6:L$1005,Calculation!$B732,1)),"")</f>
        <v/>
      </c>
      <c r="O732" s="105" t="str">
        <f t="shared" si="231"/>
        <v/>
      </c>
      <c r="P732" s="86" t="str">
        <f>IFERROR(""&amp;INDEX(Backlog!M$6:M$1005,Calculation!$B732,1),"")</f>
        <v/>
      </c>
      <c r="Q732" s="106" t="str">
        <f t="shared" si="232"/>
        <v/>
      </c>
      <c r="R732" s="106">
        <f t="shared" si="233"/>
        <v>0</v>
      </c>
      <c r="T732" s="107">
        <f t="shared" si="234"/>
        <v>0</v>
      </c>
      <c r="U732" s="86">
        <f t="shared" si="235"/>
        <v>1</v>
      </c>
      <c r="V732" s="86">
        <f t="shared" si="236"/>
        <v>1</v>
      </c>
      <c r="W732" s="86">
        <f t="shared" si="237"/>
        <v>1</v>
      </c>
      <c r="X732" s="86">
        <f t="shared" si="244"/>
        <v>0</v>
      </c>
      <c r="Y732" s="86" t="str">
        <f t="shared" si="238"/>
        <v xml:space="preserve">#0 - </v>
      </c>
      <c r="Z732" s="86" t="str">
        <f t="shared" si="239"/>
        <v>-</v>
      </c>
      <c r="AA732" s="86" t="str">
        <f>IF(X732=0,"",IF(LEN(K732)=0,COLUMN(Kanban!$D$8),IFERROR(MATCH(K732,Kanban!$A$8:$AI$8,0),COLUMN(Kanban!$D$8))))</f>
        <v/>
      </c>
      <c r="AB732" s="86" t="str">
        <f>IF(X732=0,"",2*COUNTIF($AA$5:AA732,AA732)+$AF$5)</f>
        <v/>
      </c>
      <c r="AC732" s="106" t="str">
        <f t="shared" si="245"/>
        <v>-</v>
      </c>
      <c r="BF732" s="111" t="str">
        <f t="array" ref="BF732">IFERROR(SMALL(IF($D$5:$D$1004=$AP$6,$N$5:$N$1004,""),B732),"")</f>
        <v/>
      </c>
      <c r="BG732" s="112" t="str">
        <f>IF(IFERROR(MATCH(BF732,$BF$4:BF731,0),0)=0,MAX($BG$4:BG731)+1,"")</f>
        <v/>
      </c>
      <c r="BH732" s="113" t="str">
        <f t="shared" si="240"/>
        <v/>
      </c>
      <c r="BI732" s="112" t="str">
        <f t="shared" si="241"/>
        <v/>
      </c>
      <c r="BJ732" s="86" t="str">
        <f t="shared" si="242"/>
        <v/>
      </c>
      <c r="BK732" s="86" t="str">
        <f t="shared" si="246"/>
        <v/>
      </c>
      <c r="BL732" s="86" t="str">
        <f t="shared" si="243"/>
        <v/>
      </c>
      <c r="BM732" s="86" t="str">
        <f t="shared" si="247"/>
        <v/>
      </c>
    </row>
    <row r="733" spans="2:65" s="7" customFormat="1" x14ac:dyDescent="0.25">
      <c r="B733" s="104">
        <v>729</v>
      </c>
      <c r="C733" s="86">
        <f>IFERROR(INDEX(Backlog!B$6:B$1005,Calculation!$B733,1),"")</f>
        <v>0</v>
      </c>
      <c r="D733" s="86" t="str">
        <f>IFERROR(IF(INDEX(Backlog!C$6:C$1005,Calculation!$B733,1)="","",INDEX(Backlog!C$6:C$1005,Calculation!$B733,1)),"")</f>
        <v/>
      </c>
      <c r="E733" s="86" t="str">
        <f>IFERROR(""&amp;INDEX(Backlog!D$6:D$1005,Calculation!$B733,1),"")</f>
        <v/>
      </c>
      <c r="F733" s="86" t="str">
        <f>IFERROR(""&amp;INDEX(Backlog!E$6:E$1005,Calculation!$B733,1),"")</f>
        <v/>
      </c>
      <c r="G733" s="86" t="str">
        <f>IFERROR(""&amp;INDEX(Backlog!F$6:F$1005,Calculation!$B733,1),"")</f>
        <v/>
      </c>
      <c r="H733" s="86" t="str">
        <f>IFERROR(IF(INDEX(Backlog!G$6:G$1005,Calculation!$B733,1)="","",INDEX(Backlog!G$6:G$1005,Calculation!$B733,1)),"")</f>
        <v/>
      </c>
      <c r="I733" s="86" t="str">
        <f>IFERROR(IF(INDEX(Backlog!H$6:H$1005,Calculation!$B733,1)="","Not set",INDEX(Backlog!H$6:H$1005,Calculation!$B733,1)),"")</f>
        <v>Not set</v>
      </c>
      <c r="J733" s="86" t="str">
        <f>IFERROR(""&amp;INDEX(Backlog!I$6:I$1005,Calculation!$B733,1),"")</f>
        <v/>
      </c>
      <c r="K733" s="86" t="str">
        <f>IFERROR(IF(LEN(INDEX(Backlog!J$6:J$1005,Calculation!$B733,1))=0,"Not set",INDEX(Backlog!J$6:J$1005,Calculation!$B733,1)),"")</f>
        <v>Not set</v>
      </c>
      <c r="L733" s="105" t="str">
        <f>IFERROR(IF(INDEX(Backlog!K$6:K$1005,Calculation!$B733,1)="","",INDEX(Backlog!K$6:K$1005,Calculation!$B733,1)),"")</f>
        <v/>
      </c>
      <c r="M733" s="105" t="str">
        <f t="shared" si="230"/>
        <v/>
      </c>
      <c r="N733" s="105" t="str">
        <f>IFERROR(IF(INDEX(Backlog!L$6:L$1005,Calculation!$B733,1)="","",INDEX(Backlog!L$6:L$1005,Calculation!$B733,1)),"")</f>
        <v/>
      </c>
      <c r="O733" s="105" t="str">
        <f t="shared" si="231"/>
        <v/>
      </c>
      <c r="P733" s="86" t="str">
        <f>IFERROR(""&amp;INDEX(Backlog!M$6:M$1005,Calculation!$B733,1),"")</f>
        <v/>
      </c>
      <c r="Q733" s="106" t="str">
        <f t="shared" si="232"/>
        <v/>
      </c>
      <c r="R733" s="106">
        <f t="shared" si="233"/>
        <v>0</v>
      </c>
      <c r="T733" s="107">
        <f t="shared" si="234"/>
        <v>0</v>
      </c>
      <c r="U733" s="86">
        <f t="shared" si="235"/>
        <v>1</v>
      </c>
      <c r="V733" s="86">
        <f t="shared" si="236"/>
        <v>1</v>
      </c>
      <c r="W733" s="86">
        <f t="shared" si="237"/>
        <v>1</v>
      </c>
      <c r="X733" s="86">
        <f t="shared" si="244"/>
        <v>0</v>
      </c>
      <c r="Y733" s="86" t="str">
        <f t="shared" si="238"/>
        <v xml:space="preserve">#0 - </v>
      </c>
      <c r="Z733" s="86" t="str">
        <f t="shared" si="239"/>
        <v>-</v>
      </c>
      <c r="AA733" s="86" t="str">
        <f>IF(X733=0,"",IF(LEN(K733)=0,COLUMN(Kanban!$D$8),IFERROR(MATCH(K733,Kanban!$A$8:$AI$8,0),COLUMN(Kanban!$D$8))))</f>
        <v/>
      </c>
      <c r="AB733" s="86" t="str">
        <f>IF(X733=0,"",2*COUNTIF($AA$5:AA733,AA733)+$AF$5)</f>
        <v/>
      </c>
      <c r="AC733" s="106" t="str">
        <f t="shared" si="245"/>
        <v>-</v>
      </c>
      <c r="BF733" s="111" t="str">
        <f t="array" ref="BF733">IFERROR(SMALL(IF($D$5:$D$1004=$AP$6,$N$5:$N$1004,""),B733),"")</f>
        <v/>
      </c>
      <c r="BG733" s="112" t="str">
        <f>IF(IFERROR(MATCH(BF733,$BF$4:BF732,0),0)=0,MAX($BG$4:BG732)+1,"")</f>
        <v/>
      </c>
      <c r="BH733" s="113" t="str">
        <f t="shared" si="240"/>
        <v/>
      </c>
      <c r="BI733" s="112" t="str">
        <f t="shared" si="241"/>
        <v/>
      </c>
      <c r="BJ733" s="86" t="str">
        <f t="shared" si="242"/>
        <v/>
      </c>
      <c r="BK733" s="86" t="str">
        <f t="shared" si="246"/>
        <v/>
      </c>
      <c r="BL733" s="86" t="str">
        <f t="shared" si="243"/>
        <v/>
      </c>
      <c r="BM733" s="86" t="str">
        <f t="shared" si="247"/>
        <v/>
      </c>
    </row>
    <row r="734" spans="2:65" s="7" customFormat="1" x14ac:dyDescent="0.25">
      <c r="B734" s="104">
        <v>730</v>
      </c>
      <c r="C734" s="86">
        <f>IFERROR(INDEX(Backlog!B$6:B$1005,Calculation!$B734,1),"")</f>
        <v>0</v>
      </c>
      <c r="D734" s="86" t="str">
        <f>IFERROR(IF(INDEX(Backlog!C$6:C$1005,Calculation!$B734,1)="","",INDEX(Backlog!C$6:C$1005,Calculation!$B734,1)),"")</f>
        <v/>
      </c>
      <c r="E734" s="86" t="str">
        <f>IFERROR(""&amp;INDEX(Backlog!D$6:D$1005,Calculation!$B734,1),"")</f>
        <v/>
      </c>
      <c r="F734" s="86" t="str">
        <f>IFERROR(""&amp;INDEX(Backlog!E$6:E$1005,Calculation!$B734,1),"")</f>
        <v/>
      </c>
      <c r="G734" s="86" t="str">
        <f>IFERROR(""&amp;INDEX(Backlog!F$6:F$1005,Calculation!$B734,1),"")</f>
        <v/>
      </c>
      <c r="H734" s="86" t="str">
        <f>IFERROR(IF(INDEX(Backlog!G$6:G$1005,Calculation!$B734,1)="","",INDEX(Backlog!G$6:G$1005,Calculation!$B734,1)),"")</f>
        <v/>
      </c>
      <c r="I734" s="86" t="str">
        <f>IFERROR(IF(INDEX(Backlog!H$6:H$1005,Calculation!$B734,1)="","Not set",INDEX(Backlog!H$6:H$1005,Calculation!$B734,1)),"")</f>
        <v>Not set</v>
      </c>
      <c r="J734" s="86" t="str">
        <f>IFERROR(""&amp;INDEX(Backlog!I$6:I$1005,Calculation!$B734,1),"")</f>
        <v/>
      </c>
      <c r="K734" s="86" t="str">
        <f>IFERROR(IF(LEN(INDEX(Backlog!J$6:J$1005,Calculation!$B734,1))=0,"Not set",INDEX(Backlog!J$6:J$1005,Calculation!$B734,1)),"")</f>
        <v>Not set</v>
      </c>
      <c r="L734" s="105" t="str">
        <f>IFERROR(IF(INDEX(Backlog!K$6:K$1005,Calculation!$B734,1)="","",INDEX(Backlog!K$6:K$1005,Calculation!$B734,1)),"")</f>
        <v/>
      </c>
      <c r="M734" s="105" t="str">
        <f t="shared" si="230"/>
        <v/>
      </c>
      <c r="N734" s="105" t="str">
        <f>IFERROR(IF(INDEX(Backlog!L$6:L$1005,Calculation!$B734,1)="","",INDEX(Backlog!L$6:L$1005,Calculation!$B734,1)),"")</f>
        <v/>
      </c>
      <c r="O734" s="105" t="str">
        <f t="shared" si="231"/>
        <v/>
      </c>
      <c r="P734" s="86" t="str">
        <f>IFERROR(""&amp;INDEX(Backlog!M$6:M$1005,Calculation!$B734,1),"")</f>
        <v/>
      </c>
      <c r="Q734" s="106" t="str">
        <f t="shared" si="232"/>
        <v/>
      </c>
      <c r="R734" s="106">
        <f t="shared" si="233"/>
        <v>0</v>
      </c>
      <c r="T734" s="107">
        <f t="shared" si="234"/>
        <v>0</v>
      </c>
      <c r="U734" s="86">
        <f t="shared" si="235"/>
        <v>1</v>
      </c>
      <c r="V734" s="86">
        <f t="shared" si="236"/>
        <v>1</v>
      </c>
      <c r="W734" s="86">
        <f t="shared" si="237"/>
        <v>1</v>
      </c>
      <c r="X734" s="86">
        <f t="shared" si="244"/>
        <v>0</v>
      </c>
      <c r="Y734" s="86" t="str">
        <f t="shared" si="238"/>
        <v xml:space="preserve">#0 - </v>
      </c>
      <c r="Z734" s="86" t="str">
        <f t="shared" si="239"/>
        <v>-</v>
      </c>
      <c r="AA734" s="86" t="str">
        <f>IF(X734=0,"",IF(LEN(K734)=0,COLUMN(Kanban!$D$8),IFERROR(MATCH(K734,Kanban!$A$8:$AI$8,0),COLUMN(Kanban!$D$8))))</f>
        <v/>
      </c>
      <c r="AB734" s="86" t="str">
        <f>IF(X734=0,"",2*COUNTIF($AA$5:AA734,AA734)+$AF$5)</f>
        <v/>
      </c>
      <c r="AC734" s="106" t="str">
        <f t="shared" si="245"/>
        <v>-</v>
      </c>
      <c r="BF734" s="111" t="str">
        <f t="array" ref="BF734">IFERROR(SMALL(IF($D$5:$D$1004=$AP$6,$N$5:$N$1004,""),B734),"")</f>
        <v/>
      </c>
      <c r="BG734" s="112" t="str">
        <f>IF(IFERROR(MATCH(BF734,$BF$4:BF733,0),0)=0,MAX($BG$4:BG733)+1,"")</f>
        <v/>
      </c>
      <c r="BH734" s="113" t="str">
        <f t="shared" si="240"/>
        <v/>
      </c>
      <c r="BI734" s="112" t="str">
        <f t="shared" si="241"/>
        <v/>
      </c>
      <c r="BJ734" s="86" t="str">
        <f t="shared" si="242"/>
        <v/>
      </c>
      <c r="BK734" s="86" t="str">
        <f t="shared" si="246"/>
        <v/>
      </c>
      <c r="BL734" s="86" t="str">
        <f t="shared" si="243"/>
        <v/>
      </c>
      <c r="BM734" s="86" t="str">
        <f t="shared" si="247"/>
        <v/>
      </c>
    </row>
    <row r="735" spans="2:65" s="7" customFormat="1" x14ac:dyDescent="0.25">
      <c r="B735" s="104">
        <v>731</v>
      </c>
      <c r="C735" s="86">
        <f>IFERROR(INDEX(Backlog!B$6:B$1005,Calculation!$B735,1),"")</f>
        <v>0</v>
      </c>
      <c r="D735" s="86" t="str">
        <f>IFERROR(IF(INDEX(Backlog!C$6:C$1005,Calculation!$B735,1)="","",INDEX(Backlog!C$6:C$1005,Calculation!$B735,1)),"")</f>
        <v/>
      </c>
      <c r="E735" s="86" t="str">
        <f>IFERROR(""&amp;INDEX(Backlog!D$6:D$1005,Calculation!$B735,1),"")</f>
        <v/>
      </c>
      <c r="F735" s="86" t="str">
        <f>IFERROR(""&amp;INDEX(Backlog!E$6:E$1005,Calculation!$B735,1),"")</f>
        <v/>
      </c>
      <c r="G735" s="86" t="str">
        <f>IFERROR(""&amp;INDEX(Backlog!F$6:F$1005,Calculation!$B735,1),"")</f>
        <v/>
      </c>
      <c r="H735" s="86" t="str">
        <f>IFERROR(IF(INDEX(Backlog!G$6:G$1005,Calculation!$B735,1)="","",INDEX(Backlog!G$6:G$1005,Calculation!$B735,1)),"")</f>
        <v/>
      </c>
      <c r="I735" s="86" t="str">
        <f>IFERROR(IF(INDEX(Backlog!H$6:H$1005,Calculation!$B735,1)="","Not set",INDEX(Backlog!H$6:H$1005,Calculation!$B735,1)),"")</f>
        <v>Not set</v>
      </c>
      <c r="J735" s="86" t="str">
        <f>IFERROR(""&amp;INDEX(Backlog!I$6:I$1005,Calculation!$B735,1),"")</f>
        <v/>
      </c>
      <c r="K735" s="86" t="str">
        <f>IFERROR(IF(LEN(INDEX(Backlog!J$6:J$1005,Calculation!$B735,1))=0,"Not set",INDEX(Backlog!J$6:J$1005,Calculation!$B735,1)),"")</f>
        <v>Not set</v>
      </c>
      <c r="L735" s="105" t="str">
        <f>IFERROR(IF(INDEX(Backlog!K$6:K$1005,Calculation!$B735,1)="","",INDEX(Backlog!K$6:K$1005,Calculation!$B735,1)),"")</f>
        <v/>
      </c>
      <c r="M735" s="105" t="str">
        <f t="shared" si="230"/>
        <v/>
      </c>
      <c r="N735" s="105" t="str">
        <f>IFERROR(IF(INDEX(Backlog!L$6:L$1005,Calculation!$B735,1)="","",INDEX(Backlog!L$6:L$1005,Calculation!$B735,1)),"")</f>
        <v/>
      </c>
      <c r="O735" s="105" t="str">
        <f t="shared" si="231"/>
        <v/>
      </c>
      <c r="P735" s="86" t="str">
        <f>IFERROR(""&amp;INDEX(Backlog!M$6:M$1005,Calculation!$B735,1),"")</f>
        <v/>
      </c>
      <c r="Q735" s="106" t="str">
        <f t="shared" si="232"/>
        <v/>
      </c>
      <c r="R735" s="106">
        <f t="shared" si="233"/>
        <v>0</v>
      </c>
      <c r="T735" s="107">
        <f t="shared" si="234"/>
        <v>0</v>
      </c>
      <c r="U735" s="86">
        <f t="shared" si="235"/>
        <v>1</v>
      </c>
      <c r="V735" s="86">
        <f t="shared" si="236"/>
        <v>1</v>
      </c>
      <c r="W735" s="86">
        <f t="shared" si="237"/>
        <v>1</v>
      </c>
      <c r="X735" s="86">
        <f t="shared" si="244"/>
        <v>0</v>
      </c>
      <c r="Y735" s="86" t="str">
        <f t="shared" si="238"/>
        <v xml:space="preserve">#0 - </v>
      </c>
      <c r="Z735" s="86" t="str">
        <f t="shared" si="239"/>
        <v>-</v>
      </c>
      <c r="AA735" s="86" t="str">
        <f>IF(X735=0,"",IF(LEN(K735)=0,COLUMN(Kanban!$D$8),IFERROR(MATCH(K735,Kanban!$A$8:$AI$8,0),COLUMN(Kanban!$D$8))))</f>
        <v/>
      </c>
      <c r="AB735" s="86" t="str">
        <f>IF(X735=0,"",2*COUNTIF($AA$5:AA735,AA735)+$AF$5)</f>
        <v/>
      </c>
      <c r="AC735" s="106" t="str">
        <f t="shared" si="245"/>
        <v>-</v>
      </c>
      <c r="BF735" s="111" t="str">
        <f t="array" ref="BF735">IFERROR(SMALL(IF($D$5:$D$1004=$AP$6,$N$5:$N$1004,""),B735),"")</f>
        <v/>
      </c>
      <c r="BG735" s="112" t="str">
        <f>IF(IFERROR(MATCH(BF735,$BF$4:BF734,0),0)=0,MAX($BG$4:BG734)+1,"")</f>
        <v/>
      </c>
      <c r="BH735" s="113" t="str">
        <f t="shared" si="240"/>
        <v/>
      </c>
      <c r="BI735" s="112" t="str">
        <f t="shared" si="241"/>
        <v/>
      </c>
      <c r="BJ735" s="86" t="str">
        <f t="shared" si="242"/>
        <v/>
      </c>
      <c r="BK735" s="86" t="str">
        <f t="shared" si="246"/>
        <v/>
      </c>
      <c r="BL735" s="86" t="str">
        <f t="shared" si="243"/>
        <v/>
      </c>
      <c r="BM735" s="86" t="str">
        <f t="shared" si="247"/>
        <v/>
      </c>
    </row>
    <row r="736" spans="2:65" s="7" customFormat="1" x14ac:dyDescent="0.25">
      <c r="B736" s="104">
        <v>732</v>
      </c>
      <c r="C736" s="86">
        <f>IFERROR(INDEX(Backlog!B$6:B$1005,Calculation!$B736,1),"")</f>
        <v>0</v>
      </c>
      <c r="D736" s="86" t="str">
        <f>IFERROR(IF(INDEX(Backlog!C$6:C$1005,Calculation!$B736,1)="","",INDEX(Backlog!C$6:C$1005,Calculation!$B736,1)),"")</f>
        <v/>
      </c>
      <c r="E736" s="86" t="str">
        <f>IFERROR(""&amp;INDEX(Backlog!D$6:D$1005,Calculation!$B736,1),"")</f>
        <v/>
      </c>
      <c r="F736" s="86" t="str">
        <f>IFERROR(""&amp;INDEX(Backlog!E$6:E$1005,Calculation!$B736,1),"")</f>
        <v/>
      </c>
      <c r="G736" s="86" t="str">
        <f>IFERROR(""&amp;INDEX(Backlog!F$6:F$1005,Calculation!$B736,1),"")</f>
        <v/>
      </c>
      <c r="H736" s="86" t="str">
        <f>IFERROR(IF(INDEX(Backlog!G$6:G$1005,Calculation!$B736,1)="","",INDEX(Backlog!G$6:G$1005,Calculation!$B736,1)),"")</f>
        <v/>
      </c>
      <c r="I736" s="86" t="str">
        <f>IFERROR(IF(INDEX(Backlog!H$6:H$1005,Calculation!$B736,1)="","Not set",INDEX(Backlog!H$6:H$1005,Calculation!$B736,1)),"")</f>
        <v>Not set</v>
      </c>
      <c r="J736" s="86" t="str">
        <f>IFERROR(""&amp;INDEX(Backlog!I$6:I$1005,Calculation!$B736,1),"")</f>
        <v/>
      </c>
      <c r="K736" s="86" t="str">
        <f>IFERROR(IF(LEN(INDEX(Backlog!J$6:J$1005,Calculation!$B736,1))=0,"Not set",INDEX(Backlog!J$6:J$1005,Calculation!$B736,1)),"")</f>
        <v>Not set</v>
      </c>
      <c r="L736" s="105" t="str">
        <f>IFERROR(IF(INDEX(Backlog!K$6:K$1005,Calculation!$B736,1)="","",INDEX(Backlog!K$6:K$1005,Calculation!$B736,1)),"")</f>
        <v/>
      </c>
      <c r="M736" s="105" t="str">
        <f t="shared" si="230"/>
        <v/>
      </c>
      <c r="N736" s="105" t="str">
        <f>IFERROR(IF(INDEX(Backlog!L$6:L$1005,Calculation!$B736,1)="","",INDEX(Backlog!L$6:L$1005,Calculation!$B736,1)),"")</f>
        <v/>
      </c>
      <c r="O736" s="105" t="str">
        <f t="shared" si="231"/>
        <v/>
      </c>
      <c r="P736" s="86" t="str">
        <f>IFERROR(""&amp;INDEX(Backlog!M$6:M$1005,Calculation!$B736,1),"")</f>
        <v/>
      </c>
      <c r="Q736" s="106" t="str">
        <f t="shared" si="232"/>
        <v/>
      </c>
      <c r="R736" s="106">
        <f t="shared" si="233"/>
        <v>0</v>
      </c>
      <c r="T736" s="107">
        <f t="shared" si="234"/>
        <v>0</v>
      </c>
      <c r="U736" s="86">
        <f t="shared" si="235"/>
        <v>1</v>
      </c>
      <c r="V736" s="86">
        <f t="shared" si="236"/>
        <v>1</v>
      </c>
      <c r="W736" s="86">
        <f t="shared" si="237"/>
        <v>1</v>
      </c>
      <c r="X736" s="86">
        <f t="shared" si="244"/>
        <v>0</v>
      </c>
      <c r="Y736" s="86" t="str">
        <f t="shared" si="238"/>
        <v xml:space="preserve">#0 - </v>
      </c>
      <c r="Z736" s="86" t="str">
        <f t="shared" si="239"/>
        <v>-</v>
      </c>
      <c r="AA736" s="86" t="str">
        <f>IF(X736=0,"",IF(LEN(K736)=0,COLUMN(Kanban!$D$8),IFERROR(MATCH(K736,Kanban!$A$8:$AI$8,0),COLUMN(Kanban!$D$8))))</f>
        <v/>
      </c>
      <c r="AB736" s="86" t="str">
        <f>IF(X736=0,"",2*COUNTIF($AA$5:AA736,AA736)+$AF$5)</f>
        <v/>
      </c>
      <c r="AC736" s="106" t="str">
        <f t="shared" si="245"/>
        <v>-</v>
      </c>
      <c r="BF736" s="111" t="str">
        <f t="array" ref="BF736">IFERROR(SMALL(IF($D$5:$D$1004=$AP$6,$N$5:$N$1004,""),B736),"")</f>
        <v/>
      </c>
      <c r="BG736" s="112" t="str">
        <f>IF(IFERROR(MATCH(BF736,$BF$4:BF735,0),0)=0,MAX($BG$4:BG735)+1,"")</f>
        <v/>
      </c>
      <c r="BH736" s="113" t="str">
        <f t="shared" si="240"/>
        <v/>
      </c>
      <c r="BI736" s="112" t="str">
        <f t="shared" si="241"/>
        <v/>
      </c>
      <c r="BJ736" s="86" t="str">
        <f t="shared" si="242"/>
        <v/>
      </c>
      <c r="BK736" s="86" t="str">
        <f t="shared" si="246"/>
        <v/>
      </c>
      <c r="BL736" s="86" t="str">
        <f t="shared" si="243"/>
        <v/>
      </c>
      <c r="BM736" s="86" t="str">
        <f t="shared" si="247"/>
        <v/>
      </c>
    </row>
    <row r="737" spans="2:65" s="7" customFormat="1" x14ac:dyDescent="0.25">
      <c r="B737" s="104">
        <v>733</v>
      </c>
      <c r="C737" s="86">
        <f>IFERROR(INDEX(Backlog!B$6:B$1005,Calculation!$B737,1),"")</f>
        <v>0</v>
      </c>
      <c r="D737" s="86" t="str">
        <f>IFERROR(IF(INDEX(Backlog!C$6:C$1005,Calculation!$B737,1)="","",INDEX(Backlog!C$6:C$1005,Calculation!$B737,1)),"")</f>
        <v/>
      </c>
      <c r="E737" s="86" t="str">
        <f>IFERROR(""&amp;INDEX(Backlog!D$6:D$1005,Calculation!$B737,1),"")</f>
        <v/>
      </c>
      <c r="F737" s="86" t="str">
        <f>IFERROR(""&amp;INDEX(Backlog!E$6:E$1005,Calculation!$B737,1),"")</f>
        <v/>
      </c>
      <c r="G737" s="86" t="str">
        <f>IFERROR(""&amp;INDEX(Backlog!F$6:F$1005,Calculation!$B737,1),"")</f>
        <v/>
      </c>
      <c r="H737" s="86" t="str">
        <f>IFERROR(IF(INDEX(Backlog!G$6:G$1005,Calculation!$B737,1)="","",INDEX(Backlog!G$6:G$1005,Calculation!$B737,1)),"")</f>
        <v/>
      </c>
      <c r="I737" s="86" t="str">
        <f>IFERROR(IF(INDEX(Backlog!H$6:H$1005,Calculation!$B737,1)="","Not set",INDEX(Backlog!H$6:H$1005,Calculation!$B737,1)),"")</f>
        <v>Not set</v>
      </c>
      <c r="J737" s="86" t="str">
        <f>IFERROR(""&amp;INDEX(Backlog!I$6:I$1005,Calculation!$B737,1),"")</f>
        <v/>
      </c>
      <c r="K737" s="86" t="str">
        <f>IFERROR(IF(LEN(INDEX(Backlog!J$6:J$1005,Calculation!$B737,1))=0,"Not set",INDEX(Backlog!J$6:J$1005,Calculation!$B737,1)),"")</f>
        <v>Not set</v>
      </c>
      <c r="L737" s="105" t="str">
        <f>IFERROR(IF(INDEX(Backlog!K$6:K$1005,Calculation!$B737,1)="","",INDEX(Backlog!K$6:K$1005,Calculation!$B737,1)),"")</f>
        <v/>
      </c>
      <c r="M737" s="105" t="str">
        <f t="shared" si="230"/>
        <v/>
      </c>
      <c r="N737" s="105" t="str">
        <f>IFERROR(IF(INDEX(Backlog!L$6:L$1005,Calculation!$B737,1)="","",INDEX(Backlog!L$6:L$1005,Calculation!$B737,1)),"")</f>
        <v/>
      </c>
      <c r="O737" s="105" t="str">
        <f t="shared" si="231"/>
        <v/>
      </c>
      <c r="P737" s="86" t="str">
        <f>IFERROR(""&amp;INDEX(Backlog!M$6:M$1005,Calculation!$B737,1),"")</f>
        <v/>
      </c>
      <c r="Q737" s="106" t="str">
        <f t="shared" si="232"/>
        <v/>
      </c>
      <c r="R737" s="106">
        <f t="shared" si="233"/>
        <v>0</v>
      </c>
      <c r="T737" s="107">
        <f t="shared" si="234"/>
        <v>0</v>
      </c>
      <c r="U737" s="86">
        <f t="shared" si="235"/>
        <v>1</v>
      </c>
      <c r="V737" s="86">
        <f t="shared" si="236"/>
        <v>1</v>
      </c>
      <c r="W737" s="86">
        <f t="shared" si="237"/>
        <v>1</v>
      </c>
      <c r="X737" s="86">
        <f t="shared" si="244"/>
        <v>0</v>
      </c>
      <c r="Y737" s="86" t="str">
        <f t="shared" si="238"/>
        <v xml:space="preserve">#0 - </v>
      </c>
      <c r="Z737" s="86" t="str">
        <f t="shared" si="239"/>
        <v>-</v>
      </c>
      <c r="AA737" s="86" t="str">
        <f>IF(X737=0,"",IF(LEN(K737)=0,COLUMN(Kanban!$D$8),IFERROR(MATCH(K737,Kanban!$A$8:$AI$8,0),COLUMN(Kanban!$D$8))))</f>
        <v/>
      </c>
      <c r="AB737" s="86" t="str">
        <f>IF(X737=0,"",2*COUNTIF($AA$5:AA737,AA737)+$AF$5)</f>
        <v/>
      </c>
      <c r="AC737" s="106" t="str">
        <f t="shared" si="245"/>
        <v>-</v>
      </c>
      <c r="BF737" s="111" t="str">
        <f t="array" ref="BF737">IFERROR(SMALL(IF($D$5:$D$1004=$AP$6,$N$5:$N$1004,""),B737),"")</f>
        <v/>
      </c>
      <c r="BG737" s="112" t="str">
        <f>IF(IFERROR(MATCH(BF737,$BF$4:BF736,0),0)=0,MAX($BG$4:BG736)+1,"")</f>
        <v/>
      </c>
      <c r="BH737" s="113" t="str">
        <f t="shared" si="240"/>
        <v/>
      </c>
      <c r="BI737" s="112" t="str">
        <f t="shared" si="241"/>
        <v/>
      </c>
      <c r="BJ737" s="86" t="str">
        <f t="shared" si="242"/>
        <v/>
      </c>
      <c r="BK737" s="86" t="str">
        <f t="shared" si="246"/>
        <v/>
      </c>
      <c r="BL737" s="86" t="str">
        <f t="shared" si="243"/>
        <v/>
      </c>
      <c r="BM737" s="86" t="str">
        <f t="shared" si="247"/>
        <v/>
      </c>
    </row>
    <row r="738" spans="2:65" s="7" customFormat="1" x14ac:dyDescent="0.25">
      <c r="B738" s="104">
        <v>734</v>
      </c>
      <c r="C738" s="86">
        <f>IFERROR(INDEX(Backlog!B$6:B$1005,Calculation!$B738,1),"")</f>
        <v>0</v>
      </c>
      <c r="D738" s="86" t="str">
        <f>IFERROR(IF(INDEX(Backlog!C$6:C$1005,Calculation!$B738,1)="","",INDEX(Backlog!C$6:C$1005,Calculation!$B738,1)),"")</f>
        <v/>
      </c>
      <c r="E738" s="86" t="str">
        <f>IFERROR(""&amp;INDEX(Backlog!D$6:D$1005,Calculation!$B738,1),"")</f>
        <v/>
      </c>
      <c r="F738" s="86" t="str">
        <f>IFERROR(""&amp;INDEX(Backlog!E$6:E$1005,Calculation!$B738,1),"")</f>
        <v/>
      </c>
      <c r="G738" s="86" t="str">
        <f>IFERROR(""&amp;INDEX(Backlog!F$6:F$1005,Calculation!$B738,1),"")</f>
        <v/>
      </c>
      <c r="H738" s="86" t="str">
        <f>IFERROR(IF(INDEX(Backlog!G$6:G$1005,Calculation!$B738,1)="","",INDEX(Backlog!G$6:G$1005,Calculation!$B738,1)),"")</f>
        <v/>
      </c>
      <c r="I738" s="86" t="str">
        <f>IFERROR(IF(INDEX(Backlog!H$6:H$1005,Calculation!$B738,1)="","Not set",INDEX(Backlog!H$6:H$1005,Calculation!$B738,1)),"")</f>
        <v>Not set</v>
      </c>
      <c r="J738" s="86" t="str">
        <f>IFERROR(""&amp;INDEX(Backlog!I$6:I$1005,Calculation!$B738,1),"")</f>
        <v/>
      </c>
      <c r="K738" s="86" t="str">
        <f>IFERROR(IF(LEN(INDEX(Backlog!J$6:J$1005,Calculation!$B738,1))=0,"Not set",INDEX(Backlog!J$6:J$1005,Calculation!$B738,1)),"")</f>
        <v>Not set</v>
      </c>
      <c r="L738" s="105" t="str">
        <f>IFERROR(IF(INDEX(Backlog!K$6:K$1005,Calculation!$B738,1)="","",INDEX(Backlog!K$6:K$1005,Calculation!$B738,1)),"")</f>
        <v/>
      </c>
      <c r="M738" s="105" t="str">
        <f t="shared" si="230"/>
        <v/>
      </c>
      <c r="N738" s="105" t="str">
        <f>IFERROR(IF(INDEX(Backlog!L$6:L$1005,Calculation!$B738,1)="","",INDEX(Backlog!L$6:L$1005,Calculation!$B738,1)),"")</f>
        <v/>
      </c>
      <c r="O738" s="105" t="str">
        <f t="shared" si="231"/>
        <v/>
      </c>
      <c r="P738" s="86" t="str">
        <f>IFERROR(""&amp;INDEX(Backlog!M$6:M$1005,Calculation!$B738,1),"")</f>
        <v/>
      </c>
      <c r="Q738" s="106" t="str">
        <f t="shared" si="232"/>
        <v/>
      </c>
      <c r="R738" s="106">
        <f t="shared" si="233"/>
        <v>0</v>
      </c>
      <c r="T738" s="107">
        <f t="shared" si="234"/>
        <v>0</v>
      </c>
      <c r="U738" s="86">
        <f t="shared" si="235"/>
        <v>1</v>
      </c>
      <c r="V738" s="86">
        <f t="shared" si="236"/>
        <v>1</v>
      </c>
      <c r="W738" s="86">
        <f t="shared" si="237"/>
        <v>1</v>
      </c>
      <c r="X738" s="86">
        <f t="shared" si="244"/>
        <v>0</v>
      </c>
      <c r="Y738" s="86" t="str">
        <f t="shared" si="238"/>
        <v xml:space="preserve">#0 - </v>
      </c>
      <c r="Z738" s="86" t="str">
        <f t="shared" si="239"/>
        <v>-</v>
      </c>
      <c r="AA738" s="86" t="str">
        <f>IF(X738=0,"",IF(LEN(K738)=0,COLUMN(Kanban!$D$8),IFERROR(MATCH(K738,Kanban!$A$8:$AI$8,0),COLUMN(Kanban!$D$8))))</f>
        <v/>
      </c>
      <c r="AB738" s="86" t="str">
        <f>IF(X738=0,"",2*COUNTIF($AA$5:AA738,AA738)+$AF$5)</f>
        <v/>
      </c>
      <c r="AC738" s="106" t="str">
        <f t="shared" si="245"/>
        <v>-</v>
      </c>
      <c r="BF738" s="111" t="str">
        <f t="array" ref="BF738">IFERROR(SMALL(IF($D$5:$D$1004=$AP$6,$N$5:$N$1004,""),B738),"")</f>
        <v/>
      </c>
      <c r="BG738" s="112" t="str">
        <f>IF(IFERROR(MATCH(BF738,$BF$4:BF737,0),0)=0,MAX($BG$4:BG737)+1,"")</f>
        <v/>
      </c>
      <c r="BH738" s="113" t="str">
        <f t="shared" si="240"/>
        <v/>
      </c>
      <c r="BI738" s="112" t="str">
        <f t="shared" si="241"/>
        <v/>
      </c>
      <c r="BJ738" s="86" t="str">
        <f t="shared" si="242"/>
        <v/>
      </c>
      <c r="BK738" s="86" t="str">
        <f t="shared" si="246"/>
        <v/>
      </c>
      <c r="BL738" s="86" t="str">
        <f t="shared" si="243"/>
        <v/>
      </c>
      <c r="BM738" s="86" t="str">
        <f t="shared" si="247"/>
        <v/>
      </c>
    </row>
    <row r="739" spans="2:65" s="7" customFormat="1" x14ac:dyDescent="0.25">
      <c r="B739" s="104">
        <v>735</v>
      </c>
      <c r="C739" s="86">
        <f>IFERROR(INDEX(Backlog!B$6:B$1005,Calculation!$B739,1),"")</f>
        <v>0</v>
      </c>
      <c r="D739" s="86" t="str">
        <f>IFERROR(IF(INDEX(Backlog!C$6:C$1005,Calculation!$B739,1)="","",INDEX(Backlog!C$6:C$1005,Calculation!$B739,1)),"")</f>
        <v/>
      </c>
      <c r="E739" s="86" t="str">
        <f>IFERROR(""&amp;INDEX(Backlog!D$6:D$1005,Calculation!$B739,1),"")</f>
        <v/>
      </c>
      <c r="F739" s="86" t="str">
        <f>IFERROR(""&amp;INDEX(Backlog!E$6:E$1005,Calculation!$B739,1),"")</f>
        <v/>
      </c>
      <c r="G739" s="86" t="str">
        <f>IFERROR(""&amp;INDEX(Backlog!F$6:F$1005,Calculation!$B739,1),"")</f>
        <v/>
      </c>
      <c r="H739" s="86" t="str">
        <f>IFERROR(IF(INDEX(Backlog!G$6:G$1005,Calculation!$B739,1)="","",INDEX(Backlog!G$6:G$1005,Calculation!$B739,1)),"")</f>
        <v/>
      </c>
      <c r="I739" s="86" t="str">
        <f>IFERROR(IF(INDEX(Backlog!H$6:H$1005,Calculation!$B739,1)="","Not set",INDEX(Backlog!H$6:H$1005,Calculation!$B739,1)),"")</f>
        <v>Not set</v>
      </c>
      <c r="J739" s="86" t="str">
        <f>IFERROR(""&amp;INDEX(Backlog!I$6:I$1005,Calculation!$B739,1),"")</f>
        <v/>
      </c>
      <c r="K739" s="86" t="str">
        <f>IFERROR(IF(LEN(INDEX(Backlog!J$6:J$1005,Calculation!$B739,1))=0,"Not set",INDEX(Backlog!J$6:J$1005,Calculation!$B739,1)),"")</f>
        <v>Not set</v>
      </c>
      <c r="L739" s="105" t="str">
        <f>IFERROR(IF(INDEX(Backlog!K$6:K$1005,Calculation!$B739,1)="","",INDEX(Backlog!K$6:K$1005,Calculation!$B739,1)),"")</f>
        <v/>
      </c>
      <c r="M739" s="105" t="str">
        <f t="shared" si="230"/>
        <v/>
      </c>
      <c r="N739" s="105" t="str">
        <f>IFERROR(IF(INDEX(Backlog!L$6:L$1005,Calculation!$B739,1)="","",INDEX(Backlog!L$6:L$1005,Calculation!$B739,1)),"")</f>
        <v/>
      </c>
      <c r="O739" s="105" t="str">
        <f t="shared" si="231"/>
        <v/>
      </c>
      <c r="P739" s="86" t="str">
        <f>IFERROR(""&amp;INDEX(Backlog!M$6:M$1005,Calculation!$B739,1),"")</f>
        <v/>
      </c>
      <c r="Q739" s="106" t="str">
        <f t="shared" si="232"/>
        <v/>
      </c>
      <c r="R739" s="106">
        <f t="shared" si="233"/>
        <v>0</v>
      </c>
      <c r="T739" s="107">
        <f t="shared" si="234"/>
        <v>0</v>
      </c>
      <c r="U739" s="86">
        <f t="shared" si="235"/>
        <v>1</v>
      </c>
      <c r="V739" s="86">
        <f t="shared" si="236"/>
        <v>1</v>
      </c>
      <c r="W739" s="86">
        <f t="shared" si="237"/>
        <v>1</v>
      </c>
      <c r="X739" s="86">
        <f t="shared" si="244"/>
        <v>0</v>
      </c>
      <c r="Y739" s="86" t="str">
        <f t="shared" si="238"/>
        <v xml:space="preserve">#0 - </v>
      </c>
      <c r="Z739" s="86" t="str">
        <f t="shared" si="239"/>
        <v>-</v>
      </c>
      <c r="AA739" s="86" t="str">
        <f>IF(X739=0,"",IF(LEN(K739)=0,COLUMN(Kanban!$D$8),IFERROR(MATCH(K739,Kanban!$A$8:$AI$8,0),COLUMN(Kanban!$D$8))))</f>
        <v/>
      </c>
      <c r="AB739" s="86" t="str">
        <f>IF(X739=0,"",2*COUNTIF($AA$5:AA739,AA739)+$AF$5)</f>
        <v/>
      </c>
      <c r="AC739" s="106" t="str">
        <f t="shared" si="245"/>
        <v>-</v>
      </c>
      <c r="BF739" s="111" t="str">
        <f t="array" ref="BF739">IFERROR(SMALL(IF($D$5:$D$1004=$AP$6,$N$5:$N$1004,""),B739),"")</f>
        <v/>
      </c>
      <c r="BG739" s="112" t="str">
        <f>IF(IFERROR(MATCH(BF739,$BF$4:BF738,0),0)=0,MAX($BG$4:BG738)+1,"")</f>
        <v/>
      </c>
      <c r="BH739" s="113" t="str">
        <f t="shared" si="240"/>
        <v/>
      </c>
      <c r="BI739" s="112" t="str">
        <f t="shared" si="241"/>
        <v/>
      </c>
      <c r="BJ739" s="86" t="str">
        <f t="shared" si="242"/>
        <v/>
      </c>
      <c r="BK739" s="86" t="str">
        <f t="shared" si="246"/>
        <v/>
      </c>
      <c r="BL739" s="86" t="str">
        <f t="shared" si="243"/>
        <v/>
      </c>
      <c r="BM739" s="86" t="str">
        <f t="shared" si="247"/>
        <v/>
      </c>
    </row>
    <row r="740" spans="2:65" s="7" customFormat="1" x14ac:dyDescent="0.25">
      <c r="B740" s="104">
        <v>736</v>
      </c>
      <c r="C740" s="86">
        <f>IFERROR(INDEX(Backlog!B$6:B$1005,Calculation!$B740,1),"")</f>
        <v>0</v>
      </c>
      <c r="D740" s="86" t="str">
        <f>IFERROR(IF(INDEX(Backlog!C$6:C$1005,Calculation!$B740,1)="","",INDEX(Backlog!C$6:C$1005,Calculation!$B740,1)),"")</f>
        <v/>
      </c>
      <c r="E740" s="86" t="str">
        <f>IFERROR(""&amp;INDEX(Backlog!D$6:D$1005,Calculation!$B740,1),"")</f>
        <v/>
      </c>
      <c r="F740" s="86" t="str">
        <f>IFERROR(""&amp;INDEX(Backlog!E$6:E$1005,Calculation!$B740,1),"")</f>
        <v/>
      </c>
      <c r="G740" s="86" t="str">
        <f>IFERROR(""&amp;INDEX(Backlog!F$6:F$1005,Calculation!$B740,1),"")</f>
        <v/>
      </c>
      <c r="H740" s="86" t="str">
        <f>IFERROR(IF(INDEX(Backlog!G$6:G$1005,Calculation!$B740,1)="","",INDEX(Backlog!G$6:G$1005,Calculation!$B740,1)),"")</f>
        <v/>
      </c>
      <c r="I740" s="86" t="str">
        <f>IFERROR(IF(INDEX(Backlog!H$6:H$1005,Calculation!$B740,1)="","Not set",INDEX(Backlog!H$6:H$1005,Calculation!$B740,1)),"")</f>
        <v>Not set</v>
      </c>
      <c r="J740" s="86" t="str">
        <f>IFERROR(""&amp;INDEX(Backlog!I$6:I$1005,Calculation!$B740,1),"")</f>
        <v/>
      </c>
      <c r="K740" s="86" t="str">
        <f>IFERROR(IF(LEN(INDEX(Backlog!J$6:J$1005,Calculation!$B740,1))=0,"Not set",INDEX(Backlog!J$6:J$1005,Calculation!$B740,1)),"")</f>
        <v>Not set</v>
      </c>
      <c r="L740" s="105" t="str">
        <f>IFERROR(IF(INDEX(Backlog!K$6:K$1005,Calculation!$B740,1)="","",INDEX(Backlog!K$6:K$1005,Calculation!$B740,1)),"")</f>
        <v/>
      </c>
      <c r="M740" s="105" t="str">
        <f t="shared" si="230"/>
        <v/>
      </c>
      <c r="N740" s="105" t="str">
        <f>IFERROR(IF(INDEX(Backlog!L$6:L$1005,Calculation!$B740,1)="","",INDEX(Backlog!L$6:L$1005,Calculation!$B740,1)),"")</f>
        <v/>
      </c>
      <c r="O740" s="105" t="str">
        <f t="shared" si="231"/>
        <v/>
      </c>
      <c r="P740" s="86" t="str">
        <f>IFERROR(""&amp;INDEX(Backlog!M$6:M$1005,Calculation!$B740,1),"")</f>
        <v/>
      </c>
      <c r="Q740" s="106" t="str">
        <f t="shared" si="232"/>
        <v/>
      </c>
      <c r="R740" s="106">
        <f t="shared" si="233"/>
        <v>0</v>
      </c>
      <c r="T740" s="107">
        <f t="shared" si="234"/>
        <v>0</v>
      </c>
      <c r="U740" s="86">
        <f t="shared" si="235"/>
        <v>1</v>
      </c>
      <c r="V740" s="86">
        <f t="shared" si="236"/>
        <v>1</v>
      </c>
      <c r="W740" s="86">
        <f t="shared" si="237"/>
        <v>1</v>
      </c>
      <c r="X740" s="86">
        <f t="shared" si="244"/>
        <v>0</v>
      </c>
      <c r="Y740" s="86" t="str">
        <f t="shared" si="238"/>
        <v xml:space="preserve">#0 - </v>
      </c>
      <c r="Z740" s="86" t="str">
        <f t="shared" si="239"/>
        <v>-</v>
      </c>
      <c r="AA740" s="86" t="str">
        <f>IF(X740=0,"",IF(LEN(K740)=0,COLUMN(Kanban!$D$8),IFERROR(MATCH(K740,Kanban!$A$8:$AI$8,0),COLUMN(Kanban!$D$8))))</f>
        <v/>
      </c>
      <c r="AB740" s="86" t="str">
        <f>IF(X740=0,"",2*COUNTIF($AA$5:AA740,AA740)+$AF$5)</f>
        <v/>
      </c>
      <c r="AC740" s="106" t="str">
        <f t="shared" si="245"/>
        <v>-</v>
      </c>
      <c r="BF740" s="111" t="str">
        <f t="array" ref="BF740">IFERROR(SMALL(IF($D$5:$D$1004=$AP$6,$N$5:$N$1004,""),B740),"")</f>
        <v/>
      </c>
      <c r="BG740" s="112" t="str">
        <f>IF(IFERROR(MATCH(BF740,$BF$4:BF739,0),0)=0,MAX($BG$4:BG739)+1,"")</f>
        <v/>
      </c>
      <c r="BH740" s="113" t="str">
        <f t="shared" si="240"/>
        <v/>
      </c>
      <c r="BI740" s="112" t="str">
        <f t="shared" si="241"/>
        <v/>
      </c>
      <c r="BJ740" s="86" t="str">
        <f t="shared" si="242"/>
        <v/>
      </c>
      <c r="BK740" s="86" t="str">
        <f t="shared" si="246"/>
        <v/>
      </c>
      <c r="BL740" s="86" t="str">
        <f t="shared" si="243"/>
        <v/>
      </c>
      <c r="BM740" s="86" t="str">
        <f t="shared" si="247"/>
        <v/>
      </c>
    </row>
    <row r="741" spans="2:65" s="7" customFormat="1" x14ac:dyDescent="0.25">
      <c r="B741" s="104">
        <v>737</v>
      </c>
      <c r="C741" s="86">
        <f>IFERROR(INDEX(Backlog!B$6:B$1005,Calculation!$B741,1),"")</f>
        <v>0</v>
      </c>
      <c r="D741" s="86" t="str">
        <f>IFERROR(IF(INDEX(Backlog!C$6:C$1005,Calculation!$B741,1)="","",INDEX(Backlog!C$6:C$1005,Calculation!$B741,1)),"")</f>
        <v/>
      </c>
      <c r="E741" s="86" t="str">
        <f>IFERROR(""&amp;INDEX(Backlog!D$6:D$1005,Calculation!$B741,1),"")</f>
        <v/>
      </c>
      <c r="F741" s="86" t="str">
        <f>IFERROR(""&amp;INDEX(Backlog!E$6:E$1005,Calculation!$B741,1),"")</f>
        <v/>
      </c>
      <c r="G741" s="86" t="str">
        <f>IFERROR(""&amp;INDEX(Backlog!F$6:F$1005,Calculation!$B741,1),"")</f>
        <v/>
      </c>
      <c r="H741" s="86" t="str">
        <f>IFERROR(IF(INDEX(Backlog!G$6:G$1005,Calculation!$B741,1)="","",INDEX(Backlog!G$6:G$1005,Calculation!$B741,1)),"")</f>
        <v/>
      </c>
      <c r="I741" s="86" t="str">
        <f>IFERROR(IF(INDEX(Backlog!H$6:H$1005,Calculation!$B741,1)="","Not set",INDEX(Backlog!H$6:H$1005,Calculation!$B741,1)),"")</f>
        <v>Not set</v>
      </c>
      <c r="J741" s="86" t="str">
        <f>IFERROR(""&amp;INDEX(Backlog!I$6:I$1005,Calculation!$B741,1),"")</f>
        <v/>
      </c>
      <c r="K741" s="86" t="str">
        <f>IFERROR(IF(LEN(INDEX(Backlog!J$6:J$1005,Calculation!$B741,1))=0,"Not set",INDEX(Backlog!J$6:J$1005,Calculation!$B741,1)),"")</f>
        <v>Not set</v>
      </c>
      <c r="L741" s="105" t="str">
        <f>IFERROR(IF(INDEX(Backlog!K$6:K$1005,Calculation!$B741,1)="","",INDEX(Backlog!K$6:K$1005,Calculation!$B741,1)),"")</f>
        <v/>
      </c>
      <c r="M741" s="105" t="str">
        <f t="shared" si="230"/>
        <v/>
      </c>
      <c r="N741" s="105" t="str">
        <f>IFERROR(IF(INDEX(Backlog!L$6:L$1005,Calculation!$B741,1)="","",INDEX(Backlog!L$6:L$1005,Calculation!$B741,1)),"")</f>
        <v/>
      </c>
      <c r="O741" s="105" t="str">
        <f t="shared" si="231"/>
        <v/>
      </c>
      <c r="P741" s="86" t="str">
        <f>IFERROR(""&amp;INDEX(Backlog!M$6:M$1005,Calculation!$B741,1),"")</f>
        <v/>
      </c>
      <c r="Q741" s="106" t="str">
        <f t="shared" si="232"/>
        <v/>
      </c>
      <c r="R741" s="106">
        <f t="shared" si="233"/>
        <v>0</v>
      </c>
      <c r="T741" s="107">
        <f t="shared" si="234"/>
        <v>0</v>
      </c>
      <c r="U741" s="86">
        <f t="shared" si="235"/>
        <v>1</v>
      </c>
      <c r="V741" s="86">
        <f t="shared" si="236"/>
        <v>1</v>
      </c>
      <c r="W741" s="86">
        <f t="shared" si="237"/>
        <v>1</v>
      </c>
      <c r="X741" s="86">
        <f t="shared" si="244"/>
        <v>0</v>
      </c>
      <c r="Y741" s="86" t="str">
        <f t="shared" si="238"/>
        <v xml:space="preserve">#0 - </v>
      </c>
      <c r="Z741" s="86" t="str">
        <f t="shared" si="239"/>
        <v>-</v>
      </c>
      <c r="AA741" s="86" t="str">
        <f>IF(X741=0,"",IF(LEN(K741)=0,COLUMN(Kanban!$D$8),IFERROR(MATCH(K741,Kanban!$A$8:$AI$8,0),COLUMN(Kanban!$D$8))))</f>
        <v/>
      </c>
      <c r="AB741" s="86" t="str">
        <f>IF(X741=0,"",2*COUNTIF($AA$5:AA741,AA741)+$AF$5)</f>
        <v/>
      </c>
      <c r="AC741" s="106" t="str">
        <f t="shared" si="245"/>
        <v>-</v>
      </c>
      <c r="BF741" s="111" t="str">
        <f t="array" ref="BF741">IFERROR(SMALL(IF($D$5:$D$1004=$AP$6,$N$5:$N$1004,""),B741),"")</f>
        <v/>
      </c>
      <c r="BG741" s="112" t="str">
        <f>IF(IFERROR(MATCH(BF741,$BF$4:BF740,0),0)=0,MAX($BG$4:BG740)+1,"")</f>
        <v/>
      </c>
      <c r="BH741" s="113" t="str">
        <f t="shared" si="240"/>
        <v/>
      </c>
      <c r="BI741" s="112" t="str">
        <f t="shared" si="241"/>
        <v/>
      </c>
      <c r="BJ741" s="86" t="str">
        <f t="shared" si="242"/>
        <v/>
      </c>
      <c r="BK741" s="86" t="str">
        <f t="shared" si="246"/>
        <v/>
      </c>
      <c r="BL741" s="86" t="str">
        <f t="shared" si="243"/>
        <v/>
      </c>
      <c r="BM741" s="86" t="str">
        <f t="shared" si="247"/>
        <v/>
      </c>
    </row>
    <row r="742" spans="2:65" s="7" customFormat="1" x14ac:dyDescent="0.25">
      <c r="B742" s="104">
        <v>738</v>
      </c>
      <c r="C742" s="86">
        <f>IFERROR(INDEX(Backlog!B$6:B$1005,Calculation!$B742,1),"")</f>
        <v>0</v>
      </c>
      <c r="D742" s="86" t="str">
        <f>IFERROR(IF(INDEX(Backlog!C$6:C$1005,Calculation!$B742,1)="","",INDEX(Backlog!C$6:C$1005,Calculation!$B742,1)),"")</f>
        <v/>
      </c>
      <c r="E742" s="86" t="str">
        <f>IFERROR(""&amp;INDEX(Backlog!D$6:D$1005,Calculation!$B742,1),"")</f>
        <v/>
      </c>
      <c r="F742" s="86" t="str">
        <f>IFERROR(""&amp;INDEX(Backlog!E$6:E$1005,Calculation!$B742,1),"")</f>
        <v/>
      </c>
      <c r="G742" s="86" t="str">
        <f>IFERROR(""&amp;INDEX(Backlog!F$6:F$1005,Calculation!$B742,1),"")</f>
        <v/>
      </c>
      <c r="H742" s="86" t="str">
        <f>IFERROR(IF(INDEX(Backlog!G$6:G$1005,Calculation!$B742,1)="","",INDEX(Backlog!G$6:G$1005,Calculation!$B742,1)),"")</f>
        <v/>
      </c>
      <c r="I742" s="86" t="str">
        <f>IFERROR(IF(INDEX(Backlog!H$6:H$1005,Calculation!$B742,1)="","Not set",INDEX(Backlog!H$6:H$1005,Calculation!$B742,1)),"")</f>
        <v>Not set</v>
      </c>
      <c r="J742" s="86" t="str">
        <f>IFERROR(""&amp;INDEX(Backlog!I$6:I$1005,Calculation!$B742,1),"")</f>
        <v/>
      </c>
      <c r="K742" s="86" t="str">
        <f>IFERROR(IF(LEN(INDEX(Backlog!J$6:J$1005,Calculation!$B742,1))=0,"Not set",INDEX(Backlog!J$6:J$1005,Calculation!$B742,1)),"")</f>
        <v>Not set</v>
      </c>
      <c r="L742" s="105" t="str">
        <f>IFERROR(IF(INDEX(Backlog!K$6:K$1005,Calculation!$B742,1)="","",INDEX(Backlog!K$6:K$1005,Calculation!$B742,1)),"")</f>
        <v/>
      </c>
      <c r="M742" s="105" t="str">
        <f t="shared" si="230"/>
        <v/>
      </c>
      <c r="N742" s="105" t="str">
        <f>IFERROR(IF(INDEX(Backlog!L$6:L$1005,Calculation!$B742,1)="","",INDEX(Backlog!L$6:L$1005,Calculation!$B742,1)),"")</f>
        <v/>
      </c>
      <c r="O742" s="105" t="str">
        <f t="shared" si="231"/>
        <v/>
      </c>
      <c r="P742" s="86" t="str">
        <f>IFERROR(""&amp;INDEX(Backlog!M$6:M$1005,Calculation!$B742,1),"")</f>
        <v/>
      </c>
      <c r="Q742" s="106" t="str">
        <f t="shared" si="232"/>
        <v/>
      </c>
      <c r="R742" s="106">
        <f t="shared" si="233"/>
        <v>0</v>
      </c>
      <c r="T742" s="107">
        <f t="shared" si="234"/>
        <v>0</v>
      </c>
      <c r="U742" s="86">
        <f t="shared" si="235"/>
        <v>1</v>
      </c>
      <c r="V742" s="86">
        <f t="shared" si="236"/>
        <v>1</v>
      </c>
      <c r="W742" s="86">
        <f t="shared" si="237"/>
        <v>1</v>
      </c>
      <c r="X742" s="86">
        <f t="shared" si="244"/>
        <v>0</v>
      </c>
      <c r="Y742" s="86" t="str">
        <f t="shared" si="238"/>
        <v xml:space="preserve">#0 - </v>
      </c>
      <c r="Z742" s="86" t="str">
        <f t="shared" si="239"/>
        <v>-</v>
      </c>
      <c r="AA742" s="86" t="str">
        <f>IF(X742=0,"",IF(LEN(K742)=0,COLUMN(Kanban!$D$8),IFERROR(MATCH(K742,Kanban!$A$8:$AI$8,0),COLUMN(Kanban!$D$8))))</f>
        <v/>
      </c>
      <c r="AB742" s="86" t="str">
        <f>IF(X742=0,"",2*COUNTIF($AA$5:AA742,AA742)+$AF$5)</f>
        <v/>
      </c>
      <c r="AC742" s="106" t="str">
        <f t="shared" si="245"/>
        <v>-</v>
      </c>
      <c r="BF742" s="111" t="str">
        <f t="array" ref="BF742">IFERROR(SMALL(IF($D$5:$D$1004=$AP$6,$N$5:$N$1004,""),B742),"")</f>
        <v/>
      </c>
      <c r="BG742" s="112" t="str">
        <f>IF(IFERROR(MATCH(BF742,$BF$4:BF741,0),0)=0,MAX($BG$4:BG741)+1,"")</f>
        <v/>
      </c>
      <c r="BH742" s="113" t="str">
        <f t="shared" si="240"/>
        <v/>
      </c>
      <c r="BI742" s="112" t="str">
        <f t="shared" si="241"/>
        <v/>
      </c>
      <c r="BJ742" s="86" t="str">
        <f t="shared" si="242"/>
        <v/>
      </c>
      <c r="BK742" s="86" t="str">
        <f t="shared" si="246"/>
        <v/>
      </c>
      <c r="BL742" s="86" t="str">
        <f t="shared" si="243"/>
        <v/>
      </c>
      <c r="BM742" s="86" t="str">
        <f t="shared" si="247"/>
        <v/>
      </c>
    </row>
    <row r="743" spans="2:65" s="7" customFormat="1" x14ac:dyDescent="0.25">
      <c r="B743" s="104">
        <v>739</v>
      </c>
      <c r="C743" s="86">
        <f>IFERROR(INDEX(Backlog!B$6:B$1005,Calculation!$B743,1),"")</f>
        <v>0</v>
      </c>
      <c r="D743" s="86" t="str">
        <f>IFERROR(IF(INDEX(Backlog!C$6:C$1005,Calculation!$B743,1)="","",INDEX(Backlog!C$6:C$1005,Calculation!$B743,1)),"")</f>
        <v/>
      </c>
      <c r="E743" s="86" t="str">
        <f>IFERROR(""&amp;INDEX(Backlog!D$6:D$1005,Calculation!$B743,1),"")</f>
        <v/>
      </c>
      <c r="F743" s="86" t="str">
        <f>IFERROR(""&amp;INDEX(Backlog!E$6:E$1005,Calculation!$B743,1),"")</f>
        <v/>
      </c>
      <c r="G743" s="86" t="str">
        <f>IFERROR(""&amp;INDEX(Backlog!F$6:F$1005,Calculation!$B743,1),"")</f>
        <v/>
      </c>
      <c r="H743" s="86" t="str">
        <f>IFERROR(IF(INDEX(Backlog!G$6:G$1005,Calculation!$B743,1)="","",INDEX(Backlog!G$6:G$1005,Calculation!$B743,1)),"")</f>
        <v/>
      </c>
      <c r="I743" s="86" t="str">
        <f>IFERROR(IF(INDEX(Backlog!H$6:H$1005,Calculation!$B743,1)="","Not set",INDEX(Backlog!H$6:H$1005,Calculation!$B743,1)),"")</f>
        <v>Not set</v>
      </c>
      <c r="J743" s="86" t="str">
        <f>IFERROR(""&amp;INDEX(Backlog!I$6:I$1005,Calculation!$B743,1),"")</f>
        <v/>
      </c>
      <c r="K743" s="86" t="str">
        <f>IFERROR(IF(LEN(INDEX(Backlog!J$6:J$1005,Calculation!$B743,1))=0,"Not set",INDEX(Backlog!J$6:J$1005,Calculation!$B743,1)),"")</f>
        <v>Not set</v>
      </c>
      <c r="L743" s="105" t="str">
        <f>IFERROR(IF(INDEX(Backlog!K$6:K$1005,Calculation!$B743,1)="","",INDEX(Backlog!K$6:K$1005,Calculation!$B743,1)),"")</f>
        <v/>
      </c>
      <c r="M743" s="105" t="str">
        <f t="shared" si="230"/>
        <v/>
      </c>
      <c r="N743" s="105" t="str">
        <f>IFERROR(IF(INDEX(Backlog!L$6:L$1005,Calculation!$B743,1)="","",INDEX(Backlog!L$6:L$1005,Calculation!$B743,1)),"")</f>
        <v/>
      </c>
      <c r="O743" s="105" t="str">
        <f t="shared" si="231"/>
        <v/>
      </c>
      <c r="P743" s="86" t="str">
        <f>IFERROR(""&amp;INDEX(Backlog!M$6:M$1005,Calculation!$B743,1),"")</f>
        <v/>
      </c>
      <c r="Q743" s="106" t="str">
        <f t="shared" si="232"/>
        <v/>
      </c>
      <c r="R743" s="106">
        <f t="shared" si="233"/>
        <v>0</v>
      </c>
      <c r="T743" s="107">
        <f t="shared" si="234"/>
        <v>0</v>
      </c>
      <c r="U743" s="86">
        <f t="shared" si="235"/>
        <v>1</v>
      </c>
      <c r="V743" s="86">
        <f t="shared" si="236"/>
        <v>1</v>
      </c>
      <c r="W743" s="86">
        <f t="shared" si="237"/>
        <v>1</v>
      </c>
      <c r="X743" s="86">
        <f t="shared" si="244"/>
        <v>0</v>
      </c>
      <c r="Y743" s="86" t="str">
        <f t="shared" si="238"/>
        <v xml:space="preserve">#0 - </v>
      </c>
      <c r="Z743" s="86" t="str">
        <f t="shared" si="239"/>
        <v>-</v>
      </c>
      <c r="AA743" s="86" t="str">
        <f>IF(X743=0,"",IF(LEN(K743)=0,COLUMN(Kanban!$D$8),IFERROR(MATCH(K743,Kanban!$A$8:$AI$8,0),COLUMN(Kanban!$D$8))))</f>
        <v/>
      </c>
      <c r="AB743" s="86" t="str">
        <f>IF(X743=0,"",2*COUNTIF($AA$5:AA743,AA743)+$AF$5)</f>
        <v/>
      </c>
      <c r="AC743" s="106" t="str">
        <f t="shared" si="245"/>
        <v>-</v>
      </c>
      <c r="BF743" s="111" t="str">
        <f t="array" ref="BF743">IFERROR(SMALL(IF($D$5:$D$1004=$AP$6,$N$5:$N$1004,""),B743),"")</f>
        <v/>
      </c>
      <c r="BG743" s="112" t="str">
        <f>IF(IFERROR(MATCH(BF743,$BF$4:BF742,0),0)=0,MAX($BG$4:BG742)+1,"")</f>
        <v/>
      </c>
      <c r="BH743" s="113" t="str">
        <f t="shared" si="240"/>
        <v/>
      </c>
      <c r="BI743" s="112" t="str">
        <f t="shared" si="241"/>
        <v/>
      </c>
      <c r="BJ743" s="86" t="str">
        <f t="shared" si="242"/>
        <v/>
      </c>
      <c r="BK743" s="86" t="str">
        <f t="shared" si="246"/>
        <v/>
      </c>
      <c r="BL743" s="86" t="str">
        <f t="shared" si="243"/>
        <v/>
      </c>
      <c r="BM743" s="86" t="str">
        <f t="shared" si="247"/>
        <v/>
      </c>
    </row>
    <row r="744" spans="2:65" s="7" customFormat="1" x14ac:dyDescent="0.25">
      <c r="B744" s="104">
        <v>740</v>
      </c>
      <c r="C744" s="86">
        <f>IFERROR(INDEX(Backlog!B$6:B$1005,Calculation!$B744,1),"")</f>
        <v>0</v>
      </c>
      <c r="D744" s="86" t="str">
        <f>IFERROR(IF(INDEX(Backlog!C$6:C$1005,Calculation!$B744,1)="","",INDEX(Backlog!C$6:C$1005,Calculation!$B744,1)),"")</f>
        <v/>
      </c>
      <c r="E744" s="86" t="str">
        <f>IFERROR(""&amp;INDEX(Backlog!D$6:D$1005,Calculation!$B744,1),"")</f>
        <v/>
      </c>
      <c r="F744" s="86" t="str">
        <f>IFERROR(""&amp;INDEX(Backlog!E$6:E$1005,Calculation!$B744,1),"")</f>
        <v/>
      </c>
      <c r="G744" s="86" t="str">
        <f>IFERROR(""&amp;INDEX(Backlog!F$6:F$1005,Calculation!$B744,1),"")</f>
        <v/>
      </c>
      <c r="H744" s="86" t="str">
        <f>IFERROR(IF(INDEX(Backlog!G$6:G$1005,Calculation!$B744,1)="","",INDEX(Backlog!G$6:G$1005,Calculation!$B744,1)),"")</f>
        <v/>
      </c>
      <c r="I744" s="86" t="str">
        <f>IFERROR(IF(INDEX(Backlog!H$6:H$1005,Calculation!$B744,1)="","Not set",INDEX(Backlog!H$6:H$1005,Calculation!$B744,1)),"")</f>
        <v>Not set</v>
      </c>
      <c r="J744" s="86" t="str">
        <f>IFERROR(""&amp;INDEX(Backlog!I$6:I$1005,Calculation!$B744,1),"")</f>
        <v/>
      </c>
      <c r="K744" s="86" t="str">
        <f>IFERROR(IF(LEN(INDEX(Backlog!J$6:J$1005,Calculation!$B744,1))=0,"Not set",INDEX(Backlog!J$6:J$1005,Calculation!$B744,1)),"")</f>
        <v>Not set</v>
      </c>
      <c r="L744" s="105" t="str">
        <f>IFERROR(IF(INDEX(Backlog!K$6:K$1005,Calculation!$B744,1)="","",INDEX(Backlog!K$6:K$1005,Calculation!$B744,1)),"")</f>
        <v/>
      </c>
      <c r="M744" s="105" t="str">
        <f t="shared" si="230"/>
        <v/>
      </c>
      <c r="N744" s="105" t="str">
        <f>IFERROR(IF(INDEX(Backlog!L$6:L$1005,Calculation!$B744,1)="","",INDEX(Backlog!L$6:L$1005,Calculation!$B744,1)),"")</f>
        <v/>
      </c>
      <c r="O744" s="105" t="str">
        <f t="shared" si="231"/>
        <v/>
      </c>
      <c r="P744" s="86" t="str">
        <f>IFERROR(""&amp;INDEX(Backlog!M$6:M$1005,Calculation!$B744,1),"")</f>
        <v/>
      </c>
      <c r="Q744" s="106" t="str">
        <f t="shared" si="232"/>
        <v/>
      </c>
      <c r="R744" s="106">
        <f t="shared" si="233"/>
        <v>0</v>
      </c>
      <c r="T744" s="107">
        <f t="shared" si="234"/>
        <v>0</v>
      </c>
      <c r="U744" s="86">
        <f t="shared" si="235"/>
        <v>1</v>
      </c>
      <c r="V744" s="86">
        <f t="shared" si="236"/>
        <v>1</v>
      </c>
      <c r="W744" s="86">
        <f t="shared" si="237"/>
        <v>1</v>
      </c>
      <c r="X744" s="86">
        <f t="shared" si="244"/>
        <v>0</v>
      </c>
      <c r="Y744" s="86" t="str">
        <f t="shared" si="238"/>
        <v xml:space="preserve">#0 - </v>
      </c>
      <c r="Z744" s="86" t="str">
        <f t="shared" si="239"/>
        <v>-</v>
      </c>
      <c r="AA744" s="86" t="str">
        <f>IF(X744=0,"",IF(LEN(K744)=0,COLUMN(Kanban!$D$8),IFERROR(MATCH(K744,Kanban!$A$8:$AI$8,0),COLUMN(Kanban!$D$8))))</f>
        <v/>
      </c>
      <c r="AB744" s="86" t="str">
        <f>IF(X744=0,"",2*COUNTIF($AA$5:AA744,AA744)+$AF$5)</f>
        <v/>
      </c>
      <c r="AC744" s="106" t="str">
        <f t="shared" si="245"/>
        <v>-</v>
      </c>
      <c r="BF744" s="111" t="str">
        <f t="array" ref="BF744">IFERROR(SMALL(IF($D$5:$D$1004=$AP$6,$N$5:$N$1004,""),B744),"")</f>
        <v/>
      </c>
      <c r="BG744" s="112" t="str">
        <f>IF(IFERROR(MATCH(BF744,$BF$4:BF743,0),0)=0,MAX($BG$4:BG743)+1,"")</f>
        <v/>
      </c>
      <c r="BH744" s="113" t="str">
        <f t="shared" si="240"/>
        <v/>
      </c>
      <c r="BI744" s="112" t="str">
        <f t="shared" si="241"/>
        <v/>
      </c>
      <c r="BJ744" s="86" t="str">
        <f t="shared" si="242"/>
        <v/>
      </c>
      <c r="BK744" s="86" t="str">
        <f t="shared" si="246"/>
        <v/>
      </c>
      <c r="BL744" s="86" t="str">
        <f t="shared" si="243"/>
        <v/>
      </c>
      <c r="BM744" s="86" t="str">
        <f t="shared" si="247"/>
        <v/>
      </c>
    </row>
    <row r="745" spans="2:65" s="7" customFormat="1" x14ac:dyDescent="0.25">
      <c r="B745" s="104">
        <v>741</v>
      </c>
      <c r="C745" s="86">
        <f>IFERROR(INDEX(Backlog!B$6:B$1005,Calculation!$B745,1),"")</f>
        <v>0</v>
      </c>
      <c r="D745" s="86" t="str">
        <f>IFERROR(IF(INDEX(Backlog!C$6:C$1005,Calculation!$B745,1)="","",INDEX(Backlog!C$6:C$1005,Calculation!$B745,1)),"")</f>
        <v/>
      </c>
      <c r="E745" s="86" t="str">
        <f>IFERROR(""&amp;INDEX(Backlog!D$6:D$1005,Calculation!$B745,1),"")</f>
        <v/>
      </c>
      <c r="F745" s="86" t="str">
        <f>IFERROR(""&amp;INDEX(Backlog!E$6:E$1005,Calculation!$B745,1),"")</f>
        <v/>
      </c>
      <c r="G745" s="86" t="str">
        <f>IFERROR(""&amp;INDEX(Backlog!F$6:F$1005,Calculation!$B745,1),"")</f>
        <v/>
      </c>
      <c r="H745" s="86" t="str">
        <f>IFERROR(IF(INDEX(Backlog!G$6:G$1005,Calculation!$B745,1)="","",INDEX(Backlog!G$6:G$1005,Calculation!$B745,1)),"")</f>
        <v/>
      </c>
      <c r="I745" s="86" t="str">
        <f>IFERROR(IF(INDEX(Backlog!H$6:H$1005,Calculation!$B745,1)="","Not set",INDEX(Backlog!H$6:H$1005,Calculation!$B745,1)),"")</f>
        <v>Not set</v>
      </c>
      <c r="J745" s="86" t="str">
        <f>IFERROR(""&amp;INDEX(Backlog!I$6:I$1005,Calculation!$B745,1),"")</f>
        <v/>
      </c>
      <c r="K745" s="86" t="str">
        <f>IFERROR(IF(LEN(INDEX(Backlog!J$6:J$1005,Calculation!$B745,1))=0,"Not set",INDEX(Backlog!J$6:J$1005,Calculation!$B745,1)),"")</f>
        <v>Not set</v>
      </c>
      <c r="L745" s="105" t="str">
        <f>IFERROR(IF(INDEX(Backlog!K$6:K$1005,Calculation!$B745,1)="","",INDEX(Backlog!K$6:K$1005,Calculation!$B745,1)),"")</f>
        <v/>
      </c>
      <c r="M745" s="105" t="str">
        <f t="shared" si="230"/>
        <v/>
      </c>
      <c r="N745" s="105" t="str">
        <f>IFERROR(IF(INDEX(Backlog!L$6:L$1005,Calculation!$B745,1)="","",INDEX(Backlog!L$6:L$1005,Calculation!$B745,1)),"")</f>
        <v/>
      </c>
      <c r="O745" s="105" t="str">
        <f t="shared" si="231"/>
        <v/>
      </c>
      <c r="P745" s="86" t="str">
        <f>IFERROR(""&amp;INDEX(Backlog!M$6:M$1005,Calculation!$B745,1),"")</f>
        <v/>
      </c>
      <c r="Q745" s="106" t="str">
        <f t="shared" si="232"/>
        <v/>
      </c>
      <c r="R745" s="106">
        <f t="shared" si="233"/>
        <v>0</v>
      </c>
      <c r="T745" s="107">
        <f t="shared" si="234"/>
        <v>0</v>
      </c>
      <c r="U745" s="86">
        <f t="shared" si="235"/>
        <v>1</v>
      </c>
      <c r="V745" s="86">
        <f t="shared" si="236"/>
        <v>1</v>
      </c>
      <c r="W745" s="86">
        <f t="shared" si="237"/>
        <v>1</v>
      </c>
      <c r="X745" s="86">
        <f t="shared" si="244"/>
        <v>0</v>
      </c>
      <c r="Y745" s="86" t="str">
        <f t="shared" si="238"/>
        <v xml:space="preserve">#0 - </v>
      </c>
      <c r="Z745" s="86" t="str">
        <f t="shared" si="239"/>
        <v>-</v>
      </c>
      <c r="AA745" s="86" t="str">
        <f>IF(X745=0,"",IF(LEN(K745)=0,COLUMN(Kanban!$D$8),IFERROR(MATCH(K745,Kanban!$A$8:$AI$8,0),COLUMN(Kanban!$D$8))))</f>
        <v/>
      </c>
      <c r="AB745" s="86" t="str">
        <f>IF(X745=0,"",2*COUNTIF($AA$5:AA745,AA745)+$AF$5)</f>
        <v/>
      </c>
      <c r="AC745" s="106" t="str">
        <f t="shared" si="245"/>
        <v>-</v>
      </c>
      <c r="BF745" s="111" t="str">
        <f t="array" ref="BF745">IFERROR(SMALL(IF($D$5:$D$1004=$AP$6,$N$5:$N$1004,""),B745),"")</f>
        <v/>
      </c>
      <c r="BG745" s="112" t="str">
        <f>IF(IFERROR(MATCH(BF745,$BF$4:BF744,0),0)=0,MAX($BG$4:BG744)+1,"")</f>
        <v/>
      </c>
      <c r="BH745" s="113" t="str">
        <f t="shared" si="240"/>
        <v/>
      </c>
      <c r="BI745" s="112" t="str">
        <f t="shared" si="241"/>
        <v/>
      </c>
      <c r="BJ745" s="86" t="str">
        <f t="shared" si="242"/>
        <v/>
      </c>
      <c r="BK745" s="86" t="str">
        <f t="shared" si="246"/>
        <v/>
      </c>
      <c r="BL745" s="86" t="str">
        <f t="shared" si="243"/>
        <v/>
      </c>
      <c r="BM745" s="86" t="str">
        <f t="shared" si="247"/>
        <v/>
      </c>
    </row>
    <row r="746" spans="2:65" s="7" customFormat="1" x14ac:dyDescent="0.25">
      <c r="B746" s="104">
        <v>742</v>
      </c>
      <c r="C746" s="86">
        <f>IFERROR(INDEX(Backlog!B$6:B$1005,Calculation!$B746,1),"")</f>
        <v>0</v>
      </c>
      <c r="D746" s="86" t="str">
        <f>IFERROR(IF(INDEX(Backlog!C$6:C$1005,Calculation!$B746,1)="","",INDEX(Backlog!C$6:C$1005,Calculation!$B746,1)),"")</f>
        <v/>
      </c>
      <c r="E746" s="86" t="str">
        <f>IFERROR(""&amp;INDEX(Backlog!D$6:D$1005,Calculation!$B746,1),"")</f>
        <v/>
      </c>
      <c r="F746" s="86" t="str">
        <f>IFERROR(""&amp;INDEX(Backlog!E$6:E$1005,Calculation!$B746,1),"")</f>
        <v/>
      </c>
      <c r="G746" s="86" t="str">
        <f>IFERROR(""&amp;INDEX(Backlog!F$6:F$1005,Calculation!$B746,1),"")</f>
        <v/>
      </c>
      <c r="H746" s="86" t="str">
        <f>IFERROR(IF(INDEX(Backlog!G$6:G$1005,Calculation!$B746,1)="","",INDEX(Backlog!G$6:G$1005,Calculation!$B746,1)),"")</f>
        <v/>
      </c>
      <c r="I746" s="86" t="str">
        <f>IFERROR(IF(INDEX(Backlog!H$6:H$1005,Calculation!$B746,1)="","Not set",INDEX(Backlog!H$6:H$1005,Calculation!$B746,1)),"")</f>
        <v>Not set</v>
      </c>
      <c r="J746" s="86" t="str">
        <f>IFERROR(""&amp;INDEX(Backlog!I$6:I$1005,Calculation!$B746,1),"")</f>
        <v/>
      </c>
      <c r="K746" s="86" t="str">
        <f>IFERROR(IF(LEN(INDEX(Backlog!J$6:J$1005,Calculation!$B746,1))=0,"Not set",INDEX(Backlog!J$6:J$1005,Calculation!$B746,1)),"")</f>
        <v>Not set</v>
      </c>
      <c r="L746" s="105" t="str">
        <f>IFERROR(IF(INDEX(Backlog!K$6:K$1005,Calculation!$B746,1)="","",INDEX(Backlog!K$6:K$1005,Calculation!$B746,1)),"")</f>
        <v/>
      </c>
      <c r="M746" s="105" t="str">
        <f t="shared" si="230"/>
        <v/>
      </c>
      <c r="N746" s="105" t="str">
        <f>IFERROR(IF(INDEX(Backlog!L$6:L$1005,Calculation!$B746,1)="","",INDEX(Backlog!L$6:L$1005,Calculation!$B746,1)),"")</f>
        <v/>
      </c>
      <c r="O746" s="105" t="str">
        <f t="shared" si="231"/>
        <v/>
      </c>
      <c r="P746" s="86" t="str">
        <f>IFERROR(""&amp;INDEX(Backlog!M$6:M$1005,Calculation!$B746,1),"")</f>
        <v/>
      </c>
      <c r="Q746" s="106" t="str">
        <f t="shared" si="232"/>
        <v/>
      </c>
      <c r="R746" s="106">
        <f t="shared" si="233"/>
        <v>0</v>
      </c>
      <c r="T746" s="107">
        <f t="shared" si="234"/>
        <v>0</v>
      </c>
      <c r="U746" s="86">
        <f t="shared" si="235"/>
        <v>1</v>
      </c>
      <c r="V746" s="86">
        <f t="shared" si="236"/>
        <v>1</v>
      </c>
      <c r="W746" s="86">
        <f t="shared" si="237"/>
        <v>1</v>
      </c>
      <c r="X746" s="86">
        <f t="shared" si="244"/>
        <v>0</v>
      </c>
      <c r="Y746" s="86" t="str">
        <f t="shared" si="238"/>
        <v xml:space="preserve">#0 - </v>
      </c>
      <c r="Z746" s="86" t="str">
        <f t="shared" si="239"/>
        <v>-</v>
      </c>
      <c r="AA746" s="86" t="str">
        <f>IF(X746=0,"",IF(LEN(K746)=0,COLUMN(Kanban!$D$8),IFERROR(MATCH(K746,Kanban!$A$8:$AI$8,0),COLUMN(Kanban!$D$8))))</f>
        <v/>
      </c>
      <c r="AB746" s="86" t="str">
        <f>IF(X746=0,"",2*COUNTIF($AA$5:AA746,AA746)+$AF$5)</f>
        <v/>
      </c>
      <c r="AC746" s="106" t="str">
        <f t="shared" si="245"/>
        <v>-</v>
      </c>
      <c r="BF746" s="111" t="str">
        <f t="array" ref="BF746">IFERROR(SMALL(IF($D$5:$D$1004=$AP$6,$N$5:$N$1004,""),B746),"")</f>
        <v/>
      </c>
      <c r="BG746" s="112" t="str">
        <f>IF(IFERROR(MATCH(BF746,$BF$4:BF745,0),0)=0,MAX($BG$4:BG745)+1,"")</f>
        <v/>
      </c>
      <c r="BH746" s="113" t="str">
        <f t="shared" si="240"/>
        <v/>
      </c>
      <c r="BI746" s="112" t="str">
        <f t="shared" si="241"/>
        <v/>
      </c>
      <c r="BJ746" s="86" t="str">
        <f t="shared" si="242"/>
        <v/>
      </c>
      <c r="BK746" s="86" t="str">
        <f t="shared" si="246"/>
        <v/>
      </c>
      <c r="BL746" s="86" t="str">
        <f t="shared" si="243"/>
        <v/>
      </c>
      <c r="BM746" s="86" t="str">
        <f t="shared" si="247"/>
        <v/>
      </c>
    </row>
    <row r="747" spans="2:65" s="7" customFormat="1" x14ac:dyDescent="0.25">
      <c r="B747" s="104">
        <v>743</v>
      </c>
      <c r="C747" s="86">
        <f>IFERROR(INDEX(Backlog!B$6:B$1005,Calculation!$B747,1),"")</f>
        <v>0</v>
      </c>
      <c r="D747" s="86" t="str">
        <f>IFERROR(IF(INDEX(Backlog!C$6:C$1005,Calculation!$B747,1)="","",INDEX(Backlog!C$6:C$1005,Calculation!$B747,1)),"")</f>
        <v/>
      </c>
      <c r="E747" s="86" t="str">
        <f>IFERROR(""&amp;INDEX(Backlog!D$6:D$1005,Calculation!$B747,1),"")</f>
        <v/>
      </c>
      <c r="F747" s="86" t="str">
        <f>IFERROR(""&amp;INDEX(Backlog!E$6:E$1005,Calculation!$B747,1),"")</f>
        <v/>
      </c>
      <c r="G747" s="86" t="str">
        <f>IFERROR(""&amp;INDEX(Backlog!F$6:F$1005,Calculation!$B747,1),"")</f>
        <v/>
      </c>
      <c r="H747" s="86" t="str">
        <f>IFERROR(IF(INDEX(Backlog!G$6:G$1005,Calculation!$B747,1)="","",INDEX(Backlog!G$6:G$1005,Calculation!$B747,1)),"")</f>
        <v/>
      </c>
      <c r="I747" s="86" t="str">
        <f>IFERROR(IF(INDEX(Backlog!H$6:H$1005,Calculation!$B747,1)="","Not set",INDEX(Backlog!H$6:H$1005,Calculation!$B747,1)),"")</f>
        <v>Not set</v>
      </c>
      <c r="J747" s="86" t="str">
        <f>IFERROR(""&amp;INDEX(Backlog!I$6:I$1005,Calculation!$B747,1),"")</f>
        <v/>
      </c>
      <c r="K747" s="86" t="str">
        <f>IFERROR(IF(LEN(INDEX(Backlog!J$6:J$1005,Calculation!$B747,1))=0,"Not set",INDEX(Backlog!J$6:J$1005,Calculation!$B747,1)),"")</f>
        <v>Not set</v>
      </c>
      <c r="L747" s="105" t="str">
        <f>IFERROR(IF(INDEX(Backlog!K$6:K$1005,Calculation!$B747,1)="","",INDEX(Backlog!K$6:K$1005,Calculation!$B747,1)),"")</f>
        <v/>
      </c>
      <c r="M747" s="105" t="str">
        <f t="shared" si="230"/>
        <v/>
      </c>
      <c r="N747" s="105" t="str">
        <f>IFERROR(IF(INDEX(Backlog!L$6:L$1005,Calculation!$B747,1)="","",INDEX(Backlog!L$6:L$1005,Calculation!$B747,1)),"")</f>
        <v/>
      </c>
      <c r="O747" s="105" t="str">
        <f t="shared" si="231"/>
        <v/>
      </c>
      <c r="P747" s="86" t="str">
        <f>IFERROR(""&amp;INDEX(Backlog!M$6:M$1005,Calculation!$B747,1),"")</f>
        <v/>
      </c>
      <c r="Q747" s="106" t="str">
        <f t="shared" si="232"/>
        <v/>
      </c>
      <c r="R747" s="106">
        <f t="shared" si="233"/>
        <v>0</v>
      </c>
      <c r="T747" s="107">
        <f t="shared" si="234"/>
        <v>0</v>
      </c>
      <c r="U747" s="86">
        <f t="shared" si="235"/>
        <v>1</v>
      </c>
      <c r="V747" s="86">
        <f t="shared" si="236"/>
        <v>1</v>
      </c>
      <c r="W747" s="86">
        <f t="shared" si="237"/>
        <v>1</v>
      </c>
      <c r="X747" s="86">
        <f t="shared" si="244"/>
        <v>0</v>
      </c>
      <c r="Y747" s="86" t="str">
        <f t="shared" si="238"/>
        <v xml:space="preserve">#0 - </v>
      </c>
      <c r="Z747" s="86" t="str">
        <f t="shared" si="239"/>
        <v>-</v>
      </c>
      <c r="AA747" s="86" t="str">
        <f>IF(X747=0,"",IF(LEN(K747)=0,COLUMN(Kanban!$D$8),IFERROR(MATCH(K747,Kanban!$A$8:$AI$8,0),COLUMN(Kanban!$D$8))))</f>
        <v/>
      </c>
      <c r="AB747" s="86" t="str">
        <f>IF(X747=0,"",2*COUNTIF($AA$5:AA747,AA747)+$AF$5)</f>
        <v/>
      </c>
      <c r="AC747" s="106" t="str">
        <f t="shared" si="245"/>
        <v>-</v>
      </c>
      <c r="BF747" s="111" t="str">
        <f t="array" ref="BF747">IFERROR(SMALL(IF($D$5:$D$1004=$AP$6,$N$5:$N$1004,""),B747),"")</f>
        <v/>
      </c>
      <c r="BG747" s="112" t="str">
        <f>IF(IFERROR(MATCH(BF747,$BF$4:BF746,0),0)=0,MAX($BG$4:BG746)+1,"")</f>
        <v/>
      </c>
      <c r="BH747" s="113" t="str">
        <f t="shared" si="240"/>
        <v/>
      </c>
      <c r="BI747" s="112" t="str">
        <f t="shared" si="241"/>
        <v/>
      </c>
      <c r="BJ747" s="86" t="str">
        <f t="shared" si="242"/>
        <v/>
      </c>
      <c r="BK747" s="86" t="str">
        <f t="shared" si="246"/>
        <v/>
      </c>
      <c r="BL747" s="86" t="str">
        <f t="shared" si="243"/>
        <v/>
      </c>
      <c r="BM747" s="86" t="str">
        <f t="shared" si="247"/>
        <v/>
      </c>
    </row>
    <row r="748" spans="2:65" s="7" customFormat="1" x14ac:dyDescent="0.25">
      <c r="B748" s="104">
        <v>744</v>
      </c>
      <c r="C748" s="86">
        <f>IFERROR(INDEX(Backlog!B$6:B$1005,Calculation!$B748,1),"")</f>
        <v>0</v>
      </c>
      <c r="D748" s="86" t="str">
        <f>IFERROR(IF(INDEX(Backlog!C$6:C$1005,Calculation!$B748,1)="","",INDEX(Backlog!C$6:C$1005,Calculation!$B748,1)),"")</f>
        <v/>
      </c>
      <c r="E748" s="86" t="str">
        <f>IFERROR(""&amp;INDEX(Backlog!D$6:D$1005,Calculation!$B748,1),"")</f>
        <v/>
      </c>
      <c r="F748" s="86" t="str">
        <f>IFERROR(""&amp;INDEX(Backlog!E$6:E$1005,Calculation!$B748,1),"")</f>
        <v/>
      </c>
      <c r="G748" s="86" t="str">
        <f>IFERROR(""&amp;INDEX(Backlog!F$6:F$1005,Calculation!$B748,1),"")</f>
        <v/>
      </c>
      <c r="H748" s="86" t="str">
        <f>IFERROR(IF(INDEX(Backlog!G$6:G$1005,Calculation!$B748,1)="","",INDEX(Backlog!G$6:G$1005,Calculation!$B748,1)),"")</f>
        <v/>
      </c>
      <c r="I748" s="86" t="str">
        <f>IFERROR(IF(INDEX(Backlog!H$6:H$1005,Calculation!$B748,1)="","Not set",INDEX(Backlog!H$6:H$1005,Calculation!$B748,1)),"")</f>
        <v>Not set</v>
      </c>
      <c r="J748" s="86" t="str">
        <f>IFERROR(""&amp;INDEX(Backlog!I$6:I$1005,Calculation!$B748,1),"")</f>
        <v/>
      </c>
      <c r="K748" s="86" t="str">
        <f>IFERROR(IF(LEN(INDEX(Backlog!J$6:J$1005,Calculation!$B748,1))=0,"Not set",INDEX(Backlog!J$6:J$1005,Calculation!$B748,1)),"")</f>
        <v>Not set</v>
      </c>
      <c r="L748" s="105" t="str">
        <f>IFERROR(IF(INDEX(Backlog!K$6:K$1005,Calculation!$B748,1)="","",INDEX(Backlog!K$6:K$1005,Calculation!$B748,1)),"")</f>
        <v/>
      </c>
      <c r="M748" s="105" t="str">
        <f t="shared" si="230"/>
        <v/>
      </c>
      <c r="N748" s="105" t="str">
        <f>IFERROR(IF(INDEX(Backlog!L$6:L$1005,Calculation!$B748,1)="","",INDEX(Backlog!L$6:L$1005,Calculation!$B748,1)),"")</f>
        <v/>
      </c>
      <c r="O748" s="105" t="str">
        <f t="shared" si="231"/>
        <v/>
      </c>
      <c r="P748" s="86" t="str">
        <f>IFERROR(""&amp;INDEX(Backlog!M$6:M$1005,Calculation!$B748,1),"")</f>
        <v/>
      </c>
      <c r="Q748" s="106" t="str">
        <f t="shared" si="232"/>
        <v/>
      </c>
      <c r="R748" s="106">
        <f t="shared" si="233"/>
        <v>0</v>
      </c>
      <c r="T748" s="107">
        <f t="shared" si="234"/>
        <v>0</v>
      </c>
      <c r="U748" s="86">
        <f t="shared" si="235"/>
        <v>1</v>
      </c>
      <c r="V748" s="86">
        <f t="shared" si="236"/>
        <v>1</v>
      </c>
      <c r="W748" s="86">
        <f t="shared" si="237"/>
        <v>1</v>
      </c>
      <c r="X748" s="86">
        <f t="shared" si="244"/>
        <v>0</v>
      </c>
      <c r="Y748" s="86" t="str">
        <f t="shared" si="238"/>
        <v xml:space="preserve">#0 - </v>
      </c>
      <c r="Z748" s="86" t="str">
        <f t="shared" si="239"/>
        <v>-</v>
      </c>
      <c r="AA748" s="86" t="str">
        <f>IF(X748=0,"",IF(LEN(K748)=0,COLUMN(Kanban!$D$8),IFERROR(MATCH(K748,Kanban!$A$8:$AI$8,0),COLUMN(Kanban!$D$8))))</f>
        <v/>
      </c>
      <c r="AB748" s="86" t="str">
        <f>IF(X748=0,"",2*COUNTIF($AA$5:AA748,AA748)+$AF$5)</f>
        <v/>
      </c>
      <c r="AC748" s="106" t="str">
        <f t="shared" si="245"/>
        <v>-</v>
      </c>
      <c r="BF748" s="111" t="str">
        <f t="array" ref="BF748">IFERROR(SMALL(IF($D$5:$D$1004=$AP$6,$N$5:$N$1004,""),B748),"")</f>
        <v/>
      </c>
      <c r="BG748" s="112" t="str">
        <f>IF(IFERROR(MATCH(BF748,$BF$4:BF747,0),0)=0,MAX($BG$4:BG747)+1,"")</f>
        <v/>
      </c>
      <c r="BH748" s="113" t="str">
        <f t="shared" si="240"/>
        <v/>
      </c>
      <c r="BI748" s="112" t="str">
        <f t="shared" si="241"/>
        <v/>
      </c>
      <c r="BJ748" s="86" t="str">
        <f t="shared" si="242"/>
        <v/>
      </c>
      <c r="BK748" s="86" t="str">
        <f t="shared" si="246"/>
        <v/>
      </c>
      <c r="BL748" s="86" t="str">
        <f t="shared" si="243"/>
        <v/>
      </c>
      <c r="BM748" s="86" t="str">
        <f t="shared" si="247"/>
        <v/>
      </c>
    </row>
    <row r="749" spans="2:65" s="7" customFormat="1" x14ac:dyDescent="0.25">
      <c r="B749" s="104">
        <v>745</v>
      </c>
      <c r="C749" s="86">
        <f>IFERROR(INDEX(Backlog!B$6:B$1005,Calculation!$B749,1),"")</f>
        <v>0</v>
      </c>
      <c r="D749" s="86" t="str">
        <f>IFERROR(IF(INDEX(Backlog!C$6:C$1005,Calculation!$B749,1)="","",INDEX(Backlog!C$6:C$1005,Calculation!$B749,1)),"")</f>
        <v/>
      </c>
      <c r="E749" s="86" t="str">
        <f>IFERROR(""&amp;INDEX(Backlog!D$6:D$1005,Calculation!$B749,1),"")</f>
        <v/>
      </c>
      <c r="F749" s="86" t="str">
        <f>IFERROR(""&amp;INDEX(Backlog!E$6:E$1005,Calculation!$B749,1),"")</f>
        <v/>
      </c>
      <c r="G749" s="86" t="str">
        <f>IFERROR(""&amp;INDEX(Backlog!F$6:F$1005,Calculation!$B749,1),"")</f>
        <v/>
      </c>
      <c r="H749" s="86" t="str">
        <f>IFERROR(IF(INDEX(Backlog!G$6:G$1005,Calculation!$B749,1)="","",INDEX(Backlog!G$6:G$1005,Calculation!$B749,1)),"")</f>
        <v/>
      </c>
      <c r="I749" s="86" t="str">
        <f>IFERROR(IF(INDEX(Backlog!H$6:H$1005,Calculation!$B749,1)="","Not set",INDEX(Backlog!H$6:H$1005,Calculation!$B749,1)),"")</f>
        <v>Not set</v>
      </c>
      <c r="J749" s="86" t="str">
        <f>IFERROR(""&amp;INDEX(Backlog!I$6:I$1005,Calculation!$B749,1),"")</f>
        <v/>
      </c>
      <c r="K749" s="86" t="str">
        <f>IFERROR(IF(LEN(INDEX(Backlog!J$6:J$1005,Calculation!$B749,1))=0,"Not set",INDEX(Backlog!J$6:J$1005,Calculation!$B749,1)),"")</f>
        <v>Not set</v>
      </c>
      <c r="L749" s="105" t="str">
        <f>IFERROR(IF(INDEX(Backlog!K$6:K$1005,Calculation!$B749,1)="","",INDEX(Backlog!K$6:K$1005,Calculation!$B749,1)),"")</f>
        <v/>
      </c>
      <c r="M749" s="105" t="str">
        <f t="shared" si="230"/>
        <v/>
      </c>
      <c r="N749" s="105" t="str">
        <f>IFERROR(IF(INDEX(Backlog!L$6:L$1005,Calculation!$B749,1)="","",INDEX(Backlog!L$6:L$1005,Calculation!$B749,1)),"")</f>
        <v/>
      </c>
      <c r="O749" s="105" t="str">
        <f t="shared" si="231"/>
        <v/>
      </c>
      <c r="P749" s="86" t="str">
        <f>IFERROR(""&amp;INDEX(Backlog!M$6:M$1005,Calculation!$B749,1),"")</f>
        <v/>
      </c>
      <c r="Q749" s="106" t="str">
        <f t="shared" si="232"/>
        <v/>
      </c>
      <c r="R749" s="106">
        <f t="shared" si="233"/>
        <v>0</v>
      </c>
      <c r="T749" s="107">
        <f t="shared" si="234"/>
        <v>0</v>
      </c>
      <c r="U749" s="86">
        <f t="shared" si="235"/>
        <v>1</v>
      </c>
      <c r="V749" s="86">
        <f t="shared" si="236"/>
        <v>1</v>
      </c>
      <c r="W749" s="86">
        <f t="shared" si="237"/>
        <v>1</v>
      </c>
      <c r="X749" s="86">
        <f t="shared" si="244"/>
        <v>0</v>
      </c>
      <c r="Y749" s="86" t="str">
        <f t="shared" si="238"/>
        <v xml:space="preserve">#0 - </v>
      </c>
      <c r="Z749" s="86" t="str">
        <f t="shared" si="239"/>
        <v>-</v>
      </c>
      <c r="AA749" s="86" t="str">
        <f>IF(X749=0,"",IF(LEN(K749)=0,COLUMN(Kanban!$D$8),IFERROR(MATCH(K749,Kanban!$A$8:$AI$8,0),COLUMN(Kanban!$D$8))))</f>
        <v/>
      </c>
      <c r="AB749" s="86" t="str">
        <f>IF(X749=0,"",2*COUNTIF($AA$5:AA749,AA749)+$AF$5)</f>
        <v/>
      </c>
      <c r="AC749" s="106" t="str">
        <f t="shared" si="245"/>
        <v>-</v>
      </c>
      <c r="BF749" s="111" t="str">
        <f t="array" ref="BF749">IFERROR(SMALL(IF($D$5:$D$1004=$AP$6,$N$5:$N$1004,""),B749),"")</f>
        <v/>
      </c>
      <c r="BG749" s="112" t="str">
        <f>IF(IFERROR(MATCH(BF749,$BF$4:BF748,0),0)=0,MAX($BG$4:BG748)+1,"")</f>
        <v/>
      </c>
      <c r="BH749" s="113" t="str">
        <f t="shared" si="240"/>
        <v/>
      </c>
      <c r="BI749" s="112" t="str">
        <f t="shared" si="241"/>
        <v/>
      </c>
      <c r="BJ749" s="86" t="str">
        <f t="shared" si="242"/>
        <v/>
      </c>
      <c r="BK749" s="86" t="str">
        <f t="shared" si="246"/>
        <v/>
      </c>
      <c r="BL749" s="86" t="str">
        <f t="shared" si="243"/>
        <v/>
      </c>
      <c r="BM749" s="86" t="str">
        <f t="shared" si="247"/>
        <v/>
      </c>
    </row>
    <row r="750" spans="2:65" s="7" customFormat="1" x14ac:dyDescent="0.25">
      <c r="B750" s="104">
        <v>746</v>
      </c>
      <c r="C750" s="86">
        <f>IFERROR(INDEX(Backlog!B$6:B$1005,Calculation!$B750,1),"")</f>
        <v>0</v>
      </c>
      <c r="D750" s="86" t="str">
        <f>IFERROR(IF(INDEX(Backlog!C$6:C$1005,Calculation!$B750,1)="","",INDEX(Backlog!C$6:C$1005,Calculation!$B750,1)),"")</f>
        <v/>
      </c>
      <c r="E750" s="86" t="str">
        <f>IFERROR(""&amp;INDEX(Backlog!D$6:D$1005,Calculation!$B750,1),"")</f>
        <v/>
      </c>
      <c r="F750" s="86" t="str">
        <f>IFERROR(""&amp;INDEX(Backlog!E$6:E$1005,Calculation!$B750,1),"")</f>
        <v/>
      </c>
      <c r="G750" s="86" t="str">
        <f>IFERROR(""&amp;INDEX(Backlog!F$6:F$1005,Calculation!$B750,1),"")</f>
        <v/>
      </c>
      <c r="H750" s="86" t="str">
        <f>IFERROR(IF(INDEX(Backlog!G$6:G$1005,Calculation!$B750,1)="","",INDEX(Backlog!G$6:G$1005,Calculation!$B750,1)),"")</f>
        <v/>
      </c>
      <c r="I750" s="86" t="str">
        <f>IFERROR(IF(INDEX(Backlog!H$6:H$1005,Calculation!$B750,1)="","Not set",INDEX(Backlog!H$6:H$1005,Calculation!$B750,1)),"")</f>
        <v>Not set</v>
      </c>
      <c r="J750" s="86" t="str">
        <f>IFERROR(""&amp;INDEX(Backlog!I$6:I$1005,Calculation!$B750,1),"")</f>
        <v/>
      </c>
      <c r="K750" s="86" t="str">
        <f>IFERROR(IF(LEN(INDEX(Backlog!J$6:J$1005,Calculation!$B750,1))=0,"Not set",INDEX(Backlog!J$6:J$1005,Calculation!$B750,1)),"")</f>
        <v>Not set</v>
      </c>
      <c r="L750" s="105" t="str">
        <f>IFERROR(IF(INDEX(Backlog!K$6:K$1005,Calculation!$B750,1)="","",INDEX(Backlog!K$6:K$1005,Calculation!$B750,1)),"")</f>
        <v/>
      </c>
      <c r="M750" s="105" t="str">
        <f t="shared" si="230"/>
        <v/>
      </c>
      <c r="N750" s="105" t="str">
        <f>IFERROR(IF(INDEX(Backlog!L$6:L$1005,Calculation!$B750,1)="","",INDEX(Backlog!L$6:L$1005,Calculation!$B750,1)),"")</f>
        <v/>
      </c>
      <c r="O750" s="105" t="str">
        <f t="shared" si="231"/>
        <v/>
      </c>
      <c r="P750" s="86" t="str">
        <f>IFERROR(""&amp;INDEX(Backlog!M$6:M$1005,Calculation!$B750,1),"")</f>
        <v/>
      </c>
      <c r="Q750" s="106" t="str">
        <f t="shared" si="232"/>
        <v/>
      </c>
      <c r="R750" s="106">
        <f t="shared" si="233"/>
        <v>0</v>
      </c>
      <c r="T750" s="107">
        <f t="shared" si="234"/>
        <v>0</v>
      </c>
      <c r="U750" s="86">
        <f t="shared" si="235"/>
        <v>1</v>
      </c>
      <c r="V750" s="86">
        <f t="shared" si="236"/>
        <v>1</v>
      </c>
      <c r="W750" s="86">
        <f t="shared" si="237"/>
        <v>1</v>
      </c>
      <c r="X750" s="86">
        <f t="shared" si="244"/>
        <v>0</v>
      </c>
      <c r="Y750" s="86" t="str">
        <f t="shared" si="238"/>
        <v xml:space="preserve">#0 - </v>
      </c>
      <c r="Z750" s="86" t="str">
        <f t="shared" si="239"/>
        <v>-</v>
      </c>
      <c r="AA750" s="86" t="str">
        <f>IF(X750=0,"",IF(LEN(K750)=0,COLUMN(Kanban!$D$8),IFERROR(MATCH(K750,Kanban!$A$8:$AI$8,0),COLUMN(Kanban!$D$8))))</f>
        <v/>
      </c>
      <c r="AB750" s="86" t="str">
        <f>IF(X750=0,"",2*COUNTIF($AA$5:AA750,AA750)+$AF$5)</f>
        <v/>
      </c>
      <c r="AC750" s="106" t="str">
        <f t="shared" si="245"/>
        <v>-</v>
      </c>
      <c r="BF750" s="111" t="str">
        <f t="array" ref="BF750">IFERROR(SMALL(IF($D$5:$D$1004=$AP$6,$N$5:$N$1004,""),B750),"")</f>
        <v/>
      </c>
      <c r="BG750" s="112" t="str">
        <f>IF(IFERROR(MATCH(BF750,$BF$4:BF749,0),0)=0,MAX($BG$4:BG749)+1,"")</f>
        <v/>
      </c>
      <c r="BH750" s="113" t="str">
        <f t="shared" si="240"/>
        <v/>
      </c>
      <c r="BI750" s="112" t="str">
        <f t="shared" si="241"/>
        <v/>
      </c>
      <c r="BJ750" s="86" t="str">
        <f t="shared" si="242"/>
        <v/>
      </c>
      <c r="BK750" s="86" t="str">
        <f t="shared" si="246"/>
        <v/>
      </c>
      <c r="BL750" s="86" t="str">
        <f t="shared" si="243"/>
        <v/>
      </c>
      <c r="BM750" s="86" t="str">
        <f t="shared" si="247"/>
        <v/>
      </c>
    </row>
    <row r="751" spans="2:65" s="7" customFormat="1" x14ac:dyDescent="0.25">
      <c r="B751" s="104">
        <v>747</v>
      </c>
      <c r="C751" s="86">
        <f>IFERROR(INDEX(Backlog!B$6:B$1005,Calculation!$B751,1),"")</f>
        <v>0</v>
      </c>
      <c r="D751" s="86" t="str">
        <f>IFERROR(IF(INDEX(Backlog!C$6:C$1005,Calculation!$B751,1)="","",INDEX(Backlog!C$6:C$1005,Calculation!$B751,1)),"")</f>
        <v/>
      </c>
      <c r="E751" s="86" t="str">
        <f>IFERROR(""&amp;INDEX(Backlog!D$6:D$1005,Calculation!$B751,1),"")</f>
        <v/>
      </c>
      <c r="F751" s="86" t="str">
        <f>IFERROR(""&amp;INDEX(Backlog!E$6:E$1005,Calculation!$B751,1),"")</f>
        <v/>
      </c>
      <c r="G751" s="86" t="str">
        <f>IFERROR(""&amp;INDEX(Backlog!F$6:F$1005,Calculation!$B751,1),"")</f>
        <v/>
      </c>
      <c r="H751" s="86" t="str">
        <f>IFERROR(IF(INDEX(Backlog!G$6:G$1005,Calculation!$B751,1)="","",INDEX(Backlog!G$6:G$1005,Calculation!$B751,1)),"")</f>
        <v/>
      </c>
      <c r="I751" s="86" t="str">
        <f>IFERROR(IF(INDEX(Backlog!H$6:H$1005,Calculation!$B751,1)="","Not set",INDEX(Backlog!H$6:H$1005,Calculation!$B751,1)),"")</f>
        <v>Not set</v>
      </c>
      <c r="J751" s="86" t="str">
        <f>IFERROR(""&amp;INDEX(Backlog!I$6:I$1005,Calculation!$B751,1),"")</f>
        <v/>
      </c>
      <c r="K751" s="86" t="str">
        <f>IFERROR(IF(LEN(INDEX(Backlog!J$6:J$1005,Calculation!$B751,1))=0,"Not set",INDEX(Backlog!J$6:J$1005,Calculation!$B751,1)),"")</f>
        <v>Not set</v>
      </c>
      <c r="L751" s="105" t="str">
        <f>IFERROR(IF(INDEX(Backlog!K$6:K$1005,Calculation!$B751,1)="","",INDEX(Backlog!K$6:K$1005,Calculation!$B751,1)),"")</f>
        <v/>
      </c>
      <c r="M751" s="105" t="str">
        <f t="shared" si="230"/>
        <v/>
      </c>
      <c r="N751" s="105" t="str">
        <f>IFERROR(IF(INDEX(Backlog!L$6:L$1005,Calculation!$B751,1)="","",INDEX(Backlog!L$6:L$1005,Calculation!$B751,1)),"")</f>
        <v/>
      </c>
      <c r="O751" s="105" t="str">
        <f t="shared" si="231"/>
        <v/>
      </c>
      <c r="P751" s="86" t="str">
        <f>IFERROR(""&amp;INDEX(Backlog!M$6:M$1005,Calculation!$B751,1),"")</f>
        <v/>
      </c>
      <c r="Q751" s="106" t="str">
        <f t="shared" si="232"/>
        <v/>
      </c>
      <c r="R751" s="106">
        <f t="shared" si="233"/>
        <v>0</v>
      </c>
      <c r="T751" s="107">
        <f t="shared" si="234"/>
        <v>0</v>
      </c>
      <c r="U751" s="86">
        <f t="shared" si="235"/>
        <v>1</v>
      </c>
      <c r="V751" s="86">
        <f t="shared" si="236"/>
        <v>1</v>
      </c>
      <c r="W751" s="86">
        <f t="shared" si="237"/>
        <v>1</v>
      </c>
      <c r="X751" s="86">
        <f t="shared" si="244"/>
        <v>0</v>
      </c>
      <c r="Y751" s="86" t="str">
        <f t="shared" si="238"/>
        <v xml:space="preserve">#0 - </v>
      </c>
      <c r="Z751" s="86" t="str">
        <f t="shared" si="239"/>
        <v>-</v>
      </c>
      <c r="AA751" s="86" t="str">
        <f>IF(X751=0,"",IF(LEN(K751)=0,COLUMN(Kanban!$D$8),IFERROR(MATCH(K751,Kanban!$A$8:$AI$8,0),COLUMN(Kanban!$D$8))))</f>
        <v/>
      </c>
      <c r="AB751" s="86" t="str">
        <f>IF(X751=0,"",2*COUNTIF($AA$5:AA751,AA751)+$AF$5)</f>
        <v/>
      </c>
      <c r="AC751" s="106" t="str">
        <f t="shared" si="245"/>
        <v>-</v>
      </c>
      <c r="BF751" s="111" t="str">
        <f t="array" ref="BF751">IFERROR(SMALL(IF($D$5:$D$1004=$AP$6,$N$5:$N$1004,""),B751),"")</f>
        <v/>
      </c>
      <c r="BG751" s="112" t="str">
        <f>IF(IFERROR(MATCH(BF751,$BF$4:BF750,0),0)=0,MAX($BG$4:BG750)+1,"")</f>
        <v/>
      </c>
      <c r="BH751" s="113" t="str">
        <f t="shared" si="240"/>
        <v/>
      </c>
      <c r="BI751" s="112" t="str">
        <f t="shared" si="241"/>
        <v/>
      </c>
      <c r="BJ751" s="86" t="str">
        <f t="shared" si="242"/>
        <v/>
      </c>
      <c r="BK751" s="86" t="str">
        <f t="shared" si="246"/>
        <v/>
      </c>
      <c r="BL751" s="86" t="str">
        <f t="shared" si="243"/>
        <v/>
      </c>
      <c r="BM751" s="86" t="str">
        <f t="shared" si="247"/>
        <v/>
      </c>
    </row>
    <row r="752" spans="2:65" s="7" customFormat="1" x14ac:dyDescent="0.25">
      <c r="B752" s="104">
        <v>748</v>
      </c>
      <c r="C752" s="86">
        <f>IFERROR(INDEX(Backlog!B$6:B$1005,Calculation!$B752,1),"")</f>
        <v>0</v>
      </c>
      <c r="D752" s="86" t="str">
        <f>IFERROR(IF(INDEX(Backlog!C$6:C$1005,Calculation!$B752,1)="","",INDEX(Backlog!C$6:C$1005,Calculation!$B752,1)),"")</f>
        <v/>
      </c>
      <c r="E752" s="86" t="str">
        <f>IFERROR(""&amp;INDEX(Backlog!D$6:D$1005,Calculation!$B752,1),"")</f>
        <v/>
      </c>
      <c r="F752" s="86" t="str">
        <f>IFERROR(""&amp;INDEX(Backlog!E$6:E$1005,Calculation!$B752,1),"")</f>
        <v/>
      </c>
      <c r="G752" s="86" t="str">
        <f>IFERROR(""&amp;INDEX(Backlog!F$6:F$1005,Calculation!$B752,1),"")</f>
        <v/>
      </c>
      <c r="H752" s="86" t="str">
        <f>IFERROR(IF(INDEX(Backlog!G$6:G$1005,Calculation!$B752,1)="","",INDEX(Backlog!G$6:G$1005,Calculation!$B752,1)),"")</f>
        <v/>
      </c>
      <c r="I752" s="86" t="str">
        <f>IFERROR(IF(INDEX(Backlog!H$6:H$1005,Calculation!$B752,1)="","Not set",INDEX(Backlog!H$6:H$1005,Calculation!$B752,1)),"")</f>
        <v>Not set</v>
      </c>
      <c r="J752" s="86" t="str">
        <f>IFERROR(""&amp;INDEX(Backlog!I$6:I$1005,Calculation!$B752,1),"")</f>
        <v/>
      </c>
      <c r="K752" s="86" t="str">
        <f>IFERROR(IF(LEN(INDEX(Backlog!J$6:J$1005,Calculation!$B752,1))=0,"Not set",INDEX(Backlog!J$6:J$1005,Calculation!$B752,1)),"")</f>
        <v>Not set</v>
      </c>
      <c r="L752" s="105" t="str">
        <f>IFERROR(IF(INDEX(Backlog!K$6:K$1005,Calculation!$B752,1)="","",INDEX(Backlog!K$6:K$1005,Calculation!$B752,1)),"")</f>
        <v/>
      </c>
      <c r="M752" s="105" t="str">
        <f t="shared" si="230"/>
        <v/>
      </c>
      <c r="N752" s="105" t="str">
        <f>IFERROR(IF(INDEX(Backlog!L$6:L$1005,Calculation!$B752,1)="","",INDEX(Backlog!L$6:L$1005,Calculation!$B752,1)),"")</f>
        <v/>
      </c>
      <c r="O752" s="105" t="str">
        <f t="shared" si="231"/>
        <v/>
      </c>
      <c r="P752" s="86" t="str">
        <f>IFERROR(""&amp;INDEX(Backlog!M$6:M$1005,Calculation!$B752,1),"")</f>
        <v/>
      </c>
      <c r="Q752" s="106" t="str">
        <f t="shared" si="232"/>
        <v/>
      </c>
      <c r="R752" s="106">
        <f t="shared" si="233"/>
        <v>0</v>
      </c>
      <c r="T752" s="107">
        <f t="shared" si="234"/>
        <v>0</v>
      </c>
      <c r="U752" s="86">
        <f t="shared" si="235"/>
        <v>1</v>
      </c>
      <c r="V752" s="86">
        <f t="shared" si="236"/>
        <v>1</v>
      </c>
      <c r="W752" s="86">
        <f t="shared" si="237"/>
        <v>1</v>
      </c>
      <c r="X752" s="86">
        <f t="shared" si="244"/>
        <v>0</v>
      </c>
      <c r="Y752" s="86" t="str">
        <f t="shared" si="238"/>
        <v xml:space="preserve">#0 - </v>
      </c>
      <c r="Z752" s="86" t="str">
        <f t="shared" si="239"/>
        <v>-</v>
      </c>
      <c r="AA752" s="86" t="str">
        <f>IF(X752=0,"",IF(LEN(K752)=0,COLUMN(Kanban!$D$8),IFERROR(MATCH(K752,Kanban!$A$8:$AI$8,0),COLUMN(Kanban!$D$8))))</f>
        <v/>
      </c>
      <c r="AB752" s="86" t="str">
        <f>IF(X752=0,"",2*COUNTIF($AA$5:AA752,AA752)+$AF$5)</f>
        <v/>
      </c>
      <c r="AC752" s="106" t="str">
        <f t="shared" si="245"/>
        <v>-</v>
      </c>
      <c r="BF752" s="111" t="str">
        <f t="array" ref="BF752">IFERROR(SMALL(IF($D$5:$D$1004=$AP$6,$N$5:$N$1004,""),B752),"")</f>
        <v/>
      </c>
      <c r="BG752" s="112" t="str">
        <f>IF(IFERROR(MATCH(BF752,$BF$4:BF751,0),0)=0,MAX($BG$4:BG751)+1,"")</f>
        <v/>
      </c>
      <c r="BH752" s="113" t="str">
        <f t="shared" si="240"/>
        <v/>
      </c>
      <c r="BI752" s="112" t="str">
        <f t="shared" si="241"/>
        <v/>
      </c>
      <c r="BJ752" s="86" t="str">
        <f t="shared" si="242"/>
        <v/>
      </c>
      <c r="BK752" s="86" t="str">
        <f t="shared" si="246"/>
        <v/>
      </c>
      <c r="BL752" s="86" t="str">
        <f t="shared" si="243"/>
        <v/>
      </c>
      <c r="BM752" s="86" t="str">
        <f t="shared" si="247"/>
        <v/>
      </c>
    </row>
    <row r="753" spans="2:65" s="7" customFormat="1" x14ac:dyDescent="0.25">
      <c r="B753" s="104">
        <v>749</v>
      </c>
      <c r="C753" s="86">
        <f>IFERROR(INDEX(Backlog!B$6:B$1005,Calculation!$B753,1),"")</f>
        <v>0</v>
      </c>
      <c r="D753" s="86" t="str">
        <f>IFERROR(IF(INDEX(Backlog!C$6:C$1005,Calculation!$B753,1)="","",INDEX(Backlog!C$6:C$1005,Calculation!$B753,1)),"")</f>
        <v/>
      </c>
      <c r="E753" s="86" t="str">
        <f>IFERROR(""&amp;INDEX(Backlog!D$6:D$1005,Calculation!$B753,1),"")</f>
        <v/>
      </c>
      <c r="F753" s="86" t="str">
        <f>IFERROR(""&amp;INDEX(Backlog!E$6:E$1005,Calculation!$B753,1),"")</f>
        <v/>
      </c>
      <c r="G753" s="86" t="str">
        <f>IFERROR(""&amp;INDEX(Backlog!F$6:F$1005,Calculation!$B753,1),"")</f>
        <v/>
      </c>
      <c r="H753" s="86" t="str">
        <f>IFERROR(IF(INDEX(Backlog!G$6:G$1005,Calculation!$B753,1)="","",INDEX(Backlog!G$6:G$1005,Calculation!$B753,1)),"")</f>
        <v/>
      </c>
      <c r="I753" s="86" t="str">
        <f>IFERROR(IF(INDEX(Backlog!H$6:H$1005,Calculation!$B753,1)="","Not set",INDEX(Backlog!H$6:H$1005,Calculation!$B753,1)),"")</f>
        <v>Not set</v>
      </c>
      <c r="J753" s="86" t="str">
        <f>IFERROR(""&amp;INDEX(Backlog!I$6:I$1005,Calculation!$B753,1),"")</f>
        <v/>
      </c>
      <c r="K753" s="86" t="str">
        <f>IFERROR(IF(LEN(INDEX(Backlog!J$6:J$1005,Calculation!$B753,1))=0,"Not set",INDEX(Backlog!J$6:J$1005,Calculation!$B753,1)),"")</f>
        <v>Not set</v>
      </c>
      <c r="L753" s="105" t="str">
        <f>IFERROR(IF(INDEX(Backlog!K$6:K$1005,Calculation!$B753,1)="","",INDEX(Backlog!K$6:K$1005,Calculation!$B753,1)),"")</f>
        <v/>
      </c>
      <c r="M753" s="105" t="str">
        <f t="shared" si="230"/>
        <v/>
      </c>
      <c r="N753" s="105" t="str">
        <f>IFERROR(IF(INDEX(Backlog!L$6:L$1005,Calculation!$B753,1)="","",INDEX(Backlog!L$6:L$1005,Calculation!$B753,1)),"")</f>
        <v/>
      </c>
      <c r="O753" s="105" t="str">
        <f t="shared" si="231"/>
        <v/>
      </c>
      <c r="P753" s="86" t="str">
        <f>IFERROR(""&amp;INDEX(Backlog!M$6:M$1005,Calculation!$B753,1),"")</f>
        <v/>
      </c>
      <c r="Q753" s="106" t="str">
        <f t="shared" si="232"/>
        <v/>
      </c>
      <c r="R753" s="106">
        <f t="shared" si="233"/>
        <v>0</v>
      </c>
      <c r="T753" s="107">
        <f t="shared" si="234"/>
        <v>0</v>
      </c>
      <c r="U753" s="86">
        <f t="shared" si="235"/>
        <v>1</v>
      </c>
      <c r="V753" s="86">
        <f t="shared" si="236"/>
        <v>1</v>
      </c>
      <c r="W753" s="86">
        <f t="shared" si="237"/>
        <v>1</v>
      </c>
      <c r="X753" s="86">
        <f t="shared" si="244"/>
        <v>0</v>
      </c>
      <c r="Y753" s="86" t="str">
        <f t="shared" si="238"/>
        <v xml:space="preserve">#0 - </v>
      </c>
      <c r="Z753" s="86" t="str">
        <f t="shared" si="239"/>
        <v>-</v>
      </c>
      <c r="AA753" s="86" t="str">
        <f>IF(X753=0,"",IF(LEN(K753)=0,COLUMN(Kanban!$D$8),IFERROR(MATCH(K753,Kanban!$A$8:$AI$8,0),COLUMN(Kanban!$D$8))))</f>
        <v/>
      </c>
      <c r="AB753" s="86" t="str">
        <f>IF(X753=0,"",2*COUNTIF($AA$5:AA753,AA753)+$AF$5)</f>
        <v/>
      </c>
      <c r="AC753" s="106" t="str">
        <f t="shared" si="245"/>
        <v>-</v>
      </c>
      <c r="BF753" s="111" t="str">
        <f t="array" ref="BF753">IFERROR(SMALL(IF($D$5:$D$1004=$AP$6,$N$5:$N$1004,""),B753),"")</f>
        <v/>
      </c>
      <c r="BG753" s="112" t="str">
        <f>IF(IFERROR(MATCH(BF753,$BF$4:BF752,0),0)=0,MAX($BG$4:BG752)+1,"")</f>
        <v/>
      </c>
      <c r="BH753" s="113" t="str">
        <f t="shared" si="240"/>
        <v/>
      </c>
      <c r="BI753" s="112" t="str">
        <f t="shared" si="241"/>
        <v/>
      </c>
      <c r="BJ753" s="86" t="str">
        <f t="shared" si="242"/>
        <v/>
      </c>
      <c r="BK753" s="86" t="str">
        <f t="shared" si="246"/>
        <v/>
      </c>
      <c r="BL753" s="86" t="str">
        <f t="shared" si="243"/>
        <v/>
      </c>
      <c r="BM753" s="86" t="str">
        <f t="shared" si="247"/>
        <v/>
      </c>
    </row>
    <row r="754" spans="2:65" s="7" customFormat="1" x14ac:dyDescent="0.25">
      <c r="B754" s="104">
        <v>750</v>
      </c>
      <c r="C754" s="86">
        <f>IFERROR(INDEX(Backlog!B$6:B$1005,Calculation!$B754,1),"")</f>
        <v>0</v>
      </c>
      <c r="D754" s="86" t="str">
        <f>IFERROR(IF(INDEX(Backlog!C$6:C$1005,Calculation!$B754,1)="","",INDEX(Backlog!C$6:C$1005,Calculation!$B754,1)),"")</f>
        <v/>
      </c>
      <c r="E754" s="86" t="str">
        <f>IFERROR(""&amp;INDEX(Backlog!D$6:D$1005,Calculation!$B754,1),"")</f>
        <v/>
      </c>
      <c r="F754" s="86" t="str">
        <f>IFERROR(""&amp;INDEX(Backlog!E$6:E$1005,Calculation!$B754,1),"")</f>
        <v/>
      </c>
      <c r="G754" s="86" t="str">
        <f>IFERROR(""&amp;INDEX(Backlog!F$6:F$1005,Calculation!$B754,1),"")</f>
        <v/>
      </c>
      <c r="H754" s="86" t="str">
        <f>IFERROR(IF(INDEX(Backlog!G$6:G$1005,Calculation!$B754,1)="","",INDEX(Backlog!G$6:G$1005,Calculation!$B754,1)),"")</f>
        <v/>
      </c>
      <c r="I754" s="86" t="str">
        <f>IFERROR(IF(INDEX(Backlog!H$6:H$1005,Calculation!$B754,1)="","Not set",INDEX(Backlog!H$6:H$1005,Calculation!$B754,1)),"")</f>
        <v>Not set</v>
      </c>
      <c r="J754" s="86" t="str">
        <f>IFERROR(""&amp;INDEX(Backlog!I$6:I$1005,Calculation!$B754,1),"")</f>
        <v/>
      </c>
      <c r="K754" s="86" t="str">
        <f>IFERROR(IF(LEN(INDEX(Backlog!J$6:J$1005,Calculation!$B754,1))=0,"Not set",INDEX(Backlog!J$6:J$1005,Calculation!$B754,1)),"")</f>
        <v>Not set</v>
      </c>
      <c r="L754" s="105" t="str">
        <f>IFERROR(IF(INDEX(Backlog!K$6:K$1005,Calculation!$B754,1)="","",INDEX(Backlog!K$6:K$1005,Calculation!$B754,1)),"")</f>
        <v/>
      </c>
      <c r="M754" s="105" t="str">
        <f t="shared" si="230"/>
        <v/>
      </c>
      <c r="N754" s="105" t="str">
        <f>IFERROR(IF(INDEX(Backlog!L$6:L$1005,Calculation!$B754,1)="","",INDEX(Backlog!L$6:L$1005,Calculation!$B754,1)),"")</f>
        <v/>
      </c>
      <c r="O754" s="105" t="str">
        <f t="shared" si="231"/>
        <v/>
      </c>
      <c r="P754" s="86" t="str">
        <f>IFERROR(""&amp;INDEX(Backlog!M$6:M$1005,Calculation!$B754,1),"")</f>
        <v/>
      </c>
      <c r="Q754" s="106" t="str">
        <f t="shared" si="232"/>
        <v/>
      </c>
      <c r="R754" s="106">
        <f t="shared" si="233"/>
        <v>0</v>
      </c>
      <c r="T754" s="107">
        <f t="shared" si="234"/>
        <v>0</v>
      </c>
      <c r="U754" s="86">
        <f t="shared" si="235"/>
        <v>1</v>
      </c>
      <c r="V754" s="86">
        <f t="shared" si="236"/>
        <v>1</v>
      </c>
      <c r="W754" s="86">
        <f t="shared" si="237"/>
        <v>1</v>
      </c>
      <c r="X754" s="86">
        <f t="shared" si="244"/>
        <v>0</v>
      </c>
      <c r="Y754" s="86" t="str">
        <f t="shared" si="238"/>
        <v xml:space="preserve">#0 - </v>
      </c>
      <c r="Z754" s="86" t="str">
        <f t="shared" si="239"/>
        <v>-</v>
      </c>
      <c r="AA754" s="86" t="str">
        <f>IF(X754=0,"",IF(LEN(K754)=0,COLUMN(Kanban!$D$8),IFERROR(MATCH(K754,Kanban!$A$8:$AI$8,0),COLUMN(Kanban!$D$8))))</f>
        <v/>
      </c>
      <c r="AB754" s="86" t="str">
        <f>IF(X754=0,"",2*COUNTIF($AA$5:AA754,AA754)+$AF$5)</f>
        <v/>
      </c>
      <c r="AC754" s="106" t="str">
        <f t="shared" si="245"/>
        <v>-</v>
      </c>
      <c r="BF754" s="111" t="str">
        <f t="array" ref="BF754">IFERROR(SMALL(IF($D$5:$D$1004=$AP$6,$N$5:$N$1004,""),B754),"")</f>
        <v/>
      </c>
      <c r="BG754" s="112" t="str">
        <f>IF(IFERROR(MATCH(BF754,$BF$4:BF753,0),0)=0,MAX($BG$4:BG753)+1,"")</f>
        <v/>
      </c>
      <c r="BH754" s="113" t="str">
        <f t="shared" si="240"/>
        <v/>
      </c>
      <c r="BI754" s="112" t="str">
        <f t="shared" si="241"/>
        <v/>
      </c>
      <c r="BJ754" s="86" t="str">
        <f t="shared" si="242"/>
        <v/>
      </c>
      <c r="BK754" s="86" t="str">
        <f t="shared" si="246"/>
        <v/>
      </c>
      <c r="BL754" s="86" t="str">
        <f t="shared" si="243"/>
        <v/>
      </c>
      <c r="BM754" s="86" t="str">
        <f t="shared" si="247"/>
        <v/>
      </c>
    </row>
    <row r="755" spans="2:65" s="7" customFormat="1" x14ac:dyDescent="0.25">
      <c r="B755" s="104">
        <v>751</v>
      </c>
      <c r="C755" s="86">
        <f>IFERROR(INDEX(Backlog!B$6:B$1005,Calculation!$B755,1),"")</f>
        <v>0</v>
      </c>
      <c r="D755" s="86" t="str">
        <f>IFERROR(IF(INDEX(Backlog!C$6:C$1005,Calculation!$B755,1)="","",INDEX(Backlog!C$6:C$1005,Calculation!$B755,1)),"")</f>
        <v/>
      </c>
      <c r="E755" s="86" t="str">
        <f>IFERROR(""&amp;INDEX(Backlog!D$6:D$1005,Calculation!$B755,1),"")</f>
        <v/>
      </c>
      <c r="F755" s="86" t="str">
        <f>IFERROR(""&amp;INDEX(Backlog!E$6:E$1005,Calculation!$B755,1),"")</f>
        <v/>
      </c>
      <c r="G755" s="86" t="str">
        <f>IFERROR(""&amp;INDEX(Backlog!F$6:F$1005,Calculation!$B755,1),"")</f>
        <v/>
      </c>
      <c r="H755" s="86" t="str">
        <f>IFERROR(IF(INDEX(Backlog!G$6:G$1005,Calculation!$B755,1)="","",INDEX(Backlog!G$6:G$1005,Calculation!$B755,1)),"")</f>
        <v/>
      </c>
      <c r="I755" s="86" t="str">
        <f>IFERROR(IF(INDEX(Backlog!H$6:H$1005,Calculation!$B755,1)="","Not set",INDEX(Backlog!H$6:H$1005,Calculation!$B755,1)),"")</f>
        <v>Not set</v>
      </c>
      <c r="J755" s="86" t="str">
        <f>IFERROR(""&amp;INDEX(Backlog!I$6:I$1005,Calculation!$B755,1),"")</f>
        <v/>
      </c>
      <c r="K755" s="86" t="str">
        <f>IFERROR(IF(LEN(INDEX(Backlog!J$6:J$1005,Calculation!$B755,1))=0,"Not set",INDEX(Backlog!J$6:J$1005,Calculation!$B755,1)),"")</f>
        <v>Not set</v>
      </c>
      <c r="L755" s="105" t="str">
        <f>IFERROR(IF(INDEX(Backlog!K$6:K$1005,Calculation!$B755,1)="","",INDEX(Backlog!K$6:K$1005,Calculation!$B755,1)),"")</f>
        <v/>
      </c>
      <c r="M755" s="105" t="str">
        <f t="shared" si="230"/>
        <v/>
      </c>
      <c r="N755" s="105" t="str">
        <f>IFERROR(IF(INDEX(Backlog!L$6:L$1005,Calculation!$B755,1)="","",INDEX(Backlog!L$6:L$1005,Calculation!$B755,1)),"")</f>
        <v/>
      </c>
      <c r="O755" s="105" t="str">
        <f t="shared" si="231"/>
        <v/>
      </c>
      <c r="P755" s="86" t="str">
        <f>IFERROR(""&amp;INDEX(Backlog!M$6:M$1005,Calculation!$B755,1),"")</f>
        <v/>
      </c>
      <c r="Q755" s="106" t="str">
        <f t="shared" si="232"/>
        <v/>
      </c>
      <c r="R755" s="106">
        <f t="shared" si="233"/>
        <v>0</v>
      </c>
      <c r="T755" s="107">
        <f t="shared" si="234"/>
        <v>0</v>
      </c>
      <c r="U755" s="86">
        <f t="shared" si="235"/>
        <v>1</v>
      </c>
      <c r="V755" s="86">
        <f t="shared" si="236"/>
        <v>1</v>
      </c>
      <c r="W755" s="86">
        <f t="shared" si="237"/>
        <v>1</v>
      </c>
      <c r="X755" s="86">
        <f t="shared" si="244"/>
        <v>0</v>
      </c>
      <c r="Y755" s="86" t="str">
        <f t="shared" si="238"/>
        <v xml:space="preserve">#0 - </v>
      </c>
      <c r="Z755" s="86" t="str">
        <f t="shared" si="239"/>
        <v>-</v>
      </c>
      <c r="AA755" s="86" t="str">
        <f>IF(X755=0,"",IF(LEN(K755)=0,COLUMN(Kanban!$D$8),IFERROR(MATCH(K755,Kanban!$A$8:$AI$8,0),COLUMN(Kanban!$D$8))))</f>
        <v/>
      </c>
      <c r="AB755" s="86" t="str">
        <f>IF(X755=0,"",2*COUNTIF($AA$5:AA755,AA755)+$AF$5)</f>
        <v/>
      </c>
      <c r="AC755" s="106" t="str">
        <f t="shared" si="245"/>
        <v>-</v>
      </c>
      <c r="BF755" s="111" t="str">
        <f t="array" ref="BF755">IFERROR(SMALL(IF($D$5:$D$1004=$AP$6,$N$5:$N$1004,""),B755),"")</f>
        <v/>
      </c>
      <c r="BG755" s="112" t="str">
        <f>IF(IFERROR(MATCH(BF755,$BF$4:BF754,0),0)=0,MAX($BG$4:BG754)+1,"")</f>
        <v/>
      </c>
      <c r="BH755" s="113" t="str">
        <f t="shared" si="240"/>
        <v/>
      </c>
      <c r="BI755" s="112" t="str">
        <f t="shared" si="241"/>
        <v/>
      </c>
      <c r="BJ755" s="86" t="str">
        <f t="shared" si="242"/>
        <v/>
      </c>
      <c r="BK755" s="86" t="str">
        <f t="shared" si="246"/>
        <v/>
      </c>
      <c r="BL755" s="86" t="str">
        <f t="shared" si="243"/>
        <v/>
      </c>
      <c r="BM755" s="86" t="str">
        <f t="shared" si="247"/>
        <v/>
      </c>
    </row>
    <row r="756" spans="2:65" s="7" customFormat="1" x14ac:dyDescent="0.25">
      <c r="B756" s="104">
        <v>752</v>
      </c>
      <c r="C756" s="86">
        <f>IFERROR(INDEX(Backlog!B$6:B$1005,Calculation!$B756,1),"")</f>
        <v>0</v>
      </c>
      <c r="D756" s="86" t="str">
        <f>IFERROR(IF(INDEX(Backlog!C$6:C$1005,Calculation!$B756,1)="","",INDEX(Backlog!C$6:C$1005,Calculation!$B756,1)),"")</f>
        <v/>
      </c>
      <c r="E756" s="86" t="str">
        <f>IFERROR(""&amp;INDEX(Backlog!D$6:D$1005,Calculation!$B756,1),"")</f>
        <v/>
      </c>
      <c r="F756" s="86" t="str">
        <f>IFERROR(""&amp;INDEX(Backlog!E$6:E$1005,Calculation!$B756,1),"")</f>
        <v/>
      </c>
      <c r="G756" s="86" t="str">
        <f>IFERROR(""&amp;INDEX(Backlog!F$6:F$1005,Calculation!$B756,1),"")</f>
        <v/>
      </c>
      <c r="H756" s="86" t="str">
        <f>IFERROR(IF(INDEX(Backlog!G$6:G$1005,Calculation!$B756,1)="","",INDEX(Backlog!G$6:G$1005,Calculation!$B756,1)),"")</f>
        <v/>
      </c>
      <c r="I756" s="86" t="str">
        <f>IFERROR(IF(INDEX(Backlog!H$6:H$1005,Calculation!$B756,1)="","Not set",INDEX(Backlog!H$6:H$1005,Calculation!$B756,1)),"")</f>
        <v>Not set</v>
      </c>
      <c r="J756" s="86" t="str">
        <f>IFERROR(""&amp;INDEX(Backlog!I$6:I$1005,Calculation!$B756,1),"")</f>
        <v/>
      </c>
      <c r="K756" s="86" t="str">
        <f>IFERROR(IF(LEN(INDEX(Backlog!J$6:J$1005,Calculation!$B756,1))=0,"Not set",INDEX(Backlog!J$6:J$1005,Calculation!$B756,1)),"")</f>
        <v>Not set</v>
      </c>
      <c r="L756" s="105" t="str">
        <f>IFERROR(IF(INDEX(Backlog!K$6:K$1005,Calculation!$B756,1)="","",INDEX(Backlog!K$6:K$1005,Calculation!$B756,1)),"")</f>
        <v/>
      </c>
      <c r="M756" s="105" t="str">
        <f t="shared" si="230"/>
        <v/>
      </c>
      <c r="N756" s="105" t="str">
        <f>IFERROR(IF(INDEX(Backlog!L$6:L$1005,Calculation!$B756,1)="","",INDEX(Backlog!L$6:L$1005,Calculation!$B756,1)),"")</f>
        <v/>
      </c>
      <c r="O756" s="105" t="str">
        <f t="shared" si="231"/>
        <v/>
      </c>
      <c r="P756" s="86" t="str">
        <f>IFERROR(""&amp;INDEX(Backlog!M$6:M$1005,Calculation!$B756,1),"")</f>
        <v/>
      </c>
      <c r="Q756" s="106" t="str">
        <f t="shared" si="232"/>
        <v/>
      </c>
      <c r="R756" s="106">
        <f t="shared" si="233"/>
        <v>0</v>
      </c>
      <c r="T756" s="107">
        <f t="shared" si="234"/>
        <v>0</v>
      </c>
      <c r="U756" s="86">
        <f t="shared" si="235"/>
        <v>1</v>
      </c>
      <c r="V756" s="86">
        <f t="shared" si="236"/>
        <v>1</v>
      </c>
      <c r="W756" s="86">
        <f t="shared" si="237"/>
        <v>1</v>
      </c>
      <c r="X756" s="86">
        <f t="shared" si="244"/>
        <v>0</v>
      </c>
      <c r="Y756" s="86" t="str">
        <f t="shared" si="238"/>
        <v xml:space="preserve">#0 - </v>
      </c>
      <c r="Z756" s="86" t="str">
        <f t="shared" si="239"/>
        <v>-</v>
      </c>
      <c r="AA756" s="86" t="str">
        <f>IF(X756=0,"",IF(LEN(K756)=0,COLUMN(Kanban!$D$8),IFERROR(MATCH(K756,Kanban!$A$8:$AI$8,0),COLUMN(Kanban!$D$8))))</f>
        <v/>
      </c>
      <c r="AB756" s="86" t="str">
        <f>IF(X756=0,"",2*COUNTIF($AA$5:AA756,AA756)+$AF$5)</f>
        <v/>
      </c>
      <c r="AC756" s="106" t="str">
        <f t="shared" si="245"/>
        <v>-</v>
      </c>
      <c r="BF756" s="111" t="str">
        <f t="array" ref="BF756">IFERROR(SMALL(IF($D$5:$D$1004=$AP$6,$N$5:$N$1004,""),B756),"")</f>
        <v/>
      </c>
      <c r="BG756" s="112" t="str">
        <f>IF(IFERROR(MATCH(BF756,$BF$4:BF755,0),0)=0,MAX($BG$4:BG755)+1,"")</f>
        <v/>
      </c>
      <c r="BH756" s="113" t="str">
        <f t="shared" si="240"/>
        <v/>
      </c>
      <c r="BI756" s="112" t="str">
        <f t="shared" si="241"/>
        <v/>
      </c>
      <c r="BJ756" s="86" t="str">
        <f t="shared" si="242"/>
        <v/>
      </c>
      <c r="BK756" s="86" t="str">
        <f t="shared" si="246"/>
        <v/>
      </c>
      <c r="BL756" s="86" t="str">
        <f t="shared" si="243"/>
        <v/>
      </c>
      <c r="BM756" s="86" t="str">
        <f t="shared" si="247"/>
        <v/>
      </c>
    </row>
    <row r="757" spans="2:65" s="7" customFormat="1" x14ac:dyDescent="0.25">
      <c r="B757" s="104">
        <v>753</v>
      </c>
      <c r="C757" s="86">
        <f>IFERROR(INDEX(Backlog!B$6:B$1005,Calculation!$B757,1),"")</f>
        <v>0</v>
      </c>
      <c r="D757" s="86" t="str">
        <f>IFERROR(IF(INDEX(Backlog!C$6:C$1005,Calculation!$B757,1)="","",INDEX(Backlog!C$6:C$1005,Calculation!$B757,1)),"")</f>
        <v/>
      </c>
      <c r="E757" s="86" t="str">
        <f>IFERROR(""&amp;INDEX(Backlog!D$6:D$1005,Calculation!$B757,1),"")</f>
        <v/>
      </c>
      <c r="F757" s="86" t="str">
        <f>IFERROR(""&amp;INDEX(Backlog!E$6:E$1005,Calculation!$B757,1),"")</f>
        <v/>
      </c>
      <c r="G757" s="86" t="str">
        <f>IFERROR(""&amp;INDEX(Backlog!F$6:F$1005,Calculation!$B757,1),"")</f>
        <v/>
      </c>
      <c r="H757" s="86" t="str">
        <f>IFERROR(IF(INDEX(Backlog!G$6:G$1005,Calculation!$B757,1)="","",INDEX(Backlog!G$6:G$1005,Calculation!$B757,1)),"")</f>
        <v/>
      </c>
      <c r="I757" s="86" t="str">
        <f>IFERROR(IF(INDEX(Backlog!H$6:H$1005,Calculation!$B757,1)="","Not set",INDEX(Backlog!H$6:H$1005,Calculation!$B757,1)),"")</f>
        <v>Not set</v>
      </c>
      <c r="J757" s="86" t="str">
        <f>IFERROR(""&amp;INDEX(Backlog!I$6:I$1005,Calculation!$B757,1),"")</f>
        <v/>
      </c>
      <c r="K757" s="86" t="str">
        <f>IFERROR(IF(LEN(INDEX(Backlog!J$6:J$1005,Calculation!$B757,1))=0,"Not set",INDEX(Backlog!J$6:J$1005,Calculation!$B757,1)),"")</f>
        <v>Not set</v>
      </c>
      <c r="L757" s="105" t="str">
        <f>IFERROR(IF(INDEX(Backlog!K$6:K$1005,Calculation!$B757,1)="","",INDEX(Backlog!K$6:K$1005,Calculation!$B757,1)),"")</f>
        <v/>
      </c>
      <c r="M757" s="105" t="str">
        <f t="shared" si="230"/>
        <v/>
      </c>
      <c r="N757" s="105" t="str">
        <f>IFERROR(IF(INDEX(Backlog!L$6:L$1005,Calculation!$B757,1)="","",INDEX(Backlog!L$6:L$1005,Calculation!$B757,1)),"")</f>
        <v/>
      </c>
      <c r="O757" s="105" t="str">
        <f t="shared" si="231"/>
        <v/>
      </c>
      <c r="P757" s="86" t="str">
        <f>IFERROR(""&amp;INDEX(Backlog!M$6:M$1005,Calculation!$B757,1),"")</f>
        <v/>
      </c>
      <c r="Q757" s="106" t="str">
        <f t="shared" si="232"/>
        <v/>
      </c>
      <c r="R757" s="106">
        <f t="shared" si="233"/>
        <v>0</v>
      </c>
      <c r="T757" s="107">
        <f t="shared" si="234"/>
        <v>0</v>
      </c>
      <c r="U757" s="86">
        <f t="shared" si="235"/>
        <v>1</v>
      </c>
      <c r="V757" s="86">
        <f t="shared" si="236"/>
        <v>1</v>
      </c>
      <c r="W757" s="86">
        <f t="shared" si="237"/>
        <v>1</v>
      </c>
      <c r="X757" s="86">
        <f t="shared" si="244"/>
        <v>0</v>
      </c>
      <c r="Y757" s="86" t="str">
        <f t="shared" si="238"/>
        <v xml:space="preserve">#0 - </v>
      </c>
      <c r="Z757" s="86" t="str">
        <f t="shared" si="239"/>
        <v>-</v>
      </c>
      <c r="AA757" s="86" t="str">
        <f>IF(X757=0,"",IF(LEN(K757)=0,COLUMN(Kanban!$D$8),IFERROR(MATCH(K757,Kanban!$A$8:$AI$8,0),COLUMN(Kanban!$D$8))))</f>
        <v/>
      </c>
      <c r="AB757" s="86" t="str">
        <f>IF(X757=0,"",2*COUNTIF($AA$5:AA757,AA757)+$AF$5)</f>
        <v/>
      </c>
      <c r="AC757" s="106" t="str">
        <f t="shared" si="245"/>
        <v>-</v>
      </c>
      <c r="BF757" s="111" t="str">
        <f t="array" ref="BF757">IFERROR(SMALL(IF($D$5:$D$1004=$AP$6,$N$5:$N$1004,""),B757),"")</f>
        <v/>
      </c>
      <c r="BG757" s="112" t="str">
        <f>IF(IFERROR(MATCH(BF757,$BF$4:BF756,0),0)=0,MAX($BG$4:BG756)+1,"")</f>
        <v/>
      </c>
      <c r="BH757" s="113" t="str">
        <f t="shared" si="240"/>
        <v/>
      </c>
      <c r="BI757" s="112" t="str">
        <f t="shared" si="241"/>
        <v/>
      </c>
      <c r="BJ757" s="86" t="str">
        <f t="shared" si="242"/>
        <v/>
      </c>
      <c r="BK757" s="86" t="str">
        <f t="shared" si="246"/>
        <v/>
      </c>
      <c r="BL757" s="86" t="str">
        <f t="shared" si="243"/>
        <v/>
      </c>
      <c r="BM757" s="86" t="str">
        <f t="shared" si="247"/>
        <v/>
      </c>
    </row>
    <row r="758" spans="2:65" s="7" customFormat="1" x14ac:dyDescent="0.25">
      <c r="B758" s="104">
        <v>754</v>
      </c>
      <c r="C758" s="86">
        <f>IFERROR(INDEX(Backlog!B$6:B$1005,Calculation!$B758,1),"")</f>
        <v>0</v>
      </c>
      <c r="D758" s="86" t="str">
        <f>IFERROR(IF(INDEX(Backlog!C$6:C$1005,Calculation!$B758,1)="","",INDEX(Backlog!C$6:C$1005,Calculation!$B758,1)),"")</f>
        <v/>
      </c>
      <c r="E758" s="86" t="str">
        <f>IFERROR(""&amp;INDEX(Backlog!D$6:D$1005,Calculation!$B758,1),"")</f>
        <v/>
      </c>
      <c r="F758" s="86" t="str">
        <f>IFERROR(""&amp;INDEX(Backlog!E$6:E$1005,Calculation!$B758,1),"")</f>
        <v/>
      </c>
      <c r="G758" s="86" t="str">
        <f>IFERROR(""&amp;INDEX(Backlog!F$6:F$1005,Calculation!$B758,1),"")</f>
        <v/>
      </c>
      <c r="H758" s="86" t="str">
        <f>IFERROR(IF(INDEX(Backlog!G$6:G$1005,Calculation!$B758,1)="","",INDEX(Backlog!G$6:G$1005,Calculation!$B758,1)),"")</f>
        <v/>
      </c>
      <c r="I758" s="86" t="str">
        <f>IFERROR(IF(INDEX(Backlog!H$6:H$1005,Calculation!$B758,1)="","Not set",INDEX(Backlog!H$6:H$1005,Calculation!$B758,1)),"")</f>
        <v>Not set</v>
      </c>
      <c r="J758" s="86" t="str">
        <f>IFERROR(""&amp;INDEX(Backlog!I$6:I$1005,Calculation!$B758,1),"")</f>
        <v/>
      </c>
      <c r="K758" s="86" t="str">
        <f>IFERROR(IF(LEN(INDEX(Backlog!J$6:J$1005,Calculation!$B758,1))=0,"Not set",INDEX(Backlog!J$6:J$1005,Calculation!$B758,1)),"")</f>
        <v>Not set</v>
      </c>
      <c r="L758" s="105" t="str">
        <f>IFERROR(IF(INDEX(Backlog!K$6:K$1005,Calculation!$B758,1)="","",INDEX(Backlog!K$6:K$1005,Calculation!$B758,1)),"")</f>
        <v/>
      </c>
      <c r="M758" s="105" t="str">
        <f t="shared" si="230"/>
        <v/>
      </c>
      <c r="N758" s="105" t="str">
        <f>IFERROR(IF(INDEX(Backlog!L$6:L$1005,Calculation!$B758,1)="","",INDEX(Backlog!L$6:L$1005,Calculation!$B758,1)),"")</f>
        <v/>
      </c>
      <c r="O758" s="105" t="str">
        <f t="shared" si="231"/>
        <v/>
      </c>
      <c r="P758" s="86" t="str">
        <f>IFERROR(""&amp;INDEX(Backlog!M$6:M$1005,Calculation!$B758,1),"")</f>
        <v/>
      </c>
      <c r="Q758" s="106" t="str">
        <f t="shared" si="232"/>
        <v/>
      </c>
      <c r="R758" s="106">
        <f t="shared" si="233"/>
        <v>0</v>
      </c>
      <c r="T758" s="107">
        <f t="shared" si="234"/>
        <v>0</v>
      </c>
      <c r="U758" s="86">
        <f t="shared" si="235"/>
        <v>1</v>
      </c>
      <c r="V758" s="86">
        <f t="shared" si="236"/>
        <v>1</v>
      </c>
      <c r="W758" s="86">
        <f t="shared" si="237"/>
        <v>1</v>
      </c>
      <c r="X758" s="86">
        <f t="shared" si="244"/>
        <v>0</v>
      </c>
      <c r="Y758" s="86" t="str">
        <f t="shared" si="238"/>
        <v xml:space="preserve">#0 - </v>
      </c>
      <c r="Z758" s="86" t="str">
        <f t="shared" si="239"/>
        <v>-</v>
      </c>
      <c r="AA758" s="86" t="str">
        <f>IF(X758=0,"",IF(LEN(K758)=0,COLUMN(Kanban!$D$8),IFERROR(MATCH(K758,Kanban!$A$8:$AI$8,0),COLUMN(Kanban!$D$8))))</f>
        <v/>
      </c>
      <c r="AB758" s="86" t="str">
        <f>IF(X758=0,"",2*COUNTIF($AA$5:AA758,AA758)+$AF$5)</f>
        <v/>
      </c>
      <c r="AC758" s="106" t="str">
        <f t="shared" si="245"/>
        <v>-</v>
      </c>
      <c r="BF758" s="111" t="str">
        <f t="array" ref="BF758">IFERROR(SMALL(IF($D$5:$D$1004=$AP$6,$N$5:$N$1004,""),B758),"")</f>
        <v/>
      </c>
      <c r="BG758" s="112" t="str">
        <f>IF(IFERROR(MATCH(BF758,$BF$4:BF757,0),0)=0,MAX($BG$4:BG757)+1,"")</f>
        <v/>
      </c>
      <c r="BH758" s="113" t="str">
        <f t="shared" si="240"/>
        <v/>
      </c>
      <c r="BI758" s="112" t="str">
        <f t="shared" si="241"/>
        <v/>
      </c>
      <c r="BJ758" s="86" t="str">
        <f t="shared" si="242"/>
        <v/>
      </c>
      <c r="BK758" s="86" t="str">
        <f t="shared" si="246"/>
        <v/>
      </c>
      <c r="BL758" s="86" t="str">
        <f t="shared" si="243"/>
        <v/>
      </c>
      <c r="BM758" s="86" t="str">
        <f t="shared" si="247"/>
        <v/>
      </c>
    </row>
    <row r="759" spans="2:65" s="7" customFormat="1" x14ac:dyDescent="0.25">
      <c r="B759" s="104">
        <v>755</v>
      </c>
      <c r="C759" s="86">
        <f>IFERROR(INDEX(Backlog!B$6:B$1005,Calculation!$B759,1),"")</f>
        <v>0</v>
      </c>
      <c r="D759" s="86" t="str">
        <f>IFERROR(IF(INDEX(Backlog!C$6:C$1005,Calculation!$B759,1)="","",INDEX(Backlog!C$6:C$1005,Calculation!$B759,1)),"")</f>
        <v/>
      </c>
      <c r="E759" s="86" t="str">
        <f>IFERROR(""&amp;INDEX(Backlog!D$6:D$1005,Calculation!$B759,1),"")</f>
        <v/>
      </c>
      <c r="F759" s="86" t="str">
        <f>IFERROR(""&amp;INDEX(Backlog!E$6:E$1005,Calculation!$B759,1),"")</f>
        <v/>
      </c>
      <c r="G759" s="86" t="str">
        <f>IFERROR(""&amp;INDEX(Backlog!F$6:F$1005,Calculation!$B759,1),"")</f>
        <v/>
      </c>
      <c r="H759" s="86" t="str">
        <f>IFERROR(IF(INDEX(Backlog!G$6:G$1005,Calculation!$B759,1)="","",INDEX(Backlog!G$6:G$1005,Calculation!$B759,1)),"")</f>
        <v/>
      </c>
      <c r="I759" s="86" t="str">
        <f>IFERROR(IF(INDEX(Backlog!H$6:H$1005,Calculation!$B759,1)="","Not set",INDEX(Backlog!H$6:H$1005,Calculation!$B759,1)),"")</f>
        <v>Not set</v>
      </c>
      <c r="J759" s="86" t="str">
        <f>IFERROR(""&amp;INDEX(Backlog!I$6:I$1005,Calculation!$B759,1),"")</f>
        <v/>
      </c>
      <c r="K759" s="86" t="str">
        <f>IFERROR(IF(LEN(INDEX(Backlog!J$6:J$1005,Calculation!$B759,1))=0,"Not set",INDEX(Backlog!J$6:J$1005,Calculation!$B759,1)),"")</f>
        <v>Not set</v>
      </c>
      <c r="L759" s="105" t="str">
        <f>IFERROR(IF(INDEX(Backlog!K$6:K$1005,Calculation!$B759,1)="","",INDEX(Backlog!K$6:K$1005,Calculation!$B759,1)),"")</f>
        <v/>
      </c>
      <c r="M759" s="105" t="str">
        <f t="shared" si="230"/>
        <v/>
      </c>
      <c r="N759" s="105" t="str">
        <f>IFERROR(IF(INDEX(Backlog!L$6:L$1005,Calculation!$B759,1)="","",INDEX(Backlog!L$6:L$1005,Calculation!$B759,1)),"")</f>
        <v/>
      </c>
      <c r="O759" s="105" t="str">
        <f t="shared" si="231"/>
        <v/>
      </c>
      <c r="P759" s="86" t="str">
        <f>IFERROR(""&amp;INDEX(Backlog!M$6:M$1005,Calculation!$B759,1),"")</f>
        <v/>
      </c>
      <c r="Q759" s="106" t="str">
        <f t="shared" si="232"/>
        <v/>
      </c>
      <c r="R759" s="106">
        <f t="shared" si="233"/>
        <v>0</v>
      </c>
      <c r="T759" s="107">
        <f t="shared" si="234"/>
        <v>0</v>
      </c>
      <c r="U759" s="86">
        <f t="shared" si="235"/>
        <v>1</v>
      </c>
      <c r="V759" s="86">
        <f t="shared" si="236"/>
        <v>1</v>
      </c>
      <c r="W759" s="86">
        <f t="shared" si="237"/>
        <v>1</v>
      </c>
      <c r="X759" s="86">
        <f t="shared" si="244"/>
        <v>0</v>
      </c>
      <c r="Y759" s="86" t="str">
        <f t="shared" si="238"/>
        <v xml:space="preserve">#0 - </v>
      </c>
      <c r="Z759" s="86" t="str">
        <f t="shared" si="239"/>
        <v>-</v>
      </c>
      <c r="AA759" s="86" t="str">
        <f>IF(X759=0,"",IF(LEN(K759)=0,COLUMN(Kanban!$D$8),IFERROR(MATCH(K759,Kanban!$A$8:$AI$8,0),COLUMN(Kanban!$D$8))))</f>
        <v/>
      </c>
      <c r="AB759" s="86" t="str">
        <f>IF(X759=0,"",2*COUNTIF($AA$5:AA759,AA759)+$AF$5)</f>
        <v/>
      </c>
      <c r="AC759" s="106" t="str">
        <f t="shared" si="245"/>
        <v>-</v>
      </c>
      <c r="BF759" s="111" t="str">
        <f t="array" ref="BF759">IFERROR(SMALL(IF($D$5:$D$1004=$AP$6,$N$5:$N$1004,""),B759),"")</f>
        <v/>
      </c>
      <c r="BG759" s="112" t="str">
        <f>IF(IFERROR(MATCH(BF759,$BF$4:BF758,0),0)=0,MAX($BG$4:BG758)+1,"")</f>
        <v/>
      </c>
      <c r="BH759" s="113" t="str">
        <f t="shared" si="240"/>
        <v/>
      </c>
      <c r="BI759" s="112" t="str">
        <f t="shared" si="241"/>
        <v/>
      </c>
      <c r="BJ759" s="86" t="str">
        <f t="shared" si="242"/>
        <v/>
      </c>
      <c r="BK759" s="86" t="str">
        <f t="shared" si="246"/>
        <v/>
      </c>
      <c r="BL759" s="86" t="str">
        <f t="shared" si="243"/>
        <v/>
      </c>
      <c r="BM759" s="86" t="str">
        <f t="shared" si="247"/>
        <v/>
      </c>
    </row>
    <row r="760" spans="2:65" s="7" customFormat="1" x14ac:dyDescent="0.25">
      <c r="B760" s="104">
        <v>756</v>
      </c>
      <c r="C760" s="86">
        <f>IFERROR(INDEX(Backlog!B$6:B$1005,Calculation!$B760,1),"")</f>
        <v>0</v>
      </c>
      <c r="D760" s="86" t="str">
        <f>IFERROR(IF(INDEX(Backlog!C$6:C$1005,Calculation!$B760,1)="","",INDEX(Backlog!C$6:C$1005,Calculation!$B760,1)),"")</f>
        <v/>
      </c>
      <c r="E760" s="86" t="str">
        <f>IFERROR(""&amp;INDEX(Backlog!D$6:D$1005,Calculation!$B760,1),"")</f>
        <v/>
      </c>
      <c r="F760" s="86" t="str">
        <f>IFERROR(""&amp;INDEX(Backlog!E$6:E$1005,Calculation!$B760,1),"")</f>
        <v/>
      </c>
      <c r="G760" s="86" t="str">
        <f>IFERROR(""&amp;INDEX(Backlog!F$6:F$1005,Calculation!$B760,1),"")</f>
        <v/>
      </c>
      <c r="H760" s="86" t="str">
        <f>IFERROR(IF(INDEX(Backlog!G$6:G$1005,Calculation!$B760,1)="","",INDEX(Backlog!G$6:G$1005,Calculation!$B760,1)),"")</f>
        <v/>
      </c>
      <c r="I760" s="86" t="str">
        <f>IFERROR(IF(INDEX(Backlog!H$6:H$1005,Calculation!$B760,1)="","Not set",INDEX(Backlog!H$6:H$1005,Calculation!$B760,1)),"")</f>
        <v>Not set</v>
      </c>
      <c r="J760" s="86" t="str">
        <f>IFERROR(""&amp;INDEX(Backlog!I$6:I$1005,Calculation!$B760,1),"")</f>
        <v/>
      </c>
      <c r="K760" s="86" t="str">
        <f>IFERROR(IF(LEN(INDEX(Backlog!J$6:J$1005,Calculation!$B760,1))=0,"Not set",INDEX(Backlog!J$6:J$1005,Calculation!$B760,1)),"")</f>
        <v>Not set</v>
      </c>
      <c r="L760" s="105" t="str">
        <f>IFERROR(IF(INDEX(Backlog!K$6:K$1005,Calculation!$B760,1)="","",INDEX(Backlog!K$6:K$1005,Calculation!$B760,1)),"")</f>
        <v/>
      </c>
      <c r="M760" s="105" t="str">
        <f t="shared" si="230"/>
        <v/>
      </c>
      <c r="N760" s="105" t="str">
        <f>IFERROR(IF(INDEX(Backlog!L$6:L$1005,Calculation!$B760,1)="","",INDEX(Backlog!L$6:L$1005,Calculation!$B760,1)),"")</f>
        <v/>
      </c>
      <c r="O760" s="105" t="str">
        <f t="shared" si="231"/>
        <v/>
      </c>
      <c r="P760" s="86" t="str">
        <f>IFERROR(""&amp;INDEX(Backlog!M$6:M$1005,Calculation!$B760,1),"")</f>
        <v/>
      </c>
      <c r="Q760" s="106" t="str">
        <f t="shared" si="232"/>
        <v/>
      </c>
      <c r="R760" s="106">
        <f t="shared" si="233"/>
        <v>0</v>
      </c>
      <c r="T760" s="107">
        <f t="shared" si="234"/>
        <v>0</v>
      </c>
      <c r="U760" s="86">
        <f t="shared" si="235"/>
        <v>1</v>
      </c>
      <c r="V760" s="86">
        <f t="shared" si="236"/>
        <v>1</v>
      </c>
      <c r="W760" s="86">
        <f t="shared" si="237"/>
        <v>1</v>
      </c>
      <c r="X760" s="86">
        <f t="shared" si="244"/>
        <v>0</v>
      </c>
      <c r="Y760" s="86" t="str">
        <f t="shared" si="238"/>
        <v xml:space="preserve">#0 - </v>
      </c>
      <c r="Z760" s="86" t="str">
        <f t="shared" si="239"/>
        <v>-</v>
      </c>
      <c r="AA760" s="86" t="str">
        <f>IF(X760=0,"",IF(LEN(K760)=0,COLUMN(Kanban!$D$8),IFERROR(MATCH(K760,Kanban!$A$8:$AI$8,0),COLUMN(Kanban!$D$8))))</f>
        <v/>
      </c>
      <c r="AB760" s="86" t="str">
        <f>IF(X760=0,"",2*COUNTIF($AA$5:AA760,AA760)+$AF$5)</f>
        <v/>
      </c>
      <c r="AC760" s="106" t="str">
        <f t="shared" si="245"/>
        <v>-</v>
      </c>
      <c r="BF760" s="111" t="str">
        <f t="array" ref="BF760">IFERROR(SMALL(IF($D$5:$D$1004=$AP$6,$N$5:$N$1004,""),B760),"")</f>
        <v/>
      </c>
      <c r="BG760" s="112" t="str">
        <f>IF(IFERROR(MATCH(BF760,$BF$4:BF759,0),0)=0,MAX($BG$4:BG759)+1,"")</f>
        <v/>
      </c>
      <c r="BH760" s="113" t="str">
        <f t="shared" si="240"/>
        <v/>
      </c>
      <c r="BI760" s="112" t="str">
        <f t="shared" si="241"/>
        <v/>
      </c>
      <c r="BJ760" s="86" t="str">
        <f t="shared" si="242"/>
        <v/>
      </c>
      <c r="BK760" s="86" t="str">
        <f t="shared" si="246"/>
        <v/>
      </c>
      <c r="BL760" s="86" t="str">
        <f t="shared" si="243"/>
        <v/>
      </c>
      <c r="BM760" s="86" t="str">
        <f t="shared" si="247"/>
        <v/>
      </c>
    </row>
    <row r="761" spans="2:65" s="7" customFormat="1" x14ac:dyDescent="0.25">
      <c r="B761" s="104">
        <v>757</v>
      </c>
      <c r="C761" s="86">
        <f>IFERROR(INDEX(Backlog!B$6:B$1005,Calculation!$B761,1),"")</f>
        <v>0</v>
      </c>
      <c r="D761" s="86" t="str">
        <f>IFERROR(IF(INDEX(Backlog!C$6:C$1005,Calculation!$B761,1)="","",INDEX(Backlog!C$6:C$1005,Calculation!$B761,1)),"")</f>
        <v/>
      </c>
      <c r="E761" s="86" t="str">
        <f>IFERROR(""&amp;INDEX(Backlog!D$6:D$1005,Calculation!$B761,1),"")</f>
        <v/>
      </c>
      <c r="F761" s="86" t="str">
        <f>IFERROR(""&amp;INDEX(Backlog!E$6:E$1005,Calculation!$B761,1),"")</f>
        <v/>
      </c>
      <c r="G761" s="86" t="str">
        <f>IFERROR(""&amp;INDEX(Backlog!F$6:F$1005,Calculation!$B761,1),"")</f>
        <v/>
      </c>
      <c r="H761" s="86" t="str">
        <f>IFERROR(IF(INDEX(Backlog!G$6:G$1005,Calculation!$B761,1)="","",INDEX(Backlog!G$6:G$1005,Calculation!$B761,1)),"")</f>
        <v/>
      </c>
      <c r="I761" s="86" t="str">
        <f>IFERROR(IF(INDEX(Backlog!H$6:H$1005,Calculation!$B761,1)="","Not set",INDEX(Backlog!H$6:H$1005,Calculation!$B761,1)),"")</f>
        <v>Not set</v>
      </c>
      <c r="J761" s="86" t="str">
        <f>IFERROR(""&amp;INDEX(Backlog!I$6:I$1005,Calculation!$B761,1),"")</f>
        <v/>
      </c>
      <c r="K761" s="86" t="str">
        <f>IFERROR(IF(LEN(INDEX(Backlog!J$6:J$1005,Calculation!$B761,1))=0,"Not set",INDEX(Backlog!J$6:J$1005,Calculation!$B761,1)),"")</f>
        <v>Not set</v>
      </c>
      <c r="L761" s="105" t="str">
        <f>IFERROR(IF(INDEX(Backlog!K$6:K$1005,Calculation!$B761,1)="","",INDEX(Backlog!K$6:K$1005,Calculation!$B761,1)),"")</f>
        <v/>
      </c>
      <c r="M761" s="105" t="str">
        <f t="shared" si="230"/>
        <v/>
      </c>
      <c r="N761" s="105" t="str">
        <f>IFERROR(IF(INDEX(Backlog!L$6:L$1005,Calculation!$B761,1)="","",INDEX(Backlog!L$6:L$1005,Calculation!$B761,1)),"")</f>
        <v/>
      </c>
      <c r="O761" s="105" t="str">
        <f t="shared" si="231"/>
        <v/>
      </c>
      <c r="P761" s="86" t="str">
        <f>IFERROR(""&amp;INDEX(Backlog!M$6:M$1005,Calculation!$B761,1),"")</f>
        <v/>
      </c>
      <c r="Q761" s="106" t="str">
        <f t="shared" si="232"/>
        <v/>
      </c>
      <c r="R761" s="106">
        <f t="shared" si="233"/>
        <v>0</v>
      </c>
      <c r="T761" s="107">
        <f t="shared" si="234"/>
        <v>0</v>
      </c>
      <c r="U761" s="86">
        <f t="shared" si="235"/>
        <v>1</v>
      </c>
      <c r="V761" s="86">
        <f t="shared" si="236"/>
        <v>1</v>
      </c>
      <c r="W761" s="86">
        <f t="shared" si="237"/>
        <v>1</v>
      </c>
      <c r="X761" s="86">
        <f t="shared" si="244"/>
        <v>0</v>
      </c>
      <c r="Y761" s="86" t="str">
        <f t="shared" si="238"/>
        <v xml:space="preserve">#0 - </v>
      </c>
      <c r="Z761" s="86" t="str">
        <f t="shared" si="239"/>
        <v>-</v>
      </c>
      <c r="AA761" s="86" t="str">
        <f>IF(X761=0,"",IF(LEN(K761)=0,COLUMN(Kanban!$D$8),IFERROR(MATCH(K761,Kanban!$A$8:$AI$8,0),COLUMN(Kanban!$D$8))))</f>
        <v/>
      </c>
      <c r="AB761" s="86" t="str">
        <f>IF(X761=0,"",2*COUNTIF($AA$5:AA761,AA761)+$AF$5)</f>
        <v/>
      </c>
      <c r="AC761" s="106" t="str">
        <f t="shared" si="245"/>
        <v>-</v>
      </c>
      <c r="BF761" s="111" t="str">
        <f t="array" ref="BF761">IFERROR(SMALL(IF($D$5:$D$1004=$AP$6,$N$5:$N$1004,""),B761),"")</f>
        <v/>
      </c>
      <c r="BG761" s="112" t="str">
        <f>IF(IFERROR(MATCH(BF761,$BF$4:BF760,0),0)=0,MAX($BG$4:BG760)+1,"")</f>
        <v/>
      </c>
      <c r="BH761" s="113" t="str">
        <f t="shared" si="240"/>
        <v/>
      </c>
      <c r="BI761" s="112" t="str">
        <f t="shared" si="241"/>
        <v/>
      </c>
      <c r="BJ761" s="86" t="str">
        <f t="shared" si="242"/>
        <v/>
      </c>
      <c r="BK761" s="86" t="str">
        <f t="shared" si="246"/>
        <v/>
      </c>
      <c r="BL761" s="86" t="str">
        <f t="shared" si="243"/>
        <v/>
      </c>
      <c r="BM761" s="86" t="str">
        <f t="shared" si="247"/>
        <v/>
      </c>
    </row>
    <row r="762" spans="2:65" s="7" customFormat="1" x14ac:dyDescent="0.25">
      <c r="B762" s="104">
        <v>758</v>
      </c>
      <c r="C762" s="86">
        <f>IFERROR(INDEX(Backlog!B$6:B$1005,Calculation!$B762,1),"")</f>
        <v>0</v>
      </c>
      <c r="D762" s="86" t="str">
        <f>IFERROR(IF(INDEX(Backlog!C$6:C$1005,Calculation!$B762,1)="","",INDEX(Backlog!C$6:C$1005,Calculation!$B762,1)),"")</f>
        <v/>
      </c>
      <c r="E762" s="86" t="str">
        <f>IFERROR(""&amp;INDEX(Backlog!D$6:D$1005,Calculation!$B762,1),"")</f>
        <v/>
      </c>
      <c r="F762" s="86" t="str">
        <f>IFERROR(""&amp;INDEX(Backlog!E$6:E$1005,Calculation!$B762,1),"")</f>
        <v/>
      </c>
      <c r="G762" s="86" t="str">
        <f>IFERROR(""&amp;INDEX(Backlog!F$6:F$1005,Calculation!$B762,1),"")</f>
        <v/>
      </c>
      <c r="H762" s="86" t="str">
        <f>IFERROR(IF(INDEX(Backlog!G$6:G$1005,Calculation!$B762,1)="","",INDEX(Backlog!G$6:G$1005,Calculation!$B762,1)),"")</f>
        <v/>
      </c>
      <c r="I762" s="86" t="str">
        <f>IFERROR(IF(INDEX(Backlog!H$6:H$1005,Calculation!$B762,1)="","Not set",INDEX(Backlog!H$6:H$1005,Calculation!$B762,1)),"")</f>
        <v>Not set</v>
      </c>
      <c r="J762" s="86" t="str">
        <f>IFERROR(""&amp;INDEX(Backlog!I$6:I$1005,Calculation!$B762,1),"")</f>
        <v/>
      </c>
      <c r="K762" s="86" t="str">
        <f>IFERROR(IF(LEN(INDEX(Backlog!J$6:J$1005,Calculation!$B762,1))=0,"Not set",INDEX(Backlog!J$6:J$1005,Calculation!$B762,1)),"")</f>
        <v>Not set</v>
      </c>
      <c r="L762" s="105" t="str">
        <f>IFERROR(IF(INDEX(Backlog!K$6:K$1005,Calculation!$B762,1)="","",INDEX(Backlog!K$6:K$1005,Calculation!$B762,1)),"")</f>
        <v/>
      </c>
      <c r="M762" s="105" t="str">
        <f t="shared" si="230"/>
        <v/>
      </c>
      <c r="N762" s="105" t="str">
        <f>IFERROR(IF(INDEX(Backlog!L$6:L$1005,Calculation!$B762,1)="","",INDEX(Backlog!L$6:L$1005,Calculation!$B762,1)),"")</f>
        <v/>
      </c>
      <c r="O762" s="105" t="str">
        <f t="shared" si="231"/>
        <v/>
      </c>
      <c r="P762" s="86" t="str">
        <f>IFERROR(""&amp;INDEX(Backlog!M$6:M$1005,Calculation!$B762,1),"")</f>
        <v/>
      </c>
      <c r="Q762" s="106" t="str">
        <f t="shared" si="232"/>
        <v/>
      </c>
      <c r="R762" s="106">
        <f t="shared" si="233"/>
        <v>0</v>
      </c>
      <c r="T762" s="107">
        <f t="shared" si="234"/>
        <v>0</v>
      </c>
      <c r="U762" s="86">
        <f t="shared" si="235"/>
        <v>1</v>
      </c>
      <c r="V762" s="86">
        <f t="shared" si="236"/>
        <v>1</v>
      </c>
      <c r="W762" s="86">
        <f t="shared" si="237"/>
        <v>1</v>
      </c>
      <c r="X762" s="86">
        <f t="shared" si="244"/>
        <v>0</v>
      </c>
      <c r="Y762" s="86" t="str">
        <f t="shared" si="238"/>
        <v xml:space="preserve">#0 - </v>
      </c>
      <c r="Z762" s="86" t="str">
        <f t="shared" si="239"/>
        <v>-</v>
      </c>
      <c r="AA762" s="86" t="str">
        <f>IF(X762=0,"",IF(LEN(K762)=0,COLUMN(Kanban!$D$8),IFERROR(MATCH(K762,Kanban!$A$8:$AI$8,0),COLUMN(Kanban!$D$8))))</f>
        <v/>
      </c>
      <c r="AB762" s="86" t="str">
        <f>IF(X762=0,"",2*COUNTIF($AA$5:AA762,AA762)+$AF$5)</f>
        <v/>
      </c>
      <c r="AC762" s="106" t="str">
        <f t="shared" si="245"/>
        <v>-</v>
      </c>
      <c r="BF762" s="111" t="str">
        <f t="array" ref="BF762">IFERROR(SMALL(IF($D$5:$D$1004=$AP$6,$N$5:$N$1004,""),B762),"")</f>
        <v/>
      </c>
      <c r="BG762" s="112" t="str">
        <f>IF(IFERROR(MATCH(BF762,$BF$4:BF761,0),0)=0,MAX($BG$4:BG761)+1,"")</f>
        <v/>
      </c>
      <c r="BH762" s="113" t="str">
        <f t="shared" si="240"/>
        <v/>
      </c>
      <c r="BI762" s="112" t="str">
        <f t="shared" si="241"/>
        <v/>
      </c>
      <c r="BJ762" s="86" t="str">
        <f t="shared" si="242"/>
        <v/>
      </c>
      <c r="BK762" s="86" t="str">
        <f t="shared" si="246"/>
        <v/>
      </c>
      <c r="BL762" s="86" t="str">
        <f t="shared" si="243"/>
        <v/>
      </c>
      <c r="BM762" s="86" t="str">
        <f t="shared" si="247"/>
        <v/>
      </c>
    </row>
    <row r="763" spans="2:65" s="7" customFormat="1" x14ac:dyDescent="0.25">
      <c r="B763" s="104">
        <v>759</v>
      </c>
      <c r="C763" s="86">
        <f>IFERROR(INDEX(Backlog!B$6:B$1005,Calculation!$B763,1),"")</f>
        <v>0</v>
      </c>
      <c r="D763" s="86" t="str">
        <f>IFERROR(IF(INDEX(Backlog!C$6:C$1005,Calculation!$B763,1)="","",INDEX(Backlog!C$6:C$1005,Calculation!$B763,1)),"")</f>
        <v/>
      </c>
      <c r="E763" s="86" t="str">
        <f>IFERROR(""&amp;INDEX(Backlog!D$6:D$1005,Calculation!$B763,1),"")</f>
        <v/>
      </c>
      <c r="F763" s="86" t="str">
        <f>IFERROR(""&amp;INDEX(Backlog!E$6:E$1005,Calculation!$B763,1),"")</f>
        <v/>
      </c>
      <c r="G763" s="86" t="str">
        <f>IFERROR(""&amp;INDEX(Backlog!F$6:F$1005,Calculation!$B763,1),"")</f>
        <v/>
      </c>
      <c r="H763" s="86" t="str">
        <f>IFERROR(IF(INDEX(Backlog!G$6:G$1005,Calculation!$B763,1)="","",INDEX(Backlog!G$6:G$1005,Calculation!$B763,1)),"")</f>
        <v/>
      </c>
      <c r="I763" s="86" t="str">
        <f>IFERROR(IF(INDEX(Backlog!H$6:H$1005,Calculation!$B763,1)="","Not set",INDEX(Backlog!H$6:H$1005,Calculation!$B763,1)),"")</f>
        <v>Not set</v>
      </c>
      <c r="J763" s="86" t="str">
        <f>IFERROR(""&amp;INDEX(Backlog!I$6:I$1005,Calculation!$B763,1),"")</f>
        <v/>
      </c>
      <c r="K763" s="86" t="str">
        <f>IFERROR(IF(LEN(INDEX(Backlog!J$6:J$1005,Calculation!$B763,1))=0,"Not set",INDEX(Backlog!J$6:J$1005,Calculation!$B763,1)),"")</f>
        <v>Not set</v>
      </c>
      <c r="L763" s="105" t="str">
        <f>IFERROR(IF(INDEX(Backlog!K$6:K$1005,Calculation!$B763,1)="","",INDEX(Backlog!K$6:K$1005,Calculation!$B763,1)),"")</f>
        <v/>
      </c>
      <c r="M763" s="105" t="str">
        <f t="shared" si="230"/>
        <v/>
      </c>
      <c r="N763" s="105" t="str">
        <f>IFERROR(IF(INDEX(Backlog!L$6:L$1005,Calculation!$B763,1)="","",INDEX(Backlog!L$6:L$1005,Calculation!$B763,1)),"")</f>
        <v/>
      </c>
      <c r="O763" s="105" t="str">
        <f t="shared" si="231"/>
        <v/>
      </c>
      <c r="P763" s="86" t="str">
        <f>IFERROR(""&amp;INDEX(Backlog!M$6:M$1005,Calculation!$B763,1),"")</f>
        <v/>
      </c>
      <c r="Q763" s="106" t="str">
        <f t="shared" si="232"/>
        <v/>
      </c>
      <c r="R763" s="106">
        <f t="shared" si="233"/>
        <v>0</v>
      </c>
      <c r="T763" s="107">
        <f t="shared" si="234"/>
        <v>0</v>
      </c>
      <c r="U763" s="86">
        <f t="shared" si="235"/>
        <v>1</v>
      </c>
      <c r="V763" s="86">
        <f t="shared" si="236"/>
        <v>1</v>
      </c>
      <c r="W763" s="86">
        <f t="shared" si="237"/>
        <v>1</v>
      </c>
      <c r="X763" s="86">
        <f t="shared" si="244"/>
        <v>0</v>
      </c>
      <c r="Y763" s="86" t="str">
        <f t="shared" si="238"/>
        <v xml:space="preserve">#0 - </v>
      </c>
      <c r="Z763" s="86" t="str">
        <f t="shared" si="239"/>
        <v>-</v>
      </c>
      <c r="AA763" s="86" t="str">
        <f>IF(X763=0,"",IF(LEN(K763)=0,COLUMN(Kanban!$D$8),IFERROR(MATCH(K763,Kanban!$A$8:$AI$8,0),COLUMN(Kanban!$D$8))))</f>
        <v/>
      </c>
      <c r="AB763" s="86" t="str">
        <f>IF(X763=0,"",2*COUNTIF($AA$5:AA763,AA763)+$AF$5)</f>
        <v/>
      </c>
      <c r="AC763" s="106" t="str">
        <f t="shared" si="245"/>
        <v>-</v>
      </c>
      <c r="BF763" s="111" t="str">
        <f t="array" ref="BF763">IFERROR(SMALL(IF($D$5:$D$1004=$AP$6,$N$5:$N$1004,""),B763),"")</f>
        <v/>
      </c>
      <c r="BG763" s="112" t="str">
        <f>IF(IFERROR(MATCH(BF763,$BF$4:BF762,0),0)=0,MAX($BG$4:BG762)+1,"")</f>
        <v/>
      </c>
      <c r="BH763" s="113" t="str">
        <f t="shared" si="240"/>
        <v/>
      </c>
      <c r="BI763" s="112" t="str">
        <f t="shared" si="241"/>
        <v/>
      </c>
      <c r="BJ763" s="86" t="str">
        <f t="shared" si="242"/>
        <v/>
      </c>
      <c r="BK763" s="86" t="str">
        <f t="shared" si="246"/>
        <v/>
      </c>
      <c r="BL763" s="86" t="str">
        <f t="shared" si="243"/>
        <v/>
      </c>
      <c r="BM763" s="86" t="str">
        <f t="shared" si="247"/>
        <v/>
      </c>
    </row>
    <row r="764" spans="2:65" s="7" customFormat="1" x14ac:dyDescent="0.25">
      <c r="B764" s="104">
        <v>760</v>
      </c>
      <c r="C764" s="86">
        <f>IFERROR(INDEX(Backlog!B$6:B$1005,Calculation!$B764,1),"")</f>
        <v>0</v>
      </c>
      <c r="D764" s="86" t="str">
        <f>IFERROR(IF(INDEX(Backlog!C$6:C$1005,Calculation!$B764,1)="","",INDEX(Backlog!C$6:C$1005,Calculation!$B764,1)),"")</f>
        <v/>
      </c>
      <c r="E764" s="86" t="str">
        <f>IFERROR(""&amp;INDEX(Backlog!D$6:D$1005,Calculation!$B764,1),"")</f>
        <v/>
      </c>
      <c r="F764" s="86" t="str">
        <f>IFERROR(""&amp;INDEX(Backlog!E$6:E$1005,Calculation!$B764,1),"")</f>
        <v/>
      </c>
      <c r="G764" s="86" t="str">
        <f>IFERROR(""&amp;INDEX(Backlog!F$6:F$1005,Calculation!$B764,1),"")</f>
        <v/>
      </c>
      <c r="H764" s="86" t="str">
        <f>IFERROR(IF(INDEX(Backlog!G$6:G$1005,Calculation!$B764,1)="","",INDEX(Backlog!G$6:G$1005,Calculation!$B764,1)),"")</f>
        <v/>
      </c>
      <c r="I764" s="86" t="str">
        <f>IFERROR(IF(INDEX(Backlog!H$6:H$1005,Calculation!$B764,1)="","Not set",INDEX(Backlog!H$6:H$1005,Calculation!$B764,1)),"")</f>
        <v>Not set</v>
      </c>
      <c r="J764" s="86" t="str">
        <f>IFERROR(""&amp;INDEX(Backlog!I$6:I$1005,Calculation!$B764,1),"")</f>
        <v/>
      </c>
      <c r="K764" s="86" t="str">
        <f>IFERROR(IF(LEN(INDEX(Backlog!J$6:J$1005,Calculation!$B764,1))=0,"Not set",INDEX(Backlog!J$6:J$1005,Calculation!$B764,1)),"")</f>
        <v>Not set</v>
      </c>
      <c r="L764" s="105" t="str">
        <f>IFERROR(IF(INDEX(Backlog!K$6:K$1005,Calculation!$B764,1)="","",INDEX(Backlog!K$6:K$1005,Calculation!$B764,1)),"")</f>
        <v/>
      </c>
      <c r="M764" s="105" t="str">
        <f t="shared" si="230"/>
        <v/>
      </c>
      <c r="N764" s="105" t="str">
        <f>IFERROR(IF(INDEX(Backlog!L$6:L$1005,Calculation!$B764,1)="","",INDEX(Backlog!L$6:L$1005,Calculation!$B764,1)),"")</f>
        <v/>
      </c>
      <c r="O764" s="105" t="str">
        <f t="shared" si="231"/>
        <v/>
      </c>
      <c r="P764" s="86" t="str">
        <f>IFERROR(""&amp;INDEX(Backlog!M$6:M$1005,Calculation!$B764,1),"")</f>
        <v/>
      </c>
      <c r="Q764" s="106" t="str">
        <f t="shared" si="232"/>
        <v/>
      </c>
      <c r="R764" s="106">
        <f t="shared" si="233"/>
        <v>0</v>
      </c>
      <c r="T764" s="107">
        <f t="shared" si="234"/>
        <v>0</v>
      </c>
      <c r="U764" s="86">
        <f t="shared" si="235"/>
        <v>1</v>
      </c>
      <c r="V764" s="86">
        <f t="shared" si="236"/>
        <v>1</v>
      </c>
      <c r="W764" s="86">
        <f t="shared" si="237"/>
        <v>1</v>
      </c>
      <c r="X764" s="86">
        <f t="shared" si="244"/>
        <v>0</v>
      </c>
      <c r="Y764" s="86" t="str">
        <f t="shared" si="238"/>
        <v xml:space="preserve">#0 - </v>
      </c>
      <c r="Z764" s="86" t="str">
        <f t="shared" si="239"/>
        <v>-</v>
      </c>
      <c r="AA764" s="86" t="str">
        <f>IF(X764=0,"",IF(LEN(K764)=0,COLUMN(Kanban!$D$8),IFERROR(MATCH(K764,Kanban!$A$8:$AI$8,0),COLUMN(Kanban!$D$8))))</f>
        <v/>
      </c>
      <c r="AB764" s="86" t="str">
        <f>IF(X764=0,"",2*COUNTIF($AA$5:AA764,AA764)+$AF$5)</f>
        <v/>
      </c>
      <c r="AC764" s="106" t="str">
        <f t="shared" si="245"/>
        <v>-</v>
      </c>
      <c r="BF764" s="111" t="str">
        <f t="array" ref="BF764">IFERROR(SMALL(IF($D$5:$D$1004=$AP$6,$N$5:$N$1004,""),B764),"")</f>
        <v/>
      </c>
      <c r="BG764" s="112" t="str">
        <f>IF(IFERROR(MATCH(BF764,$BF$4:BF763,0),0)=0,MAX($BG$4:BG763)+1,"")</f>
        <v/>
      </c>
      <c r="BH764" s="113" t="str">
        <f t="shared" si="240"/>
        <v/>
      </c>
      <c r="BI764" s="112" t="str">
        <f t="shared" si="241"/>
        <v/>
      </c>
      <c r="BJ764" s="86" t="str">
        <f t="shared" si="242"/>
        <v/>
      </c>
      <c r="BK764" s="86" t="str">
        <f t="shared" si="246"/>
        <v/>
      </c>
      <c r="BL764" s="86" t="str">
        <f t="shared" si="243"/>
        <v/>
      </c>
      <c r="BM764" s="86" t="str">
        <f t="shared" si="247"/>
        <v/>
      </c>
    </row>
    <row r="765" spans="2:65" s="7" customFormat="1" x14ac:dyDescent="0.25">
      <c r="B765" s="104">
        <v>761</v>
      </c>
      <c r="C765" s="86">
        <f>IFERROR(INDEX(Backlog!B$6:B$1005,Calculation!$B765,1),"")</f>
        <v>0</v>
      </c>
      <c r="D765" s="86" t="str">
        <f>IFERROR(IF(INDEX(Backlog!C$6:C$1005,Calculation!$B765,1)="","",INDEX(Backlog!C$6:C$1005,Calculation!$B765,1)),"")</f>
        <v/>
      </c>
      <c r="E765" s="86" t="str">
        <f>IFERROR(""&amp;INDEX(Backlog!D$6:D$1005,Calculation!$B765,1),"")</f>
        <v/>
      </c>
      <c r="F765" s="86" t="str">
        <f>IFERROR(""&amp;INDEX(Backlog!E$6:E$1005,Calculation!$B765,1),"")</f>
        <v/>
      </c>
      <c r="G765" s="86" t="str">
        <f>IFERROR(""&amp;INDEX(Backlog!F$6:F$1005,Calculation!$B765,1),"")</f>
        <v/>
      </c>
      <c r="H765" s="86" t="str">
        <f>IFERROR(IF(INDEX(Backlog!G$6:G$1005,Calculation!$B765,1)="","",INDEX(Backlog!G$6:G$1005,Calculation!$B765,1)),"")</f>
        <v/>
      </c>
      <c r="I765" s="86" t="str">
        <f>IFERROR(IF(INDEX(Backlog!H$6:H$1005,Calculation!$B765,1)="","Not set",INDEX(Backlog!H$6:H$1005,Calculation!$B765,1)),"")</f>
        <v>Not set</v>
      </c>
      <c r="J765" s="86" t="str">
        <f>IFERROR(""&amp;INDEX(Backlog!I$6:I$1005,Calculation!$B765,1),"")</f>
        <v/>
      </c>
      <c r="K765" s="86" t="str">
        <f>IFERROR(IF(LEN(INDEX(Backlog!J$6:J$1005,Calculation!$B765,1))=0,"Not set",INDEX(Backlog!J$6:J$1005,Calculation!$B765,1)),"")</f>
        <v>Not set</v>
      </c>
      <c r="L765" s="105" t="str">
        <f>IFERROR(IF(INDEX(Backlog!K$6:K$1005,Calculation!$B765,1)="","",INDEX(Backlog!K$6:K$1005,Calculation!$B765,1)),"")</f>
        <v/>
      </c>
      <c r="M765" s="105" t="str">
        <f t="shared" si="230"/>
        <v/>
      </c>
      <c r="N765" s="105" t="str">
        <f>IFERROR(IF(INDEX(Backlog!L$6:L$1005,Calculation!$B765,1)="","",INDEX(Backlog!L$6:L$1005,Calculation!$B765,1)),"")</f>
        <v/>
      </c>
      <c r="O765" s="105" t="str">
        <f t="shared" si="231"/>
        <v/>
      </c>
      <c r="P765" s="86" t="str">
        <f>IFERROR(""&amp;INDEX(Backlog!M$6:M$1005,Calculation!$B765,1),"")</f>
        <v/>
      </c>
      <c r="Q765" s="106" t="str">
        <f t="shared" si="232"/>
        <v/>
      </c>
      <c r="R765" s="106">
        <f t="shared" si="233"/>
        <v>0</v>
      </c>
      <c r="T765" s="107">
        <f t="shared" si="234"/>
        <v>0</v>
      </c>
      <c r="U765" s="86">
        <f t="shared" si="235"/>
        <v>1</v>
      </c>
      <c r="V765" s="86">
        <f t="shared" si="236"/>
        <v>1</v>
      </c>
      <c r="W765" s="86">
        <f t="shared" si="237"/>
        <v>1</v>
      </c>
      <c r="X765" s="86">
        <f t="shared" si="244"/>
        <v>0</v>
      </c>
      <c r="Y765" s="86" t="str">
        <f t="shared" si="238"/>
        <v xml:space="preserve">#0 - </v>
      </c>
      <c r="Z765" s="86" t="str">
        <f t="shared" si="239"/>
        <v>-</v>
      </c>
      <c r="AA765" s="86" t="str">
        <f>IF(X765=0,"",IF(LEN(K765)=0,COLUMN(Kanban!$D$8),IFERROR(MATCH(K765,Kanban!$A$8:$AI$8,0),COLUMN(Kanban!$D$8))))</f>
        <v/>
      </c>
      <c r="AB765" s="86" t="str">
        <f>IF(X765=0,"",2*COUNTIF($AA$5:AA765,AA765)+$AF$5)</f>
        <v/>
      </c>
      <c r="AC765" s="106" t="str">
        <f t="shared" si="245"/>
        <v>-</v>
      </c>
      <c r="BF765" s="111" t="str">
        <f t="array" ref="BF765">IFERROR(SMALL(IF($D$5:$D$1004=$AP$6,$N$5:$N$1004,""),B765),"")</f>
        <v/>
      </c>
      <c r="BG765" s="112" t="str">
        <f>IF(IFERROR(MATCH(BF765,$BF$4:BF764,0),0)=0,MAX($BG$4:BG764)+1,"")</f>
        <v/>
      </c>
      <c r="BH765" s="113" t="str">
        <f t="shared" si="240"/>
        <v/>
      </c>
      <c r="BI765" s="112" t="str">
        <f t="shared" si="241"/>
        <v/>
      </c>
      <c r="BJ765" s="86" t="str">
        <f t="shared" si="242"/>
        <v/>
      </c>
      <c r="BK765" s="86" t="str">
        <f t="shared" si="246"/>
        <v/>
      </c>
      <c r="BL765" s="86" t="str">
        <f t="shared" si="243"/>
        <v/>
      </c>
      <c r="BM765" s="86" t="str">
        <f t="shared" si="247"/>
        <v/>
      </c>
    </row>
    <row r="766" spans="2:65" s="7" customFormat="1" x14ac:dyDescent="0.25">
      <c r="B766" s="104">
        <v>762</v>
      </c>
      <c r="C766" s="86">
        <f>IFERROR(INDEX(Backlog!B$6:B$1005,Calculation!$B766,1),"")</f>
        <v>0</v>
      </c>
      <c r="D766" s="86" t="str">
        <f>IFERROR(IF(INDEX(Backlog!C$6:C$1005,Calculation!$B766,1)="","",INDEX(Backlog!C$6:C$1005,Calculation!$B766,1)),"")</f>
        <v/>
      </c>
      <c r="E766" s="86" t="str">
        <f>IFERROR(""&amp;INDEX(Backlog!D$6:D$1005,Calculation!$B766,1),"")</f>
        <v/>
      </c>
      <c r="F766" s="86" t="str">
        <f>IFERROR(""&amp;INDEX(Backlog!E$6:E$1005,Calculation!$B766,1),"")</f>
        <v/>
      </c>
      <c r="G766" s="86" t="str">
        <f>IFERROR(""&amp;INDEX(Backlog!F$6:F$1005,Calculation!$B766,1),"")</f>
        <v/>
      </c>
      <c r="H766" s="86" t="str">
        <f>IFERROR(IF(INDEX(Backlog!G$6:G$1005,Calculation!$B766,1)="","",INDEX(Backlog!G$6:G$1005,Calculation!$B766,1)),"")</f>
        <v/>
      </c>
      <c r="I766" s="86" t="str">
        <f>IFERROR(IF(INDEX(Backlog!H$6:H$1005,Calculation!$B766,1)="","Not set",INDEX(Backlog!H$6:H$1005,Calculation!$B766,1)),"")</f>
        <v>Not set</v>
      </c>
      <c r="J766" s="86" t="str">
        <f>IFERROR(""&amp;INDEX(Backlog!I$6:I$1005,Calculation!$B766,1),"")</f>
        <v/>
      </c>
      <c r="K766" s="86" t="str">
        <f>IFERROR(IF(LEN(INDEX(Backlog!J$6:J$1005,Calculation!$B766,1))=0,"Not set",INDEX(Backlog!J$6:J$1005,Calculation!$B766,1)),"")</f>
        <v>Not set</v>
      </c>
      <c r="L766" s="105" t="str">
        <f>IFERROR(IF(INDEX(Backlog!K$6:K$1005,Calculation!$B766,1)="","",INDEX(Backlog!K$6:K$1005,Calculation!$B766,1)),"")</f>
        <v/>
      </c>
      <c r="M766" s="105" t="str">
        <f t="shared" si="230"/>
        <v/>
      </c>
      <c r="N766" s="105" t="str">
        <f>IFERROR(IF(INDEX(Backlog!L$6:L$1005,Calculation!$B766,1)="","",INDEX(Backlog!L$6:L$1005,Calculation!$B766,1)),"")</f>
        <v/>
      </c>
      <c r="O766" s="105" t="str">
        <f t="shared" si="231"/>
        <v/>
      </c>
      <c r="P766" s="86" t="str">
        <f>IFERROR(""&amp;INDEX(Backlog!M$6:M$1005,Calculation!$B766,1),"")</f>
        <v/>
      </c>
      <c r="Q766" s="106" t="str">
        <f t="shared" si="232"/>
        <v/>
      </c>
      <c r="R766" s="106">
        <f t="shared" si="233"/>
        <v>0</v>
      </c>
      <c r="T766" s="107">
        <f t="shared" si="234"/>
        <v>0</v>
      </c>
      <c r="U766" s="86">
        <f t="shared" si="235"/>
        <v>1</v>
      </c>
      <c r="V766" s="86">
        <f t="shared" si="236"/>
        <v>1</v>
      </c>
      <c r="W766" s="86">
        <f t="shared" si="237"/>
        <v>1</v>
      </c>
      <c r="X766" s="86">
        <f t="shared" si="244"/>
        <v>0</v>
      </c>
      <c r="Y766" s="86" t="str">
        <f t="shared" si="238"/>
        <v xml:space="preserve">#0 - </v>
      </c>
      <c r="Z766" s="86" t="str">
        <f t="shared" si="239"/>
        <v>-</v>
      </c>
      <c r="AA766" s="86" t="str">
        <f>IF(X766=0,"",IF(LEN(K766)=0,COLUMN(Kanban!$D$8),IFERROR(MATCH(K766,Kanban!$A$8:$AI$8,0),COLUMN(Kanban!$D$8))))</f>
        <v/>
      </c>
      <c r="AB766" s="86" t="str">
        <f>IF(X766=0,"",2*COUNTIF($AA$5:AA766,AA766)+$AF$5)</f>
        <v/>
      </c>
      <c r="AC766" s="106" t="str">
        <f t="shared" si="245"/>
        <v>-</v>
      </c>
      <c r="BF766" s="111" t="str">
        <f t="array" ref="BF766">IFERROR(SMALL(IF($D$5:$D$1004=$AP$6,$N$5:$N$1004,""),B766),"")</f>
        <v/>
      </c>
      <c r="BG766" s="112" t="str">
        <f>IF(IFERROR(MATCH(BF766,$BF$4:BF765,0),0)=0,MAX($BG$4:BG765)+1,"")</f>
        <v/>
      </c>
      <c r="BH766" s="113" t="str">
        <f t="shared" si="240"/>
        <v/>
      </c>
      <c r="BI766" s="112" t="str">
        <f t="shared" si="241"/>
        <v/>
      </c>
      <c r="BJ766" s="86" t="str">
        <f t="shared" si="242"/>
        <v/>
      </c>
      <c r="BK766" s="86" t="str">
        <f t="shared" si="246"/>
        <v/>
      </c>
      <c r="BL766" s="86" t="str">
        <f t="shared" si="243"/>
        <v/>
      </c>
      <c r="BM766" s="86" t="str">
        <f t="shared" si="247"/>
        <v/>
      </c>
    </row>
    <row r="767" spans="2:65" s="7" customFormat="1" x14ac:dyDescent="0.25">
      <c r="B767" s="104">
        <v>763</v>
      </c>
      <c r="C767" s="86">
        <f>IFERROR(INDEX(Backlog!B$6:B$1005,Calculation!$B767,1),"")</f>
        <v>0</v>
      </c>
      <c r="D767" s="86" t="str">
        <f>IFERROR(IF(INDEX(Backlog!C$6:C$1005,Calculation!$B767,1)="","",INDEX(Backlog!C$6:C$1005,Calculation!$B767,1)),"")</f>
        <v/>
      </c>
      <c r="E767" s="86" t="str">
        <f>IFERROR(""&amp;INDEX(Backlog!D$6:D$1005,Calculation!$B767,1),"")</f>
        <v/>
      </c>
      <c r="F767" s="86" t="str">
        <f>IFERROR(""&amp;INDEX(Backlog!E$6:E$1005,Calculation!$B767,1),"")</f>
        <v/>
      </c>
      <c r="G767" s="86" t="str">
        <f>IFERROR(""&amp;INDEX(Backlog!F$6:F$1005,Calculation!$B767,1),"")</f>
        <v/>
      </c>
      <c r="H767" s="86" t="str">
        <f>IFERROR(IF(INDEX(Backlog!G$6:G$1005,Calculation!$B767,1)="","",INDEX(Backlog!G$6:G$1005,Calculation!$B767,1)),"")</f>
        <v/>
      </c>
      <c r="I767" s="86" t="str">
        <f>IFERROR(IF(INDEX(Backlog!H$6:H$1005,Calculation!$B767,1)="","Not set",INDEX(Backlog!H$6:H$1005,Calculation!$B767,1)),"")</f>
        <v>Not set</v>
      </c>
      <c r="J767" s="86" t="str">
        <f>IFERROR(""&amp;INDEX(Backlog!I$6:I$1005,Calculation!$B767,1),"")</f>
        <v/>
      </c>
      <c r="K767" s="86" t="str">
        <f>IFERROR(IF(LEN(INDEX(Backlog!J$6:J$1005,Calculation!$B767,1))=0,"Not set",INDEX(Backlog!J$6:J$1005,Calculation!$B767,1)),"")</f>
        <v>Not set</v>
      </c>
      <c r="L767" s="105" t="str">
        <f>IFERROR(IF(INDEX(Backlog!K$6:K$1005,Calculation!$B767,1)="","",INDEX(Backlog!K$6:K$1005,Calculation!$B767,1)),"")</f>
        <v/>
      </c>
      <c r="M767" s="105" t="str">
        <f t="shared" si="230"/>
        <v/>
      </c>
      <c r="N767" s="105" t="str">
        <f>IFERROR(IF(INDEX(Backlog!L$6:L$1005,Calculation!$B767,1)="","",INDEX(Backlog!L$6:L$1005,Calculation!$B767,1)),"")</f>
        <v/>
      </c>
      <c r="O767" s="105" t="str">
        <f t="shared" si="231"/>
        <v/>
      </c>
      <c r="P767" s="86" t="str">
        <f>IFERROR(""&amp;INDEX(Backlog!M$6:M$1005,Calculation!$B767,1),"")</f>
        <v/>
      </c>
      <c r="Q767" s="106" t="str">
        <f t="shared" si="232"/>
        <v/>
      </c>
      <c r="R767" s="106">
        <f t="shared" si="233"/>
        <v>0</v>
      </c>
      <c r="T767" s="107">
        <f t="shared" si="234"/>
        <v>0</v>
      </c>
      <c r="U767" s="86">
        <f t="shared" si="235"/>
        <v>1</v>
      </c>
      <c r="V767" s="86">
        <f t="shared" si="236"/>
        <v>1</v>
      </c>
      <c r="W767" s="86">
        <f t="shared" si="237"/>
        <v>1</v>
      </c>
      <c r="X767" s="86">
        <f t="shared" si="244"/>
        <v>0</v>
      </c>
      <c r="Y767" s="86" t="str">
        <f t="shared" si="238"/>
        <v xml:space="preserve">#0 - </v>
      </c>
      <c r="Z767" s="86" t="str">
        <f t="shared" si="239"/>
        <v>-</v>
      </c>
      <c r="AA767" s="86" t="str">
        <f>IF(X767=0,"",IF(LEN(K767)=0,COLUMN(Kanban!$D$8),IFERROR(MATCH(K767,Kanban!$A$8:$AI$8,0),COLUMN(Kanban!$D$8))))</f>
        <v/>
      </c>
      <c r="AB767" s="86" t="str">
        <f>IF(X767=0,"",2*COUNTIF($AA$5:AA767,AA767)+$AF$5)</f>
        <v/>
      </c>
      <c r="AC767" s="106" t="str">
        <f t="shared" si="245"/>
        <v>-</v>
      </c>
      <c r="BF767" s="111" t="str">
        <f t="array" ref="BF767">IFERROR(SMALL(IF($D$5:$D$1004=$AP$6,$N$5:$N$1004,""),B767),"")</f>
        <v/>
      </c>
      <c r="BG767" s="112" t="str">
        <f>IF(IFERROR(MATCH(BF767,$BF$4:BF766,0),0)=0,MAX($BG$4:BG766)+1,"")</f>
        <v/>
      </c>
      <c r="BH767" s="113" t="str">
        <f t="shared" si="240"/>
        <v/>
      </c>
      <c r="BI767" s="112" t="str">
        <f t="shared" si="241"/>
        <v/>
      </c>
      <c r="BJ767" s="86" t="str">
        <f t="shared" si="242"/>
        <v/>
      </c>
      <c r="BK767" s="86" t="str">
        <f t="shared" si="246"/>
        <v/>
      </c>
      <c r="BL767" s="86" t="str">
        <f t="shared" si="243"/>
        <v/>
      </c>
      <c r="BM767" s="86" t="str">
        <f t="shared" si="247"/>
        <v/>
      </c>
    </row>
    <row r="768" spans="2:65" s="7" customFormat="1" x14ac:dyDescent="0.25">
      <c r="B768" s="104">
        <v>764</v>
      </c>
      <c r="C768" s="86">
        <f>IFERROR(INDEX(Backlog!B$6:B$1005,Calculation!$B768,1),"")</f>
        <v>0</v>
      </c>
      <c r="D768" s="86" t="str">
        <f>IFERROR(IF(INDEX(Backlog!C$6:C$1005,Calculation!$B768,1)="","",INDEX(Backlog!C$6:C$1005,Calculation!$B768,1)),"")</f>
        <v/>
      </c>
      <c r="E768" s="86" t="str">
        <f>IFERROR(""&amp;INDEX(Backlog!D$6:D$1005,Calculation!$B768,1),"")</f>
        <v/>
      </c>
      <c r="F768" s="86" t="str">
        <f>IFERROR(""&amp;INDEX(Backlog!E$6:E$1005,Calculation!$B768,1),"")</f>
        <v/>
      </c>
      <c r="G768" s="86" t="str">
        <f>IFERROR(""&amp;INDEX(Backlog!F$6:F$1005,Calculation!$B768,1),"")</f>
        <v/>
      </c>
      <c r="H768" s="86" t="str">
        <f>IFERROR(IF(INDEX(Backlog!G$6:G$1005,Calculation!$B768,1)="","",INDEX(Backlog!G$6:G$1005,Calculation!$B768,1)),"")</f>
        <v/>
      </c>
      <c r="I768" s="86" t="str">
        <f>IFERROR(IF(INDEX(Backlog!H$6:H$1005,Calculation!$B768,1)="","Not set",INDEX(Backlog!H$6:H$1005,Calculation!$B768,1)),"")</f>
        <v>Not set</v>
      </c>
      <c r="J768" s="86" t="str">
        <f>IFERROR(""&amp;INDEX(Backlog!I$6:I$1005,Calculation!$B768,1),"")</f>
        <v/>
      </c>
      <c r="K768" s="86" t="str">
        <f>IFERROR(IF(LEN(INDEX(Backlog!J$6:J$1005,Calculation!$B768,1))=0,"Not set",INDEX(Backlog!J$6:J$1005,Calculation!$B768,1)),"")</f>
        <v>Not set</v>
      </c>
      <c r="L768" s="105" t="str">
        <f>IFERROR(IF(INDEX(Backlog!K$6:K$1005,Calculation!$B768,1)="","",INDEX(Backlog!K$6:K$1005,Calculation!$B768,1)),"")</f>
        <v/>
      </c>
      <c r="M768" s="105" t="str">
        <f t="shared" si="230"/>
        <v/>
      </c>
      <c r="N768" s="105" t="str">
        <f>IFERROR(IF(INDEX(Backlog!L$6:L$1005,Calculation!$B768,1)="","",INDEX(Backlog!L$6:L$1005,Calculation!$B768,1)),"")</f>
        <v/>
      </c>
      <c r="O768" s="105" t="str">
        <f t="shared" si="231"/>
        <v/>
      </c>
      <c r="P768" s="86" t="str">
        <f>IFERROR(""&amp;INDEX(Backlog!M$6:M$1005,Calculation!$B768,1),"")</f>
        <v/>
      </c>
      <c r="Q768" s="106" t="str">
        <f t="shared" si="232"/>
        <v/>
      </c>
      <c r="R768" s="106">
        <f t="shared" si="233"/>
        <v>0</v>
      </c>
      <c r="T768" s="107">
        <f t="shared" si="234"/>
        <v>0</v>
      </c>
      <c r="U768" s="86">
        <f t="shared" si="235"/>
        <v>1</v>
      </c>
      <c r="V768" s="86">
        <f t="shared" si="236"/>
        <v>1</v>
      </c>
      <c r="W768" s="86">
        <f t="shared" si="237"/>
        <v>1</v>
      </c>
      <c r="X768" s="86">
        <f t="shared" si="244"/>
        <v>0</v>
      </c>
      <c r="Y768" s="86" t="str">
        <f t="shared" si="238"/>
        <v xml:space="preserve">#0 - </v>
      </c>
      <c r="Z768" s="86" t="str">
        <f t="shared" si="239"/>
        <v>-</v>
      </c>
      <c r="AA768" s="86" t="str">
        <f>IF(X768=0,"",IF(LEN(K768)=0,COLUMN(Kanban!$D$8),IFERROR(MATCH(K768,Kanban!$A$8:$AI$8,0),COLUMN(Kanban!$D$8))))</f>
        <v/>
      </c>
      <c r="AB768" s="86" t="str">
        <f>IF(X768=0,"",2*COUNTIF($AA$5:AA768,AA768)+$AF$5)</f>
        <v/>
      </c>
      <c r="AC768" s="106" t="str">
        <f t="shared" si="245"/>
        <v>-</v>
      </c>
      <c r="BF768" s="111" t="str">
        <f t="array" ref="BF768">IFERROR(SMALL(IF($D$5:$D$1004=$AP$6,$N$5:$N$1004,""),B768),"")</f>
        <v/>
      </c>
      <c r="BG768" s="112" t="str">
        <f>IF(IFERROR(MATCH(BF768,$BF$4:BF767,0),0)=0,MAX($BG$4:BG767)+1,"")</f>
        <v/>
      </c>
      <c r="BH768" s="113" t="str">
        <f t="shared" si="240"/>
        <v/>
      </c>
      <c r="BI768" s="112" t="str">
        <f t="shared" si="241"/>
        <v/>
      </c>
      <c r="BJ768" s="86" t="str">
        <f t="shared" si="242"/>
        <v/>
      </c>
      <c r="BK768" s="86" t="str">
        <f t="shared" si="246"/>
        <v/>
      </c>
      <c r="BL768" s="86" t="str">
        <f t="shared" si="243"/>
        <v/>
      </c>
      <c r="BM768" s="86" t="str">
        <f t="shared" si="247"/>
        <v/>
      </c>
    </row>
    <row r="769" spans="2:65" s="7" customFormat="1" x14ac:dyDescent="0.25">
      <c r="B769" s="104">
        <v>765</v>
      </c>
      <c r="C769" s="86">
        <f>IFERROR(INDEX(Backlog!B$6:B$1005,Calculation!$B769,1),"")</f>
        <v>0</v>
      </c>
      <c r="D769" s="86" t="str">
        <f>IFERROR(IF(INDEX(Backlog!C$6:C$1005,Calculation!$B769,1)="","",INDEX(Backlog!C$6:C$1005,Calculation!$B769,1)),"")</f>
        <v/>
      </c>
      <c r="E769" s="86" t="str">
        <f>IFERROR(""&amp;INDEX(Backlog!D$6:D$1005,Calculation!$B769,1),"")</f>
        <v/>
      </c>
      <c r="F769" s="86" t="str">
        <f>IFERROR(""&amp;INDEX(Backlog!E$6:E$1005,Calculation!$B769,1),"")</f>
        <v/>
      </c>
      <c r="G769" s="86" t="str">
        <f>IFERROR(""&amp;INDEX(Backlog!F$6:F$1005,Calculation!$B769,1),"")</f>
        <v/>
      </c>
      <c r="H769" s="86" t="str">
        <f>IFERROR(IF(INDEX(Backlog!G$6:G$1005,Calculation!$B769,1)="","",INDEX(Backlog!G$6:G$1005,Calculation!$B769,1)),"")</f>
        <v/>
      </c>
      <c r="I769" s="86" t="str">
        <f>IFERROR(IF(INDEX(Backlog!H$6:H$1005,Calculation!$B769,1)="","Not set",INDEX(Backlog!H$6:H$1005,Calculation!$B769,1)),"")</f>
        <v>Not set</v>
      </c>
      <c r="J769" s="86" t="str">
        <f>IFERROR(""&amp;INDEX(Backlog!I$6:I$1005,Calculation!$B769,1),"")</f>
        <v/>
      </c>
      <c r="K769" s="86" t="str">
        <f>IFERROR(IF(LEN(INDEX(Backlog!J$6:J$1005,Calculation!$B769,1))=0,"Not set",INDEX(Backlog!J$6:J$1005,Calculation!$B769,1)),"")</f>
        <v>Not set</v>
      </c>
      <c r="L769" s="105" t="str">
        <f>IFERROR(IF(INDEX(Backlog!K$6:K$1005,Calculation!$B769,1)="","",INDEX(Backlog!K$6:K$1005,Calculation!$B769,1)),"")</f>
        <v/>
      </c>
      <c r="M769" s="105" t="str">
        <f t="shared" si="230"/>
        <v/>
      </c>
      <c r="N769" s="105" t="str">
        <f>IFERROR(IF(INDEX(Backlog!L$6:L$1005,Calculation!$B769,1)="","",INDEX(Backlog!L$6:L$1005,Calculation!$B769,1)),"")</f>
        <v/>
      </c>
      <c r="O769" s="105" t="str">
        <f t="shared" si="231"/>
        <v/>
      </c>
      <c r="P769" s="86" t="str">
        <f>IFERROR(""&amp;INDEX(Backlog!M$6:M$1005,Calculation!$B769,1),"")</f>
        <v/>
      </c>
      <c r="Q769" s="106" t="str">
        <f t="shared" si="232"/>
        <v/>
      </c>
      <c r="R769" s="106">
        <f t="shared" si="233"/>
        <v>0</v>
      </c>
      <c r="T769" s="107">
        <f t="shared" si="234"/>
        <v>0</v>
      </c>
      <c r="U769" s="86">
        <f t="shared" si="235"/>
        <v>1</v>
      </c>
      <c r="V769" s="86">
        <f t="shared" si="236"/>
        <v>1</v>
      </c>
      <c r="W769" s="86">
        <f t="shared" si="237"/>
        <v>1</v>
      </c>
      <c r="X769" s="86">
        <f t="shared" si="244"/>
        <v>0</v>
      </c>
      <c r="Y769" s="86" t="str">
        <f t="shared" si="238"/>
        <v xml:space="preserve">#0 - </v>
      </c>
      <c r="Z769" s="86" t="str">
        <f t="shared" si="239"/>
        <v>-</v>
      </c>
      <c r="AA769" s="86" t="str">
        <f>IF(X769=0,"",IF(LEN(K769)=0,COLUMN(Kanban!$D$8),IFERROR(MATCH(K769,Kanban!$A$8:$AI$8,0),COLUMN(Kanban!$D$8))))</f>
        <v/>
      </c>
      <c r="AB769" s="86" t="str">
        <f>IF(X769=0,"",2*COUNTIF($AA$5:AA769,AA769)+$AF$5)</f>
        <v/>
      </c>
      <c r="AC769" s="106" t="str">
        <f t="shared" si="245"/>
        <v>-</v>
      </c>
      <c r="BF769" s="111" t="str">
        <f t="array" ref="BF769">IFERROR(SMALL(IF($D$5:$D$1004=$AP$6,$N$5:$N$1004,""),B769),"")</f>
        <v/>
      </c>
      <c r="BG769" s="112" t="str">
        <f>IF(IFERROR(MATCH(BF769,$BF$4:BF768,0),0)=0,MAX($BG$4:BG768)+1,"")</f>
        <v/>
      </c>
      <c r="BH769" s="113" t="str">
        <f t="shared" si="240"/>
        <v/>
      </c>
      <c r="BI769" s="112" t="str">
        <f t="shared" si="241"/>
        <v/>
      </c>
      <c r="BJ769" s="86" t="str">
        <f t="shared" si="242"/>
        <v/>
      </c>
      <c r="BK769" s="86" t="str">
        <f t="shared" si="246"/>
        <v/>
      </c>
      <c r="BL769" s="86" t="str">
        <f t="shared" si="243"/>
        <v/>
      </c>
      <c r="BM769" s="86" t="str">
        <f t="shared" si="247"/>
        <v/>
      </c>
    </row>
    <row r="770" spans="2:65" s="7" customFormat="1" x14ac:dyDescent="0.25">
      <c r="B770" s="104">
        <v>766</v>
      </c>
      <c r="C770" s="86">
        <f>IFERROR(INDEX(Backlog!B$6:B$1005,Calculation!$B770,1),"")</f>
        <v>0</v>
      </c>
      <c r="D770" s="86" t="str">
        <f>IFERROR(IF(INDEX(Backlog!C$6:C$1005,Calculation!$B770,1)="","",INDEX(Backlog!C$6:C$1005,Calculation!$B770,1)),"")</f>
        <v/>
      </c>
      <c r="E770" s="86" t="str">
        <f>IFERROR(""&amp;INDEX(Backlog!D$6:D$1005,Calculation!$B770,1),"")</f>
        <v/>
      </c>
      <c r="F770" s="86" t="str">
        <f>IFERROR(""&amp;INDEX(Backlog!E$6:E$1005,Calculation!$B770,1),"")</f>
        <v/>
      </c>
      <c r="G770" s="86" t="str">
        <f>IFERROR(""&amp;INDEX(Backlog!F$6:F$1005,Calculation!$B770,1),"")</f>
        <v/>
      </c>
      <c r="H770" s="86" t="str">
        <f>IFERROR(IF(INDEX(Backlog!G$6:G$1005,Calculation!$B770,1)="","",INDEX(Backlog!G$6:G$1005,Calculation!$B770,1)),"")</f>
        <v/>
      </c>
      <c r="I770" s="86" t="str">
        <f>IFERROR(IF(INDEX(Backlog!H$6:H$1005,Calculation!$B770,1)="","Not set",INDEX(Backlog!H$6:H$1005,Calculation!$B770,1)),"")</f>
        <v>Not set</v>
      </c>
      <c r="J770" s="86" t="str">
        <f>IFERROR(""&amp;INDEX(Backlog!I$6:I$1005,Calculation!$B770,1),"")</f>
        <v/>
      </c>
      <c r="K770" s="86" t="str">
        <f>IFERROR(IF(LEN(INDEX(Backlog!J$6:J$1005,Calculation!$B770,1))=0,"Not set",INDEX(Backlog!J$6:J$1005,Calculation!$B770,1)),"")</f>
        <v>Not set</v>
      </c>
      <c r="L770" s="105" t="str">
        <f>IFERROR(IF(INDEX(Backlog!K$6:K$1005,Calculation!$B770,1)="","",INDEX(Backlog!K$6:K$1005,Calculation!$B770,1)),"")</f>
        <v/>
      </c>
      <c r="M770" s="105" t="str">
        <f t="shared" si="230"/>
        <v/>
      </c>
      <c r="N770" s="105" t="str">
        <f>IFERROR(IF(INDEX(Backlog!L$6:L$1005,Calculation!$B770,1)="","",INDEX(Backlog!L$6:L$1005,Calculation!$B770,1)),"")</f>
        <v/>
      </c>
      <c r="O770" s="105" t="str">
        <f t="shared" si="231"/>
        <v/>
      </c>
      <c r="P770" s="86" t="str">
        <f>IFERROR(""&amp;INDEX(Backlog!M$6:M$1005,Calculation!$B770,1),"")</f>
        <v/>
      </c>
      <c r="Q770" s="106" t="str">
        <f t="shared" si="232"/>
        <v/>
      </c>
      <c r="R770" s="106">
        <f t="shared" si="233"/>
        <v>0</v>
      </c>
      <c r="T770" s="107">
        <f t="shared" si="234"/>
        <v>0</v>
      </c>
      <c r="U770" s="86">
        <f t="shared" si="235"/>
        <v>1</v>
      </c>
      <c r="V770" s="86">
        <f t="shared" si="236"/>
        <v>1</v>
      </c>
      <c r="W770" s="86">
        <f t="shared" si="237"/>
        <v>1</v>
      </c>
      <c r="X770" s="86">
        <f t="shared" si="244"/>
        <v>0</v>
      </c>
      <c r="Y770" s="86" t="str">
        <f t="shared" si="238"/>
        <v xml:space="preserve">#0 - </v>
      </c>
      <c r="Z770" s="86" t="str">
        <f t="shared" si="239"/>
        <v>-</v>
      </c>
      <c r="AA770" s="86" t="str">
        <f>IF(X770=0,"",IF(LEN(K770)=0,COLUMN(Kanban!$D$8),IFERROR(MATCH(K770,Kanban!$A$8:$AI$8,0),COLUMN(Kanban!$D$8))))</f>
        <v/>
      </c>
      <c r="AB770" s="86" t="str">
        <f>IF(X770=0,"",2*COUNTIF($AA$5:AA770,AA770)+$AF$5)</f>
        <v/>
      </c>
      <c r="AC770" s="106" t="str">
        <f t="shared" si="245"/>
        <v>-</v>
      </c>
      <c r="BF770" s="111" t="str">
        <f t="array" ref="BF770">IFERROR(SMALL(IF($D$5:$D$1004=$AP$6,$N$5:$N$1004,""),B770),"")</f>
        <v/>
      </c>
      <c r="BG770" s="112" t="str">
        <f>IF(IFERROR(MATCH(BF770,$BF$4:BF769,0),0)=0,MAX($BG$4:BG769)+1,"")</f>
        <v/>
      </c>
      <c r="BH770" s="113" t="str">
        <f t="shared" si="240"/>
        <v/>
      </c>
      <c r="BI770" s="112" t="str">
        <f t="shared" si="241"/>
        <v/>
      </c>
      <c r="BJ770" s="86" t="str">
        <f t="shared" si="242"/>
        <v/>
      </c>
      <c r="BK770" s="86" t="str">
        <f t="shared" si="246"/>
        <v/>
      </c>
      <c r="BL770" s="86" t="str">
        <f t="shared" si="243"/>
        <v/>
      </c>
      <c r="BM770" s="86" t="str">
        <f t="shared" si="247"/>
        <v/>
      </c>
    </row>
    <row r="771" spans="2:65" s="7" customFormat="1" x14ac:dyDescent="0.25">
      <c r="B771" s="104">
        <v>767</v>
      </c>
      <c r="C771" s="86">
        <f>IFERROR(INDEX(Backlog!B$6:B$1005,Calculation!$B771,1),"")</f>
        <v>0</v>
      </c>
      <c r="D771" s="86" t="str">
        <f>IFERROR(IF(INDEX(Backlog!C$6:C$1005,Calculation!$B771,1)="","",INDEX(Backlog!C$6:C$1005,Calculation!$B771,1)),"")</f>
        <v/>
      </c>
      <c r="E771" s="86" t="str">
        <f>IFERROR(""&amp;INDEX(Backlog!D$6:D$1005,Calculation!$B771,1),"")</f>
        <v/>
      </c>
      <c r="F771" s="86" t="str">
        <f>IFERROR(""&amp;INDEX(Backlog!E$6:E$1005,Calculation!$B771,1),"")</f>
        <v/>
      </c>
      <c r="G771" s="86" t="str">
        <f>IFERROR(""&amp;INDEX(Backlog!F$6:F$1005,Calculation!$B771,1),"")</f>
        <v/>
      </c>
      <c r="H771" s="86" t="str">
        <f>IFERROR(IF(INDEX(Backlog!G$6:G$1005,Calculation!$B771,1)="","",INDEX(Backlog!G$6:G$1005,Calculation!$B771,1)),"")</f>
        <v/>
      </c>
      <c r="I771" s="86" t="str">
        <f>IFERROR(IF(INDEX(Backlog!H$6:H$1005,Calculation!$B771,1)="","Not set",INDEX(Backlog!H$6:H$1005,Calculation!$B771,1)),"")</f>
        <v>Not set</v>
      </c>
      <c r="J771" s="86" t="str">
        <f>IFERROR(""&amp;INDEX(Backlog!I$6:I$1005,Calculation!$B771,1),"")</f>
        <v/>
      </c>
      <c r="K771" s="86" t="str">
        <f>IFERROR(IF(LEN(INDEX(Backlog!J$6:J$1005,Calculation!$B771,1))=0,"Not set",INDEX(Backlog!J$6:J$1005,Calculation!$B771,1)),"")</f>
        <v>Not set</v>
      </c>
      <c r="L771" s="105" t="str">
        <f>IFERROR(IF(INDEX(Backlog!K$6:K$1005,Calculation!$B771,1)="","",INDEX(Backlog!K$6:K$1005,Calculation!$B771,1)),"")</f>
        <v/>
      </c>
      <c r="M771" s="105" t="str">
        <f t="shared" si="230"/>
        <v/>
      </c>
      <c r="N771" s="105" t="str">
        <f>IFERROR(IF(INDEX(Backlog!L$6:L$1005,Calculation!$B771,1)="","",INDEX(Backlog!L$6:L$1005,Calculation!$B771,1)),"")</f>
        <v/>
      </c>
      <c r="O771" s="105" t="str">
        <f t="shared" si="231"/>
        <v/>
      </c>
      <c r="P771" s="86" t="str">
        <f>IFERROR(""&amp;INDEX(Backlog!M$6:M$1005,Calculation!$B771,1),"")</f>
        <v/>
      </c>
      <c r="Q771" s="106" t="str">
        <f t="shared" si="232"/>
        <v/>
      </c>
      <c r="R771" s="106">
        <f t="shared" si="233"/>
        <v>0</v>
      </c>
      <c r="T771" s="107">
        <f t="shared" si="234"/>
        <v>0</v>
      </c>
      <c r="U771" s="86">
        <f t="shared" si="235"/>
        <v>1</v>
      </c>
      <c r="V771" s="86">
        <f t="shared" si="236"/>
        <v>1</v>
      </c>
      <c r="W771" s="86">
        <f t="shared" si="237"/>
        <v>1</v>
      </c>
      <c r="X771" s="86">
        <f t="shared" si="244"/>
        <v>0</v>
      </c>
      <c r="Y771" s="86" t="str">
        <f t="shared" si="238"/>
        <v xml:space="preserve">#0 - </v>
      </c>
      <c r="Z771" s="86" t="str">
        <f t="shared" si="239"/>
        <v>-</v>
      </c>
      <c r="AA771" s="86" t="str">
        <f>IF(X771=0,"",IF(LEN(K771)=0,COLUMN(Kanban!$D$8),IFERROR(MATCH(K771,Kanban!$A$8:$AI$8,0),COLUMN(Kanban!$D$8))))</f>
        <v/>
      </c>
      <c r="AB771" s="86" t="str">
        <f>IF(X771=0,"",2*COUNTIF($AA$5:AA771,AA771)+$AF$5)</f>
        <v/>
      </c>
      <c r="AC771" s="106" t="str">
        <f t="shared" si="245"/>
        <v>-</v>
      </c>
      <c r="BF771" s="111" t="str">
        <f t="array" ref="BF771">IFERROR(SMALL(IF($D$5:$D$1004=$AP$6,$N$5:$N$1004,""),B771),"")</f>
        <v/>
      </c>
      <c r="BG771" s="112" t="str">
        <f>IF(IFERROR(MATCH(BF771,$BF$4:BF770,0),0)=0,MAX($BG$4:BG770)+1,"")</f>
        <v/>
      </c>
      <c r="BH771" s="113" t="str">
        <f t="shared" si="240"/>
        <v/>
      </c>
      <c r="BI771" s="112" t="str">
        <f t="shared" si="241"/>
        <v/>
      </c>
      <c r="BJ771" s="86" t="str">
        <f t="shared" si="242"/>
        <v/>
      </c>
      <c r="BK771" s="86" t="str">
        <f t="shared" si="246"/>
        <v/>
      </c>
      <c r="BL771" s="86" t="str">
        <f t="shared" si="243"/>
        <v/>
      </c>
      <c r="BM771" s="86" t="str">
        <f t="shared" si="247"/>
        <v/>
      </c>
    </row>
    <row r="772" spans="2:65" s="7" customFormat="1" x14ac:dyDescent="0.25">
      <c r="B772" s="104">
        <v>768</v>
      </c>
      <c r="C772" s="86">
        <f>IFERROR(INDEX(Backlog!B$6:B$1005,Calculation!$B772,1),"")</f>
        <v>0</v>
      </c>
      <c r="D772" s="86" t="str">
        <f>IFERROR(IF(INDEX(Backlog!C$6:C$1005,Calculation!$B772,1)="","",INDEX(Backlog!C$6:C$1005,Calculation!$B772,1)),"")</f>
        <v/>
      </c>
      <c r="E772" s="86" t="str">
        <f>IFERROR(""&amp;INDEX(Backlog!D$6:D$1005,Calculation!$B772,1),"")</f>
        <v/>
      </c>
      <c r="F772" s="86" t="str">
        <f>IFERROR(""&amp;INDEX(Backlog!E$6:E$1005,Calculation!$B772,1),"")</f>
        <v/>
      </c>
      <c r="G772" s="86" t="str">
        <f>IFERROR(""&amp;INDEX(Backlog!F$6:F$1005,Calculation!$B772,1),"")</f>
        <v/>
      </c>
      <c r="H772" s="86" t="str">
        <f>IFERROR(IF(INDEX(Backlog!G$6:G$1005,Calculation!$B772,1)="","",INDEX(Backlog!G$6:G$1005,Calculation!$B772,1)),"")</f>
        <v/>
      </c>
      <c r="I772" s="86" t="str">
        <f>IFERROR(IF(INDEX(Backlog!H$6:H$1005,Calculation!$B772,1)="","Not set",INDEX(Backlog!H$6:H$1005,Calculation!$B772,1)),"")</f>
        <v>Not set</v>
      </c>
      <c r="J772" s="86" t="str">
        <f>IFERROR(""&amp;INDEX(Backlog!I$6:I$1005,Calculation!$B772,1),"")</f>
        <v/>
      </c>
      <c r="K772" s="86" t="str">
        <f>IFERROR(IF(LEN(INDEX(Backlog!J$6:J$1005,Calculation!$B772,1))=0,"Not set",INDEX(Backlog!J$6:J$1005,Calculation!$B772,1)),"")</f>
        <v>Not set</v>
      </c>
      <c r="L772" s="105" t="str">
        <f>IFERROR(IF(INDEX(Backlog!K$6:K$1005,Calculation!$B772,1)="","",INDEX(Backlog!K$6:K$1005,Calculation!$B772,1)),"")</f>
        <v/>
      </c>
      <c r="M772" s="105" t="str">
        <f t="shared" si="230"/>
        <v/>
      </c>
      <c r="N772" s="105" t="str">
        <f>IFERROR(IF(INDEX(Backlog!L$6:L$1005,Calculation!$B772,1)="","",INDEX(Backlog!L$6:L$1005,Calculation!$B772,1)),"")</f>
        <v/>
      </c>
      <c r="O772" s="105" t="str">
        <f t="shared" si="231"/>
        <v/>
      </c>
      <c r="P772" s="86" t="str">
        <f>IFERROR(""&amp;INDEX(Backlog!M$6:M$1005,Calculation!$B772,1),"")</f>
        <v/>
      </c>
      <c r="Q772" s="106" t="str">
        <f t="shared" si="232"/>
        <v/>
      </c>
      <c r="R772" s="106">
        <f t="shared" si="233"/>
        <v>0</v>
      </c>
      <c r="T772" s="107">
        <f t="shared" si="234"/>
        <v>0</v>
      </c>
      <c r="U772" s="86">
        <f t="shared" si="235"/>
        <v>1</v>
      </c>
      <c r="V772" s="86">
        <f t="shared" si="236"/>
        <v>1</v>
      </c>
      <c r="W772" s="86">
        <f t="shared" si="237"/>
        <v>1</v>
      </c>
      <c r="X772" s="86">
        <f t="shared" si="244"/>
        <v>0</v>
      </c>
      <c r="Y772" s="86" t="str">
        <f t="shared" si="238"/>
        <v xml:space="preserve">#0 - </v>
      </c>
      <c r="Z772" s="86" t="str">
        <f t="shared" si="239"/>
        <v>-</v>
      </c>
      <c r="AA772" s="86" t="str">
        <f>IF(X772=0,"",IF(LEN(K772)=0,COLUMN(Kanban!$D$8),IFERROR(MATCH(K772,Kanban!$A$8:$AI$8,0),COLUMN(Kanban!$D$8))))</f>
        <v/>
      </c>
      <c r="AB772" s="86" t="str">
        <f>IF(X772=0,"",2*COUNTIF($AA$5:AA772,AA772)+$AF$5)</f>
        <v/>
      </c>
      <c r="AC772" s="106" t="str">
        <f t="shared" si="245"/>
        <v>-</v>
      </c>
      <c r="BF772" s="111" t="str">
        <f t="array" ref="BF772">IFERROR(SMALL(IF($D$5:$D$1004=$AP$6,$N$5:$N$1004,""),B772),"")</f>
        <v/>
      </c>
      <c r="BG772" s="112" t="str">
        <f>IF(IFERROR(MATCH(BF772,$BF$4:BF771,0),0)=0,MAX($BG$4:BG771)+1,"")</f>
        <v/>
      </c>
      <c r="BH772" s="113" t="str">
        <f t="shared" si="240"/>
        <v/>
      </c>
      <c r="BI772" s="112" t="str">
        <f t="shared" si="241"/>
        <v/>
      </c>
      <c r="BJ772" s="86" t="str">
        <f t="shared" si="242"/>
        <v/>
      </c>
      <c r="BK772" s="86" t="str">
        <f t="shared" si="246"/>
        <v/>
      </c>
      <c r="BL772" s="86" t="str">
        <f t="shared" si="243"/>
        <v/>
      </c>
      <c r="BM772" s="86" t="str">
        <f t="shared" si="247"/>
        <v/>
      </c>
    </row>
    <row r="773" spans="2:65" s="7" customFormat="1" x14ac:dyDescent="0.25">
      <c r="B773" s="104">
        <v>769</v>
      </c>
      <c r="C773" s="86">
        <f>IFERROR(INDEX(Backlog!B$6:B$1005,Calculation!$B773,1),"")</f>
        <v>0</v>
      </c>
      <c r="D773" s="86" t="str">
        <f>IFERROR(IF(INDEX(Backlog!C$6:C$1005,Calculation!$B773,1)="","",INDEX(Backlog!C$6:C$1005,Calculation!$B773,1)),"")</f>
        <v/>
      </c>
      <c r="E773" s="86" t="str">
        <f>IFERROR(""&amp;INDEX(Backlog!D$6:D$1005,Calculation!$B773,1),"")</f>
        <v/>
      </c>
      <c r="F773" s="86" t="str">
        <f>IFERROR(""&amp;INDEX(Backlog!E$6:E$1005,Calculation!$B773,1),"")</f>
        <v/>
      </c>
      <c r="G773" s="86" t="str">
        <f>IFERROR(""&amp;INDEX(Backlog!F$6:F$1005,Calculation!$B773,1),"")</f>
        <v/>
      </c>
      <c r="H773" s="86" t="str">
        <f>IFERROR(IF(INDEX(Backlog!G$6:G$1005,Calculation!$B773,1)="","",INDEX(Backlog!G$6:G$1005,Calculation!$B773,1)),"")</f>
        <v/>
      </c>
      <c r="I773" s="86" t="str">
        <f>IFERROR(IF(INDEX(Backlog!H$6:H$1005,Calculation!$B773,1)="","Not set",INDEX(Backlog!H$6:H$1005,Calculation!$B773,1)),"")</f>
        <v>Not set</v>
      </c>
      <c r="J773" s="86" t="str">
        <f>IFERROR(""&amp;INDEX(Backlog!I$6:I$1005,Calculation!$B773,1),"")</f>
        <v/>
      </c>
      <c r="K773" s="86" t="str">
        <f>IFERROR(IF(LEN(INDEX(Backlog!J$6:J$1005,Calculation!$B773,1))=0,"Not set",INDEX(Backlog!J$6:J$1005,Calculation!$B773,1)),"")</f>
        <v>Not set</v>
      </c>
      <c r="L773" s="105" t="str">
        <f>IFERROR(IF(INDEX(Backlog!K$6:K$1005,Calculation!$B773,1)="","",INDEX(Backlog!K$6:K$1005,Calculation!$B773,1)),"")</f>
        <v/>
      </c>
      <c r="M773" s="105" t="str">
        <f t="shared" ref="M773:M836" si="248">IFERROR(INDEX($DF$12:$DF$23,MONTH(L773),1)&amp;" "&amp;DAY(L773)&amp;", "&amp;YEAR(L773),"")</f>
        <v/>
      </c>
      <c r="N773" s="105" t="str">
        <f>IFERROR(IF(INDEX(Backlog!L$6:L$1005,Calculation!$B773,1)="","",INDEX(Backlog!L$6:L$1005,Calculation!$B773,1)),"")</f>
        <v/>
      </c>
      <c r="O773" s="105" t="str">
        <f t="shared" ref="O773:O836" si="249">IFERROR(INDEX($DF$12:$DF$23,MONTH(N773),1)&amp;" "&amp;DAY(N773)&amp;", "&amp;YEAR(N773),"")</f>
        <v/>
      </c>
      <c r="P773" s="86" t="str">
        <f>IFERROR(""&amp;INDEX(Backlog!M$6:M$1005,Calculation!$B773,1),"")</f>
        <v/>
      </c>
      <c r="Q773" s="106" t="str">
        <f t="shared" ref="Q773:Q836" si="250">IF(AND(ISNUMBER(L773),ISNUMBER(N773)),N773-L773,"")</f>
        <v/>
      </c>
      <c r="R773" s="106">
        <f t="shared" ref="R773:R836" si="251">IF(AND(LEN(C773)&gt;0,LEN(F773)&gt;0),1,0)</f>
        <v>0</v>
      </c>
      <c r="T773" s="107">
        <f t="shared" ref="T773:T836" si="252">IF(OR(KanbanSprintFilter="",KanbanSprintFilter="All"),1,IF(""&amp;KanbanSprintFilter=""&amp;D773,1,0))</f>
        <v>0</v>
      </c>
      <c r="U773" s="86">
        <f t="shared" ref="U773:U836" si="253">IF(OR(KanbanResponsibleFilter="",KanbanResponsibleFilter="All"),1,IF(""&amp;KanbanResponsibleFilter=""&amp;G773,1,0))</f>
        <v>1</v>
      </c>
      <c r="V773" s="86">
        <f t="shared" ref="V773:V836" si="254">IF(OR(ttFilter="",ttFilter="All"),1,IF(""&amp;ttFilter=""&amp;E773,1,0))</f>
        <v>1</v>
      </c>
      <c r="W773" s="86">
        <f t="shared" ref="W773:W836" si="255">IF(OR(KanbanPriorityFilter="",KanbanPriorityFilter="All"),1,IF(""&amp;KanbanPriorityFilter=""&amp;I773,1,0))</f>
        <v>1</v>
      </c>
      <c r="X773" s="86">
        <f t="shared" si="244"/>
        <v>0</v>
      </c>
      <c r="Y773" s="86" t="str">
        <f t="shared" ref="Y773:Y836" si="256">IF(KanbanRow1=$DG$12,"#" &amp; C773 &amp;" - "&amp; F773, IF(KanbanRow1=$DG$13,F773,C773))</f>
        <v xml:space="preserve">#0 - </v>
      </c>
      <c r="Z773" s="86" t="str">
        <f t="shared" ref="Z773:Z836" si="257">IFERROR(IF(LEN(INDEX(C773:P773,1,MATCH(KanbanRow2,$C$3:$P$3,0)))=0,"-",INDEX(C773:P773,1,MATCH(KanbanRow2,$C$3:$P$3,0))),"-")</f>
        <v>-</v>
      </c>
      <c r="AA773" s="86" t="str">
        <f>IF(X773=0,"",IF(LEN(K773)=0,COLUMN(Kanban!$D$8),IFERROR(MATCH(K773,Kanban!$A$8:$AI$8,0),COLUMN(Kanban!$D$8))))</f>
        <v/>
      </c>
      <c r="AB773" s="86" t="str">
        <f>IF(X773=0,"",2*COUNTIF($AA$5:AA773,AA773)+$AF$5)</f>
        <v/>
      </c>
      <c r="AC773" s="106" t="str">
        <f t="shared" si="245"/>
        <v>-</v>
      </c>
      <c r="BF773" s="111" t="str">
        <f t="array" ref="BF773">IFERROR(SMALL(IF($D$5:$D$1004=$AP$6,$N$5:$N$1004,""),B773),"")</f>
        <v/>
      </c>
      <c r="BG773" s="112" t="str">
        <f>IF(IFERROR(MATCH(BF773,$BF$4:BF772,0),0)=0,MAX($BG$4:BG772)+1,"")</f>
        <v/>
      </c>
      <c r="BH773" s="113" t="str">
        <f t="shared" ref="BH773:BH836" si="258">IFERROR(INDEX($BF$5:$BF$1004,MATCH(B773,$BG$5:$BG$1004,0),1),"")</f>
        <v/>
      </c>
      <c r="BI773" s="112" t="str">
        <f t="shared" ref="BI773:BI836" si="259">IFERROR(BH773-sprintStartDate,"")</f>
        <v/>
      </c>
      <c r="BJ773" s="86" t="str">
        <f t="shared" ref="BJ773:BJ836" si="260">IF(BH773="","",COUNTIFS($N$5:$N$1004,BH773,$D$5:$D$1004,$AP$6,$E$5:$E$1004,$AP$13,$J$5:$J$1004,$AP$15))</f>
        <v/>
      </c>
      <c r="BK773" s="86" t="str">
        <f t="shared" si="246"/>
        <v/>
      </c>
      <c r="BL773" s="86" t="str">
        <f t="shared" ref="BL773:BL836" si="261">IF(BH773="","",SUMIFS($H$5:$H$1004,$N$5:$N$1004,BH773,$D$5:$D$1004,$AP$6,$E$5:$E$1004,$AP$13,$J$5:$J$1004,$AP$15))</f>
        <v/>
      </c>
      <c r="BM773" s="86" t="str">
        <f t="shared" si="247"/>
        <v/>
      </c>
    </row>
    <row r="774" spans="2:65" s="7" customFormat="1" x14ac:dyDescent="0.25">
      <c r="B774" s="104">
        <v>770</v>
      </c>
      <c r="C774" s="86">
        <f>IFERROR(INDEX(Backlog!B$6:B$1005,Calculation!$B774,1),"")</f>
        <v>0</v>
      </c>
      <c r="D774" s="86" t="str">
        <f>IFERROR(IF(INDEX(Backlog!C$6:C$1005,Calculation!$B774,1)="","",INDEX(Backlog!C$6:C$1005,Calculation!$B774,1)),"")</f>
        <v/>
      </c>
      <c r="E774" s="86" t="str">
        <f>IFERROR(""&amp;INDEX(Backlog!D$6:D$1005,Calculation!$B774,1),"")</f>
        <v/>
      </c>
      <c r="F774" s="86" t="str">
        <f>IFERROR(""&amp;INDEX(Backlog!E$6:E$1005,Calculation!$B774,1),"")</f>
        <v/>
      </c>
      <c r="G774" s="86" t="str">
        <f>IFERROR(""&amp;INDEX(Backlog!F$6:F$1005,Calculation!$B774,1),"")</f>
        <v/>
      </c>
      <c r="H774" s="86" t="str">
        <f>IFERROR(IF(INDEX(Backlog!G$6:G$1005,Calculation!$B774,1)="","",INDEX(Backlog!G$6:G$1005,Calculation!$B774,1)),"")</f>
        <v/>
      </c>
      <c r="I774" s="86" t="str">
        <f>IFERROR(IF(INDEX(Backlog!H$6:H$1005,Calculation!$B774,1)="","Not set",INDEX(Backlog!H$6:H$1005,Calculation!$B774,1)),"")</f>
        <v>Not set</v>
      </c>
      <c r="J774" s="86" t="str">
        <f>IFERROR(""&amp;INDEX(Backlog!I$6:I$1005,Calculation!$B774,1),"")</f>
        <v/>
      </c>
      <c r="K774" s="86" t="str">
        <f>IFERROR(IF(LEN(INDEX(Backlog!J$6:J$1005,Calculation!$B774,1))=0,"Not set",INDEX(Backlog!J$6:J$1005,Calculation!$B774,1)),"")</f>
        <v>Not set</v>
      </c>
      <c r="L774" s="105" t="str">
        <f>IFERROR(IF(INDEX(Backlog!K$6:K$1005,Calculation!$B774,1)="","",INDEX(Backlog!K$6:K$1005,Calculation!$B774,1)),"")</f>
        <v/>
      </c>
      <c r="M774" s="105" t="str">
        <f t="shared" si="248"/>
        <v/>
      </c>
      <c r="N774" s="105" t="str">
        <f>IFERROR(IF(INDEX(Backlog!L$6:L$1005,Calculation!$B774,1)="","",INDEX(Backlog!L$6:L$1005,Calculation!$B774,1)),"")</f>
        <v/>
      </c>
      <c r="O774" s="105" t="str">
        <f t="shared" si="249"/>
        <v/>
      </c>
      <c r="P774" s="86" t="str">
        <f>IFERROR(""&amp;INDEX(Backlog!M$6:M$1005,Calculation!$B774,1),"")</f>
        <v/>
      </c>
      <c r="Q774" s="106" t="str">
        <f t="shared" si="250"/>
        <v/>
      </c>
      <c r="R774" s="106">
        <f t="shared" si="251"/>
        <v>0</v>
      </c>
      <c r="T774" s="107">
        <f t="shared" si="252"/>
        <v>0</v>
      </c>
      <c r="U774" s="86">
        <f t="shared" si="253"/>
        <v>1</v>
      </c>
      <c r="V774" s="86">
        <f t="shared" si="254"/>
        <v>1</v>
      </c>
      <c r="W774" s="86">
        <f t="shared" si="255"/>
        <v>1</v>
      </c>
      <c r="X774" s="86">
        <f t="shared" ref="X774:X837" si="262">R774*T774*U774*V774*W774</f>
        <v>0</v>
      </c>
      <c r="Y774" s="86" t="str">
        <f t="shared" si="256"/>
        <v xml:space="preserve">#0 - </v>
      </c>
      <c r="Z774" s="86" t="str">
        <f t="shared" si="257"/>
        <v>-</v>
      </c>
      <c r="AA774" s="86" t="str">
        <f>IF(X774=0,"",IF(LEN(K774)=0,COLUMN(Kanban!$D$8),IFERROR(MATCH(K774,Kanban!$A$8:$AI$8,0),COLUMN(Kanban!$D$8))))</f>
        <v/>
      </c>
      <c r="AB774" s="86" t="str">
        <f>IF(X774=0,"",2*COUNTIF($AA$5:AA774,AA774)+$AF$5)</f>
        <v/>
      </c>
      <c r="AC774" s="106" t="str">
        <f t="shared" ref="AC774:AC837" si="263">AA774&amp;"-"&amp;AB774</f>
        <v>-</v>
      </c>
      <c r="BF774" s="111" t="str">
        <f t="array" ref="BF774">IFERROR(SMALL(IF($D$5:$D$1004=$AP$6,$N$5:$N$1004,""),B774),"")</f>
        <v/>
      </c>
      <c r="BG774" s="112" t="str">
        <f>IF(IFERROR(MATCH(BF774,$BF$4:BF773,0),0)=0,MAX($BG$4:BG773)+1,"")</f>
        <v/>
      </c>
      <c r="BH774" s="113" t="str">
        <f t="shared" si="258"/>
        <v/>
      </c>
      <c r="BI774" s="112" t="str">
        <f t="shared" si="259"/>
        <v/>
      </c>
      <c r="BJ774" s="86" t="str">
        <f t="shared" si="260"/>
        <v/>
      </c>
      <c r="BK774" s="86" t="str">
        <f t="shared" ref="BK774:BK837" si="264">IFERROR(BJ774+IF(ISNUMBER(BK773),BK773,0),"")</f>
        <v/>
      </c>
      <c r="BL774" s="86" t="str">
        <f t="shared" si="261"/>
        <v/>
      </c>
      <c r="BM774" s="86" t="str">
        <f t="shared" ref="BM774:BM837" si="265">IFERROR($BM$4-BK774,"")</f>
        <v/>
      </c>
    </row>
    <row r="775" spans="2:65" s="7" customFormat="1" x14ac:dyDescent="0.25">
      <c r="B775" s="104">
        <v>771</v>
      </c>
      <c r="C775" s="86">
        <f>IFERROR(INDEX(Backlog!B$6:B$1005,Calculation!$B775,1),"")</f>
        <v>0</v>
      </c>
      <c r="D775" s="86" t="str">
        <f>IFERROR(IF(INDEX(Backlog!C$6:C$1005,Calculation!$B775,1)="","",INDEX(Backlog!C$6:C$1005,Calculation!$B775,1)),"")</f>
        <v/>
      </c>
      <c r="E775" s="86" t="str">
        <f>IFERROR(""&amp;INDEX(Backlog!D$6:D$1005,Calculation!$B775,1),"")</f>
        <v/>
      </c>
      <c r="F775" s="86" t="str">
        <f>IFERROR(""&amp;INDEX(Backlog!E$6:E$1005,Calculation!$B775,1),"")</f>
        <v/>
      </c>
      <c r="G775" s="86" t="str">
        <f>IFERROR(""&amp;INDEX(Backlog!F$6:F$1005,Calculation!$B775,1),"")</f>
        <v/>
      </c>
      <c r="H775" s="86" t="str">
        <f>IFERROR(IF(INDEX(Backlog!G$6:G$1005,Calculation!$B775,1)="","",INDEX(Backlog!G$6:G$1005,Calculation!$B775,1)),"")</f>
        <v/>
      </c>
      <c r="I775" s="86" t="str">
        <f>IFERROR(IF(INDEX(Backlog!H$6:H$1005,Calculation!$B775,1)="","Not set",INDEX(Backlog!H$6:H$1005,Calculation!$B775,1)),"")</f>
        <v>Not set</v>
      </c>
      <c r="J775" s="86" t="str">
        <f>IFERROR(""&amp;INDEX(Backlog!I$6:I$1005,Calculation!$B775,1),"")</f>
        <v/>
      </c>
      <c r="K775" s="86" t="str">
        <f>IFERROR(IF(LEN(INDEX(Backlog!J$6:J$1005,Calculation!$B775,1))=0,"Not set",INDEX(Backlog!J$6:J$1005,Calculation!$B775,1)),"")</f>
        <v>Not set</v>
      </c>
      <c r="L775" s="105" t="str">
        <f>IFERROR(IF(INDEX(Backlog!K$6:K$1005,Calculation!$B775,1)="","",INDEX(Backlog!K$6:K$1005,Calculation!$B775,1)),"")</f>
        <v/>
      </c>
      <c r="M775" s="105" t="str">
        <f t="shared" si="248"/>
        <v/>
      </c>
      <c r="N775" s="105" t="str">
        <f>IFERROR(IF(INDEX(Backlog!L$6:L$1005,Calculation!$B775,1)="","",INDEX(Backlog!L$6:L$1005,Calculation!$B775,1)),"")</f>
        <v/>
      </c>
      <c r="O775" s="105" t="str">
        <f t="shared" si="249"/>
        <v/>
      </c>
      <c r="P775" s="86" t="str">
        <f>IFERROR(""&amp;INDEX(Backlog!M$6:M$1005,Calculation!$B775,1),"")</f>
        <v/>
      </c>
      <c r="Q775" s="106" t="str">
        <f t="shared" si="250"/>
        <v/>
      </c>
      <c r="R775" s="106">
        <f t="shared" si="251"/>
        <v>0</v>
      </c>
      <c r="T775" s="107">
        <f t="shared" si="252"/>
        <v>0</v>
      </c>
      <c r="U775" s="86">
        <f t="shared" si="253"/>
        <v>1</v>
      </c>
      <c r="V775" s="86">
        <f t="shared" si="254"/>
        <v>1</v>
      </c>
      <c r="W775" s="86">
        <f t="shared" si="255"/>
        <v>1</v>
      </c>
      <c r="X775" s="86">
        <f t="shared" si="262"/>
        <v>0</v>
      </c>
      <c r="Y775" s="86" t="str">
        <f t="shared" si="256"/>
        <v xml:space="preserve">#0 - </v>
      </c>
      <c r="Z775" s="86" t="str">
        <f t="shared" si="257"/>
        <v>-</v>
      </c>
      <c r="AA775" s="86" t="str">
        <f>IF(X775=0,"",IF(LEN(K775)=0,COLUMN(Kanban!$D$8),IFERROR(MATCH(K775,Kanban!$A$8:$AI$8,0),COLUMN(Kanban!$D$8))))</f>
        <v/>
      </c>
      <c r="AB775" s="86" t="str">
        <f>IF(X775=0,"",2*COUNTIF($AA$5:AA775,AA775)+$AF$5)</f>
        <v/>
      </c>
      <c r="AC775" s="106" t="str">
        <f t="shared" si="263"/>
        <v>-</v>
      </c>
      <c r="BF775" s="111" t="str">
        <f t="array" ref="BF775">IFERROR(SMALL(IF($D$5:$D$1004=$AP$6,$N$5:$N$1004,""),B775),"")</f>
        <v/>
      </c>
      <c r="BG775" s="112" t="str">
        <f>IF(IFERROR(MATCH(BF775,$BF$4:BF774,0),0)=0,MAX($BG$4:BG774)+1,"")</f>
        <v/>
      </c>
      <c r="BH775" s="113" t="str">
        <f t="shared" si="258"/>
        <v/>
      </c>
      <c r="BI775" s="112" t="str">
        <f t="shared" si="259"/>
        <v/>
      </c>
      <c r="BJ775" s="86" t="str">
        <f t="shared" si="260"/>
        <v/>
      </c>
      <c r="BK775" s="86" t="str">
        <f t="shared" si="264"/>
        <v/>
      </c>
      <c r="BL775" s="86" t="str">
        <f t="shared" si="261"/>
        <v/>
      </c>
      <c r="BM775" s="86" t="str">
        <f t="shared" si="265"/>
        <v/>
      </c>
    </row>
    <row r="776" spans="2:65" s="7" customFormat="1" x14ac:dyDescent="0.25">
      <c r="B776" s="104">
        <v>772</v>
      </c>
      <c r="C776" s="86">
        <f>IFERROR(INDEX(Backlog!B$6:B$1005,Calculation!$B776,1),"")</f>
        <v>0</v>
      </c>
      <c r="D776" s="86" t="str">
        <f>IFERROR(IF(INDEX(Backlog!C$6:C$1005,Calculation!$B776,1)="","",INDEX(Backlog!C$6:C$1005,Calculation!$B776,1)),"")</f>
        <v/>
      </c>
      <c r="E776" s="86" t="str">
        <f>IFERROR(""&amp;INDEX(Backlog!D$6:D$1005,Calculation!$B776,1),"")</f>
        <v/>
      </c>
      <c r="F776" s="86" t="str">
        <f>IFERROR(""&amp;INDEX(Backlog!E$6:E$1005,Calculation!$B776,1),"")</f>
        <v/>
      </c>
      <c r="G776" s="86" t="str">
        <f>IFERROR(""&amp;INDEX(Backlog!F$6:F$1005,Calculation!$B776,1),"")</f>
        <v/>
      </c>
      <c r="H776" s="86" t="str">
        <f>IFERROR(IF(INDEX(Backlog!G$6:G$1005,Calculation!$B776,1)="","",INDEX(Backlog!G$6:G$1005,Calculation!$B776,1)),"")</f>
        <v/>
      </c>
      <c r="I776" s="86" t="str">
        <f>IFERROR(IF(INDEX(Backlog!H$6:H$1005,Calculation!$B776,1)="","Not set",INDEX(Backlog!H$6:H$1005,Calculation!$B776,1)),"")</f>
        <v>Not set</v>
      </c>
      <c r="J776" s="86" t="str">
        <f>IFERROR(""&amp;INDEX(Backlog!I$6:I$1005,Calculation!$B776,1),"")</f>
        <v/>
      </c>
      <c r="K776" s="86" t="str">
        <f>IFERROR(IF(LEN(INDEX(Backlog!J$6:J$1005,Calculation!$B776,1))=0,"Not set",INDEX(Backlog!J$6:J$1005,Calculation!$B776,1)),"")</f>
        <v>Not set</v>
      </c>
      <c r="L776" s="105" t="str">
        <f>IFERROR(IF(INDEX(Backlog!K$6:K$1005,Calculation!$B776,1)="","",INDEX(Backlog!K$6:K$1005,Calculation!$B776,1)),"")</f>
        <v/>
      </c>
      <c r="M776" s="105" t="str">
        <f t="shared" si="248"/>
        <v/>
      </c>
      <c r="N776" s="105" t="str">
        <f>IFERROR(IF(INDEX(Backlog!L$6:L$1005,Calculation!$B776,1)="","",INDEX(Backlog!L$6:L$1005,Calculation!$B776,1)),"")</f>
        <v/>
      </c>
      <c r="O776" s="105" t="str">
        <f t="shared" si="249"/>
        <v/>
      </c>
      <c r="P776" s="86" t="str">
        <f>IFERROR(""&amp;INDEX(Backlog!M$6:M$1005,Calculation!$B776,1),"")</f>
        <v/>
      </c>
      <c r="Q776" s="106" t="str">
        <f t="shared" si="250"/>
        <v/>
      </c>
      <c r="R776" s="106">
        <f t="shared" si="251"/>
        <v>0</v>
      </c>
      <c r="T776" s="107">
        <f t="shared" si="252"/>
        <v>0</v>
      </c>
      <c r="U776" s="86">
        <f t="shared" si="253"/>
        <v>1</v>
      </c>
      <c r="V776" s="86">
        <f t="shared" si="254"/>
        <v>1</v>
      </c>
      <c r="W776" s="86">
        <f t="shared" si="255"/>
        <v>1</v>
      </c>
      <c r="X776" s="86">
        <f t="shared" si="262"/>
        <v>0</v>
      </c>
      <c r="Y776" s="86" t="str">
        <f t="shared" si="256"/>
        <v xml:space="preserve">#0 - </v>
      </c>
      <c r="Z776" s="86" t="str">
        <f t="shared" si="257"/>
        <v>-</v>
      </c>
      <c r="AA776" s="86" t="str">
        <f>IF(X776=0,"",IF(LEN(K776)=0,COLUMN(Kanban!$D$8),IFERROR(MATCH(K776,Kanban!$A$8:$AI$8,0),COLUMN(Kanban!$D$8))))</f>
        <v/>
      </c>
      <c r="AB776" s="86" t="str">
        <f>IF(X776=0,"",2*COUNTIF($AA$5:AA776,AA776)+$AF$5)</f>
        <v/>
      </c>
      <c r="AC776" s="106" t="str">
        <f t="shared" si="263"/>
        <v>-</v>
      </c>
      <c r="BF776" s="111" t="str">
        <f t="array" ref="BF776">IFERROR(SMALL(IF($D$5:$D$1004=$AP$6,$N$5:$N$1004,""),B776),"")</f>
        <v/>
      </c>
      <c r="BG776" s="112" t="str">
        <f>IF(IFERROR(MATCH(BF776,$BF$4:BF775,0),0)=0,MAX($BG$4:BG775)+1,"")</f>
        <v/>
      </c>
      <c r="BH776" s="113" t="str">
        <f t="shared" si="258"/>
        <v/>
      </c>
      <c r="BI776" s="112" t="str">
        <f t="shared" si="259"/>
        <v/>
      </c>
      <c r="BJ776" s="86" t="str">
        <f t="shared" si="260"/>
        <v/>
      </c>
      <c r="BK776" s="86" t="str">
        <f t="shared" si="264"/>
        <v/>
      </c>
      <c r="BL776" s="86" t="str">
        <f t="shared" si="261"/>
        <v/>
      </c>
      <c r="BM776" s="86" t="str">
        <f t="shared" si="265"/>
        <v/>
      </c>
    </row>
    <row r="777" spans="2:65" s="7" customFormat="1" x14ac:dyDescent="0.25">
      <c r="B777" s="104">
        <v>773</v>
      </c>
      <c r="C777" s="86">
        <f>IFERROR(INDEX(Backlog!B$6:B$1005,Calculation!$B777,1),"")</f>
        <v>0</v>
      </c>
      <c r="D777" s="86" t="str">
        <f>IFERROR(IF(INDEX(Backlog!C$6:C$1005,Calculation!$B777,1)="","",INDEX(Backlog!C$6:C$1005,Calculation!$B777,1)),"")</f>
        <v/>
      </c>
      <c r="E777" s="86" t="str">
        <f>IFERROR(""&amp;INDEX(Backlog!D$6:D$1005,Calculation!$B777,1),"")</f>
        <v/>
      </c>
      <c r="F777" s="86" t="str">
        <f>IFERROR(""&amp;INDEX(Backlog!E$6:E$1005,Calculation!$B777,1),"")</f>
        <v/>
      </c>
      <c r="G777" s="86" t="str">
        <f>IFERROR(""&amp;INDEX(Backlog!F$6:F$1005,Calculation!$B777,1),"")</f>
        <v/>
      </c>
      <c r="H777" s="86" t="str">
        <f>IFERROR(IF(INDEX(Backlog!G$6:G$1005,Calculation!$B777,1)="","",INDEX(Backlog!G$6:G$1005,Calculation!$B777,1)),"")</f>
        <v/>
      </c>
      <c r="I777" s="86" t="str">
        <f>IFERROR(IF(INDEX(Backlog!H$6:H$1005,Calculation!$B777,1)="","Not set",INDEX(Backlog!H$6:H$1005,Calculation!$B777,1)),"")</f>
        <v>Not set</v>
      </c>
      <c r="J777" s="86" t="str">
        <f>IFERROR(""&amp;INDEX(Backlog!I$6:I$1005,Calculation!$B777,1),"")</f>
        <v/>
      </c>
      <c r="K777" s="86" t="str">
        <f>IFERROR(IF(LEN(INDEX(Backlog!J$6:J$1005,Calculation!$B777,1))=0,"Not set",INDEX(Backlog!J$6:J$1005,Calculation!$B777,1)),"")</f>
        <v>Not set</v>
      </c>
      <c r="L777" s="105" t="str">
        <f>IFERROR(IF(INDEX(Backlog!K$6:K$1005,Calculation!$B777,1)="","",INDEX(Backlog!K$6:K$1005,Calculation!$B777,1)),"")</f>
        <v/>
      </c>
      <c r="M777" s="105" t="str">
        <f t="shared" si="248"/>
        <v/>
      </c>
      <c r="N777" s="105" t="str">
        <f>IFERROR(IF(INDEX(Backlog!L$6:L$1005,Calculation!$B777,1)="","",INDEX(Backlog!L$6:L$1005,Calculation!$B777,1)),"")</f>
        <v/>
      </c>
      <c r="O777" s="105" t="str">
        <f t="shared" si="249"/>
        <v/>
      </c>
      <c r="P777" s="86" t="str">
        <f>IFERROR(""&amp;INDEX(Backlog!M$6:M$1005,Calculation!$B777,1),"")</f>
        <v/>
      </c>
      <c r="Q777" s="106" t="str">
        <f t="shared" si="250"/>
        <v/>
      </c>
      <c r="R777" s="106">
        <f t="shared" si="251"/>
        <v>0</v>
      </c>
      <c r="T777" s="107">
        <f t="shared" si="252"/>
        <v>0</v>
      </c>
      <c r="U777" s="86">
        <f t="shared" si="253"/>
        <v>1</v>
      </c>
      <c r="V777" s="86">
        <f t="shared" si="254"/>
        <v>1</v>
      </c>
      <c r="W777" s="86">
        <f t="shared" si="255"/>
        <v>1</v>
      </c>
      <c r="X777" s="86">
        <f t="shared" si="262"/>
        <v>0</v>
      </c>
      <c r="Y777" s="86" t="str">
        <f t="shared" si="256"/>
        <v xml:space="preserve">#0 - </v>
      </c>
      <c r="Z777" s="86" t="str">
        <f t="shared" si="257"/>
        <v>-</v>
      </c>
      <c r="AA777" s="86" t="str">
        <f>IF(X777=0,"",IF(LEN(K777)=0,COLUMN(Kanban!$D$8),IFERROR(MATCH(K777,Kanban!$A$8:$AI$8,0),COLUMN(Kanban!$D$8))))</f>
        <v/>
      </c>
      <c r="AB777" s="86" t="str">
        <f>IF(X777=0,"",2*COUNTIF($AA$5:AA777,AA777)+$AF$5)</f>
        <v/>
      </c>
      <c r="AC777" s="106" t="str">
        <f t="shared" si="263"/>
        <v>-</v>
      </c>
      <c r="BF777" s="111" t="str">
        <f t="array" ref="BF777">IFERROR(SMALL(IF($D$5:$D$1004=$AP$6,$N$5:$N$1004,""),B777),"")</f>
        <v/>
      </c>
      <c r="BG777" s="112" t="str">
        <f>IF(IFERROR(MATCH(BF777,$BF$4:BF776,0),0)=0,MAX($BG$4:BG776)+1,"")</f>
        <v/>
      </c>
      <c r="BH777" s="113" t="str">
        <f t="shared" si="258"/>
        <v/>
      </c>
      <c r="BI777" s="112" t="str">
        <f t="shared" si="259"/>
        <v/>
      </c>
      <c r="BJ777" s="86" t="str">
        <f t="shared" si="260"/>
        <v/>
      </c>
      <c r="BK777" s="86" t="str">
        <f t="shared" si="264"/>
        <v/>
      </c>
      <c r="BL777" s="86" t="str">
        <f t="shared" si="261"/>
        <v/>
      </c>
      <c r="BM777" s="86" t="str">
        <f t="shared" si="265"/>
        <v/>
      </c>
    </row>
    <row r="778" spans="2:65" s="7" customFormat="1" x14ac:dyDescent="0.25">
      <c r="B778" s="104">
        <v>774</v>
      </c>
      <c r="C778" s="86">
        <f>IFERROR(INDEX(Backlog!B$6:B$1005,Calculation!$B778,1),"")</f>
        <v>0</v>
      </c>
      <c r="D778" s="86" t="str">
        <f>IFERROR(IF(INDEX(Backlog!C$6:C$1005,Calculation!$B778,1)="","",INDEX(Backlog!C$6:C$1005,Calculation!$B778,1)),"")</f>
        <v/>
      </c>
      <c r="E778" s="86" t="str">
        <f>IFERROR(""&amp;INDEX(Backlog!D$6:D$1005,Calculation!$B778,1),"")</f>
        <v/>
      </c>
      <c r="F778" s="86" t="str">
        <f>IFERROR(""&amp;INDEX(Backlog!E$6:E$1005,Calculation!$B778,1),"")</f>
        <v/>
      </c>
      <c r="G778" s="86" t="str">
        <f>IFERROR(""&amp;INDEX(Backlog!F$6:F$1005,Calculation!$B778,1),"")</f>
        <v/>
      </c>
      <c r="H778" s="86" t="str">
        <f>IFERROR(IF(INDEX(Backlog!G$6:G$1005,Calculation!$B778,1)="","",INDEX(Backlog!G$6:G$1005,Calculation!$B778,1)),"")</f>
        <v/>
      </c>
      <c r="I778" s="86" t="str">
        <f>IFERROR(IF(INDEX(Backlog!H$6:H$1005,Calculation!$B778,1)="","Not set",INDEX(Backlog!H$6:H$1005,Calculation!$B778,1)),"")</f>
        <v>Not set</v>
      </c>
      <c r="J778" s="86" t="str">
        <f>IFERROR(""&amp;INDEX(Backlog!I$6:I$1005,Calculation!$B778,1),"")</f>
        <v/>
      </c>
      <c r="K778" s="86" t="str">
        <f>IFERROR(IF(LEN(INDEX(Backlog!J$6:J$1005,Calculation!$B778,1))=0,"Not set",INDEX(Backlog!J$6:J$1005,Calculation!$B778,1)),"")</f>
        <v>Not set</v>
      </c>
      <c r="L778" s="105" t="str">
        <f>IFERROR(IF(INDEX(Backlog!K$6:K$1005,Calculation!$B778,1)="","",INDEX(Backlog!K$6:K$1005,Calculation!$B778,1)),"")</f>
        <v/>
      </c>
      <c r="M778" s="105" t="str">
        <f t="shared" si="248"/>
        <v/>
      </c>
      <c r="N778" s="105" t="str">
        <f>IFERROR(IF(INDEX(Backlog!L$6:L$1005,Calculation!$B778,1)="","",INDEX(Backlog!L$6:L$1005,Calculation!$B778,1)),"")</f>
        <v/>
      </c>
      <c r="O778" s="105" t="str">
        <f t="shared" si="249"/>
        <v/>
      </c>
      <c r="P778" s="86" t="str">
        <f>IFERROR(""&amp;INDEX(Backlog!M$6:M$1005,Calculation!$B778,1),"")</f>
        <v/>
      </c>
      <c r="Q778" s="106" t="str">
        <f t="shared" si="250"/>
        <v/>
      </c>
      <c r="R778" s="106">
        <f t="shared" si="251"/>
        <v>0</v>
      </c>
      <c r="T778" s="107">
        <f t="shared" si="252"/>
        <v>0</v>
      </c>
      <c r="U778" s="86">
        <f t="shared" si="253"/>
        <v>1</v>
      </c>
      <c r="V778" s="86">
        <f t="shared" si="254"/>
        <v>1</v>
      </c>
      <c r="W778" s="86">
        <f t="shared" si="255"/>
        <v>1</v>
      </c>
      <c r="X778" s="86">
        <f t="shared" si="262"/>
        <v>0</v>
      </c>
      <c r="Y778" s="86" t="str">
        <f t="shared" si="256"/>
        <v xml:space="preserve">#0 - </v>
      </c>
      <c r="Z778" s="86" t="str">
        <f t="shared" si="257"/>
        <v>-</v>
      </c>
      <c r="AA778" s="86" t="str">
        <f>IF(X778=0,"",IF(LEN(K778)=0,COLUMN(Kanban!$D$8),IFERROR(MATCH(K778,Kanban!$A$8:$AI$8,0),COLUMN(Kanban!$D$8))))</f>
        <v/>
      </c>
      <c r="AB778" s="86" t="str">
        <f>IF(X778=0,"",2*COUNTIF($AA$5:AA778,AA778)+$AF$5)</f>
        <v/>
      </c>
      <c r="AC778" s="106" t="str">
        <f t="shared" si="263"/>
        <v>-</v>
      </c>
      <c r="BF778" s="111" t="str">
        <f t="array" ref="BF778">IFERROR(SMALL(IF($D$5:$D$1004=$AP$6,$N$5:$N$1004,""),B778),"")</f>
        <v/>
      </c>
      <c r="BG778" s="112" t="str">
        <f>IF(IFERROR(MATCH(BF778,$BF$4:BF777,0),0)=0,MAX($BG$4:BG777)+1,"")</f>
        <v/>
      </c>
      <c r="BH778" s="113" t="str">
        <f t="shared" si="258"/>
        <v/>
      </c>
      <c r="BI778" s="112" t="str">
        <f t="shared" si="259"/>
        <v/>
      </c>
      <c r="BJ778" s="86" t="str">
        <f t="shared" si="260"/>
        <v/>
      </c>
      <c r="BK778" s="86" t="str">
        <f t="shared" si="264"/>
        <v/>
      </c>
      <c r="BL778" s="86" t="str">
        <f t="shared" si="261"/>
        <v/>
      </c>
      <c r="BM778" s="86" t="str">
        <f t="shared" si="265"/>
        <v/>
      </c>
    </row>
    <row r="779" spans="2:65" s="7" customFormat="1" x14ac:dyDescent="0.25">
      <c r="B779" s="104">
        <v>775</v>
      </c>
      <c r="C779" s="86">
        <f>IFERROR(INDEX(Backlog!B$6:B$1005,Calculation!$B779,1),"")</f>
        <v>0</v>
      </c>
      <c r="D779" s="86" t="str">
        <f>IFERROR(IF(INDEX(Backlog!C$6:C$1005,Calculation!$B779,1)="","",INDEX(Backlog!C$6:C$1005,Calculation!$B779,1)),"")</f>
        <v/>
      </c>
      <c r="E779" s="86" t="str">
        <f>IFERROR(""&amp;INDEX(Backlog!D$6:D$1005,Calculation!$B779,1),"")</f>
        <v/>
      </c>
      <c r="F779" s="86" t="str">
        <f>IFERROR(""&amp;INDEX(Backlog!E$6:E$1005,Calculation!$B779,1),"")</f>
        <v/>
      </c>
      <c r="G779" s="86" t="str">
        <f>IFERROR(""&amp;INDEX(Backlog!F$6:F$1005,Calculation!$B779,1),"")</f>
        <v/>
      </c>
      <c r="H779" s="86" t="str">
        <f>IFERROR(IF(INDEX(Backlog!G$6:G$1005,Calculation!$B779,1)="","",INDEX(Backlog!G$6:G$1005,Calculation!$B779,1)),"")</f>
        <v/>
      </c>
      <c r="I779" s="86" t="str">
        <f>IFERROR(IF(INDEX(Backlog!H$6:H$1005,Calculation!$B779,1)="","Not set",INDEX(Backlog!H$6:H$1005,Calculation!$B779,1)),"")</f>
        <v>Not set</v>
      </c>
      <c r="J779" s="86" t="str">
        <f>IFERROR(""&amp;INDEX(Backlog!I$6:I$1005,Calculation!$B779,1),"")</f>
        <v/>
      </c>
      <c r="K779" s="86" t="str">
        <f>IFERROR(IF(LEN(INDEX(Backlog!J$6:J$1005,Calculation!$B779,1))=0,"Not set",INDEX(Backlog!J$6:J$1005,Calculation!$B779,1)),"")</f>
        <v>Not set</v>
      </c>
      <c r="L779" s="105" t="str">
        <f>IFERROR(IF(INDEX(Backlog!K$6:K$1005,Calculation!$B779,1)="","",INDEX(Backlog!K$6:K$1005,Calculation!$B779,1)),"")</f>
        <v/>
      </c>
      <c r="M779" s="105" t="str">
        <f t="shared" si="248"/>
        <v/>
      </c>
      <c r="N779" s="105" t="str">
        <f>IFERROR(IF(INDEX(Backlog!L$6:L$1005,Calculation!$B779,1)="","",INDEX(Backlog!L$6:L$1005,Calculation!$B779,1)),"")</f>
        <v/>
      </c>
      <c r="O779" s="105" t="str">
        <f t="shared" si="249"/>
        <v/>
      </c>
      <c r="P779" s="86" t="str">
        <f>IFERROR(""&amp;INDEX(Backlog!M$6:M$1005,Calculation!$B779,1),"")</f>
        <v/>
      </c>
      <c r="Q779" s="106" t="str">
        <f t="shared" si="250"/>
        <v/>
      </c>
      <c r="R779" s="106">
        <f t="shared" si="251"/>
        <v>0</v>
      </c>
      <c r="T779" s="107">
        <f t="shared" si="252"/>
        <v>0</v>
      </c>
      <c r="U779" s="86">
        <f t="shared" si="253"/>
        <v>1</v>
      </c>
      <c r="V779" s="86">
        <f t="shared" si="254"/>
        <v>1</v>
      </c>
      <c r="W779" s="86">
        <f t="shared" si="255"/>
        <v>1</v>
      </c>
      <c r="X779" s="86">
        <f t="shared" si="262"/>
        <v>0</v>
      </c>
      <c r="Y779" s="86" t="str">
        <f t="shared" si="256"/>
        <v xml:space="preserve">#0 - </v>
      </c>
      <c r="Z779" s="86" t="str">
        <f t="shared" si="257"/>
        <v>-</v>
      </c>
      <c r="AA779" s="86" t="str">
        <f>IF(X779=0,"",IF(LEN(K779)=0,COLUMN(Kanban!$D$8),IFERROR(MATCH(K779,Kanban!$A$8:$AI$8,0),COLUMN(Kanban!$D$8))))</f>
        <v/>
      </c>
      <c r="AB779" s="86" t="str">
        <f>IF(X779=0,"",2*COUNTIF($AA$5:AA779,AA779)+$AF$5)</f>
        <v/>
      </c>
      <c r="AC779" s="106" t="str">
        <f t="shared" si="263"/>
        <v>-</v>
      </c>
      <c r="BF779" s="111" t="str">
        <f t="array" ref="BF779">IFERROR(SMALL(IF($D$5:$D$1004=$AP$6,$N$5:$N$1004,""),B779),"")</f>
        <v/>
      </c>
      <c r="BG779" s="112" t="str">
        <f>IF(IFERROR(MATCH(BF779,$BF$4:BF778,0),0)=0,MAX($BG$4:BG778)+1,"")</f>
        <v/>
      </c>
      <c r="BH779" s="113" t="str">
        <f t="shared" si="258"/>
        <v/>
      </c>
      <c r="BI779" s="112" t="str">
        <f t="shared" si="259"/>
        <v/>
      </c>
      <c r="BJ779" s="86" t="str">
        <f t="shared" si="260"/>
        <v/>
      </c>
      <c r="BK779" s="86" t="str">
        <f t="shared" si="264"/>
        <v/>
      </c>
      <c r="BL779" s="86" t="str">
        <f t="shared" si="261"/>
        <v/>
      </c>
      <c r="BM779" s="86" t="str">
        <f t="shared" si="265"/>
        <v/>
      </c>
    </row>
    <row r="780" spans="2:65" s="7" customFormat="1" x14ac:dyDescent="0.25">
      <c r="B780" s="104">
        <v>776</v>
      </c>
      <c r="C780" s="86">
        <f>IFERROR(INDEX(Backlog!B$6:B$1005,Calculation!$B780,1),"")</f>
        <v>0</v>
      </c>
      <c r="D780" s="86" t="str">
        <f>IFERROR(IF(INDEX(Backlog!C$6:C$1005,Calculation!$B780,1)="","",INDEX(Backlog!C$6:C$1005,Calculation!$B780,1)),"")</f>
        <v/>
      </c>
      <c r="E780" s="86" t="str">
        <f>IFERROR(""&amp;INDEX(Backlog!D$6:D$1005,Calculation!$B780,1),"")</f>
        <v/>
      </c>
      <c r="F780" s="86" t="str">
        <f>IFERROR(""&amp;INDEX(Backlog!E$6:E$1005,Calculation!$B780,1),"")</f>
        <v/>
      </c>
      <c r="G780" s="86" t="str">
        <f>IFERROR(""&amp;INDEX(Backlog!F$6:F$1005,Calculation!$B780,1),"")</f>
        <v/>
      </c>
      <c r="H780" s="86" t="str">
        <f>IFERROR(IF(INDEX(Backlog!G$6:G$1005,Calculation!$B780,1)="","",INDEX(Backlog!G$6:G$1005,Calculation!$B780,1)),"")</f>
        <v/>
      </c>
      <c r="I780" s="86" t="str">
        <f>IFERROR(IF(INDEX(Backlog!H$6:H$1005,Calculation!$B780,1)="","Not set",INDEX(Backlog!H$6:H$1005,Calculation!$B780,1)),"")</f>
        <v>Not set</v>
      </c>
      <c r="J780" s="86" t="str">
        <f>IFERROR(""&amp;INDEX(Backlog!I$6:I$1005,Calculation!$B780,1),"")</f>
        <v/>
      </c>
      <c r="K780" s="86" t="str">
        <f>IFERROR(IF(LEN(INDEX(Backlog!J$6:J$1005,Calculation!$B780,1))=0,"Not set",INDEX(Backlog!J$6:J$1005,Calculation!$B780,1)),"")</f>
        <v>Not set</v>
      </c>
      <c r="L780" s="105" t="str">
        <f>IFERROR(IF(INDEX(Backlog!K$6:K$1005,Calculation!$B780,1)="","",INDEX(Backlog!K$6:K$1005,Calculation!$B780,1)),"")</f>
        <v/>
      </c>
      <c r="M780" s="105" t="str">
        <f t="shared" si="248"/>
        <v/>
      </c>
      <c r="N780" s="105" t="str">
        <f>IFERROR(IF(INDEX(Backlog!L$6:L$1005,Calculation!$B780,1)="","",INDEX(Backlog!L$6:L$1005,Calculation!$B780,1)),"")</f>
        <v/>
      </c>
      <c r="O780" s="105" t="str">
        <f t="shared" si="249"/>
        <v/>
      </c>
      <c r="P780" s="86" t="str">
        <f>IFERROR(""&amp;INDEX(Backlog!M$6:M$1005,Calculation!$B780,1),"")</f>
        <v/>
      </c>
      <c r="Q780" s="106" t="str">
        <f t="shared" si="250"/>
        <v/>
      </c>
      <c r="R780" s="106">
        <f t="shared" si="251"/>
        <v>0</v>
      </c>
      <c r="T780" s="107">
        <f t="shared" si="252"/>
        <v>0</v>
      </c>
      <c r="U780" s="86">
        <f t="shared" si="253"/>
        <v>1</v>
      </c>
      <c r="V780" s="86">
        <f t="shared" si="254"/>
        <v>1</v>
      </c>
      <c r="W780" s="86">
        <f t="shared" si="255"/>
        <v>1</v>
      </c>
      <c r="X780" s="86">
        <f t="shared" si="262"/>
        <v>0</v>
      </c>
      <c r="Y780" s="86" t="str">
        <f t="shared" si="256"/>
        <v xml:space="preserve">#0 - </v>
      </c>
      <c r="Z780" s="86" t="str">
        <f t="shared" si="257"/>
        <v>-</v>
      </c>
      <c r="AA780" s="86" t="str">
        <f>IF(X780=0,"",IF(LEN(K780)=0,COLUMN(Kanban!$D$8),IFERROR(MATCH(K780,Kanban!$A$8:$AI$8,0),COLUMN(Kanban!$D$8))))</f>
        <v/>
      </c>
      <c r="AB780" s="86" t="str">
        <f>IF(X780=0,"",2*COUNTIF($AA$5:AA780,AA780)+$AF$5)</f>
        <v/>
      </c>
      <c r="AC780" s="106" t="str">
        <f t="shared" si="263"/>
        <v>-</v>
      </c>
      <c r="BF780" s="111" t="str">
        <f t="array" ref="BF780">IFERROR(SMALL(IF($D$5:$D$1004=$AP$6,$N$5:$N$1004,""),B780),"")</f>
        <v/>
      </c>
      <c r="BG780" s="112" t="str">
        <f>IF(IFERROR(MATCH(BF780,$BF$4:BF779,0),0)=0,MAX($BG$4:BG779)+1,"")</f>
        <v/>
      </c>
      <c r="BH780" s="113" t="str">
        <f t="shared" si="258"/>
        <v/>
      </c>
      <c r="BI780" s="112" t="str">
        <f t="shared" si="259"/>
        <v/>
      </c>
      <c r="BJ780" s="86" t="str">
        <f t="shared" si="260"/>
        <v/>
      </c>
      <c r="BK780" s="86" t="str">
        <f t="shared" si="264"/>
        <v/>
      </c>
      <c r="BL780" s="86" t="str">
        <f t="shared" si="261"/>
        <v/>
      </c>
      <c r="BM780" s="86" t="str">
        <f t="shared" si="265"/>
        <v/>
      </c>
    </row>
    <row r="781" spans="2:65" s="7" customFormat="1" x14ac:dyDescent="0.25">
      <c r="B781" s="104">
        <v>777</v>
      </c>
      <c r="C781" s="86">
        <f>IFERROR(INDEX(Backlog!B$6:B$1005,Calculation!$B781,1),"")</f>
        <v>0</v>
      </c>
      <c r="D781" s="86" t="str">
        <f>IFERROR(IF(INDEX(Backlog!C$6:C$1005,Calculation!$B781,1)="","",INDEX(Backlog!C$6:C$1005,Calculation!$B781,1)),"")</f>
        <v/>
      </c>
      <c r="E781" s="86" t="str">
        <f>IFERROR(""&amp;INDEX(Backlog!D$6:D$1005,Calculation!$B781,1),"")</f>
        <v/>
      </c>
      <c r="F781" s="86" t="str">
        <f>IFERROR(""&amp;INDEX(Backlog!E$6:E$1005,Calculation!$B781,1),"")</f>
        <v/>
      </c>
      <c r="G781" s="86" t="str">
        <f>IFERROR(""&amp;INDEX(Backlog!F$6:F$1005,Calculation!$B781,1),"")</f>
        <v/>
      </c>
      <c r="H781" s="86" t="str">
        <f>IFERROR(IF(INDEX(Backlog!G$6:G$1005,Calculation!$B781,1)="","",INDEX(Backlog!G$6:G$1005,Calculation!$B781,1)),"")</f>
        <v/>
      </c>
      <c r="I781" s="86" t="str">
        <f>IFERROR(IF(INDEX(Backlog!H$6:H$1005,Calculation!$B781,1)="","Not set",INDEX(Backlog!H$6:H$1005,Calculation!$B781,1)),"")</f>
        <v>Not set</v>
      </c>
      <c r="J781" s="86" t="str">
        <f>IFERROR(""&amp;INDEX(Backlog!I$6:I$1005,Calculation!$B781,1),"")</f>
        <v/>
      </c>
      <c r="K781" s="86" t="str">
        <f>IFERROR(IF(LEN(INDEX(Backlog!J$6:J$1005,Calculation!$B781,1))=0,"Not set",INDEX(Backlog!J$6:J$1005,Calculation!$B781,1)),"")</f>
        <v>Not set</v>
      </c>
      <c r="L781" s="105" t="str">
        <f>IFERROR(IF(INDEX(Backlog!K$6:K$1005,Calculation!$B781,1)="","",INDEX(Backlog!K$6:K$1005,Calculation!$B781,1)),"")</f>
        <v/>
      </c>
      <c r="M781" s="105" t="str">
        <f t="shared" si="248"/>
        <v/>
      </c>
      <c r="N781" s="105" t="str">
        <f>IFERROR(IF(INDEX(Backlog!L$6:L$1005,Calculation!$B781,1)="","",INDEX(Backlog!L$6:L$1005,Calculation!$B781,1)),"")</f>
        <v/>
      </c>
      <c r="O781" s="105" t="str">
        <f t="shared" si="249"/>
        <v/>
      </c>
      <c r="P781" s="86" t="str">
        <f>IFERROR(""&amp;INDEX(Backlog!M$6:M$1005,Calculation!$B781,1),"")</f>
        <v/>
      </c>
      <c r="Q781" s="106" t="str">
        <f t="shared" si="250"/>
        <v/>
      </c>
      <c r="R781" s="106">
        <f t="shared" si="251"/>
        <v>0</v>
      </c>
      <c r="T781" s="107">
        <f t="shared" si="252"/>
        <v>0</v>
      </c>
      <c r="U781" s="86">
        <f t="shared" si="253"/>
        <v>1</v>
      </c>
      <c r="V781" s="86">
        <f t="shared" si="254"/>
        <v>1</v>
      </c>
      <c r="W781" s="86">
        <f t="shared" si="255"/>
        <v>1</v>
      </c>
      <c r="X781" s="86">
        <f t="shared" si="262"/>
        <v>0</v>
      </c>
      <c r="Y781" s="86" t="str">
        <f t="shared" si="256"/>
        <v xml:space="preserve">#0 - </v>
      </c>
      <c r="Z781" s="86" t="str">
        <f t="shared" si="257"/>
        <v>-</v>
      </c>
      <c r="AA781" s="86" t="str">
        <f>IF(X781=0,"",IF(LEN(K781)=0,COLUMN(Kanban!$D$8),IFERROR(MATCH(K781,Kanban!$A$8:$AI$8,0),COLUMN(Kanban!$D$8))))</f>
        <v/>
      </c>
      <c r="AB781" s="86" t="str">
        <f>IF(X781=0,"",2*COUNTIF($AA$5:AA781,AA781)+$AF$5)</f>
        <v/>
      </c>
      <c r="AC781" s="106" t="str">
        <f t="shared" si="263"/>
        <v>-</v>
      </c>
      <c r="BF781" s="111" t="str">
        <f t="array" ref="BF781">IFERROR(SMALL(IF($D$5:$D$1004=$AP$6,$N$5:$N$1004,""),B781),"")</f>
        <v/>
      </c>
      <c r="BG781" s="112" t="str">
        <f>IF(IFERROR(MATCH(BF781,$BF$4:BF780,0),0)=0,MAX($BG$4:BG780)+1,"")</f>
        <v/>
      </c>
      <c r="BH781" s="113" t="str">
        <f t="shared" si="258"/>
        <v/>
      </c>
      <c r="BI781" s="112" t="str">
        <f t="shared" si="259"/>
        <v/>
      </c>
      <c r="BJ781" s="86" t="str">
        <f t="shared" si="260"/>
        <v/>
      </c>
      <c r="BK781" s="86" t="str">
        <f t="shared" si="264"/>
        <v/>
      </c>
      <c r="BL781" s="86" t="str">
        <f t="shared" si="261"/>
        <v/>
      </c>
      <c r="BM781" s="86" t="str">
        <f t="shared" si="265"/>
        <v/>
      </c>
    </row>
    <row r="782" spans="2:65" s="7" customFormat="1" x14ac:dyDescent="0.25">
      <c r="B782" s="104">
        <v>778</v>
      </c>
      <c r="C782" s="86">
        <f>IFERROR(INDEX(Backlog!B$6:B$1005,Calculation!$B782,1),"")</f>
        <v>0</v>
      </c>
      <c r="D782" s="86" t="str">
        <f>IFERROR(IF(INDEX(Backlog!C$6:C$1005,Calculation!$B782,1)="","",INDEX(Backlog!C$6:C$1005,Calculation!$B782,1)),"")</f>
        <v/>
      </c>
      <c r="E782" s="86" t="str">
        <f>IFERROR(""&amp;INDEX(Backlog!D$6:D$1005,Calculation!$B782,1),"")</f>
        <v/>
      </c>
      <c r="F782" s="86" t="str">
        <f>IFERROR(""&amp;INDEX(Backlog!E$6:E$1005,Calculation!$B782,1),"")</f>
        <v/>
      </c>
      <c r="G782" s="86" t="str">
        <f>IFERROR(""&amp;INDEX(Backlog!F$6:F$1005,Calculation!$B782,1),"")</f>
        <v/>
      </c>
      <c r="H782" s="86" t="str">
        <f>IFERROR(IF(INDEX(Backlog!G$6:G$1005,Calculation!$B782,1)="","",INDEX(Backlog!G$6:G$1005,Calculation!$B782,1)),"")</f>
        <v/>
      </c>
      <c r="I782" s="86" t="str">
        <f>IFERROR(IF(INDEX(Backlog!H$6:H$1005,Calculation!$B782,1)="","Not set",INDEX(Backlog!H$6:H$1005,Calculation!$B782,1)),"")</f>
        <v>Not set</v>
      </c>
      <c r="J782" s="86" t="str">
        <f>IFERROR(""&amp;INDEX(Backlog!I$6:I$1005,Calculation!$B782,1),"")</f>
        <v/>
      </c>
      <c r="K782" s="86" t="str">
        <f>IFERROR(IF(LEN(INDEX(Backlog!J$6:J$1005,Calculation!$B782,1))=0,"Not set",INDEX(Backlog!J$6:J$1005,Calculation!$B782,1)),"")</f>
        <v>Not set</v>
      </c>
      <c r="L782" s="105" t="str">
        <f>IFERROR(IF(INDEX(Backlog!K$6:K$1005,Calculation!$B782,1)="","",INDEX(Backlog!K$6:K$1005,Calculation!$B782,1)),"")</f>
        <v/>
      </c>
      <c r="M782" s="105" t="str">
        <f t="shared" si="248"/>
        <v/>
      </c>
      <c r="N782" s="105" t="str">
        <f>IFERROR(IF(INDEX(Backlog!L$6:L$1005,Calculation!$B782,1)="","",INDEX(Backlog!L$6:L$1005,Calculation!$B782,1)),"")</f>
        <v/>
      </c>
      <c r="O782" s="105" t="str">
        <f t="shared" si="249"/>
        <v/>
      </c>
      <c r="P782" s="86" t="str">
        <f>IFERROR(""&amp;INDEX(Backlog!M$6:M$1005,Calculation!$B782,1),"")</f>
        <v/>
      </c>
      <c r="Q782" s="106" t="str">
        <f t="shared" si="250"/>
        <v/>
      </c>
      <c r="R782" s="106">
        <f t="shared" si="251"/>
        <v>0</v>
      </c>
      <c r="T782" s="107">
        <f t="shared" si="252"/>
        <v>0</v>
      </c>
      <c r="U782" s="86">
        <f t="shared" si="253"/>
        <v>1</v>
      </c>
      <c r="V782" s="86">
        <f t="shared" si="254"/>
        <v>1</v>
      </c>
      <c r="W782" s="86">
        <f t="shared" si="255"/>
        <v>1</v>
      </c>
      <c r="X782" s="86">
        <f t="shared" si="262"/>
        <v>0</v>
      </c>
      <c r="Y782" s="86" t="str">
        <f t="shared" si="256"/>
        <v xml:space="preserve">#0 - </v>
      </c>
      <c r="Z782" s="86" t="str">
        <f t="shared" si="257"/>
        <v>-</v>
      </c>
      <c r="AA782" s="86" t="str">
        <f>IF(X782=0,"",IF(LEN(K782)=0,COLUMN(Kanban!$D$8),IFERROR(MATCH(K782,Kanban!$A$8:$AI$8,0),COLUMN(Kanban!$D$8))))</f>
        <v/>
      </c>
      <c r="AB782" s="86" t="str">
        <f>IF(X782=0,"",2*COUNTIF($AA$5:AA782,AA782)+$AF$5)</f>
        <v/>
      </c>
      <c r="AC782" s="106" t="str">
        <f t="shared" si="263"/>
        <v>-</v>
      </c>
      <c r="BF782" s="111" t="str">
        <f t="array" ref="BF782">IFERROR(SMALL(IF($D$5:$D$1004=$AP$6,$N$5:$N$1004,""),B782),"")</f>
        <v/>
      </c>
      <c r="BG782" s="112" t="str">
        <f>IF(IFERROR(MATCH(BF782,$BF$4:BF781,0),0)=0,MAX($BG$4:BG781)+1,"")</f>
        <v/>
      </c>
      <c r="BH782" s="113" t="str">
        <f t="shared" si="258"/>
        <v/>
      </c>
      <c r="BI782" s="112" t="str">
        <f t="shared" si="259"/>
        <v/>
      </c>
      <c r="BJ782" s="86" t="str">
        <f t="shared" si="260"/>
        <v/>
      </c>
      <c r="BK782" s="86" t="str">
        <f t="shared" si="264"/>
        <v/>
      </c>
      <c r="BL782" s="86" t="str">
        <f t="shared" si="261"/>
        <v/>
      </c>
      <c r="BM782" s="86" t="str">
        <f t="shared" si="265"/>
        <v/>
      </c>
    </row>
    <row r="783" spans="2:65" s="7" customFormat="1" x14ac:dyDescent="0.25">
      <c r="B783" s="104">
        <v>779</v>
      </c>
      <c r="C783" s="86">
        <f>IFERROR(INDEX(Backlog!B$6:B$1005,Calculation!$B783,1),"")</f>
        <v>0</v>
      </c>
      <c r="D783" s="86" t="str">
        <f>IFERROR(IF(INDEX(Backlog!C$6:C$1005,Calculation!$B783,1)="","",INDEX(Backlog!C$6:C$1005,Calculation!$B783,1)),"")</f>
        <v/>
      </c>
      <c r="E783" s="86" t="str">
        <f>IFERROR(""&amp;INDEX(Backlog!D$6:D$1005,Calculation!$B783,1),"")</f>
        <v/>
      </c>
      <c r="F783" s="86" t="str">
        <f>IFERROR(""&amp;INDEX(Backlog!E$6:E$1005,Calculation!$B783,1),"")</f>
        <v/>
      </c>
      <c r="G783" s="86" t="str">
        <f>IFERROR(""&amp;INDEX(Backlog!F$6:F$1005,Calculation!$B783,1),"")</f>
        <v/>
      </c>
      <c r="H783" s="86" t="str">
        <f>IFERROR(IF(INDEX(Backlog!G$6:G$1005,Calculation!$B783,1)="","",INDEX(Backlog!G$6:G$1005,Calculation!$B783,1)),"")</f>
        <v/>
      </c>
      <c r="I783" s="86" t="str">
        <f>IFERROR(IF(INDEX(Backlog!H$6:H$1005,Calculation!$B783,1)="","Not set",INDEX(Backlog!H$6:H$1005,Calculation!$B783,1)),"")</f>
        <v>Not set</v>
      </c>
      <c r="J783" s="86" t="str">
        <f>IFERROR(""&amp;INDEX(Backlog!I$6:I$1005,Calculation!$B783,1),"")</f>
        <v/>
      </c>
      <c r="K783" s="86" t="str">
        <f>IFERROR(IF(LEN(INDEX(Backlog!J$6:J$1005,Calculation!$B783,1))=0,"Not set",INDEX(Backlog!J$6:J$1005,Calculation!$B783,1)),"")</f>
        <v>Not set</v>
      </c>
      <c r="L783" s="105" t="str">
        <f>IFERROR(IF(INDEX(Backlog!K$6:K$1005,Calculation!$B783,1)="","",INDEX(Backlog!K$6:K$1005,Calculation!$B783,1)),"")</f>
        <v/>
      </c>
      <c r="M783" s="105" t="str">
        <f t="shared" si="248"/>
        <v/>
      </c>
      <c r="N783" s="105" t="str">
        <f>IFERROR(IF(INDEX(Backlog!L$6:L$1005,Calculation!$B783,1)="","",INDEX(Backlog!L$6:L$1005,Calculation!$B783,1)),"")</f>
        <v/>
      </c>
      <c r="O783" s="105" t="str">
        <f t="shared" si="249"/>
        <v/>
      </c>
      <c r="P783" s="86" t="str">
        <f>IFERROR(""&amp;INDEX(Backlog!M$6:M$1005,Calculation!$B783,1),"")</f>
        <v/>
      </c>
      <c r="Q783" s="106" t="str">
        <f t="shared" si="250"/>
        <v/>
      </c>
      <c r="R783" s="106">
        <f t="shared" si="251"/>
        <v>0</v>
      </c>
      <c r="T783" s="107">
        <f t="shared" si="252"/>
        <v>0</v>
      </c>
      <c r="U783" s="86">
        <f t="shared" si="253"/>
        <v>1</v>
      </c>
      <c r="V783" s="86">
        <f t="shared" si="254"/>
        <v>1</v>
      </c>
      <c r="W783" s="86">
        <f t="shared" si="255"/>
        <v>1</v>
      </c>
      <c r="X783" s="86">
        <f t="shared" si="262"/>
        <v>0</v>
      </c>
      <c r="Y783" s="86" t="str">
        <f t="shared" si="256"/>
        <v xml:space="preserve">#0 - </v>
      </c>
      <c r="Z783" s="86" t="str">
        <f t="shared" si="257"/>
        <v>-</v>
      </c>
      <c r="AA783" s="86" t="str">
        <f>IF(X783=0,"",IF(LEN(K783)=0,COLUMN(Kanban!$D$8),IFERROR(MATCH(K783,Kanban!$A$8:$AI$8,0),COLUMN(Kanban!$D$8))))</f>
        <v/>
      </c>
      <c r="AB783" s="86" t="str">
        <f>IF(X783=0,"",2*COUNTIF($AA$5:AA783,AA783)+$AF$5)</f>
        <v/>
      </c>
      <c r="AC783" s="106" t="str">
        <f t="shared" si="263"/>
        <v>-</v>
      </c>
      <c r="BF783" s="111" t="str">
        <f t="array" ref="BF783">IFERROR(SMALL(IF($D$5:$D$1004=$AP$6,$N$5:$N$1004,""),B783),"")</f>
        <v/>
      </c>
      <c r="BG783" s="112" t="str">
        <f>IF(IFERROR(MATCH(BF783,$BF$4:BF782,0),0)=0,MAX($BG$4:BG782)+1,"")</f>
        <v/>
      </c>
      <c r="BH783" s="113" t="str">
        <f t="shared" si="258"/>
        <v/>
      </c>
      <c r="BI783" s="112" t="str">
        <f t="shared" si="259"/>
        <v/>
      </c>
      <c r="BJ783" s="86" t="str">
        <f t="shared" si="260"/>
        <v/>
      </c>
      <c r="BK783" s="86" t="str">
        <f t="shared" si="264"/>
        <v/>
      </c>
      <c r="BL783" s="86" t="str">
        <f t="shared" si="261"/>
        <v/>
      </c>
      <c r="BM783" s="86" t="str">
        <f t="shared" si="265"/>
        <v/>
      </c>
    </row>
    <row r="784" spans="2:65" s="7" customFormat="1" x14ac:dyDescent="0.25">
      <c r="B784" s="104">
        <v>780</v>
      </c>
      <c r="C784" s="86">
        <f>IFERROR(INDEX(Backlog!B$6:B$1005,Calculation!$B784,1),"")</f>
        <v>0</v>
      </c>
      <c r="D784" s="86" t="str">
        <f>IFERROR(IF(INDEX(Backlog!C$6:C$1005,Calculation!$B784,1)="","",INDEX(Backlog!C$6:C$1005,Calculation!$B784,1)),"")</f>
        <v/>
      </c>
      <c r="E784" s="86" t="str">
        <f>IFERROR(""&amp;INDEX(Backlog!D$6:D$1005,Calculation!$B784,1),"")</f>
        <v/>
      </c>
      <c r="F784" s="86" t="str">
        <f>IFERROR(""&amp;INDEX(Backlog!E$6:E$1005,Calculation!$B784,1),"")</f>
        <v/>
      </c>
      <c r="G784" s="86" t="str">
        <f>IFERROR(""&amp;INDEX(Backlog!F$6:F$1005,Calculation!$B784,1),"")</f>
        <v/>
      </c>
      <c r="H784" s="86" t="str">
        <f>IFERROR(IF(INDEX(Backlog!G$6:G$1005,Calculation!$B784,1)="","",INDEX(Backlog!G$6:G$1005,Calculation!$B784,1)),"")</f>
        <v/>
      </c>
      <c r="I784" s="86" t="str">
        <f>IFERROR(IF(INDEX(Backlog!H$6:H$1005,Calculation!$B784,1)="","Not set",INDEX(Backlog!H$6:H$1005,Calculation!$B784,1)),"")</f>
        <v>Not set</v>
      </c>
      <c r="J784" s="86" t="str">
        <f>IFERROR(""&amp;INDEX(Backlog!I$6:I$1005,Calculation!$B784,1),"")</f>
        <v/>
      </c>
      <c r="K784" s="86" t="str">
        <f>IFERROR(IF(LEN(INDEX(Backlog!J$6:J$1005,Calculation!$B784,1))=0,"Not set",INDEX(Backlog!J$6:J$1005,Calculation!$B784,1)),"")</f>
        <v>Not set</v>
      </c>
      <c r="L784" s="105" t="str">
        <f>IFERROR(IF(INDEX(Backlog!K$6:K$1005,Calculation!$B784,1)="","",INDEX(Backlog!K$6:K$1005,Calculation!$B784,1)),"")</f>
        <v/>
      </c>
      <c r="M784" s="105" t="str">
        <f t="shared" si="248"/>
        <v/>
      </c>
      <c r="N784" s="105" t="str">
        <f>IFERROR(IF(INDEX(Backlog!L$6:L$1005,Calculation!$B784,1)="","",INDEX(Backlog!L$6:L$1005,Calculation!$B784,1)),"")</f>
        <v/>
      </c>
      <c r="O784" s="105" t="str">
        <f t="shared" si="249"/>
        <v/>
      </c>
      <c r="P784" s="86" t="str">
        <f>IFERROR(""&amp;INDEX(Backlog!M$6:M$1005,Calculation!$B784,1),"")</f>
        <v/>
      </c>
      <c r="Q784" s="106" t="str">
        <f t="shared" si="250"/>
        <v/>
      </c>
      <c r="R784" s="106">
        <f t="shared" si="251"/>
        <v>0</v>
      </c>
      <c r="T784" s="107">
        <f t="shared" si="252"/>
        <v>0</v>
      </c>
      <c r="U784" s="86">
        <f t="shared" si="253"/>
        <v>1</v>
      </c>
      <c r="V784" s="86">
        <f t="shared" si="254"/>
        <v>1</v>
      </c>
      <c r="W784" s="86">
        <f t="shared" si="255"/>
        <v>1</v>
      </c>
      <c r="X784" s="86">
        <f t="shared" si="262"/>
        <v>0</v>
      </c>
      <c r="Y784" s="86" t="str">
        <f t="shared" si="256"/>
        <v xml:space="preserve">#0 - </v>
      </c>
      <c r="Z784" s="86" t="str">
        <f t="shared" si="257"/>
        <v>-</v>
      </c>
      <c r="AA784" s="86" t="str">
        <f>IF(X784=0,"",IF(LEN(K784)=0,COLUMN(Kanban!$D$8),IFERROR(MATCH(K784,Kanban!$A$8:$AI$8,0),COLUMN(Kanban!$D$8))))</f>
        <v/>
      </c>
      <c r="AB784" s="86" t="str">
        <f>IF(X784=0,"",2*COUNTIF($AA$5:AA784,AA784)+$AF$5)</f>
        <v/>
      </c>
      <c r="AC784" s="106" t="str">
        <f t="shared" si="263"/>
        <v>-</v>
      </c>
      <c r="BF784" s="111" t="str">
        <f t="array" ref="BF784">IFERROR(SMALL(IF($D$5:$D$1004=$AP$6,$N$5:$N$1004,""),B784),"")</f>
        <v/>
      </c>
      <c r="BG784" s="112" t="str">
        <f>IF(IFERROR(MATCH(BF784,$BF$4:BF783,0),0)=0,MAX($BG$4:BG783)+1,"")</f>
        <v/>
      </c>
      <c r="BH784" s="113" t="str">
        <f t="shared" si="258"/>
        <v/>
      </c>
      <c r="BI784" s="112" t="str">
        <f t="shared" si="259"/>
        <v/>
      </c>
      <c r="BJ784" s="86" t="str">
        <f t="shared" si="260"/>
        <v/>
      </c>
      <c r="BK784" s="86" t="str">
        <f t="shared" si="264"/>
        <v/>
      </c>
      <c r="BL784" s="86" t="str">
        <f t="shared" si="261"/>
        <v/>
      </c>
      <c r="BM784" s="86" t="str">
        <f t="shared" si="265"/>
        <v/>
      </c>
    </row>
    <row r="785" spans="2:65" s="7" customFormat="1" x14ac:dyDescent="0.25">
      <c r="B785" s="104">
        <v>781</v>
      </c>
      <c r="C785" s="86">
        <f>IFERROR(INDEX(Backlog!B$6:B$1005,Calculation!$B785,1),"")</f>
        <v>0</v>
      </c>
      <c r="D785" s="86" t="str">
        <f>IFERROR(IF(INDEX(Backlog!C$6:C$1005,Calculation!$B785,1)="","",INDEX(Backlog!C$6:C$1005,Calculation!$B785,1)),"")</f>
        <v/>
      </c>
      <c r="E785" s="86" t="str">
        <f>IFERROR(""&amp;INDEX(Backlog!D$6:D$1005,Calculation!$B785,1),"")</f>
        <v/>
      </c>
      <c r="F785" s="86" t="str">
        <f>IFERROR(""&amp;INDEX(Backlog!E$6:E$1005,Calculation!$B785,1),"")</f>
        <v/>
      </c>
      <c r="G785" s="86" t="str">
        <f>IFERROR(""&amp;INDEX(Backlog!F$6:F$1005,Calculation!$B785,1),"")</f>
        <v/>
      </c>
      <c r="H785" s="86" t="str">
        <f>IFERROR(IF(INDEX(Backlog!G$6:G$1005,Calculation!$B785,1)="","",INDEX(Backlog!G$6:G$1005,Calculation!$B785,1)),"")</f>
        <v/>
      </c>
      <c r="I785" s="86" t="str">
        <f>IFERROR(IF(INDEX(Backlog!H$6:H$1005,Calculation!$B785,1)="","Not set",INDEX(Backlog!H$6:H$1005,Calculation!$B785,1)),"")</f>
        <v>Not set</v>
      </c>
      <c r="J785" s="86" t="str">
        <f>IFERROR(""&amp;INDEX(Backlog!I$6:I$1005,Calculation!$B785,1),"")</f>
        <v/>
      </c>
      <c r="K785" s="86" t="str">
        <f>IFERROR(IF(LEN(INDEX(Backlog!J$6:J$1005,Calculation!$B785,1))=0,"Not set",INDEX(Backlog!J$6:J$1005,Calculation!$B785,1)),"")</f>
        <v>Not set</v>
      </c>
      <c r="L785" s="105" t="str">
        <f>IFERROR(IF(INDEX(Backlog!K$6:K$1005,Calculation!$B785,1)="","",INDEX(Backlog!K$6:K$1005,Calculation!$B785,1)),"")</f>
        <v/>
      </c>
      <c r="M785" s="105" t="str">
        <f t="shared" si="248"/>
        <v/>
      </c>
      <c r="N785" s="105" t="str">
        <f>IFERROR(IF(INDEX(Backlog!L$6:L$1005,Calculation!$B785,1)="","",INDEX(Backlog!L$6:L$1005,Calculation!$B785,1)),"")</f>
        <v/>
      </c>
      <c r="O785" s="105" t="str">
        <f t="shared" si="249"/>
        <v/>
      </c>
      <c r="P785" s="86" t="str">
        <f>IFERROR(""&amp;INDEX(Backlog!M$6:M$1005,Calculation!$B785,1),"")</f>
        <v/>
      </c>
      <c r="Q785" s="106" t="str">
        <f t="shared" si="250"/>
        <v/>
      </c>
      <c r="R785" s="106">
        <f t="shared" si="251"/>
        <v>0</v>
      </c>
      <c r="T785" s="107">
        <f t="shared" si="252"/>
        <v>0</v>
      </c>
      <c r="U785" s="86">
        <f t="shared" si="253"/>
        <v>1</v>
      </c>
      <c r="V785" s="86">
        <f t="shared" si="254"/>
        <v>1</v>
      </c>
      <c r="W785" s="86">
        <f t="shared" si="255"/>
        <v>1</v>
      </c>
      <c r="X785" s="86">
        <f t="shared" si="262"/>
        <v>0</v>
      </c>
      <c r="Y785" s="86" t="str">
        <f t="shared" si="256"/>
        <v xml:space="preserve">#0 - </v>
      </c>
      <c r="Z785" s="86" t="str">
        <f t="shared" si="257"/>
        <v>-</v>
      </c>
      <c r="AA785" s="86" t="str">
        <f>IF(X785=0,"",IF(LEN(K785)=0,COLUMN(Kanban!$D$8),IFERROR(MATCH(K785,Kanban!$A$8:$AI$8,0),COLUMN(Kanban!$D$8))))</f>
        <v/>
      </c>
      <c r="AB785" s="86" t="str">
        <f>IF(X785=0,"",2*COUNTIF($AA$5:AA785,AA785)+$AF$5)</f>
        <v/>
      </c>
      <c r="AC785" s="106" t="str">
        <f t="shared" si="263"/>
        <v>-</v>
      </c>
      <c r="BF785" s="111" t="str">
        <f t="array" ref="BF785">IFERROR(SMALL(IF($D$5:$D$1004=$AP$6,$N$5:$N$1004,""),B785),"")</f>
        <v/>
      </c>
      <c r="BG785" s="112" t="str">
        <f>IF(IFERROR(MATCH(BF785,$BF$4:BF784,0),0)=0,MAX($BG$4:BG784)+1,"")</f>
        <v/>
      </c>
      <c r="BH785" s="113" t="str">
        <f t="shared" si="258"/>
        <v/>
      </c>
      <c r="BI785" s="112" t="str">
        <f t="shared" si="259"/>
        <v/>
      </c>
      <c r="BJ785" s="86" t="str">
        <f t="shared" si="260"/>
        <v/>
      </c>
      <c r="BK785" s="86" t="str">
        <f t="shared" si="264"/>
        <v/>
      </c>
      <c r="BL785" s="86" t="str">
        <f t="shared" si="261"/>
        <v/>
      </c>
      <c r="BM785" s="86" t="str">
        <f t="shared" si="265"/>
        <v/>
      </c>
    </row>
    <row r="786" spans="2:65" s="7" customFormat="1" x14ac:dyDescent="0.25">
      <c r="B786" s="104">
        <v>782</v>
      </c>
      <c r="C786" s="86">
        <f>IFERROR(INDEX(Backlog!B$6:B$1005,Calculation!$B786,1),"")</f>
        <v>0</v>
      </c>
      <c r="D786" s="86" t="str">
        <f>IFERROR(IF(INDEX(Backlog!C$6:C$1005,Calculation!$B786,1)="","",INDEX(Backlog!C$6:C$1005,Calculation!$B786,1)),"")</f>
        <v/>
      </c>
      <c r="E786" s="86" t="str">
        <f>IFERROR(""&amp;INDEX(Backlog!D$6:D$1005,Calculation!$B786,1),"")</f>
        <v/>
      </c>
      <c r="F786" s="86" t="str">
        <f>IFERROR(""&amp;INDEX(Backlog!E$6:E$1005,Calculation!$B786,1),"")</f>
        <v/>
      </c>
      <c r="G786" s="86" t="str">
        <f>IFERROR(""&amp;INDEX(Backlog!F$6:F$1005,Calculation!$B786,1),"")</f>
        <v/>
      </c>
      <c r="H786" s="86" t="str">
        <f>IFERROR(IF(INDEX(Backlog!G$6:G$1005,Calculation!$B786,1)="","",INDEX(Backlog!G$6:G$1005,Calculation!$B786,1)),"")</f>
        <v/>
      </c>
      <c r="I786" s="86" t="str">
        <f>IFERROR(IF(INDEX(Backlog!H$6:H$1005,Calculation!$B786,1)="","Not set",INDEX(Backlog!H$6:H$1005,Calculation!$B786,1)),"")</f>
        <v>Not set</v>
      </c>
      <c r="J786" s="86" t="str">
        <f>IFERROR(""&amp;INDEX(Backlog!I$6:I$1005,Calculation!$B786,1),"")</f>
        <v/>
      </c>
      <c r="K786" s="86" t="str">
        <f>IFERROR(IF(LEN(INDEX(Backlog!J$6:J$1005,Calculation!$B786,1))=0,"Not set",INDEX(Backlog!J$6:J$1005,Calculation!$B786,1)),"")</f>
        <v>Not set</v>
      </c>
      <c r="L786" s="105" t="str">
        <f>IFERROR(IF(INDEX(Backlog!K$6:K$1005,Calculation!$B786,1)="","",INDEX(Backlog!K$6:K$1005,Calculation!$B786,1)),"")</f>
        <v/>
      </c>
      <c r="M786" s="105" t="str">
        <f t="shared" si="248"/>
        <v/>
      </c>
      <c r="N786" s="105" t="str">
        <f>IFERROR(IF(INDEX(Backlog!L$6:L$1005,Calculation!$B786,1)="","",INDEX(Backlog!L$6:L$1005,Calculation!$B786,1)),"")</f>
        <v/>
      </c>
      <c r="O786" s="105" t="str">
        <f t="shared" si="249"/>
        <v/>
      </c>
      <c r="P786" s="86" t="str">
        <f>IFERROR(""&amp;INDEX(Backlog!M$6:M$1005,Calculation!$B786,1),"")</f>
        <v/>
      </c>
      <c r="Q786" s="106" t="str">
        <f t="shared" si="250"/>
        <v/>
      </c>
      <c r="R786" s="106">
        <f t="shared" si="251"/>
        <v>0</v>
      </c>
      <c r="T786" s="107">
        <f t="shared" si="252"/>
        <v>0</v>
      </c>
      <c r="U786" s="86">
        <f t="shared" si="253"/>
        <v>1</v>
      </c>
      <c r="V786" s="86">
        <f t="shared" si="254"/>
        <v>1</v>
      </c>
      <c r="W786" s="86">
        <f t="shared" si="255"/>
        <v>1</v>
      </c>
      <c r="X786" s="86">
        <f t="shared" si="262"/>
        <v>0</v>
      </c>
      <c r="Y786" s="86" t="str">
        <f t="shared" si="256"/>
        <v xml:space="preserve">#0 - </v>
      </c>
      <c r="Z786" s="86" t="str">
        <f t="shared" si="257"/>
        <v>-</v>
      </c>
      <c r="AA786" s="86" t="str">
        <f>IF(X786=0,"",IF(LEN(K786)=0,COLUMN(Kanban!$D$8),IFERROR(MATCH(K786,Kanban!$A$8:$AI$8,0),COLUMN(Kanban!$D$8))))</f>
        <v/>
      </c>
      <c r="AB786" s="86" t="str">
        <f>IF(X786=0,"",2*COUNTIF($AA$5:AA786,AA786)+$AF$5)</f>
        <v/>
      </c>
      <c r="AC786" s="106" t="str">
        <f t="shared" si="263"/>
        <v>-</v>
      </c>
      <c r="BF786" s="111" t="str">
        <f t="array" ref="BF786">IFERROR(SMALL(IF($D$5:$D$1004=$AP$6,$N$5:$N$1004,""),B786),"")</f>
        <v/>
      </c>
      <c r="BG786" s="112" t="str">
        <f>IF(IFERROR(MATCH(BF786,$BF$4:BF785,0),0)=0,MAX($BG$4:BG785)+1,"")</f>
        <v/>
      </c>
      <c r="BH786" s="113" t="str">
        <f t="shared" si="258"/>
        <v/>
      </c>
      <c r="BI786" s="112" t="str">
        <f t="shared" si="259"/>
        <v/>
      </c>
      <c r="BJ786" s="86" t="str">
        <f t="shared" si="260"/>
        <v/>
      </c>
      <c r="BK786" s="86" t="str">
        <f t="shared" si="264"/>
        <v/>
      </c>
      <c r="BL786" s="86" t="str">
        <f t="shared" si="261"/>
        <v/>
      </c>
      <c r="BM786" s="86" t="str">
        <f t="shared" si="265"/>
        <v/>
      </c>
    </row>
    <row r="787" spans="2:65" s="7" customFormat="1" x14ac:dyDescent="0.25">
      <c r="B787" s="104">
        <v>783</v>
      </c>
      <c r="C787" s="86">
        <f>IFERROR(INDEX(Backlog!B$6:B$1005,Calculation!$B787,1),"")</f>
        <v>0</v>
      </c>
      <c r="D787" s="86" t="str">
        <f>IFERROR(IF(INDEX(Backlog!C$6:C$1005,Calculation!$B787,1)="","",INDEX(Backlog!C$6:C$1005,Calculation!$B787,1)),"")</f>
        <v/>
      </c>
      <c r="E787" s="86" t="str">
        <f>IFERROR(""&amp;INDEX(Backlog!D$6:D$1005,Calculation!$B787,1),"")</f>
        <v/>
      </c>
      <c r="F787" s="86" t="str">
        <f>IFERROR(""&amp;INDEX(Backlog!E$6:E$1005,Calculation!$B787,1),"")</f>
        <v/>
      </c>
      <c r="G787" s="86" t="str">
        <f>IFERROR(""&amp;INDEX(Backlog!F$6:F$1005,Calculation!$B787,1),"")</f>
        <v/>
      </c>
      <c r="H787" s="86" t="str">
        <f>IFERROR(IF(INDEX(Backlog!G$6:G$1005,Calculation!$B787,1)="","",INDEX(Backlog!G$6:G$1005,Calculation!$B787,1)),"")</f>
        <v/>
      </c>
      <c r="I787" s="86" t="str">
        <f>IFERROR(IF(INDEX(Backlog!H$6:H$1005,Calculation!$B787,1)="","Not set",INDEX(Backlog!H$6:H$1005,Calculation!$B787,1)),"")</f>
        <v>Not set</v>
      </c>
      <c r="J787" s="86" t="str">
        <f>IFERROR(""&amp;INDEX(Backlog!I$6:I$1005,Calculation!$B787,1),"")</f>
        <v/>
      </c>
      <c r="K787" s="86" t="str">
        <f>IFERROR(IF(LEN(INDEX(Backlog!J$6:J$1005,Calculation!$B787,1))=0,"Not set",INDEX(Backlog!J$6:J$1005,Calculation!$B787,1)),"")</f>
        <v>Not set</v>
      </c>
      <c r="L787" s="105" t="str">
        <f>IFERROR(IF(INDEX(Backlog!K$6:K$1005,Calculation!$B787,1)="","",INDEX(Backlog!K$6:K$1005,Calculation!$B787,1)),"")</f>
        <v/>
      </c>
      <c r="M787" s="105" t="str">
        <f t="shared" si="248"/>
        <v/>
      </c>
      <c r="N787" s="105" t="str">
        <f>IFERROR(IF(INDEX(Backlog!L$6:L$1005,Calculation!$B787,1)="","",INDEX(Backlog!L$6:L$1005,Calculation!$B787,1)),"")</f>
        <v/>
      </c>
      <c r="O787" s="105" t="str">
        <f t="shared" si="249"/>
        <v/>
      </c>
      <c r="P787" s="86" t="str">
        <f>IFERROR(""&amp;INDEX(Backlog!M$6:M$1005,Calculation!$B787,1),"")</f>
        <v/>
      </c>
      <c r="Q787" s="106" t="str">
        <f t="shared" si="250"/>
        <v/>
      </c>
      <c r="R787" s="106">
        <f t="shared" si="251"/>
        <v>0</v>
      </c>
      <c r="T787" s="107">
        <f t="shared" si="252"/>
        <v>0</v>
      </c>
      <c r="U787" s="86">
        <f t="shared" si="253"/>
        <v>1</v>
      </c>
      <c r="V787" s="86">
        <f t="shared" si="254"/>
        <v>1</v>
      </c>
      <c r="W787" s="86">
        <f t="shared" si="255"/>
        <v>1</v>
      </c>
      <c r="X787" s="86">
        <f t="shared" si="262"/>
        <v>0</v>
      </c>
      <c r="Y787" s="86" t="str">
        <f t="shared" si="256"/>
        <v xml:space="preserve">#0 - </v>
      </c>
      <c r="Z787" s="86" t="str">
        <f t="shared" si="257"/>
        <v>-</v>
      </c>
      <c r="AA787" s="86" t="str">
        <f>IF(X787=0,"",IF(LEN(K787)=0,COLUMN(Kanban!$D$8),IFERROR(MATCH(K787,Kanban!$A$8:$AI$8,0),COLUMN(Kanban!$D$8))))</f>
        <v/>
      </c>
      <c r="AB787" s="86" t="str">
        <f>IF(X787=0,"",2*COUNTIF($AA$5:AA787,AA787)+$AF$5)</f>
        <v/>
      </c>
      <c r="AC787" s="106" t="str">
        <f t="shared" si="263"/>
        <v>-</v>
      </c>
      <c r="BF787" s="111" t="str">
        <f t="array" ref="BF787">IFERROR(SMALL(IF($D$5:$D$1004=$AP$6,$N$5:$N$1004,""),B787),"")</f>
        <v/>
      </c>
      <c r="BG787" s="112" t="str">
        <f>IF(IFERROR(MATCH(BF787,$BF$4:BF786,0),0)=0,MAX($BG$4:BG786)+1,"")</f>
        <v/>
      </c>
      <c r="BH787" s="113" t="str">
        <f t="shared" si="258"/>
        <v/>
      </c>
      <c r="BI787" s="112" t="str">
        <f t="shared" si="259"/>
        <v/>
      </c>
      <c r="BJ787" s="86" t="str">
        <f t="shared" si="260"/>
        <v/>
      </c>
      <c r="BK787" s="86" t="str">
        <f t="shared" si="264"/>
        <v/>
      </c>
      <c r="BL787" s="86" t="str">
        <f t="shared" si="261"/>
        <v/>
      </c>
      <c r="BM787" s="86" t="str">
        <f t="shared" si="265"/>
        <v/>
      </c>
    </row>
    <row r="788" spans="2:65" s="7" customFormat="1" x14ac:dyDescent="0.25">
      <c r="B788" s="104">
        <v>784</v>
      </c>
      <c r="C788" s="86">
        <f>IFERROR(INDEX(Backlog!B$6:B$1005,Calculation!$B788,1),"")</f>
        <v>0</v>
      </c>
      <c r="D788" s="86" t="str">
        <f>IFERROR(IF(INDEX(Backlog!C$6:C$1005,Calculation!$B788,1)="","",INDEX(Backlog!C$6:C$1005,Calculation!$B788,1)),"")</f>
        <v/>
      </c>
      <c r="E788" s="86" t="str">
        <f>IFERROR(""&amp;INDEX(Backlog!D$6:D$1005,Calculation!$B788,1),"")</f>
        <v/>
      </c>
      <c r="F788" s="86" t="str">
        <f>IFERROR(""&amp;INDEX(Backlog!E$6:E$1005,Calculation!$B788,1),"")</f>
        <v/>
      </c>
      <c r="G788" s="86" t="str">
        <f>IFERROR(""&amp;INDEX(Backlog!F$6:F$1005,Calculation!$B788,1),"")</f>
        <v/>
      </c>
      <c r="H788" s="86" t="str">
        <f>IFERROR(IF(INDEX(Backlog!G$6:G$1005,Calculation!$B788,1)="","",INDEX(Backlog!G$6:G$1005,Calculation!$B788,1)),"")</f>
        <v/>
      </c>
      <c r="I788" s="86" t="str">
        <f>IFERROR(IF(INDEX(Backlog!H$6:H$1005,Calculation!$B788,1)="","Not set",INDEX(Backlog!H$6:H$1005,Calculation!$B788,1)),"")</f>
        <v>Not set</v>
      </c>
      <c r="J788" s="86" t="str">
        <f>IFERROR(""&amp;INDEX(Backlog!I$6:I$1005,Calculation!$B788,1),"")</f>
        <v/>
      </c>
      <c r="K788" s="86" t="str">
        <f>IFERROR(IF(LEN(INDEX(Backlog!J$6:J$1005,Calculation!$B788,1))=0,"Not set",INDEX(Backlog!J$6:J$1005,Calculation!$B788,1)),"")</f>
        <v>Not set</v>
      </c>
      <c r="L788" s="105" t="str">
        <f>IFERROR(IF(INDEX(Backlog!K$6:K$1005,Calculation!$B788,1)="","",INDEX(Backlog!K$6:K$1005,Calculation!$B788,1)),"")</f>
        <v/>
      </c>
      <c r="M788" s="105" t="str">
        <f t="shared" si="248"/>
        <v/>
      </c>
      <c r="N788" s="105" t="str">
        <f>IFERROR(IF(INDEX(Backlog!L$6:L$1005,Calculation!$B788,1)="","",INDEX(Backlog!L$6:L$1005,Calculation!$B788,1)),"")</f>
        <v/>
      </c>
      <c r="O788" s="105" t="str">
        <f t="shared" si="249"/>
        <v/>
      </c>
      <c r="P788" s="86" t="str">
        <f>IFERROR(""&amp;INDEX(Backlog!M$6:M$1005,Calculation!$B788,1),"")</f>
        <v/>
      </c>
      <c r="Q788" s="106" t="str">
        <f t="shared" si="250"/>
        <v/>
      </c>
      <c r="R788" s="106">
        <f t="shared" si="251"/>
        <v>0</v>
      </c>
      <c r="T788" s="107">
        <f t="shared" si="252"/>
        <v>0</v>
      </c>
      <c r="U788" s="86">
        <f t="shared" si="253"/>
        <v>1</v>
      </c>
      <c r="V788" s="86">
        <f t="shared" si="254"/>
        <v>1</v>
      </c>
      <c r="W788" s="86">
        <f t="shared" si="255"/>
        <v>1</v>
      </c>
      <c r="X788" s="86">
        <f t="shared" si="262"/>
        <v>0</v>
      </c>
      <c r="Y788" s="86" t="str">
        <f t="shared" si="256"/>
        <v xml:space="preserve">#0 - </v>
      </c>
      <c r="Z788" s="86" t="str">
        <f t="shared" si="257"/>
        <v>-</v>
      </c>
      <c r="AA788" s="86" t="str">
        <f>IF(X788=0,"",IF(LEN(K788)=0,COLUMN(Kanban!$D$8),IFERROR(MATCH(K788,Kanban!$A$8:$AI$8,0),COLUMN(Kanban!$D$8))))</f>
        <v/>
      </c>
      <c r="AB788" s="86" t="str">
        <f>IF(X788=0,"",2*COUNTIF($AA$5:AA788,AA788)+$AF$5)</f>
        <v/>
      </c>
      <c r="AC788" s="106" t="str">
        <f t="shared" si="263"/>
        <v>-</v>
      </c>
      <c r="BF788" s="111" t="str">
        <f t="array" ref="BF788">IFERROR(SMALL(IF($D$5:$D$1004=$AP$6,$N$5:$N$1004,""),B788),"")</f>
        <v/>
      </c>
      <c r="BG788" s="112" t="str">
        <f>IF(IFERROR(MATCH(BF788,$BF$4:BF787,0),0)=0,MAX($BG$4:BG787)+1,"")</f>
        <v/>
      </c>
      <c r="BH788" s="113" t="str">
        <f t="shared" si="258"/>
        <v/>
      </c>
      <c r="BI788" s="112" t="str">
        <f t="shared" si="259"/>
        <v/>
      </c>
      <c r="BJ788" s="86" t="str">
        <f t="shared" si="260"/>
        <v/>
      </c>
      <c r="BK788" s="86" t="str">
        <f t="shared" si="264"/>
        <v/>
      </c>
      <c r="BL788" s="86" t="str">
        <f t="shared" si="261"/>
        <v/>
      </c>
      <c r="BM788" s="86" t="str">
        <f t="shared" si="265"/>
        <v/>
      </c>
    </row>
    <row r="789" spans="2:65" s="7" customFormat="1" x14ac:dyDescent="0.25">
      <c r="B789" s="104">
        <v>785</v>
      </c>
      <c r="C789" s="86">
        <f>IFERROR(INDEX(Backlog!B$6:B$1005,Calculation!$B789,1),"")</f>
        <v>0</v>
      </c>
      <c r="D789" s="86" t="str">
        <f>IFERROR(IF(INDEX(Backlog!C$6:C$1005,Calculation!$B789,1)="","",INDEX(Backlog!C$6:C$1005,Calculation!$B789,1)),"")</f>
        <v/>
      </c>
      <c r="E789" s="86" t="str">
        <f>IFERROR(""&amp;INDEX(Backlog!D$6:D$1005,Calculation!$B789,1),"")</f>
        <v/>
      </c>
      <c r="F789" s="86" t="str">
        <f>IFERROR(""&amp;INDEX(Backlog!E$6:E$1005,Calculation!$B789,1),"")</f>
        <v/>
      </c>
      <c r="G789" s="86" t="str">
        <f>IFERROR(""&amp;INDEX(Backlog!F$6:F$1005,Calculation!$B789,1),"")</f>
        <v/>
      </c>
      <c r="H789" s="86" t="str">
        <f>IFERROR(IF(INDEX(Backlog!G$6:G$1005,Calculation!$B789,1)="","",INDEX(Backlog!G$6:G$1005,Calculation!$B789,1)),"")</f>
        <v/>
      </c>
      <c r="I789" s="86" t="str">
        <f>IFERROR(IF(INDEX(Backlog!H$6:H$1005,Calculation!$B789,1)="","Not set",INDEX(Backlog!H$6:H$1005,Calculation!$B789,1)),"")</f>
        <v>Not set</v>
      </c>
      <c r="J789" s="86" t="str">
        <f>IFERROR(""&amp;INDEX(Backlog!I$6:I$1005,Calculation!$B789,1),"")</f>
        <v/>
      </c>
      <c r="K789" s="86" t="str">
        <f>IFERROR(IF(LEN(INDEX(Backlog!J$6:J$1005,Calculation!$B789,1))=0,"Not set",INDEX(Backlog!J$6:J$1005,Calculation!$B789,1)),"")</f>
        <v>Not set</v>
      </c>
      <c r="L789" s="105" t="str">
        <f>IFERROR(IF(INDEX(Backlog!K$6:K$1005,Calculation!$B789,1)="","",INDEX(Backlog!K$6:K$1005,Calculation!$B789,1)),"")</f>
        <v/>
      </c>
      <c r="M789" s="105" t="str">
        <f t="shared" si="248"/>
        <v/>
      </c>
      <c r="N789" s="105" t="str">
        <f>IFERROR(IF(INDEX(Backlog!L$6:L$1005,Calculation!$B789,1)="","",INDEX(Backlog!L$6:L$1005,Calculation!$B789,1)),"")</f>
        <v/>
      </c>
      <c r="O789" s="105" t="str">
        <f t="shared" si="249"/>
        <v/>
      </c>
      <c r="P789" s="86" t="str">
        <f>IFERROR(""&amp;INDEX(Backlog!M$6:M$1005,Calculation!$B789,1),"")</f>
        <v/>
      </c>
      <c r="Q789" s="106" t="str">
        <f t="shared" si="250"/>
        <v/>
      </c>
      <c r="R789" s="106">
        <f t="shared" si="251"/>
        <v>0</v>
      </c>
      <c r="T789" s="107">
        <f t="shared" si="252"/>
        <v>0</v>
      </c>
      <c r="U789" s="86">
        <f t="shared" si="253"/>
        <v>1</v>
      </c>
      <c r="V789" s="86">
        <f t="shared" si="254"/>
        <v>1</v>
      </c>
      <c r="W789" s="86">
        <f t="shared" si="255"/>
        <v>1</v>
      </c>
      <c r="X789" s="86">
        <f t="shared" si="262"/>
        <v>0</v>
      </c>
      <c r="Y789" s="86" t="str">
        <f t="shared" si="256"/>
        <v xml:space="preserve">#0 - </v>
      </c>
      <c r="Z789" s="86" t="str">
        <f t="shared" si="257"/>
        <v>-</v>
      </c>
      <c r="AA789" s="86" t="str">
        <f>IF(X789=0,"",IF(LEN(K789)=0,COLUMN(Kanban!$D$8),IFERROR(MATCH(K789,Kanban!$A$8:$AI$8,0),COLUMN(Kanban!$D$8))))</f>
        <v/>
      </c>
      <c r="AB789" s="86" t="str">
        <f>IF(X789=0,"",2*COUNTIF($AA$5:AA789,AA789)+$AF$5)</f>
        <v/>
      </c>
      <c r="AC789" s="106" t="str">
        <f t="shared" si="263"/>
        <v>-</v>
      </c>
      <c r="BF789" s="111" t="str">
        <f t="array" ref="BF789">IFERROR(SMALL(IF($D$5:$D$1004=$AP$6,$N$5:$N$1004,""),B789),"")</f>
        <v/>
      </c>
      <c r="BG789" s="112" t="str">
        <f>IF(IFERROR(MATCH(BF789,$BF$4:BF788,0),0)=0,MAX($BG$4:BG788)+1,"")</f>
        <v/>
      </c>
      <c r="BH789" s="113" t="str">
        <f t="shared" si="258"/>
        <v/>
      </c>
      <c r="BI789" s="112" t="str">
        <f t="shared" si="259"/>
        <v/>
      </c>
      <c r="BJ789" s="86" t="str">
        <f t="shared" si="260"/>
        <v/>
      </c>
      <c r="BK789" s="86" t="str">
        <f t="shared" si="264"/>
        <v/>
      </c>
      <c r="BL789" s="86" t="str">
        <f t="shared" si="261"/>
        <v/>
      </c>
      <c r="BM789" s="86" t="str">
        <f t="shared" si="265"/>
        <v/>
      </c>
    </row>
    <row r="790" spans="2:65" s="7" customFormat="1" x14ac:dyDescent="0.25">
      <c r="B790" s="104">
        <v>786</v>
      </c>
      <c r="C790" s="86">
        <f>IFERROR(INDEX(Backlog!B$6:B$1005,Calculation!$B790,1),"")</f>
        <v>0</v>
      </c>
      <c r="D790" s="86" t="str">
        <f>IFERROR(IF(INDEX(Backlog!C$6:C$1005,Calculation!$B790,1)="","",INDEX(Backlog!C$6:C$1005,Calculation!$B790,1)),"")</f>
        <v/>
      </c>
      <c r="E790" s="86" t="str">
        <f>IFERROR(""&amp;INDEX(Backlog!D$6:D$1005,Calculation!$B790,1),"")</f>
        <v/>
      </c>
      <c r="F790" s="86" t="str">
        <f>IFERROR(""&amp;INDEX(Backlog!E$6:E$1005,Calculation!$B790,1),"")</f>
        <v/>
      </c>
      <c r="G790" s="86" t="str">
        <f>IFERROR(""&amp;INDEX(Backlog!F$6:F$1005,Calculation!$B790,1),"")</f>
        <v/>
      </c>
      <c r="H790" s="86" t="str">
        <f>IFERROR(IF(INDEX(Backlog!G$6:G$1005,Calculation!$B790,1)="","",INDEX(Backlog!G$6:G$1005,Calculation!$B790,1)),"")</f>
        <v/>
      </c>
      <c r="I790" s="86" t="str">
        <f>IFERROR(IF(INDEX(Backlog!H$6:H$1005,Calculation!$B790,1)="","Not set",INDEX(Backlog!H$6:H$1005,Calculation!$B790,1)),"")</f>
        <v>Not set</v>
      </c>
      <c r="J790" s="86" t="str">
        <f>IFERROR(""&amp;INDEX(Backlog!I$6:I$1005,Calculation!$B790,1),"")</f>
        <v/>
      </c>
      <c r="K790" s="86" t="str">
        <f>IFERROR(IF(LEN(INDEX(Backlog!J$6:J$1005,Calculation!$B790,1))=0,"Not set",INDEX(Backlog!J$6:J$1005,Calculation!$B790,1)),"")</f>
        <v>Not set</v>
      </c>
      <c r="L790" s="105" t="str">
        <f>IFERROR(IF(INDEX(Backlog!K$6:K$1005,Calculation!$B790,1)="","",INDEX(Backlog!K$6:K$1005,Calculation!$B790,1)),"")</f>
        <v/>
      </c>
      <c r="M790" s="105" t="str">
        <f t="shared" si="248"/>
        <v/>
      </c>
      <c r="N790" s="105" t="str">
        <f>IFERROR(IF(INDEX(Backlog!L$6:L$1005,Calculation!$B790,1)="","",INDEX(Backlog!L$6:L$1005,Calculation!$B790,1)),"")</f>
        <v/>
      </c>
      <c r="O790" s="105" t="str">
        <f t="shared" si="249"/>
        <v/>
      </c>
      <c r="P790" s="86" t="str">
        <f>IFERROR(""&amp;INDEX(Backlog!M$6:M$1005,Calculation!$B790,1),"")</f>
        <v/>
      </c>
      <c r="Q790" s="106" t="str">
        <f t="shared" si="250"/>
        <v/>
      </c>
      <c r="R790" s="106">
        <f t="shared" si="251"/>
        <v>0</v>
      </c>
      <c r="T790" s="107">
        <f t="shared" si="252"/>
        <v>0</v>
      </c>
      <c r="U790" s="86">
        <f t="shared" si="253"/>
        <v>1</v>
      </c>
      <c r="V790" s="86">
        <f t="shared" si="254"/>
        <v>1</v>
      </c>
      <c r="W790" s="86">
        <f t="shared" si="255"/>
        <v>1</v>
      </c>
      <c r="X790" s="86">
        <f t="shared" si="262"/>
        <v>0</v>
      </c>
      <c r="Y790" s="86" t="str">
        <f t="shared" si="256"/>
        <v xml:space="preserve">#0 - </v>
      </c>
      <c r="Z790" s="86" t="str">
        <f t="shared" si="257"/>
        <v>-</v>
      </c>
      <c r="AA790" s="86" t="str">
        <f>IF(X790=0,"",IF(LEN(K790)=0,COLUMN(Kanban!$D$8),IFERROR(MATCH(K790,Kanban!$A$8:$AI$8,0),COLUMN(Kanban!$D$8))))</f>
        <v/>
      </c>
      <c r="AB790" s="86" t="str">
        <f>IF(X790=0,"",2*COUNTIF($AA$5:AA790,AA790)+$AF$5)</f>
        <v/>
      </c>
      <c r="AC790" s="106" t="str">
        <f t="shared" si="263"/>
        <v>-</v>
      </c>
      <c r="BF790" s="111" t="str">
        <f t="array" ref="BF790">IFERROR(SMALL(IF($D$5:$D$1004=$AP$6,$N$5:$N$1004,""),B790),"")</f>
        <v/>
      </c>
      <c r="BG790" s="112" t="str">
        <f>IF(IFERROR(MATCH(BF790,$BF$4:BF789,0),0)=0,MAX($BG$4:BG789)+1,"")</f>
        <v/>
      </c>
      <c r="BH790" s="113" t="str">
        <f t="shared" si="258"/>
        <v/>
      </c>
      <c r="BI790" s="112" t="str">
        <f t="shared" si="259"/>
        <v/>
      </c>
      <c r="BJ790" s="86" t="str">
        <f t="shared" si="260"/>
        <v/>
      </c>
      <c r="BK790" s="86" t="str">
        <f t="shared" si="264"/>
        <v/>
      </c>
      <c r="BL790" s="86" t="str">
        <f t="shared" si="261"/>
        <v/>
      </c>
      <c r="BM790" s="86" t="str">
        <f t="shared" si="265"/>
        <v/>
      </c>
    </row>
    <row r="791" spans="2:65" s="7" customFormat="1" x14ac:dyDescent="0.25">
      <c r="B791" s="104">
        <v>787</v>
      </c>
      <c r="C791" s="86">
        <f>IFERROR(INDEX(Backlog!B$6:B$1005,Calculation!$B791,1),"")</f>
        <v>0</v>
      </c>
      <c r="D791" s="86" t="str">
        <f>IFERROR(IF(INDEX(Backlog!C$6:C$1005,Calculation!$B791,1)="","",INDEX(Backlog!C$6:C$1005,Calculation!$B791,1)),"")</f>
        <v/>
      </c>
      <c r="E791" s="86" t="str">
        <f>IFERROR(""&amp;INDEX(Backlog!D$6:D$1005,Calculation!$B791,1),"")</f>
        <v/>
      </c>
      <c r="F791" s="86" t="str">
        <f>IFERROR(""&amp;INDEX(Backlog!E$6:E$1005,Calculation!$B791,1),"")</f>
        <v/>
      </c>
      <c r="G791" s="86" t="str">
        <f>IFERROR(""&amp;INDEX(Backlog!F$6:F$1005,Calculation!$B791,1),"")</f>
        <v/>
      </c>
      <c r="H791" s="86" t="str">
        <f>IFERROR(IF(INDEX(Backlog!G$6:G$1005,Calculation!$B791,1)="","",INDEX(Backlog!G$6:G$1005,Calculation!$B791,1)),"")</f>
        <v/>
      </c>
      <c r="I791" s="86" t="str">
        <f>IFERROR(IF(INDEX(Backlog!H$6:H$1005,Calculation!$B791,1)="","Not set",INDEX(Backlog!H$6:H$1005,Calculation!$B791,1)),"")</f>
        <v>Not set</v>
      </c>
      <c r="J791" s="86" t="str">
        <f>IFERROR(""&amp;INDEX(Backlog!I$6:I$1005,Calculation!$B791,1),"")</f>
        <v/>
      </c>
      <c r="K791" s="86" t="str">
        <f>IFERROR(IF(LEN(INDEX(Backlog!J$6:J$1005,Calculation!$B791,1))=0,"Not set",INDEX(Backlog!J$6:J$1005,Calculation!$B791,1)),"")</f>
        <v>Not set</v>
      </c>
      <c r="L791" s="105" t="str">
        <f>IFERROR(IF(INDEX(Backlog!K$6:K$1005,Calculation!$B791,1)="","",INDEX(Backlog!K$6:K$1005,Calculation!$B791,1)),"")</f>
        <v/>
      </c>
      <c r="M791" s="105" t="str">
        <f t="shared" si="248"/>
        <v/>
      </c>
      <c r="N791" s="105" t="str">
        <f>IFERROR(IF(INDEX(Backlog!L$6:L$1005,Calculation!$B791,1)="","",INDEX(Backlog!L$6:L$1005,Calculation!$B791,1)),"")</f>
        <v/>
      </c>
      <c r="O791" s="105" t="str">
        <f t="shared" si="249"/>
        <v/>
      </c>
      <c r="P791" s="86" t="str">
        <f>IFERROR(""&amp;INDEX(Backlog!M$6:M$1005,Calculation!$B791,1),"")</f>
        <v/>
      </c>
      <c r="Q791" s="106" t="str">
        <f t="shared" si="250"/>
        <v/>
      </c>
      <c r="R791" s="106">
        <f t="shared" si="251"/>
        <v>0</v>
      </c>
      <c r="T791" s="107">
        <f t="shared" si="252"/>
        <v>0</v>
      </c>
      <c r="U791" s="86">
        <f t="shared" si="253"/>
        <v>1</v>
      </c>
      <c r="V791" s="86">
        <f t="shared" si="254"/>
        <v>1</v>
      </c>
      <c r="W791" s="86">
        <f t="shared" si="255"/>
        <v>1</v>
      </c>
      <c r="X791" s="86">
        <f t="shared" si="262"/>
        <v>0</v>
      </c>
      <c r="Y791" s="86" t="str">
        <f t="shared" si="256"/>
        <v xml:space="preserve">#0 - </v>
      </c>
      <c r="Z791" s="86" t="str">
        <f t="shared" si="257"/>
        <v>-</v>
      </c>
      <c r="AA791" s="86" t="str">
        <f>IF(X791=0,"",IF(LEN(K791)=0,COLUMN(Kanban!$D$8),IFERROR(MATCH(K791,Kanban!$A$8:$AI$8,0),COLUMN(Kanban!$D$8))))</f>
        <v/>
      </c>
      <c r="AB791" s="86" t="str">
        <f>IF(X791=0,"",2*COUNTIF($AA$5:AA791,AA791)+$AF$5)</f>
        <v/>
      </c>
      <c r="AC791" s="106" t="str">
        <f t="shared" si="263"/>
        <v>-</v>
      </c>
      <c r="BF791" s="111" t="str">
        <f t="array" ref="BF791">IFERROR(SMALL(IF($D$5:$D$1004=$AP$6,$N$5:$N$1004,""),B791),"")</f>
        <v/>
      </c>
      <c r="BG791" s="112" t="str">
        <f>IF(IFERROR(MATCH(BF791,$BF$4:BF790,0),0)=0,MAX($BG$4:BG790)+1,"")</f>
        <v/>
      </c>
      <c r="BH791" s="113" t="str">
        <f t="shared" si="258"/>
        <v/>
      </c>
      <c r="BI791" s="112" t="str">
        <f t="shared" si="259"/>
        <v/>
      </c>
      <c r="BJ791" s="86" t="str">
        <f t="shared" si="260"/>
        <v/>
      </c>
      <c r="BK791" s="86" t="str">
        <f t="shared" si="264"/>
        <v/>
      </c>
      <c r="BL791" s="86" t="str">
        <f t="shared" si="261"/>
        <v/>
      </c>
      <c r="BM791" s="86" t="str">
        <f t="shared" si="265"/>
        <v/>
      </c>
    </row>
    <row r="792" spans="2:65" s="7" customFormat="1" x14ac:dyDescent="0.25">
      <c r="B792" s="104">
        <v>788</v>
      </c>
      <c r="C792" s="86">
        <f>IFERROR(INDEX(Backlog!B$6:B$1005,Calculation!$B792,1),"")</f>
        <v>0</v>
      </c>
      <c r="D792" s="86" t="str">
        <f>IFERROR(IF(INDEX(Backlog!C$6:C$1005,Calculation!$B792,1)="","",INDEX(Backlog!C$6:C$1005,Calculation!$B792,1)),"")</f>
        <v/>
      </c>
      <c r="E792" s="86" t="str">
        <f>IFERROR(""&amp;INDEX(Backlog!D$6:D$1005,Calculation!$B792,1),"")</f>
        <v/>
      </c>
      <c r="F792" s="86" t="str">
        <f>IFERROR(""&amp;INDEX(Backlog!E$6:E$1005,Calculation!$B792,1),"")</f>
        <v/>
      </c>
      <c r="G792" s="86" t="str">
        <f>IFERROR(""&amp;INDEX(Backlog!F$6:F$1005,Calculation!$B792,1),"")</f>
        <v/>
      </c>
      <c r="H792" s="86" t="str">
        <f>IFERROR(IF(INDEX(Backlog!G$6:G$1005,Calculation!$B792,1)="","",INDEX(Backlog!G$6:G$1005,Calculation!$B792,1)),"")</f>
        <v/>
      </c>
      <c r="I792" s="86" t="str">
        <f>IFERROR(IF(INDEX(Backlog!H$6:H$1005,Calculation!$B792,1)="","Not set",INDEX(Backlog!H$6:H$1005,Calculation!$B792,1)),"")</f>
        <v>Not set</v>
      </c>
      <c r="J792" s="86" t="str">
        <f>IFERROR(""&amp;INDEX(Backlog!I$6:I$1005,Calculation!$B792,1),"")</f>
        <v/>
      </c>
      <c r="K792" s="86" t="str">
        <f>IFERROR(IF(LEN(INDEX(Backlog!J$6:J$1005,Calculation!$B792,1))=0,"Not set",INDEX(Backlog!J$6:J$1005,Calculation!$B792,1)),"")</f>
        <v>Not set</v>
      </c>
      <c r="L792" s="105" t="str">
        <f>IFERROR(IF(INDEX(Backlog!K$6:K$1005,Calculation!$B792,1)="","",INDEX(Backlog!K$6:K$1005,Calculation!$B792,1)),"")</f>
        <v/>
      </c>
      <c r="M792" s="105" t="str">
        <f t="shared" si="248"/>
        <v/>
      </c>
      <c r="N792" s="105" t="str">
        <f>IFERROR(IF(INDEX(Backlog!L$6:L$1005,Calculation!$B792,1)="","",INDEX(Backlog!L$6:L$1005,Calculation!$B792,1)),"")</f>
        <v/>
      </c>
      <c r="O792" s="105" t="str">
        <f t="shared" si="249"/>
        <v/>
      </c>
      <c r="P792" s="86" t="str">
        <f>IFERROR(""&amp;INDEX(Backlog!M$6:M$1005,Calculation!$B792,1),"")</f>
        <v/>
      </c>
      <c r="Q792" s="106" t="str">
        <f t="shared" si="250"/>
        <v/>
      </c>
      <c r="R792" s="106">
        <f t="shared" si="251"/>
        <v>0</v>
      </c>
      <c r="T792" s="107">
        <f t="shared" si="252"/>
        <v>0</v>
      </c>
      <c r="U792" s="86">
        <f t="shared" si="253"/>
        <v>1</v>
      </c>
      <c r="V792" s="86">
        <f t="shared" si="254"/>
        <v>1</v>
      </c>
      <c r="W792" s="86">
        <f t="shared" si="255"/>
        <v>1</v>
      </c>
      <c r="X792" s="86">
        <f t="shared" si="262"/>
        <v>0</v>
      </c>
      <c r="Y792" s="86" t="str">
        <f t="shared" si="256"/>
        <v xml:space="preserve">#0 - </v>
      </c>
      <c r="Z792" s="86" t="str">
        <f t="shared" si="257"/>
        <v>-</v>
      </c>
      <c r="AA792" s="86" t="str">
        <f>IF(X792=0,"",IF(LEN(K792)=0,COLUMN(Kanban!$D$8),IFERROR(MATCH(K792,Kanban!$A$8:$AI$8,0),COLUMN(Kanban!$D$8))))</f>
        <v/>
      </c>
      <c r="AB792" s="86" t="str">
        <f>IF(X792=0,"",2*COUNTIF($AA$5:AA792,AA792)+$AF$5)</f>
        <v/>
      </c>
      <c r="AC792" s="106" t="str">
        <f t="shared" si="263"/>
        <v>-</v>
      </c>
      <c r="BF792" s="111" t="str">
        <f t="array" ref="BF792">IFERROR(SMALL(IF($D$5:$D$1004=$AP$6,$N$5:$N$1004,""),B792),"")</f>
        <v/>
      </c>
      <c r="BG792" s="112" t="str">
        <f>IF(IFERROR(MATCH(BF792,$BF$4:BF791,0),0)=0,MAX($BG$4:BG791)+1,"")</f>
        <v/>
      </c>
      <c r="BH792" s="113" t="str">
        <f t="shared" si="258"/>
        <v/>
      </c>
      <c r="BI792" s="112" t="str">
        <f t="shared" si="259"/>
        <v/>
      </c>
      <c r="BJ792" s="86" t="str">
        <f t="shared" si="260"/>
        <v/>
      </c>
      <c r="BK792" s="86" t="str">
        <f t="shared" si="264"/>
        <v/>
      </c>
      <c r="BL792" s="86" t="str">
        <f t="shared" si="261"/>
        <v/>
      </c>
      <c r="BM792" s="86" t="str">
        <f t="shared" si="265"/>
        <v/>
      </c>
    </row>
    <row r="793" spans="2:65" s="7" customFormat="1" x14ac:dyDescent="0.25">
      <c r="B793" s="104">
        <v>789</v>
      </c>
      <c r="C793" s="86">
        <f>IFERROR(INDEX(Backlog!B$6:B$1005,Calculation!$B793,1),"")</f>
        <v>0</v>
      </c>
      <c r="D793" s="86" t="str">
        <f>IFERROR(IF(INDEX(Backlog!C$6:C$1005,Calculation!$B793,1)="","",INDEX(Backlog!C$6:C$1005,Calculation!$B793,1)),"")</f>
        <v/>
      </c>
      <c r="E793" s="86" t="str">
        <f>IFERROR(""&amp;INDEX(Backlog!D$6:D$1005,Calculation!$B793,1),"")</f>
        <v/>
      </c>
      <c r="F793" s="86" t="str">
        <f>IFERROR(""&amp;INDEX(Backlog!E$6:E$1005,Calculation!$B793,1),"")</f>
        <v/>
      </c>
      <c r="G793" s="86" t="str">
        <f>IFERROR(""&amp;INDEX(Backlog!F$6:F$1005,Calculation!$B793,1),"")</f>
        <v/>
      </c>
      <c r="H793" s="86" t="str">
        <f>IFERROR(IF(INDEX(Backlog!G$6:G$1005,Calculation!$B793,1)="","",INDEX(Backlog!G$6:G$1005,Calculation!$B793,1)),"")</f>
        <v/>
      </c>
      <c r="I793" s="86" t="str">
        <f>IFERROR(IF(INDEX(Backlog!H$6:H$1005,Calculation!$B793,1)="","Not set",INDEX(Backlog!H$6:H$1005,Calculation!$B793,1)),"")</f>
        <v>Not set</v>
      </c>
      <c r="J793" s="86" t="str">
        <f>IFERROR(""&amp;INDEX(Backlog!I$6:I$1005,Calculation!$B793,1),"")</f>
        <v/>
      </c>
      <c r="K793" s="86" t="str">
        <f>IFERROR(IF(LEN(INDEX(Backlog!J$6:J$1005,Calculation!$B793,1))=0,"Not set",INDEX(Backlog!J$6:J$1005,Calculation!$B793,1)),"")</f>
        <v>Not set</v>
      </c>
      <c r="L793" s="105" t="str">
        <f>IFERROR(IF(INDEX(Backlog!K$6:K$1005,Calculation!$B793,1)="","",INDEX(Backlog!K$6:K$1005,Calculation!$B793,1)),"")</f>
        <v/>
      </c>
      <c r="M793" s="105" t="str">
        <f t="shared" si="248"/>
        <v/>
      </c>
      <c r="N793" s="105" t="str">
        <f>IFERROR(IF(INDEX(Backlog!L$6:L$1005,Calculation!$B793,1)="","",INDEX(Backlog!L$6:L$1005,Calculation!$B793,1)),"")</f>
        <v/>
      </c>
      <c r="O793" s="105" t="str">
        <f t="shared" si="249"/>
        <v/>
      </c>
      <c r="P793" s="86" t="str">
        <f>IFERROR(""&amp;INDEX(Backlog!M$6:M$1005,Calculation!$B793,1),"")</f>
        <v/>
      </c>
      <c r="Q793" s="106" t="str">
        <f t="shared" si="250"/>
        <v/>
      </c>
      <c r="R793" s="106">
        <f t="shared" si="251"/>
        <v>0</v>
      </c>
      <c r="T793" s="107">
        <f t="shared" si="252"/>
        <v>0</v>
      </c>
      <c r="U793" s="86">
        <f t="shared" si="253"/>
        <v>1</v>
      </c>
      <c r="V793" s="86">
        <f t="shared" si="254"/>
        <v>1</v>
      </c>
      <c r="W793" s="86">
        <f t="shared" si="255"/>
        <v>1</v>
      </c>
      <c r="X793" s="86">
        <f t="shared" si="262"/>
        <v>0</v>
      </c>
      <c r="Y793" s="86" t="str">
        <f t="shared" si="256"/>
        <v xml:space="preserve">#0 - </v>
      </c>
      <c r="Z793" s="86" t="str">
        <f t="shared" si="257"/>
        <v>-</v>
      </c>
      <c r="AA793" s="86" t="str">
        <f>IF(X793=0,"",IF(LEN(K793)=0,COLUMN(Kanban!$D$8),IFERROR(MATCH(K793,Kanban!$A$8:$AI$8,0),COLUMN(Kanban!$D$8))))</f>
        <v/>
      </c>
      <c r="AB793" s="86" t="str">
        <f>IF(X793=0,"",2*COUNTIF($AA$5:AA793,AA793)+$AF$5)</f>
        <v/>
      </c>
      <c r="AC793" s="106" t="str">
        <f t="shared" si="263"/>
        <v>-</v>
      </c>
      <c r="BF793" s="111" t="str">
        <f t="array" ref="BF793">IFERROR(SMALL(IF($D$5:$D$1004=$AP$6,$N$5:$N$1004,""),B793),"")</f>
        <v/>
      </c>
      <c r="BG793" s="112" t="str">
        <f>IF(IFERROR(MATCH(BF793,$BF$4:BF792,0),0)=0,MAX($BG$4:BG792)+1,"")</f>
        <v/>
      </c>
      <c r="BH793" s="113" t="str">
        <f t="shared" si="258"/>
        <v/>
      </c>
      <c r="BI793" s="112" t="str">
        <f t="shared" si="259"/>
        <v/>
      </c>
      <c r="BJ793" s="86" t="str">
        <f t="shared" si="260"/>
        <v/>
      </c>
      <c r="BK793" s="86" t="str">
        <f t="shared" si="264"/>
        <v/>
      </c>
      <c r="BL793" s="86" t="str">
        <f t="shared" si="261"/>
        <v/>
      </c>
      <c r="BM793" s="86" t="str">
        <f t="shared" si="265"/>
        <v/>
      </c>
    </row>
    <row r="794" spans="2:65" s="7" customFormat="1" x14ac:dyDescent="0.25">
      <c r="B794" s="104">
        <v>790</v>
      </c>
      <c r="C794" s="86">
        <f>IFERROR(INDEX(Backlog!B$6:B$1005,Calculation!$B794,1),"")</f>
        <v>0</v>
      </c>
      <c r="D794" s="86" t="str">
        <f>IFERROR(IF(INDEX(Backlog!C$6:C$1005,Calculation!$B794,1)="","",INDEX(Backlog!C$6:C$1005,Calculation!$B794,1)),"")</f>
        <v/>
      </c>
      <c r="E794" s="86" t="str">
        <f>IFERROR(""&amp;INDEX(Backlog!D$6:D$1005,Calculation!$B794,1),"")</f>
        <v/>
      </c>
      <c r="F794" s="86" t="str">
        <f>IFERROR(""&amp;INDEX(Backlog!E$6:E$1005,Calculation!$B794,1),"")</f>
        <v/>
      </c>
      <c r="G794" s="86" t="str">
        <f>IFERROR(""&amp;INDEX(Backlog!F$6:F$1005,Calculation!$B794,1),"")</f>
        <v/>
      </c>
      <c r="H794" s="86" t="str">
        <f>IFERROR(IF(INDEX(Backlog!G$6:G$1005,Calculation!$B794,1)="","",INDEX(Backlog!G$6:G$1005,Calculation!$B794,1)),"")</f>
        <v/>
      </c>
      <c r="I794" s="86" t="str">
        <f>IFERROR(IF(INDEX(Backlog!H$6:H$1005,Calculation!$B794,1)="","Not set",INDEX(Backlog!H$6:H$1005,Calculation!$B794,1)),"")</f>
        <v>Not set</v>
      </c>
      <c r="J794" s="86" t="str">
        <f>IFERROR(""&amp;INDEX(Backlog!I$6:I$1005,Calculation!$B794,1),"")</f>
        <v/>
      </c>
      <c r="K794" s="86" t="str">
        <f>IFERROR(IF(LEN(INDEX(Backlog!J$6:J$1005,Calculation!$B794,1))=0,"Not set",INDEX(Backlog!J$6:J$1005,Calculation!$B794,1)),"")</f>
        <v>Not set</v>
      </c>
      <c r="L794" s="105" t="str">
        <f>IFERROR(IF(INDEX(Backlog!K$6:K$1005,Calculation!$B794,1)="","",INDEX(Backlog!K$6:K$1005,Calculation!$B794,1)),"")</f>
        <v/>
      </c>
      <c r="M794" s="105" t="str">
        <f t="shared" si="248"/>
        <v/>
      </c>
      <c r="N794" s="105" t="str">
        <f>IFERROR(IF(INDEX(Backlog!L$6:L$1005,Calculation!$B794,1)="","",INDEX(Backlog!L$6:L$1005,Calculation!$B794,1)),"")</f>
        <v/>
      </c>
      <c r="O794" s="105" t="str">
        <f t="shared" si="249"/>
        <v/>
      </c>
      <c r="P794" s="86" t="str">
        <f>IFERROR(""&amp;INDEX(Backlog!M$6:M$1005,Calculation!$B794,1),"")</f>
        <v/>
      </c>
      <c r="Q794" s="106" t="str">
        <f t="shared" si="250"/>
        <v/>
      </c>
      <c r="R794" s="106">
        <f t="shared" si="251"/>
        <v>0</v>
      </c>
      <c r="T794" s="107">
        <f t="shared" si="252"/>
        <v>0</v>
      </c>
      <c r="U794" s="86">
        <f t="shared" si="253"/>
        <v>1</v>
      </c>
      <c r="V794" s="86">
        <f t="shared" si="254"/>
        <v>1</v>
      </c>
      <c r="W794" s="86">
        <f t="shared" si="255"/>
        <v>1</v>
      </c>
      <c r="X794" s="86">
        <f t="shared" si="262"/>
        <v>0</v>
      </c>
      <c r="Y794" s="86" t="str">
        <f t="shared" si="256"/>
        <v xml:space="preserve">#0 - </v>
      </c>
      <c r="Z794" s="86" t="str">
        <f t="shared" si="257"/>
        <v>-</v>
      </c>
      <c r="AA794" s="86" t="str">
        <f>IF(X794=0,"",IF(LEN(K794)=0,COLUMN(Kanban!$D$8),IFERROR(MATCH(K794,Kanban!$A$8:$AI$8,0),COLUMN(Kanban!$D$8))))</f>
        <v/>
      </c>
      <c r="AB794" s="86" t="str">
        <f>IF(X794=0,"",2*COUNTIF($AA$5:AA794,AA794)+$AF$5)</f>
        <v/>
      </c>
      <c r="AC794" s="106" t="str">
        <f t="shared" si="263"/>
        <v>-</v>
      </c>
      <c r="BF794" s="111" t="str">
        <f t="array" ref="BF794">IFERROR(SMALL(IF($D$5:$D$1004=$AP$6,$N$5:$N$1004,""),B794),"")</f>
        <v/>
      </c>
      <c r="BG794" s="112" t="str">
        <f>IF(IFERROR(MATCH(BF794,$BF$4:BF793,0),0)=0,MAX($BG$4:BG793)+1,"")</f>
        <v/>
      </c>
      <c r="BH794" s="113" t="str">
        <f t="shared" si="258"/>
        <v/>
      </c>
      <c r="BI794" s="112" t="str">
        <f t="shared" si="259"/>
        <v/>
      </c>
      <c r="BJ794" s="86" t="str">
        <f t="shared" si="260"/>
        <v/>
      </c>
      <c r="BK794" s="86" t="str">
        <f t="shared" si="264"/>
        <v/>
      </c>
      <c r="BL794" s="86" t="str">
        <f t="shared" si="261"/>
        <v/>
      </c>
      <c r="BM794" s="86" t="str">
        <f t="shared" si="265"/>
        <v/>
      </c>
    </row>
    <row r="795" spans="2:65" s="7" customFormat="1" x14ac:dyDescent="0.25">
      <c r="B795" s="104">
        <v>791</v>
      </c>
      <c r="C795" s="86">
        <f>IFERROR(INDEX(Backlog!B$6:B$1005,Calculation!$B795,1),"")</f>
        <v>0</v>
      </c>
      <c r="D795" s="86" t="str">
        <f>IFERROR(IF(INDEX(Backlog!C$6:C$1005,Calculation!$B795,1)="","",INDEX(Backlog!C$6:C$1005,Calculation!$B795,1)),"")</f>
        <v/>
      </c>
      <c r="E795" s="86" t="str">
        <f>IFERROR(""&amp;INDEX(Backlog!D$6:D$1005,Calculation!$B795,1),"")</f>
        <v/>
      </c>
      <c r="F795" s="86" t="str">
        <f>IFERROR(""&amp;INDEX(Backlog!E$6:E$1005,Calculation!$B795,1),"")</f>
        <v/>
      </c>
      <c r="G795" s="86" t="str">
        <f>IFERROR(""&amp;INDEX(Backlog!F$6:F$1005,Calculation!$B795,1),"")</f>
        <v/>
      </c>
      <c r="H795" s="86" t="str">
        <f>IFERROR(IF(INDEX(Backlog!G$6:G$1005,Calculation!$B795,1)="","",INDEX(Backlog!G$6:G$1005,Calculation!$B795,1)),"")</f>
        <v/>
      </c>
      <c r="I795" s="86" t="str">
        <f>IFERROR(IF(INDEX(Backlog!H$6:H$1005,Calculation!$B795,1)="","Not set",INDEX(Backlog!H$6:H$1005,Calculation!$B795,1)),"")</f>
        <v>Not set</v>
      </c>
      <c r="J795" s="86" t="str">
        <f>IFERROR(""&amp;INDEX(Backlog!I$6:I$1005,Calculation!$B795,1),"")</f>
        <v/>
      </c>
      <c r="K795" s="86" t="str">
        <f>IFERROR(IF(LEN(INDEX(Backlog!J$6:J$1005,Calculation!$B795,1))=0,"Not set",INDEX(Backlog!J$6:J$1005,Calculation!$B795,1)),"")</f>
        <v>Not set</v>
      </c>
      <c r="L795" s="105" t="str">
        <f>IFERROR(IF(INDEX(Backlog!K$6:K$1005,Calculation!$B795,1)="","",INDEX(Backlog!K$6:K$1005,Calculation!$B795,1)),"")</f>
        <v/>
      </c>
      <c r="M795" s="105" t="str">
        <f t="shared" si="248"/>
        <v/>
      </c>
      <c r="N795" s="105" t="str">
        <f>IFERROR(IF(INDEX(Backlog!L$6:L$1005,Calculation!$B795,1)="","",INDEX(Backlog!L$6:L$1005,Calculation!$B795,1)),"")</f>
        <v/>
      </c>
      <c r="O795" s="105" t="str">
        <f t="shared" si="249"/>
        <v/>
      </c>
      <c r="P795" s="86" t="str">
        <f>IFERROR(""&amp;INDEX(Backlog!M$6:M$1005,Calculation!$B795,1),"")</f>
        <v/>
      </c>
      <c r="Q795" s="106" t="str">
        <f t="shared" si="250"/>
        <v/>
      </c>
      <c r="R795" s="106">
        <f t="shared" si="251"/>
        <v>0</v>
      </c>
      <c r="T795" s="107">
        <f t="shared" si="252"/>
        <v>0</v>
      </c>
      <c r="U795" s="86">
        <f t="shared" si="253"/>
        <v>1</v>
      </c>
      <c r="V795" s="86">
        <f t="shared" si="254"/>
        <v>1</v>
      </c>
      <c r="W795" s="86">
        <f t="shared" si="255"/>
        <v>1</v>
      </c>
      <c r="X795" s="86">
        <f t="shared" si="262"/>
        <v>0</v>
      </c>
      <c r="Y795" s="86" t="str">
        <f t="shared" si="256"/>
        <v xml:space="preserve">#0 - </v>
      </c>
      <c r="Z795" s="86" t="str">
        <f t="shared" si="257"/>
        <v>-</v>
      </c>
      <c r="AA795" s="86" t="str">
        <f>IF(X795=0,"",IF(LEN(K795)=0,COLUMN(Kanban!$D$8),IFERROR(MATCH(K795,Kanban!$A$8:$AI$8,0),COLUMN(Kanban!$D$8))))</f>
        <v/>
      </c>
      <c r="AB795" s="86" t="str">
        <f>IF(X795=0,"",2*COUNTIF($AA$5:AA795,AA795)+$AF$5)</f>
        <v/>
      </c>
      <c r="AC795" s="106" t="str">
        <f t="shared" si="263"/>
        <v>-</v>
      </c>
      <c r="BF795" s="111" t="str">
        <f t="array" ref="BF795">IFERROR(SMALL(IF($D$5:$D$1004=$AP$6,$N$5:$N$1004,""),B795),"")</f>
        <v/>
      </c>
      <c r="BG795" s="112" t="str">
        <f>IF(IFERROR(MATCH(BF795,$BF$4:BF794,0),0)=0,MAX($BG$4:BG794)+1,"")</f>
        <v/>
      </c>
      <c r="BH795" s="113" t="str">
        <f t="shared" si="258"/>
        <v/>
      </c>
      <c r="BI795" s="112" t="str">
        <f t="shared" si="259"/>
        <v/>
      </c>
      <c r="BJ795" s="86" t="str">
        <f t="shared" si="260"/>
        <v/>
      </c>
      <c r="BK795" s="86" t="str">
        <f t="shared" si="264"/>
        <v/>
      </c>
      <c r="BL795" s="86" t="str">
        <f t="shared" si="261"/>
        <v/>
      </c>
      <c r="BM795" s="86" t="str">
        <f t="shared" si="265"/>
        <v/>
      </c>
    </row>
    <row r="796" spans="2:65" s="7" customFormat="1" x14ac:dyDescent="0.25">
      <c r="B796" s="104">
        <v>792</v>
      </c>
      <c r="C796" s="86">
        <f>IFERROR(INDEX(Backlog!B$6:B$1005,Calculation!$B796,1),"")</f>
        <v>0</v>
      </c>
      <c r="D796" s="86" t="str">
        <f>IFERROR(IF(INDEX(Backlog!C$6:C$1005,Calculation!$B796,1)="","",INDEX(Backlog!C$6:C$1005,Calculation!$B796,1)),"")</f>
        <v/>
      </c>
      <c r="E796" s="86" t="str">
        <f>IFERROR(""&amp;INDEX(Backlog!D$6:D$1005,Calculation!$B796,1),"")</f>
        <v/>
      </c>
      <c r="F796" s="86" t="str">
        <f>IFERROR(""&amp;INDEX(Backlog!E$6:E$1005,Calculation!$B796,1),"")</f>
        <v/>
      </c>
      <c r="G796" s="86" t="str">
        <f>IFERROR(""&amp;INDEX(Backlog!F$6:F$1005,Calculation!$B796,1),"")</f>
        <v/>
      </c>
      <c r="H796" s="86" t="str">
        <f>IFERROR(IF(INDEX(Backlog!G$6:G$1005,Calculation!$B796,1)="","",INDEX(Backlog!G$6:G$1005,Calculation!$B796,1)),"")</f>
        <v/>
      </c>
      <c r="I796" s="86" t="str">
        <f>IFERROR(IF(INDEX(Backlog!H$6:H$1005,Calculation!$B796,1)="","Not set",INDEX(Backlog!H$6:H$1005,Calculation!$B796,1)),"")</f>
        <v>Not set</v>
      </c>
      <c r="J796" s="86" t="str">
        <f>IFERROR(""&amp;INDEX(Backlog!I$6:I$1005,Calculation!$B796,1),"")</f>
        <v/>
      </c>
      <c r="K796" s="86" t="str">
        <f>IFERROR(IF(LEN(INDEX(Backlog!J$6:J$1005,Calculation!$B796,1))=0,"Not set",INDEX(Backlog!J$6:J$1005,Calculation!$B796,1)),"")</f>
        <v>Not set</v>
      </c>
      <c r="L796" s="105" t="str">
        <f>IFERROR(IF(INDEX(Backlog!K$6:K$1005,Calculation!$B796,1)="","",INDEX(Backlog!K$6:K$1005,Calculation!$B796,1)),"")</f>
        <v/>
      </c>
      <c r="M796" s="105" t="str">
        <f t="shared" si="248"/>
        <v/>
      </c>
      <c r="N796" s="105" t="str">
        <f>IFERROR(IF(INDEX(Backlog!L$6:L$1005,Calculation!$B796,1)="","",INDEX(Backlog!L$6:L$1005,Calculation!$B796,1)),"")</f>
        <v/>
      </c>
      <c r="O796" s="105" t="str">
        <f t="shared" si="249"/>
        <v/>
      </c>
      <c r="P796" s="86" t="str">
        <f>IFERROR(""&amp;INDEX(Backlog!M$6:M$1005,Calculation!$B796,1),"")</f>
        <v/>
      </c>
      <c r="Q796" s="106" t="str">
        <f t="shared" si="250"/>
        <v/>
      </c>
      <c r="R796" s="106">
        <f t="shared" si="251"/>
        <v>0</v>
      </c>
      <c r="T796" s="107">
        <f t="shared" si="252"/>
        <v>0</v>
      </c>
      <c r="U796" s="86">
        <f t="shared" si="253"/>
        <v>1</v>
      </c>
      <c r="V796" s="86">
        <f t="shared" si="254"/>
        <v>1</v>
      </c>
      <c r="W796" s="86">
        <f t="shared" si="255"/>
        <v>1</v>
      </c>
      <c r="X796" s="86">
        <f t="shared" si="262"/>
        <v>0</v>
      </c>
      <c r="Y796" s="86" t="str">
        <f t="shared" si="256"/>
        <v xml:space="preserve">#0 - </v>
      </c>
      <c r="Z796" s="86" t="str">
        <f t="shared" si="257"/>
        <v>-</v>
      </c>
      <c r="AA796" s="86" t="str">
        <f>IF(X796=0,"",IF(LEN(K796)=0,COLUMN(Kanban!$D$8),IFERROR(MATCH(K796,Kanban!$A$8:$AI$8,0),COLUMN(Kanban!$D$8))))</f>
        <v/>
      </c>
      <c r="AB796" s="86" t="str">
        <f>IF(X796=0,"",2*COUNTIF($AA$5:AA796,AA796)+$AF$5)</f>
        <v/>
      </c>
      <c r="AC796" s="106" t="str">
        <f t="shared" si="263"/>
        <v>-</v>
      </c>
      <c r="BF796" s="111" t="str">
        <f t="array" ref="BF796">IFERROR(SMALL(IF($D$5:$D$1004=$AP$6,$N$5:$N$1004,""),B796),"")</f>
        <v/>
      </c>
      <c r="BG796" s="112" t="str">
        <f>IF(IFERROR(MATCH(BF796,$BF$4:BF795,0),0)=0,MAX($BG$4:BG795)+1,"")</f>
        <v/>
      </c>
      <c r="BH796" s="113" t="str">
        <f t="shared" si="258"/>
        <v/>
      </c>
      <c r="BI796" s="112" t="str">
        <f t="shared" si="259"/>
        <v/>
      </c>
      <c r="BJ796" s="86" t="str">
        <f t="shared" si="260"/>
        <v/>
      </c>
      <c r="BK796" s="86" t="str">
        <f t="shared" si="264"/>
        <v/>
      </c>
      <c r="BL796" s="86" t="str">
        <f t="shared" si="261"/>
        <v/>
      </c>
      <c r="BM796" s="86" t="str">
        <f t="shared" si="265"/>
        <v/>
      </c>
    </row>
    <row r="797" spans="2:65" s="7" customFormat="1" x14ac:dyDescent="0.25">
      <c r="B797" s="104">
        <v>793</v>
      </c>
      <c r="C797" s="86">
        <f>IFERROR(INDEX(Backlog!B$6:B$1005,Calculation!$B797,1),"")</f>
        <v>0</v>
      </c>
      <c r="D797" s="86" t="str">
        <f>IFERROR(IF(INDEX(Backlog!C$6:C$1005,Calculation!$B797,1)="","",INDEX(Backlog!C$6:C$1005,Calculation!$B797,1)),"")</f>
        <v/>
      </c>
      <c r="E797" s="86" t="str">
        <f>IFERROR(""&amp;INDEX(Backlog!D$6:D$1005,Calculation!$B797,1),"")</f>
        <v/>
      </c>
      <c r="F797" s="86" t="str">
        <f>IFERROR(""&amp;INDEX(Backlog!E$6:E$1005,Calculation!$B797,1),"")</f>
        <v/>
      </c>
      <c r="G797" s="86" t="str">
        <f>IFERROR(""&amp;INDEX(Backlog!F$6:F$1005,Calculation!$B797,1),"")</f>
        <v/>
      </c>
      <c r="H797" s="86" t="str">
        <f>IFERROR(IF(INDEX(Backlog!G$6:G$1005,Calculation!$B797,1)="","",INDEX(Backlog!G$6:G$1005,Calculation!$B797,1)),"")</f>
        <v/>
      </c>
      <c r="I797" s="86" t="str">
        <f>IFERROR(IF(INDEX(Backlog!H$6:H$1005,Calculation!$B797,1)="","Not set",INDEX(Backlog!H$6:H$1005,Calculation!$B797,1)),"")</f>
        <v>Not set</v>
      </c>
      <c r="J797" s="86" t="str">
        <f>IFERROR(""&amp;INDEX(Backlog!I$6:I$1005,Calculation!$B797,1),"")</f>
        <v/>
      </c>
      <c r="K797" s="86" t="str">
        <f>IFERROR(IF(LEN(INDEX(Backlog!J$6:J$1005,Calculation!$B797,1))=0,"Not set",INDEX(Backlog!J$6:J$1005,Calculation!$B797,1)),"")</f>
        <v>Not set</v>
      </c>
      <c r="L797" s="105" t="str">
        <f>IFERROR(IF(INDEX(Backlog!K$6:K$1005,Calculation!$B797,1)="","",INDEX(Backlog!K$6:K$1005,Calculation!$B797,1)),"")</f>
        <v/>
      </c>
      <c r="M797" s="105" t="str">
        <f t="shared" si="248"/>
        <v/>
      </c>
      <c r="N797" s="105" t="str">
        <f>IFERROR(IF(INDEX(Backlog!L$6:L$1005,Calculation!$B797,1)="","",INDEX(Backlog!L$6:L$1005,Calculation!$B797,1)),"")</f>
        <v/>
      </c>
      <c r="O797" s="105" t="str">
        <f t="shared" si="249"/>
        <v/>
      </c>
      <c r="P797" s="86" t="str">
        <f>IFERROR(""&amp;INDEX(Backlog!M$6:M$1005,Calculation!$B797,1),"")</f>
        <v/>
      </c>
      <c r="Q797" s="106" t="str">
        <f t="shared" si="250"/>
        <v/>
      </c>
      <c r="R797" s="106">
        <f t="shared" si="251"/>
        <v>0</v>
      </c>
      <c r="T797" s="107">
        <f t="shared" si="252"/>
        <v>0</v>
      </c>
      <c r="U797" s="86">
        <f t="shared" si="253"/>
        <v>1</v>
      </c>
      <c r="V797" s="86">
        <f t="shared" si="254"/>
        <v>1</v>
      </c>
      <c r="W797" s="86">
        <f t="shared" si="255"/>
        <v>1</v>
      </c>
      <c r="X797" s="86">
        <f t="shared" si="262"/>
        <v>0</v>
      </c>
      <c r="Y797" s="86" t="str">
        <f t="shared" si="256"/>
        <v xml:space="preserve">#0 - </v>
      </c>
      <c r="Z797" s="86" t="str">
        <f t="shared" si="257"/>
        <v>-</v>
      </c>
      <c r="AA797" s="86" t="str">
        <f>IF(X797=0,"",IF(LEN(K797)=0,COLUMN(Kanban!$D$8),IFERROR(MATCH(K797,Kanban!$A$8:$AI$8,0),COLUMN(Kanban!$D$8))))</f>
        <v/>
      </c>
      <c r="AB797" s="86" t="str">
        <f>IF(X797=0,"",2*COUNTIF($AA$5:AA797,AA797)+$AF$5)</f>
        <v/>
      </c>
      <c r="AC797" s="106" t="str">
        <f t="shared" si="263"/>
        <v>-</v>
      </c>
      <c r="BF797" s="111" t="str">
        <f t="array" ref="BF797">IFERROR(SMALL(IF($D$5:$D$1004=$AP$6,$N$5:$N$1004,""),B797),"")</f>
        <v/>
      </c>
      <c r="BG797" s="112" t="str">
        <f>IF(IFERROR(MATCH(BF797,$BF$4:BF796,0),0)=0,MAX($BG$4:BG796)+1,"")</f>
        <v/>
      </c>
      <c r="BH797" s="113" t="str">
        <f t="shared" si="258"/>
        <v/>
      </c>
      <c r="BI797" s="112" t="str">
        <f t="shared" si="259"/>
        <v/>
      </c>
      <c r="BJ797" s="86" t="str">
        <f t="shared" si="260"/>
        <v/>
      </c>
      <c r="BK797" s="86" t="str">
        <f t="shared" si="264"/>
        <v/>
      </c>
      <c r="BL797" s="86" t="str">
        <f t="shared" si="261"/>
        <v/>
      </c>
      <c r="BM797" s="86" t="str">
        <f t="shared" si="265"/>
        <v/>
      </c>
    </row>
    <row r="798" spans="2:65" s="7" customFormat="1" x14ac:dyDescent="0.25">
      <c r="B798" s="104">
        <v>794</v>
      </c>
      <c r="C798" s="86">
        <f>IFERROR(INDEX(Backlog!B$6:B$1005,Calculation!$B798,1),"")</f>
        <v>0</v>
      </c>
      <c r="D798" s="86" t="str">
        <f>IFERROR(IF(INDEX(Backlog!C$6:C$1005,Calculation!$B798,1)="","",INDEX(Backlog!C$6:C$1005,Calculation!$B798,1)),"")</f>
        <v/>
      </c>
      <c r="E798" s="86" t="str">
        <f>IFERROR(""&amp;INDEX(Backlog!D$6:D$1005,Calculation!$B798,1),"")</f>
        <v/>
      </c>
      <c r="F798" s="86" t="str">
        <f>IFERROR(""&amp;INDEX(Backlog!E$6:E$1005,Calculation!$B798,1),"")</f>
        <v/>
      </c>
      <c r="G798" s="86" t="str">
        <f>IFERROR(""&amp;INDEX(Backlog!F$6:F$1005,Calculation!$B798,1),"")</f>
        <v/>
      </c>
      <c r="H798" s="86" t="str">
        <f>IFERROR(IF(INDEX(Backlog!G$6:G$1005,Calculation!$B798,1)="","",INDEX(Backlog!G$6:G$1005,Calculation!$B798,1)),"")</f>
        <v/>
      </c>
      <c r="I798" s="86" t="str">
        <f>IFERROR(IF(INDEX(Backlog!H$6:H$1005,Calculation!$B798,1)="","Not set",INDEX(Backlog!H$6:H$1005,Calculation!$B798,1)),"")</f>
        <v>Not set</v>
      </c>
      <c r="J798" s="86" t="str">
        <f>IFERROR(""&amp;INDEX(Backlog!I$6:I$1005,Calculation!$B798,1),"")</f>
        <v/>
      </c>
      <c r="K798" s="86" t="str">
        <f>IFERROR(IF(LEN(INDEX(Backlog!J$6:J$1005,Calculation!$B798,1))=0,"Not set",INDEX(Backlog!J$6:J$1005,Calculation!$B798,1)),"")</f>
        <v>Not set</v>
      </c>
      <c r="L798" s="105" t="str">
        <f>IFERROR(IF(INDEX(Backlog!K$6:K$1005,Calculation!$B798,1)="","",INDEX(Backlog!K$6:K$1005,Calculation!$B798,1)),"")</f>
        <v/>
      </c>
      <c r="M798" s="105" t="str">
        <f t="shared" si="248"/>
        <v/>
      </c>
      <c r="N798" s="105" t="str">
        <f>IFERROR(IF(INDEX(Backlog!L$6:L$1005,Calculation!$B798,1)="","",INDEX(Backlog!L$6:L$1005,Calculation!$B798,1)),"")</f>
        <v/>
      </c>
      <c r="O798" s="105" t="str">
        <f t="shared" si="249"/>
        <v/>
      </c>
      <c r="P798" s="86" t="str">
        <f>IFERROR(""&amp;INDEX(Backlog!M$6:M$1005,Calculation!$B798,1),"")</f>
        <v/>
      </c>
      <c r="Q798" s="106" t="str">
        <f t="shared" si="250"/>
        <v/>
      </c>
      <c r="R798" s="106">
        <f t="shared" si="251"/>
        <v>0</v>
      </c>
      <c r="T798" s="107">
        <f t="shared" si="252"/>
        <v>0</v>
      </c>
      <c r="U798" s="86">
        <f t="shared" si="253"/>
        <v>1</v>
      </c>
      <c r="V798" s="86">
        <f t="shared" si="254"/>
        <v>1</v>
      </c>
      <c r="W798" s="86">
        <f t="shared" si="255"/>
        <v>1</v>
      </c>
      <c r="X798" s="86">
        <f t="shared" si="262"/>
        <v>0</v>
      </c>
      <c r="Y798" s="86" t="str">
        <f t="shared" si="256"/>
        <v xml:space="preserve">#0 - </v>
      </c>
      <c r="Z798" s="86" t="str">
        <f t="shared" si="257"/>
        <v>-</v>
      </c>
      <c r="AA798" s="86" t="str">
        <f>IF(X798=0,"",IF(LEN(K798)=0,COLUMN(Kanban!$D$8),IFERROR(MATCH(K798,Kanban!$A$8:$AI$8,0),COLUMN(Kanban!$D$8))))</f>
        <v/>
      </c>
      <c r="AB798" s="86" t="str">
        <f>IF(X798=0,"",2*COUNTIF($AA$5:AA798,AA798)+$AF$5)</f>
        <v/>
      </c>
      <c r="AC798" s="106" t="str">
        <f t="shared" si="263"/>
        <v>-</v>
      </c>
      <c r="BF798" s="111" t="str">
        <f t="array" ref="BF798">IFERROR(SMALL(IF($D$5:$D$1004=$AP$6,$N$5:$N$1004,""),B798),"")</f>
        <v/>
      </c>
      <c r="BG798" s="112" t="str">
        <f>IF(IFERROR(MATCH(BF798,$BF$4:BF797,0),0)=0,MAX($BG$4:BG797)+1,"")</f>
        <v/>
      </c>
      <c r="BH798" s="113" t="str">
        <f t="shared" si="258"/>
        <v/>
      </c>
      <c r="BI798" s="112" t="str">
        <f t="shared" si="259"/>
        <v/>
      </c>
      <c r="BJ798" s="86" t="str">
        <f t="shared" si="260"/>
        <v/>
      </c>
      <c r="BK798" s="86" t="str">
        <f t="shared" si="264"/>
        <v/>
      </c>
      <c r="BL798" s="86" t="str">
        <f t="shared" si="261"/>
        <v/>
      </c>
      <c r="BM798" s="86" t="str">
        <f t="shared" si="265"/>
        <v/>
      </c>
    </row>
    <row r="799" spans="2:65" s="7" customFormat="1" x14ac:dyDescent="0.25">
      <c r="B799" s="104">
        <v>795</v>
      </c>
      <c r="C799" s="86">
        <f>IFERROR(INDEX(Backlog!B$6:B$1005,Calculation!$B799,1),"")</f>
        <v>0</v>
      </c>
      <c r="D799" s="86" t="str">
        <f>IFERROR(IF(INDEX(Backlog!C$6:C$1005,Calculation!$B799,1)="","",INDEX(Backlog!C$6:C$1005,Calculation!$B799,1)),"")</f>
        <v/>
      </c>
      <c r="E799" s="86" t="str">
        <f>IFERROR(""&amp;INDEX(Backlog!D$6:D$1005,Calculation!$B799,1),"")</f>
        <v/>
      </c>
      <c r="F799" s="86" t="str">
        <f>IFERROR(""&amp;INDEX(Backlog!E$6:E$1005,Calculation!$B799,1),"")</f>
        <v/>
      </c>
      <c r="G799" s="86" t="str">
        <f>IFERROR(""&amp;INDEX(Backlog!F$6:F$1005,Calculation!$B799,1),"")</f>
        <v/>
      </c>
      <c r="H799" s="86" t="str">
        <f>IFERROR(IF(INDEX(Backlog!G$6:G$1005,Calculation!$B799,1)="","",INDEX(Backlog!G$6:G$1005,Calculation!$B799,1)),"")</f>
        <v/>
      </c>
      <c r="I799" s="86" t="str">
        <f>IFERROR(IF(INDEX(Backlog!H$6:H$1005,Calculation!$B799,1)="","Not set",INDEX(Backlog!H$6:H$1005,Calculation!$B799,1)),"")</f>
        <v>Not set</v>
      </c>
      <c r="J799" s="86" t="str">
        <f>IFERROR(""&amp;INDEX(Backlog!I$6:I$1005,Calculation!$B799,1),"")</f>
        <v/>
      </c>
      <c r="K799" s="86" t="str">
        <f>IFERROR(IF(LEN(INDEX(Backlog!J$6:J$1005,Calculation!$B799,1))=0,"Not set",INDEX(Backlog!J$6:J$1005,Calculation!$B799,1)),"")</f>
        <v>Not set</v>
      </c>
      <c r="L799" s="105" t="str">
        <f>IFERROR(IF(INDEX(Backlog!K$6:K$1005,Calculation!$B799,1)="","",INDEX(Backlog!K$6:K$1005,Calculation!$B799,1)),"")</f>
        <v/>
      </c>
      <c r="M799" s="105" t="str">
        <f t="shared" si="248"/>
        <v/>
      </c>
      <c r="N799" s="105" t="str">
        <f>IFERROR(IF(INDEX(Backlog!L$6:L$1005,Calculation!$B799,1)="","",INDEX(Backlog!L$6:L$1005,Calculation!$B799,1)),"")</f>
        <v/>
      </c>
      <c r="O799" s="105" t="str">
        <f t="shared" si="249"/>
        <v/>
      </c>
      <c r="P799" s="86" t="str">
        <f>IFERROR(""&amp;INDEX(Backlog!M$6:M$1005,Calculation!$B799,1),"")</f>
        <v/>
      </c>
      <c r="Q799" s="106" t="str">
        <f t="shared" si="250"/>
        <v/>
      </c>
      <c r="R799" s="106">
        <f t="shared" si="251"/>
        <v>0</v>
      </c>
      <c r="T799" s="107">
        <f t="shared" si="252"/>
        <v>0</v>
      </c>
      <c r="U799" s="86">
        <f t="shared" si="253"/>
        <v>1</v>
      </c>
      <c r="V799" s="86">
        <f t="shared" si="254"/>
        <v>1</v>
      </c>
      <c r="W799" s="86">
        <f t="shared" si="255"/>
        <v>1</v>
      </c>
      <c r="X799" s="86">
        <f t="shared" si="262"/>
        <v>0</v>
      </c>
      <c r="Y799" s="86" t="str">
        <f t="shared" si="256"/>
        <v xml:space="preserve">#0 - </v>
      </c>
      <c r="Z799" s="86" t="str">
        <f t="shared" si="257"/>
        <v>-</v>
      </c>
      <c r="AA799" s="86" t="str">
        <f>IF(X799=0,"",IF(LEN(K799)=0,COLUMN(Kanban!$D$8),IFERROR(MATCH(K799,Kanban!$A$8:$AI$8,0),COLUMN(Kanban!$D$8))))</f>
        <v/>
      </c>
      <c r="AB799" s="86" t="str">
        <f>IF(X799=0,"",2*COUNTIF($AA$5:AA799,AA799)+$AF$5)</f>
        <v/>
      </c>
      <c r="AC799" s="106" t="str">
        <f t="shared" si="263"/>
        <v>-</v>
      </c>
      <c r="BF799" s="111" t="str">
        <f t="array" ref="BF799">IFERROR(SMALL(IF($D$5:$D$1004=$AP$6,$N$5:$N$1004,""),B799),"")</f>
        <v/>
      </c>
      <c r="BG799" s="112" t="str">
        <f>IF(IFERROR(MATCH(BF799,$BF$4:BF798,0),0)=0,MAX($BG$4:BG798)+1,"")</f>
        <v/>
      </c>
      <c r="BH799" s="113" t="str">
        <f t="shared" si="258"/>
        <v/>
      </c>
      <c r="BI799" s="112" t="str">
        <f t="shared" si="259"/>
        <v/>
      </c>
      <c r="BJ799" s="86" t="str">
        <f t="shared" si="260"/>
        <v/>
      </c>
      <c r="BK799" s="86" t="str">
        <f t="shared" si="264"/>
        <v/>
      </c>
      <c r="BL799" s="86" t="str">
        <f t="shared" si="261"/>
        <v/>
      </c>
      <c r="BM799" s="86" t="str">
        <f t="shared" si="265"/>
        <v/>
      </c>
    </row>
    <row r="800" spans="2:65" s="7" customFormat="1" x14ac:dyDescent="0.25">
      <c r="B800" s="104">
        <v>796</v>
      </c>
      <c r="C800" s="86">
        <f>IFERROR(INDEX(Backlog!B$6:B$1005,Calculation!$B800,1),"")</f>
        <v>0</v>
      </c>
      <c r="D800" s="86" t="str">
        <f>IFERROR(IF(INDEX(Backlog!C$6:C$1005,Calculation!$B800,1)="","",INDEX(Backlog!C$6:C$1005,Calculation!$B800,1)),"")</f>
        <v/>
      </c>
      <c r="E800" s="86" t="str">
        <f>IFERROR(""&amp;INDEX(Backlog!D$6:D$1005,Calculation!$B800,1),"")</f>
        <v/>
      </c>
      <c r="F800" s="86" t="str">
        <f>IFERROR(""&amp;INDEX(Backlog!E$6:E$1005,Calculation!$B800,1),"")</f>
        <v/>
      </c>
      <c r="G800" s="86" t="str">
        <f>IFERROR(""&amp;INDEX(Backlog!F$6:F$1005,Calculation!$B800,1),"")</f>
        <v/>
      </c>
      <c r="H800" s="86" t="str">
        <f>IFERROR(IF(INDEX(Backlog!G$6:G$1005,Calculation!$B800,1)="","",INDEX(Backlog!G$6:G$1005,Calculation!$B800,1)),"")</f>
        <v/>
      </c>
      <c r="I800" s="86" t="str">
        <f>IFERROR(IF(INDEX(Backlog!H$6:H$1005,Calculation!$B800,1)="","Not set",INDEX(Backlog!H$6:H$1005,Calculation!$B800,1)),"")</f>
        <v>Not set</v>
      </c>
      <c r="J800" s="86" t="str">
        <f>IFERROR(""&amp;INDEX(Backlog!I$6:I$1005,Calculation!$B800,1),"")</f>
        <v/>
      </c>
      <c r="K800" s="86" t="str">
        <f>IFERROR(IF(LEN(INDEX(Backlog!J$6:J$1005,Calculation!$B800,1))=0,"Not set",INDEX(Backlog!J$6:J$1005,Calculation!$B800,1)),"")</f>
        <v>Not set</v>
      </c>
      <c r="L800" s="105" t="str">
        <f>IFERROR(IF(INDEX(Backlog!K$6:K$1005,Calculation!$B800,1)="","",INDEX(Backlog!K$6:K$1005,Calculation!$B800,1)),"")</f>
        <v/>
      </c>
      <c r="M800" s="105" t="str">
        <f t="shared" si="248"/>
        <v/>
      </c>
      <c r="N800" s="105" t="str">
        <f>IFERROR(IF(INDEX(Backlog!L$6:L$1005,Calculation!$B800,1)="","",INDEX(Backlog!L$6:L$1005,Calculation!$B800,1)),"")</f>
        <v/>
      </c>
      <c r="O800" s="105" t="str">
        <f t="shared" si="249"/>
        <v/>
      </c>
      <c r="P800" s="86" t="str">
        <f>IFERROR(""&amp;INDEX(Backlog!M$6:M$1005,Calculation!$B800,1),"")</f>
        <v/>
      </c>
      <c r="Q800" s="106" t="str">
        <f t="shared" si="250"/>
        <v/>
      </c>
      <c r="R800" s="106">
        <f t="shared" si="251"/>
        <v>0</v>
      </c>
      <c r="T800" s="107">
        <f t="shared" si="252"/>
        <v>0</v>
      </c>
      <c r="U800" s="86">
        <f t="shared" si="253"/>
        <v>1</v>
      </c>
      <c r="V800" s="86">
        <f t="shared" si="254"/>
        <v>1</v>
      </c>
      <c r="W800" s="86">
        <f t="shared" si="255"/>
        <v>1</v>
      </c>
      <c r="X800" s="86">
        <f t="shared" si="262"/>
        <v>0</v>
      </c>
      <c r="Y800" s="86" t="str">
        <f t="shared" si="256"/>
        <v xml:space="preserve">#0 - </v>
      </c>
      <c r="Z800" s="86" t="str">
        <f t="shared" si="257"/>
        <v>-</v>
      </c>
      <c r="AA800" s="86" t="str">
        <f>IF(X800=0,"",IF(LEN(K800)=0,COLUMN(Kanban!$D$8),IFERROR(MATCH(K800,Kanban!$A$8:$AI$8,0),COLUMN(Kanban!$D$8))))</f>
        <v/>
      </c>
      <c r="AB800" s="86" t="str">
        <f>IF(X800=0,"",2*COUNTIF($AA$5:AA800,AA800)+$AF$5)</f>
        <v/>
      </c>
      <c r="AC800" s="106" t="str">
        <f t="shared" si="263"/>
        <v>-</v>
      </c>
      <c r="BF800" s="111" t="str">
        <f t="array" ref="BF800">IFERROR(SMALL(IF($D$5:$D$1004=$AP$6,$N$5:$N$1004,""),B800),"")</f>
        <v/>
      </c>
      <c r="BG800" s="112" t="str">
        <f>IF(IFERROR(MATCH(BF800,$BF$4:BF799,0),0)=0,MAX($BG$4:BG799)+1,"")</f>
        <v/>
      </c>
      <c r="BH800" s="113" t="str">
        <f t="shared" si="258"/>
        <v/>
      </c>
      <c r="BI800" s="112" t="str">
        <f t="shared" si="259"/>
        <v/>
      </c>
      <c r="BJ800" s="86" t="str">
        <f t="shared" si="260"/>
        <v/>
      </c>
      <c r="BK800" s="86" t="str">
        <f t="shared" si="264"/>
        <v/>
      </c>
      <c r="BL800" s="86" t="str">
        <f t="shared" si="261"/>
        <v/>
      </c>
      <c r="BM800" s="86" t="str">
        <f t="shared" si="265"/>
        <v/>
      </c>
    </row>
    <row r="801" spans="2:65" s="7" customFormat="1" x14ac:dyDescent="0.25">
      <c r="B801" s="104">
        <v>797</v>
      </c>
      <c r="C801" s="86">
        <f>IFERROR(INDEX(Backlog!B$6:B$1005,Calculation!$B801,1),"")</f>
        <v>0</v>
      </c>
      <c r="D801" s="86" t="str">
        <f>IFERROR(IF(INDEX(Backlog!C$6:C$1005,Calculation!$B801,1)="","",INDEX(Backlog!C$6:C$1005,Calculation!$B801,1)),"")</f>
        <v/>
      </c>
      <c r="E801" s="86" t="str">
        <f>IFERROR(""&amp;INDEX(Backlog!D$6:D$1005,Calculation!$B801,1),"")</f>
        <v/>
      </c>
      <c r="F801" s="86" t="str">
        <f>IFERROR(""&amp;INDEX(Backlog!E$6:E$1005,Calculation!$B801,1),"")</f>
        <v/>
      </c>
      <c r="G801" s="86" t="str">
        <f>IFERROR(""&amp;INDEX(Backlog!F$6:F$1005,Calculation!$B801,1),"")</f>
        <v/>
      </c>
      <c r="H801" s="86" t="str">
        <f>IFERROR(IF(INDEX(Backlog!G$6:G$1005,Calculation!$B801,1)="","",INDEX(Backlog!G$6:G$1005,Calculation!$B801,1)),"")</f>
        <v/>
      </c>
      <c r="I801" s="86" t="str">
        <f>IFERROR(IF(INDEX(Backlog!H$6:H$1005,Calculation!$B801,1)="","Not set",INDEX(Backlog!H$6:H$1005,Calculation!$B801,1)),"")</f>
        <v>Not set</v>
      </c>
      <c r="J801" s="86" t="str">
        <f>IFERROR(""&amp;INDEX(Backlog!I$6:I$1005,Calculation!$B801,1),"")</f>
        <v/>
      </c>
      <c r="K801" s="86" t="str">
        <f>IFERROR(IF(LEN(INDEX(Backlog!J$6:J$1005,Calculation!$B801,1))=0,"Not set",INDEX(Backlog!J$6:J$1005,Calculation!$B801,1)),"")</f>
        <v>Not set</v>
      </c>
      <c r="L801" s="105" t="str">
        <f>IFERROR(IF(INDEX(Backlog!K$6:K$1005,Calculation!$B801,1)="","",INDEX(Backlog!K$6:K$1005,Calculation!$B801,1)),"")</f>
        <v/>
      </c>
      <c r="M801" s="105" t="str">
        <f t="shared" si="248"/>
        <v/>
      </c>
      <c r="N801" s="105" t="str">
        <f>IFERROR(IF(INDEX(Backlog!L$6:L$1005,Calculation!$B801,1)="","",INDEX(Backlog!L$6:L$1005,Calculation!$B801,1)),"")</f>
        <v/>
      </c>
      <c r="O801" s="105" t="str">
        <f t="shared" si="249"/>
        <v/>
      </c>
      <c r="P801" s="86" t="str">
        <f>IFERROR(""&amp;INDEX(Backlog!M$6:M$1005,Calculation!$B801,1),"")</f>
        <v/>
      </c>
      <c r="Q801" s="106" t="str">
        <f t="shared" si="250"/>
        <v/>
      </c>
      <c r="R801" s="106">
        <f t="shared" si="251"/>
        <v>0</v>
      </c>
      <c r="T801" s="107">
        <f t="shared" si="252"/>
        <v>0</v>
      </c>
      <c r="U801" s="86">
        <f t="shared" si="253"/>
        <v>1</v>
      </c>
      <c r="V801" s="86">
        <f t="shared" si="254"/>
        <v>1</v>
      </c>
      <c r="W801" s="86">
        <f t="shared" si="255"/>
        <v>1</v>
      </c>
      <c r="X801" s="86">
        <f t="shared" si="262"/>
        <v>0</v>
      </c>
      <c r="Y801" s="86" t="str">
        <f t="shared" si="256"/>
        <v xml:space="preserve">#0 - </v>
      </c>
      <c r="Z801" s="86" t="str">
        <f t="shared" si="257"/>
        <v>-</v>
      </c>
      <c r="AA801" s="86" t="str">
        <f>IF(X801=0,"",IF(LEN(K801)=0,COLUMN(Kanban!$D$8),IFERROR(MATCH(K801,Kanban!$A$8:$AI$8,0),COLUMN(Kanban!$D$8))))</f>
        <v/>
      </c>
      <c r="AB801" s="86" t="str">
        <f>IF(X801=0,"",2*COUNTIF($AA$5:AA801,AA801)+$AF$5)</f>
        <v/>
      </c>
      <c r="AC801" s="106" t="str">
        <f t="shared" si="263"/>
        <v>-</v>
      </c>
      <c r="BF801" s="111" t="str">
        <f t="array" ref="BF801">IFERROR(SMALL(IF($D$5:$D$1004=$AP$6,$N$5:$N$1004,""),B801),"")</f>
        <v/>
      </c>
      <c r="BG801" s="112" t="str">
        <f>IF(IFERROR(MATCH(BF801,$BF$4:BF800,0),0)=0,MAX($BG$4:BG800)+1,"")</f>
        <v/>
      </c>
      <c r="BH801" s="113" t="str">
        <f t="shared" si="258"/>
        <v/>
      </c>
      <c r="BI801" s="112" t="str">
        <f t="shared" si="259"/>
        <v/>
      </c>
      <c r="BJ801" s="86" t="str">
        <f t="shared" si="260"/>
        <v/>
      </c>
      <c r="BK801" s="86" t="str">
        <f t="shared" si="264"/>
        <v/>
      </c>
      <c r="BL801" s="86" t="str">
        <f t="shared" si="261"/>
        <v/>
      </c>
      <c r="BM801" s="86" t="str">
        <f t="shared" si="265"/>
        <v/>
      </c>
    </row>
    <row r="802" spans="2:65" s="7" customFormat="1" x14ac:dyDescent="0.25">
      <c r="B802" s="104">
        <v>798</v>
      </c>
      <c r="C802" s="86">
        <f>IFERROR(INDEX(Backlog!B$6:B$1005,Calculation!$B802,1),"")</f>
        <v>0</v>
      </c>
      <c r="D802" s="86" t="str">
        <f>IFERROR(IF(INDEX(Backlog!C$6:C$1005,Calculation!$B802,1)="","",INDEX(Backlog!C$6:C$1005,Calculation!$B802,1)),"")</f>
        <v/>
      </c>
      <c r="E802" s="86" t="str">
        <f>IFERROR(""&amp;INDEX(Backlog!D$6:D$1005,Calculation!$B802,1),"")</f>
        <v/>
      </c>
      <c r="F802" s="86" t="str">
        <f>IFERROR(""&amp;INDEX(Backlog!E$6:E$1005,Calculation!$B802,1),"")</f>
        <v/>
      </c>
      <c r="G802" s="86" t="str">
        <f>IFERROR(""&amp;INDEX(Backlog!F$6:F$1005,Calculation!$B802,1),"")</f>
        <v/>
      </c>
      <c r="H802" s="86" t="str">
        <f>IFERROR(IF(INDEX(Backlog!G$6:G$1005,Calculation!$B802,1)="","",INDEX(Backlog!G$6:G$1005,Calculation!$B802,1)),"")</f>
        <v/>
      </c>
      <c r="I802" s="86" t="str">
        <f>IFERROR(IF(INDEX(Backlog!H$6:H$1005,Calculation!$B802,1)="","Not set",INDEX(Backlog!H$6:H$1005,Calculation!$B802,1)),"")</f>
        <v>Not set</v>
      </c>
      <c r="J802" s="86" t="str">
        <f>IFERROR(""&amp;INDEX(Backlog!I$6:I$1005,Calculation!$B802,1),"")</f>
        <v/>
      </c>
      <c r="K802" s="86" t="str">
        <f>IFERROR(IF(LEN(INDEX(Backlog!J$6:J$1005,Calculation!$B802,1))=0,"Not set",INDEX(Backlog!J$6:J$1005,Calculation!$B802,1)),"")</f>
        <v>Not set</v>
      </c>
      <c r="L802" s="105" t="str">
        <f>IFERROR(IF(INDEX(Backlog!K$6:K$1005,Calculation!$B802,1)="","",INDEX(Backlog!K$6:K$1005,Calculation!$B802,1)),"")</f>
        <v/>
      </c>
      <c r="M802" s="105" t="str">
        <f t="shared" si="248"/>
        <v/>
      </c>
      <c r="N802" s="105" t="str">
        <f>IFERROR(IF(INDEX(Backlog!L$6:L$1005,Calculation!$B802,1)="","",INDEX(Backlog!L$6:L$1005,Calculation!$B802,1)),"")</f>
        <v/>
      </c>
      <c r="O802" s="105" t="str">
        <f t="shared" si="249"/>
        <v/>
      </c>
      <c r="P802" s="86" t="str">
        <f>IFERROR(""&amp;INDEX(Backlog!M$6:M$1005,Calculation!$B802,1),"")</f>
        <v/>
      </c>
      <c r="Q802" s="106" t="str">
        <f t="shared" si="250"/>
        <v/>
      </c>
      <c r="R802" s="106">
        <f t="shared" si="251"/>
        <v>0</v>
      </c>
      <c r="T802" s="107">
        <f t="shared" si="252"/>
        <v>0</v>
      </c>
      <c r="U802" s="86">
        <f t="shared" si="253"/>
        <v>1</v>
      </c>
      <c r="V802" s="86">
        <f t="shared" si="254"/>
        <v>1</v>
      </c>
      <c r="W802" s="86">
        <f t="shared" si="255"/>
        <v>1</v>
      </c>
      <c r="X802" s="86">
        <f t="shared" si="262"/>
        <v>0</v>
      </c>
      <c r="Y802" s="86" t="str">
        <f t="shared" si="256"/>
        <v xml:space="preserve">#0 - </v>
      </c>
      <c r="Z802" s="86" t="str">
        <f t="shared" si="257"/>
        <v>-</v>
      </c>
      <c r="AA802" s="86" t="str">
        <f>IF(X802=0,"",IF(LEN(K802)=0,COLUMN(Kanban!$D$8),IFERROR(MATCH(K802,Kanban!$A$8:$AI$8,0),COLUMN(Kanban!$D$8))))</f>
        <v/>
      </c>
      <c r="AB802" s="86" t="str">
        <f>IF(X802=0,"",2*COUNTIF($AA$5:AA802,AA802)+$AF$5)</f>
        <v/>
      </c>
      <c r="AC802" s="106" t="str">
        <f t="shared" si="263"/>
        <v>-</v>
      </c>
      <c r="BF802" s="111" t="str">
        <f t="array" ref="BF802">IFERROR(SMALL(IF($D$5:$D$1004=$AP$6,$N$5:$N$1004,""),B802),"")</f>
        <v/>
      </c>
      <c r="BG802" s="112" t="str">
        <f>IF(IFERROR(MATCH(BF802,$BF$4:BF801,0),0)=0,MAX($BG$4:BG801)+1,"")</f>
        <v/>
      </c>
      <c r="BH802" s="113" t="str">
        <f t="shared" si="258"/>
        <v/>
      </c>
      <c r="BI802" s="112" t="str">
        <f t="shared" si="259"/>
        <v/>
      </c>
      <c r="BJ802" s="86" t="str">
        <f t="shared" si="260"/>
        <v/>
      </c>
      <c r="BK802" s="86" t="str">
        <f t="shared" si="264"/>
        <v/>
      </c>
      <c r="BL802" s="86" t="str">
        <f t="shared" si="261"/>
        <v/>
      </c>
      <c r="BM802" s="86" t="str">
        <f t="shared" si="265"/>
        <v/>
      </c>
    </row>
    <row r="803" spans="2:65" s="7" customFormat="1" x14ac:dyDescent="0.25">
      <c r="B803" s="104">
        <v>799</v>
      </c>
      <c r="C803" s="86">
        <f>IFERROR(INDEX(Backlog!B$6:B$1005,Calculation!$B803,1),"")</f>
        <v>0</v>
      </c>
      <c r="D803" s="86" t="str">
        <f>IFERROR(IF(INDEX(Backlog!C$6:C$1005,Calculation!$B803,1)="","",INDEX(Backlog!C$6:C$1005,Calculation!$B803,1)),"")</f>
        <v/>
      </c>
      <c r="E803" s="86" t="str">
        <f>IFERROR(""&amp;INDEX(Backlog!D$6:D$1005,Calculation!$B803,1),"")</f>
        <v/>
      </c>
      <c r="F803" s="86" t="str">
        <f>IFERROR(""&amp;INDEX(Backlog!E$6:E$1005,Calculation!$B803,1),"")</f>
        <v/>
      </c>
      <c r="G803" s="86" t="str">
        <f>IFERROR(""&amp;INDEX(Backlog!F$6:F$1005,Calculation!$B803,1),"")</f>
        <v/>
      </c>
      <c r="H803" s="86" t="str">
        <f>IFERROR(IF(INDEX(Backlog!G$6:G$1005,Calculation!$B803,1)="","",INDEX(Backlog!G$6:G$1005,Calculation!$B803,1)),"")</f>
        <v/>
      </c>
      <c r="I803" s="86" t="str">
        <f>IFERROR(IF(INDEX(Backlog!H$6:H$1005,Calculation!$B803,1)="","Not set",INDEX(Backlog!H$6:H$1005,Calculation!$B803,1)),"")</f>
        <v>Not set</v>
      </c>
      <c r="J803" s="86" t="str">
        <f>IFERROR(""&amp;INDEX(Backlog!I$6:I$1005,Calculation!$B803,1),"")</f>
        <v/>
      </c>
      <c r="K803" s="86" t="str">
        <f>IFERROR(IF(LEN(INDEX(Backlog!J$6:J$1005,Calculation!$B803,1))=0,"Not set",INDEX(Backlog!J$6:J$1005,Calculation!$B803,1)),"")</f>
        <v>Not set</v>
      </c>
      <c r="L803" s="105" t="str">
        <f>IFERROR(IF(INDEX(Backlog!K$6:K$1005,Calculation!$B803,1)="","",INDEX(Backlog!K$6:K$1005,Calculation!$B803,1)),"")</f>
        <v/>
      </c>
      <c r="M803" s="105" t="str">
        <f t="shared" si="248"/>
        <v/>
      </c>
      <c r="N803" s="105" t="str">
        <f>IFERROR(IF(INDEX(Backlog!L$6:L$1005,Calculation!$B803,1)="","",INDEX(Backlog!L$6:L$1005,Calculation!$B803,1)),"")</f>
        <v/>
      </c>
      <c r="O803" s="105" t="str">
        <f t="shared" si="249"/>
        <v/>
      </c>
      <c r="P803" s="86" t="str">
        <f>IFERROR(""&amp;INDEX(Backlog!M$6:M$1005,Calculation!$B803,1),"")</f>
        <v/>
      </c>
      <c r="Q803" s="106" t="str">
        <f t="shared" si="250"/>
        <v/>
      </c>
      <c r="R803" s="106">
        <f t="shared" si="251"/>
        <v>0</v>
      </c>
      <c r="T803" s="107">
        <f t="shared" si="252"/>
        <v>0</v>
      </c>
      <c r="U803" s="86">
        <f t="shared" si="253"/>
        <v>1</v>
      </c>
      <c r="V803" s="86">
        <f t="shared" si="254"/>
        <v>1</v>
      </c>
      <c r="W803" s="86">
        <f t="shared" si="255"/>
        <v>1</v>
      </c>
      <c r="X803" s="86">
        <f t="shared" si="262"/>
        <v>0</v>
      </c>
      <c r="Y803" s="86" t="str">
        <f t="shared" si="256"/>
        <v xml:space="preserve">#0 - </v>
      </c>
      <c r="Z803" s="86" t="str">
        <f t="shared" si="257"/>
        <v>-</v>
      </c>
      <c r="AA803" s="86" t="str">
        <f>IF(X803=0,"",IF(LEN(K803)=0,COLUMN(Kanban!$D$8),IFERROR(MATCH(K803,Kanban!$A$8:$AI$8,0),COLUMN(Kanban!$D$8))))</f>
        <v/>
      </c>
      <c r="AB803" s="86" t="str">
        <f>IF(X803=0,"",2*COUNTIF($AA$5:AA803,AA803)+$AF$5)</f>
        <v/>
      </c>
      <c r="AC803" s="106" t="str">
        <f t="shared" si="263"/>
        <v>-</v>
      </c>
      <c r="BF803" s="111" t="str">
        <f t="array" ref="BF803">IFERROR(SMALL(IF($D$5:$D$1004=$AP$6,$N$5:$N$1004,""),B803),"")</f>
        <v/>
      </c>
      <c r="BG803" s="112" t="str">
        <f>IF(IFERROR(MATCH(BF803,$BF$4:BF802,0),0)=0,MAX($BG$4:BG802)+1,"")</f>
        <v/>
      </c>
      <c r="BH803" s="113" t="str">
        <f t="shared" si="258"/>
        <v/>
      </c>
      <c r="BI803" s="112" t="str">
        <f t="shared" si="259"/>
        <v/>
      </c>
      <c r="BJ803" s="86" t="str">
        <f t="shared" si="260"/>
        <v/>
      </c>
      <c r="BK803" s="86" t="str">
        <f t="shared" si="264"/>
        <v/>
      </c>
      <c r="BL803" s="86" t="str">
        <f t="shared" si="261"/>
        <v/>
      </c>
      <c r="BM803" s="86" t="str">
        <f t="shared" si="265"/>
        <v/>
      </c>
    </row>
    <row r="804" spans="2:65" s="7" customFormat="1" x14ac:dyDescent="0.25">
      <c r="B804" s="104">
        <v>800</v>
      </c>
      <c r="C804" s="86">
        <f>IFERROR(INDEX(Backlog!B$6:B$1005,Calculation!$B804,1),"")</f>
        <v>0</v>
      </c>
      <c r="D804" s="86" t="str">
        <f>IFERROR(IF(INDEX(Backlog!C$6:C$1005,Calculation!$B804,1)="","",INDEX(Backlog!C$6:C$1005,Calculation!$B804,1)),"")</f>
        <v/>
      </c>
      <c r="E804" s="86" t="str">
        <f>IFERROR(""&amp;INDEX(Backlog!D$6:D$1005,Calculation!$B804,1),"")</f>
        <v/>
      </c>
      <c r="F804" s="86" t="str">
        <f>IFERROR(""&amp;INDEX(Backlog!E$6:E$1005,Calculation!$B804,1),"")</f>
        <v/>
      </c>
      <c r="G804" s="86" t="str">
        <f>IFERROR(""&amp;INDEX(Backlog!F$6:F$1005,Calculation!$B804,1),"")</f>
        <v/>
      </c>
      <c r="H804" s="86" t="str">
        <f>IFERROR(IF(INDEX(Backlog!G$6:G$1005,Calculation!$B804,1)="","",INDEX(Backlog!G$6:G$1005,Calculation!$B804,1)),"")</f>
        <v/>
      </c>
      <c r="I804" s="86" t="str">
        <f>IFERROR(IF(INDEX(Backlog!H$6:H$1005,Calculation!$B804,1)="","Not set",INDEX(Backlog!H$6:H$1005,Calculation!$B804,1)),"")</f>
        <v>Not set</v>
      </c>
      <c r="J804" s="86" t="str">
        <f>IFERROR(""&amp;INDEX(Backlog!I$6:I$1005,Calculation!$B804,1),"")</f>
        <v/>
      </c>
      <c r="K804" s="86" t="str">
        <f>IFERROR(IF(LEN(INDEX(Backlog!J$6:J$1005,Calculation!$B804,1))=0,"Not set",INDEX(Backlog!J$6:J$1005,Calculation!$B804,1)),"")</f>
        <v>Not set</v>
      </c>
      <c r="L804" s="105" t="str">
        <f>IFERROR(IF(INDEX(Backlog!K$6:K$1005,Calculation!$B804,1)="","",INDEX(Backlog!K$6:K$1005,Calculation!$B804,1)),"")</f>
        <v/>
      </c>
      <c r="M804" s="105" t="str">
        <f t="shared" si="248"/>
        <v/>
      </c>
      <c r="N804" s="105" t="str">
        <f>IFERROR(IF(INDEX(Backlog!L$6:L$1005,Calculation!$B804,1)="","",INDEX(Backlog!L$6:L$1005,Calculation!$B804,1)),"")</f>
        <v/>
      </c>
      <c r="O804" s="105" t="str">
        <f t="shared" si="249"/>
        <v/>
      </c>
      <c r="P804" s="86" t="str">
        <f>IFERROR(""&amp;INDEX(Backlog!M$6:M$1005,Calculation!$B804,1),"")</f>
        <v/>
      </c>
      <c r="Q804" s="106" t="str">
        <f t="shared" si="250"/>
        <v/>
      </c>
      <c r="R804" s="106">
        <f t="shared" si="251"/>
        <v>0</v>
      </c>
      <c r="T804" s="107">
        <f t="shared" si="252"/>
        <v>0</v>
      </c>
      <c r="U804" s="86">
        <f t="shared" si="253"/>
        <v>1</v>
      </c>
      <c r="V804" s="86">
        <f t="shared" si="254"/>
        <v>1</v>
      </c>
      <c r="W804" s="86">
        <f t="shared" si="255"/>
        <v>1</v>
      </c>
      <c r="X804" s="86">
        <f t="shared" si="262"/>
        <v>0</v>
      </c>
      <c r="Y804" s="86" t="str">
        <f t="shared" si="256"/>
        <v xml:space="preserve">#0 - </v>
      </c>
      <c r="Z804" s="86" t="str">
        <f t="shared" si="257"/>
        <v>-</v>
      </c>
      <c r="AA804" s="86" t="str">
        <f>IF(X804=0,"",IF(LEN(K804)=0,COLUMN(Kanban!$D$8),IFERROR(MATCH(K804,Kanban!$A$8:$AI$8,0),COLUMN(Kanban!$D$8))))</f>
        <v/>
      </c>
      <c r="AB804" s="86" t="str">
        <f>IF(X804=0,"",2*COUNTIF($AA$5:AA804,AA804)+$AF$5)</f>
        <v/>
      </c>
      <c r="AC804" s="106" t="str">
        <f t="shared" si="263"/>
        <v>-</v>
      </c>
      <c r="BF804" s="111" t="str">
        <f t="array" ref="BF804">IFERROR(SMALL(IF($D$5:$D$1004=$AP$6,$N$5:$N$1004,""),B804),"")</f>
        <v/>
      </c>
      <c r="BG804" s="112" t="str">
        <f>IF(IFERROR(MATCH(BF804,$BF$4:BF803,0),0)=0,MAX($BG$4:BG803)+1,"")</f>
        <v/>
      </c>
      <c r="BH804" s="113" t="str">
        <f t="shared" si="258"/>
        <v/>
      </c>
      <c r="BI804" s="112" t="str">
        <f t="shared" si="259"/>
        <v/>
      </c>
      <c r="BJ804" s="86" t="str">
        <f t="shared" si="260"/>
        <v/>
      </c>
      <c r="BK804" s="86" t="str">
        <f t="shared" si="264"/>
        <v/>
      </c>
      <c r="BL804" s="86" t="str">
        <f t="shared" si="261"/>
        <v/>
      </c>
      <c r="BM804" s="86" t="str">
        <f t="shared" si="265"/>
        <v/>
      </c>
    </row>
    <row r="805" spans="2:65" s="7" customFormat="1" x14ac:dyDescent="0.25">
      <c r="B805" s="104">
        <v>801</v>
      </c>
      <c r="C805" s="86">
        <f>IFERROR(INDEX(Backlog!B$6:B$1005,Calculation!$B805,1),"")</f>
        <v>0</v>
      </c>
      <c r="D805" s="86" t="str">
        <f>IFERROR(IF(INDEX(Backlog!C$6:C$1005,Calculation!$B805,1)="","",INDEX(Backlog!C$6:C$1005,Calculation!$B805,1)),"")</f>
        <v/>
      </c>
      <c r="E805" s="86" t="str">
        <f>IFERROR(""&amp;INDEX(Backlog!D$6:D$1005,Calculation!$B805,1),"")</f>
        <v/>
      </c>
      <c r="F805" s="86" t="str">
        <f>IFERROR(""&amp;INDEX(Backlog!E$6:E$1005,Calculation!$B805,1),"")</f>
        <v/>
      </c>
      <c r="G805" s="86" t="str">
        <f>IFERROR(""&amp;INDEX(Backlog!F$6:F$1005,Calculation!$B805,1),"")</f>
        <v/>
      </c>
      <c r="H805" s="86" t="str">
        <f>IFERROR(IF(INDEX(Backlog!G$6:G$1005,Calculation!$B805,1)="","",INDEX(Backlog!G$6:G$1005,Calculation!$B805,1)),"")</f>
        <v/>
      </c>
      <c r="I805" s="86" t="str">
        <f>IFERROR(IF(INDEX(Backlog!H$6:H$1005,Calculation!$B805,1)="","Not set",INDEX(Backlog!H$6:H$1005,Calculation!$B805,1)),"")</f>
        <v>Not set</v>
      </c>
      <c r="J805" s="86" t="str">
        <f>IFERROR(""&amp;INDEX(Backlog!I$6:I$1005,Calculation!$B805,1),"")</f>
        <v/>
      </c>
      <c r="K805" s="86" t="str">
        <f>IFERROR(IF(LEN(INDEX(Backlog!J$6:J$1005,Calculation!$B805,1))=0,"Not set",INDEX(Backlog!J$6:J$1005,Calculation!$B805,1)),"")</f>
        <v>Not set</v>
      </c>
      <c r="L805" s="105" t="str">
        <f>IFERROR(IF(INDEX(Backlog!K$6:K$1005,Calculation!$B805,1)="","",INDEX(Backlog!K$6:K$1005,Calculation!$B805,1)),"")</f>
        <v/>
      </c>
      <c r="M805" s="105" t="str">
        <f t="shared" si="248"/>
        <v/>
      </c>
      <c r="N805" s="105" t="str">
        <f>IFERROR(IF(INDEX(Backlog!L$6:L$1005,Calculation!$B805,1)="","",INDEX(Backlog!L$6:L$1005,Calculation!$B805,1)),"")</f>
        <v/>
      </c>
      <c r="O805" s="105" t="str">
        <f t="shared" si="249"/>
        <v/>
      </c>
      <c r="P805" s="86" t="str">
        <f>IFERROR(""&amp;INDEX(Backlog!M$6:M$1005,Calculation!$B805,1),"")</f>
        <v/>
      </c>
      <c r="Q805" s="106" t="str">
        <f t="shared" si="250"/>
        <v/>
      </c>
      <c r="R805" s="106">
        <f t="shared" si="251"/>
        <v>0</v>
      </c>
      <c r="T805" s="107">
        <f t="shared" si="252"/>
        <v>0</v>
      </c>
      <c r="U805" s="86">
        <f t="shared" si="253"/>
        <v>1</v>
      </c>
      <c r="V805" s="86">
        <f t="shared" si="254"/>
        <v>1</v>
      </c>
      <c r="W805" s="86">
        <f t="shared" si="255"/>
        <v>1</v>
      </c>
      <c r="X805" s="86">
        <f t="shared" si="262"/>
        <v>0</v>
      </c>
      <c r="Y805" s="86" t="str">
        <f t="shared" si="256"/>
        <v xml:space="preserve">#0 - </v>
      </c>
      <c r="Z805" s="86" t="str">
        <f t="shared" si="257"/>
        <v>-</v>
      </c>
      <c r="AA805" s="86" t="str">
        <f>IF(X805=0,"",IF(LEN(K805)=0,COLUMN(Kanban!$D$8),IFERROR(MATCH(K805,Kanban!$A$8:$AI$8,0),COLUMN(Kanban!$D$8))))</f>
        <v/>
      </c>
      <c r="AB805" s="86" t="str">
        <f>IF(X805=0,"",2*COUNTIF($AA$5:AA805,AA805)+$AF$5)</f>
        <v/>
      </c>
      <c r="AC805" s="106" t="str">
        <f t="shared" si="263"/>
        <v>-</v>
      </c>
      <c r="BF805" s="111" t="str">
        <f t="array" ref="BF805">IFERROR(SMALL(IF($D$5:$D$1004=$AP$6,$N$5:$N$1004,""),B805),"")</f>
        <v/>
      </c>
      <c r="BG805" s="112" t="str">
        <f>IF(IFERROR(MATCH(BF805,$BF$4:BF804,0),0)=0,MAX($BG$4:BG804)+1,"")</f>
        <v/>
      </c>
      <c r="BH805" s="113" t="str">
        <f t="shared" si="258"/>
        <v/>
      </c>
      <c r="BI805" s="112" t="str">
        <f t="shared" si="259"/>
        <v/>
      </c>
      <c r="BJ805" s="86" t="str">
        <f t="shared" si="260"/>
        <v/>
      </c>
      <c r="BK805" s="86" t="str">
        <f t="shared" si="264"/>
        <v/>
      </c>
      <c r="BL805" s="86" t="str">
        <f t="shared" si="261"/>
        <v/>
      </c>
      <c r="BM805" s="86" t="str">
        <f t="shared" si="265"/>
        <v/>
      </c>
    </row>
    <row r="806" spans="2:65" s="7" customFormat="1" x14ac:dyDescent="0.25">
      <c r="B806" s="104">
        <v>802</v>
      </c>
      <c r="C806" s="86">
        <f>IFERROR(INDEX(Backlog!B$6:B$1005,Calculation!$B806,1),"")</f>
        <v>0</v>
      </c>
      <c r="D806" s="86" t="str">
        <f>IFERROR(IF(INDEX(Backlog!C$6:C$1005,Calculation!$B806,1)="","",INDEX(Backlog!C$6:C$1005,Calculation!$B806,1)),"")</f>
        <v/>
      </c>
      <c r="E806" s="86" t="str">
        <f>IFERROR(""&amp;INDEX(Backlog!D$6:D$1005,Calculation!$B806,1),"")</f>
        <v/>
      </c>
      <c r="F806" s="86" t="str">
        <f>IFERROR(""&amp;INDEX(Backlog!E$6:E$1005,Calculation!$B806,1),"")</f>
        <v/>
      </c>
      <c r="G806" s="86" t="str">
        <f>IFERROR(""&amp;INDEX(Backlog!F$6:F$1005,Calculation!$B806,1),"")</f>
        <v/>
      </c>
      <c r="H806" s="86" t="str">
        <f>IFERROR(IF(INDEX(Backlog!G$6:G$1005,Calculation!$B806,1)="","",INDEX(Backlog!G$6:G$1005,Calculation!$B806,1)),"")</f>
        <v/>
      </c>
      <c r="I806" s="86" t="str">
        <f>IFERROR(IF(INDEX(Backlog!H$6:H$1005,Calculation!$B806,1)="","Not set",INDEX(Backlog!H$6:H$1005,Calculation!$B806,1)),"")</f>
        <v>Not set</v>
      </c>
      <c r="J806" s="86" t="str">
        <f>IFERROR(""&amp;INDEX(Backlog!I$6:I$1005,Calculation!$B806,1),"")</f>
        <v/>
      </c>
      <c r="K806" s="86" t="str">
        <f>IFERROR(IF(LEN(INDEX(Backlog!J$6:J$1005,Calculation!$B806,1))=0,"Not set",INDEX(Backlog!J$6:J$1005,Calculation!$B806,1)),"")</f>
        <v>Not set</v>
      </c>
      <c r="L806" s="105" t="str">
        <f>IFERROR(IF(INDEX(Backlog!K$6:K$1005,Calculation!$B806,1)="","",INDEX(Backlog!K$6:K$1005,Calculation!$B806,1)),"")</f>
        <v/>
      </c>
      <c r="M806" s="105" t="str">
        <f t="shared" si="248"/>
        <v/>
      </c>
      <c r="N806" s="105" t="str">
        <f>IFERROR(IF(INDEX(Backlog!L$6:L$1005,Calculation!$B806,1)="","",INDEX(Backlog!L$6:L$1005,Calculation!$B806,1)),"")</f>
        <v/>
      </c>
      <c r="O806" s="105" t="str">
        <f t="shared" si="249"/>
        <v/>
      </c>
      <c r="P806" s="86" t="str">
        <f>IFERROR(""&amp;INDEX(Backlog!M$6:M$1005,Calculation!$B806,1),"")</f>
        <v/>
      </c>
      <c r="Q806" s="106" t="str">
        <f t="shared" si="250"/>
        <v/>
      </c>
      <c r="R806" s="106">
        <f t="shared" si="251"/>
        <v>0</v>
      </c>
      <c r="T806" s="107">
        <f t="shared" si="252"/>
        <v>0</v>
      </c>
      <c r="U806" s="86">
        <f t="shared" si="253"/>
        <v>1</v>
      </c>
      <c r="V806" s="86">
        <f t="shared" si="254"/>
        <v>1</v>
      </c>
      <c r="W806" s="86">
        <f t="shared" si="255"/>
        <v>1</v>
      </c>
      <c r="X806" s="86">
        <f t="shared" si="262"/>
        <v>0</v>
      </c>
      <c r="Y806" s="86" t="str">
        <f t="shared" si="256"/>
        <v xml:space="preserve">#0 - </v>
      </c>
      <c r="Z806" s="86" t="str">
        <f t="shared" si="257"/>
        <v>-</v>
      </c>
      <c r="AA806" s="86" t="str">
        <f>IF(X806=0,"",IF(LEN(K806)=0,COLUMN(Kanban!$D$8),IFERROR(MATCH(K806,Kanban!$A$8:$AI$8,0),COLUMN(Kanban!$D$8))))</f>
        <v/>
      </c>
      <c r="AB806" s="86" t="str">
        <f>IF(X806=0,"",2*COUNTIF($AA$5:AA806,AA806)+$AF$5)</f>
        <v/>
      </c>
      <c r="AC806" s="106" t="str">
        <f t="shared" si="263"/>
        <v>-</v>
      </c>
      <c r="BF806" s="111" t="str">
        <f t="array" ref="BF806">IFERROR(SMALL(IF($D$5:$D$1004=$AP$6,$N$5:$N$1004,""),B806),"")</f>
        <v/>
      </c>
      <c r="BG806" s="112" t="str">
        <f>IF(IFERROR(MATCH(BF806,$BF$4:BF805,0),0)=0,MAX($BG$4:BG805)+1,"")</f>
        <v/>
      </c>
      <c r="BH806" s="113" t="str">
        <f t="shared" si="258"/>
        <v/>
      </c>
      <c r="BI806" s="112" t="str">
        <f t="shared" si="259"/>
        <v/>
      </c>
      <c r="BJ806" s="86" t="str">
        <f t="shared" si="260"/>
        <v/>
      </c>
      <c r="BK806" s="86" t="str">
        <f t="shared" si="264"/>
        <v/>
      </c>
      <c r="BL806" s="86" t="str">
        <f t="shared" si="261"/>
        <v/>
      </c>
      <c r="BM806" s="86" t="str">
        <f t="shared" si="265"/>
        <v/>
      </c>
    </row>
    <row r="807" spans="2:65" s="7" customFormat="1" x14ac:dyDescent="0.25">
      <c r="B807" s="104">
        <v>803</v>
      </c>
      <c r="C807" s="86">
        <f>IFERROR(INDEX(Backlog!B$6:B$1005,Calculation!$B807,1),"")</f>
        <v>0</v>
      </c>
      <c r="D807" s="86" t="str">
        <f>IFERROR(IF(INDEX(Backlog!C$6:C$1005,Calculation!$B807,1)="","",INDEX(Backlog!C$6:C$1005,Calculation!$B807,1)),"")</f>
        <v/>
      </c>
      <c r="E807" s="86" t="str">
        <f>IFERROR(""&amp;INDEX(Backlog!D$6:D$1005,Calculation!$B807,1),"")</f>
        <v/>
      </c>
      <c r="F807" s="86" t="str">
        <f>IFERROR(""&amp;INDEX(Backlog!E$6:E$1005,Calculation!$B807,1),"")</f>
        <v/>
      </c>
      <c r="G807" s="86" t="str">
        <f>IFERROR(""&amp;INDEX(Backlog!F$6:F$1005,Calculation!$B807,1),"")</f>
        <v/>
      </c>
      <c r="H807" s="86" t="str">
        <f>IFERROR(IF(INDEX(Backlog!G$6:G$1005,Calculation!$B807,1)="","",INDEX(Backlog!G$6:G$1005,Calculation!$B807,1)),"")</f>
        <v/>
      </c>
      <c r="I807" s="86" t="str">
        <f>IFERROR(IF(INDEX(Backlog!H$6:H$1005,Calculation!$B807,1)="","Not set",INDEX(Backlog!H$6:H$1005,Calculation!$B807,1)),"")</f>
        <v>Not set</v>
      </c>
      <c r="J807" s="86" t="str">
        <f>IFERROR(""&amp;INDEX(Backlog!I$6:I$1005,Calculation!$B807,1),"")</f>
        <v/>
      </c>
      <c r="K807" s="86" t="str">
        <f>IFERROR(IF(LEN(INDEX(Backlog!J$6:J$1005,Calculation!$B807,1))=0,"Not set",INDEX(Backlog!J$6:J$1005,Calculation!$B807,1)),"")</f>
        <v>Not set</v>
      </c>
      <c r="L807" s="105" t="str">
        <f>IFERROR(IF(INDEX(Backlog!K$6:K$1005,Calculation!$B807,1)="","",INDEX(Backlog!K$6:K$1005,Calculation!$B807,1)),"")</f>
        <v/>
      </c>
      <c r="M807" s="105" t="str">
        <f t="shared" si="248"/>
        <v/>
      </c>
      <c r="N807" s="105" t="str">
        <f>IFERROR(IF(INDEX(Backlog!L$6:L$1005,Calculation!$B807,1)="","",INDEX(Backlog!L$6:L$1005,Calculation!$B807,1)),"")</f>
        <v/>
      </c>
      <c r="O807" s="105" t="str">
        <f t="shared" si="249"/>
        <v/>
      </c>
      <c r="P807" s="86" t="str">
        <f>IFERROR(""&amp;INDEX(Backlog!M$6:M$1005,Calculation!$B807,1),"")</f>
        <v/>
      </c>
      <c r="Q807" s="106" t="str">
        <f t="shared" si="250"/>
        <v/>
      </c>
      <c r="R807" s="106">
        <f t="shared" si="251"/>
        <v>0</v>
      </c>
      <c r="T807" s="107">
        <f t="shared" si="252"/>
        <v>0</v>
      </c>
      <c r="U807" s="86">
        <f t="shared" si="253"/>
        <v>1</v>
      </c>
      <c r="V807" s="86">
        <f t="shared" si="254"/>
        <v>1</v>
      </c>
      <c r="W807" s="86">
        <f t="shared" si="255"/>
        <v>1</v>
      </c>
      <c r="X807" s="86">
        <f t="shared" si="262"/>
        <v>0</v>
      </c>
      <c r="Y807" s="86" t="str">
        <f t="shared" si="256"/>
        <v xml:space="preserve">#0 - </v>
      </c>
      <c r="Z807" s="86" t="str">
        <f t="shared" si="257"/>
        <v>-</v>
      </c>
      <c r="AA807" s="86" t="str">
        <f>IF(X807=0,"",IF(LEN(K807)=0,COLUMN(Kanban!$D$8),IFERROR(MATCH(K807,Kanban!$A$8:$AI$8,0),COLUMN(Kanban!$D$8))))</f>
        <v/>
      </c>
      <c r="AB807" s="86" t="str">
        <f>IF(X807=0,"",2*COUNTIF($AA$5:AA807,AA807)+$AF$5)</f>
        <v/>
      </c>
      <c r="AC807" s="106" t="str">
        <f t="shared" si="263"/>
        <v>-</v>
      </c>
      <c r="BF807" s="111" t="str">
        <f t="array" ref="BF807">IFERROR(SMALL(IF($D$5:$D$1004=$AP$6,$N$5:$N$1004,""),B807),"")</f>
        <v/>
      </c>
      <c r="BG807" s="112" t="str">
        <f>IF(IFERROR(MATCH(BF807,$BF$4:BF806,0),0)=0,MAX($BG$4:BG806)+1,"")</f>
        <v/>
      </c>
      <c r="BH807" s="113" t="str">
        <f t="shared" si="258"/>
        <v/>
      </c>
      <c r="BI807" s="112" t="str">
        <f t="shared" si="259"/>
        <v/>
      </c>
      <c r="BJ807" s="86" t="str">
        <f t="shared" si="260"/>
        <v/>
      </c>
      <c r="BK807" s="86" t="str">
        <f t="shared" si="264"/>
        <v/>
      </c>
      <c r="BL807" s="86" t="str">
        <f t="shared" si="261"/>
        <v/>
      </c>
      <c r="BM807" s="86" t="str">
        <f t="shared" si="265"/>
        <v/>
      </c>
    </row>
    <row r="808" spans="2:65" s="7" customFormat="1" x14ac:dyDescent="0.25">
      <c r="B808" s="104">
        <v>804</v>
      </c>
      <c r="C808" s="86">
        <f>IFERROR(INDEX(Backlog!B$6:B$1005,Calculation!$B808,1),"")</f>
        <v>0</v>
      </c>
      <c r="D808" s="86" t="str">
        <f>IFERROR(IF(INDEX(Backlog!C$6:C$1005,Calculation!$B808,1)="","",INDEX(Backlog!C$6:C$1005,Calculation!$B808,1)),"")</f>
        <v/>
      </c>
      <c r="E808" s="86" t="str">
        <f>IFERROR(""&amp;INDEX(Backlog!D$6:D$1005,Calculation!$B808,1),"")</f>
        <v/>
      </c>
      <c r="F808" s="86" t="str">
        <f>IFERROR(""&amp;INDEX(Backlog!E$6:E$1005,Calculation!$B808,1),"")</f>
        <v/>
      </c>
      <c r="G808" s="86" t="str">
        <f>IFERROR(""&amp;INDEX(Backlog!F$6:F$1005,Calculation!$B808,1),"")</f>
        <v/>
      </c>
      <c r="H808" s="86" t="str">
        <f>IFERROR(IF(INDEX(Backlog!G$6:G$1005,Calculation!$B808,1)="","",INDEX(Backlog!G$6:G$1005,Calculation!$B808,1)),"")</f>
        <v/>
      </c>
      <c r="I808" s="86" t="str">
        <f>IFERROR(IF(INDEX(Backlog!H$6:H$1005,Calculation!$B808,1)="","Not set",INDEX(Backlog!H$6:H$1005,Calculation!$B808,1)),"")</f>
        <v>Not set</v>
      </c>
      <c r="J808" s="86" t="str">
        <f>IFERROR(""&amp;INDEX(Backlog!I$6:I$1005,Calculation!$B808,1),"")</f>
        <v/>
      </c>
      <c r="K808" s="86" t="str">
        <f>IFERROR(IF(LEN(INDEX(Backlog!J$6:J$1005,Calculation!$B808,1))=0,"Not set",INDEX(Backlog!J$6:J$1005,Calculation!$B808,1)),"")</f>
        <v>Not set</v>
      </c>
      <c r="L808" s="105" t="str">
        <f>IFERROR(IF(INDEX(Backlog!K$6:K$1005,Calculation!$B808,1)="","",INDEX(Backlog!K$6:K$1005,Calculation!$B808,1)),"")</f>
        <v/>
      </c>
      <c r="M808" s="105" t="str">
        <f t="shared" si="248"/>
        <v/>
      </c>
      <c r="N808" s="105" t="str">
        <f>IFERROR(IF(INDEX(Backlog!L$6:L$1005,Calculation!$B808,1)="","",INDEX(Backlog!L$6:L$1005,Calculation!$B808,1)),"")</f>
        <v/>
      </c>
      <c r="O808" s="105" t="str">
        <f t="shared" si="249"/>
        <v/>
      </c>
      <c r="P808" s="86" t="str">
        <f>IFERROR(""&amp;INDEX(Backlog!M$6:M$1005,Calculation!$B808,1),"")</f>
        <v/>
      </c>
      <c r="Q808" s="106" t="str">
        <f t="shared" si="250"/>
        <v/>
      </c>
      <c r="R808" s="106">
        <f t="shared" si="251"/>
        <v>0</v>
      </c>
      <c r="T808" s="107">
        <f t="shared" si="252"/>
        <v>0</v>
      </c>
      <c r="U808" s="86">
        <f t="shared" si="253"/>
        <v>1</v>
      </c>
      <c r="V808" s="86">
        <f t="shared" si="254"/>
        <v>1</v>
      </c>
      <c r="W808" s="86">
        <f t="shared" si="255"/>
        <v>1</v>
      </c>
      <c r="X808" s="86">
        <f t="shared" si="262"/>
        <v>0</v>
      </c>
      <c r="Y808" s="86" t="str">
        <f t="shared" si="256"/>
        <v xml:space="preserve">#0 - </v>
      </c>
      <c r="Z808" s="86" t="str">
        <f t="shared" si="257"/>
        <v>-</v>
      </c>
      <c r="AA808" s="86" t="str">
        <f>IF(X808=0,"",IF(LEN(K808)=0,COLUMN(Kanban!$D$8),IFERROR(MATCH(K808,Kanban!$A$8:$AI$8,0),COLUMN(Kanban!$D$8))))</f>
        <v/>
      </c>
      <c r="AB808" s="86" t="str">
        <f>IF(X808=0,"",2*COUNTIF($AA$5:AA808,AA808)+$AF$5)</f>
        <v/>
      </c>
      <c r="AC808" s="106" t="str">
        <f t="shared" si="263"/>
        <v>-</v>
      </c>
      <c r="BF808" s="111" t="str">
        <f t="array" ref="BF808">IFERROR(SMALL(IF($D$5:$D$1004=$AP$6,$N$5:$N$1004,""),B808),"")</f>
        <v/>
      </c>
      <c r="BG808" s="112" t="str">
        <f>IF(IFERROR(MATCH(BF808,$BF$4:BF807,0),0)=0,MAX($BG$4:BG807)+1,"")</f>
        <v/>
      </c>
      <c r="BH808" s="113" t="str">
        <f t="shared" si="258"/>
        <v/>
      </c>
      <c r="BI808" s="112" t="str">
        <f t="shared" si="259"/>
        <v/>
      </c>
      <c r="BJ808" s="86" t="str">
        <f t="shared" si="260"/>
        <v/>
      </c>
      <c r="BK808" s="86" t="str">
        <f t="shared" si="264"/>
        <v/>
      </c>
      <c r="BL808" s="86" t="str">
        <f t="shared" si="261"/>
        <v/>
      </c>
      <c r="BM808" s="86" t="str">
        <f t="shared" si="265"/>
        <v/>
      </c>
    </row>
    <row r="809" spans="2:65" s="7" customFormat="1" x14ac:dyDescent="0.25">
      <c r="B809" s="104">
        <v>805</v>
      </c>
      <c r="C809" s="86">
        <f>IFERROR(INDEX(Backlog!B$6:B$1005,Calculation!$B809,1),"")</f>
        <v>0</v>
      </c>
      <c r="D809" s="86" t="str">
        <f>IFERROR(IF(INDEX(Backlog!C$6:C$1005,Calculation!$B809,1)="","",INDEX(Backlog!C$6:C$1005,Calculation!$B809,1)),"")</f>
        <v/>
      </c>
      <c r="E809" s="86" t="str">
        <f>IFERROR(""&amp;INDEX(Backlog!D$6:D$1005,Calculation!$B809,1),"")</f>
        <v/>
      </c>
      <c r="F809" s="86" t="str">
        <f>IFERROR(""&amp;INDEX(Backlog!E$6:E$1005,Calculation!$B809,1),"")</f>
        <v/>
      </c>
      <c r="G809" s="86" t="str">
        <f>IFERROR(""&amp;INDEX(Backlog!F$6:F$1005,Calculation!$B809,1),"")</f>
        <v/>
      </c>
      <c r="H809" s="86" t="str">
        <f>IFERROR(IF(INDEX(Backlog!G$6:G$1005,Calculation!$B809,1)="","",INDEX(Backlog!G$6:G$1005,Calculation!$B809,1)),"")</f>
        <v/>
      </c>
      <c r="I809" s="86" t="str">
        <f>IFERROR(IF(INDEX(Backlog!H$6:H$1005,Calculation!$B809,1)="","Not set",INDEX(Backlog!H$6:H$1005,Calculation!$B809,1)),"")</f>
        <v>Not set</v>
      </c>
      <c r="J809" s="86" t="str">
        <f>IFERROR(""&amp;INDEX(Backlog!I$6:I$1005,Calculation!$B809,1),"")</f>
        <v/>
      </c>
      <c r="K809" s="86" t="str">
        <f>IFERROR(IF(LEN(INDEX(Backlog!J$6:J$1005,Calculation!$B809,1))=0,"Not set",INDEX(Backlog!J$6:J$1005,Calculation!$B809,1)),"")</f>
        <v>Not set</v>
      </c>
      <c r="L809" s="105" t="str">
        <f>IFERROR(IF(INDEX(Backlog!K$6:K$1005,Calculation!$B809,1)="","",INDEX(Backlog!K$6:K$1005,Calculation!$B809,1)),"")</f>
        <v/>
      </c>
      <c r="M809" s="105" t="str">
        <f t="shared" si="248"/>
        <v/>
      </c>
      <c r="N809" s="105" t="str">
        <f>IFERROR(IF(INDEX(Backlog!L$6:L$1005,Calculation!$B809,1)="","",INDEX(Backlog!L$6:L$1005,Calculation!$B809,1)),"")</f>
        <v/>
      </c>
      <c r="O809" s="105" t="str">
        <f t="shared" si="249"/>
        <v/>
      </c>
      <c r="P809" s="86" t="str">
        <f>IFERROR(""&amp;INDEX(Backlog!M$6:M$1005,Calculation!$B809,1),"")</f>
        <v/>
      </c>
      <c r="Q809" s="106" t="str">
        <f t="shared" si="250"/>
        <v/>
      </c>
      <c r="R809" s="106">
        <f t="shared" si="251"/>
        <v>0</v>
      </c>
      <c r="T809" s="107">
        <f t="shared" si="252"/>
        <v>0</v>
      </c>
      <c r="U809" s="86">
        <f t="shared" si="253"/>
        <v>1</v>
      </c>
      <c r="V809" s="86">
        <f t="shared" si="254"/>
        <v>1</v>
      </c>
      <c r="W809" s="86">
        <f t="shared" si="255"/>
        <v>1</v>
      </c>
      <c r="X809" s="86">
        <f t="shared" si="262"/>
        <v>0</v>
      </c>
      <c r="Y809" s="86" t="str">
        <f t="shared" si="256"/>
        <v xml:space="preserve">#0 - </v>
      </c>
      <c r="Z809" s="86" t="str">
        <f t="shared" si="257"/>
        <v>-</v>
      </c>
      <c r="AA809" s="86" t="str">
        <f>IF(X809=0,"",IF(LEN(K809)=0,COLUMN(Kanban!$D$8),IFERROR(MATCH(K809,Kanban!$A$8:$AI$8,0),COLUMN(Kanban!$D$8))))</f>
        <v/>
      </c>
      <c r="AB809" s="86" t="str">
        <f>IF(X809=0,"",2*COUNTIF($AA$5:AA809,AA809)+$AF$5)</f>
        <v/>
      </c>
      <c r="AC809" s="106" t="str">
        <f t="shared" si="263"/>
        <v>-</v>
      </c>
      <c r="BF809" s="111" t="str">
        <f t="array" ref="BF809">IFERROR(SMALL(IF($D$5:$D$1004=$AP$6,$N$5:$N$1004,""),B809),"")</f>
        <v/>
      </c>
      <c r="BG809" s="112" t="str">
        <f>IF(IFERROR(MATCH(BF809,$BF$4:BF808,0),0)=0,MAX($BG$4:BG808)+1,"")</f>
        <v/>
      </c>
      <c r="BH809" s="113" t="str">
        <f t="shared" si="258"/>
        <v/>
      </c>
      <c r="BI809" s="112" t="str">
        <f t="shared" si="259"/>
        <v/>
      </c>
      <c r="BJ809" s="86" t="str">
        <f t="shared" si="260"/>
        <v/>
      </c>
      <c r="BK809" s="86" t="str">
        <f t="shared" si="264"/>
        <v/>
      </c>
      <c r="BL809" s="86" t="str">
        <f t="shared" si="261"/>
        <v/>
      </c>
      <c r="BM809" s="86" t="str">
        <f t="shared" si="265"/>
        <v/>
      </c>
    </row>
    <row r="810" spans="2:65" s="7" customFormat="1" x14ac:dyDescent="0.25">
      <c r="B810" s="104">
        <v>806</v>
      </c>
      <c r="C810" s="86">
        <f>IFERROR(INDEX(Backlog!B$6:B$1005,Calculation!$B810,1),"")</f>
        <v>0</v>
      </c>
      <c r="D810" s="86" t="str">
        <f>IFERROR(IF(INDEX(Backlog!C$6:C$1005,Calculation!$B810,1)="","",INDEX(Backlog!C$6:C$1005,Calculation!$B810,1)),"")</f>
        <v/>
      </c>
      <c r="E810" s="86" t="str">
        <f>IFERROR(""&amp;INDEX(Backlog!D$6:D$1005,Calculation!$B810,1),"")</f>
        <v/>
      </c>
      <c r="F810" s="86" t="str">
        <f>IFERROR(""&amp;INDEX(Backlog!E$6:E$1005,Calculation!$B810,1),"")</f>
        <v/>
      </c>
      <c r="G810" s="86" t="str">
        <f>IFERROR(""&amp;INDEX(Backlog!F$6:F$1005,Calculation!$B810,1),"")</f>
        <v/>
      </c>
      <c r="H810" s="86" t="str">
        <f>IFERROR(IF(INDEX(Backlog!G$6:G$1005,Calculation!$B810,1)="","",INDEX(Backlog!G$6:G$1005,Calculation!$B810,1)),"")</f>
        <v/>
      </c>
      <c r="I810" s="86" t="str">
        <f>IFERROR(IF(INDEX(Backlog!H$6:H$1005,Calculation!$B810,1)="","Not set",INDEX(Backlog!H$6:H$1005,Calculation!$B810,1)),"")</f>
        <v>Not set</v>
      </c>
      <c r="J810" s="86" t="str">
        <f>IFERROR(""&amp;INDEX(Backlog!I$6:I$1005,Calculation!$B810,1),"")</f>
        <v/>
      </c>
      <c r="K810" s="86" t="str">
        <f>IFERROR(IF(LEN(INDEX(Backlog!J$6:J$1005,Calculation!$B810,1))=0,"Not set",INDEX(Backlog!J$6:J$1005,Calculation!$B810,1)),"")</f>
        <v>Not set</v>
      </c>
      <c r="L810" s="105" t="str">
        <f>IFERROR(IF(INDEX(Backlog!K$6:K$1005,Calculation!$B810,1)="","",INDEX(Backlog!K$6:K$1005,Calculation!$B810,1)),"")</f>
        <v/>
      </c>
      <c r="M810" s="105" t="str">
        <f t="shared" si="248"/>
        <v/>
      </c>
      <c r="N810" s="105" t="str">
        <f>IFERROR(IF(INDEX(Backlog!L$6:L$1005,Calculation!$B810,1)="","",INDEX(Backlog!L$6:L$1005,Calculation!$B810,1)),"")</f>
        <v/>
      </c>
      <c r="O810" s="105" t="str">
        <f t="shared" si="249"/>
        <v/>
      </c>
      <c r="P810" s="86" t="str">
        <f>IFERROR(""&amp;INDEX(Backlog!M$6:M$1005,Calculation!$B810,1),"")</f>
        <v/>
      </c>
      <c r="Q810" s="106" t="str">
        <f t="shared" si="250"/>
        <v/>
      </c>
      <c r="R810" s="106">
        <f t="shared" si="251"/>
        <v>0</v>
      </c>
      <c r="T810" s="107">
        <f t="shared" si="252"/>
        <v>0</v>
      </c>
      <c r="U810" s="86">
        <f t="shared" si="253"/>
        <v>1</v>
      </c>
      <c r="V810" s="86">
        <f t="shared" si="254"/>
        <v>1</v>
      </c>
      <c r="W810" s="86">
        <f t="shared" si="255"/>
        <v>1</v>
      </c>
      <c r="X810" s="86">
        <f t="shared" si="262"/>
        <v>0</v>
      </c>
      <c r="Y810" s="86" t="str">
        <f t="shared" si="256"/>
        <v xml:space="preserve">#0 - </v>
      </c>
      <c r="Z810" s="86" t="str">
        <f t="shared" si="257"/>
        <v>-</v>
      </c>
      <c r="AA810" s="86" t="str">
        <f>IF(X810=0,"",IF(LEN(K810)=0,COLUMN(Kanban!$D$8),IFERROR(MATCH(K810,Kanban!$A$8:$AI$8,0),COLUMN(Kanban!$D$8))))</f>
        <v/>
      </c>
      <c r="AB810" s="86" t="str">
        <f>IF(X810=0,"",2*COUNTIF($AA$5:AA810,AA810)+$AF$5)</f>
        <v/>
      </c>
      <c r="AC810" s="106" t="str">
        <f t="shared" si="263"/>
        <v>-</v>
      </c>
      <c r="BF810" s="111" t="str">
        <f t="array" ref="BF810">IFERROR(SMALL(IF($D$5:$D$1004=$AP$6,$N$5:$N$1004,""),B810),"")</f>
        <v/>
      </c>
      <c r="BG810" s="112" t="str">
        <f>IF(IFERROR(MATCH(BF810,$BF$4:BF809,0),0)=0,MAX($BG$4:BG809)+1,"")</f>
        <v/>
      </c>
      <c r="BH810" s="113" t="str">
        <f t="shared" si="258"/>
        <v/>
      </c>
      <c r="BI810" s="112" t="str">
        <f t="shared" si="259"/>
        <v/>
      </c>
      <c r="BJ810" s="86" t="str">
        <f t="shared" si="260"/>
        <v/>
      </c>
      <c r="BK810" s="86" t="str">
        <f t="shared" si="264"/>
        <v/>
      </c>
      <c r="BL810" s="86" t="str">
        <f t="shared" si="261"/>
        <v/>
      </c>
      <c r="BM810" s="86" t="str">
        <f t="shared" si="265"/>
        <v/>
      </c>
    </row>
    <row r="811" spans="2:65" s="7" customFormat="1" x14ac:dyDescent="0.25">
      <c r="B811" s="104">
        <v>807</v>
      </c>
      <c r="C811" s="86">
        <f>IFERROR(INDEX(Backlog!B$6:B$1005,Calculation!$B811,1),"")</f>
        <v>0</v>
      </c>
      <c r="D811" s="86" t="str">
        <f>IFERROR(IF(INDEX(Backlog!C$6:C$1005,Calculation!$B811,1)="","",INDEX(Backlog!C$6:C$1005,Calculation!$B811,1)),"")</f>
        <v/>
      </c>
      <c r="E811" s="86" t="str">
        <f>IFERROR(""&amp;INDEX(Backlog!D$6:D$1005,Calculation!$B811,1),"")</f>
        <v/>
      </c>
      <c r="F811" s="86" t="str">
        <f>IFERROR(""&amp;INDEX(Backlog!E$6:E$1005,Calculation!$B811,1),"")</f>
        <v/>
      </c>
      <c r="G811" s="86" t="str">
        <f>IFERROR(""&amp;INDEX(Backlog!F$6:F$1005,Calculation!$B811,1),"")</f>
        <v/>
      </c>
      <c r="H811" s="86" t="str">
        <f>IFERROR(IF(INDEX(Backlog!G$6:G$1005,Calculation!$B811,1)="","",INDEX(Backlog!G$6:G$1005,Calculation!$B811,1)),"")</f>
        <v/>
      </c>
      <c r="I811" s="86" t="str">
        <f>IFERROR(IF(INDEX(Backlog!H$6:H$1005,Calculation!$B811,1)="","Not set",INDEX(Backlog!H$6:H$1005,Calculation!$B811,1)),"")</f>
        <v>Not set</v>
      </c>
      <c r="J811" s="86" t="str">
        <f>IFERROR(""&amp;INDEX(Backlog!I$6:I$1005,Calculation!$B811,1),"")</f>
        <v/>
      </c>
      <c r="K811" s="86" t="str">
        <f>IFERROR(IF(LEN(INDEX(Backlog!J$6:J$1005,Calculation!$B811,1))=0,"Not set",INDEX(Backlog!J$6:J$1005,Calculation!$B811,1)),"")</f>
        <v>Not set</v>
      </c>
      <c r="L811" s="105" t="str">
        <f>IFERROR(IF(INDEX(Backlog!K$6:K$1005,Calculation!$B811,1)="","",INDEX(Backlog!K$6:K$1005,Calculation!$B811,1)),"")</f>
        <v/>
      </c>
      <c r="M811" s="105" t="str">
        <f t="shared" si="248"/>
        <v/>
      </c>
      <c r="N811" s="105" t="str">
        <f>IFERROR(IF(INDEX(Backlog!L$6:L$1005,Calculation!$B811,1)="","",INDEX(Backlog!L$6:L$1005,Calculation!$B811,1)),"")</f>
        <v/>
      </c>
      <c r="O811" s="105" t="str">
        <f t="shared" si="249"/>
        <v/>
      </c>
      <c r="P811" s="86" t="str">
        <f>IFERROR(""&amp;INDEX(Backlog!M$6:M$1005,Calculation!$B811,1),"")</f>
        <v/>
      </c>
      <c r="Q811" s="106" t="str">
        <f t="shared" si="250"/>
        <v/>
      </c>
      <c r="R811" s="106">
        <f t="shared" si="251"/>
        <v>0</v>
      </c>
      <c r="T811" s="107">
        <f t="shared" si="252"/>
        <v>0</v>
      </c>
      <c r="U811" s="86">
        <f t="shared" si="253"/>
        <v>1</v>
      </c>
      <c r="V811" s="86">
        <f t="shared" si="254"/>
        <v>1</v>
      </c>
      <c r="W811" s="86">
        <f t="shared" si="255"/>
        <v>1</v>
      </c>
      <c r="X811" s="86">
        <f t="shared" si="262"/>
        <v>0</v>
      </c>
      <c r="Y811" s="86" t="str">
        <f t="shared" si="256"/>
        <v xml:space="preserve">#0 - </v>
      </c>
      <c r="Z811" s="86" t="str">
        <f t="shared" si="257"/>
        <v>-</v>
      </c>
      <c r="AA811" s="86" t="str">
        <f>IF(X811=0,"",IF(LEN(K811)=0,COLUMN(Kanban!$D$8),IFERROR(MATCH(K811,Kanban!$A$8:$AI$8,0),COLUMN(Kanban!$D$8))))</f>
        <v/>
      </c>
      <c r="AB811" s="86" t="str">
        <f>IF(X811=0,"",2*COUNTIF($AA$5:AA811,AA811)+$AF$5)</f>
        <v/>
      </c>
      <c r="AC811" s="106" t="str">
        <f t="shared" si="263"/>
        <v>-</v>
      </c>
      <c r="BF811" s="111" t="str">
        <f t="array" ref="BF811">IFERROR(SMALL(IF($D$5:$D$1004=$AP$6,$N$5:$N$1004,""),B811),"")</f>
        <v/>
      </c>
      <c r="BG811" s="112" t="str">
        <f>IF(IFERROR(MATCH(BF811,$BF$4:BF810,0),0)=0,MAX($BG$4:BG810)+1,"")</f>
        <v/>
      </c>
      <c r="BH811" s="113" t="str">
        <f t="shared" si="258"/>
        <v/>
      </c>
      <c r="BI811" s="112" t="str">
        <f t="shared" si="259"/>
        <v/>
      </c>
      <c r="BJ811" s="86" t="str">
        <f t="shared" si="260"/>
        <v/>
      </c>
      <c r="BK811" s="86" t="str">
        <f t="shared" si="264"/>
        <v/>
      </c>
      <c r="BL811" s="86" t="str">
        <f t="shared" si="261"/>
        <v/>
      </c>
      <c r="BM811" s="86" t="str">
        <f t="shared" si="265"/>
        <v/>
      </c>
    </row>
    <row r="812" spans="2:65" s="7" customFormat="1" x14ac:dyDescent="0.25">
      <c r="B812" s="104">
        <v>808</v>
      </c>
      <c r="C812" s="86">
        <f>IFERROR(INDEX(Backlog!B$6:B$1005,Calculation!$B812,1),"")</f>
        <v>0</v>
      </c>
      <c r="D812" s="86" t="str">
        <f>IFERROR(IF(INDEX(Backlog!C$6:C$1005,Calculation!$B812,1)="","",INDEX(Backlog!C$6:C$1005,Calculation!$B812,1)),"")</f>
        <v/>
      </c>
      <c r="E812" s="86" t="str">
        <f>IFERROR(""&amp;INDEX(Backlog!D$6:D$1005,Calculation!$B812,1),"")</f>
        <v/>
      </c>
      <c r="F812" s="86" t="str">
        <f>IFERROR(""&amp;INDEX(Backlog!E$6:E$1005,Calculation!$B812,1),"")</f>
        <v/>
      </c>
      <c r="G812" s="86" t="str">
        <f>IFERROR(""&amp;INDEX(Backlog!F$6:F$1005,Calculation!$B812,1),"")</f>
        <v/>
      </c>
      <c r="H812" s="86" t="str">
        <f>IFERROR(IF(INDEX(Backlog!G$6:G$1005,Calculation!$B812,1)="","",INDEX(Backlog!G$6:G$1005,Calculation!$B812,1)),"")</f>
        <v/>
      </c>
      <c r="I812" s="86" t="str">
        <f>IFERROR(IF(INDEX(Backlog!H$6:H$1005,Calculation!$B812,1)="","Not set",INDEX(Backlog!H$6:H$1005,Calculation!$B812,1)),"")</f>
        <v>Not set</v>
      </c>
      <c r="J812" s="86" t="str">
        <f>IFERROR(""&amp;INDEX(Backlog!I$6:I$1005,Calculation!$B812,1),"")</f>
        <v/>
      </c>
      <c r="K812" s="86" t="str">
        <f>IFERROR(IF(LEN(INDEX(Backlog!J$6:J$1005,Calculation!$B812,1))=0,"Not set",INDEX(Backlog!J$6:J$1005,Calculation!$B812,1)),"")</f>
        <v>Not set</v>
      </c>
      <c r="L812" s="105" t="str">
        <f>IFERROR(IF(INDEX(Backlog!K$6:K$1005,Calculation!$B812,1)="","",INDEX(Backlog!K$6:K$1005,Calculation!$B812,1)),"")</f>
        <v/>
      </c>
      <c r="M812" s="105" t="str">
        <f t="shared" si="248"/>
        <v/>
      </c>
      <c r="N812" s="105" t="str">
        <f>IFERROR(IF(INDEX(Backlog!L$6:L$1005,Calculation!$B812,1)="","",INDEX(Backlog!L$6:L$1005,Calculation!$B812,1)),"")</f>
        <v/>
      </c>
      <c r="O812" s="105" t="str">
        <f t="shared" si="249"/>
        <v/>
      </c>
      <c r="P812" s="86" t="str">
        <f>IFERROR(""&amp;INDEX(Backlog!M$6:M$1005,Calculation!$B812,1),"")</f>
        <v/>
      </c>
      <c r="Q812" s="106" t="str">
        <f t="shared" si="250"/>
        <v/>
      </c>
      <c r="R812" s="106">
        <f t="shared" si="251"/>
        <v>0</v>
      </c>
      <c r="T812" s="107">
        <f t="shared" si="252"/>
        <v>0</v>
      </c>
      <c r="U812" s="86">
        <f t="shared" si="253"/>
        <v>1</v>
      </c>
      <c r="V812" s="86">
        <f t="shared" si="254"/>
        <v>1</v>
      </c>
      <c r="W812" s="86">
        <f t="shared" si="255"/>
        <v>1</v>
      </c>
      <c r="X812" s="86">
        <f t="shared" si="262"/>
        <v>0</v>
      </c>
      <c r="Y812" s="86" t="str">
        <f t="shared" si="256"/>
        <v xml:space="preserve">#0 - </v>
      </c>
      <c r="Z812" s="86" t="str">
        <f t="shared" si="257"/>
        <v>-</v>
      </c>
      <c r="AA812" s="86" t="str">
        <f>IF(X812=0,"",IF(LEN(K812)=0,COLUMN(Kanban!$D$8),IFERROR(MATCH(K812,Kanban!$A$8:$AI$8,0),COLUMN(Kanban!$D$8))))</f>
        <v/>
      </c>
      <c r="AB812" s="86" t="str">
        <f>IF(X812=0,"",2*COUNTIF($AA$5:AA812,AA812)+$AF$5)</f>
        <v/>
      </c>
      <c r="AC812" s="106" t="str">
        <f t="shared" si="263"/>
        <v>-</v>
      </c>
      <c r="BF812" s="111" t="str">
        <f t="array" ref="BF812">IFERROR(SMALL(IF($D$5:$D$1004=$AP$6,$N$5:$N$1004,""),B812),"")</f>
        <v/>
      </c>
      <c r="BG812" s="112" t="str">
        <f>IF(IFERROR(MATCH(BF812,$BF$4:BF811,0),0)=0,MAX($BG$4:BG811)+1,"")</f>
        <v/>
      </c>
      <c r="BH812" s="113" t="str">
        <f t="shared" si="258"/>
        <v/>
      </c>
      <c r="BI812" s="112" t="str">
        <f t="shared" si="259"/>
        <v/>
      </c>
      <c r="BJ812" s="86" t="str">
        <f t="shared" si="260"/>
        <v/>
      </c>
      <c r="BK812" s="86" t="str">
        <f t="shared" si="264"/>
        <v/>
      </c>
      <c r="BL812" s="86" t="str">
        <f t="shared" si="261"/>
        <v/>
      </c>
      <c r="BM812" s="86" t="str">
        <f t="shared" si="265"/>
        <v/>
      </c>
    </row>
    <row r="813" spans="2:65" s="7" customFormat="1" x14ac:dyDescent="0.25">
      <c r="B813" s="104">
        <v>809</v>
      </c>
      <c r="C813" s="86">
        <f>IFERROR(INDEX(Backlog!B$6:B$1005,Calculation!$B813,1),"")</f>
        <v>0</v>
      </c>
      <c r="D813" s="86" t="str">
        <f>IFERROR(IF(INDEX(Backlog!C$6:C$1005,Calculation!$B813,1)="","",INDEX(Backlog!C$6:C$1005,Calculation!$B813,1)),"")</f>
        <v/>
      </c>
      <c r="E813" s="86" t="str">
        <f>IFERROR(""&amp;INDEX(Backlog!D$6:D$1005,Calculation!$B813,1),"")</f>
        <v/>
      </c>
      <c r="F813" s="86" t="str">
        <f>IFERROR(""&amp;INDEX(Backlog!E$6:E$1005,Calculation!$B813,1),"")</f>
        <v/>
      </c>
      <c r="G813" s="86" t="str">
        <f>IFERROR(""&amp;INDEX(Backlog!F$6:F$1005,Calculation!$B813,1),"")</f>
        <v/>
      </c>
      <c r="H813" s="86" t="str">
        <f>IFERROR(IF(INDEX(Backlog!G$6:G$1005,Calculation!$B813,1)="","",INDEX(Backlog!G$6:G$1005,Calculation!$B813,1)),"")</f>
        <v/>
      </c>
      <c r="I813" s="86" t="str">
        <f>IFERROR(IF(INDEX(Backlog!H$6:H$1005,Calculation!$B813,1)="","Not set",INDEX(Backlog!H$6:H$1005,Calculation!$B813,1)),"")</f>
        <v>Not set</v>
      </c>
      <c r="J813" s="86" t="str">
        <f>IFERROR(""&amp;INDEX(Backlog!I$6:I$1005,Calculation!$B813,1),"")</f>
        <v/>
      </c>
      <c r="K813" s="86" t="str">
        <f>IFERROR(IF(LEN(INDEX(Backlog!J$6:J$1005,Calculation!$B813,1))=0,"Not set",INDEX(Backlog!J$6:J$1005,Calculation!$B813,1)),"")</f>
        <v>Not set</v>
      </c>
      <c r="L813" s="105" t="str">
        <f>IFERROR(IF(INDEX(Backlog!K$6:K$1005,Calculation!$B813,1)="","",INDEX(Backlog!K$6:K$1005,Calculation!$B813,1)),"")</f>
        <v/>
      </c>
      <c r="M813" s="105" t="str">
        <f t="shared" si="248"/>
        <v/>
      </c>
      <c r="N813" s="105" t="str">
        <f>IFERROR(IF(INDEX(Backlog!L$6:L$1005,Calculation!$B813,1)="","",INDEX(Backlog!L$6:L$1005,Calculation!$B813,1)),"")</f>
        <v/>
      </c>
      <c r="O813" s="105" t="str">
        <f t="shared" si="249"/>
        <v/>
      </c>
      <c r="P813" s="86" t="str">
        <f>IFERROR(""&amp;INDEX(Backlog!M$6:M$1005,Calculation!$B813,1),"")</f>
        <v/>
      </c>
      <c r="Q813" s="106" t="str">
        <f t="shared" si="250"/>
        <v/>
      </c>
      <c r="R813" s="106">
        <f t="shared" si="251"/>
        <v>0</v>
      </c>
      <c r="T813" s="107">
        <f t="shared" si="252"/>
        <v>0</v>
      </c>
      <c r="U813" s="86">
        <f t="shared" si="253"/>
        <v>1</v>
      </c>
      <c r="V813" s="86">
        <f t="shared" si="254"/>
        <v>1</v>
      </c>
      <c r="W813" s="86">
        <f t="shared" si="255"/>
        <v>1</v>
      </c>
      <c r="X813" s="86">
        <f t="shared" si="262"/>
        <v>0</v>
      </c>
      <c r="Y813" s="86" t="str">
        <f t="shared" si="256"/>
        <v xml:space="preserve">#0 - </v>
      </c>
      <c r="Z813" s="86" t="str">
        <f t="shared" si="257"/>
        <v>-</v>
      </c>
      <c r="AA813" s="86" t="str">
        <f>IF(X813=0,"",IF(LEN(K813)=0,COLUMN(Kanban!$D$8),IFERROR(MATCH(K813,Kanban!$A$8:$AI$8,0),COLUMN(Kanban!$D$8))))</f>
        <v/>
      </c>
      <c r="AB813" s="86" t="str">
        <f>IF(X813=0,"",2*COUNTIF($AA$5:AA813,AA813)+$AF$5)</f>
        <v/>
      </c>
      <c r="AC813" s="106" t="str">
        <f t="shared" si="263"/>
        <v>-</v>
      </c>
      <c r="BF813" s="111" t="str">
        <f t="array" ref="BF813">IFERROR(SMALL(IF($D$5:$D$1004=$AP$6,$N$5:$N$1004,""),B813),"")</f>
        <v/>
      </c>
      <c r="BG813" s="112" t="str">
        <f>IF(IFERROR(MATCH(BF813,$BF$4:BF812,0),0)=0,MAX($BG$4:BG812)+1,"")</f>
        <v/>
      </c>
      <c r="BH813" s="113" t="str">
        <f t="shared" si="258"/>
        <v/>
      </c>
      <c r="BI813" s="112" t="str">
        <f t="shared" si="259"/>
        <v/>
      </c>
      <c r="BJ813" s="86" t="str">
        <f t="shared" si="260"/>
        <v/>
      </c>
      <c r="BK813" s="86" t="str">
        <f t="shared" si="264"/>
        <v/>
      </c>
      <c r="BL813" s="86" t="str">
        <f t="shared" si="261"/>
        <v/>
      </c>
      <c r="BM813" s="86" t="str">
        <f t="shared" si="265"/>
        <v/>
      </c>
    </row>
    <row r="814" spans="2:65" s="7" customFormat="1" x14ac:dyDescent="0.25">
      <c r="B814" s="104">
        <v>810</v>
      </c>
      <c r="C814" s="86">
        <f>IFERROR(INDEX(Backlog!B$6:B$1005,Calculation!$B814,1),"")</f>
        <v>0</v>
      </c>
      <c r="D814" s="86" t="str">
        <f>IFERROR(IF(INDEX(Backlog!C$6:C$1005,Calculation!$B814,1)="","",INDEX(Backlog!C$6:C$1005,Calculation!$B814,1)),"")</f>
        <v/>
      </c>
      <c r="E814" s="86" t="str">
        <f>IFERROR(""&amp;INDEX(Backlog!D$6:D$1005,Calculation!$B814,1),"")</f>
        <v/>
      </c>
      <c r="F814" s="86" t="str">
        <f>IFERROR(""&amp;INDEX(Backlog!E$6:E$1005,Calculation!$B814,1),"")</f>
        <v/>
      </c>
      <c r="G814" s="86" t="str">
        <f>IFERROR(""&amp;INDEX(Backlog!F$6:F$1005,Calculation!$B814,1),"")</f>
        <v/>
      </c>
      <c r="H814" s="86" t="str">
        <f>IFERROR(IF(INDEX(Backlog!G$6:G$1005,Calculation!$B814,1)="","",INDEX(Backlog!G$6:G$1005,Calculation!$B814,1)),"")</f>
        <v/>
      </c>
      <c r="I814" s="86" t="str">
        <f>IFERROR(IF(INDEX(Backlog!H$6:H$1005,Calculation!$B814,1)="","Not set",INDEX(Backlog!H$6:H$1005,Calculation!$B814,1)),"")</f>
        <v>Not set</v>
      </c>
      <c r="J814" s="86" t="str">
        <f>IFERROR(""&amp;INDEX(Backlog!I$6:I$1005,Calculation!$B814,1),"")</f>
        <v/>
      </c>
      <c r="K814" s="86" t="str">
        <f>IFERROR(IF(LEN(INDEX(Backlog!J$6:J$1005,Calculation!$B814,1))=0,"Not set",INDEX(Backlog!J$6:J$1005,Calculation!$B814,1)),"")</f>
        <v>Not set</v>
      </c>
      <c r="L814" s="105" t="str">
        <f>IFERROR(IF(INDEX(Backlog!K$6:K$1005,Calculation!$B814,1)="","",INDEX(Backlog!K$6:K$1005,Calculation!$B814,1)),"")</f>
        <v/>
      </c>
      <c r="M814" s="105" t="str">
        <f t="shared" si="248"/>
        <v/>
      </c>
      <c r="N814" s="105" t="str">
        <f>IFERROR(IF(INDEX(Backlog!L$6:L$1005,Calculation!$B814,1)="","",INDEX(Backlog!L$6:L$1005,Calculation!$B814,1)),"")</f>
        <v/>
      </c>
      <c r="O814" s="105" t="str">
        <f t="shared" si="249"/>
        <v/>
      </c>
      <c r="P814" s="86" t="str">
        <f>IFERROR(""&amp;INDEX(Backlog!M$6:M$1005,Calculation!$B814,1),"")</f>
        <v/>
      </c>
      <c r="Q814" s="106" t="str">
        <f t="shared" si="250"/>
        <v/>
      </c>
      <c r="R814" s="106">
        <f t="shared" si="251"/>
        <v>0</v>
      </c>
      <c r="T814" s="107">
        <f t="shared" si="252"/>
        <v>0</v>
      </c>
      <c r="U814" s="86">
        <f t="shared" si="253"/>
        <v>1</v>
      </c>
      <c r="V814" s="86">
        <f t="shared" si="254"/>
        <v>1</v>
      </c>
      <c r="W814" s="86">
        <f t="shared" si="255"/>
        <v>1</v>
      </c>
      <c r="X814" s="86">
        <f t="shared" si="262"/>
        <v>0</v>
      </c>
      <c r="Y814" s="86" t="str">
        <f t="shared" si="256"/>
        <v xml:space="preserve">#0 - </v>
      </c>
      <c r="Z814" s="86" t="str">
        <f t="shared" si="257"/>
        <v>-</v>
      </c>
      <c r="AA814" s="86" t="str">
        <f>IF(X814=0,"",IF(LEN(K814)=0,COLUMN(Kanban!$D$8),IFERROR(MATCH(K814,Kanban!$A$8:$AI$8,0),COLUMN(Kanban!$D$8))))</f>
        <v/>
      </c>
      <c r="AB814" s="86" t="str">
        <f>IF(X814=0,"",2*COUNTIF($AA$5:AA814,AA814)+$AF$5)</f>
        <v/>
      </c>
      <c r="AC814" s="106" t="str">
        <f t="shared" si="263"/>
        <v>-</v>
      </c>
      <c r="BF814" s="111" t="str">
        <f t="array" ref="BF814">IFERROR(SMALL(IF($D$5:$D$1004=$AP$6,$N$5:$N$1004,""),B814),"")</f>
        <v/>
      </c>
      <c r="BG814" s="112" t="str">
        <f>IF(IFERROR(MATCH(BF814,$BF$4:BF813,0),0)=0,MAX($BG$4:BG813)+1,"")</f>
        <v/>
      </c>
      <c r="BH814" s="113" t="str">
        <f t="shared" si="258"/>
        <v/>
      </c>
      <c r="BI814" s="112" t="str">
        <f t="shared" si="259"/>
        <v/>
      </c>
      <c r="BJ814" s="86" t="str">
        <f t="shared" si="260"/>
        <v/>
      </c>
      <c r="BK814" s="86" t="str">
        <f t="shared" si="264"/>
        <v/>
      </c>
      <c r="BL814" s="86" t="str">
        <f t="shared" si="261"/>
        <v/>
      </c>
      <c r="BM814" s="86" t="str">
        <f t="shared" si="265"/>
        <v/>
      </c>
    </row>
    <row r="815" spans="2:65" s="7" customFormat="1" x14ac:dyDescent="0.25">
      <c r="B815" s="104">
        <v>811</v>
      </c>
      <c r="C815" s="86">
        <f>IFERROR(INDEX(Backlog!B$6:B$1005,Calculation!$B815,1),"")</f>
        <v>0</v>
      </c>
      <c r="D815" s="86" t="str">
        <f>IFERROR(IF(INDEX(Backlog!C$6:C$1005,Calculation!$B815,1)="","",INDEX(Backlog!C$6:C$1005,Calculation!$B815,1)),"")</f>
        <v/>
      </c>
      <c r="E815" s="86" t="str">
        <f>IFERROR(""&amp;INDEX(Backlog!D$6:D$1005,Calculation!$B815,1),"")</f>
        <v/>
      </c>
      <c r="F815" s="86" t="str">
        <f>IFERROR(""&amp;INDEX(Backlog!E$6:E$1005,Calculation!$B815,1),"")</f>
        <v/>
      </c>
      <c r="G815" s="86" t="str">
        <f>IFERROR(""&amp;INDEX(Backlog!F$6:F$1005,Calculation!$B815,1),"")</f>
        <v/>
      </c>
      <c r="H815" s="86" t="str">
        <f>IFERROR(IF(INDEX(Backlog!G$6:G$1005,Calculation!$B815,1)="","",INDEX(Backlog!G$6:G$1005,Calculation!$B815,1)),"")</f>
        <v/>
      </c>
      <c r="I815" s="86" t="str">
        <f>IFERROR(IF(INDEX(Backlog!H$6:H$1005,Calculation!$B815,1)="","Not set",INDEX(Backlog!H$6:H$1005,Calculation!$B815,1)),"")</f>
        <v>Not set</v>
      </c>
      <c r="J815" s="86" t="str">
        <f>IFERROR(""&amp;INDEX(Backlog!I$6:I$1005,Calculation!$B815,1),"")</f>
        <v/>
      </c>
      <c r="K815" s="86" t="str">
        <f>IFERROR(IF(LEN(INDEX(Backlog!J$6:J$1005,Calculation!$B815,1))=0,"Not set",INDEX(Backlog!J$6:J$1005,Calculation!$B815,1)),"")</f>
        <v>Not set</v>
      </c>
      <c r="L815" s="105" t="str">
        <f>IFERROR(IF(INDEX(Backlog!K$6:K$1005,Calculation!$B815,1)="","",INDEX(Backlog!K$6:K$1005,Calculation!$B815,1)),"")</f>
        <v/>
      </c>
      <c r="M815" s="105" t="str">
        <f t="shared" si="248"/>
        <v/>
      </c>
      <c r="N815" s="105" t="str">
        <f>IFERROR(IF(INDEX(Backlog!L$6:L$1005,Calculation!$B815,1)="","",INDEX(Backlog!L$6:L$1005,Calculation!$B815,1)),"")</f>
        <v/>
      </c>
      <c r="O815" s="105" t="str">
        <f t="shared" si="249"/>
        <v/>
      </c>
      <c r="P815" s="86" t="str">
        <f>IFERROR(""&amp;INDEX(Backlog!M$6:M$1005,Calculation!$B815,1),"")</f>
        <v/>
      </c>
      <c r="Q815" s="106" t="str">
        <f t="shared" si="250"/>
        <v/>
      </c>
      <c r="R815" s="106">
        <f t="shared" si="251"/>
        <v>0</v>
      </c>
      <c r="T815" s="107">
        <f t="shared" si="252"/>
        <v>0</v>
      </c>
      <c r="U815" s="86">
        <f t="shared" si="253"/>
        <v>1</v>
      </c>
      <c r="V815" s="86">
        <f t="shared" si="254"/>
        <v>1</v>
      </c>
      <c r="W815" s="86">
        <f t="shared" si="255"/>
        <v>1</v>
      </c>
      <c r="X815" s="86">
        <f t="shared" si="262"/>
        <v>0</v>
      </c>
      <c r="Y815" s="86" t="str">
        <f t="shared" si="256"/>
        <v xml:space="preserve">#0 - </v>
      </c>
      <c r="Z815" s="86" t="str">
        <f t="shared" si="257"/>
        <v>-</v>
      </c>
      <c r="AA815" s="86" t="str">
        <f>IF(X815=0,"",IF(LEN(K815)=0,COLUMN(Kanban!$D$8),IFERROR(MATCH(K815,Kanban!$A$8:$AI$8,0),COLUMN(Kanban!$D$8))))</f>
        <v/>
      </c>
      <c r="AB815" s="86" t="str">
        <f>IF(X815=0,"",2*COUNTIF($AA$5:AA815,AA815)+$AF$5)</f>
        <v/>
      </c>
      <c r="AC815" s="106" t="str">
        <f t="shared" si="263"/>
        <v>-</v>
      </c>
      <c r="BF815" s="111" t="str">
        <f t="array" ref="BF815">IFERROR(SMALL(IF($D$5:$D$1004=$AP$6,$N$5:$N$1004,""),B815),"")</f>
        <v/>
      </c>
      <c r="BG815" s="112" t="str">
        <f>IF(IFERROR(MATCH(BF815,$BF$4:BF814,0),0)=0,MAX($BG$4:BG814)+1,"")</f>
        <v/>
      </c>
      <c r="BH815" s="113" t="str">
        <f t="shared" si="258"/>
        <v/>
      </c>
      <c r="BI815" s="112" t="str">
        <f t="shared" si="259"/>
        <v/>
      </c>
      <c r="BJ815" s="86" t="str">
        <f t="shared" si="260"/>
        <v/>
      </c>
      <c r="BK815" s="86" t="str">
        <f t="shared" si="264"/>
        <v/>
      </c>
      <c r="BL815" s="86" t="str">
        <f t="shared" si="261"/>
        <v/>
      </c>
      <c r="BM815" s="86" t="str">
        <f t="shared" si="265"/>
        <v/>
      </c>
    </row>
    <row r="816" spans="2:65" s="7" customFormat="1" x14ac:dyDescent="0.25">
      <c r="B816" s="104">
        <v>812</v>
      </c>
      <c r="C816" s="86">
        <f>IFERROR(INDEX(Backlog!B$6:B$1005,Calculation!$B816,1),"")</f>
        <v>0</v>
      </c>
      <c r="D816" s="86" t="str">
        <f>IFERROR(IF(INDEX(Backlog!C$6:C$1005,Calculation!$B816,1)="","",INDEX(Backlog!C$6:C$1005,Calculation!$B816,1)),"")</f>
        <v/>
      </c>
      <c r="E816" s="86" t="str">
        <f>IFERROR(""&amp;INDEX(Backlog!D$6:D$1005,Calculation!$B816,1),"")</f>
        <v/>
      </c>
      <c r="F816" s="86" t="str">
        <f>IFERROR(""&amp;INDEX(Backlog!E$6:E$1005,Calculation!$B816,1),"")</f>
        <v/>
      </c>
      <c r="G816" s="86" t="str">
        <f>IFERROR(""&amp;INDEX(Backlog!F$6:F$1005,Calculation!$B816,1),"")</f>
        <v/>
      </c>
      <c r="H816" s="86" t="str">
        <f>IFERROR(IF(INDEX(Backlog!G$6:G$1005,Calculation!$B816,1)="","",INDEX(Backlog!G$6:G$1005,Calculation!$B816,1)),"")</f>
        <v/>
      </c>
      <c r="I816" s="86" t="str">
        <f>IFERROR(IF(INDEX(Backlog!H$6:H$1005,Calculation!$B816,1)="","Not set",INDEX(Backlog!H$6:H$1005,Calculation!$B816,1)),"")</f>
        <v>Not set</v>
      </c>
      <c r="J816" s="86" t="str">
        <f>IFERROR(""&amp;INDEX(Backlog!I$6:I$1005,Calculation!$B816,1),"")</f>
        <v/>
      </c>
      <c r="K816" s="86" t="str">
        <f>IFERROR(IF(LEN(INDEX(Backlog!J$6:J$1005,Calculation!$B816,1))=0,"Not set",INDEX(Backlog!J$6:J$1005,Calculation!$B816,1)),"")</f>
        <v>Not set</v>
      </c>
      <c r="L816" s="105" t="str">
        <f>IFERROR(IF(INDEX(Backlog!K$6:K$1005,Calculation!$B816,1)="","",INDEX(Backlog!K$6:K$1005,Calculation!$B816,1)),"")</f>
        <v/>
      </c>
      <c r="M816" s="105" t="str">
        <f t="shared" si="248"/>
        <v/>
      </c>
      <c r="N816" s="105" t="str">
        <f>IFERROR(IF(INDEX(Backlog!L$6:L$1005,Calculation!$B816,1)="","",INDEX(Backlog!L$6:L$1005,Calculation!$B816,1)),"")</f>
        <v/>
      </c>
      <c r="O816" s="105" t="str">
        <f t="shared" si="249"/>
        <v/>
      </c>
      <c r="P816" s="86" t="str">
        <f>IFERROR(""&amp;INDEX(Backlog!M$6:M$1005,Calculation!$B816,1),"")</f>
        <v/>
      </c>
      <c r="Q816" s="106" t="str">
        <f t="shared" si="250"/>
        <v/>
      </c>
      <c r="R816" s="106">
        <f t="shared" si="251"/>
        <v>0</v>
      </c>
      <c r="T816" s="107">
        <f t="shared" si="252"/>
        <v>0</v>
      </c>
      <c r="U816" s="86">
        <f t="shared" si="253"/>
        <v>1</v>
      </c>
      <c r="V816" s="86">
        <f t="shared" si="254"/>
        <v>1</v>
      </c>
      <c r="W816" s="86">
        <f t="shared" si="255"/>
        <v>1</v>
      </c>
      <c r="X816" s="86">
        <f t="shared" si="262"/>
        <v>0</v>
      </c>
      <c r="Y816" s="86" t="str">
        <f t="shared" si="256"/>
        <v xml:space="preserve">#0 - </v>
      </c>
      <c r="Z816" s="86" t="str">
        <f t="shared" si="257"/>
        <v>-</v>
      </c>
      <c r="AA816" s="86" t="str">
        <f>IF(X816=0,"",IF(LEN(K816)=0,COLUMN(Kanban!$D$8),IFERROR(MATCH(K816,Kanban!$A$8:$AI$8,0),COLUMN(Kanban!$D$8))))</f>
        <v/>
      </c>
      <c r="AB816" s="86" t="str">
        <f>IF(X816=0,"",2*COUNTIF($AA$5:AA816,AA816)+$AF$5)</f>
        <v/>
      </c>
      <c r="AC816" s="106" t="str">
        <f t="shared" si="263"/>
        <v>-</v>
      </c>
      <c r="BF816" s="111" t="str">
        <f t="array" ref="BF816">IFERROR(SMALL(IF($D$5:$D$1004=$AP$6,$N$5:$N$1004,""),B816),"")</f>
        <v/>
      </c>
      <c r="BG816" s="112" t="str">
        <f>IF(IFERROR(MATCH(BF816,$BF$4:BF815,0),0)=0,MAX($BG$4:BG815)+1,"")</f>
        <v/>
      </c>
      <c r="BH816" s="113" t="str">
        <f t="shared" si="258"/>
        <v/>
      </c>
      <c r="BI816" s="112" t="str">
        <f t="shared" si="259"/>
        <v/>
      </c>
      <c r="BJ816" s="86" t="str">
        <f t="shared" si="260"/>
        <v/>
      </c>
      <c r="BK816" s="86" t="str">
        <f t="shared" si="264"/>
        <v/>
      </c>
      <c r="BL816" s="86" t="str">
        <f t="shared" si="261"/>
        <v/>
      </c>
      <c r="BM816" s="86" t="str">
        <f t="shared" si="265"/>
        <v/>
      </c>
    </row>
    <row r="817" spans="2:65" s="7" customFormat="1" x14ac:dyDescent="0.25">
      <c r="B817" s="104">
        <v>813</v>
      </c>
      <c r="C817" s="86">
        <f>IFERROR(INDEX(Backlog!B$6:B$1005,Calculation!$B817,1),"")</f>
        <v>0</v>
      </c>
      <c r="D817" s="86" t="str">
        <f>IFERROR(IF(INDEX(Backlog!C$6:C$1005,Calculation!$B817,1)="","",INDEX(Backlog!C$6:C$1005,Calculation!$B817,1)),"")</f>
        <v/>
      </c>
      <c r="E817" s="86" t="str">
        <f>IFERROR(""&amp;INDEX(Backlog!D$6:D$1005,Calculation!$B817,1),"")</f>
        <v/>
      </c>
      <c r="F817" s="86" t="str">
        <f>IFERROR(""&amp;INDEX(Backlog!E$6:E$1005,Calculation!$B817,1),"")</f>
        <v/>
      </c>
      <c r="G817" s="86" t="str">
        <f>IFERROR(""&amp;INDEX(Backlog!F$6:F$1005,Calculation!$B817,1),"")</f>
        <v/>
      </c>
      <c r="H817" s="86" t="str">
        <f>IFERROR(IF(INDEX(Backlog!G$6:G$1005,Calculation!$B817,1)="","",INDEX(Backlog!G$6:G$1005,Calculation!$B817,1)),"")</f>
        <v/>
      </c>
      <c r="I817" s="86" t="str">
        <f>IFERROR(IF(INDEX(Backlog!H$6:H$1005,Calculation!$B817,1)="","Not set",INDEX(Backlog!H$6:H$1005,Calculation!$B817,1)),"")</f>
        <v>Not set</v>
      </c>
      <c r="J817" s="86" t="str">
        <f>IFERROR(""&amp;INDEX(Backlog!I$6:I$1005,Calculation!$B817,1),"")</f>
        <v/>
      </c>
      <c r="K817" s="86" t="str">
        <f>IFERROR(IF(LEN(INDEX(Backlog!J$6:J$1005,Calculation!$B817,1))=0,"Not set",INDEX(Backlog!J$6:J$1005,Calculation!$B817,1)),"")</f>
        <v>Not set</v>
      </c>
      <c r="L817" s="105" t="str">
        <f>IFERROR(IF(INDEX(Backlog!K$6:K$1005,Calculation!$B817,1)="","",INDEX(Backlog!K$6:K$1005,Calculation!$B817,1)),"")</f>
        <v/>
      </c>
      <c r="M817" s="105" t="str">
        <f t="shared" si="248"/>
        <v/>
      </c>
      <c r="N817" s="105" t="str">
        <f>IFERROR(IF(INDEX(Backlog!L$6:L$1005,Calculation!$B817,1)="","",INDEX(Backlog!L$6:L$1005,Calculation!$B817,1)),"")</f>
        <v/>
      </c>
      <c r="O817" s="105" t="str">
        <f t="shared" si="249"/>
        <v/>
      </c>
      <c r="P817" s="86" t="str">
        <f>IFERROR(""&amp;INDEX(Backlog!M$6:M$1005,Calculation!$B817,1),"")</f>
        <v/>
      </c>
      <c r="Q817" s="106" t="str">
        <f t="shared" si="250"/>
        <v/>
      </c>
      <c r="R817" s="106">
        <f t="shared" si="251"/>
        <v>0</v>
      </c>
      <c r="T817" s="107">
        <f t="shared" si="252"/>
        <v>0</v>
      </c>
      <c r="U817" s="86">
        <f t="shared" si="253"/>
        <v>1</v>
      </c>
      <c r="V817" s="86">
        <f t="shared" si="254"/>
        <v>1</v>
      </c>
      <c r="W817" s="86">
        <f t="shared" si="255"/>
        <v>1</v>
      </c>
      <c r="X817" s="86">
        <f t="shared" si="262"/>
        <v>0</v>
      </c>
      <c r="Y817" s="86" t="str">
        <f t="shared" si="256"/>
        <v xml:space="preserve">#0 - </v>
      </c>
      <c r="Z817" s="86" t="str">
        <f t="shared" si="257"/>
        <v>-</v>
      </c>
      <c r="AA817" s="86" t="str">
        <f>IF(X817=0,"",IF(LEN(K817)=0,COLUMN(Kanban!$D$8),IFERROR(MATCH(K817,Kanban!$A$8:$AI$8,0),COLUMN(Kanban!$D$8))))</f>
        <v/>
      </c>
      <c r="AB817" s="86" t="str">
        <f>IF(X817=0,"",2*COUNTIF($AA$5:AA817,AA817)+$AF$5)</f>
        <v/>
      </c>
      <c r="AC817" s="106" t="str">
        <f t="shared" si="263"/>
        <v>-</v>
      </c>
      <c r="BF817" s="111" t="str">
        <f t="array" ref="BF817">IFERROR(SMALL(IF($D$5:$D$1004=$AP$6,$N$5:$N$1004,""),B817),"")</f>
        <v/>
      </c>
      <c r="BG817" s="112" t="str">
        <f>IF(IFERROR(MATCH(BF817,$BF$4:BF816,0),0)=0,MAX($BG$4:BG816)+1,"")</f>
        <v/>
      </c>
      <c r="BH817" s="113" t="str">
        <f t="shared" si="258"/>
        <v/>
      </c>
      <c r="BI817" s="112" t="str">
        <f t="shared" si="259"/>
        <v/>
      </c>
      <c r="BJ817" s="86" t="str">
        <f t="shared" si="260"/>
        <v/>
      </c>
      <c r="BK817" s="86" t="str">
        <f t="shared" si="264"/>
        <v/>
      </c>
      <c r="BL817" s="86" t="str">
        <f t="shared" si="261"/>
        <v/>
      </c>
      <c r="BM817" s="86" t="str">
        <f t="shared" si="265"/>
        <v/>
      </c>
    </row>
    <row r="818" spans="2:65" s="7" customFormat="1" x14ac:dyDescent="0.25">
      <c r="B818" s="104">
        <v>814</v>
      </c>
      <c r="C818" s="86">
        <f>IFERROR(INDEX(Backlog!B$6:B$1005,Calculation!$B818,1),"")</f>
        <v>0</v>
      </c>
      <c r="D818" s="86" t="str">
        <f>IFERROR(IF(INDEX(Backlog!C$6:C$1005,Calculation!$B818,1)="","",INDEX(Backlog!C$6:C$1005,Calculation!$B818,1)),"")</f>
        <v/>
      </c>
      <c r="E818" s="86" t="str">
        <f>IFERROR(""&amp;INDEX(Backlog!D$6:D$1005,Calculation!$B818,1),"")</f>
        <v/>
      </c>
      <c r="F818" s="86" t="str">
        <f>IFERROR(""&amp;INDEX(Backlog!E$6:E$1005,Calculation!$B818,1),"")</f>
        <v/>
      </c>
      <c r="G818" s="86" t="str">
        <f>IFERROR(""&amp;INDEX(Backlog!F$6:F$1005,Calculation!$B818,1),"")</f>
        <v/>
      </c>
      <c r="H818" s="86" t="str">
        <f>IFERROR(IF(INDEX(Backlog!G$6:G$1005,Calculation!$B818,1)="","",INDEX(Backlog!G$6:G$1005,Calculation!$B818,1)),"")</f>
        <v/>
      </c>
      <c r="I818" s="86" t="str">
        <f>IFERROR(IF(INDEX(Backlog!H$6:H$1005,Calculation!$B818,1)="","Not set",INDEX(Backlog!H$6:H$1005,Calculation!$B818,1)),"")</f>
        <v>Not set</v>
      </c>
      <c r="J818" s="86" t="str">
        <f>IFERROR(""&amp;INDEX(Backlog!I$6:I$1005,Calculation!$B818,1),"")</f>
        <v/>
      </c>
      <c r="K818" s="86" t="str">
        <f>IFERROR(IF(LEN(INDEX(Backlog!J$6:J$1005,Calculation!$B818,1))=0,"Not set",INDEX(Backlog!J$6:J$1005,Calculation!$B818,1)),"")</f>
        <v>Not set</v>
      </c>
      <c r="L818" s="105" t="str">
        <f>IFERROR(IF(INDEX(Backlog!K$6:K$1005,Calculation!$B818,1)="","",INDEX(Backlog!K$6:K$1005,Calculation!$B818,1)),"")</f>
        <v/>
      </c>
      <c r="M818" s="105" t="str">
        <f t="shared" si="248"/>
        <v/>
      </c>
      <c r="N818" s="105" t="str">
        <f>IFERROR(IF(INDEX(Backlog!L$6:L$1005,Calculation!$B818,1)="","",INDEX(Backlog!L$6:L$1005,Calculation!$B818,1)),"")</f>
        <v/>
      </c>
      <c r="O818" s="105" t="str">
        <f t="shared" si="249"/>
        <v/>
      </c>
      <c r="P818" s="86" t="str">
        <f>IFERROR(""&amp;INDEX(Backlog!M$6:M$1005,Calculation!$B818,1),"")</f>
        <v/>
      </c>
      <c r="Q818" s="106" t="str">
        <f t="shared" si="250"/>
        <v/>
      </c>
      <c r="R818" s="106">
        <f t="shared" si="251"/>
        <v>0</v>
      </c>
      <c r="T818" s="107">
        <f t="shared" si="252"/>
        <v>0</v>
      </c>
      <c r="U818" s="86">
        <f t="shared" si="253"/>
        <v>1</v>
      </c>
      <c r="V818" s="86">
        <f t="shared" si="254"/>
        <v>1</v>
      </c>
      <c r="W818" s="86">
        <f t="shared" si="255"/>
        <v>1</v>
      </c>
      <c r="X818" s="86">
        <f t="shared" si="262"/>
        <v>0</v>
      </c>
      <c r="Y818" s="86" t="str">
        <f t="shared" si="256"/>
        <v xml:space="preserve">#0 - </v>
      </c>
      <c r="Z818" s="86" t="str">
        <f t="shared" si="257"/>
        <v>-</v>
      </c>
      <c r="AA818" s="86" t="str">
        <f>IF(X818=0,"",IF(LEN(K818)=0,COLUMN(Kanban!$D$8),IFERROR(MATCH(K818,Kanban!$A$8:$AI$8,0),COLUMN(Kanban!$D$8))))</f>
        <v/>
      </c>
      <c r="AB818" s="86" t="str">
        <f>IF(X818=0,"",2*COUNTIF($AA$5:AA818,AA818)+$AF$5)</f>
        <v/>
      </c>
      <c r="AC818" s="106" t="str">
        <f t="shared" si="263"/>
        <v>-</v>
      </c>
      <c r="BF818" s="111" t="str">
        <f t="array" ref="BF818">IFERROR(SMALL(IF($D$5:$D$1004=$AP$6,$N$5:$N$1004,""),B818),"")</f>
        <v/>
      </c>
      <c r="BG818" s="112" t="str">
        <f>IF(IFERROR(MATCH(BF818,$BF$4:BF817,0),0)=0,MAX($BG$4:BG817)+1,"")</f>
        <v/>
      </c>
      <c r="BH818" s="113" t="str">
        <f t="shared" si="258"/>
        <v/>
      </c>
      <c r="BI818" s="112" t="str">
        <f t="shared" si="259"/>
        <v/>
      </c>
      <c r="BJ818" s="86" t="str">
        <f t="shared" si="260"/>
        <v/>
      </c>
      <c r="BK818" s="86" t="str">
        <f t="shared" si="264"/>
        <v/>
      </c>
      <c r="BL818" s="86" t="str">
        <f t="shared" si="261"/>
        <v/>
      </c>
      <c r="BM818" s="86" t="str">
        <f t="shared" si="265"/>
        <v/>
      </c>
    </row>
    <row r="819" spans="2:65" s="7" customFormat="1" x14ac:dyDescent="0.25">
      <c r="B819" s="104">
        <v>815</v>
      </c>
      <c r="C819" s="86">
        <f>IFERROR(INDEX(Backlog!B$6:B$1005,Calculation!$B819,1),"")</f>
        <v>0</v>
      </c>
      <c r="D819" s="86" t="str">
        <f>IFERROR(IF(INDEX(Backlog!C$6:C$1005,Calculation!$B819,1)="","",INDEX(Backlog!C$6:C$1005,Calculation!$B819,1)),"")</f>
        <v/>
      </c>
      <c r="E819" s="86" t="str">
        <f>IFERROR(""&amp;INDEX(Backlog!D$6:D$1005,Calculation!$B819,1),"")</f>
        <v/>
      </c>
      <c r="F819" s="86" t="str">
        <f>IFERROR(""&amp;INDEX(Backlog!E$6:E$1005,Calculation!$B819,1),"")</f>
        <v/>
      </c>
      <c r="G819" s="86" t="str">
        <f>IFERROR(""&amp;INDEX(Backlog!F$6:F$1005,Calculation!$B819,1),"")</f>
        <v/>
      </c>
      <c r="H819" s="86" t="str">
        <f>IFERROR(IF(INDEX(Backlog!G$6:G$1005,Calculation!$B819,1)="","",INDEX(Backlog!G$6:G$1005,Calculation!$B819,1)),"")</f>
        <v/>
      </c>
      <c r="I819" s="86" t="str">
        <f>IFERROR(IF(INDEX(Backlog!H$6:H$1005,Calculation!$B819,1)="","Not set",INDEX(Backlog!H$6:H$1005,Calculation!$B819,1)),"")</f>
        <v>Not set</v>
      </c>
      <c r="J819" s="86" t="str">
        <f>IFERROR(""&amp;INDEX(Backlog!I$6:I$1005,Calculation!$B819,1),"")</f>
        <v/>
      </c>
      <c r="K819" s="86" t="str">
        <f>IFERROR(IF(LEN(INDEX(Backlog!J$6:J$1005,Calculation!$B819,1))=0,"Not set",INDEX(Backlog!J$6:J$1005,Calculation!$B819,1)),"")</f>
        <v>Not set</v>
      </c>
      <c r="L819" s="105" t="str">
        <f>IFERROR(IF(INDEX(Backlog!K$6:K$1005,Calculation!$B819,1)="","",INDEX(Backlog!K$6:K$1005,Calculation!$B819,1)),"")</f>
        <v/>
      </c>
      <c r="M819" s="105" t="str">
        <f t="shared" si="248"/>
        <v/>
      </c>
      <c r="N819" s="105" t="str">
        <f>IFERROR(IF(INDEX(Backlog!L$6:L$1005,Calculation!$B819,1)="","",INDEX(Backlog!L$6:L$1005,Calculation!$B819,1)),"")</f>
        <v/>
      </c>
      <c r="O819" s="105" t="str">
        <f t="shared" si="249"/>
        <v/>
      </c>
      <c r="P819" s="86" t="str">
        <f>IFERROR(""&amp;INDEX(Backlog!M$6:M$1005,Calculation!$B819,1),"")</f>
        <v/>
      </c>
      <c r="Q819" s="106" t="str">
        <f t="shared" si="250"/>
        <v/>
      </c>
      <c r="R819" s="106">
        <f t="shared" si="251"/>
        <v>0</v>
      </c>
      <c r="T819" s="107">
        <f t="shared" si="252"/>
        <v>0</v>
      </c>
      <c r="U819" s="86">
        <f t="shared" si="253"/>
        <v>1</v>
      </c>
      <c r="V819" s="86">
        <f t="shared" si="254"/>
        <v>1</v>
      </c>
      <c r="W819" s="86">
        <f t="shared" si="255"/>
        <v>1</v>
      </c>
      <c r="X819" s="86">
        <f t="shared" si="262"/>
        <v>0</v>
      </c>
      <c r="Y819" s="86" t="str">
        <f t="shared" si="256"/>
        <v xml:space="preserve">#0 - </v>
      </c>
      <c r="Z819" s="86" t="str">
        <f t="shared" si="257"/>
        <v>-</v>
      </c>
      <c r="AA819" s="86" t="str">
        <f>IF(X819=0,"",IF(LEN(K819)=0,COLUMN(Kanban!$D$8),IFERROR(MATCH(K819,Kanban!$A$8:$AI$8,0),COLUMN(Kanban!$D$8))))</f>
        <v/>
      </c>
      <c r="AB819" s="86" t="str">
        <f>IF(X819=0,"",2*COUNTIF($AA$5:AA819,AA819)+$AF$5)</f>
        <v/>
      </c>
      <c r="AC819" s="106" t="str">
        <f t="shared" si="263"/>
        <v>-</v>
      </c>
      <c r="BF819" s="111" t="str">
        <f t="array" ref="BF819">IFERROR(SMALL(IF($D$5:$D$1004=$AP$6,$N$5:$N$1004,""),B819),"")</f>
        <v/>
      </c>
      <c r="BG819" s="112" t="str">
        <f>IF(IFERROR(MATCH(BF819,$BF$4:BF818,0),0)=0,MAX($BG$4:BG818)+1,"")</f>
        <v/>
      </c>
      <c r="BH819" s="113" t="str">
        <f t="shared" si="258"/>
        <v/>
      </c>
      <c r="BI819" s="112" t="str">
        <f t="shared" si="259"/>
        <v/>
      </c>
      <c r="BJ819" s="86" t="str">
        <f t="shared" si="260"/>
        <v/>
      </c>
      <c r="BK819" s="86" t="str">
        <f t="shared" si="264"/>
        <v/>
      </c>
      <c r="BL819" s="86" t="str">
        <f t="shared" si="261"/>
        <v/>
      </c>
      <c r="BM819" s="86" t="str">
        <f t="shared" si="265"/>
        <v/>
      </c>
    </row>
    <row r="820" spans="2:65" s="7" customFormat="1" x14ac:dyDescent="0.25">
      <c r="B820" s="104">
        <v>816</v>
      </c>
      <c r="C820" s="86">
        <f>IFERROR(INDEX(Backlog!B$6:B$1005,Calculation!$B820,1),"")</f>
        <v>0</v>
      </c>
      <c r="D820" s="86" t="str">
        <f>IFERROR(IF(INDEX(Backlog!C$6:C$1005,Calculation!$B820,1)="","",INDEX(Backlog!C$6:C$1005,Calculation!$B820,1)),"")</f>
        <v/>
      </c>
      <c r="E820" s="86" t="str">
        <f>IFERROR(""&amp;INDEX(Backlog!D$6:D$1005,Calculation!$B820,1),"")</f>
        <v/>
      </c>
      <c r="F820" s="86" t="str">
        <f>IFERROR(""&amp;INDEX(Backlog!E$6:E$1005,Calculation!$B820,1),"")</f>
        <v/>
      </c>
      <c r="G820" s="86" t="str">
        <f>IFERROR(""&amp;INDEX(Backlog!F$6:F$1005,Calculation!$B820,1),"")</f>
        <v/>
      </c>
      <c r="H820" s="86" t="str">
        <f>IFERROR(IF(INDEX(Backlog!G$6:G$1005,Calculation!$B820,1)="","",INDEX(Backlog!G$6:G$1005,Calculation!$B820,1)),"")</f>
        <v/>
      </c>
      <c r="I820" s="86" t="str">
        <f>IFERROR(IF(INDEX(Backlog!H$6:H$1005,Calculation!$B820,1)="","Not set",INDEX(Backlog!H$6:H$1005,Calculation!$B820,1)),"")</f>
        <v>Not set</v>
      </c>
      <c r="J820" s="86" t="str">
        <f>IFERROR(""&amp;INDEX(Backlog!I$6:I$1005,Calculation!$B820,1),"")</f>
        <v/>
      </c>
      <c r="K820" s="86" t="str">
        <f>IFERROR(IF(LEN(INDEX(Backlog!J$6:J$1005,Calculation!$B820,1))=0,"Not set",INDEX(Backlog!J$6:J$1005,Calculation!$B820,1)),"")</f>
        <v>Not set</v>
      </c>
      <c r="L820" s="105" t="str">
        <f>IFERROR(IF(INDEX(Backlog!K$6:K$1005,Calculation!$B820,1)="","",INDEX(Backlog!K$6:K$1005,Calculation!$B820,1)),"")</f>
        <v/>
      </c>
      <c r="M820" s="105" t="str">
        <f t="shared" si="248"/>
        <v/>
      </c>
      <c r="N820" s="105" t="str">
        <f>IFERROR(IF(INDEX(Backlog!L$6:L$1005,Calculation!$B820,1)="","",INDEX(Backlog!L$6:L$1005,Calculation!$B820,1)),"")</f>
        <v/>
      </c>
      <c r="O820" s="105" t="str">
        <f t="shared" si="249"/>
        <v/>
      </c>
      <c r="P820" s="86" t="str">
        <f>IFERROR(""&amp;INDEX(Backlog!M$6:M$1005,Calculation!$B820,1),"")</f>
        <v/>
      </c>
      <c r="Q820" s="106" t="str">
        <f t="shared" si="250"/>
        <v/>
      </c>
      <c r="R820" s="106">
        <f t="shared" si="251"/>
        <v>0</v>
      </c>
      <c r="T820" s="107">
        <f t="shared" si="252"/>
        <v>0</v>
      </c>
      <c r="U820" s="86">
        <f t="shared" si="253"/>
        <v>1</v>
      </c>
      <c r="V820" s="86">
        <f t="shared" si="254"/>
        <v>1</v>
      </c>
      <c r="W820" s="86">
        <f t="shared" si="255"/>
        <v>1</v>
      </c>
      <c r="X820" s="86">
        <f t="shared" si="262"/>
        <v>0</v>
      </c>
      <c r="Y820" s="86" t="str">
        <f t="shared" si="256"/>
        <v xml:space="preserve">#0 - </v>
      </c>
      <c r="Z820" s="86" t="str">
        <f t="shared" si="257"/>
        <v>-</v>
      </c>
      <c r="AA820" s="86" t="str">
        <f>IF(X820=0,"",IF(LEN(K820)=0,COLUMN(Kanban!$D$8),IFERROR(MATCH(K820,Kanban!$A$8:$AI$8,0),COLUMN(Kanban!$D$8))))</f>
        <v/>
      </c>
      <c r="AB820" s="86" t="str">
        <f>IF(X820=0,"",2*COUNTIF($AA$5:AA820,AA820)+$AF$5)</f>
        <v/>
      </c>
      <c r="AC820" s="106" t="str">
        <f t="shared" si="263"/>
        <v>-</v>
      </c>
      <c r="BF820" s="111" t="str">
        <f t="array" ref="BF820">IFERROR(SMALL(IF($D$5:$D$1004=$AP$6,$N$5:$N$1004,""),B820),"")</f>
        <v/>
      </c>
      <c r="BG820" s="112" t="str">
        <f>IF(IFERROR(MATCH(BF820,$BF$4:BF819,0),0)=0,MAX($BG$4:BG819)+1,"")</f>
        <v/>
      </c>
      <c r="BH820" s="113" t="str">
        <f t="shared" si="258"/>
        <v/>
      </c>
      <c r="BI820" s="112" t="str">
        <f t="shared" si="259"/>
        <v/>
      </c>
      <c r="BJ820" s="86" t="str">
        <f t="shared" si="260"/>
        <v/>
      </c>
      <c r="BK820" s="86" t="str">
        <f t="shared" si="264"/>
        <v/>
      </c>
      <c r="BL820" s="86" t="str">
        <f t="shared" si="261"/>
        <v/>
      </c>
      <c r="BM820" s="86" t="str">
        <f t="shared" si="265"/>
        <v/>
      </c>
    </row>
    <row r="821" spans="2:65" s="7" customFormat="1" x14ac:dyDescent="0.25">
      <c r="B821" s="104">
        <v>817</v>
      </c>
      <c r="C821" s="86">
        <f>IFERROR(INDEX(Backlog!B$6:B$1005,Calculation!$B821,1),"")</f>
        <v>0</v>
      </c>
      <c r="D821" s="86" t="str">
        <f>IFERROR(IF(INDEX(Backlog!C$6:C$1005,Calculation!$B821,1)="","",INDEX(Backlog!C$6:C$1005,Calculation!$B821,1)),"")</f>
        <v/>
      </c>
      <c r="E821" s="86" t="str">
        <f>IFERROR(""&amp;INDEX(Backlog!D$6:D$1005,Calculation!$B821,1),"")</f>
        <v/>
      </c>
      <c r="F821" s="86" t="str">
        <f>IFERROR(""&amp;INDEX(Backlog!E$6:E$1005,Calculation!$B821,1),"")</f>
        <v/>
      </c>
      <c r="G821" s="86" t="str">
        <f>IFERROR(""&amp;INDEX(Backlog!F$6:F$1005,Calculation!$B821,1),"")</f>
        <v/>
      </c>
      <c r="H821" s="86" t="str">
        <f>IFERROR(IF(INDEX(Backlog!G$6:G$1005,Calculation!$B821,1)="","",INDEX(Backlog!G$6:G$1005,Calculation!$B821,1)),"")</f>
        <v/>
      </c>
      <c r="I821" s="86" t="str">
        <f>IFERROR(IF(INDEX(Backlog!H$6:H$1005,Calculation!$B821,1)="","Not set",INDEX(Backlog!H$6:H$1005,Calculation!$B821,1)),"")</f>
        <v>Not set</v>
      </c>
      <c r="J821" s="86" t="str">
        <f>IFERROR(""&amp;INDEX(Backlog!I$6:I$1005,Calculation!$B821,1),"")</f>
        <v/>
      </c>
      <c r="K821" s="86" t="str">
        <f>IFERROR(IF(LEN(INDEX(Backlog!J$6:J$1005,Calculation!$B821,1))=0,"Not set",INDEX(Backlog!J$6:J$1005,Calculation!$B821,1)),"")</f>
        <v>Not set</v>
      </c>
      <c r="L821" s="105" t="str">
        <f>IFERROR(IF(INDEX(Backlog!K$6:K$1005,Calculation!$B821,1)="","",INDEX(Backlog!K$6:K$1005,Calculation!$B821,1)),"")</f>
        <v/>
      </c>
      <c r="M821" s="105" t="str">
        <f t="shared" si="248"/>
        <v/>
      </c>
      <c r="N821" s="105" t="str">
        <f>IFERROR(IF(INDEX(Backlog!L$6:L$1005,Calculation!$B821,1)="","",INDEX(Backlog!L$6:L$1005,Calculation!$B821,1)),"")</f>
        <v/>
      </c>
      <c r="O821" s="105" t="str">
        <f t="shared" si="249"/>
        <v/>
      </c>
      <c r="P821" s="86" t="str">
        <f>IFERROR(""&amp;INDEX(Backlog!M$6:M$1005,Calculation!$B821,1),"")</f>
        <v/>
      </c>
      <c r="Q821" s="106" t="str">
        <f t="shared" si="250"/>
        <v/>
      </c>
      <c r="R821" s="106">
        <f t="shared" si="251"/>
        <v>0</v>
      </c>
      <c r="T821" s="107">
        <f t="shared" si="252"/>
        <v>0</v>
      </c>
      <c r="U821" s="86">
        <f t="shared" si="253"/>
        <v>1</v>
      </c>
      <c r="V821" s="86">
        <f t="shared" si="254"/>
        <v>1</v>
      </c>
      <c r="W821" s="86">
        <f t="shared" si="255"/>
        <v>1</v>
      </c>
      <c r="X821" s="86">
        <f t="shared" si="262"/>
        <v>0</v>
      </c>
      <c r="Y821" s="86" t="str">
        <f t="shared" si="256"/>
        <v xml:space="preserve">#0 - </v>
      </c>
      <c r="Z821" s="86" t="str">
        <f t="shared" si="257"/>
        <v>-</v>
      </c>
      <c r="AA821" s="86" t="str">
        <f>IF(X821=0,"",IF(LEN(K821)=0,COLUMN(Kanban!$D$8),IFERROR(MATCH(K821,Kanban!$A$8:$AI$8,0),COLUMN(Kanban!$D$8))))</f>
        <v/>
      </c>
      <c r="AB821" s="86" t="str">
        <f>IF(X821=0,"",2*COUNTIF($AA$5:AA821,AA821)+$AF$5)</f>
        <v/>
      </c>
      <c r="AC821" s="106" t="str">
        <f t="shared" si="263"/>
        <v>-</v>
      </c>
      <c r="BF821" s="111" t="str">
        <f t="array" ref="BF821">IFERROR(SMALL(IF($D$5:$D$1004=$AP$6,$N$5:$N$1004,""),B821),"")</f>
        <v/>
      </c>
      <c r="BG821" s="112" t="str">
        <f>IF(IFERROR(MATCH(BF821,$BF$4:BF820,0),0)=0,MAX($BG$4:BG820)+1,"")</f>
        <v/>
      </c>
      <c r="BH821" s="113" t="str">
        <f t="shared" si="258"/>
        <v/>
      </c>
      <c r="BI821" s="112" t="str">
        <f t="shared" si="259"/>
        <v/>
      </c>
      <c r="BJ821" s="86" t="str">
        <f t="shared" si="260"/>
        <v/>
      </c>
      <c r="BK821" s="86" t="str">
        <f t="shared" si="264"/>
        <v/>
      </c>
      <c r="BL821" s="86" t="str">
        <f t="shared" si="261"/>
        <v/>
      </c>
      <c r="BM821" s="86" t="str">
        <f t="shared" si="265"/>
        <v/>
      </c>
    </row>
    <row r="822" spans="2:65" s="7" customFormat="1" x14ac:dyDescent="0.25">
      <c r="B822" s="104">
        <v>818</v>
      </c>
      <c r="C822" s="86">
        <f>IFERROR(INDEX(Backlog!B$6:B$1005,Calculation!$B822,1),"")</f>
        <v>0</v>
      </c>
      <c r="D822" s="86" t="str">
        <f>IFERROR(IF(INDEX(Backlog!C$6:C$1005,Calculation!$B822,1)="","",INDEX(Backlog!C$6:C$1005,Calculation!$B822,1)),"")</f>
        <v/>
      </c>
      <c r="E822" s="86" t="str">
        <f>IFERROR(""&amp;INDEX(Backlog!D$6:D$1005,Calculation!$B822,1),"")</f>
        <v/>
      </c>
      <c r="F822" s="86" t="str">
        <f>IFERROR(""&amp;INDEX(Backlog!E$6:E$1005,Calculation!$B822,1),"")</f>
        <v/>
      </c>
      <c r="G822" s="86" t="str">
        <f>IFERROR(""&amp;INDEX(Backlog!F$6:F$1005,Calculation!$B822,1),"")</f>
        <v/>
      </c>
      <c r="H822" s="86" t="str">
        <f>IFERROR(IF(INDEX(Backlog!G$6:G$1005,Calculation!$B822,1)="","",INDEX(Backlog!G$6:G$1005,Calculation!$B822,1)),"")</f>
        <v/>
      </c>
      <c r="I822" s="86" t="str">
        <f>IFERROR(IF(INDEX(Backlog!H$6:H$1005,Calculation!$B822,1)="","Not set",INDEX(Backlog!H$6:H$1005,Calculation!$B822,1)),"")</f>
        <v>Not set</v>
      </c>
      <c r="J822" s="86" t="str">
        <f>IFERROR(""&amp;INDEX(Backlog!I$6:I$1005,Calculation!$B822,1),"")</f>
        <v/>
      </c>
      <c r="K822" s="86" t="str">
        <f>IFERROR(IF(LEN(INDEX(Backlog!J$6:J$1005,Calculation!$B822,1))=0,"Not set",INDEX(Backlog!J$6:J$1005,Calculation!$B822,1)),"")</f>
        <v>Not set</v>
      </c>
      <c r="L822" s="105" t="str">
        <f>IFERROR(IF(INDEX(Backlog!K$6:K$1005,Calculation!$B822,1)="","",INDEX(Backlog!K$6:K$1005,Calculation!$B822,1)),"")</f>
        <v/>
      </c>
      <c r="M822" s="105" t="str">
        <f t="shared" si="248"/>
        <v/>
      </c>
      <c r="N822" s="105" t="str">
        <f>IFERROR(IF(INDEX(Backlog!L$6:L$1005,Calculation!$B822,1)="","",INDEX(Backlog!L$6:L$1005,Calculation!$B822,1)),"")</f>
        <v/>
      </c>
      <c r="O822" s="105" t="str">
        <f t="shared" si="249"/>
        <v/>
      </c>
      <c r="P822" s="86" t="str">
        <f>IFERROR(""&amp;INDEX(Backlog!M$6:M$1005,Calculation!$B822,1),"")</f>
        <v/>
      </c>
      <c r="Q822" s="106" t="str">
        <f t="shared" si="250"/>
        <v/>
      </c>
      <c r="R822" s="106">
        <f t="shared" si="251"/>
        <v>0</v>
      </c>
      <c r="T822" s="107">
        <f t="shared" si="252"/>
        <v>0</v>
      </c>
      <c r="U822" s="86">
        <f t="shared" si="253"/>
        <v>1</v>
      </c>
      <c r="V822" s="86">
        <f t="shared" si="254"/>
        <v>1</v>
      </c>
      <c r="W822" s="86">
        <f t="shared" si="255"/>
        <v>1</v>
      </c>
      <c r="X822" s="86">
        <f t="shared" si="262"/>
        <v>0</v>
      </c>
      <c r="Y822" s="86" t="str">
        <f t="shared" si="256"/>
        <v xml:space="preserve">#0 - </v>
      </c>
      <c r="Z822" s="86" t="str">
        <f t="shared" si="257"/>
        <v>-</v>
      </c>
      <c r="AA822" s="86" t="str">
        <f>IF(X822=0,"",IF(LEN(K822)=0,COLUMN(Kanban!$D$8),IFERROR(MATCH(K822,Kanban!$A$8:$AI$8,0),COLUMN(Kanban!$D$8))))</f>
        <v/>
      </c>
      <c r="AB822" s="86" t="str">
        <f>IF(X822=0,"",2*COUNTIF($AA$5:AA822,AA822)+$AF$5)</f>
        <v/>
      </c>
      <c r="AC822" s="106" t="str">
        <f t="shared" si="263"/>
        <v>-</v>
      </c>
      <c r="BF822" s="111" t="str">
        <f t="array" ref="BF822">IFERROR(SMALL(IF($D$5:$D$1004=$AP$6,$N$5:$N$1004,""),B822),"")</f>
        <v/>
      </c>
      <c r="BG822" s="112" t="str">
        <f>IF(IFERROR(MATCH(BF822,$BF$4:BF821,0),0)=0,MAX($BG$4:BG821)+1,"")</f>
        <v/>
      </c>
      <c r="BH822" s="113" t="str">
        <f t="shared" si="258"/>
        <v/>
      </c>
      <c r="BI822" s="112" t="str">
        <f t="shared" si="259"/>
        <v/>
      </c>
      <c r="BJ822" s="86" t="str">
        <f t="shared" si="260"/>
        <v/>
      </c>
      <c r="BK822" s="86" t="str">
        <f t="shared" si="264"/>
        <v/>
      </c>
      <c r="BL822" s="86" t="str">
        <f t="shared" si="261"/>
        <v/>
      </c>
      <c r="BM822" s="86" t="str">
        <f t="shared" si="265"/>
        <v/>
      </c>
    </row>
    <row r="823" spans="2:65" s="7" customFormat="1" x14ac:dyDescent="0.25">
      <c r="B823" s="104">
        <v>819</v>
      </c>
      <c r="C823" s="86">
        <f>IFERROR(INDEX(Backlog!B$6:B$1005,Calculation!$B823,1),"")</f>
        <v>0</v>
      </c>
      <c r="D823" s="86" t="str">
        <f>IFERROR(IF(INDEX(Backlog!C$6:C$1005,Calculation!$B823,1)="","",INDEX(Backlog!C$6:C$1005,Calculation!$B823,1)),"")</f>
        <v/>
      </c>
      <c r="E823" s="86" t="str">
        <f>IFERROR(""&amp;INDEX(Backlog!D$6:D$1005,Calculation!$B823,1),"")</f>
        <v/>
      </c>
      <c r="F823" s="86" t="str">
        <f>IFERROR(""&amp;INDEX(Backlog!E$6:E$1005,Calculation!$B823,1),"")</f>
        <v/>
      </c>
      <c r="G823" s="86" t="str">
        <f>IFERROR(""&amp;INDEX(Backlog!F$6:F$1005,Calculation!$B823,1),"")</f>
        <v/>
      </c>
      <c r="H823" s="86" t="str">
        <f>IFERROR(IF(INDEX(Backlog!G$6:G$1005,Calculation!$B823,1)="","",INDEX(Backlog!G$6:G$1005,Calculation!$B823,1)),"")</f>
        <v/>
      </c>
      <c r="I823" s="86" t="str">
        <f>IFERROR(IF(INDEX(Backlog!H$6:H$1005,Calculation!$B823,1)="","Not set",INDEX(Backlog!H$6:H$1005,Calculation!$B823,1)),"")</f>
        <v>Not set</v>
      </c>
      <c r="J823" s="86" t="str">
        <f>IFERROR(""&amp;INDEX(Backlog!I$6:I$1005,Calculation!$B823,1),"")</f>
        <v/>
      </c>
      <c r="K823" s="86" t="str">
        <f>IFERROR(IF(LEN(INDEX(Backlog!J$6:J$1005,Calculation!$B823,1))=0,"Not set",INDEX(Backlog!J$6:J$1005,Calculation!$B823,1)),"")</f>
        <v>Not set</v>
      </c>
      <c r="L823" s="105" t="str">
        <f>IFERROR(IF(INDEX(Backlog!K$6:K$1005,Calculation!$B823,1)="","",INDEX(Backlog!K$6:K$1005,Calculation!$B823,1)),"")</f>
        <v/>
      </c>
      <c r="M823" s="105" t="str">
        <f t="shared" si="248"/>
        <v/>
      </c>
      <c r="N823" s="105" t="str">
        <f>IFERROR(IF(INDEX(Backlog!L$6:L$1005,Calculation!$B823,1)="","",INDEX(Backlog!L$6:L$1005,Calculation!$B823,1)),"")</f>
        <v/>
      </c>
      <c r="O823" s="105" t="str">
        <f t="shared" si="249"/>
        <v/>
      </c>
      <c r="P823" s="86" t="str">
        <f>IFERROR(""&amp;INDEX(Backlog!M$6:M$1005,Calculation!$B823,1),"")</f>
        <v/>
      </c>
      <c r="Q823" s="106" t="str">
        <f t="shared" si="250"/>
        <v/>
      </c>
      <c r="R823" s="106">
        <f t="shared" si="251"/>
        <v>0</v>
      </c>
      <c r="T823" s="107">
        <f t="shared" si="252"/>
        <v>0</v>
      </c>
      <c r="U823" s="86">
        <f t="shared" si="253"/>
        <v>1</v>
      </c>
      <c r="V823" s="86">
        <f t="shared" si="254"/>
        <v>1</v>
      </c>
      <c r="W823" s="86">
        <f t="shared" si="255"/>
        <v>1</v>
      </c>
      <c r="X823" s="86">
        <f t="shared" si="262"/>
        <v>0</v>
      </c>
      <c r="Y823" s="86" t="str">
        <f t="shared" si="256"/>
        <v xml:space="preserve">#0 - </v>
      </c>
      <c r="Z823" s="86" t="str">
        <f t="shared" si="257"/>
        <v>-</v>
      </c>
      <c r="AA823" s="86" t="str">
        <f>IF(X823=0,"",IF(LEN(K823)=0,COLUMN(Kanban!$D$8),IFERROR(MATCH(K823,Kanban!$A$8:$AI$8,0),COLUMN(Kanban!$D$8))))</f>
        <v/>
      </c>
      <c r="AB823" s="86" t="str">
        <f>IF(X823=0,"",2*COUNTIF($AA$5:AA823,AA823)+$AF$5)</f>
        <v/>
      </c>
      <c r="AC823" s="106" t="str">
        <f t="shared" si="263"/>
        <v>-</v>
      </c>
      <c r="BF823" s="111" t="str">
        <f t="array" ref="BF823">IFERROR(SMALL(IF($D$5:$D$1004=$AP$6,$N$5:$N$1004,""),B823),"")</f>
        <v/>
      </c>
      <c r="BG823" s="112" t="str">
        <f>IF(IFERROR(MATCH(BF823,$BF$4:BF822,0),0)=0,MAX($BG$4:BG822)+1,"")</f>
        <v/>
      </c>
      <c r="BH823" s="113" t="str">
        <f t="shared" si="258"/>
        <v/>
      </c>
      <c r="BI823" s="112" t="str">
        <f t="shared" si="259"/>
        <v/>
      </c>
      <c r="BJ823" s="86" t="str">
        <f t="shared" si="260"/>
        <v/>
      </c>
      <c r="BK823" s="86" t="str">
        <f t="shared" si="264"/>
        <v/>
      </c>
      <c r="BL823" s="86" t="str">
        <f t="shared" si="261"/>
        <v/>
      </c>
      <c r="BM823" s="86" t="str">
        <f t="shared" si="265"/>
        <v/>
      </c>
    </row>
    <row r="824" spans="2:65" s="7" customFormat="1" x14ac:dyDescent="0.25">
      <c r="B824" s="104">
        <v>820</v>
      </c>
      <c r="C824" s="86">
        <f>IFERROR(INDEX(Backlog!B$6:B$1005,Calculation!$B824,1),"")</f>
        <v>0</v>
      </c>
      <c r="D824" s="86" t="str">
        <f>IFERROR(IF(INDEX(Backlog!C$6:C$1005,Calculation!$B824,1)="","",INDEX(Backlog!C$6:C$1005,Calculation!$B824,1)),"")</f>
        <v/>
      </c>
      <c r="E824" s="86" t="str">
        <f>IFERROR(""&amp;INDEX(Backlog!D$6:D$1005,Calculation!$B824,1),"")</f>
        <v/>
      </c>
      <c r="F824" s="86" t="str">
        <f>IFERROR(""&amp;INDEX(Backlog!E$6:E$1005,Calculation!$B824,1),"")</f>
        <v/>
      </c>
      <c r="G824" s="86" t="str">
        <f>IFERROR(""&amp;INDEX(Backlog!F$6:F$1005,Calculation!$B824,1),"")</f>
        <v/>
      </c>
      <c r="H824" s="86" t="str">
        <f>IFERROR(IF(INDEX(Backlog!G$6:G$1005,Calculation!$B824,1)="","",INDEX(Backlog!G$6:G$1005,Calculation!$B824,1)),"")</f>
        <v/>
      </c>
      <c r="I824" s="86" t="str">
        <f>IFERROR(IF(INDEX(Backlog!H$6:H$1005,Calculation!$B824,1)="","Not set",INDEX(Backlog!H$6:H$1005,Calculation!$B824,1)),"")</f>
        <v>Not set</v>
      </c>
      <c r="J824" s="86" t="str">
        <f>IFERROR(""&amp;INDEX(Backlog!I$6:I$1005,Calculation!$B824,1),"")</f>
        <v/>
      </c>
      <c r="K824" s="86" t="str">
        <f>IFERROR(IF(LEN(INDEX(Backlog!J$6:J$1005,Calculation!$B824,1))=0,"Not set",INDEX(Backlog!J$6:J$1005,Calculation!$B824,1)),"")</f>
        <v>Not set</v>
      </c>
      <c r="L824" s="105" t="str">
        <f>IFERROR(IF(INDEX(Backlog!K$6:K$1005,Calculation!$B824,1)="","",INDEX(Backlog!K$6:K$1005,Calculation!$B824,1)),"")</f>
        <v/>
      </c>
      <c r="M824" s="105" t="str">
        <f t="shared" si="248"/>
        <v/>
      </c>
      <c r="N824" s="105" t="str">
        <f>IFERROR(IF(INDEX(Backlog!L$6:L$1005,Calculation!$B824,1)="","",INDEX(Backlog!L$6:L$1005,Calculation!$B824,1)),"")</f>
        <v/>
      </c>
      <c r="O824" s="105" t="str">
        <f t="shared" si="249"/>
        <v/>
      </c>
      <c r="P824" s="86" t="str">
        <f>IFERROR(""&amp;INDEX(Backlog!M$6:M$1005,Calculation!$B824,1),"")</f>
        <v/>
      </c>
      <c r="Q824" s="106" t="str">
        <f t="shared" si="250"/>
        <v/>
      </c>
      <c r="R824" s="106">
        <f t="shared" si="251"/>
        <v>0</v>
      </c>
      <c r="T824" s="107">
        <f t="shared" si="252"/>
        <v>0</v>
      </c>
      <c r="U824" s="86">
        <f t="shared" si="253"/>
        <v>1</v>
      </c>
      <c r="V824" s="86">
        <f t="shared" si="254"/>
        <v>1</v>
      </c>
      <c r="W824" s="86">
        <f t="shared" si="255"/>
        <v>1</v>
      </c>
      <c r="X824" s="86">
        <f t="shared" si="262"/>
        <v>0</v>
      </c>
      <c r="Y824" s="86" t="str">
        <f t="shared" si="256"/>
        <v xml:space="preserve">#0 - </v>
      </c>
      <c r="Z824" s="86" t="str">
        <f t="shared" si="257"/>
        <v>-</v>
      </c>
      <c r="AA824" s="86" t="str">
        <f>IF(X824=0,"",IF(LEN(K824)=0,COLUMN(Kanban!$D$8),IFERROR(MATCH(K824,Kanban!$A$8:$AI$8,0),COLUMN(Kanban!$D$8))))</f>
        <v/>
      </c>
      <c r="AB824" s="86" t="str">
        <f>IF(X824=0,"",2*COUNTIF($AA$5:AA824,AA824)+$AF$5)</f>
        <v/>
      </c>
      <c r="AC824" s="106" t="str">
        <f t="shared" si="263"/>
        <v>-</v>
      </c>
      <c r="BF824" s="111" t="str">
        <f t="array" ref="BF824">IFERROR(SMALL(IF($D$5:$D$1004=$AP$6,$N$5:$N$1004,""),B824),"")</f>
        <v/>
      </c>
      <c r="BG824" s="112" t="str">
        <f>IF(IFERROR(MATCH(BF824,$BF$4:BF823,0),0)=0,MAX($BG$4:BG823)+1,"")</f>
        <v/>
      </c>
      <c r="BH824" s="113" t="str">
        <f t="shared" si="258"/>
        <v/>
      </c>
      <c r="BI824" s="112" t="str">
        <f t="shared" si="259"/>
        <v/>
      </c>
      <c r="BJ824" s="86" t="str">
        <f t="shared" si="260"/>
        <v/>
      </c>
      <c r="BK824" s="86" t="str">
        <f t="shared" si="264"/>
        <v/>
      </c>
      <c r="BL824" s="86" t="str">
        <f t="shared" si="261"/>
        <v/>
      </c>
      <c r="BM824" s="86" t="str">
        <f t="shared" si="265"/>
        <v/>
      </c>
    </row>
    <row r="825" spans="2:65" s="7" customFormat="1" x14ac:dyDescent="0.25">
      <c r="B825" s="104">
        <v>821</v>
      </c>
      <c r="C825" s="86">
        <f>IFERROR(INDEX(Backlog!B$6:B$1005,Calculation!$B825,1),"")</f>
        <v>0</v>
      </c>
      <c r="D825" s="86" t="str">
        <f>IFERROR(IF(INDEX(Backlog!C$6:C$1005,Calculation!$B825,1)="","",INDEX(Backlog!C$6:C$1005,Calculation!$B825,1)),"")</f>
        <v/>
      </c>
      <c r="E825" s="86" t="str">
        <f>IFERROR(""&amp;INDEX(Backlog!D$6:D$1005,Calculation!$B825,1),"")</f>
        <v/>
      </c>
      <c r="F825" s="86" t="str">
        <f>IFERROR(""&amp;INDEX(Backlog!E$6:E$1005,Calculation!$B825,1),"")</f>
        <v/>
      </c>
      <c r="G825" s="86" t="str">
        <f>IFERROR(""&amp;INDEX(Backlog!F$6:F$1005,Calculation!$B825,1),"")</f>
        <v/>
      </c>
      <c r="H825" s="86" t="str">
        <f>IFERROR(IF(INDEX(Backlog!G$6:G$1005,Calculation!$B825,1)="","",INDEX(Backlog!G$6:G$1005,Calculation!$B825,1)),"")</f>
        <v/>
      </c>
      <c r="I825" s="86" t="str">
        <f>IFERROR(IF(INDEX(Backlog!H$6:H$1005,Calculation!$B825,1)="","Not set",INDEX(Backlog!H$6:H$1005,Calculation!$B825,1)),"")</f>
        <v>Not set</v>
      </c>
      <c r="J825" s="86" t="str">
        <f>IFERROR(""&amp;INDEX(Backlog!I$6:I$1005,Calculation!$B825,1),"")</f>
        <v/>
      </c>
      <c r="K825" s="86" t="str">
        <f>IFERROR(IF(LEN(INDEX(Backlog!J$6:J$1005,Calculation!$B825,1))=0,"Not set",INDEX(Backlog!J$6:J$1005,Calculation!$B825,1)),"")</f>
        <v>Not set</v>
      </c>
      <c r="L825" s="105" t="str">
        <f>IFERROR(IF(INDEX(Backlog!K$6:K$1005,Calculation!$B825,1)="","",INDEX(Backlog!K$6:K$1005,Calculation!$B825,1)),"")</f>
        <v/>
      </c>
      <c r="M825" s="105" t="str">
        <f t="shared" si="248"/>
        <v/>
      </c>
      <c r="N825" s="105" t="str">
        <f>IFERROR(IF(INDEX(Backlog!L$6:L$1005,Calculation!$B825,1)="","",INDEX(Backlog!L$6:L$1005,Calculation!$B825,1)),"")</f>
        <v/>
      </c>
      <c r="O825" s="105" t="str">
        <f t="shared" si="249"/>
        <v/>
      </c>
      <c r="P825" s="86" t="str">
        <f>IFERROR(""&amp;INDEX(Backlog!M$6:M$1005,Calculation!$B825,1),"")</f>
        <v/>
      </c>
      <c r="Q825" s="106" t="str">
        <f t="shared" si="250"/>
        <v/>
      </c>
      <c r="R825" s="106">
        <f t="shared" si="251"/>
        <v>0</v>
      </c>
      <c r="T825" s="107">
        <f t="shared" si="252"/>
        <v>0</v>
      </c>
      <c r="U825" s="86">
        <f t="shared" si="253"/>
        <v>1</v>
      </c>
      <c r="V825" s="86">
        <f t="shared" si="254"/>
        <v>1</v>
      </c>
      <c r="W825" s="86">
        <f t="shared" si="255"/>
        <v>1</v>
      </c>
      <c r="X825" s="86">
        <f t="shared" si="262"/>
        <v>0</v>
      </c>
      <c r="Y825" s="86" t="str">
        <f t="shared" si="256"/>
        <v xml:space="preserve">#0 - </v>
      </c>
      <c r="Z825" s="86" t="str">
        <f t="shared" si="257"/>
        <v>-</v>
      </c>
      <c r="AA825" s="86" t="str">
        <f>IF(X825=0,"",IF(LEN(K825)=0,COLUMN(Kanban!$D$8),IFERROR(MATCH(K825,Kanban!$A$8:$AI$8,0),COLUMN(Kanban!$D$8))))</f>
        <v/>
      </c>
      <c r="AB825" s="86" t="str">
        <f>IF(X825=0,"",2*COUNTIF($AA$5:AA825,AA825)+$AF$5)</f>
        <v/>
      </c>
      <c r="AC825" s="106" t="str">
        <f t="shared" si="263"/>
        <v>-</v>
      </c>
      <c r="BF825" s="111" t="str">
        <f t="array" ref="BF825">IFERROR(SMALL(IF($D$5:$D$1004=$AP$6,$N$5:$N$1004,""),B825),"")</f>
        <v/>
      </c>
      <c r="BG825" s="112" t="str">
        <f>IF(IFERROR(MATCH(BF825,$BF$4:BF824,0),0)=0,MAX($BG$4:BG824)+1,"")</f>
        <v/>
      </c>
      <c r="BH825" s="113" t="str">
        <f t="shared" si="258"/>
        <v/>
      </c>
      <c r="BI825" s="112" t="str">
        <f t="shared" si="259"/>
        <v/>
      </c>
      <c r="BJ825" s="86" t="str">
        <f t="shared" si="260"/>
        <v/>
      </c>
      <c r="BK825" s="86" t="str">
        <f t="shared" si="264"/>
        <v/>
      </c>
      <c r="BL825" s="86" t="str">
        <f t="shared" si="261"/>
        <v/>
      </c>
      <c r="BM825" s="86" t="str">
        <f t="shared" si="265"/>
        <v/>
      </c>
    </row>
    <row r="826" spans="2:65" s="7" customFormat="1" x14ac:dyDescent="0.25">
      <c r="B826" s="104">
        <v>822</v>
      </c>
      <c r="C826" s="86">
        <f>IFERROR(INDEX(Backlog!B$6:B$1005,Calculation!$B826,1),"")</f>
        <v>0</v>
      </c>
      <c r="D826" s="86" t="str">
        <f>IFERROR(IF(INDEX(Backlog!C$6:C$1005,Calculation!$B826,1)="","",INDEX(Backlog!C$6:C$1005,Calculation!$B826,1)),"")</f>
        <v/>
      </c>
      <c r="E826" s="86" t="str">
        <f>IFERROR(""&amp;INDEX(Backlog!D$6:D$1005,Calculation!$B826,1),"")</f>
        <v/>
      </c>
      <c r="F826" s="86" t="str">
        <f>IFERROR(""&amp;INDEX(Backlog!E$6:E$1005,Calculation!$B826,1),"")</f>
        <v/>
      </c>
      <c r="G826" s="86" t="str">
        <f>IFERROR(""&amp;INDEX(Backlog!F$6:F$1005,Calculation!$B826,1),"")</f>
        <v/>
      </c>
      <c r="H826" s="86" t="str">
        <f>IFERROR(IF(INDEX(Backlog!G$6:G$1005,Calculation!$B826,1)="","",INDEX(Backlog!G$6:G$1005,Calculation!$B826,1)),"")</f>
        <v/>
      </c>
      <c r="I826" s="86" t="str">
        <f>IFERROR(IF(INDEX(Backlog!H$6:H$1005,Calculation!$B826,1)="","Not set",INDEX(Backlog!H$6:H$1005,Calculation!$B826,1)),"")</f>
        <v>Not set</v>
      </c>
      <c r="J826" s="86" t="str">
        <f>IFERROR(""&amp;INDEX(Backlog!I$6:I$1005,Calculation!$B826,1),"")</f>
        <v/>
      </c>
      <c r="K826" s="86" t="str">
        <f>IFERROR(IF(LEN(INDEX(Backlog!J$6:J$1005,Calculation!$B826,1))=0,"Not set",INDEX(Backlog!J$6:J$1005,Calculation!$B826,1)),"")</f>
        <v>Not set</v>
      </c>
      <c r="L826" s="105" t="str">
        <f>IFERROR(IF(INDEX(Backlog!K$6:K$1005,Calculation!$B826,1)="","",INDEX(Backlog!K$6:K$1005,Calculation!$B826,1)),"")</f>
        <v/>
      </c>
      <c r="M826" s="105" t="str">
        <f t="shared" si="248"/>
        <v/>
      </c>
      <c r="N826" s="105" t="str">
        <f>IFERROR(IF(INDEX(Backlog!L$6:L$1005,Calculation!$B826,1)="","",INDEX(Backlog!L$6:L$1005,Calculation!$B826,1)),"")</f>
        <v/>
      </c>
      <c r="O826" s="105" t="str">
        <f t="shared" si="249"/>
        <v/>
      </c>
      <c r="P826" s="86" t="str">
        <f>IFERROR(""&amp;INDEX(Backlog!M$6:M$1005,Calculation!$B826,1),"")</f>
        <v/>
      </c>
      <c r="Q826" s="106" t="str">
        <f t="shared" si="250"/>
        <v/>
      </c>
      <c r="R826" s="106">
        <f t="shared" si="251"/>
        <v>0</v>
      </c>
      <c r="T826" s="107">
        <f t="shared" si="252"/>
        <v>0</v>
      </c>
      <c r="U826" s="86">
        <f t="shared" si="253"/>
        <v>1</v>
      </c>
      <c r="V826" s="86">
        <f t="shared" si="254"/>
        <v>1</v>
      </c>
      <c r="W826" s="86">
        <f t="shared" si="255"/>
        <v>1</v>
      </c>
      <c r="X826" s="86">
        <f t="shared" si="262"/>
        <v>0</v>
      </c>
      <c r="Y826" s="86" t="str">
        <f t="shared" si="256"/>
        <v xml:space="preserve">#0 - </v>
      </c>
      <c r="Z826" s="86" t="str">
        <f t="shared" si="257"/>
        <v>-</v>
      </c>
      <c r="AA826" s="86" t="str">
        <f>IF(X826=0,"",IF(LEN(K826)=0,COLUMN(Kanban!$D$8),IFERROR(MATCH(K826,Kanban!$A$8:$AI$8,0),COLUMN(Kanban!$D$8))))</f>
        <v/>
      </c>
      <c r="AB826" s="86" t="str">
        <f>IF(X826=0,"",2*COUNTIF($AA$5:AA826,AA826)+$AF$5)</f>
        <v/>
      </c>
      <c r="AC826" s="106" t="str">
        <f t="shared" si="263"/>
        <v>-</v>
      </c>
      <c r="BF826" s="111" t="str">
        <f t="array" ref="BF826">IFERROR(SMALL(IF($D$5:$D$1004=$AP$6,$N$5:$N$1004,""),B826),"")</f>
        <v/>
      </c>
      <c r="BG826" s="112" t="str">
        <f>IF(IFERROR(MATCH(BF826,$BF$4:BF825,0),0)=0,MAX($BG$4:BG825)+1,"")</f>
        <v/>
      </c>
      <c r="BH826" s="113" t="str">
        <f t="shared" si="258"/>
        <v/>
      </c>
      <c r="BI826" s="112" t="str">
        <f t="shared" si="259"/>
        <v/>
      </c>
      <c r="BJ826" s="86" t="str">
        <f t="shared" si="260"/>
        <v/>
      </c>
      <c r="BK826" s="86" t="str">
        <f t="shared" si="264"/>
        <v/>
      </c>
      <c r="BL826" s="86" t="str">
        <f t="shared" si="261"/>
        <v/>
      </c>
      <c r="BM826" s="86" t="str">
        <f t="shared" si="265"/>
        <v/>
      </c>
    </row>
    <row r="827" spans="2:65" s="7" customFormat="1" x14ac:dyDescent="0.25">
      <c r="B827" s="104">
        <v>823</v>
      </c>
      <c r="C827" s="86">
        <f>IFERROR(INDEX(Backlog!B$6:B$1005,Calculation!$B827,1),"")</f>
        <v>0</v>
      </c>
      <c r="D827" s="86" t="str">
        <f>IFERROR(IF(INDEX(Backlog!C$6:C$1005,Calculation!$B827,1)="","",INDEX(Backlog!C$6:C$1005,Calculation!$B827,1)),"")</f>
        <v/>
      </c>
      <c r="E827" s="86" t="str">
        <f>IFERROR(""&amp;INDEX(Backlog!D$6:D$1005,Calculation!$B827,1),"")</f>
        <v/>
      </c>
      <c r="F827" s="86" t="str">
        <f>IFERROR(""&amp;INDEX(Backlog!E$6:E$1005,Calculation!$B827,1),"")</f>
        <v/>
      </c>
      <c r="G827" s="86" t="str">
        <f>IFERROR(""&amp;INDEX(Backlog!F$6:F$1005,Calculation!$B827,1),"")</f>
        <v/>
      </c>
      <c r="H827" s="86" t="str">
        <f>IFERROR(IF(INDEX(Backlog!G$6:G$1005,Calculation!$B827,1)="","",INDEX(Backlog!G$6:G$1005,Calculation!$B827,1)),"")</f>
        <v/>
      </c>
      <c r="I827" s="86" t="str">
        <f>IFERROR(IF(INDEX(Backlog!H$6:H$1005,Calculation!$B827,1)="","Not set",INDEX(Backlog!H$6:H$1005,Calculation!$B827,1)),"")</f>
        <v>Not set</v>
      </c>
      <c r="J827" s="86" t="str">
        <f>IFERROR(""&amp;INDEX(Backlog!I$6:I$1005,Calculation!$B827,1),"")</f>
        <v/>
      </c>
      <c r="K827" s="86" t="str">
        <f>IFERROR(IF(LEN(INDEX(Backlog!J$6:J$1005,Calculation!$B827,1))=0,"Not set",INDEX(Backlog!J$6:J$1005,Calculation!$B827,1)),"")</f>
        <v>Not set</v>
      </c>
      <c r="L827" s="105" t="str">
        <f>IFERROR(IF(INDEX(Backlog!K$6:K$1005,Calculation!$B827,1)="","",INDEX(Backlog!K$6:K$1005,Calculation!$B827,1)),"")</f>
        <v/>
      </c>
      <c r="M827" s="105" t="str">
        <f t="shared" si="248"/>
        <v/>
      </c>
      <c r="N827" s="105" t="str">
        <f>IFERROR(IF(INDEX(Backlog!L$6:L$1005,Calculation!$B827,1)="","",INDEX(Backlog!L$6:L$1005,Calculation!$B827,1)),"")</f>
        <v/>
      </c>
      <c r="O827" s="105" t="str">
        <f t="shared" si="249"/>
        <v/>
      </c>
      <c r="P827" s="86" t="str">
        <f>IFERROR(""&amp;INDEX(Backlog!M$6:M$1005,Calculation!$B827,1),"")</f>
        <v/>
      </c>
      <c r="Q827" s="106" t="str">
        <f t="shared" si="250"/>
        <v/>
      </c>
      <c r="R827" s="106">
        <f t="shared" si="251"/>
        <v>0</v>
      </c>
      <c r="T827" s="107">
        <f t="shared" si="252"/>
        <v>0</v>
      </c>
      <c r="U827" s="86">
        <f t="shared" si="253"/>
        <v>1</v>
      </c>
      <c r="V827" s="86">
        <f t="shared" si="254"/>
        <v>1</v>
      </c>
      <c r="W827" s="86">
        <f t="shared" si="255"/>
        <v>1</v>
      </c>
      <c r="X827" s="86">
        <f t="shared" si="262"/>
        <v>0</v>
      </c>
      <c r="Y827" s="86" t="str">
        <f t="shared" si="256"/>
        <v xml:space="preserve">#0 - </v>
      </c>
      <c r="Z827" s="86" t="str">
        <f t="shared" si="257"/>
        <v>-</v>
      </c>
      <c r="AA827" s="86" t="str">
        <f>IF(X827=0,"",IF(LEN(K827)=0,COLUMN(Kanban!$D$8),IFERROR(MATCH(K827,Kanban!$A$8:$AI$8,0),COLUMN(Kanban!$D$8))))</f>
        <v/>
      </c>
      <c r="AB827" s="86" t="str">
        <f>IF(X827=0,"",2*COUNTIF($AA$5:AA827,AA827)+$AF$5)</f>
        <v/>
      </c>
      <c r="AC827" s="106" t="str">
        <f t="shared" si="263"/>
        <v>-</v>
      </c>
      <c r="BF827" s="111" t="str">
        <f t="array" ref="BF827">IFERROR(SMALL(IF($D$5:$D$1004=$AP$6,$N$5:$N$1004,""),B827),"")</f>
        <v/>
      </c>
      <c r="BG827" s="112" t="str">
        <f>IF(IFERROR(MATCH(BF827,$BF$4:BF826,0),0)=0,MAX($BG$4:BG826)+1,"")</f>
        <v/>
      </c>
      <c r="BH827" s="113" t="str">
        <f t="shared" si="258"/>
        <v/>
      </c>
      <c r="BI827" s="112" t="str">
        <f t="shared" si="259"/>
        <v/>
      </c>
      <c r="BJ827" s="86" t="str">
        <f t="shared" si="260"/>
        <v/>
      </c>
      <c r="BK827" s="86" t="str">
        <f t="shared" si="264"/>
        <v/>
      </c>
      <c r="BL827" s="86" t="str">
        <f t="shared" si="261"/>
        <v/>
      </c>
      <c r="BM827" s="86" t="str">
        <f t="shared" si="265"/>
        <v/>
      </c>
    </row>
    <row r="828" spans="2:65" s="7" customFormat="1" x14ac:dyDescent="0.25">
      <c r="B828" s="104">
        <v>824</v>
      </c>
      <c r="C828" s="86">
        <f>IFERROR(INDEX(Backlog!B$6:B$1005,Calculation!$B828,1),"")</f>
        <v>0</v>
      </c>
      <c r="D828" s="86" t="str">
        <f>IFERROR(IF(INDEX(Backlog!C$6:C$1005,Calculation!$B828,1)="","",INDEX(Backlog!C$6:C$1005,Calculation!$B828,1)),"")</f>
        <v/>
      </c>
      <c r="E828" s="86" t="str">
        <f>IFERROR(""&amp;INDEX(Backlog!D$6:D$1005,Calculation!$B828,1),"")</f>
        <v/>
      </c>
      <c r="F828" s="86" t="str">
        <f>IFERROR(""&amp;INDEX(Backlog!E$6:E$1005,Calculation!$B828,1),"")</f>
        <v/>
      </c>
      <c r="G828" s="86" t="str">
        <f>IFERROR(""&amp;INDEX(Backlog!F$6:F$1005,Calculation!$B828,1),"")</f>
        <v/>
      </c>
      <c r="H828" s="86" t="str">
        <f>IFERROR(IF(INDEX(Backlog!G$6:G$1005,Calculation!$B828,1)="","",INDEX(Backlog!G$6:G$1005,Calculation!$B828,1)),"")</f>
        <v/>
      </c>
      <c r="I828" s="86" t="str">
        <f>IFERROR(IF(INDEX(Backlog!H$6:H$1005,Calculation!$B828,1)="","Not set",INDEX(Backlog!H$6:H$1005,Calculation!$B828,1)),"")</f>
        <v>Not set</v>
      </c>
      <c r="J828" s="86" t="str">
        <f>IFERROR(""&amp;INDEX(Backlog!I$6:I$1005,Calculation!$B828,1),"")</f>
        <v/>
      </c>
      <c r="K828" s="86" t="str">
        <f>IFERROR(IF(LEN(INDEX(Backlog!J$6:J$1005,Calculation!$B828,1))=0,"Not set",INDEX(Backlog!J$6:J$1005,Calculation!$B828,1)),"")</f>
        <v>Not set</v>
      </c>
      <c r="L828" s="105" t="str">
        <f>IFERROR(IF(INDEX(Backlog!K$6:K$1005,Calculation!$B828,1)="","",INDEX(Backlog!K$6:K$1005,Calculation!$B828,1)),"")</f>
        <v/>
      </c>
      <c r="M828" s="105" t="str">
        <f t="shared" si="248"/>
        <v/>
      </c>
      <c r="N828" s="105" t="str">
        <f>IFERROR(IF(INDEX(Backlog!L$6:L$1005,Calculation!$B828,1)="","",INDEX(Backlog!L$6:L$1005,Calculation!$B828,1)),"")</f>
        <v/>
      </c>
      <c r="O828" s="105" t="str">
        <f t="shared" si="249"/>
        <v/>
      </c>
      <c r="P828" s="86" t="str">
        <f>IFERROR(""&amp;INDEX(Backlog!M$6:M$1005,Calculation!$B828,1),"")</f>
        <v/>
      </c>
      <c r="Q828" s="106" t="str">
        <f t="shared" si="250"/>
        <v/>
      </c>
      <c r="R828" s="106">
        <f t="shared" si="251"/>
        <v>0</v>
      </c>
      <c r="T828" s="107">
        <f t="shared" si="252"/>
        <v>0</v>
      </c>
      <c r="U828" s="86">
        <f t="shared" si="253"/>
        <v>1</v>
      </c>
      <c r="V828" s="86">
        <f t="shared" si="254"/>
        <v>1</v>
      </c>
      <c r="W828" s="86">
        <f t="shared" si="255"/>
        <v>1</v>
      </c>
      <c r="X828" s="86">
        <f t="shared" si="262"/>
        <v>0</v>
      </c>
      <c r="Y828" s="86" t="str">
        <f t="shared" si="256"/>
        <v xml:space="preserve">#0 - </v>
      </c>
      <c r="Z828" s="86" t="str">
        <f t="shared" si="257"/>
        <v>-</v>
      </c>
      <c r="AA828" s="86" t="str">
        <f>IF(X828=0,"",IF(LEN(K828)=0,COLUMN(Kanban!$D$8),IFERROR(MATCH(K828,Kanban!$A$8:$AI$8,0),COLUMN(Kanban!$D$8))))</f>
        <v/>
      </c>
      <c r="AB828" s="86" t="str">
        <f>IF(X828=0,"",2*COUNTIF($AA$5:AA828,AA828)+$AF$5)</f>
        <v/>
      </c>
      <c r="AC828" s="106" t="str">
        <f t="shared" si="263"/>
        <v>-</v>
      </c>
      <c r="BF828" s="111" t="str">
        <f t="array" ref="BF828">IFERROR(SMALL(IF($D$5:$D$1004=$AP$6,$N$5:$N$1004,""),B828),"")</f>
        <v/>
      </c>
      <c r="BG828" s="112" t="str">
        <f>IF(IFERROR(MATCH(BF828,$BF$4:BF827,0),0)=0,MAX($BG$4:BG827)+1,"")</f>
        <v/>
      </c>
      <c r="BH828" s="113" t="str">
        <f t="shared" si="258"/>
        <v/>
      </c>
      <c r="BI828" s="112" t="str">
        <f t="shared" si="259"/>
        <v/>
      </c>
      <c r="BJ828" s="86" t="str">
        <f t="shared" si="260"/>
        <v/>
      </c>
      <c r="BK828" s="86" t="str">
        <f t="shared" si="264"/>
        <v/>
      </c>
      <c r="BL828" s="86" t="str">
        <f t="shared" si="261"/>
        <v/>
      </c>
      <c r="BM828" s="86" t="str">
        <f t="shared" si="265"/>
        <v/>
      </c>
    </row>
    <row r="829" spans="2:65" s="7" customFormat="1" x14ac:dyDescent="0.25">
      <c r="B829" s="104">
        <v>825</v>
      </c>
      <c r="C829" s="86">
        <f>IFERROR(INDEX(Backlog!B$6:B$1005,Calculation!$B829,1),"")</f>
        <v>0</v>
      </c>
      <c r="D829" s="86" t="str">
        <f>IFERROR(IF(INDEX(Backlog!C$6:C$1005,Calculation!$B829,1)="","",INDEX(Backlog!C$6:C$1005,Calculation!$B829,1)),"")</f>
        <v/>
      </c>
      <c r="E829" s="86" t="str">
        <f>IFERROR(""&amp;INDEX(Backlog!D$6:D$1005,Calculation!$B829,1),"")</f>
        <v/>
      </c>
      <c r="F829" s="86" t="str">
        <f>IFERROR(""&amp;INDEX(Backlog!E$6:E$1005,Calculation!$B829,1),"")</f>
        <v/>
      </c>
      <c r="G829" s="86" t="str">
        <f>IFERROR(""&amp;INDEX(Backlog!F$6:F$1005,Calculation!$B829,1),"")</f>
        <v/>
      </c>
      <c r="H829" s="86" t="str">
        <f>IFERROR(IF(INDEX(Backlog!G$6:G$1005,Calculation!$B829,1)="","",INDEX(Backlog!G$6:G$1005,Calculation!$B829,1)),"")</f>
        <v/>
      </c>
      <c r="I829" s="86" t="str">
        <f>IFERROR(IF(INDEX(Backlog!H$6:H$1005,Calculation!$B829,1)="","Not set",INDEX(Backlog!H$6:H$1005,Calculation!$B829,1)),"")</f>
        <v>Not set</v>
      </c>
      <c r="J829" s="86" t="str">
        <f>IFERROR(""&amp;INDEX(Backlog!I$6:I$1005,Calculation!$B829,1),"")</f>
        <v/>
      </c>
      <c r="K829" s="86" t="str">
        <f>IFERROR(IF(LEN(INDEX(Backlog!J$6:J$1005,Calculation!$B829,1))=0,"Not set",INDEX(Backlog!J$6:J$1005,Calculation!$B829,1)),"")</f>
        <v>Not set</v>
      </c>
      <c r="L829" s="105" t="str">
        <f>IFERROR(IF(INDEX(Backlog!K$6:K$1005,Calculation!$B829,1)="","",INDEX(Backlog!K$6:K$1005,Calculation!$B829,1)),"")</f>
        <v/>
      </c>
      <c r="M829" s="105" t="str">
        <f t="shared" si="248"/>
        <v/>
      </c>
      <c r="N829" s="105" t="str">
        <f>IFERROR(IF(INDEX(Backlog!L$6:L$1005,Calculation!$B829,1)="","",INDEX(Backlog!L$6:L$1005,Calculation!$B829,1)),"")</f>
        <v/>
      </c>
      <c r="O829" s="105" t="str">
        <f t="shared" si="249"/>
        <v/>
      </c>
      <c r="P829" s="86" t="str">
        <f>IFERROR(""&amp;INDEX(Backlog!M$6:M$1005,Calculation!$B829,1),"")</f>
        <v/>
      </c>
      <c r="Q829" s="106" t="str">
        <f t="shared" si="250"/>
        <v/>
      </c>
      <c r="R829" s="106">
        <f t="shared" si="251"/>
        <v>0</v>
      </c>
      <c r="T829" s="107">
        <f t="shared" si="252"/>
        <v>0</v>
      </c>
      <c r="U829" s="86">
        <f t="shared" si="253"/>
        <v>1</v>
      </c>
      <c r="V829" s="86">
        <f t="shared" si="254"/>
        <v>1</v>
      </c>
      <c r="W829" s="86">
        <f t="shared" si="255"/>
        <v>1</v>
      </c>
      <c r="X829" s="86">
        <f t="shared" si="262"/>
        <v>0</v>
      </c>
      <c r="Y829" s="86" t="str">
        <f t="shared" si="256"/>
        <v xml:space="preserve">#0 - </v>
      </c>
      <c r="Z829" s="86" t="str">
        <f t="shared" si="257"/>
        <v>-</v>
      </c>
      <c r="AA829" s="86" t="str">
        <f>IF(X829=0,"",IF(LEN(K829)=0,COLUMN(Kanban!$D$8),IFERROR(MATCH(K829,Kanban!$A$8:$AI$8,0),COLUMN(Kanban!$D$8))))</f>
        <v/>
      </c>
      <c r="AB829" s="86" t="str">
        <f>IF(X829=0,"",2*COUNTIF($AA$5:AA829,AA829)+$AF$5)</f>
        <v/>
      </c>
      <c r="AC829" s="106" t="str">
        <f t="shared" si="263"/>
        <v>-</v>
      </c>
      <c r="BF829" s="111" t="str">
        <f t="array" ref="BF829">IFERROR(SMALL(IF($D$5:$D$1004=$AP$6,$N$5:$N$1004,""),B829),"")</f>
        <v/>
      </c>
      <c r="BG829" s="112" t="str">
        <f>IF(IFERROR(MATCH(BF829,$BF$4:BF828,0),0)=0,MAX($BG$4:BG828)+1,"")</f>
        <v/>
      </c>
      <c r="BH829" s="113" t="str">
        <f t="shared" si="258"/>
        <v/>
      </c>
      <c r="BI829" s="112" t="str">
        <f t="shared" si="259"/>
        <v/>
      </c>
      <c r="BJ829" s="86" t="str">
        <f t="shared" si="260"/>
        <v/>
      </c>
      <c r="BK829" s="86" t="str">
        <f t="shared" si="264"/>
        <v/>
      </c>
      <c r="BL829" s="86" t="str">
        <f t="shared" si="261"/>
        <v/>
      </c>
      <c r="BM829" s="86" t="str">
        <f t="shared" si="265"/>
        <v/>
      </c>
    </row>
    <row r="830" spans="2:65" s="7" customFormat="1" x14ac:dyDescent="0.25">
      <c r="B830" s="104">
        <v>826</v>
      </c>
      <c r="C830" s="86">
        <f>IFERROR(INDEX(Backlog!B$6:B$1005,Calculation!$B830,1),"")</f>
        <v>0</v>
      </c>
      <c r="D830" s="86" t="str">
        <f>IFERROR(IF(INDEX(Backlog!C$6:C$1005,Calculation!$B830,1)="","",INDEX(Backlog!C$6:C$1005,Calculation!$B830,1)),"")</f>
        <v/>
      </c>
      <c r="E830" s="86" t="str">
        <f>IFERROR(""&amp;INDEX(Backlog!D$6:D$1005,Calculation!$B830,1),"")</f>
        <v/>
      </c>
      <c r="F830" s="86" t="str">
        <f>IFERROR(""&amp;INDEX(Backlog!E$6:E$1005,Calculation!$B830,1),"")</f>
        <v/>
      </c>
      <c r="G830" s="86" t="str">
        <f>IFERROR(""&amp;INDEX(Backlog!F$6:F$1005,Calculation!$B830,1),"")</f>
        <v/>
      </c>
      <c r="H830" s="86" t="str">
        <f>IFERROR(IF(INDEX(Backlog!G$6:G$1005,Calculation!$B830,1)="","",INDEX(Backlog!G$6:G$1005,Calculation!$B830,1)),"")</f>
        <v/>
      </c>
      <c r="I830" s="86" t="str">
        <f>IFERROR(IF(INDEX(Backlog!H$6:H$1005,Calculation!$B830,1)="","Not set",INDEX(Backlog!H$6:H$1005,Calculation!$B830,1)),"")</f>
        <v>Not set</v>
      </c>
      <c r="J830" s="86" t="str">
        <f>IFERROR(""&amp;INDEX(Backlog!I$6:I$1005,Calculation!$B830,1),"")</f>
        <v/>
      </c>
      <c r="K830" s="86" t="str">
        <f>IFERROR(IF(LEN(INDEX(Backlog!J$6:J$1005,Calculation!$B830,1))=0,"Not set",INDEX(Backlog!J$6:J$1005,Calculation!$B830,1)),"")</f>
        <v>Not set</v>
      </c>
      <c r="L830" s="105" t="str">
        <f>IFERROR(IF(INDEX(Backlog!K$6:K$1005,Calculation!$B830,1)="","",INDEX(Backlog!K$6:K$1005,Calculation!$B830,1)),"")</f>
        <v/>
      </c>
      <c r="M830" s="105" t="str">
        <f t="shared" si="248"/>
        <v/>
      </c>
      <c r="N830" s="105" t="str">
        <f>IFERROR(IF(INDEX(Backlog!L$6:L$1005,Calculation!$B830,1)="","",INDEX(Backlog!L$6:L$1005,Calculation!$B830,1)),"")</f>
        <v/>
      </c>
      <c r="O830" s="105" t="str">
        <f t="shared" si="249"/>
        <v/>
      </c>
      <c r="P830" s="86" t="str">
        <f>IFERROR(""&amp;INDEX(Backlog!M$6:M$1005,Calculation!$B830,1),"")</f>
        <v/>
      </c>
      <c r="Q830" s="106" t="str">
        <f t="shared" si="250"/>
        <v/>
      </c>
      <c r="R830" s="106">
        <f t="shared" si="251"/>
        <v>0</v>
      </c>
      <c r="T830" s="107">
        <f t="shared" si="252"/>
        <v>0</v>
      </c>
      <c r="U830" s="86">
        <f t="shared" si="253"/>
        <v>1</v>
      </c>
      <c r="V830" s="86">
        <f t="shared" si="254"/>
        <v>1</v>
      </c>
      <c r="W830" s="86">
        <f t="shared" si="255"/>
        <v>1</v>
      </c>
      <c r="X830" s="86">
        <f t="shared" si="262"/>
        <v>0</v>
      </c>
      <c r="Y830" s="86" t="str">
        <f t="shared" si="256"/>
        <v xml:space="preserve">#0 - </v>
      </c>
      <c r="Z830" s="86" t="str">
        <f t="shared" si="257"/>
        <v>-</v>
      </c>
      <c r="AA830" s="86" t="str">
        <f>IF(X830=0,"",IF(LEN(K830)=0,COLUMN(Kanban!$D$8),IFERROR(MATCH(K830,Kanban!$A$8:$AI$8,0),COLUMN(Kanban!$D$8))))</f>
        <v/>
      </c>
      <c r="AB830" s="86" t="str">
        <f>IF(X830=0,"",2*COUNTIF($AA$5:AA830,AA830)+$AF$5)</f>
        <v/>
      </c>
      <c r="AC830" s="106" t="str">
        <f t="shared" si="263"/>
        <v>-</v>
      </c>
      <c r="BF830" s="111" t="str">
        <f t="array" ref="BF830">IFERROR(SMALL(IF($D$5:$D$1004=$AP$6,$N$5:$N$1004,""),B830),"")</f>
        <v/>
      </c>
      <c r="BG830" s="112" t="str">
        <f>IF(IFERROR(MATCH(BF830,$BF$4:BF829,0),0)=0,MAX($BG$4:BG829)+1,"")</f>
        <v/>
      </c>
      <c r="BH830" s="113" t="str">
        <f t="shared" si="258"/>
        <v/>
      </c>
      <c r="BI830" s="112" t="str">
        <f t="shared" si="259"/>
        <v/>
      </c>
      <c r="BJ830" s="86" t="str">
        <f t="shared" si="260"/>
        <v/>
      </c>
      <c r="BK830" s="86" t="str">
        <f t="shared" si="264"/>
        <v/>
      </c>
      <c r="BL830" s="86" t="str">
        <f t="shared" si="261"/>
        <v/>
      </c>
      <c r="BM830" s="86" t="str">
        <f t="shared" si="265"/>
        <v/>
      </c>
    </row>
    <row r="831" spans="2:65" s="7" customFormat="1" x14ac:dyDescent="0.25">
      <c r="B831" s="104">
        <v>827</v>
      </c>
      <c r="C831" s="86">
        <f>IFERROR(INDEX(Backlog!B$6:B$1005,Calculation!$B831,1),"")</f>
        <v>0</v>
      </c>
      <c r="D831" s="86" t="str">
        <f>IFERROR(IF(INDEX(Backlog!C$6:C$1005,Calculation!$B831,1)="","",INDEX(Backlog!C$6:C$1005,Calculation!$B831,1)),"")</f>
        <v/>
      </c>
      <c r="E831" s="86" t="str">
        <f>IFERROR(""&amp;INDEX(Backlog!D$6:D$1005,Calculation!$B831,1),"")</f>
        <v/>
      </c>
      <c r="F831" s="86" t="str">
        <f>IFERROR(""&amp;INDEX(Backlog!E$6:E$1005,Calculation!$B831,1),"")</f>
        <v/>
      </c>
      <c r="G831" s="86" t="str">
        <f>IFERROR(""&amp;INDEX(Backlog!F$6:F$1005,Calculation!$B831,1),"")</f>
        <v/>
      </c>
      <c r="H831" s="86" t="str">
        <f>IFERROR(IF(INDEX(Backlog!G$6:G$1005,Calculation!$B831,1)="","",INDEX(Backlog!G$6:G$1005,Calculation!$B831,1)),"")</f>
        <v/>
      </c>
      <c r="I831" s="86" t="str">
        <f>IFERROR(IF(INDEX(Backlog!H$6:H$1005,Calculation!$B831,1)="","Not set",INDEX(Backlog!H$6:H$1005,Calculation!$B831,1)),"")</f>
        <v>Not set</v>
      </c>
      <c r="J831" s="86" t="str">
        <f>IFERROR(""&amp;INDEX(Backlog!I$6:I$1005,Calculation!$B831,1),"")</f>
        <v/>
      </c>
      <c r="K831" s="86" t="str">
        <f>IFERROR(IF(LEN(INDEX(Backlog!J$6:J$1005,Calculation!$B831,1))=0,"Not set",INDEX(Backlog!J$6:J$1005,Calculation!$B831,1)),"")</f>
        <v>Not set</v>
      </c>
      <c r="L831" s="105" t="str">
        <f>IFERROR(IF(INDEX(Backlog!K$6:K$1005,Calculation!$B831,1)="","",INDEX(Backlog!K$6:K$1005,Calculation!$B831,1)),"")</f>
        <v/>
      </c>
      <c r="M831" s="105" t="str">
        <f t="shared" si="248"/>
        <v/>
      </c>
      <c r="N831" s="105" t="str">
        <f>IFERROR(IF(INDEX(Backlog!L$6:L$1005,Calculation!$B831,1)="","",INDEX(Backlog!L$6:L$1005,Calculation!$B831,1)),"")</f>
        <v/>
      </c>
      <c r="O831" s="105" t="str">
        <f t="shared" si="249"/>
        <v/>
      </c>
      <c r="P831" s="86" t="str">
        <f>IFERROR(""&amp;INDEX(Backlog!M$6:M$1005,Calculation!$B831,1),"")</f>
        <v/>
      </c>
      <c r="Q831" s="106" t="str">
        <f t="shared" si="250"/>
        <v/>
      </c>
      <c r="R831" s="106">
        <f t="shared" si="251"/>
        <v>0</v>
      </c>
      <c r="T831" s="107">
        <f t="shared" si="252"/>
        <v>0</v>
      </c>
      <c r="U831" s="86">
        <f t="shared" si="253"/>
        <v>1</v>
      </c>
      <c r="V831" s="86">
        <f t="shared" si="254"/>
        <v>1</v>
      </c>
      <c r="W831" s="86">
        <f t="shared" si="255"/>
        <v>1</v>
      </c>
      <c r="X831" s="86">
        <f t="shared" si="262"/>
        <v>0</v>
      </c>
      <c r="Y831" s="86" t="str">
        <f t="shared" si="256"/>
        <v xml:space="preserve">#0 - </v>
      </c>
      <c r="Z831" s="86" t="str">
        <f t="shared" si="257"/>
        <v>-</v>
      </c>
      <c r="AA831" s="86" t="str">
        <f>IF(X831=0,"",IF(LEN(K831)=0,COLUMN(Kanban!$D$8),IFERROR(MATCH(K831,Kanban!$A$8:$AI$8,0),COLUMN(Kanban!$D$8))))</f>
        <v/>
      </c>
      <c r="AB831" s="86" t="str">
        <f>IF(X831=0,"",2*COUNTIF($AA$5:AA831,AA831)+$AF$5)</f>
        <v/>
      </c>
      <c r="AC831" s="106" t="str">
        <f t="shared" si="263"/>
        <v>-</v>
      </c>
      <c r="BF831" s="111" t="str">
        <f t="array" ref="BF831">IFERROR(SMALL(IF($D$5:$D$1004=$AP$6,$N$5:$N$1004,""),B831),"")</f>
        <v/>
      </c>
      <c r="BG831" s="112" t="str">
        <f>IF(IFERROR(MATCH(BF831,$BF$4:BF830,0),0)=0,MAX($BG$4:BG830)+1,"")</f>
        <v/>
      </c>
      <c r="BH831" s="113" t="str">
        <f t="shared" si="258"/>
        <v/>
      </c>
      <c r="BI831" s="112" t="str">
        <f t="shared" si="259"/>
        <v/>
      </c>
      <c r="BJ831" s="86" t="str">
        <f t="shared" si="260"/>
        <v/>
      </c>
      <c r="BK831" s="86" t="str">
        <f t="shared" si="264"/>
        <v/>
      </c>
      <c r="BL831" s="86" t="str">
        <f t="shared" si="261"/>
        <v/>
      </c>
      <c r="BM831" s="86" t="str">
        <f t="shared" si="265"/>
        <v/>
      </c>
    </row>
    <row r="832" spans="2:65" s="7" customFormat="1" x14ac:dyDescent="0.25">
      <c r="B832" s="104">
        <v>828</v>
      </c>
      <c r="C832" s="86">
        <f>IFERROR(INDEX(Backlog!B$6:B$1005,Calculation!$B832,1),"")</f>
        <v>0</v>
      </c>
      <c r="D832" s="86" t="str">
        <f>IFERROR(IF(INDEX(Backlog!C$6:C$1005,Calculation!$B832,1)="","",INDEX(Backlog!C$6:C$1005,Calculation!$B832,1)),"")</f>
        <v/>
      </c>
      <c r="E832" s="86" t="str">
        <f>IFERROR(""&amp;INDEX(Backlog!D$6:D$1005,Calculation!$B832,1),"")</f>
        <v/>
      </c>
      <c r="F832" s="86" t="str">
        <f>IFERROR(""&amp;INDEX(Backlog!E$6:E$1005,Calculation!$B832,1),"")</f>
        <v/>
      </c>
      <c r="G832" s="86" t="str">
        <f>IFERROR(""&amp;INDEX(Backlog!F$6:F$1005,Calculation!$B832,1),"")</f>
        <v/>
      </c>
      <c r="H832" s="86" t="str">
        <f>IFERROR(IF(INDEX(Backlog!G$6:G$1005,Calculation!$B832,1)="","",INDEX(Backlog!G$6:G$1005,Calculation!$B832,1)),"")</f>
        <v/>
      </c>
      <c r="I832" s="86" t="str">
        <f>IFERROR(IF(INDEX(Backlog!H$6:H$1005,Calculation!$B832,1)="","Not set",INDEX(Backlog!H$6:H$1005,Calculation!$B832,1)),"")</f>
        <v>Not set</v>
      </c>
      <c r="J832" s="86" t="str">
        <f>IFERROR(""&amp;INDEX(Backlog!I$6:I$1005,Calculation!$B832,1),"")</f>
        <v/>
      </c>
      <c r="K832" s="86" t="str">
        <f>IFERROR(IF(LEN(INDEX(Backlog!J$6:J$1005,Calculation!$B832,1))=0,"Not set",INDEX(Backlog!J$6:J$1005,Calculation!$B832,1)),"")</f>
        <v>Not set</v>
      </c>
      <c r="L832" s="105" t="str">
        <f>IFERROR(IF(INDEX(Backlog!K$6:K$1005,Calculation!$B832,1)="","",INDEX(Backlog!K$6:K$1005,Calculation!$B832,1)),"")</f>
        <v/>
      </c>
      <c r="M832" s="105" t="str">
        <f t="shared" si="248"/>
        <v/>
      </c>
      <c r="N832" s="105" t="str">
        <f>IFERROR(IF(INDEX(Backlog!L$6:L$1005,Calculation!$B832,1)="","",INDEX(Backlog!L$6:L$1005,Calculation!$B832,1)),"")</f>
        <v/>
      </c>
      <c r="O832" s="105" t="str">
        <f t="shared" si="249"/>
        <v/>
      </c>
      <c r="P832" s="86" t="str">
        <f>IFERROR(""&amp;INDEX(Backlog!M$6:M$1005,Calculation!$B832,1),"")</f>
        <v/>
      </c>
      <c r="Q832" s="106" t="str">
        <f t="shared" si="250"/>
        <v/>
      </c>
      <c r="R832" s="106">
        <f t="shared" si="251"/>
        <v>0</v>
      </c>
      <c r="T832" s="107">
        <f t="shared" si="252"/>
        <v>0</v>
      </c>
      <c r="U832" s="86">
        <f t="shared" si="253"/>
        <v>1</v>
      </c>
      <c r="V832" s="86">
        <f t="shared" si="254"/>
        <v>1</v>
      </c>
      <c r="W832" s="86">
        <f t="shared" si="255"/>
        <v>1</v>
      </c>
      <c r="X832" s="86">
        <f t="shared" si="262"/>
        <v>0</v>
      </c>
      <c r="Y832" s="86" t="str">
        <f t="shared" si="256"/>
        <v xml:space="preserve">#0 - </v>
      </c>
      <c r="Z832" s="86" t="str">
        <f t="shared" si="257"/>
        <v>-</v>
      </c>
      <c r="AA832" s="86" t="str">
        <f>IF(X832=0,"",IF(LEN(K832)=0,COLUMN(Kanban!$D$8),IFERROR(MATCH(K832,Kanban!$A$8:$AI$8,0),COLUMN(Kanban!$D$8))))</f>
        <v/>
      </c>
      <c r="AB832" s="86" t="str">
        <f>IF(X832=0,"",2*COUNTIF($AA$5:AA832,AA832)+$AF$5)</f>
        <v/>
      </c>
      <c r="AC832" s="106" t="str">
        <f t="shared" si="263"/>
        <v>-</v>
      </c>
      <c r="BF832" s="111" t="str">
        <f t="array" ref="BF832">IFERROR(SMALL(IF($D$5:$D$1004=$AP$6,$N$5:$N$1004,""),B832),"")</f>
        <v/>
      </c>
      <c r="BG832" s="112" t="str">
        <f>IF(IFERROR(MATCH(BF832,$BF$4:BF831,0),0)=0,MAX($BG$4:BG831)+1,"")</f>
        <v/>
      </c>
      <c r="BH832" s="113" t="str">
        <f t="shared" si="258"/>
        <v/>
      </c>
      <c r="BI832" s="112" t="str">
        <f t="shared" si="259"/>
        <v/>
      </c>
      <c r="BJ832" s="86" t="str">
        <f t="shared" si="260"/>
        <v/>
      </c>
      <c r="BK832" s="86" t="str">
        <f t="shared" si="264"/>
        <v/>
      </c>
      <c r="BL832" s="86" t="str">
        <f t="shared" si="261"/>
        <v/>
      </c>
      <c r="BM832" s="86" t="str">
        <f t="shared" si="265"/>
        <v/>
      </c>
    </row>
    <row r="833" spans="2:65" s="7" customFormat="1" x14ac:dyDescent="0.25">
      <c r="B833" s="104">
        <v>829</v>
      </c>
      <c r="C833" s="86">
        <f>IFERROR(INDEX(Backlog!B$6:B$1005,Calculation!$B833,1),"")</f>
        <v>0</v>
      </c>
      <c r="D833" s="86" t="str">
        <f>IFERROR(IF(INDEX(Backlog!C$6:C$1005,Calculation!$B833,1)="","",INDEX(Backlog!C$6:C$1005,Calculation!$B833,1)),"")</f>
        <v/>
      </c>
      <c r="E833" s="86" t="str">
        <f>IFERROR(""&amp;INDEX(Backlog!D$6:D$1005,Calculation!$B833,1),"")</f>
        <v/>
      </c>
      <c r="F833" s="86" t="str">
        <f>IFERROR(""&amp;INDEX(Backlog!E$6:E$1005,Calculation!$B833,1),"")</f>
        <v/>
      </c>
      <c r="G833" s="86" t="str">
        <f>IFERROR(""&amp;INDEX(Backlog!F$6:F$1005,Calculation!$B833,1),"")</f>
        <v/>
      </c>
      <c r="H833" s="86" t="str">
        <f>IFERROR(IF(INDEX(Backlog!G$6:G$1005,Calculation!$B833,1)="","",INDEX(Backlog!G$6:G$1005,Calculation!$B833,1)),"")</f>
        <v/>
      </c>
      <c r="I833" s="86" t="str">
        <f>IFERROR(IF(INDEX(Backlog!H$6:H$1005,Calculation!$B833,1)="","Not set",INDEX(Backlog!H$6:H$1005,Calculation!$B833,1)),"")</f>
        <v>Not set</v>
      </c>
      <c r="J833" s="86" t="str">
        <f>IFERROR(""&amp;INDEX(Backlog!I$6:I$1005,Calculation!$B833,1),"")</f>
        <v/>
      </c>
      <c r="K833" s="86" t="str">
        <f>IFERROR(IF(LEN(INDEX(Backlog!J$6:J$1005,Calculation!$B833,1))=0,"Not set",INDEX(Backlog!J$6:J$1005,Calculation!$B833,1)),"")</f>
        <v>Not set</v>
      </c>
      <c r="L833" s="105" t="str">
        <f>IFERROR(IF(INDEX(Backlog!K$6:K$1005,Calculation!$B833,1)="","",INDEX(Backlog!K$6:K$1005,Calculation!$B833,1)),"")</f>
        <v/>
      </c>
      <c r="M833" s="105" t="str">
        <f t="shared" si="248"/>
        <v/>
      </c>
      <c r="N833" s="105" t="str">
        <f>IFERROR(IF(INDEX(Backlog!L$6:L$1005,Calculation!$B833,1)="","",INDEX(Backlog!L$6:L$1005,Calculation!$B833,1)),"")</f>
        <v/>
      </c>
      <c r="O833" s="105" t="str">
        <f t="shared" si="249"/>
        <v/>
      </c>
      <c r="P833" s="86" t="str">
        <f>IFERROR(""&amp;INDEX(Backlog!M$6:M$1005,Calculation!$B833,1),"")</f>
        <v/>
      </c>
      <c r="Q833" s="106" t="str">
        <f t="shared" si="250"/>
        <v/>
      </c>
      <c r="R833" s="106">
        <f t="shared" si="251"/>
        <v>0</v>
      </c>
      <c r="T833" s="107">
        <f t="shared" si="252"/>
        <v>0</v>
      </c>
      <c r="U833" s="86">
        <f t="shared" si="253"/>
        <v>1</v>
      </c>
      <c r="V833" s="86">
        <f t="shared" si="254"/>
        <v>1</v>
      </c>
      <c r="W833" s="86">
        <f t="shared" si="255"/>
        <v>1</v>
      </c>
      <c r="X833" s="86">
        <f t="shared" si="262"/>
        <v>0</v>
      </c>
      <c r="Y833" s="86" t="str">
        <f t="shared" si="256"/>
        <v xml:space="preserve">#0 - </v>
      </c>
      <c r="Z833" s="86" t="str">
        <f t="shared" si="257"/>
        <v>-</v>
      </c>
      <c r="AA833" s="86" t="str">
        <f>IF(X833=0,"",IF(LEN(K833)=0,COLUMN(Kanban!$D$8),IFERROR(MATCH(K833,Kanban!$A$8:$AI$8,0),COLUMN(Kanban!$D$8))))</f>
        <v/>
      </c>
      <c r="AB833" s="86" t="str">
        <f>IF(X833=0,"",2*COUNTIF($AA$5:AA833,AA833)+$AF$5)</f>
        <v/>
      </c>
      <c r="AC833" s="106" t="str">
        <f t="shared" si="263"/>
        <v>-</v>
      </c>
      <c r="BF833" s="111" t="str">
        <f t="array" ref="BF833">IFERROR(SMALL(IF($D$5:$D$1004=$AP$6,$N$5:$N$1004,""),B833),"")</f>
        <v/>
      </c>
      <c r="BG833" s="112" t="str">
        <f>IF(IFERROR(MATCH(BF833,$BF$4:BF832,0),0)=0,MAX($BG$4:BG832)+1,"")</f>
        <v/>
      </c>
      <c r="BH833" s="113" t="str">
        <f t="shared" si="258"/>
        <v/>
      </c>
      <c r="BI833" s="112" t="str">
        <f t="shared" si="259"/>
        <v/>
      </c>
      <c r="BJ833" s="86" t="str">
        <f t="shared" si="260"/>
        <v/>
      </c>
      <c r="BK833" s="86" t="str">
        <f t="shared" si="264"/>
        <v/>
      </c>
      <c r="BL833" s="86" t="str">
        <f t="shared" si="261"/>
        <v/>
      </c>
      <c r="BM833" s="86" t="str">
        <f t="shared" si="265"/>
        <v/>
      </c>
    </row>
    <row r="834" spans="2:65" s="7" customFormat="1" x14ac:dyDescent="0.25">
      <c r="B834" s="104">
        <v>830</v>
      </c>
      <c r="C834" s="86">
        <f>IFERROR(INDEX(Backlog!B$6:B$1005,Calculation!$B834,1),"")</f>
        <v>0</v>
      </c>
      <c r="D834" s="86" t="str">
        <f>IFERROR(IF(INDEX(Backlog!C$6:C$1005,Calculation!$B834,1)="","",INDEX(Backlog!C$6:C$1005,Calculation!$B834,1)),"")</f>
        <v/>
      </c>
      <c r="E834" s="86" t="str">
        <f>IFERROR(""&amp;INDEX(Backlog!D$6:D$1005,Calculation!$B834,1),"")</f>
        <v/>
      </c>
      <c r="F834" s="86" t="str">
        <f>IFERROR(""&amp;INDEX(Backlog!E$6:E$1005,Calculation!$B834,1),"")</f>
        <v/>
      </c>
      <c r="G834" s="86" t="str">
        <f>IFERROR(""&amp;INDEX(Backlog!F$6:F$1005,Calculation!$B834,1),"")</f>
        <v/>
      </c>
      <c r="H834" s="86" t="str">
        <f>IFERROR(IF(INDEX(Backlog!G$6:G$1005,Calculation!$B834,1)="","",INDEX(Backlog!G$6:G$1005,Calculation!$B834,1)),"")</f>
        <v/>
      </c>
      <c r="I834" s="86" t="str">
        <f>IFERROR(IF(INDEX(Backlog!H$6:H$1005,Calculation!$B834,1)="","Not set",INDEX(Backlog!H$6:H$1005,Calculation!$B834,1)),"")</f>
        <v>Not set</v>
      </c>
      <c r="J834" s="86" t="str">
        <f>IFERROR(""&amp;INDEX(Backlog!I$6:I$1005,Calculation!$B834,1),"")</f>
        <v/>
      </c>
      <c r="K834" s="86" t="str">
        <f>IFERROR(IF(LEN(INDEX(Backlog!J$6:J$1005,Calculation!$B834,1))=0,"Not set",INDEX(Backlog!J$6:J$1005,Calculation!$B834,1)),"")</f>
        <v>Not set</v>
      </c>
      <c r="L834" s="105" t="str">
        <f>IFERROR(IF(INDEX(Backlog!K$6:K$1005,Calculation!$B834,1)="","",INDEX(Backlog!K$6:K$1005,Calculation!$B834,1)),"")</f>
        <v/>
      </c>
      <c r="M834" s="105" t="str">
        <f t="shared" si="248"/>
        <v/>
      </c>
      <c r="N834" s="105" t="str">
        <f>IFERROR(IF(INDEX(Backlog!L$6:L$1005,Calculation!$B834,1)="","",INDEX(Backlog!L$6:L$1005,Calculation!$B834,1)),"")</f>
        <v/>
      </c>
      <c r="O834" s="105" t="str">
        <f t="shared" si="249"/>
        <v/>
      </c>
      <c r="P834" s="86" t="str">
        <f>IFERROR(""&amp;INDEX(Backlog!M$6:M$1005,Calculation!$B834,1),"")</f>
        <v/>
      </c>
      <c r="Q834" s="106" t="str">
        <f t="shared" si="250"/>
        <v/>
      </c>
      <c r="R834" s="106">
        <f t="shared" si="251"/>
        <v>0</v>
      </c>
      <c r="T834" s="107">
        <f t="shared" si="252"/>
        <v>0</v>
      </c>
      <c r="U834" s="86">
        <f t="shared" si="253"/>
        <v>1</v>
      </c>
      <c r="V834" s="86">
        <f t="shared" si="254"/>
        <v>1</v>
      </c>
      <c r="W834" s="86">
        <f t="shared" si="255"/>
        <v>1</v>
      </c>
      <c r="X834" s="86">
        <f t="shared" si="262"/>
        <v>0</v>
      </c>
      <c r="Y834" s="86" t="str">
        <f t="shared" si="256"/>
        <v xml:space="preserve">#0 - </v>
      </c>
      <c r="Z834" s="86" t="str">
        <f t="shared" si="257"/>
        <v>-</v>
      </c>
      <c r="AA834" s="86" t="str">
        <f>IF(X834=0,"",IF(LEN(K834)=0,COLUMN(Kanban!$D$8),IFERROR(MATCH(K834,Kanban!$A$8:$AI$8,0),COLUMN(Kanban!$D$8))))</f>
        <v/>
      </c>
      <c r="AB834" s="86" t="str">
        <f>IF(X834=0,"",2*COUNTIF($AA$5:AA834,AA834)+$AF$5)</f>
        <v/>
      </c>
      <c r="AC834" s="106" t="str">
        <f t="shared" si="263"/>
        <v>-</v>
      </c>
      <c r="BF834" s="111" t="str">
        <f t="array" ref="BF834">IFERROR(SMALL(IF($D$5:$D$1004=$AP$6,$N$5:$N$1004,""),B834),"")</f>
        <v/>
      </c>
      <c r="BG834" s="112" t="str">
        <f>IF(IFERROR(MATCH(BF834,$BF$4:BF833,0),0)=0,MAX($BG$4:BG833)+1,"")</f>
        <v/>
      </c>
      <c r="BH834" s="113" t="str">
        <f t="shared" si="258"/>
        <v/>
      </c>
      <c r="BI834" s="112" t="str">
        <f t="shared" si="259"/>
        <v/>
      </c>
      <c r="BJ834" s="86" t="str">
        <f t="shared" si="260"/>
        <v/>
      </c>
      <c r="BK834" s="86" t="str">
        <f t="shared" si="264"/>
        <v/>
      </c>
      <c r="BL834" s="86" t="str">
        <f t="shared" si="261"/>
        <v/>
      </c>
      <c r="BM834" s="86" t="str">
        <f t="shared" si="265"/>
        <v/>
      </c>
    </row>
    <row r="835" spans="2:65" s="7" customFormat="1" x14ac:dyDescent="0.25">
      <c r="B835" s="104">
        <v>831</v>
      </c>
      <c r="C835" s="86">
        <f>IFERROR(INDEX(Backlog!B$6:B$1005,Calculation!$B835,1),"")</f>
        <v>0</v>
      </c>
      <c r="D835" s="86" t="str">
        <f>IFERROR(IF(INDEX(Backlog!C$6:C$1005,Calculation!$B835,1)="","",INDEX(Backlog!C$6:C$1005,Calculation!$B835,1)),"")</f>
        <v/>
      </c>
      <c r="E835" s="86" t="str">
        <f>IFERROR(""&amp;INDEX(Backlog!D$6:D$1005,Calculation!$B835,1),"")</f>
        <v/>
      </c>
      <c r="F835" s="86" t="str">
        <f>IFERROR(""&amp;INDEX(Backlog!E$6:E$1005,Calculation!$B835,1),"")</f>
        <v/>
      </c>
      <c r="G835" s="86" t="str">
        <f>IFERROR(""&amp;INDEX(Backlog!F$6:F$1005,Calculation!$B835,1),"")</f>
        <v/>
      </c>
      <c r="H835" s="86" t="str">
        <f>IFERROR(IF(INDEX(Backlog!G$6:G$1005,Calculation!$B835,1)="","",INDEX(Backlog!G$6:G$1005,Calculation!$B835,1)),"")</f>
        <v/>
      </c>
      <c r="I835" s="86" t="str">
        <f>IFERROR(IF(INDEX(Backlog!H$6:H$1005,Calculation!$B835,1)="","Not set",INDEX(Backlog!H$6:H$1005,Calculation!$B835,1)),"")</f>
        <v>Not set</v>
      </c>
      <c r="J835" s="86" t="str">
        <f>IFERROR(""&amp;INDEX(Backlog!I$6:I$1005,Calculation!$B835,1),"")</f>
        <v/>
      </c>
      <c r="K835" s="86" t="str">
        <f>IFERROR(IF(LEN(INDEX(Backlog!J$6:J$1005,Calculation!$B835,1))=0,"Not set",INDEX(Backlog!J$6:J$1005,Calculation!$B835,1)),"")</f>
        <v>Not set</v>
      </c>
      <c r="L835" s="105" t="str">
        <f>IFERROR(IF(INDEX(Backlog!K$6:K$1005,Calculation!$B835,1)="","",INDEX(Backlog!K$6:K$1005,Calculation!$B835,1)),"")</f>
        <v/>
      </c>
      <c r="M835" s="105" t="str">
        <f t="shared" si="248"/>
        <v/>
      </c>
      <c r="N835" s="105" t="str">
        <f>IFERROR(IF(INDEX(Backlog!L$6:L$1005,Calculation!$B835,1)="","",INDEX(Backlog!L$6:L$1005,Calculation!$B835,1)),"")</f>
        <v/>
      </c>
      <c r="O835" s="105" t="str">
        <f t="shared" si="249"/>
        <v/>
      </c>
      <c r="P835" s="86" t="str">
        <f>IFERROR(""&amp;INDEX(Backlog!M$6:M$1005,Calculation!$B835,1),"")</f>
        <v/>
      </c>
      <c r="Q835" s="106" t="str">
        <f t="shared" si="250"/>
        <v/>
      </c>
      <c r="R835" s="106">
        <f t="shared" si="251"/>
        <v>0</v>
      </c>
      <c r="T835" s="107">
        <f t="shared" si="252"/>
        <v>0</v>
      </c>
      <c r="U835" s="86">
        <f t="shared" si="253"/>
        <v>1</v>
      </c>
      <c r="V835" s="86">
        <f t="shared" si="254"/>
        <v>1</v>
      </c>
      <c r="W835" s="86">
        <f t="shared" si="255"/>
        <v>1</v>
      </c>
      <c r="X835" s="86">
        <f t="shared" si="262"/>
        <v>0</v>
      </c>
      <c r="Y835" s="86" t="str">
        <f t="shared" si="256"/>
        <v xml:space="preserve">#0 - </v>
      </c>
      <c r="Z835" s="86" t="str">
        <f t="shared" si="257"/>
        <v>-</v>
      </c>
      <c r="AA835" s="86" t="str">
        <f>IF(X835=0,"",IF(LEN(K835)=0,COLUMN(Kanban!$D$8),IFERROR(MATCH(K835,Kanban!$A$8:$AI$8,0),COLUMN(Kanban!$D$8))))</f>
        <v/>
      </c>
      <c r="AB835" s="86" t="str">
        <f>IF(X835=0,"",2*COUNTIF($AA$5:AA835,AA835)+$AF$5)</f>
        <v/>
      </c>
      <c r="AC835" s="106" t="str">
        <f t="shared" si="263"/>
        <v>-</v>
      </c>
      <c r="BF835" s="111" t="str">
        <f t="array" ref="BF835">IFERROR(SMALL(IF($D$5:$D$1004=$AP$6,$N$5:$N$1004,""),B835),"")</f>
        <v/>
      </c>
      <c r="BG835" s="112" t="str">
        <f>IF(IFERROR(MATCH(BF835,$BF$4:BF834,0),0)=0,MAX($BG$4:BG834)+1,"")</f>
        <v/>
      </c>
      <c r="BH835" s="113" t="str">
        <f t="shared" si="258"/>
        <v/>
      </c>
      <c r="BI835" s="112" t="str">
        <f t="shared" si="259"/>
        <v/>
      </c>
      <c r="BJ835" s="86" t="str">
        <f t="shared" si="260"/>
        <v/>
      </c>
      <c r="BK835" s="86" t="str">
        <f t="shared" si="264"/>
        <v/>
      </c>
      <c r="BL835" s="86" t="str">
        <f t="shared" si="261"/>
        <v/>
      </c>
      <c r="BM835" s="86" t="str">
        <f t="shared" si="265"/>
        <v/>
      </c>
    </row>
    <row r="836" spans="2:65" s="7" customFormat="1" x14ac:dyDescent="0.25">
      <c r="B836" s="104">
        <v>832</v>
      </c>
      <c r="C836" s="86">
        <f>IFERROR(INDEX(Backlog!B$6:B$1005,Calculation!$B836,1),"")</f>
        <v>0</v>
      </c>
      <c r="D836" s="86" t="str">
        <f>IFERROR(IF(INDEX(Backlog!C$6:C$1005,Calculation!$B836,1)="","",INDEX(Backlog!C$6:C$1005,Calculation!$B836,1)),"")</f>
        <v/>
      </c>
      <c r="E836" s="86" t="str">
        <f>IFERROR(""&amp;INDEX(Backlog!D$6:D$1005,Calculation!$B836,1),"")</f>
        <v/>
      </c>
      <c r="F836" s="86" t="str">
        <f>IFERROR(""&amp;INDEX(Backlog!E$6:E$1005,Calculation!$B836,1),"")</f>
        <v/>
      </c>
      <c r="G836" s="86" t="str">
        <f>IFERROR(""&amp;INDEX(Backlog!F$6:F$1005,Calculation!$B836,1),"")</f>
        <v/>
      </c>
      <c r="H836" s="86" t="str">
        <f>IFERROR(IF(INDEX(Backlog!G$6:G$1005,Calculation!$B836,1)="","",INDEX(Backlog!G$6:G$1005,Calculation!$B836,1)),"")</f>
        <v/>
      </c>
      <c r="I836" s="86" t="str">
        <f>IFERROR(IF(INDEX(Backlog!H$6:H$1005,Calculation!$B836,1)="","Not set",INDEX(Backlog!H$6:H$1005,Calculation!$B836,1)),"")</f>
        <v>Not set</v>
      </c>
      <c r="J836" s="86" t="str">
        <f>IFERROR(""&amp;INDEX(Backlog!I$6:I$1005,Calculation!$B836,1),"")</f>
        <v/>
      </c>
      <c r="K836" s="86" t="str">
        <f>IFERROR(IF(LEN(INDEX(Backlog!J$6:J$1005,Calculation!$B836,1))=0,"Not set",INDEX(Backlog!J$6:J$1005,Calculation!$B836,1)),"")</f>
        <v>Not set</v>
      </c>
      <c r="L836" s="105" t="str">
        <f>IFERROR(IF(INDEX(Backlog!K$6:K$1005,Calculation!$B836,1)="","",INDEX(Backlog!K$6:K$1005,Calculation!$B836,1)),"")</f>
        <v/>
      </c>
      <c r="M836" s="105" t="str">
        <f t="shared" si="248"/>
        <v/>
      </c>
      <c r="N836" s="105" t="str">
        <f>IFERROR(IF(INDEX(Backlog!L$6:L$1005,Calculation!$B836,1)="","",INDEX(Backlog!L$6:L$1005,Calculation!$B836,1)),"")</f>
        <v/>
      </c>
      <c r="O836" s="105" t="str">
        <f t="shared" si="249"/>
        <v/>
      </c>
      <c r="P836" s="86" t="str">
        <f>IFERROR(""&amp;INDEX(Backlog!M$6:M$1005,Calculation!$B836,1),"")</f>
        <v/>
      </c>
      <c r="Q836" s="106" t="str">
        <f t="shared" si="250"/>
        <v/>
      </c>
      <c r="R836" s="106">
        <f t="shared" si="251"/>
        <v>0</v>
      </c>
      <c r="T836" s="107">
        <f t="shared" si="252"/>
        <v>0</v>
      </c>
      <c r="U836" s="86">
        <f t="shared" si="253"/>
        <v>1</v>
      </c>
      <c r="V836" s="86">
        <f t="shared" si="254"/>
        <v>1</v>
      </c>
      <c r="W836" s="86">
        <f t="shared" si="255"/>
        <v>1</v>
      </c>
      <c r="X836" s="86">
        <f t="shared" si="262"/>
        <v>0</v>
      </c>
      <c r="Y836" s="86" t="str">
        <f t="shared" si="256"/>
        <v xml:space="preserve">#0 - </v>
      </c>
      <c r="Z836" s="86" t="str">
        <f t="shared" si="257"/>
        <v>-</v>
      </c>
      <c r="AA836" s="86" t="str">
        <f>IF(X836=0,"",IF(LEN(K836)=0,COLUMN(Kanban!$D$8),IFERROR(MATCH(K836,Kanban!$A$8:$AI$8,0),COLUMN(Kanban!$D$8))))</f>
        <v/>
      </c>
      <c r="AB836" s="86" t="str">
        <f>IF(X836=0,"",2*COUNTIF($AA$5:AA836,AA836)+$AF$5)</f>
        <v/>
      </c>
      <c r="AC836" s="106" t="str">
        <f t="shared" si="263"/>
        <v>-</v>
      </c>
      <c r="BF836" s="111" t="str">
        <f t="array" ref="BF836">IFERROR(SMALL(IF($D$5:$D$1004=$AP$6,$N$5:$N$1004,""),B836),"")</f>
        <v/>
      </c>
      <c r="BG836" s="112" t="str">
        <f>IF(IFERROR(MATCH(BF836,$BF$4:BF835,0),0)=0,MAX($BG$4:BG835)+1,"")</f>
        <v/>
      </c>
      <c r="BH836" s="113" t="str">
        <f t="shared" si="258"/>
        <v/>
      </c>
      <c r="BI836" s="112" t="str">
        <f t="shared" si="259"/>
        <v/>
      </c>
      <c r="BJ836" s="86" t="str">
        <f t="shared" si="260"/>
        <v/>
      </c>
      <c r="BK836" s="86" t="str">
        <f t="shared" si="264"/>
        <v/>
      </c>
      <c r="BL836" s="86" t="str">
        <f t="shared" si="261"/>
        <v/>
      </c>
      <c r="BM836" s="86" t="str">
        <f t="shared" si="265"/>
        <v/>
      </c>
    </row>
    <row r="837" spans="2:65" s="7" customFormat="1" x14ac:dyDescent="0.25">
      <c r="B837" s="104">
        <v>833</v>
      </c>
      <c r="C837" s="86">
        <f>IFERROR(INDEX(Backlog!B$6:B$1005,Calculation!$B837,1),"")</f>
        <v>0</v>
      </c>
      <c r="D837" s="86" t="str">
        <f>IFERROR(IF(INDEX(Backlog!C$6:C$1005,Calculation!$B837,1)="","",INDEX(Backlog!C$6:C$1005,Calculation!$B837,1)),"")</f>
        <v/>
      </c>
      <c r="E837" s="86" t="str">
        <f>IFERROR(""&amp;INDEX(Backlog!D$6:D$1005,Calculation!$B837,1),"")</f>
        <v/>
      </c>
      <c r="F837" s="86" t="str">
        <f>IFERROR(""&amp;INDEX(Backlog!E$6:E$1005,Calculation!$B837,1),"")</f>
        <v/>
      </c>
      <c r="G837" s="86" t="str">
        <f>IFERROR(""&amp;INDEX(Backlog!F$6:F$1005,Calculation!$B837,1),"")</f>
        <v/>
      </c>
      <c r="H837" s="86" t="str">
        <f>IFERROR(IF(INDEX(Backlog!G$6:G$1005,Calculation!$B837,1)="","",INDEX(Backlog!G$6:G$1005,Calculation!$B837,1)),"")</f>
        <v/>
      </c>
      <c r="I837" s="86" t="str">
        <f>IFERROR(IF(INDEX(Backlog!H$6:H$1005,Calculation!$B837,1)="","Not set",INDEX(Backlog!H$6:H$1005,Calculation!$B837,1)),"")</f>
        <v>Not set</v>
      </c>
      <c r="J837" s="86" t="str">
        <f>IFERROR(""&amp;INDEX(Backlog!I$6:I$1005,Calculation!$B837,1),"")</f>
        <v/>
      </c>
      <c r="K837" s="86" t="str">
        <f>IFERROR(IF(LEN(INDEX(Backlog!J$6:J$1005,Calculation!$B837,1))=0,"Not set",INDEX(Backlog!J$6:J$1005,Calculation!$B837,1)),"")</f>
        <v>Not set</v>
      </c>
      <c r="L837" s="105" t="str">
        <f>IFERROR(IF(INDEX(Backlog!K$6:K$1005,Calculation!$B837,1)="","",INDEX(Backlog!K$6:K$1005,Calculation!$B837,1)),"")</f>
        <v/>
      </c>
      <c r="M837" s="105" t="str">
        <f t="shared" ref="M837:M900" si="266">IFERROR(INDEX($DF$12:$DF$23,MONTH(L837),1)&amp;" "&amp;DAY(L837)&amp;", "&amp;YEAR(L837),"")</f>
        <v/>
      </c>
      <c r="N837" s="105" t="str">
        <f>IFERROR(IF(INDEX(Backlog!L$6:L$1005,Calculation!$B837,1)="","",INDEX(Backlog!L$6:L$1005,Calculation!$B837,1)),"")</f>
        <v/>
      </c>
      <c r="O837" s="105" t="str">
        <f t="shared" ref="O837:O900" si="267">IFERROR(INDEX($DF$12:$DF$23,MONTH(N837),1)&amp;" "&amp;DAY(N837)&amp;", "&amp;YEAR(N837),"")</f>
        <v/>
      </c>
      <c r="P837" s="86" t="str">
        <f>IFERROR(""&amp;INDEX(Backlog!M$6:M$1005,Calculation!$B837,1),"")</f>
        <v/>
      </c>
      <c r="Q837" s="106" t="str">
        <f t="shared" ref="Q837:Q900" si="268">IF(AND(ISNUMBER(L837),ISNUMBER(N837)),N837-L837,"")</f>
        <v/>
      </c>
      <c r="R837" s="106">
        <f t="shared" ref="R837:R900" si="269">IF(AND(LEN(C837)&gt;0,LEN(F837)&gt;0),1,0)</f>
        <v>0</v>
      </c>
      <c r="T837" s="107">
        <f t="shared" ref="T837:T900" si="270">IF(OR(KanbanSprintFilter="",KanbanSprintFilter="All"),1,IF(""&amp;KanbanSprintFilter=""&amp;D837,1,0))</f>
        <v>0</v>
      </c>
      <c r="U837" s="86">
        <f t="shared" ref="U837:U900" si="271">IF(OR(KanbanResponsibleFilter="",KanbanResponsibleFilter="All"),1,IF(""&amp;KanbanResponsibleFilter=""&amp;G837,1,0))</f>
        <v>1</v>
      </c>
      <c r="V837" s="86">
        <f t="shared" ref="V837:V900" si="272">IF(OR(ttFilter="",ttFilter="All"),1,IF(""&amp;ttFilter=""&amp;E837,1,0))</f>
        <v>1</v>
      </c>
      <c r="W837" s="86">
        <f t="shared" ref="W837:W900" si="273">IF(OR(KanbanPriorityFilter="",KanbanPriorityFilter="All"),1,IF(""&amp;KanbanPriorityFilter=""&amp;I837,1,0))</f>
        <v>1</v>
      </c>
      <c r="X837" s="86">
        <f t="shared" si="262"/>
        <v>0</v>
      </c>
      <c r="Y837" s="86" t="str">
        <f t="shared" ref="Y837:Y900" si="274">IF(KanbanRow1=$DG$12,"#" &amp; C837 &amp;" - "&amp; F837, IF(KanbanRow1=$DG$13,F837,C837))</f>
        <v xml:space="preserve">#0 - </v>
      </c>
      <c r="Z837" s="86" t="str">
        <f t="shared" ref="Z837:Z900" si="275">IFERROR(IF(LEN(INDEX(C837:P837,1,MATCH(KanbanRow2,$C$3:$P$3,0)))=0,"-",INDEX(C837:P837,1,MATCH(KanbanRow2,$C$3:$P$3,0))),"-")</f>
        <v>-</v>
      </c>
      <c r="AA837" s="86" t="str">
        <f>IF(X837=0,"",IF(LEN(K837)=0,COLUMN(Kanban!$D$8),IFERROR(MATCH(K837,Kanban!$A$8:$AI$8,0),COLUMN(Kanban!$D$8))))</f>
        <v/>
      </c>
      <c r="AB837" s="86" t="str">
        <f>IF(X837=0,"",2*COUNTIF($AA$5:AA837,AA837)+$AF$5)</f>
        <v/>
      </c>
      <c r="AC837" s="106" t="str">
        <f t="shared" si="263"/>
        <v>-</v>
      </c>
      <c r="BF837" s="111" t="str">
        <f t="array" ref="BF837">IFERROR(SMALL(IF($D$5:$D$1004=$AP$6,$N$5:$N$1004,""),B837),"")</f>
        <v/>
      </c>
      <c r="BG837" s="112" t="str">
        <f>IF(IFERROR(MATCH(BF837,$BF$4:BF836,0),0)=0,MAX($BG$4:BG836)+1,"")</f>
        <v/>
      </c>
      <c r="BH837" s="113" t="str">
        <f t="shared" ref="BH837:BH900" si="276">IFERROR(INDEX($BF$5:$BF$1004,MATCH(B837,$BG$5:$BG$1004,0),1),"")</f>
        <v/>
      </c>
      <c r="BI837" s="112" t="str">
        <f t="shared" ref="BI837:BI900" si="277">IFERROR(BH837-sprintStartDate,"")</f>
        <v/>
      </c>
      <c r="BJ837" s="86" t="str">
        <f t="shared" ref="BJ837:BJ900" si="278">IF(BH837="","",COUNTIFS($N$5:$N$1004,BH837,$D$5:$D$1004,$AP$6,$E$5:$E$1004,$AP$13,$J$5:$J$1004,$AP$15))</f>
        <v/>
      </c>
      <c r="BK837" s="86" t="str">
        <f t="shared" si="264"/>
        <v/>
      </c>
      <c r="BL837" s="86" t="str">
        <f t="shared" ref="BL837:BL900" si="279">IF(BH837="","",SUMIFS($H$5:$H$1004,$N$5:$N$1004,BH837,$D$5:$D$1004,$AP$6,$E$5:$E$1004,$AP$13,$J$5:$J$1004,$AP$15))</f>
        <v/>
      </c>
      <c r="BM837" s="86" t="str">
        <f t="shared" si="265"/>
        <v/>
      </c>
    </row>
    <row r="838" spans="2:65" s="7" customFormat="1" x14ac:dyDescent="0.25">
      <c r="B838" s="104">
        <v>834</v>
      </c>
      <c r="C838" s="86">
        <f>IFERROR(INDEX(Backlog!B$6:B$1005,Calculation!$B838,1),"")</f>
        <v>0</v>
      </c>
      <c r="D838" s="86" t="str">
        <f>IFERROR(IF(INDEX(Backlog!C$6:C$1005,Calculation!$B838,1)="","",INDEX(Backlog!C$6:C$1005,Calculation!$B838,1)),"")</f>
        <v/>
      </c>
      <c r="E838" s="86" t="str">
        <f>IFERROR(""&amp;INDEX(Backlog!D$6:D$1005,Calculation!$B838,1),"")</f>
        <v/>
      </c>
      <c r="F838" s="86" t="str">
        <f>IFERROR(""&amp;INDEX(Backlog!E$6:E$1005,Calculation!$B838,1),"")</f>
        <v/>
      </c>
      <c r="G838" s="86" t="str">
        <f>IFERROR(""&amp;INDEX(Backlog!F$6:F$1005,Calculation!$B838,1),"")</f>
        <v/>
      </c>
      <c r="H838" s="86" t="str">
        <f>IFERROR(IF(INDEX(Backlog!G$6:G$1005,Calculation!$B838,1)="","",INDEX(Backlog!G$6:G$1005,Calculation!$B838,1)),"")</f>
        <v/>
      </c>
      <c r="I838" s="86" t="str">
        <f>IFERROR(IF(INDEX(Backlog!H$6:H$1005,Calculation!$B838,1)="","Not set",INDEX(Backlog!H$6:H$1005,Calculation!$B838,1)),"")</f>
        <v>Not set</v>
      </c>
      <c r="J838" s="86" t="str">
        <f>IFERROR(""&amp;INDEX(Backlog!I$6:I$1005,Calculation!$B838,1),"")</f>
        <v/>
      </c>
      <c r="K838" s="86" t="str">
        <f>IFERROR(IF(LEN(INDEX(Backlog!J$6:J$1005,Calculation!$B838,1))=0,"Not set",INDEX(Backlog!J$6:J$1005,Calculation!$B838,1)),"")</f>
        <v>Not set</v>
      </c>
      <c r="L838" s="105" t="str">
        <f>IFERROR(IF(INDEX(Backlog!K$6:K$1005,Calculation!$B838,1)="","",INDEX(Backlog!K$6:K$1005,Calculation!$B838,1)),"")</f>
        <v/>
      </c>
      <c r="M838" s="105" t="str">
        <f t="shared" si="266"/>
        <v/>
      </c>
      <c r="N838" s="105" t="str">
        <f>IFERROR(IF(INDEX(Backlog!L$6:L$1005,Calculation!$B838,1)="","",INDEX(Backlog!L$6:L$1005,Calculation!$B838,1)),"")</f>
        <v/>
      </c>
      <c r="O838" s="105" t="str">
        <f t="shared" si="267"/>
        <v/>
      </c>
      <c r="P838" s="86" t="str">
        <f>IFERROR(""&amp;INDEX(Backlog!M$6:M$1005,Calculation!$B838,1),"")</f>
        <v/>
      </c>
      <c r="Q838" s="106" t="str">
        <f t="shared" si="268"/>
        <v/>
      </c>
      <c r="R838" s="106">
        <f t="shared" si="269"/>
        <v>0</v>
      </c>
      <c r="T838" s="107">
        <f t="shared" si="270"/>
        <v>0</v>
      </c>
      <c r="U838" s="86">
        <f t="shared" si="271"/>
        <v>1</v>
      </c>
      <c r="V838" s="86">
        <f t="shared" si="272"/>
        <v>1</v>
      </c>
      <c r="W838" s="86">
        <f t="shared" si="273"/>
        <v>1</v>
      </c>
      <c r="X838" s="86">
        <f t="shared" ref="X838:X901" si="280">R838*T838*U838*V838*W838</f>
        <v>0</v>
      </c>
      <c r="Y838" s="86" t="str">
        <f t="shared" si="274"/>
        <v xml:space="preserve">#0 - </v>
      </c>
      <c r="Z838" s="86" t="str">
        <f t="shared" si="275"/>
        <v>-</v>
      </c>
      <c r="AA838" s="86" t="str">
        <f>IF(X838=0,"",IF(LEN(K838)=0,COLUMN(Kanban!$D$8),IFERROR(MATCH(K838,Kanban!$A$8:$AI$8,0),COLUMN(Kanban!$D$8))))</f>
        <v/>
      </c>
      <c r="AB838" s="86" t="str">
        <f>IF(X838=0,"",2*COUNTIF($AA$5:AA838,AA838)+$AF$5)</f>
        <v/>
      </c>
      <c r="AC838" s="106" t="str">
        <f t="shared" ref="AC838:AC901" si="281">AA838&amp;"-"&amp;AB838</f>
        <v>-</v>
      </c>
      <c r="BF838" s="111" t="str">
        <f t="array" ref="BF838">IFERROR(SMALL(IF($D$5:$D$1004=$AP$6,$N$5:$N$1004,""),B838),"")</f>
        <v/>
      </c>
      <c r="BG838" s="112" t="str">
        <f>IF(IFERROR(MATCH(BF838,$BF$4:BF837,0),0)=0,MAX($BG$4:BG837)+1,"")</f>
        <v/>
      </c>
      <c r="BH838" s="113" t="str">
        <f t="shared" si="276"/>
        <v/>
      </c>
      <c r="BI838" s="112" t="str">
        <f t="shared" si="277"/>
        <v/>
      </c>
      <c r="BJ838" s="86" t="str">
        <f t="shared" si="278"/>
        <v/>
      </c>
      <c r="BK838" s="86" t="str">
        <f t="shared" ref="BK838:BK901" si="282">IFERROR(BJ838+IF(ISNUMBER(BK837),BK837,0),"")</f>
        <v/>
      </c>
      <c r="BL838" s="86" t="str">
        <f t="shared" si="279"/>
        <v/>
      </c>
      <c r="BM838" s="86" t="str">
        <f t="shared" ref="BM838:BM901" si="283">IFERROR($BM$4-BK838,"")</f>
        <v/>
      </c>
    </row>
    <row r="839" spans="2:65" s="7" customFormat="1" x14ac:dyDescent="0.25">
      <c r="B839" s="104">
        <v>835</v>
      </c>
      <c r="C839" s="86">
        <f>IFERROR(INDEX(Backlog!B$6:B$1005,Calculation!$B839,1),"")</f>
        <v>0</v>
      </c>
      <c r="D839" s="86" t="str">
        <f>IFERROR(IF(INDEX(Backlog!C$6:C$1005,Calculation!$B839,1)="","",INDEX(Backlog!C$6:C$1005,Calculation!$B839,1)),"")</f>
        <v/>
      </c>
      <c r="E839" s="86" t="str">
        <f>IFERROR(""&amp;INDEX(Backlog!D$6:D$1005,Calculation!$B839,1),"")</f>
        <v/>
      </c>
      <c r="F839" s="86" t="str">
        <f>IFERROR(""&amp;INDEX(Backlog!E$6:E$1005,Calculation!$B839,1),"")</f>
        <v/>
      </c>
      <c r="G839" s="86" t="str">
        <f>IFERROR(""&amp;INDEX(Backlog!F$6:F$1005,Calculation!$B839,1),"")</f>
        <v/>
      </c>
      <c r="H839" s="86" t="str">
        <f>IFERROR(IF(INDEX(Backlog!G$6:G$1005,Calculation!$B839,1)="","",INDEX(Backlog!G$6:G$1005,Calculation!$B839,1)),"")</f>
        <v/>
      </c>
      <c r="I839" s="86" t="str">
        <f>IFERROR(IF(INDEX(Backlog!H$6:H$1005,Calculation!$B839,1)="","Not set",INDEX(Backlog!H$6:H$1005,Calculation!$B839,1)),"")</f>
        <v>Not set</v>
      </c>
      <c r="J839" s="86" t="str">
        <f>IFERROR(""&amp;INDEX(Backlog!I$6:I$1005,Calculation!$B839,1),"")</f>
        <v/>
      </c>
      <c r="K839" s="86" t="str">
        <f>IFERROR(IF(LEN(INDEX(Backlog!J$6:J$1005,Calculation!$B839,1))=0,"Not set",INDEX(Backlog!J$6:J$1005,Calculation!$B839,1)),"")</f>
        <v>Not set</v>
      </c>
      <c r="L839" s="105" t="str">
        <f>IFERROR(IF(INDEX(Backlog!K$6:K$1005,Calculation!$B839,1)="","",INDEX(Backlog!K$6:K$1005,Calculation!$B839,1)),"")</f>
        <v/>
      </c>
      <c r="M839" s="105" t="str">
        <f t="shared" si="266"/>
        <v/>
      </c>
      <c r="N839" s="105" t="str">
        <f>IFERROR(IF(INDEX(Backlog!L$6:L$1005,Calculation!$B839,1)="","",INDEX(Backlog!L$6:L$1005,Calculation!$B839,1)),"")</f>
        <v/>
      </c>
      <c r="O839" s="105" t="str">
        <f t="shared" si="267"/>
        <v/>
      </c>
      <c r="P839" s="86" t="str">
        <f>IFERROR(""&amp;INDEX(Backlog!M$6:M$1005,Calculation!$B839,1),"")</f>
        <v/>
      </c>
      <c r="Q839" s="106" t="str">
        <f t="shared" si="268"/>
        <v/>
      </c>
      <c r="R839" s="106">
        <f t="shared" si="269"/>
        <v>0</v>
      </c>
      <c r="T839" s="107">
        <f t="shared" si="270"/>
        <v>0</v>
      </c>
      <c r="U839" s="86">
        <f t="shared" si="271"/>
        <v>1</v>
      </c>
      <c r="V839" s="86">
        <f t="shared" si="272"/>
        <v>1</v>
      </c>
      <c r="W839" s="86">
        <f t="shared" si="273"/>
        <v>1</v>
      </c>
      <c r="X839" s="86">
        <f t="shared" si="280"/>
        <v>0</v>
      </c>
      <c r="Y839" s="86" t="str">
        <f t="shared" si="274"/>
        <v xml:space="preserve">#0 - </v>
      </c>
      <c r="Z839" s="86" t="str">
        <f t="shared" si="275"/>
        <v>-</v>
      </c>
      <c r="AA839" s="86" t="str">
        <f>IF(X839=0,"",IF(LEN(K839)=0,COLUMN(Kanban!$D$8),IFERROR(MATCH(K839,Kanban!$A$8:$AI$8,0),COLUMN(Kanban!$D$8))))</f>
        <v/>
      </c>
      <c r="AB839" s="86" t="str">
        <f>IF(X839=0,"",2*COUNTIF($AA$5:AA839,AA839)+$AF$5)</f>
        <v/>
      </c>
      <c r="AC839" s="106" t="str">
        <f t="shared" si="281"/>
        <v>-</v>
      </c>
      <c r="BF839" s="111" t="str">
        <f t="array" ref="BF839">IFERROR(SMALL(IF($D$5:$D$1004=$AP$6,$N$5:$N$1004,""),B839),"")</f>
        <v/>
      </c>
      <c r="BG839" s="112" t="str">
        <f>IF(IFERROR(MATCH(BF839,$BF$4:BF838,0),0)=0,MAX($BG$4:BG838)+1,"")</f>
        <v/>
      </c>
      <c r="BH839" s="113" t="str">
        <f t="shared" si="276"/>
        <v/>
      </c>
      <c r="BI839" s="112" t="str">
        <f t="shared" si="277"/>
        <v/>
      </c>
      <c r="BJ839" s="86" t="str">
        <f t="shared" si="278"/>
        <v/>
      </c>
      <c r="BK839" s="86" t="str">
        <f t="shared" si="282"/>
        <v/>
      </c>
      <c r="BL839" s="86" t="str">
        <f t="shared" si="279"/>
        <v/>
      </c>
      <c r="BM839" s="86" t="str">
        <f t="shared" si="283"/>
        <v/>
      </c>
    </row>
    <row r="840" spans="2:65" s="7" customFormat="1" x14ac:dyDescent="0.25">
      <c r="B840" s="104">
        <v>836</v>
      </c>
      <c r="C840" s="86">
        <f>IFERROR(INDEX(Backlog!B$6:B$1005,Calculation!$B840,1),"")</f>
        <v>0</v>
      </c>
      <c r="D840" s="86" t="str">
        <f>IFERROR(IF(INDEX(Backlog!C$6:C$1005,Calculation!$B840,1)="","",INDEX(Backlog!C$6:C$1005,Calculation!$B840,1)),"")</f>
        <v/>
      </c>
      <c r="E840" s="86" t="str">
        <f>IFERROR(""&amp;INDEX(Backlog!D$6:D$1005,Calculation!$B840,1),"")</f>
        <v/>
      </c>
      <c r="F840" s="86" t="str">
        <f>IFERROR(""&amp;INDEX(Backlog!E$6:E$1005,Calculation!$B840,1),"")</f>
        <v/>
      </c>
      <c r="G840" s="86" t="str">
        <f>IFERROR(""&amp;INDEX(Backlog!F$6:F$1005,Calculation!$B840,1),"")</f>
        <v/>
      </c>
      <c r="H840" s="86" t="str">
        <f>IFERROR(IF(INDEX(Backlog!G$6:G$1005,Calculation!$B840,1)="","",INDEX(Backlog!G$6:G$1005,Calculation!$B840,1)),"")</f>
        <v/>
      </c>
      <c r="I840" s="86" t="str">
        <f>IFERROR(IF(INDEX(Backlog!H$6:H$1005,Calculation!$B840,1)="","Not set",INDEX(Backlog!H$6:H$1005,Calculation!$B840,1)),"")</f>
        <v>Not set</v>
      </c>
      <c r="J840" s="86" t="str">
        <f>IFERROR(""&amp;INDEX(Backlog!I$6:I$1005,Calculation!$B840,1),"")</f>
        <v/>
      </c>
      <c r="K840" s="86" t="str">
        <f>IFERROR(IF(LEN(INDEX(Backlog!J$6:J$1005,Calculation!$B840,1))=0,"Not set",INDEX(Backlog!J$6:J$1005,Calculation!$B840,1)),"")</f>
        <v>Not set</v>
      </c>
      <c r="L840" s="105" t="str">
        <f>IFERROR(IF(INDEX(Backlog!K$6:K$1005,Calculation!$B840,1)="","",INDEX(Backlog!K$6:K$1005,Calculation!$B840,1)),"")</f>
        <v/>
      </c>
      <c r="M840" s="105" t="str">
        <f t="shared" si="266"/>
        <v/>
      </c>
      <c r="N840" s="105" t="str">
        <f>IFERROR(IF(INDEX(Backlog!L$6:L$1005,Calculation!$B840,1)="","",INDEX(Backlog!L$6:L$1005,Calculation!$B840,1)),"")</f>
        <v/>
      </c>
      <c r="O840" s="105" t="str">
        <f t="shared" si="267"/>
        <v/>
      </c>
      <c r="P840" s="86" t="str">
        <f>IFERROR(""&amp;INDEX(Backlog!M$6:M$1005,Calculation!$B840,1),"")</f>
        <v/>
      </c>
      <c r="Q840" s="106" t="str">
        <f t="shared" si="268"/>
        <v/>
      </c>
      <c r="R840" s="106">
        <f t="shared" si="269"/>
        <v>0</v>
      </c>
      <c r="T840" s="107">
        <f t="shared" si="270"/>
        <v>0</v>
      </c>
      <c r="U840" s="86">
        <f t="shared" si="271"/>
        <v>1</v>
      </c>
      <c r="V840" s="86">
        <f t="shared" si="272"/>
        <v>1</v>
      </c>
      <c r="W840" s="86">
        <f t="shared" si="273"/>
        <v>1</v>
      </c>
      <c r="X840" s="86">
        <f t="shared" si="280"/>
        <v>0</v>
      </c>
      <c r="Y840" s="86" t="str">
        <f t="shared" si="274"/>
        <v xml:space="preserve">#0 - </v>
      </c>
      <c r="Z840" s="86" t="str">
        <f t="shared" si="275"/>
        <v>-</v>
      </c>
      <c r="AA840" s="86" t="str">
        <f>IF(X840=0,"",IF(LEN(K840)=0,COLUMN(Kanban!$D$8),IFERROR(MATCH(K840,Kanban!$A$8:$AI$8,0),COLUMN(Kanban!$D$8))))</f>
        <v/>
      </c>
      <c r="AB840" s="86" t="str">
        <f>IF(X840=0,"",2*COUNTIF($AA$5:AA840,AA840)+$AF$5)</f>
        <v/>
      </c>
      <c r="AC840" s="106" t="str">
        <f t="shared" si="281"/>
        <v>-</v>
      </c>
      <c r="BF840" s="111" t="str">
        <f t="array" ref="BF840">IFERROR(SMALL(IF($D$5:$D$1004=$AP$6,$N$5:$N$1004,""),B840),"")</f>
        <v/>
      </c>
      <c r="BG840" s="112" t="str">
        <f>IF(IFERROR(MATCH(BF840,$BF$4:BF839,0),0)=0,MAX($BG$4:BG839)+1,"")</f>
        <v/>
      </c>
      <c r="BH840" s="113" t="str">
        <f t="shared" si="276"/>
        <v/>
      </c>
      <c r="BI840" s="112" t="str">
        <f t="shared" si="277"/>
        <v/>
      </c>
      <c r="BJ840" s="86" t="str">
        <f t="shared" si="278"/>
        <v/>
      </c>
      <c r="BK840" s="86" t="str">
        <f t="shared" si="282"/>
        <v/>
      </c>
      <c r="BL840" s="86" t="str">
        <f t="shared" si="279"/>
        <v/>
      </c>
      <c r="BM840" s="86" t="str">
        <f t="shared" si="283"/>
        <v/>
      </c>
    </row>
    <row r="841" spans="2:65" s="7" customFormat="1" x14ac:dyDescent="0.25">
      <c r="B841" s="104">
        <v>837</v>
      </c>
      <c r="C841" s="86">
        <f>IFERROR(INDEX(Backlog!B$6:B$1005,Calculation!$B841,1),"")</f>
        <v>0</v>
      </c>
      <c r="D841" s="86" t="str">
        <f>IFERROR(IF(INDEX(Backlog!C$6:C$1005,Calculation!$B841,1)="","",INDEX(Backlog!C$6:C$1005,Calculation!$B841,1)),"")</f>
        <v/>
      </c>
      <c r="E841" s="86" t="str">
        <f>IFERROR(""&amp;INDEX(Backlog!D$6:D$1005,Calculation!$B841,1),"")</f>
        <v/>
      </c>
      <c r="F841" s="86" t="str">
        <f>IFERROR(""&amp;INDEX(Backlog!E$6:E$1005,Calculation!$B841,1),"")</f>
        <v/>
      </c>
      <c r="G841" s="86" t="str">
        <f>IFERROR(""&amp;INDEX(Backlog!F$6:F$1005,Calculation!$B841,1),"")</f>
        <v/>
      </c>
      <c r="H841" s="86" t="str">
        <f>IFERROR(IF(INDEX(Backlog!G$6:G$1005,Calculation!$B841,1)="","",INDEX(Backlog!G$6:G$1005,Calculation!$B841,1)),"")</f>
        <v/>
      </c>
      <c r="I841" s="86" t="str">
        <f>IFERROR(IF(INDEX(Backlog!H$6:H$1005,Calculation!$B841,1)="","Not set",INDEX(Backlog!H$6:H$1005,Calculation!$B841,1)),"")</f>
        <v>Not set</v>
      </c>
      <c r="J841" s="86" t="str">
        <f>IFERROR(""&amp;INDEX(Backlog!I$6:I$1005,Calculation!$B841,1),"")</f>
        <v/>
      </c>
      <c r="K841" s="86" t="str">
        <f>IFERROR(IF(LEN(INDEX(Backlog!J$6:J$1005,Calculation!$B841,1))=0,"Not set",INDEX(Backlog!J$6:J$1005,Calculation!$B841,1)),"")</f>
        <v>Not set</v>
      </c>
      <c r="L841" s="105" t="str">
        <f>IFERROR(IF(INDEX(Backlog!K$6:K$1005,Calculation!$B841,1)="","",INDEX(Backlog!K$6:K$1005,Calculation!$B841,1)),"")</f>
        <v/>
      </c>
      <c r="M841" s="105" t="str">
        <f t="shared" si="266"/>
        <v/>
      </c>
      <c r="N841" s="105" t="str">
        <f>IFERROR(IF(INDEX(Backlog!L$6:L$1005,Calculation!$B841,1)="","",INDEX(Backlog!L$6:L$1005,Calculation!$B841,1)),"")</f>
        <v/>
      </c>
      <c r="O841" s="105" t="str">
        <f t="shared" si="267"/>
        <v/>
      </c>
      <c r="P841" s="86" t="str">
        <f>IFERROR(""&amp;INDEX(Backlog!M$6:M$1005,Calculation!$B841,1),"")</f>
        <v/>
      </c>
      <c r="Q841" s="106" t="str">
        <f t="shared" si="268"/>
        <v/>
      </c>
      <c r="R841" s="106">
        <f t="shared" si="269"/>
        <v>0</v>
      </c>
      <c r="T841" s="107">
        <f t="shared" si="270"/>
        <v>0</v>
      </c>
      <c r="U841" s="86">
        <f t="shared" si="271"/>
        <v>1</v>
      </c>
      <c r="V841" s="86">
        <f t="shared" si="272"/>
        <v>1</v>
      </c>
      <c r="W841" s="86">
        <f t="shared" si="273"/>
        <v>1</v>
      </c>
      <c r="X841" s="86">
        <f t="shared" si="280"/>
        <v>0</v>
      </c>
      <c r="Y841" s="86" t="str">
        <f t="shared" si="274"/>
        <v xml:space="preserve">#0 - </v>
      </c>
      <c r="Z841" s="86" t="str">
        <f t="shared" si="275"/>
        <v>-</v>
      </c>
      <c r="AA841" s="86" t="str">
        <f>IF(X841=0,"",IF(LEN(K841)=0,COLUMN(Kanban!$D$8),IFERROR(MATCH(K841,Kanban!$A$8:$AI$8,0),COLUMN(Kanban!$D$8))))</f>
        <v/>
      </c>
      <c r="AB841" s="86" t="str">
        <f>IF(X841=0,"",2*COUNTIF($AA$5:AA841,AA841)+$AF$5)</f>
        <v/>
      </c>
      <c r="AC841" s="106" t="str">
        <f t="shared" si="281"/>
        <v>-</v>
      </c>
      <c r="BF841" s="111" t="str">
        <f t="array" ref="BF841">IFERROR(SMALL(IF($D$5:$D$1004=$AP$6,$N$5:$N$1004,""),B841),"")</f>
        <v/>
      </c>
      <c r="BG841" s="112" t="str">
        <f>IF(IFERROR(MATCH(BF841,$BF$4:BF840,0),0)=0,MAX($BG$4:BG840)+1,"")</f>
        <v/>
      </c>
      <c r="BH841" s="113" t="str">
        <f t="shared" si="276"/>
        <v/>
      </c>
      <c r="BI841" s="112" t="str">
        <f t="shared" si="277"/>
        <v/>
      </c>
      <c r="BJ841" s="86" t="str">
        <f t="shared" si="278"/>
        <v/>
      </c>
      <c r="BK841" s="86" t="str">
        <f t="shared" si="282"/>
        <v/>
      </c>
      <c r="BL841" s="86" t="str">
        <f t="shared" si="279"/>
        <v/>
      </c>
      <c r="BM841" s="86" t="str">
        <f t="shared" si="283"/>
        <v/>
      </c>
    </row>
    <row r="842" spans="2:65" s="7" customFormat="1" x14ac:dyDescent="0.25">
      <c r="B842" s="104">
        <v>838</v>
      </c>
      <c r="C842" s="86">
        <f>IFERROR(INDEX(Backlog!B$6:B$1005,Calculation!$B842,1),"")</f>
        <v>0</v>
      </c>
      <c r="D842" s="86" t="str">
        <f>IFERROR(IF(INDEX(Backlog!C$6:C$1005,Calculation!$B842,1)="","",INDEX(Backlog!C$6:C$1005,Calculation!$B842,1)),"")</f>
        <v/>
      </c>
      <c r="E842" s="86" t="str">
        <f>IFERROR(""&amp;INDEX(Backlog!D$6:D$1005,Calculation!$B842,1),"")</f>
        <v/>
      </c>
      <c r="F842" s="86" t="str">
        <f>IFERROR(""&amp;INDEX(Backlog!E$6:E$1005,Calculation!$B842,1),"")</f>
        <v/>
      </c>
      <c r="G842" s="86" t="str">
        <f>IFERROR(""&amp;INDEX(Backlog!F$6:F$1005,Calculation!$B842,1),"")</f>
        <v/>
      </c>
      <c r="H842" s="86" t="str">
        <f>IFERROR(IF(INDEX(Backlog!G$6:G$1005,Calculation!$B842,1)="","",INDEX(Backlog!G$6:G$1005,Calculation!$B842,1)),"")</f>
        <v/>
      </c>
      <c r="I842" s="86" t="str">
        <f>IFERROR(IF(INDEX(Backlog!H$6:H$1005,Calculation!$B842,1)="","Not set",INDEX(Backlog!H$6:H$1005,Calculation!$B842,1)),"")</f>
        <v>Not set</v>
      </c>
      <c r="J842" s="86" t="str">
        <f>IFERROR(""&amp;INDEX(Backlog!I$6:I$1005,Calculation!$B842,1),"")</f>
        <v/>
      </c>
      <c r="K842" s="86" t="str">
        <f>IFERROR(IF(LEN(INDEX(Backlog!J$6:J$1005,Calculation!$B842,1))=0,"Not set",INDEX(Backlog!J$6:J$1005,Calculation!$B842,1)),"")</f>
        <v>Not set</v>
      </c>
      <c r="L842" s="105" t="str">
        <f>IFERROR(IF(INDEX(Backlog!K$6:K$1005,Calculation!$B842,1)="","",INDEX(Backlog!K$6:K$1005,Calculation!$B842,1)),"")</f>
        <v/>
      </c>
      <c r="M842" s="105" t="str">
        <f t="shared" si="266"/>
        <v/>
      </c>
      <c r="N842" s="105" t="str">
        <f>IFERROR(IF(INDEX(Backlog!L$6:L$1005,Calculation!$B842,1)="","",INDEX(Backlog!L$6:L$1005,Calculation!$B842,1)),"")</f>
        <v/>
      </c>
      <c r="O842" s="105" t="str">
        <f t="shared" si="267"/>
        <v/>
      </c>
      <c r="P842" s="86" t="str">
        <f>IFERROR(""&amp;INDEX(Backlog!M$6:M$1005,Calculation!$B842,1),"")</f>
        <v/>
      </c>
      <c r="Q842" s="106" t="str">
        <f t="shared" si="268"/>
        <v/>
      </c>
      <c r="R842" s="106">
        <f t="shared" si="269"/>
        <v>0</v>
      </c>
      <c r="T842" s="107">
        <f t="shared" si="270"/>
        <v>0</v>
      </c>
      <c r="U842" s="86">
        <f t="shared" si="271"/>
        <v>1</v>
      </c>
      <c r="V842" s="86">
        <f t="shared" si="272"/>
        <v>1</v>
      </c>
      <c r="W842" s="86">
        <f t="shared" si="273"/>
        <v>1</v>
      </c>
      <c r="X842" s="86">
        <f t="shared" si="280"/>
        <v>0</v>
      </c>
      <c r="Y842" s="86" t="str">
        <f t="shared" si="274"/>
        <v xml:space="preserve">#0 - </v>
      </c>
      <c r="Z842" s="86" t="str">
        <f t="shared" si="275"/>
        <v>-</v>
      </c>
      <c r="AA842" s="86" t="str">
        <f>IF(X842=0,"",IF(LEN(K842)=0,COLUMN(Kanban!$D$8),IFERROR(MATCH(K842,Kanban!$A$8:$AI$8,0),COLUMN(Kanban!$D$8))))</f>
        <v/>
      </c>
      <c r="AB842" s="86" t="str">
        <f>IF(X842=0,"",2*COUNTIF($AA$5:AA842,AA842)+$AF$5)</f>
        <v/>
      </c>
      <c r="AC842" s="106" t="str">
        <f t="shared" si="281"/>
        <v>-</v>
      </c>
      <c r="BF842" s="111" t="str">
        <f t="array" ref="BF842">IFERROR(SMALL(IF($D$5:$D$1004=$AP$6,$N$5:$N$1004,""),B842),"")</f>
        <v/>
      </c>
      <c r="BG842" s="112" t="str">
        <f>IF(IFERROR(MATCH(BF842,$BF$4:BF841,0),0)=0,MAX($BG$4:BG841)+1,"")</f>
        <v/>
      </c>
      <c r="BH842" s="113" t="str">
        <f t="shared" si="276"/>
        <v/>
      </c>
      <c r="BI842" s="112" t="str">
        <f t="shared" si="277"/>
        <v/>
      </c>
      <c r="BJ842" s="86" t="str">
        <f t="shared" si="278"/>
        <v/>
      </c>
      <c r="BK842" s="86" t="str">
        <f t="shared" si="282"/>
        <v/>
      </c>
      <c r="BL842" s="86" t="str">
        <f t="shared" si="279"/>
        <v/>
      </c>
      <c r="BM842" s="86" t="str">
        <f t="shared" si="283"/>
        <v/>
      </c>
    </row>
    <row r="843" spans="2:65" s="7" customFormat="1" x14ac:dyDescent="0.25">
      <c r="B843" s="104">
        <v>839</v>
      </c>
      <c r="C843" s="86">
        <f>IFERROR(INDEX(Backlog!B$6:B$1005,Calculation!$B843,1),"")</f>
        <v>0</v>
      </c>
      <c r="D843" s="86" t="str">
        <f>IFERROR(IF(INDEX(Backlog!C$6:C$1005,Calculation!$B843,1)="","",INDEX(Backlog!C$6:C$1005,Calculation!$B843,1)),"")</f>
        <v/>
      </c>
      <c r="E843" s="86" t="str">
        <f>IFERROR(""&amp;INDEX(Backlog!D$6:D$1005,Calculation!$B843,1),"")</f>
        <v/>
      </c>
      <c r="F843" s="86" t="str">
        <f>IFERROR(""&amp;INDEX(Backlog!E$6:E$1005,Calculation!$B843,1),"")</f>
        <v/>
      </c>
      <c r="G843" s="86" t="str">
        <f>IFERROR(""&amp;INDEX(Backlog!F$6:F$1005,Calculation!$B843,1),"")</f>
        <v/>
      </c>
      <c r="H843" s="86" t="str">
        <f>IFERROR(IF(INDEX(Backlog!G$6:G$1005,Calculation!$B843,1)="","",INDEX(Backlog!G$6:G$1005,Calculation!$B843,1)),"")</f>
        <v/>
      </c>
      <c r="I843" s="86" t="str">
        <f>IFERROR(IF(INDEX(Backlog!H$6:H$1005,Calculation!$B843,1)="","Not set",INDEX(Backlog!H$6:H$1005,Calculation!$B843,1)),"")</f>
        <v>Not set</v>
      </c>
      <c r="J843" s="86" t="str">
        <f>IFERROR(""&amp;INDEX(Backlog!I$6:I$1005,Calculation!$B843,1),"")</f>
        <v/>
      </c>
      <c r="K843" s="86" t="str">
        <f>IFERROR(IF(LEN(INDEX(Backlog!J$6:J$1005,Calculation!$B843,1))=0,"Not set",INDEX(Backlog!J$6:J$1005,Calculation!$B843,1)),"")</f>
        <v>Not set</v>
      </c>
      <c r="L843" s="105" t="str">
        <f>IFERROR(IF(INDEX(Backlog!K$6:K$1005,Calculation!$B843,1)="","",INDEX(Backlog!K$6:K$1005,Calculation!$B843,1)),"")</f>
        <v/>
      </c>
      <c r="M843" s="105" t="str">
        <f t="shared" si="266"/>
        <v/>
      </c>
      <c r="N843" s="105" t="str">
        <f>IFERROR(IF(INDEX(Backlog!L$6:L$1005,Calculation!$B843,1)="","",INDEX(Backlog!L$6:L$1005,Calculation!$B843,1)),"")</f>
        <v/>
      </c>
      <c r="O843" s="105" t="str">
        <f t="shared" si="267"/>
        <v/>
      </c>
      <c r="P843" s="86" t="str">
        <f>IFERROR(""&amp;INDEX(Backlog!M$6:M$1005,Calculation!$B843,1),"")</f>
        <v/>
      </c>
      <c r="Q843" s="106" t="str">
        <f t="shared" si="268"/>
        <v/>
      </c>
      <c r="R843" s="106">
        <f t="shared" si="269"/>
        <v>0</v>
      </c>
      <c r="T843" s="107">
        <f t="shared" si="270"/>
        <v>0</v>
      </c>
      <c r="U843" s="86">
        <f t="shared" si="271"/>
        <v>1</v>
      </c>
      <c r="V843" s="86">
        <f t="shared" si="272"/>
        <v>1</v>
      </c>
      <c r="W843" s="86">
        <f t="shared" si="273"/>
        <v>1</v>
      </c>
      <c r="X843" s="86">
        <f t="shared" si="280"/>
        <v>0</v>
      </c>
      <c r="Y843" s="86" t="str">
        <f t="shared" si="274"/>
        <v xml:space="preserve">#0 - </v>
      </c>
      <c r="Z843" s="86" t="str">
        <f t="shared" si="275"/>
        <v>-</v>
      </c>
      <c r="AA843" s="86" t="str">
        <f>IF(X843=0,"",IF(LEN(K843)=0,COLUMN(Kanban!$D$8),IFERROR(MATCH(K843,Kanban!$A$8:$AI$8,0),COLUMN(Kanban!$D$8))))</f>
        <v/>
      </c>
      <c r="AB843" s="86" t="str">
        <f>IF(X843=0,"",2*COUNTIF($AA$5:AA843,AA843)+$AF$5)</f>
        <v/>
      </c>
      <c r="AC843" s="106" t="str">
        <f t="shared" si="281"/>
        <v>-</v>
      </c>
      <c r="BF843" s="111" t="str">
        <f t="array" ref="BF843">IFERROR(SMALL(IF($D$5:$D$1004=$AP$6,$N$5:$N$1004,""),B843),"")</f>
        <v/>
      </c>
      <c r="BG843" s="112" t="str">
        <f>IF(IFERROR(MATCH(BF843,$BF$4:BF842,0),0)=0,MAX($BG$4:BG842)+1,"")</f>
        <v/>
      </c>
      <c r="BH843" s="113" t="str">
        <f t="shared" si="276"/>
        <v/>
      </c>
      <c r="BI843" s="112" t="str">
        <f t="shared" si="277"/>
        <v/>
      </c>
      <c r="BJ843" s="86" t="str">
        <f t="shared" si="278"/>
        <v/>
      </c>
      <c r="BK843" s="86" t="str">
        <f t="shared" si="282"/>
        <v/>
      </c>
      <c r="BL843" s="86" t="str">
        <f t="shared" si="279"/>
        <v/>
      </c>
      <c r="BM843" s="86" t="str">
        <f t="shared" si="283"/>
        <v/>
      </c>
    </row>
    <row r="844" spans="2:65" s="7" customFormat="1" x14ac:dyDescent="0.25">
      <c r="B844" s="104">
        <v>840</v>
      </c>
      <c r="C844" s="86">
        <f>IFERROR(INDEX(Backlog!B$6:B$1005,Calculation!$B844,1),"")</f>
        <v>0</v>
      </c>
      <c r="D844" s="86" t="str">
        <f>IFERROR(IF(INDEX(Backlog!C$6:C$1005,Calculation!$B844,1)="","",INDEX(Backlog!C$6:C$1005,Calculation!$B844,1)),"")</f>
        <v/>
      </c>
      <c r="E844" s="86" t="str">
        <f>IFERROR(""&amp;INDEX(Backlog!D$6:D$1005,Calculation!$B844,1),"")</f>
        <v/>
      </c>
      <c r="F844" s="86" t="str">
        <f>IFERROR(""&amp;INDEX(Backlog!E$6:E$1005,Calculation!$B844,1),"")</f>
        <v/>
      </c>
      <c r="G844" s="86" t="str">
        <f>IFERROR(""&amp;INDEX(Backlog!F$6:F$1005,Calculation!$B844,1),"")</f>
        <v/>
      </c>
      <c r="H844" s="86" t="str">
        <f>IFERROR(IF(INDEX(Backlog!G$6:G$1005,Calculation!$B844,1)="","",INDEX(Backlog!G$6:G$1005,Calculation!$B844,1)),"")</f>
        <v/>
      </c>
      <c r="I844" s="86" t="str">
        <f>IFERROR(IF(INDEX(Backlog!H$6:H$1005,Calculation!$B844,1)="","Not set",INDEX(Backlog!H$6:H$1005,Calculation!$B844,1)),"")</f>
        <v>Not set</v>
      </c>
      <c r="J844" s="86" t="str">
        <f>IFERROR(""&amp;INDEX(Backlog!I$6:I$1005,Calculation!$B844,1),"")</f>
        <v/>
      </c>
      <c r="K844" s="86" t="str">
        <f>IFERROR(IF(LEN(INDEX(Backlog!J$6:J$1005,Calculation!$B844,1))=0,"Not set",INDEX(Backlog!J$6:J$1005,Calculation!$B844,1)),"")</f>
        <v>Not set</v>
      </c>
      <c r="L844" s="105" t="str">
        <f>IFERROR(IF(INDEX(Backlog!K$6:K$1005,Calculation!$B844,1)="","",INDEX(Backlog!K$6:K$1005,Calculation!$B844,1)),"")</f>
        <v/>
      </c>
      <c r="M844" s="105" t="str">
        <f t="shared" si="266"/>
        <v/>
      </c>
      <c r="N844" s="105" t="str">
        <f>IFERROR(IF(INDEX(Backlog!L$6:L$1005,Calculation!$B844,1)="","",INDEX(Backlog!L$6:L$1005,Calculation!$B844,1)),"")</f>
        <v/>
      </c>
      <c r="O844" s="105" t="str">
        <f t="shared" si="267"/>
        <v/>
      </c>
      <c r="P844" s="86" t="str">
        <f>IFERROR(""&amp;INDEX(Backlog!M$6:M$1005,Calculation!$B844,1),"")</f>
        <v/>
      </c>
      <c r="Q844" s="106" t="str">
        <f t="shared" si="268"/>
        <v/>
      </c>
      <c r="R844" s="106">
        <f t="shared" si="269"/>
        <v>0</v>
      </c>
      <c r="T844" s="107">
        <f t="shared" si="270"/>
        <v>0</v>
      </c>
      <c r="U844" s="86">
        <f t="shared" si="271"/>
        <v>1</v>
      </c>
      <c r="V844" s="86">
        <f t="shared" si="272"/>
        <v>1</v>
      </c>
      <c r="W844" s="86">
        <f t="shared" si="273"/>
        <v>1</v>
      </c>
      <c r="X844" s="86">
        <f t="shared" si="280"/>
        <v>0</v>
      </c>
      <c r="Y844" s="86" t="str">
        <f t="shared" si="274"/>
        <v xml:space="preserve">#0 - </v>
      </c>
      <c r="Z844" s="86" t="str">
        <f t="shared" si="275"/>
        <v>-</v>
      </c>
      <c r="AA844" s="86" t="str">
        <f>IF(X844=0,"",IF(LEN(K844)=0,COLUMN(Kanban!$D$8),IFERROR(MATCH(K844,Kanban!$A$8:$AI$8,0),COLUMN(Kanban!$D$8))))</f>
        <v/>
      </c>
      <c r="AB844" s="86" t="str">
        <f>IF(X844=0,"",2*COUNTIF($AA$5:AA844,AA844)+$AF$5)</f>
        <v/>
      </c>
      <c r="AC844" s="106" t="str">
        <f t="shared" si="281"/>
        <v>-</v>
      </c>
      <c r="BF844" s="111" t="str">
        <f t="array" ref="BF844">IFERROR(SMALL(IF($D$5:$D$1004=$AP$6,$N$5:$N$1004,""),B844),"")</f>
        <v/>
      </c>
      <c r="BG844" s="112" t="str">
        <f>IF(IFERROR(MATCH(BF844,$BF$4:BF843,0),0)=0,MAX($BG$4:BG843)+1,"")</f>
        <v/>
      </c>
      <c r="BH844" s="113" t="str">
        <f t="shared" si="276"/>
        <v/>
      </c>
      <c r="BI844" s="112" t="str">
        <f t="shared" si="277"/>
        <v/>
      </c>
      <c r="BJ844" s="86" t="str">
        <f t="shared" si="278"/>
        <v/>
      </c>
      <c r="BK844" s="86" t="str">
        <f t="shared" si="282"/>
        <v/>
      </c>
      <c r="BL844" s="86" t="str">
        <f t="shared" si="279"/>
        <v/>
      </c>
      <c r="BM844" s="86" t="str">
        <f t="shared" si="283"/>
        <v/>
      </c>
    </row>
    <row r="845" spans="2:65" s="7" customFormat="1" x14ac:dyDescent="0.25">
      <c r="B845" s="104">
        <v>841</v>
      </c>
      <c r="C845" s="86">
        <f>IFERROR(INDEX(Backlog!B$6:B$1005,Calculation!$B845,1),"")</f>
        <v>0</v>
      </c>
      <c r="D845" s="86" t="str">
        <f>IFERROR(IF(INDEX(Backlog!C$6:C$1005,Calculation!$B845,1)="","",INDEX(Backlog!C$6:C$1005,Calculation!$B845,1)),"")</f>
        <v/>
      </c>
      <c r="E845" s="86" t="str">
        <f>IFERROR(""&amp;INDEX(Backlog!D$6:D$1005,Calculation!$B845,1),"")</f>
        <v/>
      </c>
      <c r="F845" s="86" t="str">
        <f>IFERROR(""&amp;INDEX(Backlog!E$6:E$1005,Calculation!$B845,1),"")</f>
        <v/>
      </c>
      <c r="G845" s="86" t="str">
        <f>IFERROR(""&amp;INDEX(Backlog!F$6:F$1005,Calculation!$B845,1),"")</f>
        <v/>
      </c>
      <c r="H845" s="86" t="str">
        <f>IFERROR(IF(INDEX(Backlog!G$6:G$1005,Calculation!$B845,1)="","",INDEX(Backlog!G$6:G$1005,Calculation!$B845,1)),"")</f>
        <v/>
      </c>
      <c r="I845" s="86" t="str">
        <f>IFERROR(IF(INDEX(Backlog!H$6:H$1005,Calculation!$B845,1)="","Not set",INDEX(Backlog!H$6:H$1005,Calculation!$B845,1)),"")</f>
        <v>Not set</v>
      </c>
      <c r="J845" s="86" t="str">
        <f>IFERROR(""&amp;INDEX(Backlog!I$6:I$1005,Calculation!$B845,1),"")</f>
        <v/>
      </c>
      <c r="K845" s="86" t="str">
        <f>IFERROR(IF(LEN(INDEX(Backlog!J$6:J$1005,Calculation!$B845,1))=0,"Not set",INDEX(Backlog!J$6:J$1005,Calculation!$B845,1)),"")</f>
        <v>Not set</v>
      </c>
      <c r="L845" s="105" t="str">
        <f>IFERROR(IF(INDEX(Backlog!K$6:K$1005,Calculation!$B845,1)="","",INDEX(Backlog!K$6:K$1005,Calculation!$B845,1)),"")</f>
        <v/>
      </c>
      <c r="M845" s="105" t="str">
        <f t="shared" si="266"/>
        <v/>
      </c>
      <c r="N845" s="105" t="str">
        <f>IFERROR(IF(INDEX(Backlog!L$6:L$1005,Calculation!$B845,1)="","",INDEX(Backlog!L$6:L$1005,Calculation!$B845,1)),"")</f>
        <v/>
      </c>
      <c r="O845" s="105" t="str">
        <f t="shared" si="267"/>
        <v/>
      </c>
      <c r="P845" s="86" t="str">
        <f>IFERROR(""&amp;INDEX(Backlog!M$6:M$1005,Calculation!$B845,1),"")</f>
        <v/>
      </c>
      <c r="Q845" s="106" t="str">
        <f t="shared" si="268"/>
        <v/>
      </c>
      <c r="R845" s="106">
        <f t="shared" si="269"/>
        <v>0</v>
      </c>
      <c r="T845" s="107">
        <f t="shared" si="270"/>
        <v>0</v>
      </c>
      <c r="U845" s="86">
        <f t="shared" si="271"/>
        <v>1</v>
      </c>
      <c r="V845" s="86">
        <f t="shared" si="272"/>
        <v>1</v>
      </c>
      <c r="W845" s="86">
        <f t="shared" si="273"/>
        <v>1</v>
      </c>
      <c r="X845" s="86">
        <f t="shared" si="280"/>
        <v>0</v>
      </c>
      <c r="Y845" s="86" t="str">
        <f t="shared" si="274"/>
        <v xml:space="preserve">#0 - </v>
      </c>
      <c r="Z845" s="86" t="str">
        <f t="shared" si="275"/>
        <v>-</v>
      </c>
      <c r="AA845" s="86" t="str">
        <f>IF(X845=0,"",IF(LEN(K845)=0,COLUMN(Kanban!$D$8),IFERROR(MATCH(K845,Kanban!$A$8:$AI$8,0),COLUMN(Kanban!$D$8))))</f>
        <v/>
      </c>
      <c r="AB845" s="86" t="str">
        <f>IF(X845=0,"",2*COUNTIF($AA$5:AA845,AA845)+$AF$5)</f>
        <v/>
      </c>
      <c r="AC845" s="106" t="str">
        <f t="shared" si="281"/>
        <v>-</v>
      </c>
      <c r="BF845" s="111" t="str">
        <f t="array" ref="BF845">IFERROR(SMALL(IF($D$5:$D$1004=$AP$6,$N$5:$N$1004,""),B845),"")</f>
        <v/>
      </c>
      <c r="BG845" s="112" t="str">
        <f>IF(IFERROR(MATCH(BF845,$BF$4:BF844,0),0)=0,MAX($BG$4:BG844)+1,"")</f>
        <v/>
      </c>
      <c r="BH845" s="113" t="str">
        <f t="shared" si="276"/>
        <v/>
      </c>
      <c r="BI845" s="112" t="str">
        <f t="shared" si="277"/>
        <v/>
      </c>
      <c r="BJ845" s="86" t="str">
        <f t="shared" si="278"/>
        <v/>
      </c>
      <c r="BK845" s="86" t="str">
        <f t="shared" si="282"/>
        <v/>
      </c>
      <c r="BL845" s="86" t="str">
        <f t="shared" si="279"/>
        <v/>
      </c>
      <c r="BM845" s="86" t="str">
        <f t="shared" si="283"/>
        <v/>
      </c>
    </row>
    <row r="846" spans="2:65" s="7" customFormat="1" x14ac:dyDescent="0.25">
      <c r="B846" s="104">
        <v>842</v>
      </c>
      <c r="C846" s="86">
        <f>IFERROR(INDEX(Backlog!B$6:B$1005,Calculation!$B846,1),"")</f>
        <v>0</v>
      </c>
      <c r="D846" s="86" t="str">
        <f>IFERROR(IF(INDEX(Backlog!C$6:C$1005,Calculation!$B846,1)="","",INDEX(Backlog!C$6:C$1005,Calculation!$B846,1)),"")</f>
        <v/>
      </c>
      <c r="E846" s="86" t="str">
        <f>IFERROR(""&amp;INDEX(Backlog!D$6:D$1005,Calculation!$B846,1),"")</f>
        <v/>
      </c>
      <c r="F846" s="86" t="str">
        <f>IFERROR(""&amp;INDEX(Backlog!E$6:E$1005,Calculation!$B846,1),"")</f>
        <v/>
      </c>
      <c r="G846" s="86" t="str">
        <f>IFERROR(""&amp;INDEX(Backlog!F$6:F$1005,Calculation!$B846,1),"")</f>
        <v/>
      </c>
      <c r="H846" s="86" t="str">
        <f>IFERROR(IF(INDEX(Backlog!G$6:G$1005,Calculation!$B846,1)="","",INDEX(Backlog!G$6:G$1005,Calculation!$B846,1)),"")</f>
        <v/>
      </c>
      <c r="I846" s="86" t="str">
        <f>IFERROR(IF(INDEX(Backlog!H$6:H$1005,Calculation!$B846,1)="","Not set",INDEX(Backlog!H$6:H$1005,Calculation!$B846,1)),"")</f>
        <v>Not set</v>
      </c>
      <c r="J846" s="86" t="str">
        <f>IFERROR(""&amp;INDEX(Backlog!I$6:I$1005,Calculation!$B846,1),"")</f>
        <v/>
      </c>
      <c r="K846" s="86" t="str">
        <f>IFERROR(IF(LEN(INDEX(Backlog!J$6:J$1005,Calculation!$B846,1))=0,"Not set",INDEX(Backlog!J$6:J$1005,Calculation!$B846,1)),"")</f>
        <v>Not set</v>
      </c>
      <c r="L846" s="105" t="str">
        <f>IFERROR(IF(INDEX(Backlog!K$6:K$1005,Calculation!$B846,1)="","",INDEX(Backlog!K$6:K$1005,Calculation!$B846,1)),"")</f>
        <v/>
      </c>
      <c r="M846" s="105" t="str">
        <f t="shared" si="266"/>
        <v/>
      </c>
      <c r="N846" s="105" t="str">
        <f>IFERROR(IF(INDEX(Backlog!L$6:L$1005,Calculation!$B846,1)="","",INDEX(Backlog!L$6:L$1005,Calculation!$B846,1)),"")</f>
        <v/>
      </c>
      <c r="O846" s="105" t="str">
        <f t="shared" si="267"/>
        <v/>
      </c>
      <c r="P846" s="86" t="str">
        <f>IFERROR(""&amp;INDEX(Backlog!M$6:M$1005,Calculation!$B846,1),"")</f>
        <v/>
      </c>
      <c r="Q846" s="106" t="str">
        <f t="shared" si="268"/>
        <v/>
      </c>
      <c r="R846" s="106">
        <f t="shared" si="269"/>
        <v>0</v>
      </c>
      <c r="T846" s="107">
        <f t="shared" si="270"/>
        <v>0</v>
      </c>
      <c r="U846" s="86">
        <f t="shared" si="271"/>
        <v>1</v>
      </c>
      <c r="V846" s="86">
        <f t="shared" si="272"/>
        <v>1</v>
      </c>
      <c r="W846" s="86">
        <f t="shared" si="273"/>
        <v>1</v>
      </c>
      <c r="X846" s="86">
        <f t="shared" si="280"/>
        <v>0</v>
      </c>
      <c r="Y846" s="86" t="str">
        <f t="shared" si="274"/>
        <v xml:space="preserve">#0 - </v>
      </c>
      <c r="Z846" s="86" t="str">
        <f t="shared" si="275"/>
        <v>-</v>
      </c>
      <c r="AA846" s="86" t="str">
        <f>IF(X846=0,"",IF(LEN(K846)=0,COLUMN(Kanban!$D$8),IFERROR(MATCH(K846,Kanban!$A$8:$AI$8,0),COLUMN(Kanban!$D$8))))</f>
        <v/>
      </c>
      <c r="AB846" s="86" t="str">
        <f>IF(X846=0,"",2*COUNTIF($AA$5:AA846,AA846)+$AF$5)</f>
        <v/>
      </c>
      <c r="AC846" s="106" t="str">
        <f t="shared" si="281"/>
        <v>-</v>
      </c>
      <c r="BF846" s="111" t="str">
        <f t="array" ref="BF846">IFERROR(SMALL(IF($D$5:$D$1004=$AP$6,$N$5:$N$1004,""),B846),"")</f>
        <v/>
      </c>
      <c r="BG846" s="112" t="str">
        <f>IF(IFERROR(MATCH(BF846,$BF$4:BF845,0),0)=0,MAX($BG$4:BG845)+1,"")</f>
        <v/>
      </c>
      <c r="BH846" s="113" t="str">
        <f t="shared" si="276"/>
        <v/>
      </c>
      <c r="BI846" s="112" t="str">
        <f t="shared" si="277"/>
        <v/>
      </c>
      <c r="BJ846" s="86" t="str">
        <f t="shared" si="278"/>
        <v/>
      </c>
      <c r="BK846" s="86" t="str">
        <f t="shared" si="282"/>
        <v/>
      </c>
      <c r="BL846" s="86" t="str">
        <f t="shared" si="279"/>
        <v/>
      </c>
      <c r="BM846" s="86" t="str">
        <f t="shared" si="283"/>
        <v/>
      </c>
    </row>
    <row r="847" spans="2:65" s="7" customFormat="1" x14ac:dyDescent="0.25">
      <c r="B847" s="104">
        <v>843</v>
      </c>
      <c r="C847" s="86">
        <f>IFERROR(INDEX(Backlog!B$6:B$1005,Calculation!$B847,1),"")</f>
        <v>0</v>
      </c>
      <c r="D847" s="86" t="str">
        <f>IFERROR(IF(INDEX(Backlog!C$6:C$1005,Calculation!$B847,1)="","",INDEX(Backlog!C$6:C$1005,Calculation!$B847,1)),"")</f>
        <v/>
      </c>
      <c r="E847" s="86" t="str">
        <f>IFERROR(""&amp;INDEX(Backlog!D$6:D$1005,Calculation!$B847,1),"")</f>
        <v/>
      </c>
      <c r="F847" s="86" t="str">
        <f>IFERROR(""&amp;INDEX(Backlog!E$6:E$1005,Calculation!$B847,1),"")</f>
        <v/>
      </c>
      <c r="G847" s="86" t="str">
        <f>IFERROR(""&amp;INDEX(Backlog!F$6:F$1005,Calculation!$B847,1),"")</f>
        <v/>
      </c>
      <c r="H847" s="86" t="str">
        <f>IFERROR(IF(INDEX(Backlog!G$6:G$1005,Calculation!$B847,1)="","",INDEX(Backlog!G$6:G$1005,Calculation!$B847,1)),"")</f>
        <v/>
      </c>
      <c r="I847" s="86" t="str">
        <f>IFERROR(IF(INDEX(Backlog!H$6:H$1005,Calculation!$B847,1)="","Not set",INDEX(Backlog!H$6:H$1005,Calculation!$B847,1)),"")</f>
        <v>Not set</v>
      </c>
      <c r="J847" s="86" t="str">
        <f>IFERROR(""&amp;INDEX(Backlog!I$6:I$1005,Calculation!$B847,1),"")</f>
        <v/>
      </c>
      <c r="K847" s="86" t="str">
        <f>IFERROR(IF(LEN(INDEX(Backlog!J$6:J$1005,Calculation!$B847,1))=0,"Not set",INDEX(Backlog!J$6:J$1005,Calculation!$B847,1)),"")</f>
        <v>Not set</v>
      </c>
      <c r="L847" s="105" t="str">
        <f>IFERROR(IF(INDEX(Backlog!K$6:K$1005,Calculation!$B847,1)="","",INDEX(Backlog!K$6:K$1005,Calculation!$B847,1)),"")</f>
        <v/>
      </c>
      <c r="M847" s="105" t="str">
        <f t="shared" si="266"/>
        <v/>
      </c>
      <c r="N847" s="105" t="str">
        <f>IFERROR(IF(INDEX(Backlog!L$6:L$1005,Calculation!$B847,1)="","",INDEX(Backlog!L$6:L$1005,Calculation!$B847,1)),"")</f>
        <v/>
      </c>
      <c r="O847" s="105" t="str">
        <f t="shared" si="267"/>
        <v/>
      </c>
      <c r="P847" s="86" t="str">
        <f>IFERROR(""&amp;INDEX(Backlog!M$6:M$1005,Calculation!$B847,1),"")</f>
        <v/>
      </c>
      <c r="Q847" s="106" t="str">
        <f t="shared" si="268"/>
        <v/>
      </c>
      <c r="R847" s="106">
        <f t="shared" si="269"/>
        <v>0</v>
      </c>
      <c r="T847" s="107">
        <f t="shared" si="270"/>
        <v>0</v>
      </c>
      <c r="U847" s="86">
        <f t="shared" si="271"/>
        <v>1</v>
      </c>
      <c r="V847" s="86">
        <f t="shared" si="272"/>
        <v>1</v>
      </c>
      <c r="W847" s="86">
        <f t="shared" si="273"/>
        <v>1</v>
      </c>
      <c r="X847" s="86">
        <f t="shared" si="280"/>
        <v>0</v>
      </c>
      <c r="Y847" s="86" t="str">
        <f t="shared" si="274"/>
        <v xml:space="preserve">#0 - </v>
      </c>
      <c r="Z847" s="86" t="str">
        <f t="shared" si="275"/>
        <v>-</v>
      </c>
      <c r="AA847" s="86" t="str">
        <f>IF(X847=0,"",IF(LEN(K847)=0,COLUMN(Kanban!$D$8),IFERROR(MATCH(K847,Kanban!$A$8:$AI$8,0),COLUMN(Kanban!$D$8))))</f>
        <v/>
      </c>
      <c r="AB847" s="86" t="str">
        <f>IF(X847=0,"",2*COUNTIF($AA$5:AA847,AA847)+$AF$5)</f>
        <v/>
      </c>
      <c r="AC847" s="106" t="str">
        <f t="shared" si="281"/>
        <v>-</v>
      </c>
      <c r="BF847" s="111" t="str">
        <f t="array" ref="BF847">IFERROR(SMALL(IF($D$5:$D$1004=$AP$6,$N$5:$N$1004,""),B847),"")</f>
        <v/>
      </c>
      <c r="BG847" s="112" t="str">
        <f>IF(IFERROR(MATCH(BF847,$BF$4:BF846,0),0)=0,MAX($BG$4:BG846)+1,"")</f>
        <v/>
      </c>
      <c r="BH847" s="113" t="str">
        <f t="shared" si="276"/>
        <v/>
      </c>
      <c r="BI847" s="112" t="str">
        <f t="shared" si="277"/>
        <v/>
      </c>
      <c r="BJ847" s="86" t="str">
        <f t="shared" si="278"/>
        <v/>
      </c>
      <c r="BK847" s="86" t="str">
        <f t="shared" si="282"/>
        <v/>
      </c>
      <c r="BL847" s="86" t="str">
        <f t="shared" si="279"/>
        <v/>
      </c>
      <c r="BM847" s="86" t="str">
        <f t="shared" si="283"/>
        <v/>
      </c>
    </row>
    <row r="848" spans="2:65" s="7" customFormat="1" x14ac:dyDescent="0.25">
      <c r="B848" s="104">
        <v>844</v>
      </c>
      <c r="C848" s="86">
        <f>IFERROR(INDEX(Backlog!B$6:B$1005,Calculation!$B848,1),"")</f>
        <v>0</v>
      </c>
      <c r="D848" s="86" t="str">
        <f>IFERROR(IF(INDEX(Backlog!C$6:C$1005,Calculation!$B848,1)="","",INDEX(Backlog!C$6:C$1005,Calculation!$B848,1)),"")</f>
        <v/>
      </c>
      <c r="E848" s="86" t="str">
        <f>IFERROR(""&amp;INDEX(Backlog!D$6:D$1005,Calculation!$B848,1),"")</f>
        <v/>
      </c>
      <c r="F848" s="86" t="str">
        <f>IFERROR(""&amp;INDEX(Backlog!E$6:E$1005,Calculation!$B848,1),"")</f>
        <v/>
      </c>
      <c r="G848" s="86" t="str">
        <f>IFERROR(""&amp;INDEX(Backlog!F$6:F$1005,Calculation!$B848,1),"")</f>
        <v/>
      </c>
      <c r="H848" s="86" t="str">
        <f>IFERROR(IF(INDEX(Backlog!G$6:G$1005,Calculation!$B848,1)="","",INDEX(Backlog!G$6:G$1005,Calculation!$B848,1)),"")</f>
        <v/>
      </c>
      <c r="I848" s="86" t="str">
        <f>IFERROR(IF(INDEX(Backlog!H$6:H$1005,Calculation!$B848,1)="","Not set",INDEX(Backlog!H$6:H$1005,Calculation!$B848,1)),"")</f>
        <v>Not set</v>
      </c>
      <c r="J848" s="86" t="str">
        <f>IFERROR(""&amp;INDEX(Backlog!I$6:I$1005,Calculation!$B848,1),"")</f>
        <v/>
      </c>
      <c r="K848" s="86" t="str">
        <f>IFERROR(IF(LEN(INDEX(Backlog!J$6:J$1005,Calculation!$B848,1))=0,"Not set",INDEX(Backlog!J$6:J$1005,Calculation!$B848,1)),"")</f>
        <v>Not set</v>
      </c>
      <c r="L848" s="105" t="str">
        <f>IFERROR(IF(INDEX(Backlog!K$6:K$1005,Calculation!$B848,1)="","",INDEX(Backlog!K$6:K$1005,Calculation!$B848,1)),"")</f>
        <v/>
      </c>
      <c r="M848" s="105" t="str">
        <f t="shared" si="266"/>
        <v/>
      </c>
      <c r="N848" s="105" t="str">
        <f>IFERROR(IF(INDEX(Backlog!L$6:L$1005,Calculation!$B848,1)="","",INDEX(Backlog!L$6:L$1005,Calculation!$B848,1)),"")</f>
        <v/>
      </c>
      <c r="O848" s="105" t="str">
        <f t="shared" si="267"/>
        <v/>
      </c>
      <c r="P848" s="86" t="str">
        <f>IFERROR(""&amp;INDEX(Backlog!M$6:M$1005,Calculation!$B848,1),"")</f>
        <v/>
      </c>
      <c r="Q848" s="106" t="str">
        <f t="shared" si="268"/>
        <v/>
      </c>
      <c r="R848" s="106">
        <f t="shared" si="269"/>
        <v>0</v>
      </c>
      <c r="T848" s="107">
        <f t="shared" si="270"/>
        <v>0</v>
      </c>
      <c r="U848" s="86">
        <f t="shared" si="271"/>
        <v>1</v>
      </c>
      <c r="V848" s="86">
        <f t="shared" si="272"/>
        <v>1</v>
      </c>
      <c r="W848" s="86">
        <f t="shared" si="273"/>
        <v>1</v>
      </c>
      <c r="X848" s="86">
        <f t="shared" si="280"/>
        <v>0</v>
      </c>
      <c r="Y848" s="86" t="str">
        <f t="shared" si="274"/>
        <v xml:space="preserve">#0 - </v>
      </c>
      <c r="Z848" s="86" t="str">
        <f t="shared" si="275"/>
        <v>-</v>
      </c>
      <c r="AA848" s="86" t="str">
        <f>IF(X848=0,"",IF(LEN(K848)=0,COLUMN(Kanban!$D$8),IFERROR(MATCH(K848,Kanban!$A$8:$AI$8,0),COLUMN(Kanban!$D$8))))</f>
        <v/>
      </c>
      <c r="AB848" s="86" t="str">
        <f>IF(X848=0,"",2*COUNTIF($AA$5:AA848,AA848)+$AF$5)</f>
        <v/>
      </c>
      <c r="AC848" s="106" t="str">
        <f t="shared" si="281"/>
        <v>-</v>
      </c>
      <c r="BF848" s="111" t="str">
        <f t="array" ref="BF848">IFERROR(SMALL(IF($D$5:$D$1004=$AP$6,$N$5:$N$1004,""),B848),"")</f>
        <v/>
      </c>
      <c r="BG848" s="112" t="str">
        <f>IF(IFERROR(MATCH(BF848,$BF$4:BF847,0),0)=0,MAX($BG$4:BG847)+1,"")</f>
        <v/>
      </c>
      <c r="BH848" s="113" t="str">
        <f t="shared" si="276"/>
        <v/>
      </c>
      <c r="BI848" s="112" t="str">
        <f t="shared" si="277"/>
        <v/>
      </c>
      <c r="BJ848" s="86" t="str">
        <f t="shared" si="278"/>
        <v/>
      </c>
      <c r="BK848" s="86" t="str">
        <f t="shared" si="282"/>
        <v/>
      </c>
      <c r="BL848" s="86" t="str">
        <f t="shared" si="279"/>
        <v/>
      </c>
      <c r="BM848" s="86" t="str">
        <f t="shared" si="283"/>
        <v/>
      </c>
    </row>
    <row r="849" spans="2:65" s="7" customFormat="1" x14ac:dyDescent="0.25">
      <c r="B849" s="104">
        <v>845</v>
      </c>
      <c r="C849" s="86">
        <f>IFERROR(INDEX(Backlog!B$6:B$1005,Calculation!$B849,1),"")</f>
        <v>0</v>
      </c>
      <c r="D849" s="86" t="str">
        <f>IFERROR(IF(INDEX(Backlog!C$6:C$1005,Calculation!$B849,1)="","",INDEX(Backlog!C$6:C$1005,Calculation!$B849,1)),"")</f>
        <v/>
      </c>
      <c r="E849" s="86" t="str">
        <f>IFERROR(""&amp;INDEX(Backlog!D$6:D$1005,Calculation!$B849,1),"")</f>
        <v/>
      </c>
      <c r="F849" s="86" t="str">
        <f>IFERROR(""&amp;INDEX(Backlog!E$6:E$1005,Calculation!$B849,1),"")</f>
        <v/>
      </c>
      <c r="G849" s="86" t="str">
        <f>IFERROR(""&amp;INDEX(Backlog!F$6:F$1005,Calculation!$B849,1),"")</f>
        <v/>
      </c>
      <c r="H849" s="86" t="str">
        <f>IFERROR(IF(INDEX(Backlog!G$6:G$1005,Calculation!$B849,1)="","",INDEX(Backlog!G$6:G$1005,Calculation!$B849,1)),"")</f>
        <v/>
      </c>
      <c r="I849" s="86" t="str">
        <f>IFERROR(IF(INDEX(Backlog!H$6:H$1005,Calculation!$B849,1)="","Not set",INDEX(Backlog!H$6:H$1005,Calculation!$B849,1)),"")</f>
        <v>Not set</v>
      </c>
      <c r="J849" s="86" t="str">
        <f>IFERROR(""&amp;INDEX(Backlog!I$6:I$1005,Calculation!$B849,1),"")</f>
        <v/>
      </c>
      <c r="K849" s="86" t="str">
        <f>IFERROR(IF(LEN(INDEX(Backlog!J$6:J$1005,Calculation!$B849,1))=0,"Not set",INDEX(Backlog!J$6:J$1005,Calculation!$B849,1)),"")</f>
        <v>Not set</v>
      </c>
      <c r="L849" s="105" t="str">
        <f>IFERROR(IF(INDEX(Backlog!K$6:K$1005,Calculation!$B849,1)="","",INDEX(Backlog!K$6:K$1005,Calculation!$B849,1)),"")</f>
        <v/>
      </c>
      <c r="M849" s="105" t="str">
        <f t="shared" si="266"/>
        <v/>
      </c>
      <c r="N849" s="105" t="str">
        <f>IFERROR(IF(INDEX(Backlog!L$6:L$1005,Calculation!$B849,1)="","",INDEX(Backlog!L$6:L$1005,Calculation!$B849,1)),"")</f>
        <v/>
      </c>
      <c r="O849" s="105" t="str">
        <f t="shared" si="267"/>
        <v/>
      </c>
      <c r="P849" s="86" t="str">
        <f>IFERROR(""&amp;INDEX(Backlog!M$6:M$1005,Calculation!$B849,1),"")</f>
        <v/>
      </c>
      <c r="Q849" s="106" t="str">
        <f t="shared" si="268"/>
        <v/>
      </c>
      <c r="R849" s="106">
        <f t="shared" si="269"/>
        <v>0</v>
      </c>
      <c r="T849" s="107">
        <f t="shared" si="270"/>
        <v>0</v>
      </c>
      <c r="U849" s="86">
        <f t="shared" si="271"/>
        <v>1</v>
      </c>
      <c r="V849" s="86">
        <f t="shared" si="272"/>
        <v>1</v>
      </c>
      <c r="W849" s="86">
        <f t="shared" si="273"/>
        <v>1</v>
      </c>
      <c r="X849" s="86">
        <f t="shared" si="280"/>
        <v>0</v>
      </c>
      <c r="Y849" s="86" t="str">
        <f t="shared" si="274"/>
        <v xml:space="preserve">#0 - </v>
      </c>
      <c r="Z849" s="86" t="str">
        <f t="shared" si="275"/>
        <v>-</v>
      </c>
      <c r="AA849" s="86" t="str">
        <f>IF(X849=0,"",IF(LEN(K849)=0,COLUMN(Kanban!$D$8),IFERROR(MATCH(K849,Kanban!$A$8:$AI$8,0),COLUMN(Kanban!$D$8))))</f>
        <v/>
      </c>
      <c r="AB849" s="86" t="str">
        <f>IF(X849=0,"",2*COUNTIF($AA$5:AA849,AA849)+$AF$5)</f>
        <v/>
      </c>
      <c r="AC849" s="106" t="str">
        <f t="shared" si="281"/>
        <v>-</v>
      </c>
      <c r="BF849" s="111" t="str">
        <f t="array" ref="BF849">IFERROR(SMALL(IF($D$5:$D$1004=$AP$6,$N$5:$N$1004,""),B849),"")</f>
        <v/>
      </c>
      <c r="BG849" s="112" t="str">
        <f>IF(IFERROR(MATCH(BF849,$BF$4:BF848,0),0)=0,MAX($BG$4:BG848)+1,"")</f>
        <v/>
      </c>
      <c r="BH849" s="113" t="str">
        <f t="shared" si="276"/>
        <v/>
      </c>
      <c r="BI849" s="112" t="str">
        <f t="shared" si="277"/>
        <v/>
      </c>
      <c r="BJ849" s="86" t="str">
        <f t="shared" si="278"/>
        <v/>
      </c>
      <c r="BK849" s="86" t="str">
        <f t="shared" si="282"/>
        <v/>
      </c>
      <c r="BL849" s="86" t="str">
        <f t="shared" si="279"/>
        <v/>
      </c>
      <c r="BM849" s="86" t="str">
        <f t="shared" si="283"/>
        <v/>
      </c>
    </row>
    <row r="850" spans="2:65" s="7" customFormat="1" x14ac:dyDescent="0.25">
      <c r="B850" s="104">
        <v>846</v>
      </c>
      <c r="C850" s="86">
        <f>IFERROR(INDEX(Backlog!B$6:B$1005,Calculation!$B850,1),"")</f>
        <v>0</v>
      </c>
      <c r="D850" s="86" t="str">
        <f>IFERROR(IF(INDEX(Backlog!C$6:C$1005,Calculation!$B850,1)="","",INDEX(Backlog!C$6:C$1005,Calculation!$B850,1)),"")</f>
        <v/>
      </c>
      <c r="E850" s="86" t="str">
        <f>IFERROR(""&amp;INDEX(Backlog!D$6:D$1005,Calculation!$B850,1),"")</f>
        <v/>
      </c>
      <c r="F850" s="86" t="str">
        <f>IFERROR(""&amp;INDEX(Backlog!E$6:E$1005,Calculation!$B850,1),"")</f>
        <v/>
      </c>
      <c r="G850" s="86" t="str">
        <f>IFERROR(""&amp;INDEX(Backlog!F$6:F$1005,Calculation!$B850,1),"")</f>
        <v/>
      </c>
      <c r="H850" s="86" t="str">
        <f>IFERROR(IF(INDEX(Backlog!G$6:G$1005,Calculation!$B850,1)="","",INDEX(Backlog!G$6:G$1005,Calculation!$B850,1)),"")</f>
        <v/>
      </c>
      <c r="I850" s="86" t="str">
        <f>IFERROR(IF(INDEX(Backlog!H$6:H$1005,Calculation!$B850,1)="","Not set",INDEX(Backlog!H$6:H$1005,Calculation!$B850,1)),"")</f>
        <v>Not set</v>
      </c>
      <c r="J850" s="86" t="str">
        <f>IFERROR(""&amp;INDEX(Backlog!I$6:I$1005,Calculation!$B850,1),"")</f>
        <v/>
      </c>
      <c r="K850" s="86" t="str">
        <f>IFERROR(IF(LEN(INDEX(Backlog!J$6:J$1005,Calculation!$B850,1))=0,"Not set",INDEX(Backlog!J$6:J$1005,Calculation!$B850,1)),"")</f>
        <v>Not set</v>
      </c>
      <c r="L850" s="105" t="str">
        <f>IFERROR(IF(INDEX(Backlog!K$6:K$1005,Calculation!$B850,1)="","",INDEX(Backlog!K$6:K$1005,Calculation!$B850,1)),"")</f>
        <v/>
      </c>
      <c r="M850" s="105" t="str">
        <f t="shared" si="266"/>
        <v/>
      </c>
      <c r="N850" s="105" t="str">
        <f>IFERROR(IF(INDEX(Backlog!L$6:L$1005,Calculation!$B850,1)="","",INDEX(Backlog!L$6:L$1005,Calculation!$B850,1)),"")</f>
        <v/>
      </c>
      <c r="O850" s="105" t="str">
        <f t="shared" si="267"/>
        <v/>
      </c>
      <c r="P850" s="86" t="str">
        <f>IFERROR(""&amp;INDEX(Backlog!M$6:M$1005,Calculation!$B850,1),"")</f>
        <v/>
      </c>
      <c r="Q850" s="106" t="str">
        <f t="shared" si="268"/>
        <v/>
      </c>
      <c r="R850" s="106">
        <f t="shared" si="269"/>
        <v>0</v>
      </c>
      <c r="T850" s="107">
        <f t="shared" si="270"/>
        <v>0</v>
      </c>
      <c r="U850" s="86">
        <f t="shared" si="271"/>
        <v>1</v>
      </c>
      <c r="V850" s="86">
        <f t="shared" si="272"/>
        <v>1</v>
      </c>
      <c r="W850" s="86">
        <f t="shared" si="273"/>
        <v>1</v>
      </c>
      <c r="X850" s="86">
        <f t="shared" si="280"/>
        <v>0</v>
      </c>
      <c r="Y850" s="86" t="str">
        <f t="shared" si="274"/>
        <v xml:space="preserve">#0 - </v>
      </c>
      <c r="Z850" s="86" t="str">
        <f t="shared" si="275"/>
        <v>-</v>
      </c>
      <c r="AA850" s="86" t="str">
        <f>IF(X850=0,"",IF(LEN(K850)=0,COLUMN(Kanban!$D$8),IFERROR(MATCH(K850,Kanban!$A$8:$AI$8,0),COLUMN(Kanban!$D$8))))</f>
        <v/>
      </c>
      <c r="AB850" s="86" t="str">
        <f>IF(X850=0,"",2*COUNTIF($AA$5:AA850,AA850)+$AF$5)</f>
        <v/>
      </c>
      <c r="AC850" s="106" t="str">
        <f t="shared" si="281"/>
        <v>-</v>
      </c>
      <c r="BF850" s="111" t="str">
        <f t="array" ref="BF850">IFERROR(SMALL(IF($D$5:$D$1004=$AP$6,$N$5:$N$1004,""),B850),"")</f>
        <v/>
      </c>
      <c r="BG850" s="112" t="str">
        <f>IF(IFERROR(MATCH(BF850,$BF$4:BF849,0),0)=0,MAX($BG$4:BG849)+1,"")</f>
        <v/>
      </c>
      <c r="BH850" s="113" t="str">
        <f t="shared" si="276"/>
        <v/>
      </c>
      <c r="BI850" s="112" t="str">
        <f t="shared" si="277"/>
        <v/>
      </c>
      <c r="BJ850" s="86" t="str">
        <f t="shared" si="278"/>
        <v/>
      </c>
      <c r="BK850" s="86" t="str">
        <f t="shared" si="282"/>
        <v/>
      </c>
      <c r="BL850" s="86" t="str">
        <f t="shared" si="279"/>
        <v/>
      </c>
      <c r="BM850" s="86" t="str">
        <f t="shared" si="283"/>
        <v/>
      </c>
    </row>
    <row r="851" spans="2:65" s="7" customFormat="1" x14ac:dyDescent="0.25">
      <c r="B851" s="104">
        <v>847</v>
      </c>
      <c r="C851" s="86">
        <f>IFERROR(INDEX(Backlog!B$6:B$1005,Calculation!$B851,1),"")</f>
        <v>0</v>
      </c>
      <c r="D851" s="86" t="str">
        <f>IFERROR(IF(INDEX(Backlog!C$6:C$1005,Calculation!$B851,1)="","",INDEX(Backlog!C$6:C$1005,Calculation!$B851,1)),"")</f>
        <v/>
      </c>
      <c r="E851" s="86" t="str">
        <f>IFERROR(""&amp;INDEX(Backlog!D$6:D$1005,Calculation!$B851,1),"")</f>
        <v/>
      </c>
      <c r="F851" s="86" t="str">
        <f>IFERROR(""&amp;INDEX(Backlog!E$6:E$1005,Calculation!$B851,1),"")</f>
        <v/>
      </c>
      <c r="G851" s="86" t="str">
        <f>IFERROR(""&amp;INDEX(Backlog!F$6:F$1005,Calculation!$B851,1),"")</f>
        <v/>
      </c>
      <c r="H851" s="86" t="str">
        <f>IFERROR(IF(INDEX(Backlog!G$6:G$1005,Calculation!$B851,1)="","",INDEX(Backlog!G$6:G$1005,Calculation!$B851,1)),"")</f>
        <v/>
      </c>
      <c r="I851" s="86" t="str">
        <f>IFERROR(IF(INDEX(Backlog!H$6:H$1005,Calculation!$B851,1)="","Not set",INDEX(Backlog!H$6:H$1005,Calculation!$B851,1)),"")</f>
        <v>Not set</v>
      </c>
      <c r="J851" s="86" t="str">
        <f>IFERROR(""&amp;INDEX(Backlog!I$6:I$1005,Calculation!$B851,1),"")</f>
        <v/>
      </c>
      <c r="K851" s="86" t="str">
        <f>IFERROR(IF(LEN(INDEX(Backlog!J$6:J$1005,Calculation!$B851,1))=0,"Not set",INDEX(Backlog!J$6:J$1005,Calculation!$B851,1)),"")</f>
        <v>Not set</v>
      </c>
      <c r="L851" s="105" t="str">
        <f>IFERROR(IF(INDEX(Backlog!K$6:K$1005,Calculation!$B851,1)="","",INDEX(Backlog!K$6:K$1005,Calculation!$B851,1)),"")</f>
        <v/>
      </c>
      <c r="M851" s="105" t="str">
        <f t="shared" si="266"/>
        <v/>
      </c>
      <c r="N851" s="105" t="str">
        <f>IFERROR(IF(INDEX(Backlog!L$6:L$1005,Calculation!$B851,1)="","",INDEX(Backlog!L$6:L$1005,Calculation!$B851,1)),"")</f>
        <v/>
      </c>
      <c r="O851" s="105" t="str">
        <f t="shared" si="267"/>
        <v/>
      </c>
      <c r="P851" s="86" t="str">
        <f>IFERROR(""&amp;INDEX(Backlog!M$6:M$1005,Calculation!$B851,1),"")</f>
        <v/>
      </c>
      <c r="Q851" s="106" t="str">
        <f t="shared" si="268"/>
        <v/>
      </c>
      <c r="R851" s="106">
        <f t="shared" si="269"/>
        <v>0</v>
      </c>
      <c r="T851" s="107">
        <f t="shared" si="270"/>
        <v>0</v>
      </c>
      <c r="U851" s="86">
        <f t="shared" si="271"/>
        <v>1</v>
      </c>
      <c r="V851" s="86">
        <f t="shared" si="272"/>
        <v>1</v>
      </c>
      <c r="W851" s="86">
        <f t="shared" si="273"/>
        <v>1</v>
      </c>
      <c r="X851" s="86">
        <f t="shared" si="280"/>
        <v>0</v>
      </c>
      <c r="Y851" s="86" t="str">
        <f t="shared" si="274"/>
        <v xml:space="preserve">#0 - </v>
      </c>
      <c r="Z851" s="86" t="str">
        <f t="shared" si="275"/>
        <v>-</v>
      </c>
      <c r="AA851" s="86" t="str">
        <f>IF(X851=0,"",IF(LEN(K851)=0,COLUMN(Kanban!$D$8),IFERROR(MATCH(K851,Kanban!$A$8:$AI$8,0),COLUMN(Kanban!$D$8))))</f>
        <v/>
      </c>
      <c r="AB851" s="86" t="str">
        <f>IF(X851=0,"",2*COUNTIF($AA$5:AA851,AA851)+$AF$5)</f>
        <v/>
      </c>
      <c r="AC851" s="106" t="str">
        <f t="shared" si="281"/>
        <v>-</v>
      </c>
      <c r="BF851" s="111" t="str">
        <f t="array" ref="BF851">IFERROR(SMALL(IF($D$5:$D$1004=$AP$6,$N$5:$N$1004,""),B851),"")</f>
        <v/>
      </c>
      <c r="BG851" s="112" t="str">
        <f>IF(IFERROR(MATCH(BF851,$BF$4:BF850,0),0)=0,MAX($BG$4:BG850)+1,"")</f>
        <v/>
      </c>
      <c r="BH851" s="113" t="str">
        <f t="shared" si="276"/>
        <v/>
      </c>
      <c r="BI851" s="112" t="str">
        <f t="shared" si="277"/>
        <v/>
      </c>
      <c r="BJ851" s="86" t="str">
        <f t="shared" si="278"/>
        <v/>
      </c>
      <c r="BK851" s="86" t="str">
        <f t="shared" si="282"/>
        <v/>
      </c>
      <c r="BL851" s="86" t="str">
        <f t="shared" si="279"/>
        <v/>
      </c>
      <c r="BM851" s="86" t="str">
        <f t="shared" si="283"/>
        <v/>
      </c>
    </row>
    <row r="852" spans="2:65" s="7" customFormat="1" x14ac:dyDescent="0.25">
      <c r="B852" s="104">
        <v>848</v>
      </c>
      <c r="C852" s="86">
        <f>IFERROR(INDEX(Backlog!B$6:B$1005,Calculation!$B852,1),"")</f>
        <v>0</v>
      </c>
      <c r="D852" s="86" t="str">
        <f>IFERROR(IF(INDEX(Backlog!C$6:C$1005,Calculation!$B852,1)="","",INDEX(Backlog!C$6:C$1005,Calculation!$B852,1)),"")</f>
        <v/>
      </c>
      <c r="E852" s="86" t="str">
        <f>IFERROR(""&amp;INDEX(Backlog!D$6:D$1005,Calculation!$B852,1),"")</f>
        <v/>
      </c>
      <c r="F852" s="86" t="str">
        <f>IFERROR(""&amp;INDEX(Backlog!E$6:E$1005,Calculation!$B852,1),"")</f>
        <v/>
      </c>
      <c r="G852" s="86" t="str">
        <f>IFERROR(""&amp;INDEX(Backlog!F$6:F$1005,Calculation!$B852,1),"")</f>
        <v/>
      </c>
      <c r="H852" s="86" t="str">
        <f>IFERROR(IF(INDEX(Backlog!G$6:G$1005,Calculation!$B852,1)="","",INDEX(Backlog!G$6:G$1005,Calculation!$B852,1)),"")</f>
        <v/>
      </c>
      <c r="I852" s="86" t="str">
        <f>IFERROR(IF(INDEX(Backlog!H$6:H$1005,Calculation!$B852,1)="","Not set",INDEX(Backlog!H$6:H$1005,Calculation!$B852,1)),"")</f>
        <v>Not set</v>
      </c>
      <c r="J852" s="86" t="str">
        <f>IFERROR(""&amp;INDEX(Backlog!I$6:I$1005,Calculation!$B852,1),"")</f>
        <v/>
      </c>
      <c r="K852" s="86" t="str">
        <f>IFERROR(IF(LEN(INDEX(Backlog!J$6:J$1005,Calculation!$B852,1))=0,"Not set",INDEX(Backlog!J$6:J$1005,Calculation!$B852,1)),"")</f>
        <v>Not set</v>
      </c>
      <c r="L852" s="105" t="str">
        <f>IFERROR(IF(INDEX(Backlog!K$6:K$1005,Calculation!$B852,1)="","",INDEX(Backlog!K$6:K$1005,Calculation!$B852,1)),"")</f>
        <v/>
      </c>
      <c r="M852" s="105" t="str">
        <f t="shared" si="266"/>
        <v/>
      </c>
      <c r="N852" s="105" t="str">
        <f>IFERROR(IF(INDEX(Backlog!L$6:L$1005,Calculation!$B852,1)="","",INDEX(Backlog!L$6:L$1005,Calculation!$B852,1)),"")</f>
        <v/>
      </c>
      <c r="O852" s="105" t="str">
        <f t="shared" si="267"/>
        <v/>
      </c>
      <c r="P852" s="86" t="str">
        <f>IFERROR(""&amp;INDEX(Backlog!M$6:M$1005,Calculation!$B852,1),"")</f>
        <v/>
      </c>
      <c r="Q852" s="106" t="str">
        <f t="shared" si="268"/>
        <v/>
      </c>
      <c r="R852" s="106">
        <f t="shared" si="269"/>
        <v>0</v>
      </c>
      <c r="T852" s="107">
        <f t="shared" si="270"/>
        <v>0</v>
      </c>
      <c r="U852" s="86">
        <f t="shared" si="271"/>
        <v>1</v>
      </c>
      <c r="V852" s="86">
        <f t="shared" si="272"/>
        <v>1</v>
      </c>
      <c r="W852" s="86">
        <f t="shared" si="273"/>
        <v>1</v>
      </c>
      <c r="X852" s="86">
        <f t="shared" si="280"/>
        <v>0</v>
      </c>
      <c r="Y852" s="86" t="str">
        <f t="shared" si="274"/>
        <v xml:space="preserve">#0 - </v>
      </c>
      <c r="Z852" s="86" t="str">
        <f t="shared" si="275"/>
        <v>-</v>
      </c>
      <c r="AA852" s="86" t="str">
        <f>IF(X852=0,"",IF(LEN(K852)=0,COLUMN(Kanban!$D$8),IFERROR(MATCH(K852,Kanban!$A$8:$AI$8,0),COLUMN(Kanban!$D$8))))</f>
        <v/>
      </c>
      <c r="AB852" s="86" t="str">
        <f>IF(X852=0,"",2*COUNTIF($AA$5:AA852,AA852)+$AF$5)</f>
        <v/>
      </c>
      <c r="AC852" s="106" t="str">
        <f t="shared" si="281"/>
        <v>-</v>
      </c>
      <c r="BF852" s="111" t="str">
        <f t="array" ref="BF852">IFERROR(SMALL(IF($D$5:$D$1004=$AP$6,$N$5:$N$1004,""),B852),"")</f>
        <v/>
      </c>
      <c r="BG852" s="112" t="str">
        <f>IF(IFERROR(MATCH(BF852,$BF$4:BF851,0),0)=0,MAX($BG$4:BG851)+1,"")</f>
        <v/>
      </c>
      <c r="BH852" s="113" t="str">
        <f t="shared" si="276"/>
        <v/>
      </c>
      <c r="BI852" s="112" t="str">
        <f t="shared" si="277"/>
        <v/>
      </c>
      <c r="BJ852" s="86" t="str">
        <f t="shared" si="278"/>
        <v/>
      </c>
      <c r="BK852" s="86" t="str">
        <f t="shared" si="282"/>
        <v/>
      </c>
      <c r="BL852" s="86" t="str">
        <f t="shared" si="279"/>
        <v/>
      </c>
      <c r="BM852" s="86" t="str">
        <f t="shared" si="283"/>
        <v/>
      </c>
    </row>
    <row r="853" spans="2:65" s="7" customFormat="1" x14ac:dyDescent="0.25">
      <c r="B853" s="104">
        <v>849</v>
      </c>
      <c r="C853" s="86">
        <f>IFERROR(INDEX(Backlog!B$6:B$1005,Calculation!$B853,1),"")</f>
        <v>0</v>
      </c>
      <c r="D853" s="86" t="str">
        <f>IFERROR(IF(INDEX(Backlog!C$6:C$1005,Calculation!$B853,1)="","",INDEX(Backlog!C$6:C$1005,Calculation!$B853,1)),"")</f>
        <v/>
      </c>
      <c r="E853" s="86" t="str">
        <f>IFERROR(""&amp;INDEX(Backlog!D$6:D$1005,Calculation!$B853,1),"")</f>
        <v/>
      </c>
      <c r="F853" s="86" t="str">
        <f>IFERROR(""&amp;INDEX(Backlog!E$6:E$1005,Calculation!$B853,1),"")</f>
        <v/>
      </c>
      <c r="G853" s="86" t="str">
        <f>IFERROR(""&amp;INDEX(Backlog!F$6:F$1005,Calculation!$B853,1),"")</f>
        <v/>
      </c>
      <c r="H853" s="86" t="str">
        <f>IFERROR(IF(INDEX(Backlog!G$6:G$1005,Calculation!$B853,1)="","",INDEX(Backlog!G$6:G$1005,Calculation!$B853,1)),"")</f>
        <v/>
      </c>
      <c r="I853" s="86" t="str">
        <f>IFERROR(IF(INDEX(Backlog!H$6:H$1005,Calculation!$B853,1)="","Not set",INDEX(Backlog!H$6:H$1005,Calculation!$B853,1)),"")</f>
        <v>Not set</v>
      </c>
      <c r="J853" s="86" t="str">
        <f>IFERROR(""&amp;INDEX(Backlog!I$6:I$1005,Calculation!$B853,1),"")</f>
        <v/>
      </c>
      <c r="K853" s="86" t="str">
        <f>IFERROR(IF(LEN(INDEX(Backlog!J$6:J$1005,Calculation!$B853,1))=0,"Not set",INDEX(Backlog!J$6:J$1005,Calculation!$B853,1)),"")</f>
        <v>Not set</v>
      </c>
      <c r="L853" s="105" t="str">
        <f>IFERROR(IF(INDEX(Backlog!K$6:K$1005,Calculation!$B853,1)="","",INDEX(Backlog!K$6:K$1005,Calculation!$B853,1)),"")</f>
        <v/>
      </c>
      <c r="M853" s="105" t="str">
        <f t="shared" si="266"/>
        <v/>
      </c>
      <c r="N853" s="105" t="str">
        <f>IFERROR(IF(INDEX(Backlog!L$6:L$1005,Calculation!$B853,1)="","",INDEX(Backlog!L$6:L$1005,Calculation!$B853,1)),"")</f>
        <v/>
      </c>
      <c r="O853" s="105" t="str">
        <f t="shared" si="267"/>
        <v/>
      </c>
      <c r="P853" s="86" t="str">
        <f>IFERROR(""&amp;INDEX(Backlog!M$6:M$1005,Calculation!$B853,1),"")</f>
        <v/>
      </c>
      <c r="Q853" s="106" t="str">
        <f t="shared" si="268"/>
        <v/>
      </c>
      <c r="R853" s="106">
        <f t="shared" si="269"/>
        <v>0</v>
      </c>
      <c r="T853" s="107">
        <f t="shared" si="270"/>
        <v>0</v>
      </c>
      <c r="U853" s="86">
        <f t="shared" si="271"/>
        <v>1</v>
      </c>
      <c r="V853" s="86">
        <f t="shared" si="272"/>
        <v>1</v>
      </c>
      <c r="W853" s="86">
        <f t="shared" si="273"/>
        <v>1</v>
      </c>
      <c r="X853" s="86">
        <f t="shared" si="280"/>
        <v>0</v>
      </c>
      <c r="Y853" s="86" t="str">
        <f t="shared" si="274"/>
        <v xml:space="preserve">#0 - </v>
      </c>
      <c r="Z853" s="86" t="str">
        <f t="shared" si="275"/>
        <v>-</v>
      </c>
      <c r="AA853" s="86" t="str">
        <f>IF(X853=0,"",IF(LEN(K853)=0,COLUMN(Kanban!$D$8),IFERROR(MATCH(K853,Kanban!$A$8:$AI$8,0),COLUMN(Kanban!$D$8))))</f>
        <v/>
      </c>
      <c r="AB853" s="86" t="str">
        <f>IF(X853=0,"",2*COUNTIF($AA$5:AA853,AA853)+$AF$5)</f>
        <v/>
      </c>
      <c r="AC853" s="106" t="str">
        <f t="shared" si="281"/>
        <v>-</v>
      </c>
      <c r="BF853" s="111" t="str">
        <f t="array" ref="BF853">IFERROR(SMALL(IF($D$5:$D$1004=$AP$6,$N$5:$N$1004,""),B853),"")</f>
        <v/>
      </c>
      <c r="BG853" s="112" t="str">
        <f>IF(IFERROR(MATCH(BF853,$BF$4:BF852,0),0)=0,MAX($BG$4:BG852)+1,"")</f>
        <v/>
      </c>
      <c r="BH853" s="113" t="str">
        <f t="shared" si="276"/>
        <v/>
      </c>
      <c r="BI853" s="112" t="str">
        <f t="shared" si="277"/>
        <v/>
      </c>
      <c r="BJ853" s="86" t="str">
        <f t="shared" si="278"/>
        <v/>
      </c>
      <c r="BK853" s="86" t="str">
        <f t="shared" si="282"/>
        <v/>
      </c>
      <c r="BL853" s="86" t="str">
        <f t="shared" si="279"/>
        <v/>
      </c>
      <c r="BM853" s="86" t="str">
        <f t="shared" si="283"/>
        <v/>
      </c>
    </row>
    <row r="854" spans="2:65" s="7" customFormat="1" x14ac:dyDescent="0.25">
      <c r="B854" s="104">
        <v>850</v>
      </c>
      <c r="C854" s="86">
        <f>IFERROR(INDEX(Backlog!B$6:B$1005,Calculation!$B854,1),"")</f>
        <v>0</v>
      </c>
      <c r="D854" s="86" t="str">
        <f>IFERROR(IF(INDEX(Backlog!C$6:C$1005,Calculation!$B854,1)="","",INDEX(Backlog!C$6:C$1005,Calculation!$B854,1)),"")</f>
        <v/>
      </c>
      <c r="E854" s="86" t="str">
        <f>IFERROR(""&amp;INDEX(Backlog!D$6:D$1005,Calculation!$B854,1),"")</f>
        <v/>
      </c>
      <c r="F854" s="86" t="str">
        <f>IFERROR(""&amp;INDEX(Backlog!E$6:E$1005,Calculation!$B854,1),"")</f>
        <v/>
      </c>
      <c r="G854" s="86" t="str">
        <f>IFERROR(""&amp;INDEX(Backlog!F$6:F$1005,Calculation!$B854,1),"")</f>
        <v/>
      </c>
      <c r="H854" s="86" t="str">
        <f>IFERROR(IF(INDEX(Backlog!G$6:G$1005,Calculation!$B854,1)="","",INDEX(Backlog!G$6:G$1005,Calculation!$B854,1)),"")</f>
        <v/>
      </c>
      <c r="I854" s="86" t="str">
        <f>IFERROR(IF(INDEX(Backlog!H$6:H$1005,Calculation!$B854,1)="","Not set",INDEX(Backlog!H$6:H$1005,Calculation!$B854,1)),"")</f>
        <v>Not set</v>
      </c>
      <c r="J854" s="86" t="str">
        <f>IFERROR(""&amp;INDEX(Backlog!I$6:I$1005,Calculation!$B854,1),"")</f>
        <v/>
      </c>
      <c r="K854" s="86" t="str">
        <f>IFERROR(IF(LEN(INDEX(Backlog!J$6:J$1005,Calculation!$B854,1))=0,"Not set",INDEX(Backlog!J$6:J$1005,Calculation!$B854,1)),"")</f>
        <v>Not set</v>
      </c>
      <c r="L854" s="105" t="str">
        <f>IFERROR(IF(INDEX(Backlog!K$6:K$1005,Calculation!$B854,1)="","",INDEX(Backlog!K$6:K$1005,Calculation!$B854,1)),"")</f>
        <v/>
      </c>
      <c r="M854" s="105" t="str">
        <f t="shared" si="266"/>
        <v/>
      </c>
      <c r="N854" s="105" t="str">
        <f>IFERROR(IF(INDEX(Backlog!L$6:L$1005,Calculation!$B854,1)="","",INDEX(Backlog!L$6:L$1005,Calculation!$B854,1)),"")</f>
        <v/>
      </c>
      <c r="O854" s="105" t="str">
        <f t="shared" si="267"/>
        <v/>
      </c>
      <c r="P854" s="86" t="str">
        <f>IFERROR(""&amp;INDEX(Backlog!M$6:M$1005,Calculation!$B854,1),"")</f>
        <v/>
      </c>
      <c r="Q854" s="106" t="str">
        <f t="shared" si="268"/>
        <v/>
      </c>
      <c r="R854" s="106">
        <f t="shared" si="269"/>
        <v>0</v>
      </c>
      <c r="T854" s="107">
        <f t="shared" si="270"/>
        <v>0</v>
      </c>
      <c r="U854" s="86">
        <f t="shared" si="271"/>
        <v>1</v>
      </c>
      <c r="V854" s="86">
        <f t="shared" si="272"/>
        <v>1</v>
      </c>
      <c r="W854" s="86">
        <f t="shared" si="273"/>
        <v>1</v>
      </c>
      <c r="X854" s="86">
        <f t="shared" si="280"/>
        <v>0</v>
      </c>
      <c r="Y854" s="86" t="str">
        <f t="shared" si="274"/>
        <v xml:space="preserve">#0 - </v>
      </c>
      <c r="Z854" s="86" t="str">
        <f t="shared" si="275"/>
        <v>-</v>
      </c>
      <c r="AA854" s="86" t="str">
        <f>IF(X854=0,"",IF(LEN(K854)=0,COLUMN(Kanban!$D$8),IFERROR(MATCH(K854,Kanban!$A$8:$AI$8,0),COLUMN(Kanban!$D$8))))</f>
        <v/>
      </c>
      <c r="AB854" s="86" t="str">
        <f>IF(X854=0,"",2*COUNTIF($AA$5:AA854,AA854)+$AF$5)</f>
        <v/>
      </c>
      <c r="AC854" s="106" t="str">
        <f t="shared" si="281"/>
        <v>-</v>
      </c>
      <c r="BF854" s="111" t="str">
        <f t="array" ref="BF854">IFERROR(SMALL(IF($D$5:$D$1004=$AP$6,$N$5:$N$1004,""),B854),"")</f>
        <v/>
      </c>
      <c r="BG854" s="112" t="str">
        <f>IF(IFERROR(MATCH(BF854,$BF$4:BF853,0),0)=0,MAX($BG$4:BG853)+1,"")</f>
        <v/>
      </c>
      <c r="BH854" s="113" t="str">
        <f t="shared" si="276"/>
        <v/>
      </c>
      <c r="BI854" s="112" t="str">
        <f t="shared" si="277"/>
        <v/>
      </c>
      <c r="BJ854" s="86" t="str">
        <f t="shared" si="278"/>
        <v/>
      </c>
      <c r="BK854" s="86" t="str">
        <f t="shared" si="282"/>
        <v/>
      </c>
      <c r="BL854" s="86" t="str">
        <f t="shared" si="279"/>
        <v/>
      </c>
      <c r="BM854" s="86" t="str">
        <f t="shared" si="283"/>
        <v/>
      </c>
    </row>
    <row r="855" spans="2:65" s="7" customFormat="1" x14ac:dyDescent="0.25">
      <c r="B855" s="104">
        <v>851</v>
      </c>
      <c r="C855" s="86">
        <f>IFERROR(INDEX(Backlog!B$6:B$1005,Calculation!$B855,1),"")</f>
        <v>0</v>
      </c>
      <c r="D855" s="86" t="str">
        <f>IFERROR(IF(INDEX(Backlog!C$6:C$1005,Calculation!$B855,1)="","",INDEX(Backlog!C$6:C$1005,Calculation!$B855,1)),"")</f>
        <v/>
      </c>
      <c r="E855" s="86" t="str">
        <f>IFERROR(""&amp;INDEX(Backlog!D$6:D$1005,Calculation!$B855,1),"")</f>
        <v/>
      </c>
      <c r="F855" s="86" t="str">
        <f>IFERROR(""&amp;INDEX(Backlog!E$6:E$1005,Calculation!$B855,1),"")</f>
        <v/>
      </c>
      <c r="G855" s="86" t="str">
        <f>IFERROR(""&amp;INDEX(Backlog!F$6:F$1005,Calculation!$B855,1),"")</f>
        <v/>
      </c>
      <c r="H855" s="86" t="str">
        <f>IFERROR(IF(INDEX(Backlog!G$6:G$1005,Calculation!$B855,1)="","",INDEX(Backlog!G$6:G$1005,Calculation!$B855,1)),"")</f>
        <v/>
      </c>
      <c r="I855" s="86" t="str">
        <f>IFERROR(IF(INDEX(Backlog!H$6:H$1005,Calculation!$B855,1)="","Not set",INDEX(Backlog!H$6:H$1005,Calculation!$B855,1)),"")</f>
        <v>Not set</v>
      </c>
      <c r="J855" s="86" t="str">
        <f>IFERROR(""&amp;INDEX(Backlog!I$6:I$1005,Calculation!$B855,1),"")</f>
        <v/>
      </c>
      <c r="K855" s="86" t="str">
        <f>IFERROR(IF(LEN(INDEX(Backlog!J$6:J$1005,Calculation!$B855,1))=0,"Not set",INDEX(Backlog!J$6:J$1005,Calculation!$B855,1)),"")</f>
        <v>Not set</v>
      </c>
      <c r="L855" s="105" t="str">
        <f>IFERROR(IF(INDEX(Backlog!K$6:K$1005,Calculation!$B855,1)="","",INDEX(Backlog!K$6:K$1005,Calculation!$B855,1)),"")</f>
        <v/>
      </c>
      <c r="M855" s="105" t="str">
        <f t="shared" si="266"/>
        <v/>
      </c>
      <c r="N855" s="105" t="str">
        <f>IFERROR(IF(INDEX(Backlog!L$6:L$1005,Calculation!$B855,1)="","",INDEX(Backlog!L$6:L$1005,Calculation!$B855,1)),"")</f>
        <v/>
      </c>
      <c r="O855" s="105" t="str">
        <f t="shared" si="267"/>
        <v/>
      </c>
      <c r="P855" s="86" t="str">
        <f>IFERROR(""&amp;INDEX(Backlog!M$6:M$1005,Calculation!$B855,1),"")</f>
        <v/>
      </c>
      <c r="Q855" s="106" t="str">
        <f t="shared" si="268"/>
        <v/>
      </c>
      <c r="R855" s="106">
        <f t="shared" si="269"/>
        <v>0</v>
      </c>
      <c r="T855" s="107">
        <f t="shared" si="270"/>
        <v>0</v>
      </c>
      <c r="U855" s="86">
        <f t="shared" si="271"/>
        <v>1</v>
      </c>
      <c r="V855" s="86">
        <f t="shared" si="272"/>
        <v>1</v>
      </c>
      <c r="W855" s="86">
        <f t="shared" si="273"/>
        <v>1</v>
      </c>
      <c r="X855" s="86">
        <f t="shared" si="280"/>
        <v>0</v>
      </c>
      <c r="Y855" s="86" t="str">
        <f t="shared" si="274"/>
        <v xml:space="preserve">#0 - </v>
      </c>
      <c r="Z855" s="86" t="str">
        <f t="shared" si="275"/>
        <v>-</v>
      </c>
      <c r="AA855" s="86" t="str">
        <f>IF(X855=0,"",IF(LEN(K855)=0,COLUMN(Kanban!$D$8),IFERROR(MATCH(K855,Kanban!$A$8:$AI$8,0),COLUMN(Kanban!$D$8))))</f>
        <v/>
      </c>
      <c r="AB855" s="86" t="str">
        <f>IF(X855=0,"",2*COUNTIF($AA$5:AA855,AA855)+$AF$5)</f>
        <v/>
      </c>
      <c r="AC855" s="106" t="str">
        <f t="shared" si="281"/>
        <v>-</v>
      </c>
      <c r="BF855" s="111" t="str">
        <f t="array" ref="BF855">IFERROR(SMALL(IF($D$5:$D$1004=$AP$6,$N$5:$N$1004,""),B855),"")</f>
        <v/>
      </c>
      <c r="BG855" s="112" t="str">
        <f>IF(IFERROR(MATCH(BF855,$BF$4:BF854,0),0)=0,MAX($BG$4:BG854)+1,"")</f>
        <v/>
      </c>
      <c r="BH855" s="113" t="str">
        <f t="shared" si="276"/>
        <v/>
      </c>
      <c r="BI855" s="112" t="str">
        <f t="shared" si="277"/>
        <v/>
      </c>
      <c r="BJ855" s="86" t="str">
        <f t="shared" si="278"/>
        <v/>
      </c>
      <c r="BK855" s="86" t="str">
        <f t="shared" si="282"/>
        <v/>
      </c>
      <c r="BL855" s="86" t="str">
        <f t="shared" si="279"/>
        <v/>
      </c>
      <c r="BM855" s="86" t="str">
        <f t="shared" si="283"/>
        <v/>
      </c>
    </row>
    <row r="856" spans="2:65" s="7" customFormat="1" x14ac:dyDescent="0.25">
      <c r="B856" s="104">
        <v>852</v>
      </c>
      <c r="C856" s="86">
        <f>IFERROR(INDEX(Backlog!B$6:B$1005,Calculation!$B856,1),"")</f>
        <v>0</v>
      </c>
      <c r="D856" s="86" t="str">
        <f>IFERROR(IF(INDEX(Backlog!C$6:C$1005,Calculation!$B856,1)="","",INDEX(Backlog!C$6:C$1005,Calculation!$B856,1)),"")</f>
        <v/>
      </c>
      <c r="E856" s="86" t="str">
        <f>IFERROR(""&amp;INDEX(Backlog!D$6:D$1005,Calculation!$B856,1),"")</f>
        <v/>
      </c>
      <c r="F856" s="86" t="str">
        <f>IFERROR(""&amp;INDEX(Backlog!E$6:E$1005,Calculation!$B856,1),"")</f>
        <v/>
      </c>
      <c r="G856" s="86" t="str">
        <f>IFERROR(""&amp;INDEX(Backlog!F$6:F$1005,Calculation!$B856,1),"")</f>
        <v/>
      </c>
      <c r="H856" s="86" t="str">
        <f>IFERROR(IF(INDEX(Backlog!G$6:G$1005,Calculation!$B856,1)="","",INDEX(Backlog!G$6:G$1005,Calculation!$B856,1)),"")</f>
        <v/>
      </c>
      <c r="I856" s="86" t="str">
        <f>IFERROR(IF(INDEX(Backlog!H$6:H$1005,Calculation!$B856,1)="","Not set",INDEX(Backlog!H$6:H$1005,Calculation!$B856,1)),"")</f>
        <v>Not set</v>
      </c>
      <c r="J856" s="86" t="str">
        <f>IFERROR(""&amp;INDEX(Backlog!I$6:I$1005,Calculation!$B856,1),"")</f>
        <v/>
      </c>
      <c r="K856" s="86" t="str">
        <f>IFERROR(IF(LEN(INDEX(Backlog!J$6:J$1005,Calculation!$B856,1))=0,"Not set",INDEX(Backlog!J$6:J$1005,Calculation!$B856,1)),"")</f>
        <v>Not set</v>
      </c>
      <c r="L856" s="105" t="str">
        <f>IFERROR(IF(INDEX(Backlog!K$6:K$1005,Calculation!$B856,1)="","",INDEX(Backlog!K$6:K$1005,Calculation!$B856,1)),"")</f>
        <v/>
      </c>
      <c r="M856" s="105" t="str">
        <f t="shared" si="266"/>
        <v/>
      </c>
      <c r="N856" s="105" t="str">
        <f>IFERROR(IF(INDEX(Backlog!L$6:L$1005,Calculation!$B856,1)="","",INDEX(Backlog!L$6:L$1005,Calculation!$B856,1)),"")</f>
        <v/>
      </c>
      <c r="O856" s="105" t="str">
        <f t="shared" si="267"/>
        <v/>
      </c>
      <c r="P856" s="86" t="str">
        <f>IFERROR(""&amp;INDEX(Backlog!M$6:M$1005,Calculation!$B856,1),"")</f>
        <v/>
      </c>
      <c r="Q856" s="106" t="str">
        <f t="shared" si="268"/>
        <v/>
      </c>
      <c r="R856" s="106">
        <f t="shared" si="269"/>
        <v>0</v>
      </c>
      <c r="T856" s="107">
        <f t="shared" si="270"/>
        <v>0</v>
      </c>
      <c r="U856" s="86">
        <f t="shared" si="271"/>
        <v>1</v>
      </c>
      <c r="V856" s="86">
        <f t="shared" si="272"/>
        <v>1</v>
      </c>
      <c r="W856" s="86">
        <f t="shared" si="273"/>
        <v>1</v>
      </c>
      <c r="X856" s="86">
        <f t="shared" si="280"/>
        <v>0</v>
      </c>
      <c r="Y856" s="86" t="str">
        <f t="shared" si="274"/>
        <v xml:space="preserve">#0 - </v>
      </c>
      <c r="Z856" s="86" t="str">
        <f t="shared" si="275"/>
        <v>-</v>
      </c>
      <c r="AA856" s="86" t="str">
        <f>IF(X856=0,"",IF(LEN(K856)=0,COLUMN(Kanban!$D$8),IFERROR(MATCH(K856,Kanban!$A$8:$AI$8,0),COLUMN(Kanban!$D$8))))</f>
        <v/>
      </c>
      <c r="AB856" s="86" t="str">
        <f>IF(X856=0,"",2*COUNTIF($AA$5:AA856,AA856)+$AF$5)</f>
        <v/>
      </c>
      <c r="AC856" s="106" t="str">
        <f t="shared" si="281"/>
        <v>-</v>
      </c>
      <c r="BF856" s="111" t="str">
        <f t="array" ref="BF856">IFERROR(SMALL(IF($D$5:$D$1004=$AP$6,$N$5:$N$1004,""),B856),"")</f>
        <v/>
      </c>
      <c r="BG856" s="112" t="str">
        <f>IF(IFERROR(MATCH(BF856,$BF$4:BF855,0),0)=0,MAX($BG$4:BG855)+1,"")</f>
        <v/>
      </c>
      <c r="BH856" s="113" t="str">
        <f t="shared" si="276"/>
        <v/>
      </c>
      <c r="BI856" s="112" t="str">
        <f t="shared" si="277"/>
        <v/>
      </c>
      <c r="BJ856" s="86" t="str">
        <f t="shared" si="278"/>
        <v/>
      </c>
      <c r="BK856" s="86" t="str">
        <f t="shared" si="282"/>
        <v/>
      </c>
      <c r="BL856" s="86" t="str">
        <f t="shared" si="279"/>
        <v/>
      </c>
      <c r="BM856" s="86" t="str">
        <f t="shared" si="283"/>
        <v/>
      </c>
    </row>
    <row r="857" spans="2:65" s="7" customFormat="1" x14ac:dyDescent="0.25">
      <c r="B857" s="104">
        <v>853</v>
      </c>
      <c r="C857" s="86">
        <f>IFERROR(INDEX(Backlog!B$6:B$1005,Calculation!$B857,1),"")</f>
        <v>0</v>
      </c>
      <c r="D857" s="86" t="str">
        <f>IFERROR(IF(INDEX(Backlog!C$6:C$1005,Calculation!$B857,1)="","",INDEX(Backlog!C$6:C$1005,Calculation!$B857,1)),"")</f>
        <v/>
      </c>
      <c r="E857" s="86" t="str">
        <f>IFERROR(""&amp;INDEX(Backlog!D$6:D$1005,Calculation!$B857,1),"")</f>
        <v/>
      </c>
      <c r="F857" s="86" t="str">
        <f>IFERROR(""&amp;INDEX(Backlog!E$6:E$1005,Calculation!$B857,1),"")</f>
        <v/>
      </c>
      <c r="G857" s="86" t="str">
        <f>IFERROR(""&amp;INDEX(Backlog!F$6:F$1005,Calculation!$B857,1),"")</f>
        <v/>
      </c>
      <c r="H857" s="86" t="str">
        <f>IFERROR(IF(INDEX(Backlog!G$6:G$1005,Calculation!$B857,1)="","",INDEX(Backlog!G$6:G$1005,Calculation!$B857,1)),"")</f>
        <v/>
      </c>
      <c r="I857" s="86" t="str">
        <f>IFERROR(IF(INDEX(Backlog!H$6:H$1005,Calculation!$B857,1)="","Not set",INDEX(Backlog!H$6:H$1005,Calculation!$B857,1)),"")</f>
        <v>Not set</v>
      </c>
      <c r="J857" s="86" t="str">
        <f>IFERROR(""&amp;INDEX(Backlog!I$6:I$1005,Calculation!$B857,1),"")</f>
        <v/>
      </c>
      <c r="K857" s="86" t="str">
        <f>IFERROR(IF(LEN(INDEX(Backlog!J$6:J$1005,Calculation!$B857,1))=0,"Not set",INDEX(Backlog!J$6:J$1005,Calculation!$B857,1)),"")</f>
        <v>Not set</v>
      </c>
      <c r="L857" s="105" t="str">
        <f>IFERROR(IF(INDEX(Backlog!K$6:K$1005,Calculation!$B857,1)="","",INDEX(Backlog!K$6:K$1005,Calculation!$B857,1)),"")</f>
        <v/>
      </c>
      <c r="M857" s="105" t="str">
        <f t="shared" si="266"/>
        <v/>
      </c>
      <c r="N857" s="105" t="str">
        <f>IFERROR(IF(INDEX(Backlog!L$6:L$1005,Calculation!$B857,1)="","",INDEX(Backlog!L$6:L$1005,Calculation!$B857,1)),"")</f>
        <v/>
      </c>
      <c r="O857" s="105" t="str">
        <f t="shared" si="267"/>
        <v/>
      </c>
      <c r="P857" s="86" t="str">
        <f>IFERROR(""&amp;INDEX(Backlog!M$6:M$1005,Calculation!$B857,1),"")</f>
        <v/>
      </c>
      <c r="Q857" s="106" t="str">
        <f t="shared" si="268"/>
        <v/>
      </c>
      <c r="R857" s="106">
        <f t="shared" si="269"/>
        <v>0</v>
      </c>
      <c r="T857" s="107">
        <f t="shared" si="270"/>
        <v>0</v>
      </c>
      <c r="U857" s="86">
        <f t="shared" si="271"/>
        <v>1</v>
      </c>
      <c r="V857" s="86">
        <f t="shared" si="272"/>
        <v>1</v>
      </c>
      <c r="W857" s="86">
        <f t="shared" si="273"/>
        <v>1</v>
      </c>
      <c r="X857" s="86">
        <f t="shared" si="280"/>
        <v>0</v>
      </c>
      <c r="Y857" s="86" t="str">
        <f t="shared" si="274"/>
        <v xml:space="preserve">#0 - </v>
      </c>
      <c r="Z857" s="86" t="str">
        <f t="shared" si="275"/>
        <v>-</v>
      </c>
      <c r="AA857" s="86" t="str">
        <f>IF(X857=0,"",IF(LEN(K857)=0,COLUMN(Kanban!$D$8),IFERROR(MATCH(K857,Kanban!$A$8:$AI$8,0),COLUMN(Kanban!$D$8))))</f>
        <v/>
      </c>
      <c r="AB857" s="86" t="str">
        <f>IF(X857=0,"",2*COUNTIF($AA$5:AA857,AA857)+$AF$5)</f>
        <v/>
      </c>
      <c r="AC857" s="106" t="str">
        <f t="shared" si="281"/>
        <v>-</v>
      </c>
      <c r="BF857" s="111" t="str">
        <f t="array" ref="BF857">IFERROR(SMALL(IF($D$5:$D$1004=$AP$6,$N$5:$N$1004,""),B857),"")</f>
        <v/>
      </c>
      <c r="BG857" s="112" t="str">
        <f>IF(IFERROR(MATCH(BF857,$BF$4:BF856,0),0)=0,MAX($BG$4:BG856)+1,"")</f>
        <v/>
      </c>
      <c r="BH857" s="113" t="str">
        <f t="shared" si="276"/>
        <v/>
      </c>
      <c r="BI857" s="112" t="str">
        <f t="shared" si="277"/>
        <v/>
      </c>
      <c r="BJ857" s="86" t="str">
        <f t="shared" si="278"/>
        <v/>
      </c>
      <c r="BK857" s="86" t="str">
        <f t="shared" si="282"/>
        <v/>
      </c>
      <c r="BL857" s="86" t="str">
        <f t="shared" si="279"/>
        <v/>
      </c>
      <c r="BM857" s="86" t="str">
        <f t="shared" si="283"/>
        <v/>
      </c>
    </row>
    <row r="858" spans="2:65" s="7" customFormat="1" x14ac:dyDescent="0.25">
      <c r="B858" s="104">
        <v>854</v>
      </c>
      <c r="C858" s="86">
        <f>IFERROR(INDEX(Backlog!B$6:B$1005,Calculation!$B858,1),"")</f>
        <v>0</v>
      </c>
      <c r="D858" s="86" t="str">
        <f>IFERROR(IF(INDEX(Backlog!C$6:C$1005,Calculation!$B858,1)="","",INDEX(Backlog!C$6:C$1005,Calculation!$B858,1)),"")</f>
        <v/>
      </c>
      <c r="E858" s="86" t="str">
        <f>IFERROR(""&amp;INDEX(Backlog!D$6:D$1005,Calculation!$B858,1),"")</f>
        <v/>
      </c>
      <c r="F858" s="86" t="str">
        <f>IFERROR(""&amp;INDEX(Backlog!E$6:E$1005,Calculation!$B858,1),"")</f>
        <v/>
      </c>
      <c r="G858" s="86" t="str">
        <f>IFERROR(""&amp;INDEX(Backlog!F$6:F$1005,Calculation!$B858,1),"")</f>
        <v/>
      </c>
      <c r="H858" s="86" t="str">
        <f>IFERROR(IF(INDEX(Backlog!G$6:G$1005,Calculation!$B858,1)="","",INDEX(Backlog!G$6:G$1005,Calculation!$B858,1)),"")</f>
        <v/>
      </c>
      <c r="I858" s="86" t="str">
        <f>IFERROR(IF(INDEX(Backlog!H$6:H$1005,Calculation!$B858,1)="","Not set",INDEX(Backlog!H$6:H$1005,Calculation!$B858,1)),"")</f>
        <v>Not set</v>
      </c>
      <c r="J858" s="86" t="str">
        <f>IFERROR(""&amp;INDEX(Backlog!I$6:I$1005,Calculation!$B858,1),"")</f>
        <v/>
      </c>
      <c r="K858" s="86" t="str">
        <f>IFERROR(IF(LEN(INDEX(Backlog!J$6:J$1005,Calculation!$B858,1))=0,"Not set",INDEX(Backlog!J$6:J$1005,Calculation!$B858,1)),"")</f>
        <v>Not set</v>
      </c>
      <c r="L858" s="105" t="str">
        <f>IFERROR(IF(INDEX(Backlog!K$6:K$1005,Calculation!$B858,1)="","",INDEX(Backlog!K$6:K$1005,Calculation!$B858,1)),"")</f>
        <v/>
      </c>
      <c r="M858" s="105" t="str">
        <f t="shared" si="266"/>
        <v/>
      </c>
      <c r="N858" s="105" t="str">
        <f>IFERROR(IF(INDEX(Backlog!L$6:L$1005,Calculation!$B858,1)="","",INDEX(Backlog!L$6:L$1005,Calculation!$B858,1)),"")</f>
        <v/>
      </c>
      <c r="O858" s="105" t="str">
        <f t="shared" si="267"/>
        <v/>
      </c>
      <c r="P858" s="86" t="str">
        <f>IFERROR(""&amp;INDEX(Backlog!M$6:M$1005,Calculation!$B858,1),"")</f>
        <v/>
      </c>
      <c r="Q858" s="106" t="str">
        <f t="shared" si="268"/>
        <v/>
      </c>
      <c r="R858" s="106">
        <f t="shared" si="269"/>
        <v>0</v>
      </c>
      <c r="T858" s="107">
        <f t="shared" si="270"/>
        <v>0</v>
      </c>
      <c r="U858" s="86">
        <f t="shared" si="271"/>
        <v>1</v>
      </c>
      <c r="V858" s="86">
        <f t="shared" si="272"/>
        <v>1</v>
      </c>
      <c r="W858" s="86">
        <f t="shared" si="273"/>
        <v>1</v>
      </c>
      <c r="X858" s="86">
        <f t="shared" si="280"/>
        <v>0</v>
      </c>
      <c r="Y858" s="86" t="str">
        <f t="shared" si="274"/>
        <v xml:space="preserve">#0 - </v>
      </c>
      <c r="Z858" s="86" t="str">
        <f t="shared" si="275"/>
        <v>-</v>
      </c>
      <c r="AA858" s="86" t="str">
        <f>IF(X858=0,"",IF(LEN(K858)=0,COLUMN(Kanban!$D$8),IFERROR(MATCH(K858,Kanban!$A$8:$AI$8,0),COLUMN(Kanban!$D$8))))</f>
        <v/>
      </c>
      <c r="AB858" s="86" t="str">
        <f>IF(X858=0,"",2*COUNTIF($AA$5:AA858,AA858)+$AF$5)</f>
        <v/>
      </c>
      <c r="AC858" s="106" t="str">
        <f t="shared" si="281"/>
        <v>-</v>
      </c>
      <c r="BF858" s="111" t="str">
        <f t="array" ref="BF858">IFERROR(SMALL(IF($D$5:$D$1004=$AP$6,$N$5:$N$1004,""),B858),"")</f>
        <v/>
      </c>
      <c r="BG858" s="112" t="str">
        <f>IF(IFERROR(MATCH(BF858,$BF$4:BF857,0),0)=0,MAX($BG$4:BG857)+1,"")</f>
        <v/>
      </c>
      <c r="BH858" s="113" t="str">
        <f t="shared" si="276"/>
        <v/>
      </c>
      <c r="BI858" s="112" t="str">
        <f t="shared" si="277"/>
        <v/>
      </c>
      <c r="BJ858" s="86" t="str">
        <f t="shared" si="278"/>
        <v/>
      </c>
      <c r="BK858" s="86" t="str">
        <f t="shared" si="282"/>
        <v/>
      </c>
      <c r="BL858" s="86" t="str">
        <f t="shared" si="279"/>
        <v/>
      </c>
      <c r="BM858" s="86" t="str">
        <f t="shared" si="283"/>
        <v/>
      </c>
    </row>
    <row r="859" spans="2:65" s="7" customFormat="1" x14ac:dyDescent="0.25">
      <c r="B859" s="104">
        <v>855</v>
      </c>
      <c r="C859" s="86">
        <f>IFERROR(INDEX(Backlog!B$6:B$1005,Calculation!$B859,1),"")</f>
        <v>0</v>
      </c>
      <c r="D859" s="86" t="str">
        <f>IFERROR(IF(INDEX(Backlog!C$6:C$1005,Calculation!$B859,1)="","",INDEX(Backlog!C$6:C$1005,Calculation!$B859,1)),"")</f>
        <v/>
      </c>
      <c r="E859" s="86" t="str">
        <f>IFERROR(""&amp;INDEX(Backlog!D$6:D$1005,Calculation!$B859,1),"")</f>
        <v/>
      </c>
      <c r="F859" s="86" t="str">
        <f>IFERROR(""&amp;INDEX(Backlog!E$6:E$1005,Calculation!$B859,1),"")</f>
        <v/>
      </c>
      <c r="G859" s="86" t="str">
        <f>IFERROR(""&amp;INDEX(Backlog!F$6:F$1005,Calculation!$B859,1),"")</f>
        <v/>
      </c>
      <c r="H859" s="86" t="str">
        <f>IFERROR(IF(INDEX(Backlog!G$6:G$1005,Calculation!$B859,1)="","",INDEX(Backlog!G$6:G$1005,Calculation!$B859,1)),"")</f>
        <v/>
      </c>
      <c r="I859" s="86" t="str">
        <f>IFERROR(IF(INDEX(Backlog!H$6:H$1005,Calculation!$B859,1)="","Not set",INDEX(Backlog!H$6:H$1005,Calculation!$B859,1)),"")</f>
        <v>Not set</v>
      </c>
      <c r="J859" s="86" t="str">
        <f>IFERROR(""&amp;INDEX(Backlog!I$6:I$1005,Calculation!$B859,1),"")</f>
        <v/>
      </c>
      <c r="K859" s="86" t="str">
        <f>IFERROR(IF(LEN(INDEX(Backlog!J$6:J$1005,Calculation!$B859,1))=0,"Not set",INDEX(Backlog!J$6:J$1005,Calculation!$B859,1)),"")</f>
        <v>Not set</v>
      </c>
      <c r="L859" s="105" t="str">
        <f>IFERROR(IF(INDEX(Backlog!K$6:K$1005,Calculation!$B859,1)="","",INDEX(Backlog!K$6:K$1005,Calculation!$B859,1)),"")</f>
        <v/>
      </c>
      <c r="M859" s="105" t="str">
        <f t="shared" si="266"/>
        <v/>
      </c>
      <c r="N859" s="105" t="str">
        <f>IFERROR(IF(INDEX(Backlog!L$6:L$1005,Calculation!$B859,1)="","",INDEX(Backlog!L$6:L$1005,Calculation!$B859,1)),"")</f>
        <v/>
      </c>
      <c r="O859" s="105" t="str">
        <f t="shared" si="267"/>
        <v/>
      </c>
      <c r="P859" s="86" t="str">
        <f>IFERROR(""&amp;INDEX(Backlog!M$6:M$1005,Calculation!$B859,1),"")</f>
        <v/>
      </c>
      <c r="Q859" s="106" t="str">
        <f t="shared" si="268"/>
        <v/>
      </c>
      <c r="R859" s="106">
        <f t="shared" si="269"/>
        <v>0</v>
      </c>
      <c r="T859" s="107">
        <f t="shared" si="270"/>
        <v>0</v>
      </c>
      <c r="U859" s="86">
        <f t="shared" si="271"/>
        <v>1</v>
      </c>
      <c r="V859" s="86">
        <f t="shared" si="272"/>
        <v>1</v>
      </c>
      <c r="W859" s="86">
        <f t="shared" si="273"/>
        <v>1</v>
      </c>
      <c r="X859" s="86">
        <f t="shared" si="280"/>
        <v>0</v>
      </c>
      <c r="Y859" s="86" t="str">
        <f t="shared" si="274"/>
        <v xml:space="preserve">#0 - </v>
      </c>
      <c r="Z859" s="86" t="str">
        <f t="shared" si="275"/>
        <v>-</v>
      </c>
      <c r="AA859" s="86" t="str">
        <f>IF(X859=0,"",IF(LEN(K859)=0,COLUMN(Kanban!$D$8),IFERROR(MATCH(K859,Kanban!$A$8:$AI$8,0),COLUMN(Kanban!$D$8))))</f>
        <v/>
      </c>
      <c r="AB859" s="86" t="str">
        <f>IF(X859=0,"",2*COUNTIF($AA$5:AA859,AA859)+$AF$5)</f>
        <v/>
      </c>
      <c r="AC859" s="106" t="str">
        <f t="shared" si="281"/>
        <v>-</v>
      </c>
      <c r="BF859" s="111" t="str">
        <f t="array" ref="BF859">IFERROR(SMALL(IF($D$5:$D$1004=$AP$6,$N$5:$N$1004,""),B859),"")</f>
        <v/>
      </c>
      <c r="BG859" s="112" t="str">
        <f>IF(IFERROR(MATCH(BF859,$BF$4:BF858,0),0)=0,MAX($BG$4:BG858)+1,"")</f>
        <v/>
      </c>
      <c r="BH859" s="113" t="str">
        <f t="shared" si="276"/>
        <v/>
      </c>
      <c r="BI859" s="112" t="str">
        <f t="shared" si="277"/>
        <v/>
      </c>
      <c r="BJ859" s="86" t="str">
        <f t="shared" si="278"/>
        <v/>
      </c>
      <c r="BK859" s="86" t="str">
        <f t="shared" si="282"/>
        <v/>
      </c>
      <c r="BL859" s="86" t="str">
        <f t="shared" si="279"/>
        <v/>
      </c>
      <c r="BM859" s="86" t="str">
        <f t="shared" si="283"/>
        <v/>
      </c>
    </row>
    <row r="860" spans="2:65" s="7" customFormat="1" x14ac:dyDescent="0.25">
      <c r="B860" s="104">
        <v>856</v>
      </c>
      <c r="C860" s="86">
        <f>IFERROR(INDEX(Backlog!B$6:B$1005,Calculation!$B860,1),"")</f>
        <v>0</v>
      </c>
      <c r="D860" s="86" t="str">
        <f>IFERROR(IF(INDEX(Backlog!C$6:C$1005,Calculation!$B860,1)="","",INDEX(Backlog!C$6:C$1005,Calculation!$B860,1)),"")</f>
        <v/>
      </c>
      <c r="E860" s="86" t="str">
        <f>IFERROR(""&amp;INDEX(Backlog!D$6:D$1005,Calculation!$B860,1),"")</f>
        <v/>
      </c>
      <c r="F860" s="86" t="str">
        <f>IFERROR(""&amp;INDEX(Backlog!E$6:E$1005,Calculation!$B860,1),"")</f>
        <v/>
      </c>
      <c r="G860" s="86" t="str">
        <f>IFERROR(""&amp;INDEX(Backlog!F$6:F$1005,Calculation!$B860,1),"")</f>
        <v/>
      </c>
      <c r="H860" s="86" t="str">
        <f>IFERROR(IF(INDEX(Backlog!G$6:G$1005,Calculation!$B860,1)="","",INDEX(Backlog!G$6:G$1005,Calculation!$B860,1)),"")</f>
        <v/>
      </c>
      <c r="I860" s="86" t="str">
        <f>IFERROR(IF(INDEX(Backlog!H$6:H$1005,Calculation!$B860,1)="","Not set",INDEX(Backlog!H$6:H$1005,Calculation!$B860,1)),"")</f>
        <v>Not set</v>
      </c>
      <c r="J860" s="86" t="str">
        <f>IFERROR(""&amp;INDEX(Backlog!I$6:I$1005,Calculation!$B860,1),"")</f>
        <v/>
      </c>
      <c r="K860" s="86" t="str">
        <f>IFERROR(IF(LEN(INDEX(Backlog!J$6:J$1005,Calculation!$B860,1))=0,"Not set",INDEX(Backlog!J$6:J$1005,Calculation!$B860,1)),"")</f>
        <v>Not set</v>
      </c>
      <c r="L860" s="105" t="str">
        <f>IFERROR(IF(INDEX(Backlog!K$6:K$1005,Calculation!$B860,1)="","",INDEX(Backlog!K$6:K$1005,Calculation!$B860,1)),"")</f>
        <v/>
      </c>
      <c r="M860" s="105" t="str">
        <f t="shared" si="266"/>
        <v/>
      </c>
      <c r="N860" s="105" t="str">
        <f>IFERROR(IF(INDEX(Backlog!L$6:L$1005,Calculation!$B860,1)="","",INDEX(Backlog!L$6:L$1005,Calculation!$B860,1)),"")</f>
        <v/>
      </c>
      <c r="O860" s="105" t="str">
        <f t="shared" si="267"/>
        <v/>
      </c>
      <c r="P860" s="86" t="str">
        <f>IFERROR(""&amp;INDEX(Backlog!M$6:M$1005,Calculation!$B860,1),"")</f>
        <v/>
      </c>
      <c r="Q860" s="106" t="str">
        <f t="shared" si="268"/>
        <v/>
      </c>
      <c r="R860" s="106">
        <f t="shared" si="269"/>
        <v>0</v>
      </c>
      <c r="T860" s="107">
        <f t="shared" si="270"/>
        <v>0</v>
      </c>
      <c r="U860" s="86">
        <f t="shared" si="271"/>
        <v>1</v>
      </c>
      <c r="V860" s="86">
        <f t="shared" si="272"/>
        <v>1</v>
      </c>
      <c r="W860" s="86">
        <f t="shared" si="273"/>
        <v>1</v>
      </c>
      <c r="X860" s="86">
        <f t="shared" si="280"/>
        <v>0</v>
      </c>
      <c r="Y860" s="86" t="str">
        <f t="shared" si="274"/>
        <v xml:space="preserve">#0 - </v>
      </c>
      <c r="Z860" s="86" t="str">
        <f t="shared" si="275"/>
        <v>-</v>
      </c>
      <c r="AA860" s="86" t="str">
        <f>IF(X860=0,"",IF(LEN(K860)=0,COLUMN(Kanban!$D$8),IFERROR(MATCH(K860,Kanban!$A$8:$AI$8,0),COLUMN(Kanban!$D$8))))</f>
        <v/>
      </c>
      <c r="AB860" s="86" t="str">
        <f>IF(X860=0,"",2*COUNTIF($AA$5:AA860,AA860)+$AF$5)</f>
        <v/>
      </c>
      <c r="AC860" s="106" t="str">
        <f t="shared" si="281"/>
        <v>-</v>
      </c>
      <c r="BF860" s="111" t="str">
        <f t="array" ref="BF860">IFERROR(SMALL(IF($D$5:$D$1004=$AP$6,$N$5:$N$1004,""),B860),"")</f>
        <v/>
      </c>
      <c r="BG860" s="112" t="str">
        <f>IF(IFERROR(MATCH(BF860,$BF$4:BF859,0),0)=0,MAX($BG$4:BG859)+1,"")</f>
        <v/>
      </c>
      <c r="BH860" s="113" t="str">
        <f t="shared" si="276"/>
        <v/>
      </c>
      <c r="BI860" s="112" t="str">
        <f t="shared" si="277"/>
        <v/>
      </c>
      <c r="BJ860" s="86" t="str">
        <f t="shared" si="278"/>
        <v/>
      </c>
      <c r="BK860" s="86" t="str">
        <f t="shared" si="282"/>
        <v/>
      </c>
      <c r="BL860" s="86" t="str">
        <f t="shared" si="279"/>
        <v/>
      </c>
      <c r="BM860" s="86" t="str">
        <f t="shared" si="283"/>
        <v/>
      </c>
    </row>
    <row r="861" spans="2:65" s="7" customFormat="1" x14ac:dyDescent="0.25">
      <c r="B861" s="104">
        <v>857</v>
      </c>
      <c r="C861" s="86">
        <f>IFERROR(INDEX(Backlog!B$6:B$1005,Calculation!$B861,1),"")</f>
        <v>0</v>
      </c>
      <c r="D861" s="86" t="str">
        <f>IFERROR(IF(INDEX(Backlog!C$6:C$1005,Calculation!$B861,1)="","",INDEX(Backlog!C$6:C$1005,Calculation!$B861,1)),"")</f>
        <v/>
      </c>
      <c r="E861" s="86" t="str">
        <f>IFERROR(""&amp;INDEX(Backlog!D$6:D$1005,Calculation!$B861,1),"")</f>
        <v/>
      </c>
      <c r="F861" s="86" t="str">
        <f>IFERROR(""&amp;INDEX(Backlog!E$6:E$1005,Calculation!$B861,1),"")</f>
        <v/>
      </c>
      <c r="G861" s="86" t="str">
        <f>IFERROR(""&amp;INDEX(Backlog!F$6:F$1005,Calculation!$B861,1),"")</f>
        <v/>
      </c>
      <c r="H861" s="86" t="str">
        <f>IFERROR(IF(INDEX(Backlog!G$6:G$1005,Calculation!$B861,1)="","",INDEX(Backlog!G$6:G$1005,Calculation!$B861,1)),"")</f>
        <v/>
      </c>
      <c r="I861" s="86" t="str">
        <f>IFERROR(IF(INDEX(Backlog!H$6:H$1005,Calculation!$B861,1)="","Not set",INDEX(Backlog!H$6:H$1005,Calculation!$B861,1)),"")</f>
        <v>Not set</v>
      </c>
      <c r="J861" s="86" t="str">
        <f>IFERROR(""&amp;INDEX(Backlog!I$6:I$1005,Calculation!$B861,1),"")</f>
        <v/>
      </c>
      <c r="K861" s="86" t="str">
        <f>IFERROR(IF(LEN(INDEX(Backlog!J$6:J$1005,Calculation!$B861,1))=0,"Not set",INDEX(Backlog!J$6:J$1005,Calculation!$B861,1)),"")</f>
        <v>Not set</v>
      </c>
      <c r="L861" s="105" t="str">
        <f>IFERROR(IF(INDEX(Backlog!K$6:K$1005,Calculation!$B861,1)="","",INDEX(Backlog!K$6:K$1005,Calculation!$B861,1)),"")</f>
        <v/>
      </c>
      <c r="M861" s="105" t="str">
        <f t="shared" si="266"/>
        <v/>
      </c>
      <c r="N861" s="105" t="str">
        <f>IFERROR(IF(INDEX(Backlog!L$6:L$1005,Calculation!$B861,1)="","",INDEX(Backlog!L$6:L$1005,Calculation!$B861,1)),"")</f>
        <v/>
      </c>
      <c r="O861" s="105" t="str">
        <f t="shared" si="267"/>
        <v/>
      </c>
      <c r="P861" s="86" t="str">
        <f>IFERROR(""&amp;INDEX(Backlog!M$6:M$1005,Calculation!$B861,1),"")</f>
        <v/>
      </c>
      <c r="Q861" s="106" t="str">
        <f t="shared" si="268"/>
        <v/>
      </c>
      <c r="R861" s="106">
        <f t="shared" si="269"/>
        <v>0</v>
      </c>
      <c r="T861" s="107">
        <f t="shared" si="270"/>
        <v>0</v>
      </c>
      <c r="U861" s="86">
        <f t="shared" si="271"/>
        <v>1</v>
      </c>
      <c r="V861" s="86">
        <f t="shared" si="272"/>
        <v>1</v>
      </c>
      <c r="W861" s="86">
        <f t="shared" si="273"/>
        <v>1</v>
      </c>
      <c r="X861" s="86">
        <f t="shared" si="280"/>
        <v>0</v>
      </c>
      <c r="Y861" s="86" t="str">
        <f t="shared" si="274"/>
        <v xml:space="preserve">#0 - </v>
      </c>
      <c r="Z861" s="86" t="str">
        <f t="shared" si="275"/>
        <v>-</v>
      </c>
      <c r="AA861" s="86" t="str">
        <f>IF(X861=0,"",IF(LEN(K861)=0,COLUMN(Kanban!$D$8),IFERROR(MATCH(K861,Kanban!$A$8:$AI$8,0),COLUMN(Kanban!$D$8))))</f>
        <v/>
      </c>
      <c r="AB861" s="86" t="str">
        <f>IF(X861=0,"",2*COUNTIF($AA$5:AA861,AA861)+$AF$5)</f>
        <v/>
      </c>
      <c r="AC861" s="106" t="str">
        <f t="shared" si="281"/>
        <v>-</v>
      </c>
      <c r="BF861" s="111" t="str">
        <f t="array" ref="BF861">IFERROR(SMALL(IF($D$5:$D$1004=$AP$6,$N$5:$N$1004,""),B861),"")</f>
        <v/>
      </c>
      <c r="BG861" s="112" t="str">
        <f>IF(IFERROR(MATCH(BF861,$BF$4:BF860,0),0)=0,MAX($BG$4:BG860)+1,"")</f>
        <v/>
      </c>
      <c r="BH861" s="113" t="str">
        <f t="shared" si="276"/>
        <v/>
      </c>
      <c r="BI861" s="112" t="str">
        <f t="shared" si="277"/>
        <v/>
      </c>
      <c r="BJ861" s="86" t="str">
        <f t="shared" si="278"/>
        <v/>
      </c>
      <c r="BK861" s="86" t="str">
        <f t="shared" si="282"/>
        <v/>
      </c>
      <c r="BL861" s="86" t="str">
        <f t="shared" si="279"/>
        <v/>
      </c>
      <c r="BM861" s="86" t="str">
        <f t="shared" si="283"/>
        <v/>
      </c>
    </row>
    <row r="862" spans="2:65" s="7" customFormat="1" x14ac:dyDescent="0.25">
      <c r="B862" s="104">
        <v>858</v>
      </c>
      <c r="C862" s="86">
        <f>IFERROR(INDEX(Backlog!B$6:B$1005,Calculation!$B862,1),"")</f>
        <v>0</v>
      </c>
      <c r="D862" s="86" t="str">
        <f>IFERROR(IF(INDEX(Backlog!C$6:C$1005,Calculation!$B862,1)="","",INDEX(Backlog!C$6:C$1005,Calculation!$B862,1)),"")</f>
        <v/>
      </c>
      <c r="E862" s="86" t="str">
        <f>IFERROR(""&amp;INDEX(Backlog!D$6:D$1005,Calculation!$B862,1),"")</f>
        <v/>
      </c>
      <c r="F862" s="86" t="str">
        <f>IFERROR(""&amp;INDEX(Backlog!E$6:E$1005,Calculation!$B862,1),"")</f>
        <v/>
      </c>
      <c r="G862" s="86" t="str">
        <f>IFERROR(""&amp;INDEX(Backlog!F$6:F$1005,Calculation!$B862,1),"")</f>
        <v/>
      </c>
      <c r="H862" s="86" t="str">
        <f>IFERROR(IF(INDEX(Backlog!G$6:G$1005,Calculation!$B862,1)="","",INDEX(Backlog!G$6:G$1005,Calculation!$B862,1)),"")</f>
        <v/>
      </c>
      <c r="I862" s="86" t="str">
        <f>IFERROR(IF(INDEX(Backlog!H$6:H$1005,Calculation!$B862,1)="","Not set",INDEX(Backlog!H$6:H$1005,Calculation!$B862,1)),"")</f>
        <v>Not set</v>
      </c>
      <c r="J862" s="86" t="str">
        <f>IFERROR(""&amp;INDEX(Backlog!I$6:I$1005,Calculation!$B862,1),"")</f>
        <v/>
      </c>
      <c r="K862" s="86" t="str">
        <f>IFERROR(IF(LEN(INDEX(Backlog!J$6:J$1005,Calculation!$B862,1))=0,"Not set",INDEX(Backlog!J$6:J$1005,Calculation!$B862,1)),"")</f>
        <v>Not set</v>
      </c>
      <c r="L862" s="105" t="str">
        <f>IFERROR(IF(INDEX(Backlog!K$6:K$1005,Calculation!$B862,1)="","",INDEX(Backlog!K$6:K$1005,Calculation!$B862,1)),"")</f>
        <v/>
      </c>
      <c r="M862" s="105" t="str">
        <f t="shared" si="266"/>
        <v/>
      </c>
      <c r="N862" s="105" t="str">
        <f>IFERROR(IF(INDEX(Backlog!L$6:L$1005,Calculation!$B862,1)="","",INDEX(Backlog!L$6:L$1005,Calculation!$B862,1)),"")</f>
        <v/>
      </c>
      <c r="O862" s="105" t="str">
        <f t="shared" si="267"/>
        <v/>
      </c>
      <c r="P862" s="86" t="str">
        <f>IFERROR(""&amp;INDEX(Backlog!M$6:M$1005,Calculation!$B862,1),"")</f>
        <v/>
      </c>
      <c r="Q862" s="106" t="str">
        <f t="shared" si="268"/>
        <v/>
      </c>
      <c r="R862" s="106">
        <f t="shared" si="269"/>
        <v>0</v>
      </c>
      <c r="T862" s="107">
        <f t="shared" si="270"/>
        <v>0</v>
      </c>
      <c r="U862" s="86">
        <f t="shared" si="271"/>
        <v>1</v>
      </c>
      <c r="V862" s="86">
        <f t="shared" si="272"/>
        <v>1</v>
      </c>
      <c r="W862" s="86">
        <f t="shared" si="273"/>
        <v>1</v>
      </c>
      <c r="X862" s="86">
        <f t="shared" si="280"/>
        <v>0</v>
      </c>
      <c r="Y862" s="86" t="str">
        <f t="shared" si="274"/>
        <v xml:space="preserve">#0 - </v>
      </c>
      <c r="Z862" s="86" t="str">
        <f t="shared" si="275"/>
        <v>-</v>
      </c>
      <c r="AA862" s="86" t="str">
        <f>IF(X862=0,"",IF(LEN(K862)=0,COLUMN(Kanban!$D$8),IFERROR(MATCH(K862,Kanban!$A$8:$AI$8,0),COLUMN(Kanban!$D$8))))</f>
        <v/>
      </c>
      <c r="AB862" s="86" t="str">
        <f>IF(X862=0,"",2*COUNTIF($AA$5:AA862,AA862)+$AF$5)</f>
        <v/>
      </c>
      <c r="AC862" s="106" t="str">
        <f t="shared" si="281"/>
        <v>-</v>
      </c>
      <c r="BF862" s="111" t="str">
        <f t="array" ref="BF862">IFERROR(SMALL(IF($D$5:$D$1004=$AP$6,$N$5:$N$1004,""),B862),"")</f>
        <v/>
      </c>
      <c r="BG862" s="112" t="str">
        <f>IF(IFERROR(MATCH(BF862,$BF$4:BF861,0),0)=0,MAX($BG$4:BG861)+1,"")</f>
        <v/>
      </c>
      <c r="BH862" s="113" t="str">
        <f t="shared" si="276"/>
        <v/>
      </c>
      <c r="BI862" s="112" t="str">
        <f t="shared" si="277"/>
        <v/>
      </c>
      <c r="BJ862" s="86" t="str">
        <f t="shared" si="278"/>
        <v/>
      </c>
      <c r="BK862" s="86" t="str">
        <f t="shared" si="282"/>
        <v/>
      </c>
      <c r="BL862" s="86" t="str">
        <f t="shared" si="279"/>
        <v/>
      </c>
      <c r="BM862" s="86" t="str">
        <f t="shared" si="283"/>
        <v/>
      </c>
    </row>
    <row r="863" spans="2:65" s="7" customFormat="1" x14ac:dyDescent="0.25">
      <c r="B863" s="104">
        <v>859</v>
      </c>
      <c r="C863" s="86">
        <f>IFERROR(INDEX(Backlog!B$6:B$1005,Calculation!$B863,1),"")</f>
        <v>0</v>
      </c>
      <c r="D863" s="86" t="str">
        <f>IFERROR(IF(INDEX(Backlog!C$6:C$1005,Calculation!$B863,1)="","",INDEX(Backlog!C$6:C$1005,Calculation!$B863,1)),"")</f>
        <v/>
      </c>
      <c r="E863" s="86" t="str">
        <f>IFERROR(""&amp;INDEX(Backlog!D$6:D$1005,Calculation!$B863,1),"")</f>
        <v/>
      </c>
      <c r="F863" s="86" t="str">
        <f>IFERROR(""&amp;INDEX(Backlog!E$6:E$1005,Calculation!$B863,1),"")</f>
        <v/>
      </c>
      <c r="G863" s="86" t="str">
        <f>IFERROR(""&amp;INDEX(Backlog!F$6:F$1005,Calculation!$B863,1),"")</f>
        <v/>
      </c>
      <c r="H863" s="86" t="str">
        <f>IFERROR(IF(INDEX(Backlog!G$6:G$1005,Calculation!$B863,1)="","",INDEX(Backlog!G$6:G$1005,Calculation!$B863,1)),"")</f>
        <v/>
      </c>
      <c r="I863" s="86" t="str">
        <f>IFERROR(IF(INDEX(Backlog!H$6:H$1005,Calculation!$B863,1)="","Not set",INDEX(Backlog!H$6:H$1005,Calculation!$B863,1)),"")</f>
        <v>Not set</v>
      </c>
      <c r="J863" s="86" t="str">
        <f>IFERROR(""&amp;INDEX(Backlog!I$6:I$1005,Calculation!$B863,1),"")</f>
        <v/>
      </c>
      <c r="K863" s="86" t="str">
        <f>IFERROR(IF(LEN(INDEX(Backlog!J$6:J$1005,Calculation!$B863,1))=0,"Not set",INDEX(Backlog!J$6:J$1005,Calculation!$B863,1)),"")</f>
        <v>Not set</v>
      </c>
      <c r="L863" s="105" t="str">
        <f>IFERROR(IF(INDEX(Backlog!K$6:K$1005,Calculation!$B863,1)="","",INDEX(Backlog!K$6:K$1005,Calculation!$B863,1)),"")</f>
        <v/>
      </c>
      <c r="M863" s="105" t="str">
        <f t="shared" si="266"/>
        <v/>
      </c>
      <c r="N863" s="105" t="str">
        <f>IFERROR(IF(INDEX(Backlog!L$6:L$1005,Calculation!$B863,1)="","",INDEX(Backlog!L$6:L$1005,Calculation!$B863,1)),"")</f>
        <v/>
      </c>
      <c r="O863" s="105" t="str">
        <f t="shared" si="267"/>
        <v/>
      </c>
      <c r="P863" s="86" t="str">
        <f>IFERROR(""&amp;INDEX(Backlog!M$6:M$1005,Calculation!$B863,1),"")</f>
        <v/>
      </c>
      <c r="Q863" s="106" t="str">
        <f t="shared" si="268"/>
        <v/>
      </c>
      <c r="R863" s="106">
        <f t="shared" si="269"/>
        <v>0</v>
      </c>
      <c r="T863" s="107">
        <f t="shared" si="270"/>
        <v>0</v>
      </c>
      <c r="U863" s="86">
        <f t="shared" si="271"/>
        <v>1</v>
      </c>
      <c r="V863" s="86">
        <f t="shared" si="272"/>
        <v>1</v>
      </c>
      <c r="W863" s="86">
        <f t="shared" si="273"/>
        <v>1</v>
      </c>
      <c r="X863" s="86">
        <f t="shared" si="280"/>
        <v>0</v>
      </c>
      <c r="Y863" s="86" t="str">
        <f t="shared" si="274"/>
        <v xml:space="preserve">#0 - </v>
      </c>
      <c r="Z863" s="86" t="str">
        <f t="shared" si="275"/>
        <v>-</v>
      </c>
      <c r="AA863" s="86" t="str">
        <f>IF(X863=0,"",IF(LEN(K863)=0,COLUMN(Kanban!$D$8),IFERROR(MATCH(K863,Kanban!$A$8:$AI$8,0),COLUMN(Kanban!$D$8))))</f>
        <v/>
      </c>
      <c r="AB863" s="86" t="str">
        <f>IF(X863=0,"",2*COUNTIF($AA$5:AA863,AA863)+$AF$5)</f>
        <v/>
      </c>
      <c r="AC863" s="106" t="str">
        <f t="shared" si="281"/>
        <v>-</v>
      </c>
      <c r="BF863" s="111" t="str">
        <f t="array" ref="BF863">IFERROR(SMALL(IF($D$5:$D$1004=$AP$6,$N$5:$N$1004,""),B863),"")</f>
        <v/>
      </c>
      <c r="BG863" s="112" t="str">
        <f>IF(IFERROR(MATCH(BF863,$BF$4:BF862,0),0)=0,MAX($BG$4:BG862)+1,"")</f>
        <v/>
      </c>
      <c r="BH863" s="113" t="str">
        <f t="shared" si="276"/>
        <v/>
      </c>
      <c r="BI863" s="112" t="str">
        <f t="shared" si="277"/>
        <v/>
      </c>
      <c r="BJ863" s="86" t="str">
        <f t="shared" si="278"/>
        <v/>
      </c>
      <c r="BK863" s="86" t="str">
        <f t="shared" si="282"/>
        <v/>
      </c>
      <c r="BL863" s="86" t="str">
        <f t="shared" si="279"/>
        <v/>
      </c>
      <c r="BM863" s="86" t="str">
        <f t="shared" si="283"/>
        <v/>
      </c>
    </row>
    <row r="864" spans="2:65" s="7" customFormat="1" x14ac:dyDescent="0.25">
      <c r="B864" s="104">
        <v>860</v>
      </c>
      <c r="C864" s="86">
        <f>IFERROR(INDEX(Backlog!B$6:B$1005,Calculation!$B864,1),"")</f>
        <v>0</v>
      </c>
      <c r="D864" s="86" t="str">
        <f>IFERROR(IF(INDEX(Backlog!C$6:C$1005,Calculation!$B864,1)="","",INDEX(Backlog!C$6:C$1005,Calculation!$B864,1)),"")</f>
        <v/>
      </c>
      <c r="E864" s="86" t="str">
        <f>IFERROR(""&amp;INDEX(Backlog!D$6:D$1005,Calculation!$B864,1),"")</f>
        <v/>
      </c>
      <c r="F864" s="86" t="str">
        <f>IFERROR(""&amp;INDEX(Backlog!E$6:E$1005,Calculation!$B864,1),"")</f>
        <v/>
      </c>
      <c r="G864" s="86" t="str">
        <f>IFERROR(""&amp;INDEX(Backlog!F$6:F$1005,Calculation!$B864,1),"")</f>
        <v/>
      </c>
      <c r="H864" s="86" t="str">
        <f>IFERROR(IF(INDEX(Backlog!G$6:G$1005,Calculation!$B864,1)="","",INDEX(Backlog!G$6:G$1005,Calculation!$B864,1)),"")</f>
        <v/>
      </c>
      <c r="I864" s="86" t="str">
        <f>IFERROR(IF(INDEX(Backlog!H$6:H$1005,Calculation!$B864,1)="","Not set",INDEX(Backlog!H$6:H$1005,Calculation!$B864,1)),"")</f>
        <v>Not set</v>
      </c>
      <c r="J864" s="86" t="str">
        <f>IFERROR(""&amp;INDEX(Backlog!I$6:I$1005,Calculation!$B864,1),"")</f>
        <v/>
      </c>
      <c r="K864" s="86" t="str">
        <f>IFERROR(IF(LEN(INDEX(Backlog!J$6:J$1005,Calculation!$B864,1))=0,"Not set",INDEX(Backlog!J$6:J$1005,Calculation!$B864,1)),"")</f>
        <v>Not set</v>
      </c>
      <c r="L864" s="105" t="str">
        <f>IFERROR(IF(INDEX(Backlog!K$6:K$1005,Calculation!$B864,1)="","",INDEX(Backlog!K$6:K$1005,Calculation!$B864,1)),"")</f>
        <v/>
      </c>
      <c r="M864" s="105" t="str">
        <f t="shared" si="266"/>
        <v/>
      </c>
      <c r="N864" s="105" t="str">
        <f>IFERROR(IF(INDEX(Backlog!L$6:L$1005,Calculation!$B864,1)="","",INDEX(Backlog!L$6:L$1005,Calculation!$B864,1)),"")</f>
        <v/>
      </c>
      <c r="O864" s="105" t="str">
        <f t="shared" si="267"/>
        <v/>
      </c>
      <c r="P864" s="86" t="str">
        <f>IFERROR(""&amp;INDEX(Backlog!M$6:M$1005,Calculation!$B864,1),"")</f>
        <v/>
      </c>
      <c r="Q864" s="106" t="str">
        <f t="shared" si="268"/>
        <v/>
      </c>
      <c r="R864" s="106">
        <f t="shared" si="269"/>
        <v>0</v>
      </c>
      <c r="T864" s="107">
        <f t="shared" si="270"/>
        <v>0</v>
      </c>
      <c r="U864" s="86">
        <f t="shared" si="271"/>
        <v>1</v>
      </c>
      <c r="V864" s="86">
        <f t="shared" si="272"/>
        <v>1</v>
      </c>
      <c r="W864" s="86">
        <f t="shared" si="273"/>
        <v>1</v>
      </c>
      <c r="X864" s="86">
        <f t="shared" si="280"/>
        <v>0</v>
      </c>
      <c r="Y864" s="86" t="str">
        <f t="shared" si="274"/>
        <v xml:space="preserve">#0 - </v>
      </c>
      <c r="Z864" s="86" t="str">
        <f t="shared" si="275"/>
        <v>-</v>
      </c>
      <c r="AA864" s="86" t="str">
        <f>IF(X864=0,"",IF(LEN(K864)=0,COLUMN(Kanban!$D$8),IFERROR(MATCH(K864,Kanban!$A$8:$AI$8,0),COLUMN(Kanban!$D$8))))</f>
        <v/>
      </c>
      <c r="AB864" s="86" t="str">
        <f>IF(X864=0,"",2*COUNTIF($AA$5:AA864,AA864)+$AF$5)</f>
        <v/>
      </c>
      <c r="AC864" s="106" t="str">
        <f t="shared" si="281"/>
        <v>-</v>
      </c>
      <c r="BF864" s="111" t="str">
        <f t="array" ref="BF864">IFERROR(SMALL(IF($D$5:$D$1004=$AP$6,$N$5:$N$1004,""),B864),"")</f>
        <v/>
      </c>
      <c r="BG864" s="112" t="str">
        <f>IF(IFERROR(MATCH(BF864,$BF$4:BF863,0),0)=0,MAX($BG$4:BG863)+1,"")</f>
        <v/>
      </c>
      <c r="BH864" s="113" t="str">
        <f t="shared" si="276"/>
        <v/>
      </c>
      <c r="BI864" s="112" t="str">
        <f t="shared" si="277"/>
        <v/>
      </c>
      <c r="BJ864" s="86" t="str">
        <f t="shared" si="278"/>
        <v/>
      </c>
      <c r="BK864" s="86" t="str">
        <f t="shared" si="282"/>
        <v/>
      </c>
      <c r="BL864" s="86" t="str">
        <f t="shared" si="279"/>
        <v/>
      </c>
      <c r="BM864" s="86" t="str">
        <f t="shared" si="283"/>
        <v/>
      </c>
    </row>
    <row r="865" spans="2:65" s="7" customFormat="1" x14ac:dyDescent="0.25">
      <c r="B865" s="104">
        <v>861</v>
      </c>
      <c r="C865" s="86">
        <f>IFERROR(INDEX(Backlog!B$6:B$1005,Calculation!$B865,1),"")</f>
        <v>0</v>
      </c>
      <c r="D865" s="86" t="str">
        <f>IFERROR(IF(INDEX(Backlog!C$6:C$1005,Calculation!$B865,1)="","",INDEX(Backlog!C$6:C$1005,Calculation!$B865,1)),"")</f>
        <v/>
      </c>
      <c r="E865" s="86" t="str">
        <f>IFERROR(""&amp;INDEX(Backlog!D$6:D$1005,Calculation!$B865,1),"")</f>
        <v/>
      </c>
      <c r="F865" s="86" t="str">
        <f>IFERROR(""&amp;INDEX(Backlog!E$6:E$1005,Calculation!$B865,1),"")</f>
        <v/>
      </c>
      <c r="G865" s="86" t="str">
        <f>IFERROR(""&amp;INDEX(Backlog!F$6:F$1005,Calculation!$B865,1),"")</f>
        <v/>
      </c>
      <c r="H865" s="86" t="str">
        <f>IFERROR(IF(INDEX(Backlog!G$6:G$1005,Calculation!$B865,1)="","",INDEX(Backlog!G$6:G$1005,Calculation!$B865,1)),"")</f>
        <v/>
      </c>
      <c r="I865" s="86" t="str">
        <f>IFERROR(IF(INDEX(Backlog!H$6:H$1005,Calculation!$B865,1)="","Not set",INDEX(Backlog!H$6:H$1005,Calculation!$B865,1)),"")</f>
        <v>Not set</v>
      </c>
      <c r="J865" s="86" t="str">
        <f>IFERROR(""&amp;INDEX(Backlog!I$6:I$1005,Calculation!$B865,1),"")</f>
        <v/>
      </c>
      <c r="K865" s="86" t="str">
        <f>IFERROR(IF(LEN(INDEX(Backlog!J$6:J$1005,Calculation!$B865,1))=0,"Not set",INDEX(Backlog!J$6:J$1005,Calculation!$B865,1)),"")</f>
        <v>Not set</v>
      </c>
      <c r="L865" s="105" t="str">
        <f>IFERROR(IF(INDEX(Backlog!K$6:K$1005,Calculation!$B865,1)="","",INDEX(Backlog!K$6:K$1005,Calculation!$B865,1)),"")</f>
        <v/>
      </c>
      <c r="M865" s="105" t="str">
        <f t="shared" si="266"/>
        <v/>
      </c>
      <c r="N865" s="105" t="str">
        <f>IFERROR(IF(INDEX(Backlog!L$6:L$1005,Calculation!$B865,1)="","",INDEX(Backlog!L$6:L$1005,Calculation!$B865,1)),"")</f>
        <v/>
      </c>
      <c r="O865" s="105" t="str">
        <f t="shared" si="267"/>
        <v/>
      </c>
      <c r="P865" s="86" t="str">
        <f>IFERROR(""&amp;INDEX(Backlog!M$6:M$1005,Calculation!$B865,1),"")</f>
        <v/>
      </c>
      <c r="Q865" s="106" t="str">
        <f t="shared" si="268"/>
        <v/>
      </c>
      <c r="R865" s="106">
        <f t="shared" si="269"/>
        <v>0</v>
      </c>
      <c r="T865" s="107">
        <f t="shared" si="270"/>
        <v>0</v>
      </c>
      <c r="U865" s="86">
        <f t="shared" si="271"/>
        <v>1</v>
      </c>
      <c r="V865" s="86">
        <f t="shared" si="272"/>
        <v>1</v>
      </c>
      <c r="W865" s="86">
        <f t="shared" si="273"/>
        <v>1</v>
      </c>
      <c r="X865" s="86">
        <f t="shared" si="280"/>
        <v>0</v>
      </c>
      <c r="Y865" s="86" t="str">
        <f t="shared" si="274"/>
        <v xml:space="preserve">#0 - </v>
      </c>
      <c r="Z865" s="86" t="str">
        <f t="shared" si="275"/>
        <v>-</v>
      </c>
      <c r="AA865" s="86" t="str">
        <f>IF(X865=0,"",IF(LEN(K865)=0,COLUMN(Kanban!$D$8),IFERROR(MATCH(K865,Kanban!$A$8:$AI$8,0),COLUMN(Kanban!$D$8))))</f>
        <v/>
      </c>
      <c r="AB865" s="86" t="str">
        <f>IF(X865=0,"",2*COUNTIF($AA$5:AA865,AA865)+$AF$5)</f>
        <v/>
      </c>
      <c r="AC865" s="106" t="str">
        <f t="shared" si="281"/>
        <v>-</v>
      </c>
      <c r="BF865" s="111" t="str">
        <f t="array" ref="BF865">IFERROR(SMALL(IF($D$5:$D$1004=$AP$6,$N$5:$N$1004,""),B865),"")</f>
        <v/>
      </c>
      <c r="BG865" s="112" t="str">
        <f>IF(IFERROR(MATCH(BF865,$BF$4:BF864,0),0)=0,MAX($BG$4:BG864)+1,"")</f>
        <v/>
      </c>
      <c r="BH865" s="113" t="str">
        <f t="shared" si="276"/>
        <v/>
      </c>
      <c r="BI865" s="112" t="str">
        <f t="shared" si="277"/>
        <v/>
      </c>
      <c r="BJ865" s="86" t="str">
        <f t="shared" si="278"/>
        <v/>
      </c>
      <c r="BK865" s="86" t="str">
        <f t="shared" si="282"/>
        <v/>
      </c>
      <c r="BL865" s="86" t="str">
        <f t="shared" si="279"/>
        <v/>
      </c>
      <c r="BM865" s="86" t="str">
        <f t="shared" si="283"/>
        <v/>
      </c>
    </row>
    <row r="866" spans="2:65" s="7" customFormat="1" x14ac:dyDescent="0.25">
      <c r="B866" s="104">
        <v>862</v>
      </c>
      <c r="C866" s="86">
        <f>IFERROR(INDEX(Backlog!B$6:B$1005,Calculation!$B866,1),"")</f>
        <v>0</v>
      </c>
      <c r="D866" s="86" t="str">
        <f>IFERROR(IF(INDEX(Backlog!C$6:C$1005,Calculation!$B866,1)="","",INDEX(Backlog!C$6:C$1005,Calculation!$B866,1)),"")</f>
        <v/>
      </c>
      <c r="E866" s="86" t="str">
        <f>IFERROR(""&amp;INDEX(Backlog!D$6:D$1005,Calculation!$B866,1),"")</f>
        <v/>
      </c>
      <c r="F866" s="86" t="str">
        <f>IFERROR(""&amp;INDEX(Backlog!E$6:E$1005,Calculation!$B866,1),"")</f>
        <v/>
      </c>
      <c r="G866" s="86" t="str">
        <f>IFERROR(""&amp;INDEX(Backlog!F$6:F$1005,Calculation!$B866,1),"")</f>
        <v/>
      </c>
      <c r="H866" s="86" t="str">
        <f>IFERROR(IF(INDEX(Backlog!G$6:G$1005,Calculation!$B866,1)="","",INDEX(Backlog!G$6:G$1005,Calculation!$B866,1)),"")</f>
        <v/>
      </c>
      <c r="I866" s="86" t="str">
        <f>IFERROR(IF(INDEX(Backlog!H$6:H$1005,Calculation!$B866,1)="","Not set",INDEX(Backlog!H$6:H$1005,Calculation!$B866,1)),"")</f>
        <v>Not set</v>
      </c>
      <c r="J866" s="86" t="str">
        <f>IFERROR(""&amp;INDEX(Backlog!I$6:I$1005,Calculation!$B866,1),"")</f>
        <v/>
      </c>
      <c r="K866" s="86" t="str">
        <f>IFERROR(IF(LEN(INDEX(Backlog!J$6:J$1005,Calculation!$B866,1))=0,"Not set",INDEX(Backlog!J$6:J$1005,Calculation!$B866,1)),"")</f>
        <v>Not set</v>
      </c>
      <c r="L866" s="105" t="str">
        <f>IFERROR(IF(INDEX(Backlog!K$6:K$1005,Calculation!$B866,1)="","",INDEX(Backlog!K$6:K$1005,Calculation!$B866,1)),"")</f>
        <v/>
      </c>
      <c r="M866" s="105" t="str">
        <f t="shared" si="266"/>
        <v/>
      </c>
      <c r="N866" s="105" t="str">
        <f>IFERROR(IF(INDEX(Backlog!L$6:L$1005,Calculation!$B866,1)="","",INDEX(Backlog!L$6:L$1005,Calculation!$B866,1)),"")</f>
        <v/>
      </c>
      <c r="O866" s="105" t="str">
        <f t="shared" si="267"/>
        <v/>
      </c>
      <c r="P866" s="86" t="str">
        <f>IFERROR(""&amp;INDEX(Backlog!M$6:M$1005,Calculation!$B866,1),"")</f>
        <v/>
      </c>
      <c r="Q866" s="106" t="str">
        <f t="shared" si="268"/>
        <v/>
      </c>
      <c r="R866" s="106">
        <f t="shared" si="269"/>
        <v>0</v>
      </c>
      <c r="T866" s="107">
        <f t="shared" si="270"/>
        <v>0</v>
      </c>
      <c r="U866" s="86">
        <f t="shared" si="271"/>
        <v>1</v>
      </c>
      <c r="V866" s="86">
        <f t="shared" si="272"/>
        <v>1</v>
      </c>
      <c r="W866" s="86">
        <f t="shared" si="273"/>
        <v>1</v>
      </c>
      <c r="X866" s="86">
        <f t="shared" si="280"/>
        <v>0</v>
      </c>
      <c r="Y866" s="86" t="str">
        <f t="shared" si="274"/>
        <v xml:space="preserve">#0 - </v>
      </c>
      <c r="Z866" s="86" t="str">
        <f t="shared" si="275"/>
        <v>-</v>
      </c>
      <c r="AA866" s="86" t="str">
        <f>IF(X866=0,"",IF(LEN(K866)=0,COLUMN(Kanban!$D$8),IFERROR(MATCH(K866,Kanban!$A$8:$AI$8,0),COLUMN(Kanban!$D$8))))</f>
        <v/>
      </c>
      <c r="AB866" s="86" t="str">
        <f>IF(X866=0,"",2*COUNTIF($AA$5:AA866,AA866)+$AF$5)</f>
        <v/>
      </c>
      <c r="AC866" s="106" t="str">
        <f t="shared" si="281"/>
        <v>-</v>
      </c>
      <c r="BF866" s="111" t="str">
        <f t="array" ref="BF866">IFERROR(SMALL(IF($D$5:$D$1004=$AP$6,$N$5:$N$1004,""),B866),"")</f>
        <v/>
      </c>
      <c r="BG866" s="112" t="str">
        <f>IF(IFERROR(MATCH(BF866,$BF$4:BF865,0),0)=0,MAX($BG$4:BG865)+1,"")</f>
        <v/>
      </c>
      <c r="BH866" s="113" t="str">
        <f t="shared" si="276"/>
        <v/>
      </c>
      <c r="BI866" s="112" t="str">
        <f t="shared" si="277"/>
        <v/>
      </c>
      <c r="BJ866" s="86" t="str">
        <f t="shared" si="278"/>
        <v/>
      </c>
      <c r="BK866" s="86" t="str">
        <f t="shared" si="282"/>
        <v/>
      </c>
      <c r="BL866" s="86" t="str">
        <f t="shared" si="279"/>
        <v/>
      </c>
      <c r="BM866" s="86" t="str">
        <f t="shared" si="283"/>
        <v/>
      </c>
    </row>
    <row r="867" spans="2:65" s="7" customFormat="1" x14ac:dyDescent="0.25">
      <c r="B867" s="104">
        <v>863</v>
      </c>
      <c r="C867" s="86">
        <f>IFERROR(INDEX(Backlog!B$6:B$1005,Calculation!$B867,1),"")</f>
        <v>0</v>
      </c>
      <c r="D867" s="86" t="str">
        <f>IFERROR(IF(INDEX(Backlog!C$6:C$1005,Calculation!$B867,1)="","",INDEX(Backlog!C$6:C$1005,Calculation!$B867,1)),"")</f>
        <v/>
      </c>
      <c r="E867" s="86" t="str">
        <f>IFERROR(""&amp;INDEX(Backlog!D$6:D$1005,Calculation!$B867,1),"")</f>
        <v/>
      </c>
      <c r="F867" s="86" t="str">
        <f>IFERROR(""&amp;INDEX(Backlog!E$6:E$1005,Calculation!$B867,1),"")</f>
        <v/>
      </c>
      <c r="G867" s="86" t="str">
        <f>IFERROR(""&amp;INDEX(Backlog!F$6:F$1005,Calculation!$B867,1),"")</f>
        <v/>
      </c>
      <c r="H867" s="86" t="str">
        <f>IFERROR(IF(INDEX(Backlog!G$6:G$1005,Calculation!$B867,1)="","",INDEX(Backlog!G$6:G$1005,Calculation!$B867,1)),"")</f>
        <v/>
      </c>
      <c r="I867" s="86" t="str">
        <f>IFERROR(IF(INDEX(Backlog!H$6:H$1005,Calculation!$B867,1)="","Not set",INDEX(Backlog!H$6:H$1005,Calculation!$B867,1)),"")</f>
        <v>Not set</v>
      </c>
      <c r="J867" s="86" t="str">
        <f>IFERROR(""&amp;INDEX(Backlog!I$6:I$1005,Calculation!$B867,1),"")</f>
        <v/>
      </c>
      <c r="K867" s="86" t="str">
        <f>IFERROR(IF(LEN(INDEX(Backlog!J$6:J$1005,Calculation!$B867,1))=0,"Not set",INDEX(Backlog!J$6:J$1005,Calculation!$B867,1)),"")</f>
        <v>Not set</v>
      </c>
      <c r="L867" s="105" t="str">
        <f>IFERROR(IF(INDEX(Backlog!K$6:K$1005,Calculation!$B867,1)="","",INDEX(Backlog!K$6:K$1005,Calculation!$B867,1)),"")</f>
        <v/>
      </c>
      <c r="M867" s="105" t="str">
        <f t="shared" si="266"/>
        <v/>
      </c>
      <c r="N867" s="105" t="str">
        <f>IFERROR(IF(INDEX(Backlog!L$6:L$1005,Calculation!$B867,1)="","",INDEX(Backlog!L$6:L$1005,Calculation!$B867,1)),"")</f>
        <v/>
      </c>
      <c r="O867" s="105" t="str">
        <f t="shared" si="267"/>
        <v/>
      </c>
      <c r="P867" s="86" t="str">
        <f>IFERROR(""&amp;INDEX(Backlog!M$6:M$1005,Calculation!$B867,1),"")</f>
        <v/>
      </c>
      <c r="Q867" s="106" t="str">
        <f t="shared" si="268"/>
        <v/>
      </c>
      <c r="R867" s="106">
        <f t="shared" si="269"/>
        <v>0</v>
      </c>
      <c r="T867" s="107">
        <f t="shared" si="270"/>
        <v>0</v>
      </c>
      <c r="U867" s="86">
        <f t="shared" si="271"/>
        <v>1</v>
      </c>
      <c r="V867" s="86">
        <f t="shared" si="272"/>
        <v>1</v>
      </c>
      <c r="W867" s="86">
        <f t="shared" si="273"/>
        <v>1</v>
      </c>
      <c r="X867" s="86">
        <f t="shared" si="280"/>
        <v>0</v>
      </c>
      <c r="Y867" s="86" t="str">
        <f t="shared" si="274"/>
        <v xml:space="preserve">#0 - </v>
      </c>
      <c r="Z867" s="86" t="str">
        <f t="shared" si="275"/>
        <v>-</v>
      </c>
      <c r="AA867" s="86" t="str">
        <f>IF(X867=0,"",IF(LEN(K867)=0,COLUMN(Kanban!$D$8),IFERROR(MATCH(K867,Kanban!$A$8:$AI$8,0),COLUMN(Kanban!$D$8))))</f>
        <v/>
      </c>
      <c r="AB867" s="86" t="str">
        <f>IF(X867=0,"",2*COUNTIF($AA$5:AA867,AA867)+$AF$5)</f>
        <v/>
      </c>
      <c r="AC867" s="106" t="str">
        <f t="shared" si="281"/>
        <v>-</v>
      </c>
      <c r="BF867" s="111" t="str">
        <f t="array" ref="BF867">IFERROR(SMALL(IF($D$5:$D$1004=$AP$6,$N$5:$N$1004,""),B867),"")</f>
        <v/>
      </c>
      <c r="BG867" s="112" t="str">
        <f>IF(IFERROR(MATCH(BF867,$BF$4:BF866,0),0)=0,MAX($BG$4:BG866)+1,"")</f>
        <v/>
      </c>
      <c r="BH867" s="113" t="str">
        <f t="shared" si="276"/>
        <v/>
      </c>
      <c r="BI867" s="112" t="str">
        <f t="shared" si="277"/>
        <v/>
      </c>
      <c r="BJ867" s="86" t="str">
        <f t="shared" si="278"/>
        <v/>
      </c>
      <c r="BK867" s="86" t="str">
        <f t="shared" si="282"/>
        <v/>
      </c>
      <c r="BL867" s="86" t="str">
        <f t="shared" si="279"/>
        <v/>
      </c>
      <c r="BM867" s="86" t="str">
        <f t="shared" si="283"/>
        <v/>
      </c>
    </row>
    <row r="868" spans="2:65" s="7" customFormat="1" x14ac:dyDescent="0.25">
      <c r="B868" s="104">
        <v>864</v>
      </c>
      <c r="C868" s="86">
        <f>IFERROR(INDEX(Backlog!B$6:B$1005,Calculation!$B868,1),"")</f>
        <v>0</v>
      </c>
      <c r="D868" s="86" t="str">
        <f>IFERROR(IF(INDEX(Backlog!C$6:C$1005,Calculation!$B868,1)="","",INDEX(Backlog!C$6:C$1005,Calculation!$B868,1)),"")</f>
        <v/>
      </c>
      <c r="E868" s="86" t="str">
        <f>IFERROR(""&amp;INDEX(Backlog!D$6:D$1005,Calculation!$B868,1),"")</f>
        <v/>
      </c>
      <c r="F868" s="86" t="str">
        <f>IFERROR(""&amp;INDEX(Backlog!E$6:E$1005,Calculation!$B868,1),"")</f>
        <v/>
      </c>
      <c r="G868" s="86" t="str">
        <f>IFERROR(""&amp;INDEX(Backlog!F$6:F$1005,Calculation!$B868,1),"")</f>
        <v/>
      </c>
      <c r="H868" s="86" t="str">
        <f>IFERROR(IF(INDEX(Backlog!G$6:G$1005,Calculation!$B868,1)="","",INDEX(Backlog!G$6:G$1005,Calculation!$B868,1)),"")</f>
        <v/>
      </c>
      <c r="I868" s="86" t="str">
        <f>IFERROR(IF(INDEX(Backlog!H$6:H$1005,Calculation!$B868,1)="","Not set",INDEX(Backlog!H$6:H$1005,Calculation!$B868,1)),"")</f>
        <v>Not set</v>
      </c>
      <c r="J868" s="86" t="str">
        <f>IFERROR(""&amp;INDEX(Backlog!I$6:I$1005,Calculation!$B868,1),"")</f>
        <v/>
      </c>
      <c r="K868" s="86" t="str">
        <f>IFERROR(IF(LEN(INDEX(Backlog!J$6:J$1005,Calculation!$B868,1))=0,"Not set",INDEX(Backlog!J$6:J$1005,Calculation!$B868,1)),"")</f>
        <v>Not set</v>
      </c>
      <c r="L868" s="105" t="str">
        <f>IFERROR(IF(INDEX(Backlog!K$6:K$1005,Calculation!$B868,1)="","",INDEX(Backlog!K$6:K$1005,Calculation!$B868,1)),"")</f>
        <v/>
      </c>
      <c r="M868" s="105" t="str">
        <f t="shared" si="266"/>
        <v/>
      </c>
      <c r="N868" s="105" t="str">
        <f>IFERROR(IF(INDEX(Backlog!L$6:L$1005,Calculation!$B868,1)="","",INDEX(Backlog!L$6:L$1005,Calculation!$B868,1)),"")</f>
        <v/>
      </c>
      <c r="O868" s="105" t="str">
        <f t="shared" si="267"/>
        <v/>
      </c>
      <c r="P868" s="86" t="str">
        <f>IFERROR(""&amp;INDEX(Backlog!M$6:M$1005,Calculation!$B868,1),"")</f>
        <v/>
      </c>
      <c r="Q868" s="106" t="str">
        <f t="shared" si="268"/>
        <v/>
      </c>
      <c r="R868" s="106">
        <f t="shared" si="269"/>
        <v>0</v>
      </c>
      <c r="T868" s="107">
        <f t="shared" si="270"/>
        <v>0</v>
      </c>
      <c r="U868" s="86">
        <f t="shared" si="271"/>
        <v>1</v>
      </c>
      <c r="V868" s="86">
        <f t="shared" si="272"/>
        <v>1</v>
      </c>
      <c r="W868" s="86">
        <f t="shared" si="273"/>
        <v>1</v>
      </c>
      <c r="X868" s="86">
        <f t="shared" si="280"/>
        <v>0</v>
      </c>
      <c r="Y868" s="86" t="str">
        <f t="shared" si="274"/>
        <v xml:space="preserve">#0 - </v>
      </c>
      <c r="Z868" s="86" t="str">
        <f t="shared" si="275"/>
        <v>-</v>
      </c>
      <c r="AA868" s="86" t="str">
        <f>IF(X868=0,"",IF(LEN(K868)=0,COLUMN(Kanban!$D$8),IFERROR(MATCH(K868,Kanban!$A$8:$AI$8,0),COLUMN(Kanban!$D$8))))</f>
        <v/>
      </c>
      <c r="AB868" s="86" t="str">
        <f>IF(X868=0,"",2*COUNTIF($AA$5:AA868,AA868)+$AF$5)</f>
        <v/>
      </c>
      <c r="AC868" s="106" t="str">
        <f t="shared" si="281"/>
        <v>-</v>
      </c>
      <c r="BF868" s="111" t="str">
        <f t="array" ref="BF868">IFERROR(SMALL(IF($D$5:$D$1004=$AP$6,$N$5:$N$1004,""),B868),"")</f>
        <v/>
      </c>
      <c r="BG868" s="112" t="str">
        <f>IF(IFERROR(MATCH(BF868,$BF$4:BF867,0),0)=0,MAX($BG$4:BG867)+1,"")</f>
        <v/>
      </c>
      <c r="BH868" s="113" t="str">
        <f t="shared" si="276"/>
        <v/>
      </c>
      <c r="BI868" s="112" t="str">
        <f t="shared" si="277"/>
        <v/>
      </c>
      <c r="BJ868" s="86" t="str">
        <f t="shared" si="278"/>
        <v/>
      </c>
      <c r="BK868" s="86" t="str">
        <f t="shared" si="282"/>
        <v/>
      </c>
      <c r="BL868" s="86" t="str">
        <f t="shared" si="279"/>
        <v/>
      </c>
      <c r="BM868" s="86" t="str">
        <f t="shared" si="283"/>
        <v/>
      </c>
    </row>
    <row r="869" spans="2:65" s="7" customFormat="1" x14ac:dyDescent="0.25">
      <c r="B869" s="104">
        <v>865</v>
      </c>
      <c r="C869" s="86">
        <f>IFERROR(INDEX(Backlog!B$6:B$1005,Calculation!$B869,1),"")</f>
        <v>0</v>
      </c>
      <c r="D869" s="86" t="str">
        <f>IFERROR(IF(INDEX(Backlog!C$6:C$1005,Calculation!$B869,1)="","",INDEX(Backlog!C$6:C$1005,Calculation!$B869,1)),"")</f>
        <v/>
      </c>
      <c r="E869" s="86" t="str">
        <f>IFERROR(""&amp;INDEX(Backlog!D$6:D$1005,Calculation!$B869,1),"")</f>
        <v/>
      </c>
      <c r="F869" s="86" t="str">
        <f>IFERROR(""&amp;INDEX(Backlog!E$6:E$1005,Calculation!$B869,1),"")</f>
        <v/>
      </c>
      <c r="G869" s="86" t="str">
        <f>IFERROR(""&amp;INDEX(Backlog!F$6:F$1005,Calculation!$B869,1),"")</f>
        <v/>
      </c>
      <c r="H869" s="86" t="str">
        <f>IFERROR(IF(INDEX(Backlog!G$6:G$1005,Calculation!$B869,1)="","",INDEX(Backlog!G$6:G$1005,Calculation!$B869,1)),"")</f>
        <v/>
      </c>
      <c r="I869" s="86" t="str">
        <f>IFERROR(IF(INDEX(Backlog!H$6:H$1005,Calculation!$B869,1)="","Not set",INDEX(Backlog!H$6:H$1005,Calculation!$B869,1)),"")</f>
        <v>Not set</v>
      </c>
      <c r="J869" s="86" t="str">
        <f>IFERROR(""&amp;INDEX(Backlog!I$6:I$1005,Calculation!$B869,1),"")</f>
        <v/>
      </c>
      <c r="K869" s="86" t="str">
        <f>IFERROR(IF(LEN(INDEX(Backlog!J$6:J$1005,Calculation!$B869,1))=0,"Not set",INDEX(Backlog!J$6:J$1005,Calculation!$B869,1)),"")</f>
        <v>Not set</v>
      </c>
      <c r="L869" s="105" t="str">
        <f>IFERROR(IF(INDEX(Backlog!K$6:K$1005,Calculation!$B869,1)="","",INDEX(Backlog!K$6:K$1005,Calculation!$B869,1)),"")</f>
        <v/>
      </c>
      <c r="M869" s="105" t="str">
        <f t="shared" si="266"/>
        <v/>
      </c>
      <c r="N869" s="105" t="str">
        <f>IFERROR(IF(INDEX(Backlog!L$6:L$1005,Calculation!$B869,1)="","",INDEX(Backlog!L$6:L$1005,Calculation!$B869,1)),"")</f>
        <v/>
      </c>
      <c r="O869" s="105" t="str">
        <f t="shared" si="267"/>
        <v/>
      </c>
      <c r="P869" s="86" t="str">
        <f>IFERROR(""&amp;INDEX(Backlog!M$6:M$1005,Calculation!$B869,1),"")</f>
        <v/>
      </c>
      <c r="Q869" s="106" t="str">
        <f t="shared" si="268"/>
        <v/>
      </c>
      <c r="R869" s="106">
        <f t="shared" si="269"/>
        <v>0</v>
      </c>
      <c r="T869" s="107">
        <f t="shared" si="270"/>
        <v>0</v>
      </c>
      <c r="U869" s="86">
        <f t="shared" si="271"/>
        <v>1</v>
      </c>
      <c r="V869" s="86">
        <f t="shared" si="272"/>
        <v>1</v>
      </c>
      <c r="W869" s="86">
        <f t="shared" si="273"/>
        <v>1</v>
      </c>
      <c r="X869" s="86">
        <f t="shared" si="280"/>
        <v>0</v>
      </c>
      <c r="Y869" s="86" t="str">
        <f t="shared" si="274"/>
        <v xml:space="preserve">#0 - </v>
      </c>
      <c r="Z869" s="86" t="str">
        <f t="shared" si="275"/>
        <v>-</v>
      </c>
      <c r="AA869" s="86" t="str">
        <f>IF(X869=0,"",IF(LEN(K869)=0,COLUMN(Kanban!$D$8),IFERROR(MATCH(K869,Kanban!$A$8:$AI$8,0),COLUMN(Kanban!$D$8))))</f>
        <v/>
      </c>
      <c r="AB869" s="86" t="str">
        <f>IF(X869=0,"",2*COUNTIF($AA$5:AA869,AA869)+$AF$5)</f>
        <v/>
      </c>
      <c r="AC869" s="106" t="str">
        <f t="shared" si="281"/>
        <v>-</v>
      </c>
      <c r="BF869" s="111" t="str">
        <f t="array" ref="BF869">IFERROR(SMALL(IF($D$5:$D$1004=$AP$6,$N$5:$N$1004,""),B869),"")</f>
        <v/>
      </c>
      <c r="BG869" s="112" t="str">
        <f>IF(IFERROR(MATCH(BF869,$BF$4:BF868,0),0)=0,MAX($BG$4:BG868)+1,"")</f>
        <v/>
      </c>
      <c r="BH869" s="113" t="str">
        <f t="shared" si="276"/>
        <v/>
      </c>
      <c r="BI869" s="112" t="str">
        <f t="shared" si="277"/>
        <v/>
      </c>
      <c r="BJ869" s="86" t="str">
        <f t="shared" si="278"/>
        <v/>
      </c>
      <c r="BK869" s="86" t="str">
        <f t="shared" si="282"/>
        <v/>
      </c>
      <c r="BL869" s="86" t="str">
        <f t="shared" si="279"/>
        <v/>
      </c>
      <c r="BM869" s="86" t="str">
        <f t="shared" si="283"/>
        <v/>
      </c>
    </row>
    <row r="870" spans="2:65" s="7" customFormat="1" x14ac:dyDescent="0.25">
      <c r="B870" s="104">
        <v>866</v>
      </c>
      <c r="C870" s="86">
        <f>IFERROR(INDEX(Backlog!B$6:B$1005,Calculation!$B870,1),"")</f>
        <v>0</v>
      </c>
      <c r="D870" s="86" t="str">
        <f>IFERROR(IF(INDEX(Backlog!C$6:C$1005,Calculation!$B870,1)="","",INDEX(Backlog!C$6:C$1005,Calculation!$B870,1)),"")</f>
        <v/>
      </c>
      <c r="E870" s="86" t="str">
        <f>IFERROR(""&amp;INDEX(Backlog!D$6:D$1005,Calculation!$B870,1),"")</f>
        <v/>
      </c>
      <c r="F870" s="86" t="str">
        <f>IFERROR(""&amp;INDEX(Backlog!E$6:E$1005,Calculation!$B870,1),"")</f>
        <v/>
      </c>
      <c r="G870" s="86" t="str">
        <f>IFERROR(""&amp;INDEX(Backlog!F$6:F$1005,Calculation!$B870,1),"")</f>
        <v/>
      </c>
      <c r="H870" s="86" t="str">
        <f>IFERROR(IF(INDEX(Backlog!G$6:G$1005,Calculation!$B870,1)="","",INDEX(Backlog!G$6:G$1005,Calculation!$B870,1)),"")</f>
        <v/>
      </c>
      <c r="I870" s="86" t="str">
        <f>IFERROR(IF(INDEX(Backlog!H$6:H$1005,Calculation!$B870,1)="","Not set",INDEX(Backlog!H$6:H$1005,Calculation!$B870,1)),"")</f>
        <v>Not set</v>
      </c>
      <c r="J870" s="86" t="str">
        <f>IFERROR(""&amp;INDEX(Backlog!I$6:I$1005,Calculation!$B870,1),"")</f>
        <v/>
      </c>
      <c r="K870" s="86" t="str">
        <f>IFERROR(IF(LEN(INDEX(Backlog!J$6:J$1005,Calculation!$B870,1))=0,"Not set",INDEX(Backlog!J$6:J$1005,Calculation!$B870,1)),"")</f>
        <v>Not set</v>
      </c>
      <c r="L870" s="105" t="str">
        <f>IFERROR(IF(INDEX(Backlog!K$6:K$1005,Calculation!$B870,1)="","",INDEX(Backlog!K$6:K$1005,Calculation!$B870,1)),"")</f>
        <v/>
      </c>
      <c r="M870" s="105" t="str">
        <f t="shared" si="266"/>
        <v/>
      </c>
      <c r="N870" s="105" t="str">
        <f>IFERROR(IF(INDEX(Backlog!L$6:L$1005,Calculation!$B870,1)="","",INDEX(Backlog!L$6:L$1005,Calculation!$B870,1)),"")</f>
        <v/>
      </c>
      <c r="O870" s="105" t="str">
        <f t="shared" si="267"/>
        <v/>
      </c>
      <c r="P870" s="86" t="str">
        <f>IFERROR(""&amp;INDEX(Backlog!M$6:M$1005,Calculation!$B870,1),"")</f>
        <v/>
      </c>
      <c r="Q870" s="106" t="str">
        <f t="shared" si="268"/>
        <v/>
      </c>
      <c r="R870" s="106">
        <f t="shared" si="269"/>
        <v>0</v>
      </c>
      <c r="T870" s="107">
        <f t="shared" si="270"/>
        <v>0</v>
      </c>
      <c r="U870" s="86">
        <f t="shared" si="271"/>
        <v>1</v>
      </c>
      <c r="V870" s="86">
        <f t="shared" si="272"/>
        <v>1</v>
      </c>
      <c r="W870" s="86">
        <f t="shared" si="273"/>
        <v>1</v>
      </c>
      <c r="X870" s="86">
        <f t="shared" si="280"/>
        <v>0</v>
      </c>
      <c r="Y870" s="86" t="str">
        <f t="shared" si="274"/>
        <v xml:space="preserve">#0 - </v>
      </c>
      <c r="Z870" s="86" t="str">
        <f t="shared" si="275"/>
        <v>-</v>
      </c>
      <c r="AA870" s="86" t="str">
        <f>IF(X870=0,"",IF(LEN(K870)=0,COLUMN(Kanban!$D$8),IFERROR(MATCH(K870,Kanban!$A$8:$AI$8,0),COLUMN(Kanban!$D$8))))</f>
        <v/>
      </c>
      <c r="AB870" s="86" t="str">
        <f>IF(X870=0,"",2*COUNTIF($AA$5:AA870,AA870)+$AF$5)</f>
        <v/>
      </c>
      <c r="AC870" s="106" t="str">
        <f t="shared" si="281"/>
        <v>-</v>
      </c>
      <c r="BF870" s="111" t="str">
        <f t="array" ref="BF870">IFERROR(SMALL(IF($D$5:$D$1004=$AP$6,$N$5:$N$1004,""),B870),"")</f>
        <v/>
      </c>
      <c r="BG870" s="112" t="str">
        <f>IF(IFERROR(MATCH(BF870,$BF$4:BF869,0),0)=0,MAX($BG$4:BG869)+1,"")</f>
        <v/>
      </c>
      <c r="BH870" s="113" t="str">
        <f t="shared" si="276"/>
        <v/>
      </c>
      <c r="BI870" s="112" t="str">
        <f t="shared" si="277"/>
        <v/>
      </c>
      <c r="BJ870" s="86" t="str">
        <f t="shared" si="278"/>
        <v/>
      </c>
      <c r="BK870" s="86" t="str">
        <f t="shared" si="282"/>
        <v/>
      </c>
      <c r="BL870" s="86" t="str">
        <f t="shared" si="279"/>
        <v/>
      </c>
      <c r="BM870" s="86" t="str">
        <f t="shared" si="283"/>
        <v/>
      </c>
    </row>
    <row r="871" spans="2:65" s="7" customFormat="1" x14ac:dyDescent="0.25">
      <c r="B871" s="104">
        <v>867</v>
      </c>
      <c r="C871" s="86">
        <f>IFERROR(INDEX(Backlog!B$6:B$1005,Calculation!$B871,1),"")</f>
        <v>0</v>
      </c>
      <c r="D871" s="86" t="str">
        <f>IFERROR(IF(INDEX(Backlog!C$6:C$1005,Calculation!$B871,1)="","",INDEX(Backlog!C$6:C$1005,Calculation!$B871,1)),"")</f>
        <v/>
      </c>
      <c r="E871" s="86" t="str">
        <f>IFERROR(""&amp;INDEX(Backlog!D$6:D$1005,Calculation!$B871,1),"")</f>
        <v/>
      </c>
      <c r="F871" s="86" t="str">
        <f>IFERROR(""&amp;INDEX(Backlog!E$6:E$1005,Calculation!$B871,1),"")</f>
        <v/>
      </c>
      <c r="G871" s="86" t="str">
        <f>IFERROR(""&amp;INDEX(Backlog!F$6:F$1005,Calculation!$B871,1),"")</f>
        <v/>
      </c>
      <c r="H871" s="86" t="str">
        <f>IFERROR(IF(INDEX(Backlog!G$6:G$1005,Calculation!$B871,1)="","",INDEX(Backlog!G$6:G$1005,Calculation!$B871,1)),"")</f>
        <v/>
      </c>
      <c r="I871" s="86" t="str">
        <f>IFERROR(IF(INDEX(Backlog!H$6:H$1005,Calculation!$B871,1)="","Not set",INDEX(Backlog!H$6:H$1005,Calculation!$B871,1)),"")</f>
        <v>Not set</v>
      </c>
      <c r="J871" s="86" t="str">
        <f>IFERROR(""&amp;INDEX(Backlog!I$6:I$1005,Calculation!$B871,1),"")</f>
        <v/>
      </c>
      <c r="K871" s="86" t="str">
        <f>IFERROR(IF(LEN(INDEX(Backlog!J$6:J$1005,Calculation!$B871,1))=0,"Not set",INDEX(Backlog!J$6:J$1005,Calculation!$B871,1)),"")</f>
        <v>Not set</v>
      </c>
      <c r="L871" s="105" t="str">
        <f>IFERROR(IF(INDEX(Backlog!K$6:K$1005,Calculation!$B871,1)="","",INDEX(Backlog!K$6:K$1005,Calculation!$B871,1)),"")</f>
        <v/>
      </c>
      <c r="M871" s="105" t="str">
        <f t="shared" si="266"/>
        <v/>
      </c>
      <c r="N871" s="105" t="str">
        <f>IFERROR(IF(INDEX(Backlog!L$6:L$1005,Calculation!$B871,1)="","",INDEX(Backlog!L$6:L$1005,Calculation!$B871,1)),"")</f>
        <v/>
      </c>
      <c r="O871" s="105" t="str">
        <f t="shared" si="267"/>
        <v/>
      </c>
      <c r="P871" s="86" t="str">
        <f>IFERROR(""&amp;INDEX(Backlog!M$6:M$1005,Calculation!$B871,1),"")</f>
        <v/>
      </c>
      <c r="Q871" s="106" t="str">
        <f t="shared" si="268"/>
        <v/>
      </c>
      <c r="R871" s="106">
        <f t="shared" si="269"/>
        <v>0</v>
      </c>
      <c r="T871" s="107">
        <f t="shared" si="270"/>
        <v>0</v>
      </c>
      <c r="U871" s="86">
        <f t="shared" si="271"/>
        <v>1</v>
      </c>
      <c r="V871" s="86">
        <f t="shared" si="272"/>
        <v>1</v>
      </c>
      <c r="W871" s="86">
        <f t="shared" si="273"/>
        <v>1</v>
      </c>
      <c r="X871" s="86">
        <f t="shared" si="280"/>
        <v>0</v>
      </c>
      <c r="Y871" s="86" t="str">
        <f t="shared" si="274"/>
        <v xml:space="preserve">#0 - </v>
      </c>
      <c r="Z871" s="86" t="str">
        <f t="shared" si="275"/>
        <v>-</v>
      </c>
      <c r="AA871" s="86" t="str">
        <f>IF(X871=0,"",IF(LEN(K871)=0,COLUMN(Kanban!$D$8),IFERROR(MATCH(K871,Kanban!$A$8:$AI$8,0),COLUMN(Kanban!$D$8))))</f>
        <v/>
      </c>
      <c r="AB871" s="86" t="str">
        <f>IF(X871=0,"",2*COUNTIF($AA$5:AA871,AA871)+$AF$5)</f>
        <v/>
      </c>
      <c r="AC871" s="106" t="str">
        <f t="shared" si="281"/>
        <v>-</v>
      </c>
      <c r="BF871" s="111" t="str">
        <f t="array" ref="BF871">IFERROR(SMALL(IF($D$5:$D$1004=$AP$6,$N$5:$N$1004,""),B871),"")</f>
        <v/>
      </c>
      <c r="BG871" s="112" t="str">
        <f>IF(IFERROR(MATCH(BF871,$BF$4:BF870,0),0)=0,MAX($BG$4:BG870)+1,"")</f>
        <v/>
      </c>
      <c r="BH871" s="113" t="str">
        <f t="shared" si="276"/>
        <v/>
      </c>
      <c r="BI871" s="112" t="str">
        <f t="shared" si="277"/>
        <v/>
      </c>
      <c r="BJ871" s="86" t="str">
        <f t="shared" si="278"/>
        <v/>
      </c>
      <c r="BK871" s="86" t="str">
        <f t="shared" si="282"/>
        <v/>
      </c>
      <c r="BL871" s="86" t="str">
        <f t="shared" si="279"/>
        <v/>
      </c>
      <c r="BM871" s="86" t="str">
        <f t="shared" si="283"/>
        <v/>
      </c>
    </row>
    <row r="872" spans="2:65" s="7" customFormat="1" x14ac:dyDescent="0.25">
      <c r="B872" s="104">
        <v>868</v>
      </c>
      <c r="C872" s="86">
        <f>IFERROR(INDEX(Backlog!B$6:B$1005,Calculation!$B872,1),"")</f>
        <v>0</v>
      </c>
      <c r="D872" s="86" t="str">
        <f>IFERROR(IF(INDEX(Backlog!C$6:C$1005,Calculation!$B872,1)="","",INDEX(Backlog!C$6:C$1005,Calculation!$B872,1)),"")</f>
        <v/>
      </c>
      <c r="E872" s="86" t="str">
        <f>IFERROR(""&amp;INDEX(Backlog!D$6:D$1005,Calculation!$B872,1),"")</f>
        <v/>
      </c>
      <c r="F872" s="86" t="str">
        <f>IFERROR(""&amp;INDEX(Backlog!E$6:E$1005,Calculation!$B872,1),"")</f>
        <v/>
      </c>
      <c r="G872" s="86" t="str">
        <f>IFERROR(""&amp;INDEX(Backlog!F$6:F$1005,Calculation!$B872,1),"")</f>
        <v/>
      </c>
      <c r="H872" s="86" t="str">
        <f>IFERROR(IF(INDEX(Backlog!G$6:G$1005,Calculation!$B872,1)="","",INDEX(Backlog!G$6:G$1005,Calculation!$B872,1)),"")</f>
        <v/>
      </c>
      <c r="I872" s="86" t="str">
        <f>IFERROR(IF(INDEX(Backlog!H$6:H$1005,Calculation!$B872,1)="","Not set",INDEX(Backlog!H$6:H$1005,Calculation!$B872,1)),"")</f>
        <v>Not set</v>
      </c>
      <c r="J872" s="86" t="str">
        <f>IFERROR(""&amp;INDEX(Backlog!I$6:I$1005,Calculation!$B872,1),"")</f>
        <v/>
      </c>
      <c r="K872" s="86" t="str">
        <f>IFERROR(IF(LEN(INDEX(Backlog!J$6:J$1005,Calculation!$B872,1))=0,"Not set",INDEX(Backlog!J$6:J$1005,Calculation!$B872,1)),"")</f>
        <v>Not set</v>
      </c>
      <c r="L872" s="105" t="str">
        <f>IFERROR(IF(INDEX(Backlog!K$6:K$1005,Calculation!$B872,1)="","",INDEX(Backlog!K$6:K$1005,Calculation!$B872,1)),"")</f>
        <v/>
      </c>
      <c r="M872" s="105" t="str">
        <f t="shared" si="266"/>
        <v/>
      </c>
      <c r="N872" s="105" t="str">
        <f>IFERROR(IF(INDEX(Backlog!L$6:L$1005,Calculation!$B872,1)="","",INDEX(Backlog!L$6:L$1005,Calculation!$B872,1)),"")</f>
        <v/>
      </c>
      <c r="O872" s="105" t="str">
        <f t="shared" si="267"/>
        <v/>
      </c>
      <c r="P872" s="86" t="str">
        <f>IFERROR(""&amp;INDEX(Backlog!M$6:M$1005,Calculation!$B872,1),"")</f>
        <v/>
      </c>
      <c r="Q872" s="106" t="str">
        <f t="shared" si="268"/>
        <v/>
      </c>
      <c r="R872" s="106">
        <f t="shared" si="269"/>
        <v>0</v>
      </c>
      <c r="T872" s="107">
        <f t="shared" si="270"/>
        <v>0</v>
      </c>
      <c r="U872" s="86">
        <f t="shared" si="271"/>
        <v>1</v>
      </c>
      <c r="V872" s="86">
        <f t="shared" si="272"/>
        <v>1</v>
      </c>
      <c r="W872" s="86">
        <f t="shared" si="273"/>
        <v>1</v>
      </c>
      <c r="X872" s="86">
        <f t="shared" si="280"/>
        <v>0</v>
      </c>
      <c r="Y872" s="86" t="str">
        <f t="shared" si="274"/>
        <v xml:space="preserve">#0 - </v>
      </c>
      <c r="Z872" s="86" t="str">
        <f t="shared" si="275"/>
        <v>-</v>
      </c>
      <c r="AA872" s="86" t="str">
        <f>IF(X872=0,"",IF(LEN(K872)=0,COLUMN(Kanban!$D$8),IFERROR(MATCH(K872,Kanban!$A$8:$AI$8,0),COLUMN(Kanban!$D$8))))</f>
        <v/>
      </c>
      <c r="AB872" s="86" t="str">
        <f>IF(X872=0,"",2*COUNTIF($AA$5:AA872,AA872)+$AF$5)</f>
        <v/>
      </c>
      <c r="AC872" s="106" t="str">
        <f t="shared" si="281"/>
        <v>-</v>
      </c>
      <c r="BF872" s="111" t="str">
        <f t="array" ref="BF872">IFERROR(SMALL(IF($D$5:$D$1004=$AP$6,$N$5:$N$1004,""),B872),"")</f>
        <v/>
      </c>
      <c r="BG872" s="112" t="str">
        <f>IF(IFERROR(MATCH(BF872,$BF$4:BF871,0),0)=0,MAX($BG$4:BG871)+1,"")</f>
        <v/>
      </c>
      <c r="BH872" s="113" t="str">
        <f t="shared" si="276"/>
        <v/>
      </c>
      <c r="BI872" s="112" t="str">
        <f t="shared" si="277"/>
        <v/>
      </c>
      <c r="BJ872" s="86" t="str">
        <f t="shared" si="278"/>
        <v/>
      </c>
      <c r="BK872" s="86" t="str">
        <f t="shared" si="282"/>
        <v/>
      </c>
      <c r="BL872" s="86" t="str">
        <f t="shared" si="279"/>
        <v/>
      </c>
      <c r="BM872" s="86" t="str">
        <f t="shared" si="283"/>
        <v/>
      </c>
    </row>
    <row r="873" spans="2:65" s="7" customFormat="1" x14ac:dyDescent="0.25">
      <c r="B873" s="104">
        <v>869</v>
      </c>
      <c r="C873" s="86">
        <f>IFERROR(INDEX(Backlog!B$6:B$1005,Calculation!$B873,1),"")</f>
        <v>0</v>
      </c>
      <c r="D873" s="86" t="str">
        <f>IFERROR(IF(INDEX(Backlog!C$6:C$1005,Calculation!$B873,1)="","",INDEX(Backlog!C$6:C$1005,Calculation!$B873,1)),"")</f>
        <v/>
      </c>
      <c r="E873" s="86" t="str">
        <f>IFERROR(""&amp;INDEX(Backlog!D$6:D$1005,Calculation!$B873,1),"")</f>
        <v/>
      </c>
      <c r="F873" s="86" t="str">
        <f>IFERROR(""&amp;INDEX(Backlog!E$6:E$1005,Calculation!$B873,1),"")</f>
        <v/>
      </c>
      <c r="G873" s="86" t="str">
        <f>IFERROR(""&amp;INDEX(Backlog!F$6:F$1005,Calculation!$B873,1),"")</f>
        <v/>
      </c>
      <c r="H873" s="86" t="str">
        <f>IFERROR(IF(INDEX(Backlog!G$6:G$1005,Calculation!$B873,1)="","",INDEX(Backlog!G$6:G$1005,Calculation!$B873,1)),"")</f>
        <v/>
      </c>
      <c r="I873" s="86" t="str">
        <f>IFERROR(IF(INDEX(Backlog!H$6:H$1005,Calculation!$B873,1)="","Not set",INDEX(Backlog!H$6:H$1005,Calculation!$B873,1)),"")</f>
        <v>Not set</v>
      </c>
      <c r="J873" s="86" t="str">
        <f>IFERROR(""&amp;INDEX(Backlog!I$6:I$1005,Calculation!$B873,1),"")</f>
        <v/>
      </c>
      <c r="K873" s="86" t="str">
        <f>IFERROR(IF(LEN(INDEX(Backlog!J$6:J$1005,Calculation!$B873,1))=0,"Not set",INDEX(Backlog!J$6:J$1005,Calculation!$B873,1)),"")</f>
        <v>Not set</v>
      </c>
      <c r="L873" s="105" t="str">
        <f>IFERROR(IF(INDEX(Backlog!K$6:K$1005,Calculation!$B873,1)="","",INDEX(Backlog!K$6:K$1005,Calculation!$B873,1)),"")</f>
        <v/>
      </c>
      <c r="M873" s="105" t="str">
        <f t="shared" si="266"/>
        <v/>
      </c>
      <c r="N873" s="105" t="str">
        <f>IFERROR(IF(INDEX(Backlog!L$6:L$1005,Calculation!$B873,1)="","",INDEX(Backlog!L$6:L$1005,Calculation!$B873,1)),"")</f>
        <v/>
      </c>
      <c r="O873" s="105" t="str">
        <f t="shared" si="267"/>
        <v/>
      </c>
      <c r="P873" s="86" t="str">
        <f>IFERROR(""&amp;INDEX(Backlog!M$6:M$1005,Calculation!$B873,1),"")</f>
        <v/>
      </c>
      <c r="Q873" s="106" t="str">
        <f t="shared" si="268"/>
        <v/>
      </c>
      <c r="R873" s="106">
        <f t="shared" si="269"/>
        <v>0</v>
      </c>
      <c r="T873" s="107">
        <f t="shared" si="270"/>
        <v>0</v>
      </c>
      <c r="U873" s="86">
        <f t="shared" si="271"/>
        <v>1</v>
      </c>
      <c r="V873" s="86">
        <f t="shared" si="272"/>
        <v>1</v>
      </c>
      <c r="W873" s="86">
        <f t="shared" si="273"/>
        <v>1</v>
      </c>
      <c r="X873" s="86">
        <f t="shared" si="280"/>
        <v>0</v>
      </c>
      <c r="Y873" s="86" t="str">
        <f t="shared" si="274"/>
        <v xml:space="preserve">#0 - </v>
      </c>
      <c r="Z873" s="86" t="str">
        <f t="shared" si="275"/>
        <v>-</v>
      </c>
      <c r="AA873" s="86" t="str">
        <f>IF(X873=0,"",IF(LEN(K873)=0,COLUMN(Kanban!$D$8),IFERROR(MATCH(K873,Kanban!$A$8:$AI$8,0),COLUMN(Kanban!$D$8))))</f>
        <v/>
      </c>
      <c r="AB873" s="86" t="str">
        <f>IF(X873=0,"",2*COUNTIF($AA$5:AA873,AA873)+$AF$5)</f>
        <v/>
      </c>
      <c r="AC873" s="106" t="str">
        <f t="shared" si="281"/>
        <v>-</v>
      </c>
      <c r="BF873" s="111" t="str">
        <f t="array" ref="BF873">IFERROR(SMALL(IF($D$5:$D$1004=$AP$6,$N$5:$N$1004,""),B873),"")</f>
        <v/>
      </c>
      <c r="BG873" s="112" t="str">
        <f>IF(IFERROR(MATCH(BF873,$BF$4:BF872,0),0)=0,MAX($BG$4:BG872)+1,"")</f>
        <v/>
      </c>
      <c r="BH873" s="113" t="str">
        <f t="shared" si="276"/>
        <v/>
      </c>
      <c r="BI873" s="112" t="str">
        <f t="shared" si="277"/>
        <v/>
      </c>
      <c r="BJ873" s="86" t="str">
        <f t="shared" si="278"/>
        <v/>
      </c>
      <c r="BK873" s="86" t="str">
        <f t="shared" si="282"/>
        <v/>
      </c>
      <c r="BL873" s="86" t="str">
        <f t="shared" si="279"/>
        <v/>
      </c>
      <c r="BM873" s="86" t="str">
        <f t="shared" si="283"/>
        <v/>
      </c>
    </row>
    <row r="874" spans="2:65" s="7" customFormat="1" x14ac:dyDescent="0.25">
      <c r="B874" s="104">
        <v>870</v>
      </c>
      <c r="C874" s="86">
        <f>IFERROR(INDEX(Backlog!B$6:B$1005,Calculation!$B874,1),"")</f>
        <v>0</v>
      </c>
      <c r="D874" s="86" t="str">
        <f>IFERROR(IF(INDEX(Backlog!C$6:C$1005,Calculation!$B874,1)="","",INDEX(Backlog!C$6:C$1005,Calculation!$B874,1)),"")</f>
        <v/>
      </c>
      <c r="E874" s="86" t="str">
        <f>IFERROR(""&amp;INDEX(Backlog!D$6:D$1005,Calculation!$B874,1),"")</f>
        <v/>
      </c>
      <c r="F874" s="86" t="str">
        <f>IFERROR(""&amp;INDEX(Backlog!E$6:E$1005,Calculation!$B874,1),"")</f>
        <v/>
      </c>
      <c r="G874" s="86" t="str">
        <f>IFERROR(""&amp;INDEX(Backlog!F$6:F$1005,Calculation!$B874,1),"")</f>
        <v/>
      </c>
      <c r="H874" s="86" t="str">
        <f>IFERROR(IF(INDEX(Backlog!G$6:G$1005,Calculation!$B874,1)="","",INDEX(Backlog!G$6:G$1005,Calculation!$B874,1)),"")</f>
        <v/>
      </c>
      <c r="I874" s="86" t="str">
        <f>IFERROR(IF(INDEX(Backlog!H$6:H$1005,Calculation!$B874,1)="","Not set",INDEX(Backlog!H$6:H$1005,Calculation!$B874,1)),"")</f>
        <v>Not set</v>
      </c>
      <c r="J874" s="86" t="str">
        <f>IFERROR(""&amp;INDEX(Backlog!I$6:I$1005,Calculation!$B874,1),"")</f>
        <v/>
      </c>
      <c r="K874" s="86" t="str">
        <f>IFERROR(IF(LEN(INDEX(Backlog!J$6:J$1005,Calculation!$B874,1))=0,"Not set",INDEX(Backlog!J$6:J$1005,Calculation!$B874,1)),"")</f>
        <v>Not set</v>
      </c>
      <c r="L874" s="105" t="str">
        <f>IFERROR(IF(INDEX(Backlog!K$6:K$1005,Calculation!$B874,1)="","",INDEX(Backlog!K$6:K$1005,Calculation!$B874,1)),"")</f>
        <v/>
      </c>
      <c r="M874" s="105" t="str">
        <f t="shared" si="266"/>
        <v/>
      </c>
      <c r="N874" s="105" t="str">
        <f>IFERROR(IF(INDEX(Backlog!L$6:L$1005,Calculation!$B874,1)="","",INDEX(Backlog!L$6:L$1005,Calculation!$B874,1)),"")</f>
        <v/>
      </c>
      <c r="O874" s="105" t="str">
        <f t="shared" si="267"/>
        <v/>
      </c>
      <c r="P874" s="86" t="str">
        <f>IFERROR(""&amp;INDEX(Backlog!M$6:M$1005,Calculation!$B874,1),"")</f>
        <v/>
      </c>
      <c r="Q874" s="106" t="str">
        <f t="shared" si="268"/>
        <v/>
      </c>
      <c r="R874" s="106">
        <f t="shared" si="269"/>
        <v>0</v>
      </c>
      <c r="T874" s="107">
        <f t="shared" si="270"/>
        <v>0</v>
      </c>
      <c r="U874" s="86">
        <f t="shared" si="271"/>
        <v>1</v>
      </c>
      <c r="V874" s="86">
        <f t="shared" si="272"/>
        <v>1</v>
      </c>
      <c r="W874" s="86">
        <f t="shared" si="273"/>
        <v>1</v>
      </c>
      <c r="X874" s="86">
        <f t="shared" si="280"/>
        <v>0</v>
      </c>
      <c r="Y874" s="86" t="str">
        <f t="shared" si="274"/>
        <v xml:space="preserve">#0 - </v>
      </c>
      <c r="Z874" s="86" t="str">
        <f t="shared" si="275"/>
        <v>-</v>
      </c>
      <c r="AA874" s="86" t="str">
        <f>IF(X874=0,"",IF(LEN(K874)=0,COLUMN(Kanban!$D$8),IFERROR(MATCH(K874,Kanban!$A$8:$AI$8,0),COLUMN(Kanban!$D$8))))</f>
        <v/>
      </c>
      <c r="AB874" s="86" t="str">
        <f>IF(X874=0,"",2*COUNTIF($AA$5:AA874,AA874)+$AF$5)</f>
        <v/>
      </c>
      <c r="AC874" s="106" t="str">
        <f t="shared" si="281"/>
        <v>-</v>
      </c>
      <c r="BF874" s="111" t="str">
        <f t="array" ref="BF874">IFERROR(SMALL(IF($D$5:$D$1004=$AP$6,$N$5:$N$1004,""),B874),"")</f>
        <v/>
      </c>
      <c r="BG874" s="112" t="str">
        <f>IF(IFERROR(MATCH(BF874,$BF$4:BF873,0),0)=0,MAX($BG$4:BG873)+1,"")</f>
        <v/>
      </c>
      <c r="BH874" s="113" t="str">
        <f t="shared" si="276"/>
        <v/>
      </c>
      <c r="BI874" s="112" t="str">
        <f t="shared" si="277"/>
        <v/>
      </c>
      <c r="BJ874" s="86" t="str">
        <f t="shared" si="278"/>
        <v/>
      </c>
      <c r="BK874" s="86" t="str">
        <f t="shared" si="282"/>
        <v/>
      </c>
      <c r="BL874" s="86" t="str">
        <f t="shared" si="279"/>
        <v/>
      </c>
      <c r="BM874" s="86" t="str">
        <f t="shared" si="283"/>
        <v/>
      </c>
    </row>
    <row r="875" spans="2:65" s="7" customFormat="1" x14ac:dyDescent="0.25">
      <c r="B875" s="104">
        <v>871</v>
      </c>
      <c r="C875" s="86">
        <f>IFERROR(INDEX(Backlog!B$6:B$1005,Calculation!$B875,1),"")</f>
        <v>0</v>
      </c>
      <c r="D875" s="86" t="str">
        <f>IFERROR(IF(INDEX(Backlog!C$6:C$1005,Calculation!$B875,1)="","",INDEX(Backlog!C$6:C$1005,Calculation!$B875,1)),"")</f>
        <v/>
      </c>
      <c r="E875" s="86" t="str">
        <f>IFERROR(""&amp;INDEX(Backlog!D$6:D$1005,Calculation!$B875,1),"")</f>
        <v/>
      </c>
      <c r="F875" s="86" t="str">
        <f>IFERROR(""&amp;INDEX(Backlog!E$6:E$1005,Calculation!$B875,1),"")</f>
        <v/>
      </c>
      <c r="G875" s="86" t="str">
        <f>IFERROR(""&amp;INDEX(Backlog!F$6:F$1005,Calculation!$B875,1),"")</f>
        <v/>
      </c>
      <c r="H875" s="86" t="str">
        <f>IFERROR(IF(INDEX(Backlog!G$6:G$1005,Calculation!$B875,1)="","",INDEX(Backlog!G$6:G$1005,Calculation!$B875,1)),"")</f>
        <v/>
      </c>
      <c r="I875" s="86" t="str">
        <f>IFERROR(IF(INDEX(Backlog!H$6:H$1005,Calculation!$B875,1)="","Not set",INDEX(Backlog!H$6:H$1005,Calculation!$B875,1)),"")</f>
        <v>Not set</v>
      </c>
      <c r="J875" s="86" t="str">
        <f>IFERROR(""&amp;INDEX(Backlog!I$6:I$1005,Calculation!$B875,1),"")</f>
        <v/>
      </c>
      <c r="K875" s="86" t="str">
        <f>IFERROR(IF(LEN(INDEX(Backlog!J$6:J$1005,Calculation!$B875,1))=0,"Not set",INDEX(Backlog!J$6:J$1005,Calculation!$B875,1)),"")</f>
        <v>Not set</v>
      </c>
      <c r="L875" s="105" t="str">
        <f>IFERROR(IF(INDEX(Backlog!K$6:K$1005,Calculation!$B875,1)="","",INDEX(Backlog!K$6:K$1005,Calculation!$B875,1)),"")</f>
        <v/>
      </c>
      <c r="M875" s="105" t="str">
        <f t="shared" si="266"/>
        <v/>
      </c>
      <c r="N875" s="105" t="str">
        <f>IFERROR(IF(INDEX(Backlog!L$6:L$1005,Calculation!$B875,1)="","",INDEX(Backlog!L$6:L$1005,Calculation!$B875,1)),"")</f>
        <v/>
      </c>
      <c r="O875" s="105" t="str">
        <f t="shared" si="267"/>
        <v/>
      </c>
      <c r="P875" s="86" t="str">
        <f>IFERROR(""&amp;INDEX(Backlog!M$6:M$1005,Calculation!$B875,1),"")</f>
        <v/>
      </c>
      <c r="Q875" s="106" t="str">
        <f t="shared" si="268"/>
        <v/>
      </c>
      <c r="R875" s="106">
        <f t="shared" si="269"/>
        <v>0</v>
      </c>
      <c r="T875" s="107">
        <f t="shared" si="270"/>
        <v>0</v>
      </c>
      <c r="U875" s="86">
        <f t="shared" si="271"/>
        <v>1</v>
      </c>
      <c r="V875" s="86">
        <f t="shared" si="272"/>
        <v>1</v>
      </c>
      <c r="W875" s="86">
        <f t="shared" si="273"/>
        <v>1</v>
      </c>
      <c r="X875" s="86">
        <f t="shared" si="280"/>
        <v>0</v>
      </c>
      <c r="Y875" s="86" t="str">
        <f t="shared" si="274"/>
        <v xml:space="preserve">#0 - </v>
      </c>
      <c r="Z875" s="86" t="str">
        <f t="shared" si="275"/>
        <v>-</v>
      </c>
      <c r="AA875" s="86" t="str">
        <f>IF(X875=0,"",IF(LEN(K875)=0,COLUMN(Kanban!$D$8),IFERROR(MATCH(K875,Kanban!$A$8:$AI$8,0),COLUMN(Kanban!$D$8))))</f>
        <v/>
      </c>
      <c r="AB875" s="86" t="str">
        <f>IF(X875=0,"",2*COUNTIF($AA$5:AA875,AA875)+$AF$5)</f>
        <v/>
      </c>
      <c r="AC875" s="106" t="str">
        <f t="shared" si="281"/>
        <v>-</v>
      </c>
      <c r="BF875" s="111" t="str">
        <f t="array" ref="BF875">IFERROR(SMALL(IF($D$5:$D$1004=$AP$6,$N$5:$N$1004,""),B875),"")</f>
        <v/>
      </c>
      <c r="BG875" s="112" t="str">
        <f>IF(IFERROR(MATCH(BF875,$BF$4:BF874,0),0)=0,MAX($BG$4:BG874)+1,"")</f>
        <v/>
      </c>
      <c r="BH875" s="113" t="str">
        <f t="shared" si="276"/>
        <v/>
      </c>
      <c r="BI875" s="112" t="str">
        <f t="shared" si="277"/>
        <v/>
      </c>
      <c r="BJ875" s="86" t="str">
        <f t="shared" si="278"/>
        <v/>
      </c>
      <c r="BK875" s="86" t="str">
        <f t="shared" si="282"/>
        <v/>
      </c>
      <c r="BL875" s="86" t="str">
        <f t="shared" si="279"/>
        <v/>
      </c>
      <c r="BM875" s="86" t="str">
        <f t="shared" si="283"/>
        <v/>
      </c>
    </row>
    <row r="876" spans="2:65" s="7" customFormat="1" x14ac:dyDescent="0.25">
      <c r="B876" s="104">
        <v>872</v>
      </c>
      <c r="C876" s="86">
        <f>IFERROR(INDEX(Backlog!B$6:B$1005,Calculation!$B876,1),"")</f>
        <v>0</v>
      </c>
      <c r="D876" s="86" t="str">
        <f>IFERROR(IF(INDEX(Backlog!C$6:C$1005,Calculation!$B876,1)="","",INDEX(Backlog!C$6:C$1005,Calculation!$B876,1)),"")</f>
        <v/>
      </c>
      <c r="E876" s="86" t="str">
        <f>IFERROR(""&amp;INDEX(Backlog!D$6:D$1005,Calculation!$B876,1),"")</f>
        <v/>
      </c>
      <c r="F876" s="86" t="str">
        <f>IFERROR(""&amp;INDEX(Backlog!E$6:E$1005,Calculation!$B876,1),"")</f>
        <v/>
      </c>
      <c r="G876" s="86" t="str">
        <f>IFERROR(""&amp;INDEX(Backlog!F$6:F$1005,Calculation!$B876,1),"")</f>
        <v/>
      </c>
      <c r="H876" s="86" t="str">
        <f>IFERROR(IF(INDEX(Backlog!G$6:G$1005,Calculation!$B876,1)="","",INDEX(Backlog!G$6:G$1005,Calculation!$B876,1)),"")</f>
        <v/>
      </c>
      <c r="I876" s="86" t="str">
        <f>IFERROR(IF(INDEX(Backlog!H$6:H$1005,Calculation!$B876,1)="","Not set",INDEX(Backlog!H$6:H$1005,Calculation!$B876,1)),"")</f>
        <v>Not set</v>
      </c>
      <c r="J876" s="86" t="str">
        <f>IFERROR(""&amp;INDEX(Backlog!I$6:I$1005,Calculation!$B876,1),"")</f>
        <v/>
      </c>
      <c r="K876" s="86" t="str">
        <f>IFERROR(IF(LEN(INDEX(Backlog!J$6:J$1005,Calculation!$B876,1))=0,"Not set",INDEX(Backlog!J$6:J$1005,Calculation!$B876,1)),"")</f>
        <v>Not set</v>
      </c>
      <c r="L876" s="105" t="str">
        <f>IFERROR(IF(INDEX(Backlog!K$6:K$1005,Calculation!$B876,1)="","",INDEX(Backlog!K$6:K$1005,Calculation!$B876,1)),"")</f>
        <v/>
      </c>
      <c r="M876" s="105" t="str">
        <f t="shared" si="266"/>
        <v/>
      </c>
      <c r="N876" s="105" t="str">
        <f>IFERROR(IF(INDEX(Backlog!L$6:L$1005,Calculation!$B876,1)="","",INDEX(Backlog!L$6:L$1005,Calculation!$B876,1)),"")</f>
        <v/>
      </c>
      <c r="O876" s="105" t="str">
        <f t="shared" si="267"/>
        <v/>
      </c>
      <c r="P876" s="86" t="str">
        <f>IFERROR(""&amp;INDEX(Backlog!M$6:M$1005,Calculation!$B876,1),"")</f>
        <v/>
      </c>
      <c r="Q876" s="106" t="str">
        <f t="shared" si="268"/>
        <v/>
      </c>
      <c r="R876" s="106">
        <f t="shared" si="269"/>
        <v>0</v>
      </c>
      <c r="T876" s="107">
        <f t="shared" si="270"/>
        <v>0</v>
      </c>
      <c r="U876" s="86">
        <f t="shared" si="271"/>
        <v>1</v>
      </c>
      <c r="V876" s="86">
        <f t="shared" si="272"/>
        <v>1</v>
      </c>
      <c r="W876" s="86">
        <f t="shared" si="273"/>
        <v>1</v>
      </c>
      <c r="X876" s="86">
        <f t="shared" si="280"/>
        <v>0</v>
      </c>
      <c r="Y876" s="86" t="str">
        <f t="shared" si="274"/>
        <v xml:space="preserve">#0 - </v>
      </c>
      <c r="Z876" s="86" t="str">
        <f t="shared" si="275"/>
        <v>-</v>
      </c>
      <c r="AA876" s="86" t="str">
        <f>IF(X876=0,"",IF(LEN(K876)=0,COLUMN(Kanban!$D$8),IFERROR(MATCH(K876,Kanban!$A$8:$AI$8,0),COLUMN(Kanban!$D$8))))</f>
        <v/>
      </c>
      <c r="AB876" s="86" t="str">
        <f>IF(X876=0,"",2*COUNTIF($AA$5:AA876,AA876)+$AF$5)</f>
        <v/>
      </c>
      <c r="AC876" s="106" t="str">
        <f t="shared" si="281"/>
        <v>-</v>
      </c>
      <c r="BF876" s="111" t="str">
        <f t="array" ref="BF876">IFERROR(SMALL(IF($D$5:$D$1004=$AP$6,$N$5:$N$1004,""),B876),"")</f>
        <v/>
      </c>
      <c r="BG876" s="112" t="str">
        <f>IF(IFERROR(MATCH(BF876,$BF$4:BF875,0),0)=0,MAX($BG$4:BG875)+1,"")</f>
        <v/>
      </c>
      <c r="BH876" s="113" t="str">
        <f t="shared" si="276"/>
        <v/>
      </c>
      <c r="BI876" s="112" t="str">
        <f t="shared" si="277"/>
        <v/>
      </c>
      <c r="BJ876" s="86" t="str">
        <f t="shared" si="278"/>
        <v/>
      </c>
      <c r="BK876" s="86" t="str">
        <f t="shared" si="282"/>
        <v/>
      </c>
      <c r="BL876" s="86" t="str">
        <f t="shared" si="279"/>
        <v/>
      </c>
      <c r="BM876" s="86" t="str">
        <f t="shared" si="283"/>
        <v/>
      </c>
    </row>
    <row r="877" spans="2:65" s="7" customFormat="1" x14ac:dyDescent="0.25">
      <c r="B877" s="104">
        <v>873</v>
      </c>
      <c r="C877" s="86">
        <f>IFERROR(INDEX(Backlog!B$6:B$1005,Calculation!$B877,1),"")</f>
        <v>0</v>
      </c>
      <c r="D877" s="86" t="str">
        <f>IFERROR(IF(INDEX(Backlog!C$6:C$1005,Calculation!$B877,1)="","",INDEX(Backlog!C$6:C$1005,Calculation!$B877,1)),"")</f>
        <v/>
      </c>
      <c r="E877" s="86" t="str">
        <f>IFERROR(""&amp;INDEX(Backlog!D$6:D$1005,Calculation!$B877,1),"")</f>
        <v/>
      </c>
      <c r="F877" s="86" t="str">
        <f>IFERROR(""&amp;INDEX(Backlog!E$6:E$1005,Calculation!$B877,1),"")</f>
        <v/>
      </c>
      <c r="G877" s="86" t="str">
        <f>IFERROR(""&amp;INDEX(Backlog!F$6:F$1005,Calculation!$B877,1),"")</f>
        <v/>
      </c>
      <c r="H877" s="86" t="str">
        <f>IFERROR(IF(INDEX(Backlog!G$6:G$1005,Calculation!$B877,1)="","",INDEX(Backlog!G$6:G$1005,Calculation!$B877,1)),"")</f>
        <v/>
      </c>
      <c r="I877" s="86" t="str">
        <f>IFERROR(IF(INDEX(Backlog!H$6:H$1005,Calculation!$B877,1)="","Not set",INDEX(Backlog!H$6:H$1005,Calculation!$B877,1)),"")</f>
        <v>Not set</v>
      </c>
      <c r="J877" s="86" t="str">
        <f>IFERROR(""&amp;INDEX(Backlog!I$6:I$1005,Calculation!$B877,1),"")</f>
        <v/>
      </c>
      <c r="K877" s="86" t="str">
        <f>IFERROR(IF(LEN(INDEX(Backlog!J$6:J$1005,Calculation!$B877,1))=0,"Not set",INDEX(Backlog!J$6:J$1005,Calculation!$B877,1)),"")</f>
        <v>Not set</v>
      </c>
      <c r="L877" s="105" t="str">
        <f>IFERROR(IF(INDEX(Backlog!K$6:K$1005,Calculation!$B877,1)="","",INDEX(Backlog!K$6:K$1005,Calculation!$B877,1)),"")</f>
        <v/>
      </c>
      <c r="M877" s="105" t="str">
        <f t="shared" si="266"/>
        <v/>
      </c>
      <c r="N877" s="105" t="str">
        <f>IFERROR(IF(INDEX(Backlog!L$6:L$1005,Calculation!$B877,1)="","",INDEX(Backlog!L$6:L$1005,Calculation!$B877,1)),"")</f>
        <v/>
      </c>
      <c r="O877" s="105" t="str">
        <f t="shared" si="267"/>
        <v/>
      </c>
      <c r="P877" s="86" t="str">
        <f>IFERROR(""&amp;INDEX(Backlog!M$6:M$1005,Calculation!$B877,1),"")</f>
        <v/>
      </c>
      <c r="Q877" s="106" t="str">
        <f t="shared" si="268"/>
        <v/>
      </c>
      <c r="R877" s="106">
        <f t="shared" si="269"/>
        <v>0</v>
      </c>
      <c r="T877" s="107">
        <f t="shared" si="270"/>
        <v>0</v>
      </c>
      <c r="U877" s="86">
        <f t="shared" si="271"/>
        <v>1</v>
      </c>
      <c r="V877" s="86">
        <f t="shared" si="272"/>
        <v>1</v>
      </c>
      <c r="W877" s="86">
        <f t="shared" si="273"/>
        <v>1</v>
      </c>
      <c r="X877" s="86">
        <f t="shared" si="280"/>
        <v>0</v>
      </c>
      <c r="Y877" s="86" t="str">
        <f t="shared" si="274"/>
        <v xml:space="preserve">#0 - </v>
      </c>
      <c r="Z877" s="86" t="str">
        <f t="shared" si="275"/>
        <v>-</v>
      </c>
      <c r="AA877" s="86" t="str">
        <f>IF(X877=0,"",IF(LEN(K877)=0,COLUMN(Kanban!$D$8),IFERROR(MATCH(K877,Kanban!$A$8:$AI$8,0),COLUMN(Kanban!$D$8))))</f>
        <v/>
      </c>
      <c r="AB877" s="86" t="str">
        <f>IF(X877=0,"",2*COUNTIF($AA$5:AA877,AA877)+$AF$5)</f>
        <v/>
      </c>
      <c r="AC877" s="106" t="str">
        <f t="shared" si="281"/>
        <v>-</v>
      </c>
      <c r="BF877" s="111" t="str">
        <f t="array" ref="BF877">IFERROR(SMALL(IF($D$5:$D$1004=$AP$6,$N$5:$N$1004,""),B877),"")</f>
        <v/>
      </c>
      <c r="BG877" s="112" t="str">
        <f>IF(IFERROR(MATCH(BF877,$BF$4:BF876,0),0)=0,MAX($BG$4:BG876)+1,"")</f>
        <v/>
      </c>
      <c r="BH877" s="113" t="str">
        <f t="shared" si="276"/>
        <v/>
      </c>
      <c r="BI877" s="112" t="str">
        <f t="shared" si="277"/>
        <v/>
      </c>
      <c r="BJ877" s="86" t="str">
        <f t="shared" si="278"/>
        <v/>
      </c>
      <c r="BK877" s="86" t="str">
        <f t="shared" si="282"/>
        <v/>
      </c>
      <c r="BL877" s="86" t="str">
        <f t="shared" si="279"/>
        <v/>
      </c>
      <c r="BM877" s="86" t="str">
        <f t="shared" si="283"/>
        <v/>
      </c>
    </row>
    <row r="878" spans="2:65" s="7" customFormat="1" x14ac:dyDescent="0.25">
      <c r="B878" s="104">
        <v>874</v>
      </c>
      <c r="C878" s="86">
        <f>IFERROR(INDEX(Backlog!B$6:B$1005,Calculation!$B878,1),"")</f>
        <v>0</v>
      </c>
      <c r="D878" s="86" t="str">
        <f>IFERROR(IF(INDEX(Backlog!C$6:C$1005,Calculation!$B878,1)="","",INDEX(Backlog!C$6:C$1005,Calculation!$B878,1)),"")</f>
        <v/>
      </c>
      <c r="E878" s="86" t="str">
        <f>IFERROR(""&amp;INDEX(Backlog!D$6:D$1005,Calculation!$B878,1),"")</f>
        <v/>
      </c>
      <c r="F878" s="86" t="str">
        <f>IFERROR(""&amp;INDEX(Backlog!E$6:E$1005,Calculation!$B878,1),"")</f>
        <v/>
      </c>
      <c r="G878" s="86" t="str">
        <f>IFERROR(""&amp;INDEX(Backlog!F$6:F$1005,Calculation!$B878,1),"")</f>
        <v/>
      </c>
      <c r="H878" s="86" t="str">
        <f>IFERROR(IF(INDEX(Backlog!G$6:G$1005,Calculation!$B878,1)="","",INDEX(Backlog!G$6:G$1005,Calculation!$B878,1)),"")</f>
        <v/>
      </c>
      <c r="I878" s="86" t="str">
        <f>IFERROR(IF(INDEX(Backlog!H$6:H$1005,Calculation!$B878,1)="","Not set",INDEX(Backlog!H$6:H$1005,Calculation!$B878,1)),"")</f>
        <v>Not set</v>
      </c>
      <c r="J878" s="86" t="str">
        <f>IFERROR(""&amp;INDEX(Backlog!I$6:I$1005,Calculation!$B878,1),"")</f>
        <v/>
      </c>
      <c r="K878" s="86" t="str">
        <f>IFERROR(IF(LEN(INDEX(Backlog!J$6:J$1005,Calculation!$B878,1))=0,"Not set",INDEX(Backlog!J$6:J$1005,Calculation!$B878,1)),"")</f>
        <v>Not set</v>
      </c>
      <c r="L878" s="105" t="str">
        <f>IFERROR(IF(INDEX(Backlog!K$6:K$1005,Calculation!$B878,1)="","",INDEX(Backlog!K$6:K$1005,Calculation!$B878,1)),"")</f>
        <v/>
      </c>
      <c r="M878" s="105" t="str">
        <f t="shared" si="266"/>
        <v/>
      </c>
      <c r="N878" s="105" t="str">
        <f>IFERROR(IF(INDEX(Backlog!L$6:L$1005,Calculation!$B878,1)="","",INDEX(Backlog!L$6:L$1005,Calculation!$B878,1)),"")</f>
        <v/>
      </c>
      <c r="O878" s="105" t="str">
        <f t="shared" si="267"/>
        <v/>
      </c>
      <c r="P878" s="86" t="str">
        <f>IFERROR(""&amp;INDEX(Backlog!M$6:M$1005,Calculation!$B878,1),"")</f>
        <v/>
      </c>
      <c r="Q878" s="106" t="str">
        <f t="shared" si="268"/>
        <v/>
      </c>
      <c r="R878" s="106">
        <f t="shared" si="269"/>
        <v>0</v>
      </c>
      <c r="T878" s="107">
        <f t="shared" si="270"/>
        <v>0</v>
      </c>
      <c r="U878" s="86">
        <f t="shared" si="271"/>
        <v>1</v>
      </c>
      <c r="V878" s="86">
        <f t="shared" si="272"/>
        <v>1</v>
      </c>
      <c r="W878" s="86">
        <f t="shared" si="273"/>
        <v>1</v>
      </c>
      <c r="X878" s="86">
        <f t="shared" si="280"/>
        <v>0</v>
      </c>
      <c r="Y878" s="86" t="str">
        <f t="shared" si="274"/>
        <v xml:space="preserve">#0 - </v>
      </c>
      <c r="Z878" s="86" t="str">
        <f t="shared" si="275"/>
        <v>-</v>
      </c>
      <c r="AA878" s="86" t="str">
        <f>IF(X878=0,"",IF(LEN(K878)=0,COLUMN(Kanban!$D$8),IFERROR(MATCH(K878,Kanban!$A$8:$AI$8,0),COLUMN(Kanban!$D$8))))</f>
        <v/>
      </c>
      <c r="AB878" s="86" t="str">
        <f>IF(X878=0,"",2*COUNTIF($AA$5:AA878,AA878)+$AF$5)</f>
        <v/>
      </c>
      <c r="AC878" s="106" t="str">
        <f t="shared" si="281"/>
        <v>-</v>
      </c>
      <c r="BF878" s="111" t="str">
        <f t="array" ref="BF878">IFERROR(SMALL(IF($D$5:$D$1004=$AP$6,$N$5:$N$1004,""),B878),"")</f>
        <v/>
      </c>
      <c r="BG878" s="112" t="str">
        <f>IF(IFERROR(MATCH(BF878,$BF$4:BF877,0),0)=0,MAX($BG$4:BG877)+1,"")</f>
        <v/>
      </c>
      <c r="BH878" s="113" t="str">
        <f t="shared" si="276"/>
        <v/>
      </c>
      <c r="BI878" s="112" t="str">
        <f t="shared" si="277"/>
        <v/>
      </c>
      <c r="BJ878" s="86" t="str">
        <f t="shared" si="278"/>
        <v/>
      </c>
      <c r="BK878" s="86" t="str">
        <f t="shared" si="282"/>
        <v/>
      </c>
      <c r="BL878" s="86" t="str">
        <f t="shared" si="279"/>
        <v/>
      </c>
      <c r="BM878" s="86" t="str">
        <f t="shared" si="283"/>
        <v/>
      </c>
    </row>
    <row r="879" spans="2:65" s="7" customFormat="1" x14ac:dyDescent="0.25">
      <c r="B879" s="104">
        <v>875</v>
      </c>
      <c r="C879" s="86">
        <f>IFERROR(INDEX(Backlog!B$6:B$1005,Calculation!$B879,1),"")</f>
        <v>0</v>
      </c>
      <c r="D879" s="86" t="str">
        <f>IFERROR(IF(INDEX(Backlog!C$6:C$1005,Calculation!$B879,1)="","",INDEX(Backlog!C$6:C$1005,Calculation!$B879,1)),"")</f>
        <v/>
      </c>
      <c r="E879" s="86" t="str">
        <f>IFERROR(""&amp;INDEX(Backlog!D$6:D$1005,Calculation!$B879,1),"")</f>
        <v/>
      </c>
      <c r="F879" s="86" t="str">
        <f>IFERROR(""&amp;INDEX(Backlog!E$6:E$1005,Calculation!$B879,1),"")</f>
        <v/>
      </c>
      <c r="G879" s="86" t="str">
        <f>IFERROR(""&amp;INDEX(Backlog!F$6:F$1005,Calculation!$B879,1),"")</f>
        <v/>
      </c>
      <c r="H879" s="86" t="str">
        <f>IFERROR(IF(INDEX(Backlog!G$6:G$1005,Calculation!$B879,1)="","",INDEX(Backlog!G$6:G$1005,Calculation!$B879,1)),"")</f>
        <v/>
      </c>
      <c r="I879" s="86" t="str">
        <f>IFERROR(IF(INDEX(Backlog!H$6:H$1005,Calculation!$B879,1)="","Not set",INDEX(Backlog!H$6:H$1005,Calculation!$B879,1)),"")</f>
        <v>Not set</v>
      </c>
      <c r="J879" s="86" t="str">
        <f>IFERROR(""&amp;INDEX(Backlog!I$6:I$1005,Calculation!$B879,1),"")</f>
        <v/>
      </c>
      <c r="K879" s="86" t="str">
        <f>IFERROR(IF(LEN(INDEX(Backlog!J$6:J$1005,Calculation!$B879,1))=0,"Not set",INDEX(Backlog!J$6:J$1005,Calculation!$B879,1)),"")</f>
        <v>Not set</v>
      </c>
      <c r="L879" s="105" t="str">
        <f>IFERROR(IF(INDEX(Backlog!K$6:K$1005,Calculation!$B879,1)="","",INDEX(Backlog!K$6:K$1005,Calculation!$B879,1)),"")</f>
        <v/>
      </c>
      <c r="M879" s="105" t="str">
        <f t="shared" si="266"/>
        <v/>
      </c>
      <c r="N879" s="105" t="str">
        <f>IFERROR(IF(INDEX(Backlog!L$6:L$1005,Calculation!$B879,1)="","",INDEX(Backlog!L$6:L$1005,Calculation!$B879,1)),"")</f>
        <v/>
      </c>
      <c r="O879" s="105" t="str">
        <f t="shared" si="267"/>
        <v/>
      </c>
      <c r="P879" s="86" t="str">
        <f>IFERROR(""&amp;INDEX(Backlog!M$6:M$1005,Calculation!$B879,1),"")</f>
        <v/>
      </c>
      <c r="Q879" s="106" t="str">
        <f t="shared" si="268"/>
        <v/>
      </c>
      <c r="R879" s="106">
        <f t="shared" si="269"/>
        <v>0</v>
      </c>
      <c r="T879" s="107">
        <f t="shared" si="270"/>
        <v>0</v>
      </c>
      <c r="U879" s="86">
        <f t="shared" si="271"/>
        <v>1</v>
      </c>
      <c r="V879" s="86">
        <f t="shared" si="272"/>
        <v>1</v>
      </c>
      <c r="W879" s="86">
        <f t="shared" si="273"/>
        <v>1</v>
      </c>
      <c r="X879" s="86">
        <f t="shared" si="280"/>
        <v>0</v>
      </c>
      <c r="Y879" s="86" t="str">
        <f t="shared" si="274"/>
        <v xml:space="preserve">#0 - </v>
      </c>
      <c r="Z879" s="86" t="str">
        <f t="shared" si="275"/>
        <v>-</v>
      </c>
      <c r="AA879" s="86" t="str">
        <f>IF(X879=0,"",IF(LEN(K879)=0,COLUMN(Kanban!$D$8),IFERROR(MATCH(K879,Kanban!$A$8:$AI$8,0),COLUMN(Kanban!$D$8))))</f>
        <v/>
      </c>
      <c r="AB879" s="86" t="str">
        <f>IF(X879=0,"",2*COUNTIF($AA$5:AA879,AA879)+$AF$5)</f>
        <v/>
      </c>
      <c r="AC879" s="106" t="str">
        <f t="shared" si="281"/>
        <v>-</v>
      </c>
      <c r="BF879" s="111" t="str">
        <f t="array" ref="BF879">IFERROR(SMALL(IF($D$5:$D$1004=$AP$6,$N$5:$N$1004,""),B879),"")</f>
        <v/>
      </c>
      <c r="BG879" s="112" t="str">
        <f>IF(IFERROR(MATCH(BF879,$BF$4:BF878,0),0)=0,MAX($BG$4:BG878)+1,"")</f>
        <v/>
      </c>
      <c r="BH879" s="113" t="str">
        <f t="shared" si="276"/>
        <v/>
      </c>
      <c r="BI879" s="112" t="str">
        <f t="shared" si="277"/>
        <v/>
      </c>
      <c r="BJ879" s="86" t="str">
        <f t="shared" si="278"/>
        <v/>
      </c>
      <c r="BK879" s="86" t="str">
        <f t="shared" si="282"/>
        <v/>
      </c>
      <c r="BL879" s="86" t="str">
        <f t="shared" si="279"/>
        <v/>
      </c>
      <c r="BM879" s="86" t="str">
        <f t="shared" si="283"/>
        <v/>
      </c>
    </row>
    <row r="880" spans="2:65" s="7" customFormat="1" x14ac:dyDescent="0.25">
      <c r="B880" s="104">
        <v>876</v>
      </c>
      <c r="C880" s="86">
        <f>IFERROR(INDEX(Backlog!B$6:B$1005,Calculation!$B880,1),"")</f>
        <v>0</v>
      </c>
      <c r="D880" s="86" t="str">
        <f>IFERROR(IF(INDEX(Backlog!C$6:C$1005,Calculation!$B880,1)="","",INDEX(Backlog!C$6:C$1005,Calculation!$B880,1)),"")</f>
        <v/>
      </c>
      <c r="E880" s="86" t="str">
        <f>IFERROR(""&amp;INDEX(Backlog!D$6:D$1005,Calculation!$B880,1),"")</f>
        <v/>
      </c>
      <c r="F880" s="86" t="str">
        <f>IFERROR(""&amp;INDEX(Backlog!E$6:E$1005,Calculation!$B880,1),"")</f>
        <v/>
      </c>
      <c r="G880" s="86" t="str">
        <f>IFERROR(""&amp;INDEX(Backlog!F$6:F$1005,Calculation!$B880,1),"")</f>
        <v/>
      </c>
      <c r="H880" s="86" t="str">
        <f>IFERROR(IF(INDEX(Backlog!G$6:G$1005,Calculation!$B880,1)="","",INDEX(Backlog!G$6:G$1005,Calculation!$B880,1)),"")</f>
        <v/>
      </c>
      <c r="I880" s="86" t="str">
        <f>IFERROR(IF(INDEX(Backlog!H$6:H$1005,Calculation!$B880,1)="","Not set",INDEX(Backlog!H$6:H$1005,Calculation!$B880,1)),"")</f>
        <v>Not set</v>
      </c>
      <c r="J880" s="86" t="str">
        <f>IFERROR(""&amp;INDEX(Backlog!I$6:I$1005,Calculation!$B880,1),"")</f>
        <v/>
      </c>
      <c r="K880" s="86" t="str">
        <f>IFERROR(IF(LEN(INDEX(Backlog!J$6:J$1005,Calculation!$B880,1))=0,"Not set",INDEX(Backlog!J$6:J$1005,Calculation!$B880,1)),"")</f>
        <v>Not set</v>
      </c>
      <c r="L880" s="105" t="str">
        <f>IFERROR(IF(INDEX(Backlog!K$6:K$1005,Calculation!$B880,1)="","",INDEX(Backlog!K$6:K$1005,Calculation!$B880,1)),"")</f>
        <v/>
      </c>
      <c r="M880" s="105" t="str">
        <f t="shared" si="266"/>
        <v/>
      </c>
      <c r="N880" s="105" t="str">
        <f>IFERROR(IF(INDEX(Backlog!L$6:L$1005,Calculation!$B880,1)="","",INDEX(Backlog!L$6:L$1005,Calculation!$B880,1)),"")</f>
        <v/>
      </c>
      <c r="O880" s="105" t="str">
        <f t="shared" si="267"/>
        <v/>
      </c>
      <c r="P880" s="86" t="str">
        <f>IFERROR(""&amp;INDEX(Backlog!M$6:M$1005,Calculation!$B880,1),"")</f>
        <v/>
      </c>
      <c r="Q880" s="106" t="str">
        <f t="shared" si="268"/>
        <v/>
      </c>
      <c r="R880" s="106">
        <f t="shared" si="269"/>
        <v>0</v>
      </c>
      <c r="T880" s="107">
        <f t="shared" si="270"/>
        <v>0</v>
      </c>
      <c r="U880" s="86">
        <f t="shared" si="271"/>
        <v>1</v>
      </c>
      <c r="V880" s="86">
        <f t="shared" si="272"/>
        <v>1</v>
      </c>
      <c r="W880" s="86">
        <f t="shared" si="273"/>
        <v>1</v>
      </c>
      <c r="X880" s="86">
        <f t="shared" si="280"/>
        <v>0</v>
      </c>
      <c r="Y880" s="86" t="str">
        <f t="shared" si="274"/>
        <v xml:space="preserve">#0 - </v>
      </c>
      <c r="Z880" s="86" t="str">
        <f t="shared" si="275"/>
        <v>-</v>
      </c>
      <c r="AA880" s="86" t="str">
        <f>IF(X880=0,"",IF(LEN(K880)=0,COLUMN(Kanban!$D$8),IFERROR(MATCH(K880,Kanban!$A$8:$AI$8,0),COLUMN(Kanban!$D$8))))</f>
        <v/>
      </c>
      <c r="AB880" s="86" t="str">
        <f>IF(X880=0,"",2*COUNTIF($AA$5:AA880,AA880)+$AF$5)</f>
        <v/>
      </c>
      <c r="AC880" s="106" t="str">
        <f t="shared" si="281"/>
        <v>-</v>
      </c>
      <c r="BF880" s="111" t="str">
        <f t="array" ref="BF880">IFERROR(SMALL(IF($D$5:$D$1004=$AP$6,$N$5:$N$1004,""),B880),"")</f>
        <v/>
      </c>
      <c r="BG880" s="112" t="str">
        <f>IF(IFERROR(MATCH(BF880,$BF$4:BF879,0),0)=0,MAX($BG$4:BG879)+1,"")</f>
        <v/>
      </c>
      <c r="BH880" s="113" t="str">
        <f t="shared" si="276"/>
        <v/>
      </c>
      <c r="BI880" s="112" t="str">
        <f t="shared" si="277"/>
        <v/>
      </c>
      <c r="BJ880" s="86" t="str">
        <f t="shared" si="278"/>
        <v/>
      </c>
      <c r="BK880" s="86" t="str">
        <f t="shared" si="282"/>
        <v/>
      </c>
      <c r="BL880" s="86" t="str">
        <f t="shared" si="279"/>
        <v/>
      </c>
      <c r="BM880" s="86" t="str">
        <f t="shared" si="283"/>
        <v/>
      </c>
    </row>
    <row r="881" spans="2:65" s="7" customFormat="1" x14ac:dyDescent="0.25">
      <c r="B881" s="104">
        <v>877</v>
      </c>
      <c r="C881" s="86">
        <f>IFERROR(INDEX(Backlog!B$6:B$1005,Calculation!$B881,1),"")</f>
        <v>0</v>
      </c>
      <c r="D881" s="86" t="str">
        <f>IFERROR(IF(INDEX(Backlog!C$6:C$1005,Calculation!$B881,1)="","",INDEX(Backlog!C$6:C$1005,Calculation!$B881,1)),"")</f>
        <v/>
      </c>
      <c r="E881" s="86" t="str">
        <f>IFERROR(""&amp;INDEX(Backlog!D$6:D$1005,Calculation!$B881,1),"")</f>
        <v/>
      </c>
      <c r="F881" s="86" t="str">
        <f>IFERROR(""&amp;INDEX(Backlog!E$6:E$1005,Calculation!$B881,1),"")</f>
        <v/>
      </c>
      <c r="G881" s="86" t="str">
        <f>IFERROR(""&amp;INDEX(Backlog!F$6:F$1005,Calculation!$B881,1),"")</f>
        <v/>
      </c>
      <c r="H881" s="86" t="str">
        <f>IFERROR(IF(INDEX(Backlog!G$6:G$1005,Calculation!$B881,1)="","",INDEX(Backlog!G$6:G$1005,Calculation!$B881,1)),"")</f>
        <v/>
      </c>
      <c r="I881" s="86" t="str">
        <f>IFERROR(IF(INDEX(Backlog!H$6:H$1005,Calculation!$B881,1)="","Not set",INDEX(Backlog!H$6:H$1005,Calculation!$B881,1)),"")</f>
        <v>Not set</v>
      </c>
      <c r="J881" s="86" t="str">
        <f>IFERROR(""&amp;INDEX(Backlog!I$6:I$1005,Calculation!$B881,1),"")</f>
        <v/>
      </c>
      <c r="K881" s="86" t="str">
        <f>IFERROR(IF(LEN(INDEX(Backlog!J$6:J$1005,Calculation!$B881,1))=0,"Not set",INDEX(Backlog!J$6:J$1005,Calculation!$B881,1)),"")</f>
        <v>Not set</v>
      </c>
      <c r="L881" s="105" t="str">
        <f>IFERROR(IF(INDEX(Backlog!K$6:K$1005,Calculation!$B881,1)="","",INDEX(Backlog!K$6:K$1005,Calculation!$B881,1)),"")</f>
        <v/>
      </c>
      <c r="M881" s="105" t="str">
        <f t="shared" si="266"/>
        <v/>
      </c>
      <c r="N881" s="105" t="str">
        <f>IFERROR(IF(INDEX(Backlog!L$6:L$1005,Calculation!$B881,1)="","",INDEX(Backlog!L$6:L$1005,Calculation!$B881,1)),"")</f>
        <v/>
      </c>
      <c r="O881" s="105" t="str">
        <f t="shared" si="267"/>
        <v/>
      </c>
      <c r="P881" s="86" t="str">
        <f>IFERROR(""&amp;INDEX(Backlog!M$6:M$1005,Calculation!$B881,1),"")</f>
        <v/>
      </c>
      <c r="Q881" s="106" t="str">
        <f t="shared" si="268"/>
        <v/>
      </c>
      <c r="R881" s="106">
        <f t="shared" si="269"/>
        <v>0</v>
      </c>
      <c r="T881" s="107">
        <f t="shared" si="270"/>
        <v>0</v>
      </c>
      <c r="U881" s="86">
        <f t="shared" si="271"/>
        <v>1</v>
      </c>
      <c r="V881" s="86">
        <f t="shared" si="272"/>
        <v>1</v>
      </c>
      <c r="W881" s="86">
        <f t="shared" si="273"/>
        <v>1</v>
      </c>
      <c r="X881" s="86">
        <f t="shared" si="280"/>
        <v>0</v>
      </c>
      <c r="Y881" s="86" t="str">
        <f t="shared" si="274"/>
        <v xml:space="preserve">#0 - </v>
      </c>
      <c r="Z881" s="86" t="str">
        <f t="shared" si="275"/>
        <v>-</v>
      </c>
      <c r="AA881" s="86" t="str">
        <f>IF(X881=0,"",IF(LEN(K881)=0,COLUMN(Kanban!$D$8),IFERROR(MATCH(K881,Kanban!$A$8:$AI$8,0),COLUMN(Kanban!$D$8))))</f>
        <v/>
      </c>
      <c r="AB881" s="86" t="str">
        <f>IF(X881=0,"",2*COUNTIF($AA$5:AA881,AA881)+$AF$5)</f>
        <v/>
      </c>
      <c r="AC881" s="106" t="str">
        <f t="shared" si="281"/>
        <v>-</v>
      </c>
      <c r="BF881" s="111" t="str">
        <f t="array" ref="BF881">IFERROR(SMALL(IF($D$5:$D$1004=$AP$6,$N$5:$N$1004,""),B881),"")</f>
        <v/>
      </c>
      <c r="BG881" s="112" t="str">
        <f>IF(IFERROR(MATCH(BF881,$BF$4:BF880,0),0)=0,MAX($BG$4:BG880)+1,"")</f>
        <v/>
      </c>
      <c r="BH881" s="113" t="str">
        <f t="shared" si="276"/>
        <v/>
      </c>
      <c r="BI881" s="112" t="str">
        <f t="shared" si="277"/>
        <v/>
      </c>
      <c r="BJ881" s="86" t="str">
        <f t="shared" si="278"/>
        <v/>
      </c>
      <c r="BK881" s="86" t="str">
        <f t="shared" si="282"/>
        <v/>
      </c>
      <c r="BL881" s="86" t="str">
        <f t="shared" si="279"/>
        <v/>
      </c>
      <c r="BM881" s="86" t="str">
        <f t="shared" si="283"/>
        <v/>
      </c>
    </row>
    <row r="882" spans="2:65" s="7" customFormat="1" x14ac:dyDescent="0.25">
      <c r="B882" s="104">
        <v>878</v>
      </c>
      <c r="C882" s="86">
        <f>IFERROR(INDEX(Backlog!B$6:B$1005,Calculation!$B882,1),"")</f>
        <v>0</v>
      </c>
      <c r="D882" s="86" t="str">
        <f>IFERROR(IF(INDEX(Backlog!C$6:C$1005,Calculation!$B882,1)="","",INDEX(Backlog!C$6:C$1005,Calculation!$B882,1)),"")</f>
        <v/>
      </c>
      <c r="E882" s="86" t="str">
        <f>IFERROR(""&amp;INDEX(Backlog!D$6:D$1005,Calculation!$B882,1),"")</f>
        <v/>
      </c>
      <c r="F882" s="86" t="str">
        <f>IFERROR(""&amp;INDEX(Backlog!E$6:E$1005,Calculation!$B882,1),"")</f>
        <v/>
      </c>
      <c r="G882" s="86" t="str">
        <f>IFERROR(""&amp;INDEX(Backlog!F$6:F$1005,Calculation!$B882,1),"")</f>
        <v/>
      </c>
      <c r="H882" s="86" t="str">
        <f>IFERROR(IF(INDEX(Backlog!G$6:G$1005,Calculation!$B882,1)="","",INDEX(Backlog!G$6:G$1005,Calculation!$B882,1)),"")</f>
        <v/>
      </c>
      <c r="I882" s="86" t="str">
        <f>IFERROR(IF(INDEX(Backlog!H$6:H$1005,Calculation!$B882,1)="","Not set",INDEX(Backlog!H$6:H$1005,Calculation!$B882,1)),"")</f>
        <v>Not set</v>
      </c>
      <c r="J882" s="86" t="str">
        <f>IFERROR(""&amp;INDEX(Backlog!I$6:I$1005,Calculation!$B882,1),"")</f>
        <v/>
      </c>
      <c r="K882" s="86" t="str">
        <f>IFERROR(IF(LEN(INDEX(Backlog!J$6:J$1005,Calculation!$B882,1))=0,"Not set",INDEX(Backlog!J$6:J$1005,Calculation!$B882,1)),"")</f>
        <v>Not set</v>
      </c>
      <c r="L882" s="105" t="str">
        <f>IFERROR(IF(INDEX(Backlog!K$6:K$1005,Calculation!$B882,1)="","",INDEX(Backlog!K$6:K$1005,Calculation!$B882,1)),"")</f>
        <v/>
      </c>
      <c r="M882" s="105" t="str">
        <f t="shared" si="266"/>
        <v/>
      </c>
      <c r="N882" s="105" t="str">
        <f>IFERROR(IF(INDEX(Backlog!L$6:L$1005,Calculation!$B882,1)="","",INDEX(Backlog!L$6:L$1005,Calculation!$B882,1)),"")</f>
        <v/>
      </c>
      <c r="O882" s="105" t="str">
        <f t="shared" si="267"/>
        <v/>
      </c>
      <c r="P882" s="86" t="str">
        <f>IFERROR(""&amp;INDEX(Backlog!M$6:M$1005,Calculation!$B882,1),"")</f>
        <v/>
      </c>
      <c r="Q882" s="106" t="str">
        <f t="shared" si="268"/>
        <v/>
      </c>
      <c r="R882" s="106">
        <f t="shared" si="269"/>
        <v>0</v>
      </c>
      <c r="T882" s="107">
        <f t="shared" si="270"/>
        <v>0</v>
      </c>
      <c r="U882" s="86">
        <f t="shared" si="271"/>
        <v>1</v>
      </c>
      <c r="V882" s="86">
        <f t="shared" si="272"/>
        <v>1</v>
      </c>
      <c r="W882" s="86">
        <f t="shared" si="273"/>
        <v>1</v>
      </c>
      <c r="X882" s="86">
        <f t="shared" si="280"/>
        <v>0</v>
      </c>
      <c r="Y882" s="86" t="str">
        <f t="shared" si="274"/>
        <v xml:space="preserve">#0 - </v>
      </c>
      <c r="Z882" s="86" t="str">
        <f t="shared" si="275"/>
        <v>-</v>
      </c>
      <c r="AA882" s="86" t="str">
        <f>IF(X882=0,"",IF(LEN(K882)=0,COLUMN(Kanban!$D$8),IFERROR(MATCH(K882,Kanban!$A$8:$AI$8,0),COLUMN(Kanban!$D$8))))</f>
        <v/>
      </c>
      <c r="AB882" s="86" t="str">
        <f>IF(X882=0,"",2*COUNTIF($AA$5:AA882,AA882)+$AF$5)</f>
        <v/>
      </c>
      <c r="AC882" s="106" t="str">
        <f t="shared" si="281"/>
        <v>-</v>
      </c>
      <c r="BF882" s="111" t="str">
        <f t="array" ref="BF882">IFERROR(SMALL(IF($D$5:$D$1004=$AP$6,$N$5:$N$1004,""),B882),"")</f>
        <v/>
      </c>
      <c r="BG882" s="112" t="str">
        <f>IF(IFERROR(MATCH(BF882,$BF$4:BF881,0),0)=0,MAX($BG$4:BG881)+1,"")</f>
        <v/>
      </c>
      <c r="BH882" s="113" t="str">
        <f t="shared" si="276"/>
        <v/>
      </c>
      <c r="BI882" s="112" t="str">
        <f t="shared" si="277"/>
        <v/>
      </c>
      <c r="BJ882" s="86" t="str">
        <f t="shared" si="278"/>
        <v/>
      </c>
      <c r="BK882" s="86" t="str">
        <f t="shared" si="282"/>
        <v/>
      </c>
      <c r="BL882" s="86" t="str">
        <f t="shared" si="279"/>
        <v/>
      </c>
      <c r="BM882" s="86" t="str">
        <f t="shared" si="283"/>
        <v/>
      </c>
    </row>
    <row r="883" spans="2:65" s="7" customFormat="1" x14ac:dyDescent="0.25">
      <c r="B883" s="104">
        <v>879</v>
      </c>
      <c r="C883" s="86">
        <f>IFERROR(INDEX(Backlog!B$6:B$1005,Calculation!$B883,1),"")</f>
        <v>0</v>
      </c>
      <c r="D883" s="86" t="str">
        <f>IFERROR(IF(INDEX(Backlog!C$6:C$1005,Calculation!$B883,1)="","",INDEX(Backlog!C$6:C$1005,Calculation!$B883,1)),"")</f>
        <v/>
      </c>
      <c r="E883" s="86" t="str">
        <f>IFERROR(""&amp;INDEX(Backlog!D$6:D$1005,Calculation!$B883,1),"")</f>
        <v/>
      </c>
      <c r="F883" s="86" t="str">
        <f>IFERROR(""&amp;INDEX(Backlog!E$6:E$1005,Calculation!$B883,1),"")</f>
        <v/>
      </c>
      <c r="G883" s="86" t="str">
        <f>IFERROR(""&amp;INDEX(Backlog!F$6:F$1005,Calculation!$B883,1),"")</f>
        <v/>
      </c>
      <c r="H883" s="86" t="str">
        <f>IFERROR(IF(INDEX(Backlog!G$6:G$1005,Calculation!$B883,1)="","",INDEX(Backlog!G$6:G$1005,Calculation!$B883,1)),"")</f>
        <v/>
      </c>
      <c r="I883" s="86" t="str">
        <f>IFERROR(IF(INDEX(Backlog!H$6:H$1005,Calculation!$B883,1)="","Not set",INDEX(Backlog!H$6:H$1005,Calculation!$B883,1)),"")</f>
        <v>Not set</v>
      </c>
      <c r="J883" s="86" t="str">
        <f>IFERROR(""&amp;INDEX(Backlog!I$6:I$1005,Calculation!$B883,1),"")</f>
        <v/>
      </c>
      <c r="K883" s="86" t="str">
        <f>IFERROR(IF(LEN(INDEX(Backlog!J$6:J$1005,Calculation!$B883,1))=0,"Not set",INDEX(Backlog!J$6:J$1005,Calculation!$B883,1)),"")</f>
        <v>Not set</v>
      </c>
      <c r="L883" s="105" t="str">
        <f>IFERROR(IF(INDEX(Backlog!K$6:K$1005,Calculation!$B883,1)="","",INDEX(Backlog!K$6:K$1005,Calculation!$B883,1)),"")</f>
        <v/>
      </c>
      <c r="M883" s="105" t="str">
        <f t="shared" si="266"/>
        <v/>
      </c>
      <c r="N883" s="105" t="str">
        <f>IFERROR(IF(INDEX(Backlog!L$6:L$1005,Calculation!$B883,1)="","",INDEX(Backlog!L$6:L$1005,Calculation!$B883,1)),"")</f>
        <v/>
      </c>
      <c r="O883" s="105" t="str">
        <f t="shared" si="267"/>
        <v/>
      </c>
      <c r="P883" s="86" t="str">
        <f>IFERROR(""&amp;INDEX(Backlog!M$6:M$1005,Calculation!$B883,1),"")</f>
        <v/>
      </c>
      <c r="Q883" s="106" t="str">
        <f t="shared" si="268"/>
        <v/>
      </c>
      <c r="R883" s="106">
        <f t="shared" si="269"/>
        <v>0</v>
      </c>
      <c r="T883" s="107">
        <f t="shared" si="270"/>
        <v>0</v>
      </c>
      <c r="U883" s="86">
        <f t="shared" si="271"/>
        <v>1</v>
      </c>
      <c r="V883" s="86">
        <f t="shared" si="272"/>
        <v>1</v>
      </c>
      <c r="W883" s="86">
        <f t="shared" si="273"/>
        <v>1</v>
      </c>
      <c r="X883" s="86">
        <f t="shared" si="280"/>
        <v>0</v>
      </c>
      <c r="Y883" s="86" t="str">
        <f t="shared" si="274"/>
        <v xml:space="preserve">#0 - </v>
      </c>
      <c r="Z883" s="86" t="str">
        <f t="shared" si="275"/>
        <v>-</v>
      </c>
      <c r="AA883" s="86" t="str">
        <f>IF(X883=0,"",IF(LEN(K883)=0,COLUMN(Kanban!$D$8),IFERROR(MATCH(K883,Kanban!$A$8:$AI$8,0),COLUMN(Kanban!$D$8))))</f>
        <v/>
      </c>
      <c r="AB883" s="86" t="str">
        <f>IF(X883=0,"",2*COUNTIF($AA$5:AA883,AA883)+$AF$5)</f>
        <v/>
      </c>
      <c r="AC883" s="106" t="str">
        <f t="shared" si="281"/>
        <v>-</v>
      </c>
      <c r="BF883" s="111" t="str">
        <f t="array" ref="BF883">IFERROR(SMALL(IF($D$5:$D$1004=$AP$6,$N$5:$N$1004,""),B883),"")</f>
        <v/>
      </c>
      <c r="BG883" s="112" t="str">
        <f>IF(IFERROR(MATCH(BF883,$BF$4:BF882,0),0)=0,MAX($BG$4:BG882)+1,"")</f>
        <v/>
      </c>
      <c r="BH883" s="113" t="str">
        <f t="shared" si="276"/>
        <v/>
      </c>
      <c r="BI883" s="112" t="str">
        <f t="shared" si="277"/>
        <v/>
      </c>
      <c r="BJ883" s="86" t="str">
        <f t="shared" si="278"/>
        <v/>
      </c>
      <c r="BK883" s="86" t="str">
        <f t="shared" si="282"/>
        <v/>
      </c>
      <c r="BL883" s="86" t="str">
        <f t="shared" si="279"/>
        <v/>
      </c>
      <c r="BM883" s="86" t="str">
        <f t="shared" si="283"/>
        <v/>
      </c>
    </row>
    <row r="884" spans="2:65" s="7" customFormat="1" x14ac:dyDescent="0.25">
      <c r="B884" s="104">
        <v>880</v>
      </c>
      <c r="C884" s="86">
        <f>IFERROR(INDEX(Backlog!B$6:B$1005,Calculation!$B884,1),"")</f>
        <v>0</v>
      </c>
      <c r="D884" s="86" t="str">
        <f>IFERROR(IF(INDEX(Backlog!C$6:C$1005,Calculation!$B884,1)="","",INDEX(Backlog!C$6:C$1005,Calculation!$B884,1)),"")</f>
        <v/>
      </c>
      <c r="E884" s="86" t="str">
        <f>IFERROR(""&amp;INDEX(Backlog!D$6:D$1005,Calculation!$B884,1),"")</f>
        <v/>
      </c>
      <c r="F884" s="86" t="str">
        <f>IFERROR(""&amp;INDEX(Backlog!E$6:E$1005,Calculation!$B884,1),"")</f>
        <v/>
      </c>
      <c r="G884" s="86" t="str">
        <f>IFERROR(""&amp;INDEX(Backlog!F$6:F$1005,Calculation!$B884,1),"")</f>
        <v/>
      </c>
      <c r="H884" s="86" t="str">
        <f>IFERROR(IF(INDEX(Backlog!G$6:G$1005,Calculation!$B884,1)="","",INDEX(Backlog!G$6:G$1005,Calculation!$B884,1)),"")</f>
        <v/>
      </c>
      <c r="I884" s="86" t="str">
        <f>IFERROR(IF(INDEX(Backlog!H$6:H$1005,Calculation!$B884,1)="","Not set",INDEX(Backlog!H$6:H$1005,Calculation!$B884,1)),"")</f>
        <v>Not set</v>
      </c>
      <c r="J884" s="86" t="str">
        <f>IFERROR(""&amp;INDEX(Backlog!I$6:I$1005,Calculation!$B884,1),"")</f>
        <v/>
      </c>
      <c r="K884" s="86" t="str">
        <f>IFERROR(IF(LEN(INDEX(Backlog!J$6:J$1005,Calculation!$B884,1))=0,"Not set",INDEX(Backlog!J$6:J$1005,Calculation!$B884,1)),"")</f>
        <v>Not set</v>
      </c>
      <c r="L884" s="105" t="str">
        <f>IFERROR(IF(INDEX(Backlog!K$6:K$1005,Calculation!$B884,1)="","",INDEX(Backlog!K$6:K$1005,Calculation!$B884,1)),"")</f>
        <v/>
      </c>
      <c r="M884" s="105" t="str">
        <f t="shared" si="266"/>
        <v/>
      </c>
      <c r="N884" s="105" t="str">
        <f>IFERROR(IF(INDEX(Backlog!L$6:L$1005,Calculation!$B884,1)="","",INDEX(Backlog!L$6:L$1005,Calculation!$B884,1)),"")</f>
        <v/>
      </c>
      <c r="O884" s="105" t="str">
        <f t="shared" si="267"/>
        <v/>
      </c>
      <c r="P884" s="86" t="str">
        <f>IFERROR(""&amp;INDEX(Backlog!M$6:M$1005,Calculation!$B884,1),"")</f>
        <v/>
      </c>
      <c r="Q884" s="106" t="str">
        <f t="shared" si="268"/>
        <v/>
      </c>
      <c r="R884" s="106">
        <f t="shared" si="269"/>
        <v>0</v>
      </c>
      <c r="T884" s="107">
        <f t="shared" si="270"/>
        <v>0</v>
      </c>
      <c r="U884" s="86">
        <f t="shared" si="271"/>
        <v>1</v>
      </c>
      <c r="V884" s="86">
        <f t="shared" si="272"/>
        <v>1</v>
      </c>
      <c r="W884" s="86">
        <f t="shared" si="273"/>
        <v>1</v>
      </c>
      <c r="X884" s="86">
        <f t="shared" si="280"/>
        <v>0</v>
      </c>
      <c r="Y884" s="86" t="str">
        <f t="shared" si="274"/>
        <v xml:space="preserve">#0 - </v>
      </c>
      <c r="Z884" s="86" t="str">
        <f t="shared" si="275"/>
        <v>-</v>
      </c>
      <c r="AA884" s="86" t="str">
        <f>IF(X884=0,"",IF(LEN(K884)=0,COLUMN(Kanban!$D$8),IFERROR(MATCH(K884,Kanban!$A$8:$AI$8,0),COLUMN(Kanban!$D$8))))</f>
        <v/>
      </c>
      <c r="AB884" s="86" t="str">
        <f>IF(X884=0,"",2*COUNTIF($AA$5:AA884,AA884)+$AF$5)</f>
        <v/>
      </c>
      <c r="AC884" s="106" t="str">
        <f t="shared" si="281"/>
        <v>-</v>
      </c>
      <c r="BF884" s="111" t="str">
        <f t="array" ref="BF884">IFERROR(SMALL(IF($D$5:$D$1004=$AP$6,$N$5:$N$1004,""),B884),"")</f>
        <v/>
      </c>
      <c r="BG884" s="112" t="str">
        <f>IF(IFERROR(MATCH(BF884,$BF$4:BF883,0),0)=0,MAX($BG$4:BG883)+1,"")</f>
        <v/>
      </c>
      <c r="BH884" s="113" t="str">
        <f t="shared" si="276"/>
        <v/>
      </c>
      <c r="BI884" s="112" t="str">
        <f t="shared" si="277"/>
        <v/>
      </c>
      <c r="BJ884" s="86" t="str">
        <f t="shared" si="278"/>
        <v/>
      </c>
      <c r="BK884" s="86" t="str">
        <f t="shared" si="282"/>
        <v/>
      </c>
      <c r="BL884" s="86" t="str">
        <f t="shared" si="279"/>
        <v/>
      </c>
      <c r="BM884" s="86" t="str">
        <f t="shared" si="283"/>
        <v/>
      </c>
    </row>
    <row r="885" spans="2:65" s="7" customFormat="1" x14ac:dyDescent="0.25">
      <c r="B885" s="104">
        <v>881</v>
      </c>
      <c r="C885" s="86">
        <f>IFERROR(INDEX(Backlog!B$6:B$1005,Calculation!$B885,1),"")</f>
        <v>0</v>
      </c>
      <c r="D885" s="86" t="str">
        <f>IFERROR(IF(INDEX(Backlog!C$6:C$1005,Calculation!$B885,1)="","",INDEX(Backlog!C$6:C$1005,Calculation!$B885,1)),"")</f>
        <v/>
      </c>
      <c r="E885" s="86" t="str">
        <f>IFERROR(""&amp;INDEX(Backlog!D$6:D$1005,Calculation!$B885,1),"")</f>
        <v/>
      </c>
      <c r="F885" s="86" t="str">
        <f>IFERROR(""&amp;INDEX(Backlog!E$6:E$1005,Calculation!$B885,1),"")</f>
        <v/>
      </c>
      <c r="G885" s="86" t="str">
        <f>IFERROR(""&amp;INDEX(Backlog!F$6:F$1005,Calculation!$B885,1),"")</f>
        <v/>
      </c>
      <c r="H885" s="86" t="str">
        <f>IFERROR(IF(INDEX(Backlog!G$6:G$1005,Calculation!$B885,1)="","",INDEX(Backlog!G$6:G$1005,Calculation!$B885,1)),"")</f>
        <v/>
      </c>
      <c r="I885" s="86" t="str">
        <f>IFERROR(IF(INDEX(Backlog!H$6:H$1005,Calculation!$B885,1)="","Not set",INDEX(Backlog!H$6:H$1005,Calculation!$B885,1)),"")</f>
        <v>Not set</v>
      </c>
      <c r="J885" s="86" t="str">
        <f>IFERROR(""&amp;INDEX(Backlog!I$6:I$1005,Calculation!$B885,1),"")</f>
        <v/>
      </c>
      <c r="K885" s="86" t="str">
        <f>IFERROR(IF(LEN(INDEX(Backlog!J$6:J$1005,Calculation!$B885,1))=0,"Not set",INDEX(Backlog!J$6:J$1005,Calculation!$B885,1)),"")</f>
        <v>Not set</v>
      </c>
      <c r="L885" s="105" t="str">
        <f>IFERROR(IF(INDEX(Backlog!K$6:K$1005,Calculation!$B885,1)="","",INDEX(Backlog!K$6:K$1005,Calculation!$B885,1)),"")</f>
        <v/>
      </c>
      <c r="M885" s="105" t="str">
        <f t="shared" si="266"/>
        <v/>
      </c>
      <c r="N885" s="105" t="str">
        <f>IFERROR(IF(INDEX(Backlog!L$6:L$1005,Calculation!$B885,1)="","",INDEX(Backlog!L$6:L$1005,Calculation!$B885,1)),"")</f>
        <v/>
      </c>
      <c r="O885" s="105" t="str">
        <f t="shared" si="267"/>
        <v/>
      </c>
      <c r="P885" s="86" t="str">
        <f>IFERROR(""&amp;INDEX(Backlog!M$6:M$1005,Calculation!$B885,1),"")</f>
        <v/>
      </c>
      <c r="Q885" s="106" t="str">
        <f t="shared" si="268"/>
        <v/>
      </c>
      <c r="R885" s="106">
        <f t="shared" si="269"/>
        <v>0</v>
      </c>
      <c r="T885" s="107">
        <f t="shared" si="270"/>
        <v>0</v>
      </c>
      <c r="U885" s="86">
        <f t="shared" si="271"/>
        <v>1</v>
      </c>
      <c r="V885" s="86">
        <f t="shared" si="272"/>
        <v>1</v>
      </c>
      <c r="W885" s="86">
        <f t="shared" si="273"/>
        <v>1</v>
      </c>
      <c r="X885" s="86">
        <f t="shared" si="280"/>
        <v>0</v>
      </c>
      <c r="Y885" s="86" t="str">
        <f t="shared" si="274"/>
        <v xml:space="preserve">#0 - </v>
      </c>
      <c r="Z885" s="86" t="str">
        <f t="shared" si="275"/>
        <v>-</v>
      </c>
      <c r="AA885" s="86" t="str">
        <f>IF(X885=0,"",IF(LEN(K885)=0,COLUMN(Kanban!$D$8),IFERROR(MATCH(K885,Kanban!$A$8:$AI$8,0),COLUMN(Kanban!$D$8))))</f>
        <v/>
      </c>
      <c r="AB885" s="86" t="str">
        <f>IF(X885=0,"",2*COUNTIF($AA$5:AA885,AA885)+$AF$5)</f>
        <v/>
      </c>
      <c r="AC885" s="106" t="str">
        <f t="shared" si="281"/>
        <v>-</v>
      </c>
      <c r="BF885" s="111" t="str">
        <f t="array" ref="BF885">IFERROR(SMALL(IF($D$5:$D$1004=$AP$6,$N$5:$N$1004,""),B885),"")</f>
        <v/>
      </c>
      <c r="BG885" s="112" t="str">
        <f>IF(IFERROR(MATCH(BF885,$BF$4:BF884,0),0)=0,MAX($BG$4:BG884)+1,"")</f>
        <v/>
      </c>
      <c r="BH885" s="113" t="str">
        <f t="shared" si="276"/>
        <v/>
      </c>
      <c r="BI885" s="112" t="str">
        <f t="shared" si="277"/>
        <v/>
      </c>
      <c r="BJ885" s="86" t="str">
        <f t="shared" si="278"/>
        <v/>
      </c>
      <c r="BK885" s="86" t="str">
        <f t="shared" si="282"/>
        <v/>
      </c>
      <c r="BL885" s="86" t="str">
        <f t="shared" si="279"/>
        <v/>
      </c>
      <c r="BM885" s="86" t="str">
        <f t="shared" si="283"/>
        <v/>
      </c>
    </row>
    <row r="886" spans="2:65" s="7" customFormat="1" x14ac:dyDescent="0.25">
      <c r="B886" s="104">
        <v>882</v>
      </c>
      <c r="C886" s="86">
        <f>IFERROR(INDEX(Backlog!B$6:B$1005,Calculation!$B886,1),"")</f>
        <v>0</v>
      </c>
      <c r="D886" s="86" t="str">
        <f>IFERROR(IF(INDEX(Backlog!C$6:C$1005,Calculation!$B886,1)="","",INDEX(Backlog!C$6:C$1005,Calculation!$B886,1)),"")</f>
        <v/>
      </c>
      <c r="E886" s="86" t="str">
        <f>IFERROR(""&amp;INDEX(Backlog!D$6:D$1005,Calculation!$B886,1),"")</f>
        <v/>
      </c>
      <c r="F886" s="86" t="str">
        <f>IFERROR(""&amp;INDEX(Backlog!E$6:E$1005,Calculation!$B886,1),"")</f>
        <v/>
      </c>
      <c r="G886" s="86" t="str">
        <f>IFERROR(""&amp;INDEX(Backlog!F$6:F$1005,Calculation!$B886,1),"")</f>
        <v/>
      </c>
      <c r="H886" s="86" t="str">
        <f>IFERROR(IF(INDEX(Backlog!G$6:G$1005,Calculation!$B886,1)="","",INDEX(Backlog!G$6:G$1005,Calculation!$B886,1)),"")</f>
        <v/>
      </c>
      <c r="I886" s="86" t="str">
        <f>IFERROR(IF(INDEX(Backlog!H$6:H$1005,Calculation!$B886,1)="","Not set",INDEX(Backlog!H$6:H$1005,Calculation!$B886,1)),"")</f>
        <v>Not set</v>
      </c>
      <c r="J886" s="86" t="str">
        <f>IFERROR(""&amp;INDEX(Backlog!I$6:I$1005,Calculation!$B886,1),"")</f>
        <v/>
      </c>
      <c r="K886" s="86" t="str">
        <f>IFERROR(IF(LEN(INDEX(Backlog!J$6:J$1005,Calculation!$B886,1))=0,"Not set",INDEX(Backlog!J$6:J$1005,Calculation!$B886,1)),"")</f>
        <v>Not set</v>
      </c>
      <c r="L886" s="105" t="str">
        <f>IFERROR(IF(INDEX(Backlog!K$6:K$1005,Calculation!$B886,1)="","",INDEX(Backlog!K$6:K$1005,Calculation!$B886,1)),"")</f>
        <v/>
      </c>
      <c r="M886" s="105" t="str">
        <f t="shared" si="266"/>
        <v/>
      </c>
      <c r="N886" s="105" t="str">
        <f>IFERROR(IF(INDEX(Backlog!L$6:L$1005,Calculation!$B886,1)="","",INDEX(Backlog!L$6:L$1005,Calculation!$B886,1)),"")</f>
        <v/>
      </c>
      <c r="O886" s="105" t="str">
        <f t="shared" si="267"/>
        <v/>
      </c>
      <c r="P886" s="86" t="str">
        <f>IFERROR(""&amp;INDEX(Backlog!M$6:M$1005,Calculation!$B886,1),"")</f>
        <v/>
      </c>
      <c r="Q886" s="106" t="str">
        <f t="shared" si="268"/>
        <v/>
      </c>
      <c r="R886" s="106">
        <f t="shared" si="269"/>
        <v>0</v>
      </c>
      <c r="T886" s="107">
        <f t="shared" si="270"/>
        <v>0</v>
      </c>
      <c r="U886" s="86">
        <f t="shared" si="271"/>
        <v>1</v>
      </c>
      <c r="V886" s="86">
        <f t="shared" si="272"/>
        <v>1</v>
      </c>
      <c r="W886" s="86">
        <f t="shared" si="273"/>
        <v>1</v>
      </c>
      <c r="X886" s="86">
        <f t="shared" si="280"/>
        <v>0</v>
      </c>
      <c r="Y886" s="86" t="str">
        <f t="shared" si="274"/>
        <v xml:space="preserve">#0 - </v>
      </c>
      <c r="Z886" s="86" t="str">
        <f t="shared" si="275"/>
        <v>-</v>
      </c>
      <c r="AA886" s="86" t="str">
        <f>IF(X886=0,"",IF(LEN(K886)=0,COLUMN(Kanban!$D$8),IFERROR(MATCH(K886,Kanban!$A$8:$AI$8,0),COLUMN(Kanban!$D$8))))</f>
        <v/>
      </c>
      <c r="AB886" s="86" t="str">
        <f>IF(X886=0,"",2*COUNTIF($AA$5:AA886,AA886)+$AF$5)</f>
        <v/>
      </c>
      <c r="AC886" s="106" t="str">
        <f t="shared" si="281"/>
        <v>-</v>
      </c>
      <c r="BF886" s="111" t="str">
        <f t="array" ref="BF886">IFERROR(SMALL(IF($D$5:$D$1004=$AP$6,$N$5:$N$1004,""),B886),"")</f>
        <v/>
      </c>
      <c r="BG886" s="112" t="str">
        <f>IF(IFERROR(MATCH(BF886,$BF$4:BF885,0),0)=0,MAX($BG$4:BG885)+1,"")</f>
        <v/>
      </c>
      <c r="BH886" s="113" t="str">
        <f t="shared" si="276"/>
        <v/>
      </c>
      <c r="BI886" s="112" t="str">
        <f t="shared" si="277"/>
        <v/>
      </c>
      <c r="BJ886" s="86" t="str">
        <f t="shared" si="278"/>
        <v/>
      </c>
      <c r="BK886" s="86" t="str">
        <f t="shared" si="282"/>
        <v/>
      </c>
      <c r="BL886" s="86" t="str">
        <f t="shared" si="279"/>
        <v/>
      </c>
      <c r="BM886" s="86" t="str">
        <f t="shared" si="283"/>
        <v/>
      </c>
    </row>
    <row r="887" spans="2:65" s="7" customFormat="1" x14ac:dyDescent="0.25">
      <c r="B887" s="104">
        <v>883</v>
      </c>
      <c r="C887" s="86">
        <f>IFERROR(INDEX(Backlog!B$6:B$1005,Calculation!$B887,1),"")</f>
        <v>0</v>
      </c>
      <c r="D887" s="86" t="str">
        <f>IFERROR(IF(INDEX(Backlog!C$6:C$1005,Calculation!$B887,1)="","",INDEX(Backlog!C$6:C$1005,Calculation!$B887,1)),"")</f>
        <v/>
      </c>
      <c r="E887" s="86" t="str">
        <f>IFERROR(""&amp;INDEX(Backlog!D$6:D$1005,Calculation!$B887,1),"")</f>
        <v/>
      </c>
      <c r="F887" s="86" t="str">
        <f>IFERROR(""&amp;INDEX(Backlog!E$6:E$1005,Calculation!$B887,1),"")</f>
        <v/>
      </c>
      <c r="G887" s="86" t="str">
        <f>IFERROR(""&amp;INDEX(Backlog!F$6:F$1005,Calculation!$B887,1),"")</f>
        <v/>
      </c>
      <c r="H887" s="86" t="str">
        <f>IFERROR(IF(INDEX(Backlog!G$6:G$1005,Calculation!$B887,1)="","",INDEX(Backlog!G$6:G$1005,Calculation!$B887,1)),"")</f>
        <v/>
      </c>
      <c r="I887" s="86" t="str">
        <f>IFERROR(IF(INDEX(Backlog!H$6:H$1005,Calculation!$B887,1)="","Not set",INDEX(Backlog!H$6:H$1005,Calculation!$B887,1)),"")</f>
        <v>Not set</v>
      </c>
      <c r="J887" s="86" t="str">
        <f>IFERROR(""&amp;INDEX(Backlog!I$6:I$1005,Calculation!$B887,1),"")</f>
        <v/>
      </c>
      <c r="K887" s="86" t="str">
        <f>IFERROR(IF(LEN(INDEX(Backlog!J$6:J$1005,Calculation!$B887,1))=0,"Not set",INDEX(Backlog!J$6:J$1005,Calculation!$B887,1)),"")</f>
        <v>Not set</v>
      </c>
      <c r="L887" s="105" t="str">
        <f>IFERROR(IF(INDEX(Backlog!K$6:K$1005,Calculation!$B887,1)="","",INDEX(Backlog!K$6:K$1005,Calculation!$B887,1)),"")</f>
        <v/>
      </c>
      <c r="M887" s="105" t="str">
        <f t="shared" si="266"/>
        <v/>
      </c>
      <c r="N887" s="105" t="str">
        <f>IFERROR(IF(INDEX(Backlog!L$6:L$1005,Calculation!$B887,1)="","",INDEX(Backlog!L$6:L$1005,Calculation!$B887,1)),"")</f>
        <v/>
      </c>
      <c r="O887" s="105" t="str">
        <f t="shared" si="267"/>
        <v/>
      </c>
      <c r="P887" s="86" t="str">
        <f>IFERROR(""&amp;INDEX(Backlog!M$6:M$1005,Calculation!$B887,1),"")</f>
        <v/>
      </c>
      <c r="Q887" s="106" t="str">
        <f t="shared" si="268"/>
        <v/>
      </c>
      <c r="R887" s="106">
        <f t="shared" si="269"/>
        <v>0</v>
      </c>
      <c r="T887" s="107">
        <f t="shared" si="270"/>
        <v>0</v>
      </c>
      <c r="U887" s="86">
        <f t="shared" si="271"/>
        <v>1</v>
      </c>
      <c r="V887" s="86">
        <f t="shared" si="272"/>
        <v>1</v>
      </c>
      <c r="W887" s="86">
        <f t="shared" si="273"/>
        <v>1</v>
      </c>
      <c r="X887" s="86">
        <f t="shared" si="280"/>
        <v>0</v>
      </c>
      <c r="Y887" s="86" t="str">
        <f t="shared" si="274"/>
        <v xml:space="preserve">#0 - </v>
      </c>
      <c r="Z887" s="86" t="str">
        <f t="shared" si="275"/>
        <v>-</v>
      </c>
      <c r="AA887" s="86" t="str">
        <f>IF(X887=0,"",IF(LEN(K887)=0,COLUMN(Kanban!$D$8),IFERROR(MATCH(K887,Kanban!$A$8:$AI$8,0),COLUMN(Kanban!$D$8))))</f>
        <v/>
      </c>
      <c r="AB887" s="86" t="str">
        <f>IF(X887=0,"",2*COUNTIF($AA$5:AA887,AA887)+$AF$5)</f>
        <v/>
      </c>
      <c r="AC887" s="106" t="str">
        <f t="shared" si="281"/>
        <v>-</v>
      </c>
      <c r="BF887" s="111" t="str">
        <f t="array" ref="BF887">IFERROR(SMALL(IF($D$5:$D$1004=$AP$6,$N$5:$N$1004,""),B887),"")</f>
        <v/>
      </c>
      <c r="BG887" s="112" t="str">
        <f>IF(IFERROR(MATCH(BF887,$BF$4:BF886,0),0)=0,MAX($BG$4:BG886)+1,"")</f>
        <v/>
      </c>
      <c r="BH887" s="113" t="str">
        <f t="shared" si="276"/>
        <v/>
      </c>
      <c r="BI887" s="112" t="str">
        <f t="shared" si="277"/>
        <v/>
      </c>
      <c r="BJ887" s="86" t="str">
        <f t="shared" si="278"/>
        <v/>
      </c>
      <c r="BK887" s="86" t="str">
        <f t="shared" si="282"/>
        <v/>
      </c>
      <c r="BL887" s="86" t="str">
        <f t="shared" si="279"/>
        <v/>
      </c>
      <c r="BM887" s="86" t="str">
        <f t="shared" si="283"/>
        <v/>
      </c>
    </row>
    <row r="888" spans="2:65" s="7" customFormat="1" x14ac:dyDescent="0.25">
      <c r="B888" s="104">
        <v>884</v>
      </c>
      <c r="C888" s="86">
        <f>IFERROR(INDEX(Backlog!B$6:B$1005,Calculation!$B888,1),"")</f>
        <v>0</v>
      </c>
      <c r="D888" s="86" t="str">
        <f>IFERROR(IF(INDEX(Backlog!C$6:C$1005,Calculation!$B888,1)="","",INDEX(Backlog!C$6:C$1005,Calculation!$B888,1)),"")</f>
        <v/>
      </c>
      <c r="E888" s="86" t="str">
        <f>IFERROR(""&amp;INDEX(Backlog!D$6:D$1005,Calculation!$B888,1),"")</f>
        <v/>
      </c>
      <c r="F888" s="86" t="str">
        <f>IFERROR(""&amp;INDEX(Backlog!E$6:E$1005,Calculation!$B888,1),"")</f>
        <v/>
      </c>
      <c r="G888" s="86" t="str">
        <f>IFERROR(""&amp;INDEX(Backlog!F$6:F$1005,Calculation!$B888,1),"")</f>
        <v/>
      </c>
      <c r="H888" s="86" t="str">
        <f>IFERROR(IF(INDEX(Backlog!G$6:G$1005,Calculation!$B888,1)="","",INDEX(Backlog!G$6:G$1005,Calculation!$B888,1)),"")</f>
        <v/>
      </c>
      <c r="I888" s="86" t="str">
        <f>IFERROR(IF(INDEX(Backlog!H$6:H$1005,Calculation!$B888,1)="","Not set",INDEX(Backlog!H$6:H$1005,Calculation!$B888,1)),"")</f>
        <v>Not set</v>
      </c>
      <c r="J888" s="86" t="str">
        <f>IFERROR(""&amp;INDEX(Backlog!I$6:I$1005,Calculation!$B888,1),"")</f>
        <v/>
      </c>
      <c r="K888" s="86" t="str">
        <f>IFERROR(IF(LEN(INDEX(Backlog!J$6:J$1005,Calculation!$B888,1))=0,"Not set",INDEX(Backlog!J$6:J$1005,Calculation!$B888,1)),"")</f>
        <v>Not set</v>
      </c>
      <c r="L888" s="105" t="str">
        <f>IFERROR(IF(INDEX(Backlog!K$6:K$1005,Calculation!$B888,1)="","",INDEX(Backlog!K$6:K$1005,Calculation!$B888,1)),"")</f>
        <v/>
      </c>
      <c r="M888" s="105" t="str">
        <f t="shared" si="266"/>
        <v/>
      </c>
      <c r="N888" s="105" t="str">
        <f>IFERROR(IF(INDEX(Backlog!L$6:L$1005,Calculation!$B888,1)="","",INDEX(Backlog!L$6:L$1005,Calculation!$B888,1)),"")</f>
        <v/>
      </c>
      <c r="O888" s="105" t="str">
        <f t="shared" si="267"/>
        <v/>
      </c>
      <c r="P888" s="86" t="str">
        <f>IFERROR(""&amp;INDEX(Backlog!M$6:M$1005,Calculation!$B888,1),"")</f>
        <v/>
      </c>
      <c r="Q888" s="106" t="str">
        <f t="shared" si="268"/>
        <v/>
      </c>
      <c r="R888" s="106">
        <f t="shared" si="269"/>
        <v>0</v>
      </c>
      <c r="T888" s="107">
        <f t="shared" si="270"/>
        <v>0</v>
      </c>
      <c r="U888" s="86">
        <f t="shared" si="271"/>
        <v>1</v>
      </c>
      <c r="V888" s="86">
        <f t="shared" si="272"/>
        <v>1</v>
      </c>
      <c r="W888" s="86">
        <f t="shared" si="273"/>
        <v>1</v>
      </c>
      <c r="X888" s="86">
        <f t="shared" si="280"/>
        <v>0</v>
      </c>
      <c r="Y888" s="86" t="str">
        <f t="shared" si="274"/>
        <v xml:space="preserve">#0 - </v>
      </c>
      <c r="Z888" s="86" t="str">
        <f t="shared" si="275"/>
        <v>-</v>
      </c>
      <c r="AA888" s="86" t="str">
        <f>IF(X888=0,"",IF(LEN(K888)=0,COLUMN(Kanban!$D$8),IFERROR(MATCH(K888,Kanban!$A$8:$AI$8,0),COLUMN(Kanban!$D$8))))</f>
        <v/>
      </c>
      <c r="AB888" s="86" t="str">
        <f>IF(X888=0,"",2*COUNTIF($AA$5:AA888,AA888)+$AF$5)</f>
        <v/>
      </c>
      <c r="AC888" s="106" t="str">
        <f t="shared" si="281"/>
        <v>-</v>
      </c>
      <c r="BF888" s="111" t="str">
        <f t="array" ref="BF888">IFERROR(SMALL(IF($D$5:$D$1004=$AP$6,$N$5:$N$1004,""),B888),"")</f>
        <v/>
      </c>
      <c r="BG888" s="112" t="str">
        <f>IF(IFERROR(MATCH(BF888,$BF$4:BF887,0),0)=0,MAX($BG$4:BG887)+1,"")</f>
        <v/>
      </c>
      <c r="BH888" s="113" t="str">
        <f t="shared" si="276"/>
        <v/>
      </c>
      <c r="BI888" s="112" t="str">
        <f t="shared" si="277"/>
        <v/>
      </c>
      <c r="BJ888" s="86" t="str">
        <f t="shared" si="278"/>
        <v/>
      </c>
      <c r="BK888" s="86" t="str">
        <f t="shared" si="282"/>
        <v/>
      </c>
      <c r="BL888" s="86" t="str">
        <f t="shared" si="279"/>
        <v/>
      </c>
      <c r="BM888" s="86" t="str">
        <f t="shared" si="283"/>
        <v/>
      </c>
    </row>
    <row r="889" spans="2:65" s="7" customFormat="1" x14ac:dyDescent="0.25">
      <c r="B889" s="104">
        <v>885</v>
      </c>
      <c r="C889" s="86">
        <f>IFERROR(INDEX(Backlog!B$6:B$1005,Calculation!$B889,1),"")</f>
        <v>0</v>
      </c>
      <c r="D889" s="86" t="str">
        <f>IFERROR(IF(INDEX(Backlog!C$6:C$1005,Calculation!$B889,1)="","",INDEX(Backlog!C$6:C$1005,Calculation!$B889,1)),"")</f>
        <v/>
      </c>
      <c r="E889" s="86" t="str">
        <f>IFERROR(""&amp;INDEX(Backlog!D$6:D$1005,Calculation!$B889,1),"")</f>
        <v/>
      </c>
      <c r="F889" s="86" t="str">
        <f>IFERROR(""&amp;INDEX(Backlog!E$6:E$1005,Calculation!$B889,1),"")</f>
        <v/>
      </c>
      <c r="G889" s="86" t="str">
        <f>IFERROR(""&amp;INDEX(Backlog!F$6:F$1005,Calculation!$B889,1),"")</f>
        <v/>
      </c>
      <c r="H889" s="86" t="str">
        <f>IFERROR(IF(INDEX(Backlog!G$6:G$1005,Calculation!$B889,1)="","",INDEX(Backlog!G$6:G$1005,Calculation!$B889,1)),"")</f>
        <v/>
      </c>
      <c r="I889" s="86" t="str">
        <f>IFERROR(IF(INDEX(Backlog!H$6:H$1005,Calculation!$B889,1)="","Not set",INDEX(Backlog!H$6:H$1005,Calculation!$B889,1)),"")</f>
        <v>Not set</v>
      </c>
      <c r="J889" s="86" t="str">
        <f>IFERROR(""&amp;INDEX(Backlog!I$6:I$1005,Calculation!$B889,1),"")</f>
        <v/>
      </c>
      <c r="K889" s="86" t="str">
        <f>IFERROR(IF(LEN(INDEX(Backlog!J$6:J$1005,Calculation!$B889,1))=0,"Not set",INDEX(Backlog!J$6:J$1005,Calculation!$B889,1)),"")</f>
        <v>Not set</v>
      </c>
      <c r="L889" s="105" t="str">
        <f>IFERROR(IF(INDEX(Backlog!K$6:K$1005,Calculation!$B889,1)="","",INDEX(Backlog!K$6:K$1005,Calculation!$B889,1)),"")</f>
        <v/>
      </c>
      <c r="M889" s="105" t="str">
        <f t="shared" si="266"/>
        <v/>
      </c>
      <c r="N889" s="105" t="str">
        <f>IFERROR(IF(INDEX(Backlog!L$6:L$1005,Calculation!$B889,1)="","",INDEX(Backlog!L$6:L$1005,Calculation!$B889,1)),"")</f>
        <v/>
      </c>
      <c r="O889" s="105" t="str">
        <f t="shared" si="267"/>
        <v/>
      </c>
      <c r="P889" s="86" t="str">
        <f>IFERROR(""&amp;INDEX(Backlog!M$6:M$1005,Calculation!$B889,1),"")</f>
        <v/>
      </c>
      <c r="Q889" s="106" t="str">
        <f t="shared" si="268"/>
        <v/>
      </c>
      <c r="R889" s="106">
        <f t="shared" si="269"/>
        <v>0</v>
      </c>
      <c r="T889" s="107">
        <f t="shared" si="270"/>
        <v>0</v>
      </c>
      <c r="U889" s="86">
        <f t="shared" si="271"/>
        <v>1</v>
      </c>
      <c r="V889" s="86">
        <f t="shared" si="272"/>
        <v>1</v>
      </c>
      <c r="W889" s="86">
        <f t="shared" si="273"/>
        <v>1</v>
      </c>
      <c r="X889" s="86">
        <f t="shared" si="280"/>
        <v>0</v>
      </c>
      <c r="Y889" s="86" t="str">
        <f t="shared" si="274"/>
        <v xml:space="preserve">#0 - </v>
      </c>
      <c r="Z889" s="86" t="str">
        <f t="shared" si="275"/>
        <v>-</v>
      </c>
      <c r="AA889" s="86" t="str">
        <f>IF(X889=0,"",IF(LEN(K889)=0,COLUMN(Kanban!$D$8),IFERROR(MATCH(K889,Kanban!$A$8:$AI$8,0),COLUMN(Kanban!$D$8))))</f>
        <v/>
      </c>
      <c r="AB889" s="86" t="str">
        <f>IF(X889=0,"",2*COUNTIF($AA$5:AA889,AA889)+$AF$5)</f>
        <v/>
      </c>
      <c r="AC889" s="106" t="str">
        <f t="shared" si="281"/>
        <v>-</v>
      </c>
      <c r="BF889" s="111" t="str">
        <f t="array" ref="BF889">IFERROR(SMALL(IF($D$5:$D$1004=$AP$6,$N$5:$N$1004,""),B889),"")</f>
        <v/>
      </c>
      <c r="BG889" s="112" t="str">
        <f>IF(IFERROR(MATCH(BF889,$BF$4:BF888,0),0)=0,MAX($BG$4:BG888)+1,"")</f>
        <v/>
      </c>
      <c r="BH889" s="113" t="str">
        <f t="shared" si="276"/>
        <v/>
      </c>
      <c r="BI889" s="112" t="str">
        <f t="shared" si="277"/>
        <v/>
      </c>
      <c r="BJ889" s="86" t="str">
        <f t="shared" si="278"/>
        <v/>
      </c>
      <c r="BK889" s="86" t="str">
        <f t="shared" si="282"/>
        <v/>
      </c>
      <c r="BL889" s="86" t="str">
        <f t="shared" si="279"/>
        <v/>
      </c>
      <c r="BM889" s="86" t="str">
        <f t="shared" si="283"/>
        <v/>
      </c>
    </row>
    <row r="890" spans="2:65" s="7" customFormat="1" x14ac:dyDescent="0.25">
      <c r="B890" s="104">
        <v>886</v>
      </c>
      <c r="C890" s="86">
        <f>IFERROR(INDEX(Backlog!B$6:B$1005,Calculation!$B890,1),"")</f>
        <v>0</v>
      </c>
      <c r="D890" s="86" t="str">
        <f>IFERROR(IF(INDEX(Backlog!C$6:C$1005,Calculation!$B890,1)="","",INDEX(Backlog!C$6:C$1005,Calculation!$B890,1)),"")</f>
        <v/>
      </c>
      <c r="E890" s="86" t="str">
        <f>IFERROR(""&amp;INDEX(Backlog!D$6:D$1005,Calculation!$B890,1),"")</f>
        <v/>
      </c>
      <c r="F890" s="86" t="str">
        <f>IFERROR(""&amp;INDEX(Backlog!E$6:E$1005,Calculation!$B890,1),"")</f>
        <v/>
      </c>
      <c r="G890" s="86" t="str">
        <f>IFERROR(""&amp;INDEX(Backlog!F$6:F$1005,Calculation!$B890,1),"")</f>
        <v/>
      </c>
      <c r="H890" s="86" t="str">
        <f>IFERROR(IF(INDEX(Backlog!G$6:G$1005,Calculation!$B890,1)="","",INDEX(Backlog!G$6:G$1005,Calculation!$B890,1)),"")</f>
        <v/>
      </c>
      <c r="I890" s="86" t="str">
        <f>IFERROR(IF(INDEX(Backlog!H$6:H$1005,Calculation!$B890,1)="","Not set",INDEX(Backlog!H$6:H$1005,Calculation!$B890,1)),"")</f>
        <v>Not set</v>
      </c>
      <c r="J890" s="86" t="str">
        <f>IFERROR(""&amp;INDEX(Backlog!I$6:I$1005,Calculation!$B890,1),"")</f>
        <v/>
      </c>
      <c r="K890" s="86" t="str">
        <f>IFERROR(IF(LEN(INDEX(Backlog!J$6:J$1005,Calculation!$B890,1))=0,"Not set",INDEX(Backlog!J$6:J$1005,Calculation!$B890,1)),"")</f>
        <v>Not set</v>
      </c>
      <c r="L890" s="105" t="str">
        <f>IFERROR(IF(INDEX(Backlog!K$6:K$1005,Calculation!$B890,1)="","",INDEX(Backlog!K$6:K$1005,Calculation!$B890,1)),"")</f>
        <v/>
      </c>
      <c r="M890" s="105" t="str">
        <f t="shared" si="266"/>
        <v/>
      </c>
      <c r="N890" s="105" t="str">
        <f>IFERROR(IF(INDEX(Backlog!L$6:L$1005,Calculation!$B890,1)="","",INDEX(Backlog!L$6:L$1005,Calculation!$B890,1)),"")</f>
        <v/>
      </c>
      <c r="O890" s="105" t="str">
        <f t="shared" si="267"/>
        <v/>
      </c>
      <c r="P890" s="86" t="str">
        <f>IFERROR(""&amp;INDEX(Backlog!M$6:M$1005,Calculation!$B890,1),"")</f>
        <v/>
      </c>
      <c r="Q890" s="106" t="str">
        <f t="shared" si="268"/>
        <v/>
      </c>
      <c r="R890" s="106">
        <f t="shared" si="269"/>
        <v>0</v>
      </c>
      <c r="T890" s="107">
        <f t="shared" si="270"/>
        <v>0</v>
      </c>
      <c r="U890" s="86">
        <f t="shared" si="271"/>
        <v>1</v>
      </c>
      <c r="V890" s="86">
        <f t="shared" si="272"/>
        <v>1</v>
      </c>
      <c r="W890" s="86">
        <f t="shared" si="273"/>
        <v>1</v>
      </c>
      <c r="X890" s="86">
        <f t="shared" si="280"/>
        <v>0</v>
      </c>
      <c r="Y890" s="86" t="str">
        <f t="shared" si="274"/>
        <v xml:space="preserve">#0 - </v>
      </c>
      <c r="Z890" s="86" t="str">
        <f t="shared" si="275"/>
        <v>-</v>
      </c>
      <c r="AA890" s="86" t="str">
        <f>IF(X890=0,"",IF(LEN(K890)=0,COLUMN(Kanban!$D$8),IFERROR(MATCH(K890,Kanban!$A$8:$AI$8,0),COLUMN(Kanban!$D$8))))</f>
        <v/>
      </c>
      <c r="AB890" s="86" t="str">
        <f>IF(X890=0,"",2*COUNTIF($AA$5:AA890,AA890)+$AF$5)</f>
        <v/>
      </c>
      <c r="AC890" s="106" t="str">
        <f t="shared" si="281"/>
        <v>-</v>
      </c>
      <c r="BF890" s="111" t="str">
        <f t="array" ref="BF890">IFERROR(SMALL(IF($D$5:$D$1004=$AP$6,$N$5:$N$1004,""),B890),"")</f>
        <v/>
      </c>
      <c r="BG890" s="112" t="str">
        <f>IF(IFERROR(MATCH(BF890,$BF$4:BF889,0),0)=0,MAX($BG$4:BG889)+1,"")</f>
        <v/>
      </c>
      <c r="BH890" s="113" t="str">
        <f t="shared" si="276"/>
        <v/>
      </c>
      <c r="BI890" s="112" t="str">
        <f t="shared" si="277"/>
        <v/>
      </c>
      <c r="BJ890" s="86" t="str">
        <f t="shared" si="278"/>
        <v/>
      </c>
      <c r="BK890" s="86" t="str">
        <f t="shared" si="282"/>
        <v/>
      </c>
      <c r="BL890" s="86" t="str">
        <f t="shared" si="279"/>
        <v/>
      </c>
      <c r="BM890" s="86" t="str">
        <f t="shared" si="283"/>
        <v/>
      </c>
    </row>
    <row r="891" spans="2:65" s="7" customFormat="1" x14ac:dyDescent="0.25">
      <c r="B891" s="104">
        <v>887</v>
      </c>
      <c r="C891" s="86">
        <f>IFERROR(INDEX(Backlog!B$6:B$1005,Calculation!$B891,1),"")</f>
        <v>0</v>
      </c>
      <c r="D891" s="86" t="str">
        <f>IFERROR(IF(INDEX(Backlog!C$6:C$1005,Calculation!$B891,1)="","",INDEX(Backlog!C$6:C$1005,Calculation!$B891,1)),"")</f>
        <v/>
      </c>
      <c r="E891" s="86" t="str">
        <f>IFERROR(""&amp;INDEX(Backlog!D$6:D$1005,Calculation!$B891,1),"")</f>
        <v/>
      </c>
      <c r="F891" s="86" t="str">
        <f>IFERROR(""&amp;INDEX(Backlog!E$6:E$1005,Calculation!$B891,1),"")</f>
        <v/>
      </c>
      <c r="G891" s="86" t="str">
        <f>IFERROR(""&amp;INDEX(Backlog!F$6:F$1005,Calculation!$B891,1),"")</f>
        <v/>
      </c>
      <c r="H891" s="86" t="str">
        <f>IFERROR(IF(INDEX(Backlog!G$6:G$1005,Calculation!$B891,1)="","",INDEX(Backlog!G$6:G$1005,Calculation!$B891,1)),"")</f>
        <v/>
      </c>
      <c r="I891" s="86" t="str">
        <f>IFERROR(IF(INDEX(Backlog!H$6:H$1005,Calculation!$B891,1)="","Not set",INDEX(Backlog!H$6:H$1005,Calculation!$B891,1)),"")</f>
        <v>Not set</v>
      </c>
      <c r="J891" s="86" t="str">
        <f>IFERROR(""&amp;INDEX(Backlog!I$6:I$1005,Calculation!$B891,1),"")</f>
        <v/>
      </c>
      <c r="K891" s="86" t="str">
        <f>IFERROR(IF(LEN(INDEX(Backlog!J$6:J$1005,Calculation!$B891,1))=0,"Not set",INDEX(Backlog!J$6:J$1005,Calculation!$B891,1)),"")</f>
        <v>Not set</v>
      </c>
      <c r="L891" s="105" t="str">
        <f>IFERROR(IF(INDEX(Backlog!K$6:K$1005,Calculation!$B891,1)="","",INDEX(Backlog!K$6:K$1005,Calculation!$B891,1)),"")</f>
        <v/>
      </c>
      <c r="M891" s="105" t="str">
        <f t="shared" si="266"/>
        <v/>
      </c>
      <c r="N891" s="105" t="str">
        <f>IFERROR(IF(INDEX(Backlog!L$6:L$1005,Calculation!$B891,1)="","",INDEX(Backlog!L$6:L$1005,Calculation!$B891,1)),"")</f>
        <v/>
      </c>
      <c r="O891" s="105" t="str">
        <f t="shared" si="267"/>
        <v/>
      </c>
      <c r="P891" s="86" t="str">
        <f>IFERROR(""&amp;INDEX(Backlog!M$6:M$1005,Calculation!$B891,1),"")</f>
        <v/>
      </c>
      <c r="Q891" s="106" t="str">
        <f t="shared" si="268"/>
        <v/>
      </c>
      <c r="R891" s="106">
        <f t="shared" si="269"/>
        <v>0</v>
      </c>
      <c r="T891" s="107">
        <f t="shared" si="270"/>
        <v>0</v>
      </c>
      <c r="U891" s="86">
        <f t="shared" si="271"/>
        <v>1</v>
      </c>
      <c r="V891" s="86">
        <f t="shared" si="272"/>
        <v>1</v>
      </c>
      <c r="W891" s="86">
        <f t="shared" si="273"/>
        <v>1</v>
      </c>
      <c r="X891" s="86">
        <f t="shared" si="280"/>
        <v>0</v>
      </c>
      <c r="Y891" s="86" t="str">
        <f t="shared" si="274"/>
        <v xml:space="preserve">#0 - </v>
      </c>
      <c r="Z891" s="86" t="str">
        <f t="shared" si="275"/>
        <v>-</v>
      </c>
      <c r="AA891" s="86" t="str">
        <f>IF(X891=0,"",IF(LEN(K891)=0,COLUMN(Kanban!$D$8),IFERROR(MATCH(K891,Kanban!$A$8:$AI$8,0),COLUMN(Kanban!$D$8))))</f>
        <v/>
      </c>
      <c r="AB891" s="86" t="str">
        <f>IF(X891=0,"",2*COUNTIF($AA$5:AA891,AA891)+$AF$5)</f>
        <v/>
      </c>
      <c r="AC891" s="106" t="str">
        <f t="shared" si="281"/>
        <v>-</v>
      </c>
      <c r="BF891" s="111" t="str">
        <f t="array" ref="BF891">IFERROR(SMALL(IF($D$5:$D$1004=$AP$6,$N$5:$N$1004,""),B891),"")</f>
        <v/>
      </c>
      <c r="BG891" s="112" t="str">
        <f>IF(IFERROR(MATCH(BF891,$BF$4:BF890,0),0)=0,MAX($BG$4:BG890)+1,"")</f>
        <v/>
      </c>
      <c r="BH891" s="113" t="str">
        <f t="shared" si="276"/>
        <v/>
      </c>
      <c r="BI891" s="112" t="str">
        <f t="shared" si="277"/>
        <v/>
      </c>
      <c r="BJ891" s="86" t="str">
        <f t="shared" si="278"/>
        <v/>
      </c>
      <c r="BK891" s="86" t="str">
        <f t="shared" si="282"/>
        <v/>
      </c>
      <c r="BL891" s="86" t="str">
        <f t="shared" si="279"/>
        <v/>
      </c>
      <c r="BM891" s="86" t="str">
        <f t="shared" si="283"/>
        <v/>
      </c>
    </row>
    <row r="892" spans="2:65" s="7" customFormat="1" x14ac:dyDescent="0.25">
      <c r="B892" s="104">
        <v>888</v>
      </c>
      <c r="C892" s="86">
        <f>IFERROR(INDEX(Backlog!B$6:B$1005,Calculation!$B892,1),"")</f>
        <v>0</v>
      </c>
      <c r="D892" s="86" t="str">
        <f>IFERROR(IF(INDEX(Backlog!C$6:C$1005,Calculation!$B892,1)="","",INDEX(Backlog!C$6:C$1005,Calculation!$B892,1)),"")</f>
        <v/>
      </c>
      <c r="E892" s="86" t="str">
        <f>IFERROR(""&amp;INDEX(Backlog!D$6:D$1005,Calculation!$B892,1),"")</f>
        <v/>
      </c>
      <c r="F892" s="86" t="str">
        <f>IFERROR(""&amp;INDEX(Backlog!E$6:E$1005,Calculation!$B892,1),"")</f>
        <v/>
      </c>
      <c r="G892" s="86" t="str">
        <f>IFERROR(""&amp;INDEX(Backlog!F$6:F$1005,Calculation!$B892,1),"")</f>
        <v/>
      </c>
      <c r="H892" s="86" t="str">
        <f>IFERROR(IF(INDEX(Backlog!G$6:G$1005,Calculation!$B892,1)="","",INDEX(Backlog!G$6:G$1005,Calculation!$B892,1)),"")</f>
        <v/>
      </c>
      <c r="I892" s="86" t="str">
        <f>IFERROR(IF(INDEX(Backlog!H$6:H$1005,Calculation!$B892,1)="","Not set",INDEX(Backlog!H$6:H$1005,Calculation!$B892,1)),"")</f>
        <v>Not set</v>
      </c>
      <c r="J892" s="86" t="str">
        <f>IFERROR(""&amp;INDEX(Backlog!I$6:I$1005,Calculation!$B892,1),"")</f>
        <v/>
      </c>
      <c r="K892" s="86" t="str">
        <f>IFERROR(IF(LEN(INDEX(Backlog!J$6:J$1005,Calculation!$B892,1))=0,"Not set",INDEX(Backlog!J$6:J$1005,Calculation!$B892,1)),"")</f>
        <v>Not set</v>
      </c>
      <c r="L892" s="105" t="str">
        <f>IFERROR(IF(INDEX(Backlog!K$6:K$1005,Calculation!$B892,1)="","",INDEX(Backlog!K$6:K$1005,Calculation!$B892,1)),"")</f>
        <v/>
      </c>
      <c r="M892" s="105" t="str">
        <f t="shared" si="266"/>
        <v/>
      </c>
      <c r="N892" s="105" t="str">
        <f>IFERROR(IF(INDEX(Backlog!L$6:L$1005,Calculation!$B892,1)="","",INDEX(Backlog!L$6:L$1005,Calculation!$B892,1)),"")</f>
        <v/>
      </c>
      <c r="O892" s="105" t="str">
        <f t="shared" si="267"/>
        <v/>
      </c>
      <c r="P892" s="86" t="str">
        <f>IFERROR(""&amp;INDEX(Backlog!M$6:M$1005,Calculation!$B892,1),"")</f>
        <v/>
      </c>
      <c r="Q892" s="106" t="str">
        <f t="shared" si="268"/>
        <v/>
      </c>
      <c r="R892" s="106">
        <f t="shared" si="269"/>
        <v>0</v>
      </c>
      <c r="T892" s="107">
        <f t="shared" si="270"/>
        <v>0</v>
      </c>
      <c r="U892" s="86">
        <f t="shared" si="271"/>
        <v>1</v>
      </c>
      <c r="V892" s="86">
        <f t="shared" si="272"/>
        <v>1</v>
      </c>
      <c r="W892" s="86">
        <f t="shared" si="273"/>
        <v>1</v>
      </c>
      <c r="X892" s="86">
        <f t="shared" si="280"/>
        <v>0</v>
      </c>
      <c r="Y892" s="86" t="str">
        <f t="shared" si="274"/>
        <v xml:space="preserve">#0 - </v>
      </c>
      <c r="Z892" s="86" t="str">
        <f t="shared" si="275"/>
        <v>-</v>
      </c>
      <c r="AA892" s="86" t="str">
        <f>IF(X892=0,"",IF(LEN(K892)=0,COLUMN(Kanban!$D$8),IFERROR(MATCH(K892,Kanban!$A$8:$AI$8,0),COLUMN(Kanban!$D$8))))</f>
        <v/>
      </c>
      <c r="AB892" s="86" t="str">
        <f>IF(X892=0,"",2*COUNTIF($AA$5:AA892,AA892)+$AF$5)</f>
        <v/>
      </c>
      <c r="AC892" s="106" t="str">
        <f t="shared" si="281"/>
        <v>-</v>
      </c>
      <c r="BF892" s="111" t="str">
        <f t="array" ref="BF892">IFERROR(SMALL(IF($D$5:$D$1004=$AP$6,$N$5:$N$1004,""),B892),"")</f>
        <v/>
      </c>
      <c r="BG892" s="112" t="str">
        <f>IF(IFERROR(MATCH(BF892,$BF$4:BF891,0),0)=0,MAX($BG$4:BG891)+1,"")</f>
        <v/>
      </c>
      <c r="BH892" s="113" t="str">
        <f t="shared" si="276"/>
        <v/>
      </c>
      <c r="BI892" s="112" t="str">
        <f t="shared" si="277"/>
        <v/>
      </c>
      <c r="BJ892" s="86" t="str">
        <f t="shared" si="278"/>
        <v/>
      </c>
      <c r="BK892" s="86" t="str">
        <f t="shared" si="282"/>
        <v/>
      </c>
      <c r="BL892" s="86" t="str">
        <f t="shared" si="279"/>
        <v/>
      </c>
      <c r="BM892" s="86" t="str">
        <f t="shared" si="283"/>
        <v/>
      </c>
    </row>
    <row r="893" spans="2:65" s="7" customFormat="1" x14ac:dyDescent="0.25">
      <c r="B893" s="104">
        <v>889</v>
      </c>
      <c r="C893" s="86">
        <f>IFERROR(INDEX(Backlog!B$6:B$1005,Calculation!$B893,1),"")</f>
        <v>0</v>
      </c>
      <c r="D893" s="86" t="str">
        <f>IFERROR(IF(INDEX(Backlog!C$6:C$1005,Calculation!$B893,1)="","",INDEX(Backlog!C$6:C$1005,Calculation!$B893,1)),"")</f>
        <v/>
      </c>
      <c r="E893" s="86" t="str">
        <f>IFERROR(""&amp;INDEX(Backlog!D$6:D$1005,Calculation!$B893,1),"")</f>
        <v/>
      </c>
      <c r="F893" s="86" t="str">
        <f>IFERROR(""&amp;INDEX(Backlog!E$6:E$1005,Calculation!$B893,1),"")</f>
        <v/>
      </c>
      <c r="G893" s="86" t="str">
        <f>IFERROR(""&amp;INDEX(Backlog!F$6:F$1005,Calculation!$B893,1),"")</f>
        <v/>
      </c>
      <c r="H893" s="86" t="str">
        <f>IFERROR(IF(INDEX(Backlog!G$6:G$1005,Calculation!$B893,1)="","",INDEX(Backlog!G$6:G$1005,Calculation!$B893,1)),"")</f>
        <v/>
      </c>
      <c r="I893" s="86" t="str">
        <f>IFERROR(IF(INDEX(Backlog!H$6:H$1005,Calculation!$B893,1)="","Not set",INDEX(Backlog!H$6:H$1005,Calculation!$B893,1)),"")</f>
        <v>Not set</v>
      </c>
      <c r="J893" s="86" t="str">
        <f>IFERROR(""&amp;INDEX(Backlog!I$6:I$1005,Calculation!$B893,1),"")</f>
        <v/>
      </c>
      <c r="K893" s="86" t="str">
        <f>IFERROR(IF(LEN(INDEX(Backlog!J$6:J$1005,Calculation!$B893,1))=0,"Not set",INDEX(Backlog!J$6:J$1005,Calculation!$B893,1)),"")</f>
        <v>Not set</v>
      </c>
      <c r="L893" s="105" t="str">
        <f>IFERROR(IF(INDEX(Backlog!K$6:K$1005,Calculation!$B893,1)="","",INDEX(Backlog!K$6:K$1005,Calculation!$B893,1)),"")</f>
        <v/>
      </c>
      <c r="M893" s="105" t="str">
        <f t="shared" si="266"/>
        <v/>
      </c>
      <c r="N893" s="105" t="str">
        <f>IFERROR(IF(INDEX(Backlog!L$6:L$1005,Calculation!$B893,1)="","",INDEX(Backlog!L$6:L$1005,Calculation!$B893,1)),"")</f>
        <v/>
      </c>
      <c r="O893" s="105" t="str">
        <f t="shared" si="267"/>
        <v/>
      </c>
      <c r="P893" s="86" t="str">
        <f>IFERROR(""&amp;INDEX(Backlog!M$6:M$1005,Calculation!$B893,1),"")</f>
        <v/>
      </c>
      <c r="Q893" s="106" t="str">
        <f t="shared" si="268"/>
        <v/>
      </c>
      <c r="R893" s="106">
        <f t="shared" si="269"/>
        <v>0</v>
      </c>
      <c r="T893" s="107">
        <f t="shared" si="270"/>
        <v>0</v>
      </c>
      <c r="U893" s="86">
        <f t="shared" si="271"/>
        <v>1</v>
      </c>
      <c r="V893" s="86">
        <f t="shared" si="272"/>
        <v>1</v>
      </c>
      <c r="W893" s="86">
        <f t="shared" si="273"/>
        <v>1</v>
      </c>
      <c r="X893" s="86">
        <f t="shared" si="280"/>
        <v>0</v>
      </c>
      <c r="Y893" s="86" t="str">
        <f t="shared" si="274"/>
        <v xml:space="preserve">#0 - </v>
      </c>
      <c r="Z893" s="86" t="str">
        <f t="shared" si="275"/>
        <v>-</v>
      </c>
      <c r="AA893" s="86" t="str">
        <f>IF(X893=0,"",IF(LEN(K893)=0,COLUMN(Kanban!$D$8),IFERROR(MATCH(K893,Kanban!$A$8:$AI$8,0),COLUMN(Kanban!$D$8))))</f>
        <v/>
      </c>
      <c r="AB893" s="86" t="str">
        <f>IF(X893=0,"",2*COUNTIF($AA$5:AA893,AA893)+$AF$5)</f>
        <v/>
      </c>
      <c r="AC893" s="106" t="str">
        <f t="shared" si="281"/>
        <v>-</v>
      </c>
      <c r="BF893" s="111" t="str">
        <f t="array" ref="BF893">IFERROR(SMALL(IF($D$5:$D$1004=$AP$6,$N$5:$N$1004,""),B893),"")</f>
        <v/>
      </c>
      <c r="BG893" s="112" t="str">
        <f>IF(IFERROR(MATCH(BF893,$BF$4:BF892,0),0)=0,MAX($BG$4:BG892)+1,"")</f>
        <v/>
      </c>
      <c r="BH893" s="113" t="str">
        <f t="shared" si="276"/>
        <v/>
      </c>
      <c r="BI893" s="112" t="str">
        <f t="shared" si="277"/>
        <v/>
      </c>
      <c r="BJ893" s="86" t="str">
        <f t="shared" si="278"/>
        <v/>
      </c>
      <c r="BK893" s="86" t="str">
        <f t="shared" si="282"/>
        <v/>
      </c>
      <c r="BL893" s="86" t="str">
        <f t="shared" si="279"/>
        <v/>
      </c>
      <c r="BM893" s="86" t="str">
        <f t="shared" si="283"/>
        <v/>
      </c>
    </row>
    <row r="894" spans="2:65" s="7" customFormat="1" x14ac:dyDescent="0.25">
      <c r="B894" s="104">
        <v>890</v>
      </c>
      <c r="C894" s="86">
        <f>IFERROR(INDEX(Backlog!B$6:B$1005,Calculation!$B894,1),"")</f>
        <v>0</v>
      </c>
      <c r="D894" s="86" t="str">
        <f>IFERROR(IF(INDEX(Backlog!C$6:C$1005,Calculation!$B894,1)="","",INDEX(Backlog!C$6:C$1005,Calculation!$B894,1)),"")</f>
        <v/>
      </c>
      <c r="E894" s="86" t="str">
        <f>IFERROR(""&amp;INDEX(Backlog!D$6:D$1005,Calculation!$B894,1),"")</f>
        <v/>
      </c>
      <c r="F894" s="86" t="str">
        <f>IFERROR(""&amp;INDEX(Backlog!E$6:E$1005,Calculation!$B894,1),"")</f>
        <v/>
      </c>
      <c r="G894" s="86" t="str">
        <f>IFERROR(""&amp;INDEX(Backlog!F$6:F$1005,Calculation!$B894,1),"")</f>
        <v/>
      </c>
      <c r="H894" s="86" t="str">
        <f>IFERROR(IF(INDEX(Backlog!G$6:G$1005,Calculation!$B894,1)="","",INDEX(Backlog!G$6:G$1005,Calculation!$B894,1)),"")</f>
        <v/>
      </c>
      <c r="I894" s="86" t="str">
        <f>IFERROR(IF(INDEX(Backlog!H$6:H$1005,Calculation!$B894,1)="","Not set",INDEX(Backlog!H$6:H$1005,Calculation!$B894,1)),"")</f>
        <v>Not set</v>
      </c>
      <c r="J894" s="86" t="str">
        <f>IFERROR(""&amp;INDEX(Backlog!I$6:I$1005,Calculation!$B894,1),"")</f>
        <v/>
      </c>
      <c r="K894" s="86" t="str">
        <f>IFERROR(IF(LEN(INDEX(Backlog!J$6:J$1005,Calculation!$B894,1))=0,"Not set",INDEX(Backlog!J$6:J$1005,Calculation!$B894,1)),"")</f>
        <v>Not set</v>
      </c>
      <c r="L894" s="105" t="str">
        <f>IFERROR(IF(INDEX(Backlog!K$6:K$1005,Calculation!$B894,1)="","",INDEX(Backlog!K$6:K$1005,Calculation!$B894,1)),"")</f>
        <v/>
      </c>
      <c r="M894" s="105" t="str">
        <f t="shared" si="266"/>
        <v/>
      </c>
      <c r="N894" s="105" t="str">
        <f>IFERROR(IF(INDEX(Backlog!L$6:L$1005,Calculation!$B894,1)="","",INDEX(Backlog!L$6:L$1005,Calculation!$B894,1)),"")</f>
        <v/>
      </c>
      <c r="O894" s="105" t="str">
        <f t="shared" si="267"/>
        <v/>
      </c>
      <c r="P894" s="86" t="str">
        <f>IFERROR(""&amp;INDEX(Backlog!M$6:M$1005,Calculation!$B894,1),"")</f>
        <v/>
      </c>
      <c r="Q894" s="106" t="str">
        <f t="shared" si="268"/>
        <v/>
      </c>
      <c r="R894" s="106">
        <f t="shared" si="269"/>
        <v>0</v>
      </c>
      <c r="T894" s="107">
        <f t="shared" si="270"/>
        <v>0</v>
      </c>
      <c r="U894" s="86">
        <f t="shared" si="271"/>
        <v>1</v>
      </c>
      <c r="V894" s="86">
        <f t="shared" si="272"/>
        <v>1</v>
      </c>
      <c r="W894" s="86">
        <f t="shared" si="273"/>
        <v>1</v>
      </c>
      <c r="X894" s="86">
        <f t="shared" si="280"/>
        <v>0</v>
      </c>
      <c r="Y894" s="86" t="str">
        <f t="shared" si="274"/>
        <v xml:space="preserve">#0 - </v>
      </c>
      <c r="Z894" s="86" t="str">
        <f t="shared" si="275"/>
        <v>-</v>
      </c>
      <c r="AA894" s="86" t="str">
        <f>IF(X894=0,"",IF(LEN(K894)=0,COLUMN(Kanban!$D$8),IFERROR(MATCH(K894,Kanban!$A$8:$AI$8,0),COLUMN(Kanban!$D$8))))</f>
        <v/>
      </c>
      <c r="AB894" s="86" t="str">
        <f>IF(X894=0,"",2*COUNTIF($AA$5:AA894,AA894)+$AF$5)</f>
        <v/>
      </c>
      <c r="AC894" s="106" t="str">
        <f t="shared" si="281"/>
        <v>-</v>
      </c>
      <c r="BF894" s="111" t="str">
        <f t="array" ref="BF894">IFERROR(SMALL(IF($D$5:$D$1004=$AP$6,$N$5:$N$1004,""),B894),"")</f>
        <v/>
      </c>
      <c r="BG894" s="112" t="str">
        <f>IF(IFERROR(MATCH(BF894,$BF$4:BF893,0),0)=0,MAX($BG$4:BG893)+1,"")</f>
        <v/>
      </c>
      <c r="BH894" s="113" t="str">
        <f t="shared" si="276"/>
        <v/>
      </c>
      <c r="BI894" s="112" t="str">
        <f t="shared" si="277"/>
        <v/>
      </c>
      <c r="BJ894" s="86" t="str">
        <f t="shared" si="278"/>
        <v/>
      </c>
      <c r="BK894" s="86" t="str">
        <f t="shared" si="282"/>
        <v/>
      </c>
      <c r="BL894" s="86" t="str">
        <f t="shared" si="279"/>
        <v/>
      </c>
      <c r="BM894" s="86" t="str">
        <f t="shared" si="283"/>
        <v/>
      </c>
    </row>
    <row r="895" spans="2:65" s="7" customFormat="1" x14ac:dyDescent="0.25">
      <c r="B895" s="104">
        <v>891</v>
      </c>
      <c r="C895" s="86">
        <f>IFERROR(INDEX(Backlog!B$6:B$1005,Calculation!$B895,1),"")</f>
        <v>0</v>
      </c>
      <c r="D895" s="86" t="str">
        <f>IFERROR(IF(INDEX(Backlog!C$6:C$1005,Calculation!$B895,1)="","",INDEX(Backlog!C$6:C$1005,Calculation!$B895,1)),"")</f>
        <v/>
      </c>
      <c r="E895" s="86" t="str">
        <f>IFERROR(""&amp;INDEX(Backlog!D$6:D$1005,Calculation!$B895,1),"")</f>
        <v/>
      </c>
      <c r="F895" s="86" t="str">
        <f>IFERROR(""&amp;INDEX(Backlog!E$6:E$1005,Calculation!$B895,1),"")</f>
        <v/>
      </c>
      <c r="G895" s="86" t="str">
        <f>IFERROR(""&amp;INDEX(Backlog!F$6:F$1005,Calculation!$B895,1),"")</f>
        <v/>
      </c>
      <c r="H895" s="86" t="str">
        <f>IFERROR(IF(INDEX(Backlog!G$6:G$1005,Calculation!$B895,1)="","",INDEX(Backlog!G$6:G$1005,Calculation!$B895,1)),"")</f>
        <v/>
      </c>
      <c r="I895" s="86" t="str">
        <f>IFERROR(IF(INDEX(Backlog!H$6:H$1005,Calculation!$B895,1)="","Not set",INDEX(Backlog!H$6:H$1005,Calculation!$B895,1)),"")</f>
        <v>Not set</v>
      </c>
      <c r="J895" s="86" t="str">
        <f>IFERROR(""&amp;INDEX(Backlog!I$6:I$1005,Calculation!$B895,1),"")</f>
        <v/>
      </c>
      <c r="K895" s="86" t="str">
        <f>IFERROR(IF(LEN(INDEX(Backlog!J$6:J$1005,Calculation!$B895,1))=0,"Not set",INDEX(Backlog!J$6:J$1005,Calculation!$B895,1)),"")</f>
        <v>Not set</v>
      </c>
      <c r="L895" s="105" t="str">
        <f>IFERROR(IF(INDEX(Backlog!K$6:K$1005,Calculation!$B895,1)="","",INDEX(Backlog!K$6:K$1005,Calculation!$B895,1)),"")</f>
        <v/>
      </c>
      <c r="M895" s="105" t="str">
        <f t="shared" si="266"/>
        <v/>
      </c>
      <c r="N895" s="105" t="str">
        <f>IFERROR(IF(INDEX(Backlog!L$6:L$1005,Calculation!$B895,1)="","",INDEX(Backlog!L$6:L$1005,Calculation!$B895,1)),"")</f>
        <v/>
      </c>
      <c r="O895" s="105" t="str">
        <f t="shared" si="267"/>
        <v/>
      </c>
      <c r="P895" s="86" t="str">
        <f>IFERROR(""&amp;INDEX(Backlog!M$6:M$1005,Calculation!$B895,1),"")</f>
        <v/>
      </c>
      <c r="Q895" s="106" t="str">
        <f t="shared" si="268"/>
        <v/>
      </c>
      <c r="R895" s="106">
        <f t="shared" si="269"/>
        <v>0</v>
      </c>
      <c r="T895" s="107">
        <f t="shared" si="270"/>
        <v>0</v>
      </c>
      <c r="U895" s="86">
        <f t="shared" si="271"/>
        <v>1</v>
      </c>
      <c r="V895" s="86">
        <f t="shared" si="272"/>
        <v>1</v>
      </c>
      <c r="W895" s="86">
        <f t="shared" si="273"/>
        <v>1</v>
      </c>
      <c r="X895" s="86">
        <f t="shared" si="280"/>
        <v>0</v>
      </c>
      <c r="Y895" s="86" t="str">
        <f t="shared" si="274"/>
        <v xml:space="preserve">#0 - </v>
      </c>
      <c r="Z895" s="86" t="str">
        <f t="shared" si="275"/>
        <v>-</v>
      </c>
      <c r="AA895" s="86" t="str">
        <f>IF(X895=0,"",IF(LEN(K895)=0,COLUMN(Kanban!$D$8),IFERROR(MATCH(K895,Kanban!$A$8:$AI$8,0),COLUMN(Kanban!$D$8))))</f>
        <v/>
      </c>
      <c r="AB895" s="86" t="str">
        <f>IF(X895=0,"",2*COUNTIF($AA$5:AA895,AA895)+$AF$5)</f>
        <v/>
      </c>
      <c r="AC895" s="106" t="str">
        <f t="shared" si="281"/>
        <v>-</v>
      </c>
      <c r="BF895" s="111" t="str">
        <f t="array" ref="BF895">IFERROR(SMALL(IF($D$5:$D$1004=$AP$6,$N$5:$N$1004,""),B895),"")</f>
        <v/>
      </c>
      <c r="BG895" s="112" t="str">
        <f>IF(IFERROR(MATCH(BF895,$BF$4:BF894,0),0)=0,MAX($BG$4:BG894)+1,"")</f>
        <v/>
      </c>
      <c r="BH895" s="113" t="str">
        <f t="shared" si="276"/>
        <v/>
      </c>
      <c r="BI895" s="112" t="str">
        <f t="shared" si="277"/>
        <v/>
      </c>
      <c r="BJ895" s="86" t="str">
        <f t="shared" si="278"/>
        <v/>
      </c>
      <c r="BK895" s="86" t="str">
        <f t="shared" si="282"/>
        <v/>
      </c>
      <c r="BL895" s="86" t="str">
        <f t="shared" si="279"/>
        <v/>
      </c>
      <c r="BM895" s="86" t="str">
        <f t="shared" si="283"/>
        <v/>
      </c>
    </row>
    <row r="896" spans="2:65" s="7" customFormat="1" x14ac:dyDescent="0.25">
      <c r="B896" s="104">
        <v>892</v>
      </c>
      <c r="C896" s="86">
        <f>IFERROR(INDEX(Backlog!B$6:B$1005,Calculation!$B896,1),"")</f>
        <v>0</v>
      </c>
      <c r="D896" s="86" t="str">
        <f>IFERROR(IF(INDEX(Backlog!C$6:C$1005,Calculation!$B896,1)="","",INDEX(Backlog!C$6:C$1005,Calculation!$B896,1)),"")</f>
        <v/>
      </c>
      <c r="E896" s="86" t="str">
        <f>IFERROR(""&amp;INDEX(Backlog!D$6:D$1005,Calculation!$B896,1),"")</f>
        <v/>
      </c>
      <c r="F896" s="86" t="str">
        <f>IFERROR(""&amp;INDEX(Backlog!E$6:E$1005,Calculation!$B896,1),"")</f>
        <v/>
      </c>
      <c r="G896" s="86" t="str">
        <f>IFERROR(""&amp;INDEX(Backlog!F$6:F$1005,Calculation!$B896,1),"")</f>
        <v/>
      </c>
      <c r="H896" s="86" t="str">
        <f>IFERROR(IF(INDEX(Backlog!G$6:G$1005,Calculation!$B896,1)="","",INDEX(Backlog!G$6:G$1005,Calculation!$B896,1)),"")</f>
        <v/>
      </c>
      <c r="I896" s="86" t="str">
        <f>IFERROR(IF(INDEX(Backlog!H$6:H$1005,Calculation!$B896,1)="","Not set",INDEX(Backlog!H$6:H$1005,Calculation!$B896,1)),"")</f>
        <v>Not set</v>
      </c>
      <c r="J896" s="86" t="str">
        <f>IFERROR(""&amp;INDEX(Backlog!I$6:I$1005,Calculation!$B896,1),"")</f>
        <v/>
      </c>
      <c r="K896" s="86" t="str">
        <f>IFERROR(IF(LEN(INDEX(Backlog!J$6:J$1005,Calculation!$B896,1))=0,"Not set",INDEX(Backlog!J$6:J$1005,Calculation!$B896,1)),"")</f>
        <v>Not set</v>
      </c>
      <c r="L896" s="105" t="str">
        <f>IFERROR(IF(INDEX(Backlog!K$6:K$1005,Calculation!$B896,1)="","",INDEX(Backlog!K$6:K$1005,Calculation!$B896,1)),"")</f>
        <v/>
      </c>
      <c r="M896" s="105" t="str">
        <f t="shared" si="266"/>
        <v/>
      </c>
      <c r="N896" s="105" t="str">
        <f>IFERROR(IF(INDEX(Backlog!L$6:L$1005,Calculation!$B896,1)="","",INDEX(Backlog!L$6:L$1005,Calculation!$B896,1)),"")</f>
        <v/>
      </c>
      <c r="O896" s="105" t="str">
        <f t="shared" si="267"/>
        <v/>
      </c>
      <c r="P896" s="86" t="str">
        <f>IFERROR(""&amp;INDEX(Backlog!M$6:M$1005,Calculation!$B896,1),"")</f>
        <v/>
      </c>
      <c r="Q896" s="106" t="str">
        <f t="shared" si="268"/>
        <v/>
      </c>
      <c r="R896" s="106">
        <f t="shared" si="269"/>
        <v>0</v>
      </c>
      <c r="T896" s="107">
        <f t="shared" si="270"/>
        <v>0</v>
      </c>
      <c r="U896" s="86">
        <f t="shared" si="271"/>
        <v>1</v>
      </c>
      <c r="V896" s="86">
        <f t="shared" si="272"/>
        <v>1</v>
      </c>
      <c r="W896" s="86">
        <f t="shared" si="273"/>
        <v>1</v>
      </c>
      <c r="X896" s="86">
        <f t="shared" si="280"/>
        <v>0</v>
      </c>
      <c r="Y896" s="86" t="str">
        <f t="shared" si="274"/>
        <v xml:space="preserve">#0 - </v>
      </c>
      <c r="Z896" s="86" t="str">
        <f t="shared" si="275"/>
        <v>-</v>
      </c>
      <c r="AA896" s="86" t="str">
        <f>IF(X896=0,"",IF(LEN(K896)=0,COLUMN(Kanban!$D$8),IFERROR(MATCH(K896,Kanban!$A$8:$AI$8,0),COLUMN(Kanban!$D$8))))</f>
        <v/>
      </c>
      <c r="AB896" s="86" t="str">
        <f>IF(X896=0,"",2*COUNTIF($AA$5:AA896,AA896)+$AF$5)</f>
        <v/>
      </c>
      <c r="AC896" s="106" t="str">
        <f t="shared" si="281"/>
        <v>-</v>
      </c>
      <c r="BF896" s="111" t="str">
        <f t="array" ref="BF896">IFERROR(SMALL(IF($D$5:$D$1004=$AP$6,$N$5:$N$1004,""),B896),"")</f>
        <v/>
      </c>
      <c r="BG896" s="112" t="str">
        <f>IF(IFERROR(MATCH(BF896,$BF$4:BF895,0),0)=0,MAX($BG$4:BG895)+1,"")</f>
        <v/>
      </c>
      <c r="BH896" s="113" t="str">
        <f t="shared" si="276"/>
        <v/>
      </c>
      <c r="BI896" s="112" t="str">
        <f t="shared" si="277"/>
        <v/>
      </c>
      <c r="BJ896" s="86" t="str">
        <f t="shared" si="278"/>
        <v/>
      </c>
      <c r="BK896" s="86" t="str">
        <f t="shared" si="282"/>
        <v/>
      </c>
      <c r="BL896" s="86" t="str">
        <f t="shared" si="279"/>
        <v/>
      </c>
      <c r="BM896" s="86" t="str">
        <f t="shared" si="283"/>
        <v/>
      </c>
    </row>
    <row r="897" spans="2:65" s="7" customFormat="1" x14ac:dyDescent="0.25">
      <c r="B897" s="104">
        <v>893</v>
      </c>
      <c r="C897" s="86">
        <f>IFERROR(INDEX(Backlog!B$6:B$1005,Calculation!$B897,1),"")</f>
        <v>0</v>
      </c>
      <c r="D897" s="86" t="str">
        <f>IFERROR(IF(INDEX(Backlog!C$6:C$1005,Calculation!$B897,1)="","",INDEX(Backlog!C$6:C$1005,Calculation!$B897,1)),"")</f>
        <v/>
      </c>
      <c r="E897" s="86" t="str">
        <f>IFERROR(""&amp;INDEX(Backlog!D$6:D$1005,Calculation!$B897,1),"")</f>
        <v/>
      </c>
      <c r="F897" s="86" t="str">
        <f>IFERROR(""&amp;INDEX(Backlog!E$6:E$1005,Calculation!$B897,1),"")</f>
        <v/>
      </c>
      <c r="G897" s="86" t="str">
        <f>IFERROR(""&amp;INDEX(Backlog!F$6:F$1005,Calculation!$B897,1),"")</f>
        <v/>
      </c>
      <c r="H897" s="86" t="str">
        <f>IFERROR(IF(INDEX(Backlog!G$6:G$1005,Calculation!$B897,1)="","",INDEX(Backlog!G$6:G$1005,Calculation!$B897,1)),"")</f>
        <v/>
      </c>
      <c r="I897" s="86" t="str">
        <f>IFERROR(IF(INDEX(Backlog!H$6:H$1005,Calculation!$B897,1)="","Not set",INDEX(Backlog!H$6:H$1005,Calculation!$B897,1)),"")</f>
        <v>Not set</v>
      </c>
      <c r="J897" s="86" t="str">
        <f>IFERROR(""&amp;INDEX(Backlog!I$6:I$1005,Calculation!$B897,1),"")</f>
        <v/>
      </c>
      <c r="K897" s="86" t="str">
        <f>IFERROR(IF(LEN(INDEX(Backlog!J$6:J$1005,Calculation!$B897,1))=0,"Not set",INDEX(Backlog!J$6:J$1005,Calculation!$B897,1)),"")</f>
        <v>Not set</v>
      </c>
      <c r="L897" s="105" t="str">
        <f>IFERROR(IF(INDEX(Backlog!K$6:K$1005,Calculation!$B897,1)="","",INDEX(Backlog!K$6:K$1005,Calculation!$B897,1)),"")</f>
        <v/>
      </c>
      <c r="M897" s="105" t="str">
        <f t="shared" si="266"/>
        <v/>
      </c>
      <c r="N897" s="105" t="str">
        <f>IFERROR(IF(INDEX(Backlog!L$6:L$1005,Calculation!$B897,1)="","",INDEX(Backlog!L$6:L$1005,Calculation!$B897,1)),"")</f>
        <v/>
      </c>
      <c r="O897" s="105" t="str">
        <f t="shared" si="267"/>
        <v/>
      </c>
      <c r="P897" s="86" t="str">
        <f>IFERROR(""&amp;INDEX(Backlog!M$6:M$1005,Calculation!$B897,1),"")</f>
        <v/>
      </c>
      <c r="Q897" s="106" t="str">
        <f t="shared" si="268"/>
        <v/>
      </c>
      <c r="R897" s="106">
        <f t="shared" si="269"/>
        <v>0</v>
      </c>
      <c r="T897" s="107">
        <f t="shared" si="270"/>
        <v>0</v>
      </c>
      <c r="U897" s="86">
        <f t="shared" si="271"/>
        <v>1</v>
      </c>
      <c r="V897" s="86">
        <f t="shared" si="272"/>
        <v>1</v>
      </c>
      <c r="W897" s="86">
        <f t="shared" si="273"/>
        <v>1</v>
      </c>
      <c r="X897" s="86">
        <f t="shared" si="280"/>
        <v>0</v>
      </c>
      <c r="Y897" s="86" t="str">
        <f t="shared" si="274"/>
        <v xml:space="preserve">#0 - </v>
      </c>
      <c r="Z897" s="86" t="str">
        <f t="shared" si="275"/>
        <v>-</v>
      </c>
      <c r="AA897" s="86" t="str">
        <f>IF(X897=0,"",IF(LEN(K897)=0,COLUMN(Kanban!$D$8),IFERROR(MATCH(K897,Kanban!$A$8:$AI$8,0),COLUMN(Kanban!$D$8))))</f>
        <v/>
      </c>
      <c r="AB897" s="86" t="str">
        <f>IF(X897=0,"",2*COUNTIF($AA$5:AA897,AA897)+$AF$5)</f>
        <v/>
      </c>
      <c r="AC897" s="106" t="str">
        <f t="shared" si="281"/>
        <v>-</v>
      </c>
      <c r="BF897" s="111" t="str">
        <f t="array" ref="BF897">IFERROR(SMALL(IF($D$5:$D$1004=$AP$6,$N$5:$N$1004,""),B897),"")</f>
        <v/>
      </c>
      <c r="BG897" s="112" t="str">
        <f>IF(IFERROR(MATCH(BF897,$BF$4:BF896,0),0)=0,MAX($BG$4:BG896)+1,"")</f>
        <v/>
      </c>
      <c r="BH897" s="113" t="str">
        <f t="shared" si="276"/>
        <v/>
      </c>
      <c r="BI897" s="112" t="str">
        <f t="shared" si="277"/>
        <v/>
      </c>
      <c r="BJ897" s="86" t="str">
        <f t="shared" si="278"/>
        <v/>
      </c>
      <c r="BK897" s="86" t="str">
        <f t="shared" si="282"/>
        <v/>
      </c>
      <c r="BL897" s="86" t="str">
        <f t="shared" si="279"/>
        <v/>
      </c>
      <c r="BM897" s="86" t="str">
        <f t="shared" si="283"/>
        <v/>
      </c>
    </row>
    <row r="898" spans="2:65" s="7" customFormat="1" x14ac:dyDescent="0.25">
      <c r="B898" s="104">
        <v>894</v>
      </c>
      <c r="C898" s="86">
        <f>IFERROR(INDEX(Backlog!B$6:B$1005,Calculation!$B898,1),"")</f>
        <v>0</v>
      </c>
      <c r="D898" s="86" t="str">
        <f>IFERROR(IF(INDEX(Backlog!C$6:C$1005,Calculation!$B898,1)="","",INDEX(Backlog!C$6:C$1005,Calculation!$B898,1)),"")</f>
        <v/>
      </c>
      <c r="E898" s="86" t="str">
        <f>IFERROR(""&amp;INDEX(Backlog!D$6:D$1005,Calculation!$B898,1),"")</f>
        <v/>
      </c>
      <c r="F898" s="86" t="str">
        <f>IFERROR(""&amp;INDEX(Backlog!E$6:E$1005,Calculation!$B898,1),"")</f>
        <v/>
      </c>
      <c r="G898" s="86" t="str">
        <f>IFERROR(""&amp;INDEX(Backlog!F$6:F$1005,Calculation!$B898,1),"")</f>
        <v/>
      </c>
      <c r="H898" s="86" t="str">
        <f>IFERROR(IF(INDEX(Backlog!G$6:G$1005,Calculation!$B898,1)="","",INDEX(Backlog!G$6:G$1005,Calculation!$B898,1)),"")</f>
        <v/>
      </c>
      <c r="I898" s="86" t="str">
        <f>IFERROR(IF(INDEX(Backlog!H$6:H$1005,Calculation!$B898,1)="","Not set",INDEX(Backlog!H$6:H$1005,Calculation!$B898,1)),"")</f>
        <v>Not set</v>
      </c>
      <c r="J898" s="86" t="str">
        <f>IFERROR(""&amp;INDEX(Backlog!I$6:I$1005,Calculation!$B898,1),"")</f>
        <v/>
      </c>
      <c r="K898" s="86" t="str">
        <f>IFERROR(IF(LEN(INDEX(Backlog!J$6:J$1005,Calculation!$B898,1))=0,"Not set",INDEX(Backlog!J$6:J$1005,Calculation!$B898,1)),"")</f>
        <v>Not set</v>
      </c>
      <c r="L898" s="105" t="str">
        <f>IFERROR(IF(INDEX(Backlog!K$6:K$1005,Calculation!$B898,1)="","",INDEX(Backlog!K$6:K$1005,Calculation!$B898,1)),"")</f>
        <v/>
      </c>
      <c r="M898" s="105" t="str">
        <f t="shared" si="266"/>
        <v/>
      </c>
      <c r="N898" s="105" t="str">
        <f>IFERROR(IF(INDEX(Backlog!L$6:L$1005,Calculation!$B898,1)="","",INDEX(Backlog!L$6:L$1005,Calculation!$B898,1)),"")</f>
        <v/>
      </c>
      <c r="O898" s="105" t="str">
        <f t="shared" si="267"/>
        <v/>
      </c>
      <c r="P898" s="86" t="str">
        <f>IFERROR(""&amp;INDEX(Backlog!M$6:M$1005,Calculation!$B898,1),"")</f>
        <v/>
      </c>
      <c r="Q898" s="106" t="str">
        <f t="shared" si="268"/>
        <v/>
      </c>
      <c r="R898" s="106">
        <f t="shared" si="269"/>
        <v>0</v>
      </c>
      <c r="T898" s="107">
        <f t="shared" si="270"/>
        <v>0</v>
      </c>
      <c r="U898" s="86">
        <f t="shared" si="271"/>
        <v>1</v>
      </c>
      <c r="V898" s="86">
        <f t="shared" si="272"/>
        <v>1</v>
      </c>
      <c r="W898" s="86">
        <f t="shared" si="273"/>
        <v>1</v>
      </c>
      <c r="X898" s="86">
        <f t="shared" si="280"/>
        <v>0</v>
      </c>
      <c r="Y898" s="86" t="str">
        <f t="shared" si="274"/>
        <v xml:space="preserve">#0 - </v>
      </c>
      <c r="Z898" s="86" t="str">
        <f t="shared" si="275"/>
        <v>-</v>
      </c>
      <c r="AA898" s="86" t="str">
        <f>IF(X898=0,"",IF(LEN(K898)=0,COLUMN(Kanban!$D$8),IFERROR(MATCH(K898,Kanban!$A$8:$AI$8,0),COLUMN(Kanban!$D$8))))</f>
        <v/>
      </c>
      <c r="AB898" s="86" t="str">
        <f>IF(X898=0,"",2*COUNTIF($AA$5:AA898,AA898)+$AF$5)</f>
        <v/>
      </c>
      <c r="AC898" s="106" t="str">
        <f t="shared" si="281"/>
        <v>-</v>
      </c>
      <c r="BF898" s="111" t="str">
        <f t="array" ref="BF898">IFERROR(SMALL(IF($D$5:$D$1004=$AP$6,$N$5:$N$1004,""),B898),"")</f>
        <v/>
      </c>
      <c r="BG898" s="112" t="str">
        <f>IF(IFERROR(MATCH(BF898,$BF$4:BF897,0),0)=0,MAX($BG$4:BG897)+1,"")</f>
        <v/>
      </c>
      <c r="BH898" s="113" t="str">
        <f t="shared" si="276"/>
        <v/>
      </c>
      <c r="BI898" s="112" t="str">
        <f t="shared" si="277"/>
        <v/>
      </c>
      <c r="BJ898" s="86" t="str">
        <f t="shared" si="278"/>
        <v/>
      </c>
      <c r="BK898" s="86" t="str">
        <f t="shared" si="282"/>
        <v/>
      </c>
      <c r="BL898" s="86" t="str">
        <f t="shared" si="279"/>
        <v/>
      </c>
      <c r="BM898" s="86" t="str">
        <f t="shared" si="283"/>
        <v/>
      </c>
    </row>
    <row r="899" spans="2:65" s="7" customFormat="1" x14ac:dyDescent="0.25">
      <c r="B899" s="104">
        <v>895</v>
      </c>
      <c r="C899" s="86">
        <f>IFERROR(INDEX(Backlog!B$6:B$1005,Calculation!$B899,1),"")</f>
        <v>0</v>
      </c>
      <c r="D899" s="86" t="str">
        <f>IFERROR(IF(INDEX(Backlog!C$6:C$1005,Calculation!$B899,1)="","",INDEX(Backlog!C$6:C$1005,Calculation!$B899,1)),"")</f>
        <v/>
      </c>
      <c r="E899" s="86" t="str">
        <f>IFERROR(""&amp;INDEX(Backlog!D$6:D$1005,Calculation!$B899,1),"")</f>
        <v/>
      </c>
      <c r="F899" s="86" t="str">
        <f>IFERROR(""&amp;INDEX(Backlog!E$6:E$1005,Calculation!$B899,1),"")</f>
        <v/>
      </c>
      <c r="G899" s="86" t="str">
        <f>IFERROR(""&amp;INDEX(Backlog!F$6:F$1005,Calculation!$B899,1),"")</f>
        <v/>
      </c>
      <c r="H899" s="86" t="str">
        <f>IFERROR(IF(INDEX(Backlog!G$6:G$1005,Calculation!$B899,1)="","",INDEX(Backlog!G$6:G$1005,Calculation!$B899,1)),"")</f>
        <v/>
      </c>
      <c r="I899" s="86" t="str">
        <f>IFERROR(IF(INDEX(Backlog!H$6:H$1005,Calculation!$B899,1)="","Not set",INDEX(Backlog!H$6:H$1005,Calculation!$B899,1)),"")</f>
        <v>Not set</v>
      </c>
      <c r="J899" s="86" t="str">
        <f>IFERROR(""&amp;INDEX(Backlog!I$6:I$1005,Calculation!$B899,1),"")</f>
        <v/>
      </c>
      <c r="K899" s="86" t="str">
        <f>IFERROR(IF(LEN(INDEX(Backlog!J$6:J$1005,Calculation!$B899,1))=0,"Not set",INDEX(Backlog!J$6:J$1005,Calculation!$B899,1)),"")</f>
        <v>Not set</v>
      </c>
      <c r="L899" s="105" t="str">
        <f>IFERROR(IF(INDEX(Backlog!K$6:K$1005,Calculation!$B899,1)="","",INDEX(Backlog!K$6:K$1005,Calculation!$B899,1)),"")</f>
        <v/>
      </c>
      <c r="M899" s="105" t="str">
        <f t="shared" si="266"/>
        <v/>
      </c>
      <c r="N899" s="105" t="str">
        <f>IFERROR(IF(INDEX(Backlog!L$6:L$1005,Calculation!$B899,1)="","",INDEX(Backlog!L$6:L$1005,Calculation!$B899,1)),"")</f>
        <v/>
      </c>
      <c r="O899" s="105" t="str">
        <f t="shared" si="267"/>
        <v/>
      </c>
      <c r="P899" s="86" t="str">
        <f>IFERROR(""&amp;INDEX(Backlog!M$6:M$1005,Calculation!$B899,1),"")</f>
        <v/>
      </c>
      <c r="Q899" s="106" t="str">
        <f t="shared" si="268"/>
        <v/>
      </c>
      <c r="R899" s="106">
        <f t="shared" si="269"/>
        <v>0</v>
      </c>
      <c r="T899" s="107">
        <f t="shared" si="270"/>
        <v>0</v>
      </c>
      <c r="U899" s="86">
        <f t="shared" si="271"/>
        <v>1</v>
      </c>
      <c r="V899" s="86">
        <f t="shared" si="272"/>
        <v>1</v>
      </c>
      <c r="W899" s="86">
        <f t="shared" si="273"/>
        <v>1</v>
      </c>
      <c r="X899" s="86">
        <f t="shared" si="280"/>
        <v>0</v>
      </c>
      <c r="Y899" s="86" t="str">
        <f t="shared" si="274"/>
        <v xml:space="preserve">#0 - </v>
      </c>
      <c r="Z899" s="86" t="str">
        <f t="shared" si="275"/>
        <v>-</v>
      </c>
      <c r="AA899" s="86" t="str">
        <f>IF(X899=0,"",IF(LEN(K899)=0,COLUMN(Kanban!$D$8),IFERROR(MATCH(K899,Kanban!$A$8:$AI$8,0),COLUMN(Kanban!$D$8))))</f>
        <v/>
      </c>
      <c r="AB899" s="86" t="str">
        <f>IF(X899=0,"",2*COUNTIF($AA$5:AA899,AA899)+$AF$5)</f>
        <v/>
      </c>
      <c r="AC899" s="106" t="str">
        <f t="shared" si="281"/>
        <v>-</v>
      </c>
      <c r="BF899" s="111" t="str">
        <f t="array" ref="BF899">IFERROR(SMALL(IF($D$5:$D$1004=$AP$6,$N$5:$N$1004,""),B899),"")</f>
        <v/>
      </c>
      <c r="BG899" s="112" t="str">
        <f>IF(IFERROR(MATCH(BF899,$BF$4:BF898,0),0)=0,MAX($BG$4:BG898)+1,"")</f>
        <v/>
      </c>
      <c r="BH899" s="113" t="str">
        <f t="shared" si="276"/>
        <v/>
      </c>
      <c r="BI899" s="112" t="str">
        <f t="shared" si="277"/>
        <v/>
      </c>
      <c r="BJ899" s="86" t="str">
        <f t="shared" si="278"/>
        <v/>
      </c>
      <c r="BK899" s="86" t="str">
        <f t="shared" si="282"/>
        <v/>
      </c>
      <c r="BL899" s="86" t="str">
        <f t="shared" si="279"/>
        <v/>
      </c>
      <c r="BM899" s="86" t="str">
        <f t="shared" si="283"/>
        <v/>
      </c>
    </row>
    <row r="900" spans="2:65" s="7" customFormat="1" x14ac:dyDescent="0.25">
      <c r="B900" s="104">
        <v>896</v>
      </c>
      <c r="C900" s="86">
        <f>IFERROR(INDEX(Backlog!B$6:B$1005,Calculation!$B900,1),"")</f>
        <v>0</v>
      </c>
      <c r="D900" s="86" t="str">
        <f>IFERROR(IF(INDEX(Backlog!C$6:C$1005,Calculation!$B900,1)="","",INDEX(Backlog!C$6:C$1005,Calculation!$B900,1)),"")</f>
        <v/>
      </c>
      <c r="E900" s="86" t="str">
        <f>IFERROR(""&amp;INDEX(Backlog!D$6:D$1005,Calculation!$B900,1),"")</f>
        <v/>
      </c>
      <c r="F900" s="86" t="str">
        <f>IFERROR(""&amp;INDEX(Backlog!E$6:E$1005,Calculation!$B900,1),"")</f>
        <v/>
      </c>
      <c r="G900" s="86" t="str">
        <f>IFERROR(""&amp;INDEX(Backlog!F$6:F$1005,Calculation!$B900,1),"")</f>
        <v/>
      </c>
      <c r="H900" s="86" t="str">
        <f>IFERROR(IF(INDEX(Backlog!G$6:G$1005,Calculation!$B900,1)="","",INDEX(Backlog!G$6:G$1005,Calculation!$B900,1)),"")</f>
        <v/>
      </c>
      <c r="I900" s="86" t="str">
        <f>IFERROR(IF(INDEX(Backlog!H$6:H$1005,Calculation!$B900,1)="","Not set",INDEX(Backlog!H$6:H$1005,Calculation!$B900,1)),"")</f>
        <v>Not set</v>
      </c>
      <c r="J900" s="86" t="str">
        <f>IFERROR(""&amp;INDEX(Backlog!I$6:I$1005,Calculation!$B900,1),"")</f>
        <v/>
      </c>
      <c r="K900" s="86" t="str">
        <f>IFERROR(IF(LEN(INDEX(Backlog!J$6:J$1005,Calculation!$B900,1))=0,"Not set",INDEX(Backlog!J$6:J$1005,Calculation!$B900,1)),"")</f>
        <v>Not set</v>
      </c>
      <c r="L900" s="105" t="str">
        <f>IFERROR(IF(INDEX(Backlog!K$6:K$1005,Calculation!$B900,1)="","",INDEX(Backlog!K$6:K$1005,Calculation!$B900,1)),"")</f>
        <v/>
      </c>
      <c r="M900" s="105" t="str">
        <f t="shared" si="266"/>
        <v/>
      </c>
      <c r="N900" s="105" t="str">
        <f>IFERROR(IF(INDEX(Backlog!L$6:L$1005,Calculation!$B900,1)="","",INDEX(Backlog!L$6:L$1005,Calculation!$B900,1)),"")</f>
        <v/>
      </c>
      <c r="O900" s="105" t="str">
        <f t="shared" si="267"/>
        <v/>
      </c>
      <c r="P900" s="86" t="str">
        <f>IFERROR(""&amp;INDEX(Backlog!M$6:M$1005,Calculation!$B900,1),"")</f>
        <v/>
      </c>
      <c r="Q900" s="106" t="str">
        <f t="shared" si="268"/>
        <v/>
      </c>
      <c r="R900" s="106">
        <f t="shared" si="269"/>
        <v>0</v>
      </c>
      <c r="T900" s="107">
        <f t="shared" si="270"/>
        <v>0</v>
      </c>
      <c r="U900" s="86">
        <f t="shared" si="271"/>
        <v>1</v>
      </c>
      <c r="V900" s="86">
        <f t="shared" si="272"/>
        <v>1</v>
      </c>
      <c r="W900" s="86">
        <f t="shared" si="273"/>
        <v>1</v>
      </c>
      <c r="X900" s="86">
        <f t="shared" si="280"/>
        <v>0</v>
      </c>
      <c r="Y900" s="86" t="str">
        <f t="shared" si="274"/>
        <v xml:space="preserve">#0 - </v>
      </c>
      <c r="Z900" s="86" t="str">
        <f t="shared" si="275"/>
        <v>-</v>
      </c>
      <c r="AA900" s="86" t="str">
        <f>IF(X900=0,"",IF(LEN(K900)=0,COLUMN(Kanban!$D$8),IFERROR(MATCH(K900,Kanban!$A$8:$AI$8,0),COLUMN(Kanban!$D$8))))</f>
        <v/>
      </c>
      <c r="AB900" s="86" t="str">
        <f>IF(X900=0,"",2*COUNTIF($AA$5:AA900,AA900)+$AF$5)</f>
        <v/>
      </c>
      <c r="AC900" s="106" t="str">
        <f t="shared" si="281"/>
        <v>-</v>
      </c>
      <c r="BF900" s="111" t="str">
        <f t="array" ref="BF900">IFERROR(SMALL(IF($D$5:$D$1004=$AP$6,$N$5:$N$1004,""),B900),"")</f>
        <v/>
      </c>
      <c r="BG900" s="112" t="str">
        <f>IF(IFERROR(MATCH(BF900,$BF$4:BF899,0),0)=0,MAX($BG$4:BG899)+1,"")</f>
        <v/>
      </c>
      <c r="BH900" s="113" t="str">
        <f t="shared" si="276"/>
        <v/>
      </c>
      <c r="BI900" s="112" t="str">
        <f t="shared" si="277"/>
        <v/>
      </c>
      <c r="BJ900" s="86" t="str">
        <f t="shared" si="278"/>
        <v/>
      </c>
      <c r="BK900" s="86" t="str">
        <f t="shared" si="282"/>
        <v/>
      </c>
      <c r="BL900" s="86" t="str">
        <f t="shared" si="279"/>
        <v/>
      </c>
      <c r="BM900" s="86" t="str">
        <f t="shared" si="283"/>
        <v/>
      </c>
    </row>
    <row r="901" spans="2:65" s="7" customFormat="1" x14ac:dyDescent="0.25">
      <c r="B901" s="104">
        <v>897</v>
      </c>
      <c r="C901" s="86">
        <f>IFERROR(INDEX(Backlog!B$6:B$1005,Calculation!$B901,1),"")</f>
        <v>0</v>
      </c>
      <c r="D901" s="86" t="str">
        <f>IFERROR(IF(INDEX(Backlog!C$6:C$1005,Calculation!$B901,1)="","",INDEX(Backlog!C$6:C$1005,Calculation!$B901,1)),"")</f>
        <v/>
      </c>
      <c r="E901" s="86" t="str">
        <f>IFERROR(""&amp;INDEX(Backlog!D$6:D$1005,Calculation!$B901,1),"")</f>
        <v/>
      </c>
      <c r="F901" s="86" t="str">
        <f>IFERROR(""&amp;INDEX(Backlog!E$6:E$1005,Calculation!$B901,1),"")</f>
        <v/>
      </c>
      <c r="G901" s="86" t="str">
        <f>IFERROR(""&amp;INDEX(Backlog!F$6:F$1005,Calculation!$B901,1),"")</f>
        <v/>
      </c>
      <c r="H901" s="86" t="str">
        <f>IFERROR(IF(INDEX(Backlog!G$6:G$1005,Calculation!$B901,1)="","",INDEX(Backlog!G$6:G$1005,Calculation!$B901,1)),"")</f>
        <v/>
      </c>
      <c r="I901" s="86" t="str">
        <f>IFERROR(IF(INDEX(Backlog!H$6:H$1005,Calculation!$B901,1)="","Not set",INDEX(Backlog!H$6:H$1005,Calculation!$B901,1)),"")</f>
        <v>Not set</v>
      </c>
      <c r="J901" s="86" t="str">
        <f>IFERROR(""&amp;INDEX(Backlog!I$6:I$1005,Calculation!$B901,1),"")</f>
        <v/>
      </c>
      <c r="K901" s="86" t="str">
        <f>IFERROR(IF(LEN(INDEX(Backlog!J$6:J$1005,Calculation!$B901,1))=0,"Not set",INDEX(Backlog!J$6:J$1005,Calculation!$B901,1)),"")</f>
        <v>Not set</v>
      </c>
      <c r="L901" s="105" t="str">
        <f>IFERROR(IF(INDEX(Backlog!K$6:K$1005,Calculation!$B901,1)="","",INDEX(Backlog!K$6:K$1005,Calculation!$B901,1)),"")</f>
        <v/>
      </c>
      <c r="M901" s="105" t="str">
        <f t="shared" ref="M901:M964" si="284">IFERROR(INDEX($DF$12:$DF$23,MONTH(L901),1)&amp;" "&amp;DAY(L901)&amp;", "&amp;YEAR(L901),"")</f>
        <v/>
      </c>
      <c r="N901" s="105" t="str">
        <f>IFERROR(IF(INDEX(Backlog!L$6:L$1005,Calculation!$B901,1)="","",INDEX(Backlog!L$6:L$1005,Calculation!$B901,1)),"")</f>
        <v/>
      </c>
      <c r="O901" s="105" t="str">
        <f t="shared" ref="O901:O964" si="285">IFERROR(INDEX($DF$12:$DF$23,MONTH(N901),1)&amp;" "&amp;DAY(N901)&amp;", "&amp;YEAR(N901),"")</f>
        <v/>
      </c>
      <c r="P901" s="86" t="str">
        <f>IFERROR(""&amp;INDEX(Backlog!M$6:M$1005,Calculation!$B901,1),"")</f>
        <v/>
      </c>
      <c r="Q901" s="106" t="str">
        <f t="shared" ref="Q901:Q964" si="286">IF(AND(ISNUMBER(L901),ISNUMBER(N901)),N901-L901,"")</f>
        <v/>
      </c>
      <c r="R901" s="106">
        <f t="shared" ref="R901:R964" si="287">IF(AND(LEN(C901)&gt;0,LEN(F901)&gt;0),1,0)</f>
        <v>0</v>
      </c>
      <c r="T901" s="107">
        <f t="shared" ref="T901:T964" si="288">IF(OR(KanbanSprintFilter="",KanbanSprintFilter="All"),1,IF(""&amp;KanbanSprintFilter=""&amp;D901,1,0))</f>
        <v>0</v>
      </c>
      <c r="U901" s="86">
        <f t="shared" ref="U901:U964" si="289">IF(OR(KanbanResponsibleFilter="",KanbanResponsibleFilter="All"),1,IF(""&amp;KanbanResponsibleFilter=""&amp;G901,1,0))</f>
        <v>1</v>
      </c>
      <c r="V901" s="86">
        <f t="shared" ref="V901:V964" si="290">IF(OR(ttFilter="",ttFilter="All"),1,IF(""&amp;ttFilter=""&amp;E901,1,0))</f>
        <v>1</v>
      </c>
      <c r="W901" s="86">
        <f t="shared" ref="W901:W964" si="291">IF(OR(KanbanPriorityFilter="",KanbanPriorityFilter="All"),1,IF(""&amp;KanbanPriorityFilter=""&amp;I901,1,0))</f>
        <v>1</v>
      </c>
      <c r="X901" s="86">
        <f t="shared" si="280"/>
        <v>0</v>
      </c>
      <c r="Y901" s="86" t="str">
        <f t="shared" ref="Y901:Y964" si="292">IF(KanbanRow1=$DG$12,"#" &amp; C901 &amp;" - "&amp; F901, IF(KanbanRow1=$DG$13,F901,C901))</f>
        <v xml:space="preserve">#0 - </v>
      </c>
      <c r="Z901" s="86" t="str">
        <f t="shared" ref="Z901:Z964" si="293">IFERROR(IF(LEN(INDEX(C901:P901,1,MATCH(KanbanRow2,$C$3:$P$3,0)))=0,"-",INDEX(C901:P901,1,MATCH(KanbanRow2,$C$3:$P$3,0))),"-")</f>
        <v>-</v>
      </c>
      <c r="AA901" s="86" t="str">
        <f>IF(X901=0,"",IF(LEN(K901)=0,COLUMN(Kanban!$D$8),IFERROR(MATCH(K901,Kanban!$A$8:$AI$8,0),COLUMN(Kanban!$D$8))))</f>
        <v/>
      </c>
      <c r="AB901" s="86" t="str">
        <f>IF(X901=0,"",2*COUNTIF($AA$5:AA901,AA901)+$AF$5)</f>
        <v/>
      </c>
      <c r="AC901" s="106" t="str">
        <f t="shared" si="281"/>
        <v>-</v>
      </c>
      <c r="BF901" s="111" t="str">
        <f t="array" ref="BF901">IFERROR(SMALL(IF($D$5:$D$1004=$AP$6,$N$5:$N$1004,""),B901),"")</f>
        <v/>
      </c>
      <c r="BG901" s="112" t="str">
        <f>IF(IFERROR(MATCH(BF901,$BF$4:BF900,0),0)=0,MAX($BG$4:BG900)+1,"")</f>
        <v/>
      </c>
      <c r="BH901" s="113" t="str">
        <f t="shared" ref="BH901:BH964" si="294">IFERROR(INDEX($BF$5:$BF$1004,MATCH(B901,$BG$5:$BG$1004,0),1),"")</f>
        <v/>
      </c>
      <c r="BI901" s="112" t="str">
        <f t="shared" ref="BI901:BI964" si="295">IFERROR(BH901-sprintStartDate,"")</f>
        <v/>
      </c>
      <c r="BJ901" s="86" t="str">
        <f t="shared" ref="BJ901:BJ964" si="296">IF(BH901="","",COUNTIFS($N$5:$N$1004,BH901,$D$5:$D$1004,$AP$6,$E$5:$E$1004,$AP$13,$J$5:$J$1004,$AP$15))</f>
        <v/>
      </c>
      <c r="BK901" s="86" t="str">
        <f t="shared" si="282"/>
        <v/>
      </c>
      <c r="BL901" s="86" t="str">
        <f t="shared" ref="BL901:BL964" si="297">IF(BH901="","",SUMIFS($H$5:$H$1004,$N$5:$N$1004,BH901,$D$5:$D$1004,$AP$6,$E$5:$E$1004,$AP$13,$J$5:$J$1004,$AP$15))</f>
        <v/>
      </c>
      <c r="BM901" s="86" t="str">
        <f t="shared" si="283"/>
        <v/>
      </c>
    </row>
    <row r="902" spans="2:65" s="7" customFormat="1" x14ac:dyDescent="0.25">
      <c r="B902" s="104">
        <v>898</v>
      </c>
      <c r="C902" s="86">
        <f>IFERROR(INDEX(Backlog!B$6:B$1005,Calculation!$B902,1),"")</f>
        <v>0</v>
      </c>
      <c r="D902" s="86" t="str">
        <f>IFERROR(IF(INDEX(Backlog!C$6:C$1005,Calculation!$B902,1)="","",INDEX(Backlog!C$6:C$1005,Calculation!$B902,1)),"")</f>
        <v/>
      </c>
      <c r="E902" s="86" t="str">
        <f>IFERROR(""&amp;INDEX(Backlog!D$6:D$1005,Calculation!$B902,1),"")</f>
        <v/>
      </c>
      <c r="F902" s="86" t="str">
        <f>IFERROR(""&amp;INDEX(Backlog!E$6:E$1005,Calculation!$B902,1),"")</f>
        <v/>
      </c>
      <c r="G902" s="86" t="str">
        <f>IFERROR(""&amp;INDEX(Backlog!F$6:F$1005,Calculation!$B902,1),"")</f>
        <v/>
      </c>
      <c r="H902" s="86" t="str">
        <f>IFERROR(IF(INDEX(Backlog!G$6:G$1005,Calculation!$B902,1)="","",INDEX(Backlog!G$6:G$1005,Calculation!$B902,1)),"")</f>
        <v/>
      </c>
      <c r="I902" s="86" t="str">
        <f>IFERROR(IF(INDEX(Backlog!H$6:H$1005,Calculation!$B902,1)="","Not set",INDEX(Backlog!H$6:H$1005,Calculation!$B902,1)),"")</f>
        <v>Not set</v>
      </c>
      <c r="J902" s="86" t="str">
        <f>IFERROR(""&amp;INDEX(Backlog!I$6:I$1005,Calculation!$B902,1),"")</f>
        <v/>
      </c>
      <c r="K902" s="86" t="str">
        <f>IFERROR(IF(LEN(INDEX(Backlog!J$6:J$1005,Calculation!$B902,1))=0,"Not set",INDEX(Backlog!J$6:J$1005,Calculation!$B902,1)),"")</f>
        <v>Not set</v>
      </c>
      <c r="L902" s="105" t="str">
        <f>IFERROR(IF(INDEX(Backlog!K$6:K$1005,Calculation!$B902,1)="","",INDEX(Backlog!K$6:K$1005,Calculation!$B902,1)),"")</f>
        <v/>
      </c>
      <c r="M902" s="105" t="str">
        <f t="shared" si="284"/>
        <v/>
      </c>
      <c r="N902" s="105" t="str">
        <f>IFERROR(IF(INDEX(Backlog!L$6:L$1005,Calculation!$B902,1)="","",INDEX(Backlog!L$6:L$1005,Calculation!$B902,1)),"")</f>
        <v/>
      </c>
      <c r="O902" s="105" t="str">
        <f t="shared" si="285"/>
        <v/>
      </c>
      <c r="P902" s="86" t="str">
        <f>IFERROR(""&amp;INDEX(Backlog!M$6:M$1005,Calculation!$B902,1),"")</f>
        <v/>
      </c>
      <c r="Q902" s="106" t="str">
        <f t="shared" si="286"/>
        <v/>
      </c>
      <c r="R902" s="106">
        <f t="shared" si="287"/>
        <v>0</v>
      </c>
      <c r="T902" s="107">
        <f t="shared" si="288"/>
        <v>0</v>
      </c>
      <c r="U902" s="86">
        <f t="shared" si="289"/>
        <v>1</v>
      </c>
      <c r="V902" s="86">
        <f t="shared" si="290"/>
        <v>1</v>
      </c>
      <c r="W902" s="86">
        <f t="shared" si="291"/>
        <v>1</v>
      </c>
      <c r="X902" s="86">
        <f t="shared" ref="X902:X965" si="298">R902*T902*U902*V902*W902</f>
        <v>0</v>
      </c>
      <c r="Y902" s="86" t="str">
        <f t="shared" si="292"/>
        <v xml:space="preserve">#0 - </v>
      </c>
      <c r="Z902" s="86" t="str">
        <f t="shared" si="293"/>
        <v>-</v>
      </c>
      <c r="AA902" s="86" t="str">
        <f>IF(X902=0,"",IF(LEN(K902)=0,COLUMN(Kanban!$D$8),IFERROR(MATCH(K902,Kanban!$A$8:$AI$8,0),COLUMN(Kanban!$D$8))))</f>
        <v/>
      </c>
      <c r="AB902" s="86" t="str">
        <f>IF(X902=0,"",2*COUNTIF($AA$5:AA902,AA902)+$AF$5)</f>
        <v/>
      </c>
      <c r="AC902" s="106" t="str">
        <f t="shared" ref="AC902:AC965" si="299">AA902&amp;"-"&amp;AB902</f>
        <v>-</v>
      </c>
      <c r="BF902" s="111" t="str">
        <f t="array" ref="BF902">IFERROR(SMALL(IF($D$5:$D$1004=$AP$6,$N$5:$N$1004,""),B902),"")</f>
        <v/>
      </c>
      <c r="BG902" s="112" t="str">
        <f>IF(IFERROR(MATCH(BF902,$BF$4:BF901,0),0)=0,MAX($BG$4:BG901)+1,"")</f>
        <v/>
      </c>
      <c r="BH902" s="113" t="str">
        <f t="shared" si="294"/>
        <v/>
      </c>
      <c r="BI902" s="112" t="str">
        <f t="shared" si="295"/>
        <v/>
      </c>
      <c r="BJ902" s="86" t="str">
        <f t="shared" si="296"/>
        <v/>
      </c>
      <c r="BK902" s="86" t="str">
        <f t="shared" ref="BK902:BK965" si="300">IFERROR(BJ902+IF(ISNUMBER(BK901),BK901,0),"")</f>
        <v/>
      </c>
      <c r="BL902" s="86" t="str">
        <f t="shared" si="297"/>
        <v/>
      </c>
      <c r="BM902" s="86" t="str">
        <f t="shared" ref="BM902:BM965" si="301">IFERROR($BM$4-BK902,"")</f>
        <v/>
      </c>
    </row>
    <row r="903" spans="2:65" s="7" customFormat="1" x14ac:dyDescent="0.25">
      <c r="B903" s="104">
        <v>899</v>
      </c>
      <c r="C903" s="86">
        <f>IFERROR(INDEX(Backlog!B$6:B$1005,Calculation!$B903,1),"")</f>
        <v>0</v>
      </c>
      <c r="D903" s="86" t="str">
        <f>IFERROR(IF(INDEX(Backlog!C$6:C$1005,Calculation!$B903,1)="","",INDEX(Backlog!C$6:C$1005,Calculation!$B903,1)),"")</f>
        <v/>
      </c>
      <c r="E903" s="86" t="str">
        <f>IFERROR(""&amp;INDEX(Backlog!D$6:D$1005,Calculation!$B903,1),"")</f>
        <v/>
      </c>
      <c r="F903" s="86" t="str">
        <f>IFERROR(""&amp;INDEX(Backlog!E$6:E$1005,Calculation!$B903,1),"")</f>
        <v/>
      </c>
      <c r="G903" s="86" t="str">
        <f>IFERROR(""&amp;INDEX(Backlog!F$6:F$1005,Calculation!$B903,1),"")</f>
        <v/>
      </c>
      <c r="H903" s="86" t="str">
        <f>IFERROR(IF(INDEX(Backlog!G$6:G$1005,Calculation!$B903,1)="","",INDEX(Backlog!G$6:G$1005,Calculation!$B903,1)),"")</f>
        <v/>
      </c>
      <c r="I903" s="86" t="str">
        <f>IFERROR(IF(INDEX(Backlog!H$6:H$1005,Calculation!$B903,1)="","Not set",INDEX(Backlog!H$6:H$1005,Calculation!$B903,1)),"")</f>
        <v>Not set</v>
      </c>
      <c r="J903" s="86" t="str">
        <f>IFERROR(""&amp;INDEX(Backlog!I$6:I$1005,Calculation!$B903,1),"")</f>
        <v/>
      </c>
      <c r="K903" s="86" t="str">
        <f>IFERROR(IF(LEN(INDEX(Backlog!J$6:J$1005,Calculation!$B903,1))=0,"Not set",INDEX(Backlog!J$6:J$1005,Calculation!$B903,1)),"")</f>
        <v>Not set</v>
      </c>
      <c r="L903" s="105" t="str">
        <f>IFERROR(IF(INDEX(Backlog!K$6:K$1005,Calculation!$B903,1)="","",INDEX(Backlog!K$6:K$1005,Calculation!$B903,1)),"")</f>
        <v/>
      </c>
      <c r="M903" s="105" t="str">
        <f t="shared" si="284"/>
        <v/>
      </c>
      <c r="N903" s="105" t="str">
        <f>IFERROR(IF(INDEX(Backlog!L$6:L$1005,Calculation!$B903,1)="","",INDEX(Backlog!L$6:L$1005,Calculation!$B903,1)),"")</f>
        <v/>
      </c>
      <c r="O903" s="105" t="str">
        <f t="shared" si="285"/>
        <v/>
      </c>
      <c r="P903" s="86" t="str">
        <f>IFERROR(""&amp;INDEX(Backlog!M$6:M$1005,Calculation!$B903,1),"")</f>
        <v/>
      </c>
      <c r="Q903" s="106" t="str">
        <f t="shared" si="286"/>
        <v/>
      </c>
      <c r="R903" s="106">
        <f t="shared" si="287"/>
        <v>0</v>
      </c>
      <c r="T903" s="107">
        <f t="shared" si="288"/>
        <v>0</v>
      </c>
      <c r="U903" s="86">
        <f t="shared" si="289"/>
        <v>1</v>
      </c>
      <c r="V903" s="86">
        <f t="shared" si="290"/>
        <v>1</v>
      </c>
      <c r="W903" s="86">
        <f t="shared" si="291"/>
        <v>1</v>
      </c>
      <c r="X903" s="86">
        <f t="shared" si="298"/>
        <v>0</v>
      </c>
      <c r="Y903" s="86" t="str">
        <f t="shared" si="292"/>
        <v xml:space="preserve">#0 - </v>
      </c>
      <c r="Z903" s="86" t="str">
        <f t="shared" si="293"/>
        <v>-</v>
      </c>
      <c r="AA903" s="86" t="str">
        <f>IF(X903=0,"",IF(LEN(K903)=0,COLUMN(Kanban!$D$8),IFERROR(MATCH(K903,Kanban!$A$8:$AI$8,0),COLUMN(Kanban!$D$8))))</f>
        <v/>
      </c>
      <c r="AB903" s="86" t="str">
        <f>IF(X903=0,"",2*COUNTIF($AA$5:AA903,AA903)+$AF$5)</f>
        <v/>
      </c>
      <c r="AC903" s="106" t="str">
        <f t="shared" si="299"/>
        <v>-</v>
      </c>
      <c r="BF903" s="111" t="str">
        <f t="array" ref="BF903">IFERROR(SMALL(IF($D$5:$D$1004=$AP$6,$N$5:$N$1004,""),B903),"")</f>
        <v/>
      </c>
      <c r="BG903" s="112" t="str">
        <f>IF(IFERROR(MATCH(BF903,$BF$4:BF902,0),0)=0,MAX($BG$4:BG902)+1,"")</f>
        <v/>
      </c>
      <c r="BH903" s="113" t="str">
        <f t="shared" si="294"/>
        <v/>
      </c>
      <c r="BI903" s="112" t="str">
        <f t="shared" si="295"/>
        <v/>
      </c>
      <c r="BJ903" s="86" t="str">
        <f t="shared" si="296"/>
        <v/>
      </c>
      <c r="BK903" s="86" t="str">
        <f t="shared" si="300"/>
        <v/>
      </c>
      <c r="BL903" s="86" t="str">
        <f t="shared" si="297"/>
        <v/>
      </c>
      <c r="BM903" s="86" t="str">
        <f t="shared" si="301"/>
        <v/>
      </c>
    </row>
    <row r="904" spans="2:65" s="7" customFormat="1" x14ac:dyDescent="0.25">
      <c r="B904" s="104">
        <v>900</v>
      </c>
      <c r="C904" s="86">
        <f>IFERROR(INDEX(Backlog!B$6:B$1005,Calculation!$B904,1),"")</f>
        <v>0</v>
      </c>
      <c r="D904" s="86" t="str">
        <f>IFERROR(IF(INDEX(Backlog!C$6:C$1005,Calculation!$B904,1)="","",INDEX(Backlog!C$6:C$1005,Calculation!$B904,1)),"")</f>
        <v/>
      </c>
      <c r="E904" s="86" t="str">
        <f>IFERROR(""&amp;INDEX(Backlog!D$6:D$1005,Calculation!$B904,1),"")</f>
        <v/>
      </c>
      <c r="F904" s="86" t="str">
        <f>IFERROR(""&amp;INDEX(Backlog!E$6:E$1005,Calculation!$B904,1),"")</f>
        <v/>
      </c>
      <c r="G904" s="86" t="str">
        <f>IFERROR(""&amp;INDEX(Backlog!F$6:F$1005,Calculation!$B904,1),"")</f>
        <v/>
      </c>
      <c r="H904" s="86" t="str">
        <f>IFERROR(IF(INDEX(Backlog!G$6:G$1005,Calculation!$B904,1)="","",INDEX(Backlog!G$6:G$1005,Calculation!$B904,1)),"")</f>
        <v/>
      </c>
      <c r="I904" s="86" t="str">
        <f>IFERROR(IF(INDEX(Backlog!H$6:H$1005,Calculation!$B904,1)="","Not set",INDEX(Backlog!H$6:H$1005,Calculation!$B904,1)),"")</f>
        <v>Not set</v>
      </c>
      <c r="J904" s="86" t="str">
        <f>IFERROR(""&amp;INDEX(Backlog!I$6:I$1005,Calculation!$B904,1),"")</f>
        <v/>
      </c>
      <c r="K904" s="86" t="str">
        <f>IFERROR(IF(LEN(INDEX(Backlog!J$6:J$1005,Calculation!$B904,1))=0,"Not set",INDEX(Backlog!J$6:J$1005,Calculation!$B904,1)),"")</f>
        <v>Not set</v>
      </c>
      <c r="L904" s="105" t="str">
        <f>IFERROR(IF(INDEX(Backlog!K$6:K$1005,Calculation!$B904,1)="","",INDEX(Backlog!K$6:K$1005,Calculation!$B904,1)),"")</f>
        <v/>
      </c>
      <c r="M904" s="105" t="str">
        <f t="shared" si="284"/>
        <v/>
      </c>
      <c r="N904" s="105" t="str">
        <f>IFERROR(IF(INDEX(Backlog!L$6:L$1005,Calculation!$B904,1)="","",INDEX(Backlog!L$6:L$1005,Calculation!$B904,1)),"")</f>
        <v/>
      </c>
      <c r="O904" s="105" t="str">
        <f t="shared" si="285"/>
        <v/>
      </c>
      <c r="P904" s="86" t="str">
        <f>IFERROR(""&amp;INDEX(Backlog!M$6:M$1005,Calculation!$B904,1),"")</f>
        <v/>
      </c>
      <c r="Q904" s="106" t="str">
        <f t="shared" si="286"/>
        <v/>
      </c>
      <c r="R904" s="106">
        <f t="shared" si="287"/>
        <v>0</v>
      </c>
      <c r="T904" s="107">
        <f t="shared" si="288"/>
        <v>0</v>
      </c>
      <c r="U904" s="86">
        <f t="shared" si="289"/>
        <v>1</v>
      </c>
      <c r="V904" s="86">
        <f t="shared" si="290"/>
        <v>1</v>
      </c>
      <c r="W904" s="86">
        <f t="shared" si="291"/>
        <v>1</v>
      </c>
      <c r="X904" s="86">
        <f t="shared" si="298"/>
        <v>0</v>
      </c>
      <c r="Y904" s="86" t="str">
        <f t="shared" si="292"/>
        <v xml:space="preserve">#0 - </v>
      </c>
      <c r="Z904" s="86" t="str">
        <f t="shared" si="293"/>
        <v>-</v>
      </c>
      <c r="AA904" s="86" t="str">
        <f>IF(X904=0,"",IF(LEN(K904)=0,COLUMN(Kanban!$D$8),IFERROR(MATCH(K904,Kanban!$A$8:$AI$8,0),COLUMN(Kanban!$D$8))))</f>
        <v/>
      </c>
      <c r="AB904" s="86" t="str">
        <f>IF(X904=0,"",2*COUNTIF($AA$5:AA904,AA904)+$AF$5)</f>
        <v/>
      </c>
      <c r="AC904" s="106" t="str">
        <f t="shared" si="299"/>
        <v>-</v>
      </c>
      <c r="BF904" s="111" t="str">
        <f t="array" ref="BF904">IFERROR(SMALL(IF($D$5:$D$1004=$AP$6,$N$5:$N$1004,""),B904),"")</f>
        <v/>
      </c>
      <c r="BG904" s="112" t="str">
        <f>IF(IFERROR(MATCH(BF904,$BF$4:BF903,0),0)=0,MAX($BG$4:BG903)+1,"")</f>
        <v/>
      </c>
      <c r="BH904" s="113" t="str">
        <f t="shared" si="294"/>
        <v/>
      </c>
      <c r="BI904" s="112" t="str">
        <f t="shared" si="295"/>
        <v/>
      </c>
      <c r="BJ904" s="86" t="str">
        <f t="shared" si="296"/>
        <v/>
      </c>
      <c r="BK904" s="86" t="str">
        <f t="shared" si="300"/>
        <v/>
      </c>
      <c r="BL904" s="86" t="str">
        <f t="shared" si="297"/>
        <v/>
      </c>
      <c r="BM904" s="86" t="str">
        <f t="shared" si="301"/>
        <v/>
      </c>
    </row>
    <row r="905" spans="2:65" s="7" customFormat="1" x14ac:dyDescent="0.25">
      <c r="B905" s="104">
        <v>901</v>
      </c>
      <c r="C905" s="86">
        <f>IFERROR(INDEX(Backlog!B$6:B$1005,Calculation!$B905,1),"")</f>
        <v>0</v>
      </c>
      <c r="D905" s="86" t="str">
        <f>IFERROR(IF(INDEX(Backlog!C$6:C$1005,Calculation!$B905,1)="","",INDEX(Backlog!C$6:C$1005,Calculation!$B905,1)),"")</f>
        <v/>
      </c>
      <c r="E905" s="86" t="str">
        <f>IFERROR(""&amp;INDEX(Backlog!D$6:D$1005,Calculation!$B905,1),"")</f>
        <v/>
      </c>
      <c r="F905" s="86" t="str">
        <f>IFERROR(""&amp;INDEX(Backlog!E$6:E$1005,Calculation!$B905,1),"")</f>
        <v/>
      </c>
      <c r="G905" s="86" t="str">
        <f>IFERROR(""&amp;INDEX(Backlog!F$6:F$1005,Calculation!$B905,1),"")</f>
        <v/>
      </c>
      <c r="H905" s="86" t="str">
        <f>IFERROR(IF(INDEX(Backlog!G$6:G$1005,Calculation!$B905,1)="","",INDEX(Backlog!G$6:G$1005,Calculation!$B905,1)),"")</f>
        <v/>
      </c>
      <c r="I905" s="86" t="str">
        <f>IFERROR(IF(INDEX(Backlog!H$6:H$1005,Calculation!$B905,1)="","Not set",INDEX(Backlog!H$6:H$1005,Calculation!$B905,1)),"")</f>
        <v>Not set</v>
      </c>
      <c r="J905" s="86" t="str">
        <f>IFERROR(""&amp;INDEX(Backlog!I$6:I$1005,Calculation!$B905,1),"")</f>
        <v/>
      </c>
      <c r="K905" s="86" t="str">
        <f>IFERROR(IF(LEN(INDEX(Backlog!J$6:J$1005,Calculation!$B905,1))=0,"Not set",INDEX(Backlog!J$6:J$1005,Calculation!$B905,1)),"")</f>
        <v>Not set</v>
      </c>
      <c r="L905" s="105" t="str">
        <f>IFERROR(IF(INDEX(Backlog!K$6:K$1005,Calculation!$B905,1)="","",INDEX(Backlog!K$6:K$1005,Calculation!$B905,1)),"")</f>
        <v/>
      </c>
      <c r="M905" s="105" t="str">
        <f t="shared" si="284"/>
        <v/>
      </c>
      <c r="N905" s="105" t="str">
        <f>IFERROR(IF(INDEX(Backlog!L$6:L$1005,Calculation!$B905,1)="","",INDEX(Backlog!L$6:L$1005,Calculation!$B905,1)),"")</f>
        <v/>
      </c>
      <c r="O905" s="105" t="str">
        <f t="shared" si="285"/>
        <v/>
      </c>
      <c r="P905" s="86" t="str">
        <f>IFERROR(""&amp;INDEX(Backlog!M$6:M$1005,Calculation!$B905,1),"")</f>
        <v/>
      </c>
      <c r="Q905" s="106" t="str">
        <f t="shared" si="286"/>
        <v/>
      </c>
      <c r="R905" s="106">
        <f t="shared" si="287"/>
        <v>0</v>
      </c>
      <c r="T905" s="107">
        <f t="shared" si="288"/>
        <v>0</v>
      </c>
      <c r="U905" s="86">
        <f t="shared" si="289"/>
        <v>1</v>
      </c>
      <c r="V905" s="86">
        <f t="shared" si="290"/>
        <v>1</v>
      </c>
      <c r="W905" s="86">
        <f t="shared" si="291"/>
        <v>1</v>
      </c>
      <c r="X905" s="86">
        <f t="shared" si="298"/>
        <v>0</v>
      </c>
      <c r="Y905" s="86" t="str">
        <f t="shared" si="292"/>
        <v xml:space="preserve">#0 - </v>
      </c>
      <c r="Z905" s="86" t="str">
        <f t="shared" si="293"/>
        <v>-</v>
      </c>
      <c r="AA905" s="86" t="str">
        <f>IF(X905=0,"",IF(LEN(K905)=0,COLUMN(Kanban!$D$8),IFERROR(MATCH(K905,Kanban!$A$8:$AI$8,0),COLUMN(Kanban!$D$8))))</f>
        <v/>
      </c>
      <c r="AB905" s="86" t="str">
        <f>IF(X905=0,"",2*COUNTIF($AA$5:AA905,AA905)+$AF$5)</f>
        <v/>
      </c>
      <c r="AC905" s="106" t="str">
        <f t="shared" si="299"/>
        <v>-</v>
      </c>
      <c r="BF905" s="111" t="str">
        <f t="array" ref="BF905">IFERROR(SMALL(IF($D$5:$D$1004=$AP$6,$N$5:$N$1004,""),B905),"")</f>
        <v/>
      </c>
      <c r="BG905" s="112" t="str">
        <f>IF(IFERROR(MATCH(BF905,$BF$4:BF904,0),0)=0,MAX($BG$4:BG904)+1,"")</f>
        <v/>
      </c>
      <c r="BH905" s="113" t="str">
        <f t="shared" si="294"/>
        <v/>
      </c>
      <c r="BI905" s="112" t="str">
        <f t="shared" si="295"/>
        <v/>
      </c>
      <c r="BJ905" s="86" t="str">
        <f t="shared" si="296"/>
        <v/>
      </c>
      <c r="BK905" s="86" t="str">
        <f t="shared" si="300"/>
        <v/>
      </c>
      <c r="BL905" s="86" t="str">
        <f t="shared" si="297"/>
        <v/>
      </c>
      <c r="BM905" s="86" t="str">
        <f t="shared" si="301"/>
        <v/>
      </c>
    </row>
    <row r="906" spans="2:65" s="7" customFormat="1" x14ac:dyDescent="0.25">
      <c r="B906" s="104">
        <v>902</v>
      </c>
      <c r="C906" s="86">
        <f>IFERROR(INDEX(Backlog!B$6:B$1005,Calculation!$B906,1),"")</f>
        <v>0</v>
      </c>
      <c r="D906" s="86" t="str">
        <f>IFERROR(IF(INDEX(Backlog!C$6:C$1005,Calculation!$B906,1)="","",INDEX(Backlog!C$6:C$1005,Calculation!$B906,1)),"")</f>
        <v/>
      </c>
      <c r="E906" s="86" t="str">
        <f>IFERROR(""&amp;INDEX(Backlog!D$6:D$1005,Calculation!$B906,1),"")</f>
        <v/>
      </c>
      <c r="F906" s="86" t="str">
        <f>IFERROR(""&amp;INDEX(Backlog!E$6:E$1005,Calculation!$B906,1),"")</f>
        <v/>
      </c>
      <c r="G906" s="86" t="str">
        <f>IFERROR(""&amp;INDEX(Backlog!F$6:F$1005,Calculation!$B906,1),"")</f>
        <v/>
      </c>
      <c r="H906" s="86" t="str">
        <f>IFERROR(IF(INDEX(Backlog!G$6:G$1005,Calculation!$B906,1)="","",INDEX(Backlog!G$6:G$1005,Calculation!$B906,1)),"")</f>
        <v/>
      </c>
      <c r="I906" s="86" t="str">
        <f>IFERROR(IF(INDEX(Backlog!H$6:H$1005,Calculation!$B906,1)="","Not set",INDEX(Backlog!H$6:H$1005,Calculation!$B906,1)),"")</f>
        <v>Not set</v>
      </c>
      <c r="J906" s="86" t="str">
        <f>IFERROR(""&amp;INDEX(Backlog!I$6:I$1005,Calculation!$B906,1),"")</f>
        <v/>
      </c>
      <c r="K906" s="86" t="str">
        <f>IFERROR(IF(LEN(INDEX(Backlog!J$6:J$1005,Calculation!$B906,1))=0,"Not set",INDEX(Backlog!J$6:J$1005,Calculation!$B906,1)),"")</f>
        <v>Not set</v>
      </c>
      <c r="L906" s="105" t="str">
        <f>IFERROR(IF(INDEX(Backlog!K$6:K$1005,Calculation!$B906,1)="","",INDEX(Backlog!K$6:K$1005,Calculation!$B906,1)),"")</f>
        <v/>
      </c>
      <c r="M906" s="105" t="str">
        <f t="shared" si="284"/>
        <v/>
      </c>
      <c r="N906" s="105" t="str">
        <f>IFERROR(IF(INDEX(Backlog!L$6:L$1005,Calculation!$B906,1)="","",INDEX(Backlog!L$6:L$1005,Calculation!$B906,1)),"")</f>
        <v/>
      </c>
      <c r="O906" s="105" t="str">
        <f t="shared" si="285"/>
        <v/>
      </c>
      <c r="P906" s="86" t="str">
        <f>IFERROR(""&amp;INDEX(Backlog!M$6:M$1005,Calculation!$B906,1),"")</f>
        <v/>
      </c>
      <c r="Q906" s="106" t="str">
        <f t="shared" si="286"/>
        <v/>
      </c>
      <c r="R906" s="106">
        <f t="shared" si="287"/>
        <v>0</v>
      </c>
      <c r="T906" s="107">
        <f t="shared" si="288"/>
        <v>0</v>
      </c>
      <c r="U906" s="86">
        <f t="shared" si="289"/>
        <v>1</v>
      </c>
      <c r="V906" s="86">
        <f t="shared" si="290"/>
        <v>1</v>
      </c>
      <c r="W906" s="86">
        <f t="shared" si="291"/>
        <v>1</v>
      </c>
      <c r="X906" s="86">
        <f t="shared" si="298"/>
        <v>0</v>
      </c>
      <c r="Y906" s="86" t="str">
        <f t="shared" si="292"/>
        <v xml:space="preserve">#0 - </v>
      </c>
      <c r="Z906" s="86" t="str">
        <f t="shared" si="293"/>
        <v>-</v>
      </c>
      <c r="AA906" s="86" t="str">
        <f>IF(X906=0,"",IF(LEN(K906)=0,COLUMN(Kanban!$D$8),IFERROR(MATCH(K906,Kanban!$A$8:$AI$8,0),COLUMN(Kanban!$D$8))))</f>
        <v/>
      </c>
      <c r="AB906" s="86" t="str">
        <f>IF(X906=0,"",2*COUNTIF($AA$5:AA906,AA906)+$AF$5)</f>
        <v/>
      </c>
      <c r="AC906" s="106" t="str">
        <f t="shared" si="299"/>
        <v>-</v>
      </c>
      <c r="BF906" s="111" t="str">
        <f t="array" ref="BF906">IFERROR(SMALL(IF($D$5:$D$1004=$AP$6,$N$5:$N$1004,""),B906),"")</f>
        <v/>
      </c>
      <c r="BG906" s="112" t="str">
        <f>IF(IFERROR(MATCH(BF906,$BF$4:BF905,0),0)=0,MAX($BG$4:BG905)+1,"")</f>
        <v/>
      </c>
      <c r="BH906" s="113" t="str">
        <f t="shared" si="294"/>
        <v/>
      </c>
      <c r="BI906" s="112" t="str">
        <f t="shared" si="295"/>
        <v/>
      </c>
      <c r="BJ906" s="86" t="str">
        <f t="shared" si="296"/>
        <v/>
      </c>
      <c r="BK906" s="86" t="str">
        <f t="shared" si="300"/>
        <v/>
      </c>
      <c r="BL906" s="86" t="str">
        <f t="shared" si="297"/>
        <v/>
      </c>
      <c r="BM906" s="86" t="str">
        <f t="shared" si="301"/>
        <v/>
      </c>
    </row>
    <row r="907" spans="2:65" s="7" customFormat="1" x14ac:dyDescent="0.25">
      <c r="B907" s="104">
        <v>903</v>
      </c>
      <c r="C907" s="86">
        <f>IFERROR(INDEX(Backlog!B$6:B$1005,Calculation!$B907,1),"")</f>
        <v>0</v>
      </c>
      <c r="D907" s="86" t="str">
        <f>IFERROR(IF(INDEX(Backlog!C$6:C$1005,Calculation!$B907,1)="","",INDEX(Backlog!C$6:C$1005,Calculation!$B907,1)),"")</f>
        <v/>
      </c>
      <c r="E907" s="86" t="str">
        <f>IFERROR(""&amp;INDEX(Backlog!D$6:D$1005,Calculation!$B907,1),"")</f>
        <v/>
      </c>
      <c r="F907" s="86" t="str">
        <f>IFERROR(""&amp;INDEX(Backlog!E$6:E$1005,Calculation!$B907,1),"")</f>
        <v/>
      </c>
      <c r="G907" s="86" t="str">
        <f>IFERROR(""&amp;INDEX(Backlog!F$6:F$1005,Calculation!$B907,1),"")</f>
        <v/>
      </c>
      <c r="H907" s="86" t="str">
        <f>IFERROR(IF(INDEX(Backlog!G$6:G$1005,Calculation!$B907,1)="","",INDEX(Backlog!G$6:G$1005,Calculation!$B907,1)),"")</f>
        <v/>
      </c>
      <c r="I907" s="86" t="str">
        <f>IFERROR(IF(INDEX(Backlog!H$6:H$1005,Calculation!$B907,1)="","Not set",INDEX(Backlog!H$6:H$1005,Calculation!$B907,1)),"")</f>
        <v>Not set</v>
      </c>
      <c r="J907" s="86" t="str">
        <f>IFERROR(""&amp;INDEX(Backlog!I$6:I$1005,Calculation!$B907,1),"")</f>
        <v/>
      </c>
      <c r="K907" s="86" t="str">
        <f>IFERROR(IF(LEN(INDEX(Backlog!J$6:J$1005,Calculation!$B907,1))=0,"Not set",INDEX(Backlog!J$6:J$1005,Calculation!$B907,1)),"")</f>
        <v>Not set</v>
      </c>
      <c r="L907" s="105" t="str">
        <f>IFERROR(IF(INDEX(Backlog!K$6:K$1005,Calculation!$B907,1)="","",INDEX(Backlog!K$6:K$1005,Calculation!$B907,1)),"")</f>
        <v/>
      </c>
      <c r="M907" s="105" t="str">
        <f t="shared" si="284"/>
        <v/>
      </c>
      <c r="N907" s="105" t="str">
        <f>IFERROR(IF(INDEX(Backlog!L$6:L$1005,Calculation!$B907,1)="","",INDEX(Backlog!L$6:L$1005,Calculation!$B907,1)),"")</f>
        <v/>
      </c>
      <c r="O907" s="105" t="str">
        <f t="shared" si="285"/>
        <v/>
      </c>
      <c r="P907" s="86" t="str">
        <f>IFERROR(""&amp;INDEX(Backlog!M$6:M$1005,Calculation!$B907,1),"")</f>
        <v/>
      </c>
      <c r="Q907" s="106" t="str">
        <f t="shared" si="286"/>
        <v/>
      </c>
      <c r="R907" s="106">
        <f t="shared" si="287"/>
        <v>0</v>
      </c>
      <c r="T907" s="107">
        <f t="shared" si="288"/>
        <v>0</v>
      </c>
      <c r="U907" s="86">
        <f t="shared" si="289"/>
        <v>1</v>
      </c>
      <c r="V907" s="86">
        <f t="shared" si="290"/>
        <v>1</v>
      </c>
      <c r="W907" s="86">
        <f t="shared" si="291"/>
        <v>1</v>
      </c>
      <c r="X907" s="86">
        <f t="shared" si="298"/>
        <v>0</v>
      </c>
      <c r="Y907" s="86" t="str">
        <f t="shared" si="292"/>
        <v xml:space="preserve">#0 - </v>
      </c>
      <c r="Z907" s="86" t="str">
        <f t="shared" si="293"/>
        <v>-</v>
      </c>
      <c r="AA907" s="86" t="str">
        <f>IF(X907=0,"",IF(LEN(K907)=0,COLUMN(Kanban!$D$8),IFERROR(MATCH(K907,Kanban!$A$8:$AI$8,0),COLUMN(Kanban!$D$8))))</f>
        <v/>
      </c>
      <c r="AB907" s="86" t="str">
        <f>IF(X907=0,"",2*COUNTIF($AA$5:AA907,AA907)+$AF$5)</f>
        <v/>
      </c>
      <c r="AC907" s="106" t="str">
        <f t="shared" si="299"/>
        <v>-</v>
      </c>
      <c r="BF907" s="111" t="str">
        <f t="array" ref="BF907">IFERROR(SMALL(IF($D$5:$D$1004=$AP$6,$N$5:$N$1004,""),B907),"")</f>
        <v/>
      </c>
      <c r="BG907" s="112" t="str">
        <f>IF(IFERROR(MATCH(BF907,$BF$4:BF906,0),0)=0,MAX($BG$4:BG906)+1,"")</f>
        <v/>
      </c>
      <c r="BH907" s="113" t="str">
        <f t="shared" si="294"/>
        <v/>
      </c>
      <c r="BI907" s="112" t="str">
        <f t="shared" si="295"/>
        <v/>
      </c>
      <c r="BJ907" s="86" t="str">
        <f t="shared" si="296"/>
        <v/>
      </c>
      <c r="BK907" s="86" t="str">
        <f t="shared" si="300"/>
        <v/>
      </c>
      <c r="BL907" s="86" t="str">
        <f t="shared" si="297"/>
        <v/>
      </c>
      <c r="BM907" s="86" t="str">
        <f t="shared" si="301"/>
        <v/>
      </c>
    </row>
    <row r="908" spans="2:65" s="7" customFormat="1" x14ac:dyDescent="0.25">
      <c r="B908" s="104">
        <v>904</v>
      </c>
      <c r="C908" s="86">
        <f>IFERROR(INDEX(Backlog!B$6:B$1005,Calculation!$B908,1),"")</f>
        <v>0</v>
      </c>
      <c r="D908" s="86" t="str">
        <f>IFERROR(IF(INDEX(Backlog!C$6:C$1005,Calculation!$B908,1)="","",INDEX(Backlog!C$6:C$1005,Calculation!$B908,1)),"")</f>
        <v/>
      </c>
      <c r="E908" s="86" t="str">
        <f>IFERROR(""&amp;INDEX(Backlog!D$6:D$1005,Calculation!$B908,1),"")</f>
        <v/>
      </c>
      <c r="F908" s="86" t="str">
        <f>IFERROR(""&amp;INDEX(Backlog!E$6:E$1005,Calculation!$B908,1),"")</f>
        <v/>
      </c>
      <c r="G908" s="86" t="str">
        <f>IFERROR(""&amp;INDEX(Backlog!F$6:F$1005,Calculation!$B908,1),"")</f>
        <v/>
      </c>
      <c r="H908" s="86" t="str">
        <f>IFERROR(IF(INDEX(Backlog!G$6:G$1005,Calculation!$B908,1)="","",INDEX(Backlog!G$6:G$1005,Calculation!$B908,1)),"")</f>
        <v/>
      </c>
      <c r="I908" s="86" t="str">
        <f>IFERROR(IF(INDEX(Backlog!H$6:H$1005,Calculation!$B908,1)="","Not set",INDEX(Backlog!H$6:H$1005,Calculation!$B908,1)),"")</f>
        <v>Not set</v>
      </c>
      <c r="J908" s="86" t="str">
        <f>IFERROR(""&amp;INDEX(Backlog!I$6:I$1005,Calculation!$B908,1),"")</f>
        <v/>
      </c>
      <c r="K908" s="86" t="str">
        <f>IFERROR(IF(LEN(INDEX(Backlog!J$6:J$1005,Calculation!$B908,1))=0,"Not set",INDEX(Backlog!J$6:J$1005,Calculation!$B908,1)),"")</f>
        <v>Not set</v>
      </c>
      <c r="L908" s="105" t="str">
        <f>IFERROR(IF(INDEX(Backlog!K$6:K$1005,Calculation!$B908,1)="","",INDEX(Backlog!K$6:K$1005,Calculation!$B908,1)),"")</f>
        <v/>
      </c>
      <c r="M908" s="105" t="str">
        <f t="shared" si="284"/>
        <v/>
      </c>
      <c r="N908" s="105" t="str">
        <f>IFERROR(IF(INDEX(Backlog!L$6:L$1005,Calculation!$B908,1)="","",INDEX(Backlog!L$6:L$1005,Calculation!$B908,1)),"")</f>
        <v/>
      </c>
      <c r="O908" s="105" t="str">
        <f t="shared" si="285"/>
        <v/>
      </c>
      <c r="P908" s="86" t="str">
        <f>IFERROR(""&amp;INDEX(Backlog!M$6:M$1005,Calculation!$B908,1),"")</f>
        <v/>
      </c>
      <c r="Q908" s="106" t="str">
        <f t="shared" si="286"/>
        <v/>
      </c>
      <c r="R908" s="106">
        <f t="shared" si="287"/>
        <v>0</v>
      </c>
      <c r="T908" s="107">
        <f t="shared" si="288"/>
        <v>0</v>
      </c>
      <c r="U908" s="86">
        <f t="shared" si="289"/>
        <v>1</v>
      </c>
      <c r="V908" s="86">
        <f t="shared" si="290"/>
        <v>1</v>
      </c>
      <c r="W908" s="86">
        <f t="shared" si="291"/>
        <v>1</v>
      </c>
      <c r="X908" s="86">
        <f t="shared" si="298"/>
        <v>0</v>
      </c>
      <c r="Y908" s="86" t="str">
        <f t="shared" si="292"/>
        <v xml:space="preserve">#0 - </v>
      </c>
      <c r="Z908" s="86" t="str">
        <f t="shared" si="293"/>
        <v>-</v>
      </c>
      <c r="AA908" s="86" t="str">
        <f>IF(X908=0,"",IF(LEN(K908)=0,COLUMN(Kanban!$D$8),IFERROR(MATCH(K908,Kanban!$A$8:$AI$8,0),COLUMN(Kanban!$D$8))))</f>
        <v/>
      </c>
      <c r="AB908" s="86" t="str">
        <f>IF(X908=0,"",2*COUNTIF($AA$5:AA908,AA908)+$AF$5)</f>
        <v/>
      </c>
      <c r="AC908" s="106" t="str">
        <f t="shared" si="299"/>
        <v>-</v>
      </c>
      <c r="BF908" s="111" t="str">
        <f t="array" ref="BF908">IFERROR(SMALL(IF($D$5:$D$1004=$AP$6,$N$5:$N$1004,""),B908),"")</f>
        <v/>
      </c>
      <c r="BG908" s="112" t="str">
        <f>IF(IFERROR(MATCH(BF908,$BF$4:BF907,0),0)=0,MAX($BG$4:BG907)+1,"")</f>
        <v/>
      </c>
      <c r="BH908" s="113" t="str">
        <f t="shared" si="294"/>
        <v/>
      </c>
      <c r="BI908" s="112" t="str">
        <f t="shared" si="295"/>
        <v/>
      </c>
      <c r="BJ908" s="86" t="str">
        <f t="shared" si="296"/>
        <v/>
      </c>
      <c r="BK908" s="86" t="str">
        <f t="shared" si="300"/>
        <v/>
      </c>
      <c r="BL908" s="86" t="str">
        <f t="shared" si="297"/>
        <v/>
      </c>
      <c r="BM908" s="86" t="str">
        <f t="shared" si="301"/>
        <v/>
      </c>
    </row>
    <row r="909" spans="2:65" s="7" customFormat="1" x14ac:dyDescent="0.25">
      <c r="B909" s="104">
        <v>905</v>
      </c>
      <c r="C909" s="86">
        <f>IFERROR(INDEX(Backlog!B$6:B$1005,Calculation!$B909,1),"")</f>
        <v>0</v>
      </c>
      <c r="D909" s="86" t="str">
        <f>IFERROR(IF(INDEX(Backlog!C$6:C$1005,Calculation!$B909,1)="","",INDEX(Backlog!C$6:C$1005,Calculation!$B909,1)),"")</f>
        <v/>
      </c>
      <c r="E909" s="86" t="str">
        <f>IFERROR(""&amp;INDEX(Backlog!D$6:D$1005,Calculation!$B909,1),"")</f>
        <v/>
      </c>
      <c r="F909" s="86" t="str">
        <f>IFERROR(""&amp;INDEX(Backlog!E$6:E$1005,Calculation!$B909,1),"")</f>
        <v/>
      </c>
      <c r="G909" s="86" t="str">
        <f>IFERROR(""&amp;INDEX(Backlog!F$6:F$1005,Calculation!$B909,1),"")</f>
        <v/>
      </c>
      <c r="H909" s="86" t="str">
        <f>IFERROR(IF(INDEX(Backlog!G$6:G$1005,Calculation!$B909,1)="","",INDEX(Backlog!G$6:G$1005,Calculation!$B909,1)),"")</f>
        <v/>
      </c>
      <c r="I909" s="86" t="str">
        <f>IFERROR(IF(INDEX(Backlog!H$6:H$1005,Calculation!$B909,1)="","Not set",INDEX(Backlog!H$6:H$1005,Calculation!$B909,1)),"")</f>
        <v>Not set</v>
      </c>
      <c r="J909" s="86" t="str">
        <f>IFERROR(""&amp;INDEX(Backlog!I$6:I$1005,Calculation!$B909,1),"")</f>
        <v/>
      </c>
      <c r="K909" s="86" t="str">
        <f>IFERROR(IF(LEN(INDEX(Backlog!J$6:J$1005,Calculation!$B909,1))=0,"Not set",INDEX(Backlog!J$6:J$1005,Calculation!$B909,1)),"")</f>
        <v>Not set</v>
      </c>
      <c r="L909" s="105" t="str">
        <f>IFERROR(IF(INDEX(Backlog!K$6:K$1005,Calculation!$B909,1)="","",INDEX(Backlog!K$6:K$1005,Calculation!$B909,1)),"")</f>
        <v/>
      </c>
      <c r="M909" s="105" t="str">
        <f t="shared" si="284"/>
        <v/>
      </c>
      <c r="N909" s="105" t="str">
        <f>IFERROR(IF(INDEX(Backlog!L$6:L$1005,Calculation!$B909,1)="","",INDEX(Backlog!L$6:L$1005,Calculation!$B909,1)),"")</f>
        <v/>
      </c>
      <c r="O909" s="105" t="str">
        <f t="shared" si="285"/>
        <v/>
      </c>
      <c r="P909" s="86" t="str">
        <f>IFERROR(""&amp;INDEX(Backlog!M$6:M$1005,Calculation!$B909,1),"")</f>
        <v/>
      </c>
      <c r="Q909" s="106" t="str">
        <f t="shared" si="286"/>
        <v/>
      </c>
      <c r="R909" s="106">
        <f t="shared" si="287"/>
        <v>0</v>
      </c>
      <c r="T909" s="107">
        <f t="shared" si="288"/>
        <v>0</v>
      </c>
      <c r="U909" s="86">
        <f t="shared" si="289"/>
        <v>1</v>
      </c>
      <c r="V909" s="86">
        <f t="shared" si="290"/>
        <v>1</v>
      </c>
      <c r="W909" s="86">
        <f t="shared" si="291"/>
        <v>1</v>
      </c>
      <c r="X909" s="86">
        <f t="shared" si="298"/>
        <v>0</v>
      </c>
      <c r="Y909" s="86" t="str">
        <f t="shared" si="292"/>
        <v xml:space="preserve">#0 - </v>
      </c>
      <c r="Z909" s="86" t="str">
        <f t="shared" si="293"/>
        <v>-</v>
      </c>
      <c r="AA909" s="86" t="str">
        <f>IF(X909=0,"",IF(LEN(K909)=0,COLUMN(Kanban!$D$8),IFERROR(MATCH(K909,Kanban!$A$8:$AI$8,0),COLUMN(Kanban!$D$8))))</f>
        <v/>
      </c>
      <c r="AB909" s="86" t="str">
        <f>IF(X909=0,"",2*COUNTIF($AA$5:AA909,AA909)+$AF$5)</f>
        <v/>
      </c>
      <c r="AC909" s="106" t="str">
        <f t="shared" si="299"/>
        <v>-</v>
      </c>
      <c r="BF909" s="111" t="str">
        <f t="array" ref="BF909">IFERROR(SMALL(IF($D$5:$D$1004=$AP$6,$N$5:$N$1004,""),B909),"")</f>
        <v/>
      </c>
      <c r="BG909" s="112" t="str">
        <f>IF(IFERROR(MATCH(BF909,$BF$4:BF908,0),0)=0,MAX($BG$4:BG908)+1,"")</f>
        <v/>
      </c>
      <c r="BH909" s="113" t="str">
        <f t="shared" si="294"/>
        <v/>
      </c>
      <c r="BI909" s="112" t="str">
        <f t="shared" si="295"/>
        <v/>
      </c>
      <c r="BJ909" s="86" t="str">
        <f t="shared" si="296"/>
        <v/>
      </c>
      <c r="BK909" s="86" t="str">
        <f t="shared" si="300"/>
        <v/>
      </c>
      <c r="BL909" s="86" t="str">
        <f t="shared" si="297"/>
        <v/>
      </c>
      <c r="BM909" s="86" t="str">
        <f t="shared" si="301"/>
        <v/>
      </c>
    </row>
    <row r="910" spans="2:65" s="7" customFormat="1" x14ac:dyDescent="0.25">
      <c r="B910" s="104">
        <v>906</v>
      </c>
      <c r="C910" s="86">
        <f>IFERROR(INDEX(Backlog!B$6:B$1005,Calculation!$B910,1),"")</f>
        <v>0</v>
      </c>
      <c r="D910" s="86" t="str">
        <f>IFERROR(IF(INDEX(Backlog!C$6:C$1005,Calculation!$B910,1)="","",INDEX(Backlog!C$6:C$1005,Calculation!$B910,1)),"")</f>
        <v/>
      </c>
      <c r="E910" s="86" t="str">
        <f>IFERROR(""&amp;INDEX(Backlog!D$6:D$1005,Calculation!$B910,1),"")</f>
        <v/>
      </c>
      <c r="F910" s="86" t="str">
        <f>IFERROR(""&amp;INDEX(Backlog!E$6:E$1005,Calculation!$B910,1),"")</f>
        <v/>
      </c>
      <c r="G910" s="86" t="str">
        <f>IFERROR(""&amp;INDEX(Backlog!F$6:F$1005,Calculation!$B910,1),"")</f>
        <v/>
      </c>
      <c r="H910" s="86" t="str">
        <f>IFERROR(IF(INDEX(Backlog!G$6:G$1005,Calculation!$B910,1)="","",INDEX(Backlog!G$6:G$1005,Calculation!$B910,1)),"")</f>
        <v/>
      </c>
      <c r="I910" s="86" t="str">
        <f>IFERROR(IF(INDEX(Backlog!H$6:H$1005,Calculation!$B910,1)="","Not set",INDEX(Backlog!H$6:H$1005,Calculation!$B910,1)),"")</f>
        <v>Not set</v>
      </c>
      <c r="J910" s="86" t="str">
        <f>IFERROR(""&amp;INDEX(Backlog!I$6:I$1005,Calculation!$B910,1),"")</f>
        <v/>
      </c>
      <c r="K910" s="86" t="str">
        <f>IFERROR(IF(LEN(INDEX(Backlog!J$6:J$1005,Calculation!$B910,1))=0,"Not set",INDEX(Backlog!J$6:J$1005,Calculation!$B910,1)),"")</f>
        <v>Not set</v>
      </c>
      <c r="L910" s="105" t="str">
        <f>IFERROR(IF(INDEX(Backlog!K$6:K$1005,Calculation!$B910,1)="","",INDEX(Backlog!K$6:K$1005,Calculation!$B910,1)),"")</f>
        <v/>
      </c>
      <c r="M910" s="105" t="str">
        <f t="shared" si="284"/>
        <v/>
      </c>
      <c r="N910" s="105" t="str">
        <f>IFERROR(IF(INDEX(Backlog!L$6:L$1005,Calculation!$B910,1)="","",INDEX(Backlog!L$6:L$1005,Calculation!$B910,1)),"")</f>
        <v/>
      </c>
      <c r="O910" s="105" t="str">
        <f t="shared" si="285"/>
        <v/>
      </c>
      <c r="P910" s="86" t="str">
        <f>IFERROR(""&amp;INDEX(Backlog!M$6:M$1005,Calculation!$B910,1),"")</f>
        <v/>
      </c>
      <c r="Q910" s="106" t="str">
        <f t="shared" si="286"/>
        <v/>
      </c>
      <c r="R910" s="106">
        <f t="shared" si="287"/>
        <v>0</v>
      </c>
      <c r="T910" s="107">
        <f t="shared" si="288"/>
        <v>0</v>
      </c>
      <c r="U910" s="86">
        <f t="shared" si="289"/>
        <v>1</v>
      </c>
      <c r="V910" s="86">
        <f t="shared" si="290"/>
        <v>1</v>
      </c>
      <c r="W910" s="86">
        <f t="shared" si="291"/>
        <v>1</v>
      </c>
      <c r="X910" s="86">
        <f t="shared" si="298"/>
        <v>0</v>
      </c>
      <c r="Y910" s="86" t="str">
        <f t="shared" si="292"/>
        <v xml:space="preserve">#0 - </v>
      </c>
      <c r="Z910" s="86" t="str">
        <f t="shared" si="293"/>
        <v>-</v>
      </c>
      <c r="AA910" s="86" t="str">
        <f>IF(X910=0,"",IF(LEN(K910)=0,COLUMN(Kanban!$D$8),IFERROR(MATCH(K910,Kanban!$A$8:$AI$8,0),COLUMN(Kanban!$D$8))))</f>
        <v/>
      </c>
      <c r="AB910" s="86" t="str">
        <f>IF(X910=0,"",2*COUNTIF($AA$5:AA910,AA910)+$AF$5)</f>
        <v/>
      </c>
      <c r="AC910" s="106" t="str">
        <f t="shared" si="299"/>
        <v>-</v>
      </c>
      <c r="BF910" s="111" t="str">
        <f t="array" ref="BF910">IFERROR(SMALL(IF($D$5:$D$1004=$AP$6,$N$5:$N$1004,""),B910),"")</f>
        <v/>
      </c>
      <c r="BG910" s="112" t="str">
        <f>IF(IFERROR(MATCH(BF910,$BF$4:BF909,0),0)=0,MAX($BG$4:BG909)+1,"")</f>
        <v/>
      </c>
      <c r="BH910" s="113" t="str">
        <f t="shared" si="294"/>
        <v/>
      </c>
      <c r="BI910" s="112" t="str">
        <f t="shared" si="295"/>
        <v/>
      </c>
      <c r="BJ910" s="86" t="str">
        <f t="shared" si="296"/>
        <v/>
      </c>
      <c r="BK910" s="86" t="str">
        <f t="shared" si="300"/>
        <v/>
      </c>
      <c r="BL910" s="86" t="str">
        <f t="shared" si="297"/>
        <v/>
      </c>
      <c r="BM910" s="86" t="str">
        <f t="shared" si="301"/>
        <v/>
      </c>
    </row>
    <row r="911" spans="2:65" s="7" customFormat="1" x14ac:dyDescent="0.25">
      <c r="B911" s="104">
        <v>907</v>
      </c>
      <c r="C911" s="86">
        <f>IFERROR(INDEX(Backlog!B$6:B$1005,Calculation!$B911,1),"")</f>
        <v>0</v>
      </c>
      <c r="D911" s="86" t="str">
        <f>IFERROR(IF(INDEX(Backlog!C$6:C$1005,Calculation!$B911,1)="","",INDEX(Backlog!C$6:C$1005,Calculation!$B911,1)),"")</f>
        <v/>
      </c>
      <c r="E911" s="86" t="str">
        <f>IFERROR(""&amp;INDEX(Backlog!D$6:D$1005,Calculation!$B911,1),"")</f>
        <v/>
      </c>
      <c r="F911" s="86" t="str">
        <f>IFERROR(""&amp;INDEX(Backlog!E$6:E$1005,Calculation!$B911,1),"")</f>
        <v/>
      </c>
      <c r="G911" s="86" t="str">
        <f>IFERROR(""&amp;INDEX(Backlog!F$6:F$1005,Calculation!$B911,1),"")</f>
        <v/>
      </c>
      <c r="H911" s="86" t="str">
        <f>IFERROR(IF(INDEX(Backlog!G$6:G$1005,Calculation!$B911,1)="","",INDEX(Backlog!G$6:G$1005,Calculation!$B911,1)),"")</f>
        <v/>
      </c>
      <c r="I911" s="86" t="str">
        <f>IFERROR(IF(INDEX(Backlog!H$6:H$1005,Calculation!$B911,1)="","Not set",INDEX(Backlog!H$6:H$1005,Calculation!$B911,1)),"")</f>
        <v>Not set</v>
      </c>
      <c r="J911" s="86" t="str">
        <f>IFERROR(""&amp;INDEX(Backlog!I$6:I$1005,Calculation!$B911,1),"")</f>
        <v/>
      </c>
      <c r="K911" s="86" t="str">
        <f>IFERROR(IF(LEN(INDEX(Backlog!J$6:J$1005,Calculation!$B911,1))=0,"Not set",INDEX(Backlog!J$6:J$1005,Calculation!$B911,1)),"")</f>
        <v>Not set</v>
      </c>
      <c r="L911" s="105" t="str">
        <f>IFERROR(IF(INDEX(Backlog!K$6:K$1005,Calculation!$B911,1)="","",INDEX(Backlog!K$6:K$1005,Calculation!$B911,1)),"")</f>
        <v/>
      </c>
      <c r="M911" s="105" t="str">
        <f t="shared" si="284"/>
        <v/>
      </c>
      <c r="N911" s="105" t="str">
        <f>IFERROR(IF(INDEX(Backlog!L$6:L$1005,Calculation!$B911,1)="","",INDEX(Backlog!L$6:L$1005,Calculation!$B911,1)),"")</f>
        <v/>
      </c>
      <c r="O911" s="105" t="str">
        <f t="shared" si="285"/>
        <v/>
      </c>
      <c r="P911" s="86" t="str">
        <f>IFERROR(""&amp;INDEX(Backlog!M$6:M$1005,Calculation!$B911,1),"")</f>
        <v/>
      </c>
      <c r="Q911" s="106" t="str">
        <f t="shared" si="286"/>
        <v/>
      </c>
      <c r="R911" s="106">
        <f t="shared" si="287"/>
        <v>0</v>
      </c>
      <c r="T911" s="107">
        <f t="shared" si="288"/>
        <v>0</v>
      </c>
      <c r="U911" s="86">
        <f t="shared" si="289"/>
        <v>1</v>
      </c>
      <c r="V911" s="86">
        <f t="shared" si="290"/>
        <v>1</v>
      </c>
      <c r="W911" s="86">
        <f t="shared" si="291"/>
        <v>1</v>
      </c>
      <c r="X911" s="86">
        <f t="shared" si="298"/>
        <v>0</v>
      </c>
      <c r="Y911" s="86" t="str">
        <f t="shared" si="292"/>
        <v xml:space="preserve">#0 - </v>
      </c>
      <c r="Z911" s="86" t="str">
        <f t="shared" si="293"/>
        <v>-</v>
      </c>
      <c r="AA911" s="86" t="str">
        <f>IF(X911=0,"",IF(LEN(K911)=0,COLUMN(Kanban!$D$8),IFERROR(MATCH(K911,Kanban!$A$8:$AI$8,0),COLUMN(Kanban!$D$8))))</f>
        <v/>
      </c>
      <c r="AB911" s="86" t="str">
        <f>IF(X911=0,"",2*COUNTIF($AA$5:AA911,AA911)+$AF$5)</f>
        <v/>
      </c>
      <c r="AC911" s="106" t="str">
        <f t="shared" si="299"/>
        <v>-</v>
      </c>
      <c r="BF911" s="111" t="str">
        <f t="array" ref="BF911">IFERROR(SMALL(IF($D$5:$D$1004=$AP$6,$N$5:$N$1004,""),B911),"")</f>
        <v/>
      </c>
      <c r="BG911" s="112" t="str">
        <f>IF(IFERROR(MATCH(BF911,$BF$4:BF910,0),0)=0,MAX($BG$4:BG910)+1,"")</f>
        <v/>
      </c>
      <c r="BH911" s="113" t="str">
        <f t="shared" si="294"/>
        <v/>
      </c>
      <c r="BI911" s="112" t="str">
        <f t="shared" si="295"/>
        <v/>
      </c>
      <c r="BJ911" s="86" t="str">
        <f t="shared" si="296"/>
        <v/>
      </c>
      <c r="BK911" s="86" t="str">
        <f t="shared" si="300"/>
        <v/>
      </c>
      <c r="BL911" s="86" t="str">
        <f t="shared" si="297"/>
        <v/>
      </c>
      <c r="BM911" s="86" t="str">
        <f t="shared" si="301"/>
        <v/>
      </c>
    </row>
    <row r="912" spans="2:65" s="7" customFormat="1" x14ac:dyDescent="0.25">
      <c r="B912" s="104">
        <v>908</v>
      </c>
      <c r="C912" s="86">
        <f>IFERROR(INDEX(Backlog!B$6:B$1005,Calculation!$B912,1),"")</f>
        <v>0</v>
      </c>
      <c r="D912" s="86" t="str">
        <f>IFERROR(IF(INDEX(Backlog!C$6:C$1005,Calculation!$B912,1)="","",INDEX(Backlog!C$6:C$1005,Calculation!$B912,1)),"")</f>
        <v/>
      </c>
      <c r="E912" s="86" t="str">
        <f>IFERROR(""&amp;INDEX(Backlog!D$6:D$1005,Calculation!$B912,1),"")</f>
        <v/>
      </c>
      <c r="F912" s="86" t="str">
        <f>IFERROR(""&amp;INDEX(Backlog!E$6:E$1005,Calculation!$B912,1),"")</f>
        <v/>
      </c>
      <c r="G912" s="86" t="str">
        <f>IFERROR(""&amp;INDEX(Backlog!F$6:F$1005,Calculation!$B912,1),"")</f>
        <v/>
      </c>
      <c r="H912" s="86" t="str">
        <f>IFERROR(IF(INDEX(Backlog!G$6:G$1005,Calculation!$B912,1)="","",INDEX(Backlog!G$6:G$1005,Calculation!$B912,1)),"")</f>
        <v/>
      </c>
      <c r="I912" s="86" t="str">
        <f>IFERROR(IF(INDEX(Backlog!H$6:H$1005,Calculation!$B912,1)="","Not set",INDEX(Backlog!H$6:H$1005,Calculation!$B912,1)),"")</f>
        <v>Not set</v>
      </c>
      <c r="J912" s="86" t="str">
        <f>IFERROR(""&amp;INDEX(Backlog!I$6:I$1005,Calculation!$B912,1),"")</f>
        <v/>
      </c>
      <c r="K912" s="86" t="str">
        <f>IFERROR(IF(LEN(INDEX(Backlog!J$6:J$1005,Calculation!$B912,1))=0,"Not set",INDEX(Backlog!J$6:J$1005,Calculation!$B912,1)),"")</f>
        <v>Not set</v>
      </c>
      <c r="L912" s="105" t="str">
        <f>IFERROR(IF(INDEX(Backlog!K$6:K$1005,Calculation!$B912,1)="","",INDEX(Backlog!K$6:K$1005,Calculation!$B912,1)),"")</f>
        <v/>
      </c>
      <c r="M912" s="105" t="str">
        <f t="shared" si="284"/>
        <v/>
      </c>
      <c r="N912" s="105" t="str">
        <f>IFERROR(IF(INDEX(Backlog!L$6:L$1005,Calculation!$B912,1)="","",INDEX(Backlog!L$6:L$1005,Calculation!$B912,1)),"")</f>
        <v/>
      </c>
      <c r="O912" s="105" t="str">
        <f t="shared" si="285"/>
        <v/>
      </c>
      <c r="P912" s="86" t="str">
        <f>IFERROR(""&amp;INDEX(Backlog!M$6:M$1005,Calculation!$B912,1),"")</f>
        <v/>
      </c>
      <c r="Q912" s="106" t="str">
        <f t="shared" si="286"/>
        <v/>
      </c>
      <c r="R912" s="106">
        <f t="shared" si="287"/>
        <v>0</v>
      </c>
      <c r="T912" s="107">
        <f t="shared" si="288"/>
        <v>0</v>
      </c>
      <c r="U912" s="86">
        <f t="shared" si="289"/>
        <v>1</v>
      </c>
      <c r="V912" s="86">
        <f t="shared" si="290"/>
        <v>1</v>
      </c>
      <c r="W912" s="86">
        <f t="shared" si="291"/>
        <v>1</v>
      </c>
      <c r="X912" s="86">
        <f t="shared" si="298"/>
        <v>0</v>
      </c>
      <c r="Y912" s="86" t="str">
        <f t="shared" si="292"/>
        <v xml:space="preserve">#0 - </v>
      </c>
      <c r="Z912" s="86" t="str">
        <f t="shared" si="293"/>
        <v>-</v>
      </c>
      <c r="AA912" s="86" t="str">
        <f>IF(X912=0,"",IF(LEN(K912)=0,COLUMN(Kanban!$D$8),IFERROR(MATCH(K912,Kanban!$A$8:$AI$8,0),COLUMN(Kanban!$D$8))))</f>
        <v/>
      </c>
      <c r="AB912" s="86" t="str">
        <f>IF(X912=0,"",2*COUNTIF($AA$5:AA912,AA912)+$AF$5)</f>
        <v/>
      </c>
      <c r="AC912" s="106" t="str">
        <f t="shared" si="299"/>
        <v>-</v>
      </c>
      <c r="BF912" s="111" t="str">
        <f t="array" ref="BF912">IFERROR(SMALL(IF($D$5:$D$1004=$AP$6,$N$5:$N$1004,""),B912),"")</f>
        <v/>
      </c>
      <c r="BG912" s="112" t="str">
        <f>IF(IFERROR(MATCH(BF912,$BF$4:BF911,0),0)=0,MAX($BG$4:BG911)+1,"")</f>
        <v/>
      </c>
      <c r="BH912" s="113" t="str">
        <f t="shared" si="294"/>
        <v/>
      </c>
      <c r="BI912" s="112" t="str">
        <f t="shared" si="295"/>
        <v/>
      </c>
      <c r="BJ912" s="86" t="str">
        <f t="shared" si="296"/>
        <v/>
      </c>
      <c r="BK912" s="86" t="str">
        <f t="shared" si="300"/>
        <v/>
      </c>
      <c r="BL912" s="86" t="str">
        <f t="shared" si="297"/>
        <v/>
      </c>
      <c r="BM912" s="86" t="str">
        <f t="shared" si="301"/>
        <v/>
      </c>
    </row>
    <row r="913" spans="2:65" s="7" customFormat="1" x14ac:dyDescent="0.25">
      <c r="B913" s="104">
        <v>909</v>
      </c>
      <c r="C913" s="86">
        <f>IFERROR(INDEX(Backlog!B$6:B$1005,Calculation!$B913,1),"")</f>
        <v>0</v>
      </c>
      <c r="D913" s="86" t="str">
        <f>IFERROR(IF(INDEX(Backlog!C$6:C$1005,Calculation!$B913,1)="","",INDEX(Backlog!C$6:C$1005,Calculation!$B913,1)),"")</f>
        <v/>
      </c>
      <c r="E913" s="86" t="str">
        <f>IFERROR(""&amp;INDEX(Backlog!D$6:D$1005,Calculation!$B913,1),"")</f>
        <v/>
      </c>
      <c r="F913" s="86" t="str">
        <f>IFERROR(""&amp;INDEX(Backlog!E$6:E$1005,Calculation!$B913,1),"")</f>
        <v/>
      </c>
      <c r="G913" s="86" t="str">
        <f>IFERROR(""&amp;INDEX(Backlog!F$6:F$1005,Calculation!$B913,1),"")</f>
        <v/>
      </c>
      <c r="H913" s="86" t="str">
        <f>IFERROR(IF(INDEX(Backlog!G$6:G$1005,Calculation!$B913,1)="","",INDEX(Backlog!G$6:G$1005,Calculation!$B913,1)),"")</f>
        <v/>
      </c>
      <c r="I913" s="86" t="str">
        <f>IFERROR(IF(INDEX(Backlog!H$6:H$1005,Calculation!$B913,1)="","Not set",INDEX(Backlog!H$6:H$1005,Calculation!$B913,1)),"")</f>
        <v>Not set</v>
      </c>
      <c r="J913" s="86" t="str">
        <f>IFERROR(""&amp;INDEX(Backlog!I$6:I$1005,Calculation!$B913,1),"")</f>
        <v/>
      </c>
      <c r="K913" s="86" t="str">
        <f>IFERROR(IF(LEN(INDEX(Backlog!J$6:J$1005,Calculation!$B913,1))=0,"Not set",INDEX(Backlog!J$6:J$1005,Calculation!$B913,1)),"")</f>
        <v>Not set</v>
      </c>
      <c r="L913" s="105" t="str">
        <f>IFERROR(IF(INDEX(Backlog!K$6:K$1005,Calculation!$B913,1)="","",INDEX(Backlog!K$6:K$1005,Calculation!$B913,1)),"")</f>
        <v/>
      </c>
      <c r="M913" s="105" t="str">
        <f t="shared" si="284"/>
        <v/>
      </c>
      <c r="N913" s="105" t="str">
        <f>IFERROR(IF(INDEX(Backlog!L$6:L$1005,Calculation!$B913,1)="","",INDEX(Backlog!L$6:L$1005,Calculation!$B913,1)),"")</f>
        <v/>
      </c>
      <c r="O913" s="105" t="str">
        <f t="shared" si="285"/>
        <v/>
      </c>
      <c r="P913" s="86" t="str">
        <f>IFERROR(""&amp;INDEX(Backlog!M$6:M$1005,Calculation!$B913,1),"")</f>
        <v/>
      </c>
      <c r="Q913" s="106" t="str">
        <f t="shared" si="286"/>
        <v/>
      </c>
      <c r="R913" s="106">
        <f t="shared" si="287"/>
        <v>0</v>
      </c>
      <c r="T913" s="107">
        <f t="shared" si="288"/>
        <v>0</v>
      </c>
      <c r="U913" s="86">
        <f t="shared" si="289"/>
        <v>1</v>
      </c>
      <c r="V913" s="86">
        <f t="shared" si="290"/>
        <v>1</v>
      </c>
      <c r="W913" s="86">
        <f t="shared" si="291"/>
        <v>1</v>
      </c>
      <c r="X913" s="86">
        <f t="shared" si="298"/>
        <v>0</v>
      </c>
      <c r="Y913" s="86" t="str">
        <f t="shared" si="292"/>
        <v xml:space="preserve">#0 - </v>
      </c>
      <c r="Z913" s="86" t="str">
        <f t="shared" si="293"/>
        <v>-</v>
      </c>
      <c r="AA913" s="86" t="str">
        <f>IF(X913=0,"",IF(LEN(K913)=0,COLUMN(Kanban!$D$8),IFERROR(MATCH(K913,Kanban!$A$8:$AI$8,0),COLUMN(Kanban!$D$8))))</f>
        <v/>
      </c>
      <c r="AB913" s="86" t="str">
        <f>IF(X913=0,"",2*COUNTIF($AA$5:AA913,AA913)+$AF$5)</f>
        <v/>
      </c>
      <c r="AC913" s="106" t="str">
        <f t="shared" si="299"/>
        <v>-</v>
      </c>
      <c r="BF913" s="111" t="str">
        <f t="array" ref="BF913">IFERROR(SMALL(IF($D$5:$D$1004=$AP$6,$N$5:$N$1004,""),B913),"")</f>
        <v/>
      </c>
      <c r="BG913" s="112" t="str">
        <f>IF(IFERROR(MATCH(BF913,$BF$4:BF912,0),0)=0,MAX($BG$4:BG912)+1,"")</f>
        <v/>
      </c>
      <c r="BH913" s="113" t="str">
        <f t="shared" si="294"/>
        <v/>
      </c>
      <c r="BI913" s="112" t="str">
        <f t="shared" si="295"/>
        <v/>
      </c>
      <c r="BJ913" s="86" t="str">
        <f t="shared" si="296"/>
        <v/>
      </c>
      <c r="BK913" s="86" t="str">
        <f t="shared" si="300"/>
        <v/>
      </c>
      <c r="BL913" s="86" t="str">
        <f t="shared" si="297"/>
        <v/>
      </c>
      <c r="BM913" s="86" t="str">
        <f t="shared" si="301"/>
        <v/>
      </c>
    </row>
    <row r="914" spans="2:65" s="7" customFormat="1" x14ac:dyDescent="0.25">
      <c r="B914" s="104">
        <v>910</v>
      </c>
      <c r="C914" s="86">
        <f>IFERROR(INDEX(Backlog!B$6:B$1005,Calculation!$B914,1),"")</f>
        <v>0</v>
      </c>
      <c r="D914" s="86" t="str">
        <f>IFERROR(IF(INDEX(Backlog!C$6:C$1005,Calculation!$B914,1)="","",INDEX(Backlog!C$6:C$1005,Calculation!$B914,1)),"")</f>
        <v/>
      </c>
      <c r="E914" s="86" t="str">
        <f>IFERROR(""&amp;INDEX(Backlog!D$6:D$1005,Calculation!$B914,1),"")</f>
        <v/>
      </c>
      <c r="F914" s="86" t="str">
        <f>IFERROR(""&amp;INDEX(Backlog!E$6:E$1005,Calculation!$B914,1),"")</f>
        <v/>
      </c>
      <c r="G914" s="86" t="str">
        <f>IFERROR(""&amp;INDEX(Backlog!F$6:F$1005,Calculation!$B914,1),"")</f>
        <v/>
      </c>
      <c r="H914" s="86" t="str">
        <f>IFERROR(IF(INDEX(Backlog!G$6:G$1005,Calculation!$B914,1)="","",INDEX(Backlog!G$6:G$1005,Calculation!$B914,1)),"")</f>
        <v/>
      </c>
      <c r="I914" s="86" t="str">
        <f>IFERROR(IF(INDEX(Backlog!H$6:H$1005,Calculation!$B914,1)="","Not set",INDEX(Backlog!H$6:H$1005,Calculation!$B914,1)),"")</f>
        <v>Not set</v>
      </c>
      <c r="J914" s="86" t="str">
        <f>IFERROR(""&amp;INDEX(Backlog!I$6:I$1005,Calculation!$B914,1),"")</f>
        <v/>
      </c>
      <c r="K914" s="86" t="str">
        <f>IFERROR(IF(LEN(INDEX(Backlog!J$6:J$1005,Calculation!$B914,1))=0,"Not set",INDEX(Backlog!J$6:J$1005,Calculation!$B914,1)),"")</f>
        <v>Not set</v>
      </c>
      <c r="L914" s="105" t="str">
        <f>IFERROR(IF(INDEX(Backlog!K$6:K$1005,Calculation!$B914,1)="","",INDEX(Backlog!K$6:K$1005,Calculation!$B914,1)),"")</f>
        <v/>
      </c>
      <c r="M914" s="105" t="str">
        <f t="shared" si="284"/>
        <v/>
      </c>
      <c r="N914" s="105" t="str">
        <f>IFERROR(IF(INDEX(Backlog!L$6:L$1005,Calculation!$B914,1)="","",INDEX(Backlog!L$6:L$1005,Calculation!$B914,1)),"")</f>
        <v/>
      </c>
      <c r="O914" s="105" t="str">
        <f t="shared" si="285"/>
        <v/>
      </c>
      <c r="P914" s="86" t="str">
        <f>IFERROR(""&amp;INDEX(Backlog!M$6:M$1005,Calculation!$B914,1),"")</f>
        <v/>
      </c>
      <c r="Q914" s="106" t="str">
        <f t="shared" si="286"/>
        <v/>
      </c>
      <c r="R914" s="106">
        <f t="shared" si="287"/>
        <v>0</v>
      </c>
      <c r="T914" s="107">
        <f t="shared" si="288"/>
        <v>0</v>
      </c>
      <c r="U914" s="86">
        <f t="shared" si="289"/>
        <v>1</v>
      </c>
      <c r="V914" s="86">
        <f t="shared" si="290"/>
        <v>1</v>
      </c>
      <c r="W914" s="86">
        <f t="shared" si="291"/>
        <v>1</v>
      </c>
      <c r="X914" s="86">
        <f t="shared" si="298"/>
        <v>0</v>
      </c>
      <c r="Y914" s="86" t="str">
        <f t="shared" si="292"/>
        <v xml:space="preserve">#0 - </v>
      </c>
      <c r="Z914" s="86" t="str">
        <f t="shared" si="293"/>
        <v>-</v>
      </c>
      <c r="AA914" s="86" t="str">
        <f>IF(X914=0,"",IF(LEN(K914)=0,COLUMN(Kanban!$D$8),IFERROR(MATCH(K914,Kanban!$A$8:$AI$8,0),COLUMN(Kanban!$D$8))))</f>
        <v/>
      </c>
      <c r="AB914" s="86" t="str">
        <f>IF(X914=0,"",2*COUNTIF($AA$5:AA914,AA914)+$AF$5)</f>
        <v/>
      </c>
      <c r="AC914" s="106" t="str">
        <f t="shared" si="299"/>
        <v>-</v>
      </c>
      <c r="BF914" s="111" t="str">
        <f t="array" ref="BF914">IFERROR(SMALL(IF($D$5:$D$1004=$AP$6,$N$5:$N$1004,""),B914),"")</f>
        <v/>
      </c>
      <c r="BG914" s="112" t="str">
        <f>IF(IFERROR(MATCH(BF914,$BF$4:BF913,0),0)=0,MAX($BG$4:BG913)+1,"")</f>
        <v/>
      </c>
      <c r="BH914" s="113" t="str">
        <f t="shared" si="294"/>
        <v/>
      </c>
      <c r="BI914" s="112" t="str">
        <f t="shared" si="295"/>
        <v/>
      </c>
      <c r="BJ914" s="86" t="str">
        <f t="shared" si="296"/>
        <v/>
      </c>
      <c r="BK914" s="86" t="str">
        <f t="shared" si="300"/>
        <v/>
      </c>
      <c r="BL914" s="86" t="str">
        <f t="shared" si="297"/>
        <v/>
      </c>
      <c r="BM914" s="86" t="str">
        <f t="shared" si="301"/>
        <v/>
      </c>
    </row>
    <row r="915" spans="2:65" s="7" customFormat="1" x14ac:dyDescent="0.25">
      <c r="B915" s="104">
        <v>911</v>
      </c>
      <c r="C915" s="86">
        <f>IFERROR(INDEX(Backlog!B$6:B$1005,Calculation!$B915,1),"")</f>
        <v>0</v>
      </c>
      <c r="D915" s="86" t="str">
        <f>IFERROR(IF(INDEX(Backlog!C$6:C$1005,Calculation!$B915,1)="","",INDEX(Backlog!C$6:C$1005,Calculation!$B915,1)),"")</f>
        <v/>
      </c>
      <c r="E915" s="86" t="str">
        <f>IFERROR(""&amp;INDEX(Backlog!D$6:D$1005,Calculation!$B915,1),"")</f>
        <v/>
      </c>
      <c r="F915" s="86" t="str">
        <f>IFERROR(""&amp;INDEX(Backlog!E$6:E$1005,Calculation!$B915,1),"")</f>
        <v/>
      </c>
      <c r="G915" s="86" t="str">
        <f>IFERROR(""&amp;INDEX(Backlog!F$6:F$1005,Calculation!$B915,1),"")</f>
        <v/>
      </c>
      <c r="H915" s="86" t="str">
        <f>IFERROR(IF(INDEX(Backlog!G$6:G$1005,Calculation!$B915,1)="","",INDEX(Backlog!G$6:G$1005,Calculation!$B915,1)),"")</f>
        <v/>
      </c>
      <c r="I915" s="86" t="str">
        <f>IFERROR(IF(INDEX(Backlog!H$6:H$1005,Calculation!$B915,1)="","Not set",INDEX(Backlog!H$6:H$1005,Calculation!$B915,1)),"")</f>
        <v>Not set</v>
      </c>
      <c r="J915" s="86" t="str">
        <f>IFERROR(""&amp;INDEX(Backlog!I$6:I$1005,Calculation!$B915,1),"")</f>
        <v/>
      </c>
      <c r="K915" s="86" t="str">
        <f>IFERROR(IF(LEN(INDEX(Backlog!J$6:J$1005,Calculation!$B915,1))=0,"Not set",INDEX(Backlog!J$6:J$1005,Calculation!$B915,1)),"")</f>
        <v>Not set</v>
      </c>
      <c r="L915" s="105" t="str">
        <f>IFERROR(IF(INDEX(Backlog!K$6:K$1005,Calculation!$B915,1)="","",INDEX(Backlog!K$6:K$1005,Calculation!$B915,1)),"")</f>
        <v/>
      </c>
      <c r="M915" s="105" t="str">
        <f t="shared" si="284"/>
        <v/>
      </c>
      <c r="N915" s="105" t="str">
        <f>IFERROR(IF(INDEX(Backlog!L$6:L$1005,Calculation!$B915,1)="","",INDEX(Backlog!L$6:L$1005,Calculation!$B915,1)),"")</f>
        <v/>
      </c>
      <c r="O915" s="105" t="str">
        <f t="shared" si="285"/>
        <v/>
      </c>
      <c r="P915" s="86" t="str">
        <f>IFERROR(""&amp;INDEX(Backlog!M$6:M$1005,Calculation!$B915,1),"")</f>
        <v/>
      </c>
      <c r="Q915" s="106" t="str">
        <f t="shared" si="286"/>
        <v/>
      </c>
      <c r="R915" s="106">
        <f t="shared" si="287"/>
        <v>0</v>
      </c>
      <c r="T915" s="107">
        <f t="shared" si="288"/>
        <v>0</v>
      </c>
      <c r="U915" s="86">
        <f t="shared" si="289"/>
        <v>1</v>
      </c>
      <c r="V915" s="86">
        <f t="shared" si="290"/>
        <v>1</v>
      </c>
      <c r="W915" s="86">
        <f t="shared" si="291"/>
        <v>1</v>
      </c>
      <c r="X915" s="86">
        <f t="shared" si="298"/>
        <v>0</v>
      </c>
      <c r="Y915" s="86" t="str">
        <f t="shared" si="292"/>
        <v xml:space="preserve">#0 - </v>
      </c>
      <c r="Z915" s="86" t="str">
        <f t="shared" si="293"/>
        <v>-</v>
      </c>
      <c r="AA915" s="86" t="str">
        <f>IF(X915=0,"",IF(LEN(K915)=0,COLUMN(Kanban!$D$8),IFERROR(MATCH(K915,Kanban!$A$8:$AI$8,0),COLUMN(Kanban!$D$8))))</f>
        <v/>
      </c>
      <c r="AB915" s="86" t="str">
        <f>IF(X915=0,"",2*COUNTIF($AA$5:AA915,AA915)+$AF$5)</f>
        <v/>
      </c>
      <c r="AC915" s="106" t="str">
        <f t="shared" si="299"/>
        <v>-</v>
      </c>
      <c r="BF915" s="111" t="str">
        <f t="array" ref="BF915">IFERROR(SMALL(IF($D$5:$D$1004=$AP$6,$N$5:$N$1004,""),B915),"")</f>
        <v/>
      </c>
      <c r="BG915" s="112" t="str">
        <f>IF(IFERROR(MATCH(BF915,$BF$4:BF914,0),0)=0,MAX($BG$4:BG914)+1,"")</f>
        <v/>
      </c>
      <c r="BH915" s="113" t="str">
        <f t="shared" si="294"/>
        <v/>
      </c>
      <c r="BI915" s="112" t="str">
        <f t="shared" si="295"/>
        <v/>
      </c>
      <c r="BJ915" s="86" t="str">
        <f t="shared" si="296"/>
        <v/>
      </c>
      <c r="BK915" s="86" t="str">
        <f t="shared" si="300"/>
        <v/>
      </c>
      <c r="BL915" s="86" t="str">
        <f t="shared" si="297"/>
        <v/>
      </c>
      <c r="BM915" s="86" t="str">
        <f t="shared" si="301"/>
        <v/>
      </c>
    </row>
    <row r="916" spans="2:65" s="7" customFormat="1" x14ac:dyDescent="0.25">
      <c r="B916" s="104">
        <v>912</v>
      </c>
      <c r="C916" s="86">
        <f>IFERROR(INDEX(Backlog!B$6:B$1005,Calculation!$B916,1),"")</f>
        <v>0</v>
      </c>
      <c r="D916" s="86" t="str">
        <f>IFERROR(IF(INDEX(Backlog!C$6:C$1005,Calculation!$B916,1)="","",INDEX(Backlog!C$6:C$1005,Calculation!$B916,1)),"")</f>
        <v/>
      </c>
      <c r="E916" s="86" t="str">
        <f>IFERROR(""&amp;INDEX(Backlog!D$6:D$1005,Calculation!$B916,1),"")</f>
        <v/>
      </c>
      <c r="F916" s="86" t="str">
        <f>IFERROR(""&amp;INDEX(Backlog!E$6:E$1005,Calculation!$B916,1),"")</f>
        <v/>
      </c>
      <c r="G916" s="86" t="str">
        <f>IFERROR(""&amp;INDEX(Backlog!F$6:F$1005,Calculation!$B916,1),"")</f>
        <v/>
      </c>
      <c r="H916" s="86" t="str">
        <f>IFERROR(IF(INDEX(Backlog!G$6:G$1005,Calculation!$B916,1)="","",INDEX(Backlog!G$6:G$1005,Calculation!$B916,1)),"")</f>
        <v/>
      </c>
      <c r="I916" s="86" t="str">
        <f>IFERROR(IF(INDEX(Backlog!H$6:H$1005,Calculation!$B916,1)="","Not set",INDEX(Backlog!H$6:H$1005,Calculation!$B916,1)),"")</f>
        <v>Not set</v>
      </c>
      <c r="J916" s="86" t="str">
        <f>IFERROR(""&amp;INDEX(Backlog!I$6:I$1005,Calculation!$B916,1),"")</f>
        <v/>
      </c>
      <c r="K916" s="86" t="str">
        <f>IFERROR(IF(LEN(INDEX(Backlog!J$6:J$1005,Calculation!$B916,1))=0,"Not set",INDEX(Backlog!J$6:J$1005,Calculation!$B916,1)),"")</f>
        <v>Not set</v>
      </c>
      <c r="L916" s="105" t="str">
        <f>IFERROR(IF(INDEX(Backlog!K$6:K$1005,Calculation!$B916,1)="","",INDEX(Backlog!K$6:K$1005,Calculation!$B916,1)),"")</f>
        <v/>
      </c>
      <c r="M916" s="105" t="str">
        <f t="shared" si="284"/>
        <v/>
      </c>
      <c r="N916" s="105" t="str">
        <f>IFERROR(IF(INDEX(Backlog!L$6:L$1005,Calculation!$B916,1)="","",INDEX(Backlog!L$6:L$1005,Calculation!$B916,1)),"")</f>
        <v/>
      </c>
      <c r="O916" s="105" t="str">
        <f t="shared" si="285"/>
        <v/>
      </c>
      <c r="P916" s="86" t="str">
        <f>IFERROR(""&amp;INDEX(Backlog!M$6:M$1005,Calculation!$B916,1),"")</f>
        <v/>
      </c>
      <c r="Q916" s="106" t="str">
        <f t="shared" si="286"/>
        <v/>
      </c>
      <c r="R916" s="106">
        <f t="shared" si="287"/>
        <v>0</v>
      </c>
      <c r="T916" s="107">
        <f t="shared" si="288"/>
        <v>0</v>
      </c>
      <c r="U916" s="86">
        <f t="shared" si="289"/>
        <v>1</v>
      </c>
      <c r="V916" s="86">
        <f t="shared" si="290"/>
        <v>1</v>
      </c>
      <c r="W916" s="86">
        <f t="shared" si="291"/>
        <v>1</v>
      </c>
      <c r="X916" s="86">
        <f t="shared" si="298"/>
        <v>0</v>
      </c>
      <c r="Y916" s="86" t="str">
        <f t="shared" si="292"/>
        <v xml:space="preserve">#0 - </v>
      </c>
      <c r="Z916" s="86" t="str">
        <f t="shared" si="293"/>
        <v>-</v>
      </c>
      <c r="AA916" s="86" t="str">
        <f>IF(X916=0,"",IF(LEN(K916)=0,COLUMN(Kanban!$D$8),IFERROR(MATCH(K916,Kanban!$A$8:$AI$8,0),COLUMN(Kanban!$D$8))))</f>
        <v/>
      </c>
      <c r="AB916" s="86" t="str">
        <f>IF(X916=0,"",2*COUNTIF($AA$5:AA916,AA916)+$AF$5)</f>
        <v/>
      </c>
      <c r="AC916" s="106" t="str">
        <f t="shared" si="299"/>
        <v>-</v>
      </c>
      <c r="BF916" s="111" t="str">
        <f t="array" ref="BF916">IFERROR(SMALL(IF($D$5:$D$1004=$AP$6,$N$5:$N$1004,""),B916),"")</f>
        <v/>
      </c>
      <c r="BG916" s="112" t="str">
        <f>IF(IFERROR(MATCH(BF916,$BF$4:BF915,0),0)=0,MAX($BG$4:BG915)+1,"")</f>
        <v/>
      </c>
      <c r="BH916" s="113" t="str">
        <f t="shared" si="294"/>
        <v/>
      </c>
      <c r="BI916" s="112" t="str">
        <f t="shared" si="295"/>
        <v/>
      </c>
      <c r="BJ916" s="86" t="str">
        <f t="shared" si="296"/>
        <v/>
      </c>
      <c r="BK916" s="86" t="str">
        <f t="shared" si="300"/>
        <v/>
      </c>
      <c r="BL916" s="86" t="str">
        <f t="shared" si="297"/>
        <v/>
      </c>
      <c r="BM916" s="86" t="str">
        <f t="shared" si="301"/>
        <v/>
      </c>
    </row>
    <row r="917" spans="2:65" s="7" customFormat="1" x14ac:dyDescent="0.25">
      <c r="B917" s="104">
        <v>913</v>
      </c>
      <c r="C917" s="86">
        <f>IFERROR(INDEX(Backlog!B$6:B$1005,Calculation!$B917,1),"")</f>
        <v>0</v>
      </c>
      <c r="D917" s="86" t="str">
        <f>IFERROR(IF(INDEX(Backlog!C$6:C$1005,Calculation!$B917,1)="","",INDEX(Backlog!C$6:C$1005,Calculation!$B917,1)),"")</f>
        <v/>
      </c>
      <c r="E917" s="86" t="str">
        <f>IFERROR(""&amp;INDEX(Backlog!D$6:D$1005,Calculation!$B917,1),"")</f>
        <v/>
      </c>
      <c r="F917" s="86" t="str">
        <f>IFERROR(""&amp;INDEX(Backlog!E$6:E$1005,Calculation!$B917,1),"")</f>
        <v/>
      </c>
      <c r="G917" s="86" t="str">
        <f>IFERROR(""&amp;INDEX(Backlog!F$6:F$1005,Calculation!$B917,1),"")</f>
        <v/>
      </c>
      <c r="H917" s="86" t="str">
        <f>IFERROR(IF(INDEX(Backlog!G$6:G$1005,Calculation!$B917,1)="","",INDEX(Backlog!G$6:G$1005,Calculation!$B917,1)),"")</f>
        <v/>
      </c>
      <c r="I917" s="86" t="str">
        <f>IFERROR(IF(INDEX(Backlog!H$6:H$1005,Calculation!$B917,1)="","Not set",INDEX(Backlog!H$6:H$1005,Calculation!$B917,1)),"")</f>
        <v>Not set</v>
      </c>
      <c r="J917" s="86" t="str">
        <f>IFERROR(""&amp;INDEX(Backlog!I$6:I$1005,Calculation!$B917,1),"")</f>
        <v/>
      </c>
      <c r="K917" s="86" t="str">
        <f>IFERROR(IF(LEN(INDEX(Backlog!J$6:J$1005,Calculation!$B917,1))=0,"Not set",INDEX(Backlog!J$6:J$1005,Calculation!$B917,1)),"")</f>
        <v>Not set</v>
      </c>
      <c r="L917" s="105" t="str">
        <f>IFERROR(IF(INDEX(Backlog!K$6:K$1005,Calculation!$B917,1)="","",INDEX(Backlog!K$6:K$1005,Calculation!$B917,1)),"")</f>
        <v/>
      </c>
      <c r="M917" s="105" t="str">
        <f t="shared" si="284"/>
        <v/>
      </c>
      <c r="N917" s="105" t="str">
        <f>IFERROR(IF(INDEX(Backlog!L$6:L$1005,Calculation!$B917,1)="","",INDEX(Backlog!L$6:L$1005,Calculation!$B917,1)),"")</f>
        <v/>
      </c>
      <c r="O917" s="105" t="str">
        <f t="shared" si="285"/>
        <v/>
      </c>
      <c r="P917" s="86" t="str">
        <f>IFERROR(""&amp;INDEX(Backlog!M$6:M$1005,Calculation!$B917,1),"")</f>
        <v/>
      </c>
      <c r="Q917" s="106" t="str">
        <f t="shared" si="286"/>
        <v/>
      </c>
      <c r="R917" s="106">
        <f t="shared" si="287"/>
        <v>0</v>
      </c>
      <c r="T917" s="107">
        <f t="shared" si="288"/>
        <v>0</v>
      </c>
      <c r="U917" s="86">
        <f t="shared" si="289"/>
        <v>1</v>
      </c>
      <c r="V917" s="86">
        <f t="shared" si="290"/>
        <v>1</v>
      </c>
      <c r="W917" s="86">
        <f t="shared" si="291"/>
        <v>1</v>
      </c>
      <c r="X917" s="86">
        <f t="shared" si="298"/>
        <v>0</v>
      </c>
      <c r="Y917" s="86" t="str">
        <f t="shared" si="292"/>
        <v xml:space="preserve">#0 - </v>
      </c>
      <c r="Z917" s="86" t="str">
        <f t="shared" si="293"/>
        <v>-</v>
      </c>
      <c r="AA917" s="86" t="str">
        <f>IF(X917=0,"",IF(LEN(K917)=0,COLUMN(Kanban!$D$8),IFERROR(MATCH(K917,Kanban!$A$8:$AI$8,0),COLUMN(Kanban!$D$8))))</f>
        <v/>
      </c>
      <c r="AB917" s="86" t="str">
        <f>IF(X917=0,"",2*COUNTIF($AA$5:AA917,AA917)+$AF$5)</f>
        <v/>
      </c>
      <c r="AC917" s="106" t="str">
        <f t="shared" si="299"/>
        <v>-</v>
      </c>
      <c r="BF917" s="111" t="str">
        <f t="array" ref="BF917">IFERROR(SMALL(IF($D$5:$D$1004=$AP$6,$N$5:$N$1004,""),B917),"")</f>
        <v/>
      </c>
      <c r="BG917" s="112" t="str">
        <f>IF(IFERROR(MATCH(BF917,$BF$4:BF916,0),0)=0,MAX($BG$4:BG916)+1,"")</f>
        <v/>
      </c>
      <c r="BH917" s="113" t="str">
        <f t="shared" si="294"/>
        <v/>
      </c>
      <c r="BI917" s="112" t="str">
        <f t="shared" si="295"/>
        <v/>
      </c>
      <c r="BJ917" s="86" t="str">
        <f t="shared" si="296"/>
        <v/>
      </c>
      <c r="BK917" s="86" t="str">
        <f t="shared" si="300"/>
        <v/>
      </c>
      <c r="BL917" s="86" t="str">
        <f t="shared" si="297"/>
        <v/>
      </c>
      <c r="BM917" s="86" t="str">
        <f t="shared" si="301"/>
        <v/>
      </c>
    </row>
    <row r="918" spans="2:65" s="7" customFormat="1" x14ac:dyDescent="0.25">
      <c r="B918" s="104">
        <v>914</v>
      </c>
      <c r="C918" s="86">
        <f>IFERROR(INDEX(Backlog!B$6:B$1005,Calculation!$B918,1),"")</f>
        <v>0</v>
      </c>
      <c r="D918" s="86" t="str">
        <f>IFERROR(IF(INDEX(Backlog!C$6:C$1005,Calculation!$B918,1)="","",INDEX(Backlog!C$6:C$1005,Calculation!$B918,1)),"")</f>
        <v/>
      </c>
      <c r="E918" s="86" t="str">
        <f>IFERROR(""&amp;INDEX(Backlog!D$6:D$1005,Calculation!$B918,1),"")</f>
        <v/>
      </c>
      <c r="F918" s="86" t="str">
        <f>IFERROR(""&amp;INDEX(Backlog!E$6:E$1005,Calculation!$B918,1),"")</f>
        <v/>
      </c>
      <c r="G918" s="86" t="str">
        <f>IFERROR(""&amp;INDEX(Backlog!F$6:F$1005,Calculation!$B918,1),"")</f>
        <v/>
      </c>
      <c r="H918" s="86" t="str">
        <f>IFERROR(IF(INDEX(Backlog!G$6:G$1005,Calculation!$B918,1)="","",INDEX(Backlog!G$6:G$1005,Calculation!$B918,1)),"")</f>
        <v/>
      </c>
      <c r="I918" s="86" t="str">
        <f>IFERROR(IF(INDEX(Backlog!H$6:H$1005,Calculation!$B918,1)="","Not set",INDEX(Backlog!H$6:H$1005,Calculation!$B918,1)),"")</f>
        <v>Not set</v>
      </c>
      <c r="J918" s="86" t="str">
        <f>IFERROR(""&amp;INDEX(Backlog!I$6:I$1005,Calculation!$B918,1),"")</f>
        <v/>
      </c>
      <c r="K918" s="86" t="str">
        <f>IFERROR(IF(LEN(INDEX(Backlog!J$6:J$1005,Calculation!$B918,1))=0,"Not set",INDEX(Backlog!J$6:J$1005,Calculation!$B918,1)),"")</f>
        <v>Not set</v>
      </c>
      <c r="L918" s="105" t="str">
        <f>IFERROR(IF(INDEX(Backlog!K$6:K$1005,Calculation!$B918,1)="","",INDEX(Backlog!K$6:K$1005,Calculation!$B918,1)),"")</f>
        <v/>
      </c>
      <c r="M918" s="105" t="str">
        <f t="shared" si="284"/>
        <v/>
      </c>
      <c r="N918" s="105" t="str">
        <f>IFERROR(IF(INDEX(Backlog!L$6:L$1005,Calculation!$B918,1)="","",INDEX(Backlog!L$6:L$1005,Calculation!$B918,1)),"")</f>
        <v/>
      </c>
      <c r="O918" s="105" t="str">
        <f t="shared" si="285"/>
        <v/>
      </c>
      <c r="P918" s="86" t="str">
        <f>IFERROR(""&amp;INDEX(Backlog!M$6:M$1005,Calculation!$B918,1),"")</f>
        <v/>
      </c>
      <c r="Q918" s="106" t="str">
        <f t="shared" si="286"/>
        <v/>
      </c>
      <c r="R918" s="106">
        <f t="shared" si="287"/>
        <v>0</v>
      </c>
      <c r="T918" s="107">
        <f t="shared" si="288"/>
        <v>0</v>
      </c>
      <c r="U918" s="86">
        <f t="shared" si="289"/>
        <v>1</v>
      </c>
      <c r="V918" s="86">
        <f t="shared" si="290"/>
        <v>1</v>
      </c>
      <c r="W918" s="86">
        <f t="shared" si="291"/>
        <v>1</v>
      </c>
      <c r="X918" s="86">
        <f t="shared" si="298"/>
        <v>0</v>
      </c>
      <c r="Y918" s="86" t="str">
        <f t="shared" si="292"/>
        <v xml:space="preserve">#0 - </v>
      </c>
      <c r="Z918" s="86" t="str">
        <f t="shared" si="293"/>
        <v>-</v>
      </c>
      <c r="AA918" s="86" t="str">
        <f>IF(X918=0,"",IF(LEN(K918)=0,COLUMN(Kanban!$D$8),IFERROR(MATCH(K918,Kanban!$A$8:$AI$8,0),COLUMN(Kanban!$D$8))))</f>
        <v/>
      </c>
      <c r="AB918" s="86" t="str">
        <f>IF(X918=0,"",2*COUNTIF($AA$5:AA918,AA918)+$AF$5)</f>
        <v/>
      </c>
      <c r="AC918" s="106" t="str">
        <f t="shared" si="299"/>
        <v>-</v>
      </c>
      <c r="BF918" s="111" t="str">
        <f t="array" ref="BF918">IFERROR(SMALL(IF($D$5:$D$1004=$AP$6,$N$5:$N$1004,""),B918),"")</f>
        <v/>
      </c>
      <c r="BG918" s="112" t="str">
        <f>IF(IFERROR(MATCH(BF918,$BF$4:BF917,0),0)=0,MAX($BG$4:BG917)+1,"")</f>
        <v/>
      </c>
      <c r="BH918" s="113" t="str">
        <f t="shared" si="294"/>
        <v/>
      </c>
      <c r="BI918" s="112" t="str">
        <f t="shared" si="295"/>
        <v/>
      </c>
      <c r="BJ918" s="86" t="str">
        <f t="shared" si="296"/>
        <v/>
      </c>
      <c r="BK918" s="86" t="str">
        <f t="shared" si="300"/>
        <v/>
      </c>
      <c r="BL918" s="86" t="str">
        <f t="shared" si="297"/>
        <v/>
      </c>
      <c r="BM918" s="86" t="str">
        <f t="shared" si="301"/>
        <v/>
      </c>
    </row>
    <row r="919" spans="2:65" s="7" customFormat="1" x14ac:dyDescent="0.25">
      <c r="B919" s="104">
        <v>915</v>
      </c>
      <c r="C919" s="86">
        <f>IFERROR(INDEX(Backlog!B$6:B$1005,Calculation!$B919,1),"")</f>
        <v>0</v>
      </c>
      <c r="D919" s="86" t="str">
        <f>IFERROR(IF(INDEX(Backlog!C$6:C$1005,Calculation!$B919,1)="","",INDEX(Backlog!C$6:C$1005,Calculation!$B919,1)),"")</f>
        <v/>
      </c>
      <c r="E919" s="86" t="str">
        <f>IFERROR(""&amp;INDEX(Backlog!D$6:D$1005,Calculation!$B919,1),"")</f>
        <v/>
      </c>
      <c r="F919" s="86" t="str">
        <f>IFERROR(""&amp;INDEX(Backlog!E$6:E$1005,Calculation!$B919,1),"")</f>
        <v/>
      </c>
      <c r="G919" s="86" t="str">
        <f>IFERROR(""&amp;INDEX(Backlog!F$6:F$1005,Calculation!$B919,1),"")</f>
        <v/>
      </c>
      <c r="H919" s="86" t="str">
        <f>IFERROR(IF(INDEX(Backlog!G$6:G$1005,Calculation!$B919,1)="","",INDEX(Backlog!G$6:G$1005,Calculation!$B919,1)),"")</f>
        <v/>
      </c>
      <c r="I919" s="86" t="str">
        <f>IFERROR(IF(INDEX(Backlog!H$6:H$1005,Calculation!$B919,1)="","Not set",INDEX(Backlog!H$6:H$1005,Calculation!$B919,1)),"")</f>
        <v>Not set</v>
      </c>
      <c r="J919" s="86" t="str">
        <f>IFERROR(""&amp;INDEX(Backlog!I$6:I$1005,Calculation!$B919,1),"")</f>
        <v/>
      </c>
      <c r="K919" s="86" t="str">
        <f>IFERROR(IF(LEN(INDEX(Backlog!J$6:J$1005,Calculation!$B919,1))=0,"Not set",INDEX(Backlog!J$6:J$1005,Calculation!$B919,1)),"")</f>
        <v>Not set</v>
      </c>
      <c r="L919" s="105" t="str">
        <f>IFERROR(IF(INDEX(Backlog!K$6:K$1005,Calculation!$B919,1)="","",INDEX(Backlog!K$6:K$1005,Calculation!$B919,1)),"")</f>
        <v/>
      </c>
      <c r="M919" s="105" t="str">
        <f t="shared" si="284"/>
        <v/>
      </c>
      <c r="N919" s="105" t="str">
        <f>IFERROR(IF(INDEX(Backlog!L$6:L$1005,Calculation!$B919,1)="","",INDEX(Backlog!L$6:L$1005,Calculation!$B919,1)),"")</f>
        <v/>
      </c>
      <c r="O919" s="105" t="str">
        <f t="shared" si="285"/>
        <v/>
      </c>
      <c r="P919" s="86" t="str">
        <f>IFERROR(""&amp;INDEX(Backlog!M$6:M$1005,Calculation!$B919,1),"")</f>
        <v/>
      </c>
      <c r="Q919" s="106" t="str">
        <f t="shared" si="286"/>
        <v/>
      </c>
      <c r="R919" s="106">
        <f t="shared" si="287"/>
        <v>0</v>
      </c>
      <c r="T919" s="107">
        <f t="shared" si="288"/>
        <v>0</v>
      </c>
      <c r="U919" s="86">
        <f t="shared" si="289"/>
        <v>1</v>
      </c>
      <c r="V919" s="86">
        <f t="shared" si="290"/>
        <v>1</v>
      </c>
      <c r="W919" s="86">
        <f t="shared" si="291"/>
        <v>1</v>
      </c>
      <c r="X919" s="86">
        <f t="shared" si="298"/>
        <v>0</v>
      </c>
      <c r="Y919" s="86" t="str">
        <f t="shared" si="292"/>
        <v xml:space="preserve">#0 - </v>
      </c>
      <c r="Z919" s="86" t="str">
        <f t="shared" si="293"/>
        <v>-</v>
      </c>
      <c r="AA919" s="86" t="str">
        <f>IF(X919=0,"",IF(LEN(K919)=0,COLUMN(Kanban!$D$8),IFERROR(MATCH(K919,Kanban!$A$8:$AI$8,0),COLUMN(Kanban!$D$8))))</f>
        <v/>
      </c>
      <c r="AB919" s="86" t="str">
        <f>IF(X919=0,"",2*COUNTIF($AA$5:AA919,AA919)+$AF$5)</f>
        <v/>
      </c>
      <c r="AC919" s="106" t="str">
        <f t="shared" si="299"/>
        <v>-</v>
      </c>
      <c r="BF919" s="111" t="str">
        <f t="array" ref="BF919">IFERROR(SMALL(IF($D$5:$D$1004=$AP$6,$N$5:$N$1004,""),B919),"")</f>
        <v/>
      </c>
      <c r="BG919" s="112" t="str">
        <f>IF(IFERROR(MATCH(BF919,$BF$4:BF918,0),0)=0,MAX($BG$4:BG918)+1,"")</f>
        <v/>
      </c>
      <c r="BH919" s="113" t="str">
        <f t="shared" si="294"/>
        <v/>
      </c>
      <c r="BI919" s="112" t="str">
        <f t="shared" si="295"/>
        <v/>
      </c>
      <c r="BJ919" s="86" t="str">
        <f t="shared" si="296"/>
        <v/>
      </c>
      <c r="BK919" s="86" t="str">
        <f t="shared" si="300"/>
        <v/>
      </c>
      <c r="BL919" s="86" t="str">
        <f t="shared" si="297"/>
        <v/>
      </c>
      <c r="BM919" s="86" t="str">
        <f t="shared" si="301"/>
        <v/>
      </c>
    </row>
    <row r="920" spans="2:65" s="7" customFormat="1" x14ac:dyDescent="0.25">
      <c r="B920" s="104">
        <v>916</v>
      </c>
      <c r="C920" s="86">
        <f>IFERROR(INDEX(Backlog!B$6:B$1005,Calculation!$B920,1),"")</f>
        <v>0</v>
      </c>
      <c r="D920" s="86" t="str">
        <f>IFERROR(IF(INDEX(Backlog!C$6:C$1005,Calculation!$B920,1)="","",INDEX(Backlog!C$6:C$1005,Calculation!$B920,1)),"")</f>
        <v/>
      </c>
      <c r="E920" s="86" t="str">
        <f>IFERROR(""&amp;INDEX(Backlog!D$6:D$1005,Calculation!$B920,1),"")</f>
        <v/>
      </c>
      <c r="F920" s="86" t="str">
        <f>IFERROR(""&amp;INDEX(Backlog!E$6:E$1005,Calculation!$B920,1),"")</f>
        <v/>
      </c>
      <c r="G920" s="86" t="str">
        <f>IFERROR(""&amp;INDEX(Backlog!F$6:F$1005,Calculation!$B920,1),"")</f>
        <v/>
      </c>
      <c r="H920" s="86" t="str">
        <f>IFERROR(IF(INDEX(Backlog!G$6:G$1005,Calculation!$B920,1)="","",INDEX(Backlog!G$6:G$1005,Calculation!$B920,1)),"")</f>
        <v/>
      </c>
      <c r="I920" s="86" t="str">
        <f>IFERROR(IF(INDEX(Backlog!H$6:H$1005,Calculation!$B920,1)="","Not set",INDEX(Backlog!H$6:H$1005,Calculation!$B920,1)),"")</f>
        <v>Not set</v>
      </c>
      <c r="J920" s="86" t="str">
        <f>IFERROR(""&amp;INDEX(Backlog!I$6:I$1005,Calculation!$B920,1),"")</f>
        <v/>
      </c>
      <c r="K920" s="86" t="str">
        <f>IFERROR(IF(LEN(INDEX(Backlog!J$6:J$1005,Calculation!$B920,1))=0,"Not set",INDEX(Backlog!J$6:J$1005,Calculation!$B920,1)),"")</f>
        <v>Not set</v>
      </c>
      <c r="L920" s="105" t="str">
        <f>IFERROR(IF(INDEX(Backlog!K$6:K$1005,Calculation!$B920,1)="","",INDEX(Backlog!K$6:K$1005,Calculation!$B920,1)),"")</f>
        <v/>
      </c>
      <c r="M920" s="105" t="str">
        <f t="shared" si="284"/>
        <v/>
      </c>
      <c r="N920" s="105" t="str">
        <f>IFERROR(IF(INDEX(Backlog!L$6:L$1005,Calculation!$B920,1)="","",INDEX(Backlog!L$6:L$1005,Calculation!$B920,1)),"")</f>
        <v/>
      </c>
      <c r="O920" s="105" t="str">
        <f t="shared" si="285"/>
        <v/>
      </c>
      <c r="P920" s="86" t="str">
        <f>IFERROR(""&amp;INDEX(Backlog!M$6:M$1005,Calculation!$B920,1),"")</f>
        <v/>
      </c>
      <c r="Q920" s="106" t="str">
        <f t="shared" si="286"/>
        <v/>
      </c>
      <c r="R920" s="106">
        <f t="shared" si="287"/>
        <v>0</v>
      </c>
      <c r="T920" s="107">
        <f t="shared" si="288"/>
        <v>0</v>
      </c>
      <c r="U920" s="86">
        <f t="shared" si="289"/>
        <v>1</v>
      </c>
      <c r="V920" s="86">
        <f t="shared" si="290"/>
        <v>1</v>
      </c>
      <c r="W920" s="86">
        <f t="shared" si="291"/>
        <v>1</v>
      </c>
      <c r="X920" s="86">
        <f t="shared" si="298"/>
        <v>0</v>
      </c>
      <c r="Y920" s="86" t="str">
        <f t="shared" si="292"/>
        <v xml:space="preserve">#0 - </v>
      </c>
      <c r="Z920" s="86" t="str">
        <f t="shared" si="293"/>
        <v>-</v>
      </c>
      <c r="AA920" s="86" t="str">
        <f>IF(X920=0,"",IF(LEN(K920)=0,COLUMN(Kanban!$D$8),IFERROR(MATCH(K920,Kanban!$A$8:$AI$8,0),COLUMN(Kanban!$D$8))))</f>
        <v/>
      </c>
      <c r="AB920" s="86" t="str">
        <f>IF(X920=0,"",2*COUNTIF($AA$5:AA920,AA920)+$AF$5)</f>
        <v/>
      </c>
      <c r="AC920" s="106" t="str">
        <f t="shared" si="299"/>
        <v>-</v>
      </c>
      <c r="BF920" s="111" t="str">
        <f t="array" ref="BF920">IFERROR(SMALL(IF($D$5:$D$1004=$AP$6,$N$5:$N$1004,""),B920),"")</f>
        <v/>
      </c>
      <c r="BG920" s="112" t="str">
        <f>IF(IFERROR(MATCH(BF920,$BF$4:BF919,0),0)=0,MAX($BG$4:BG919)+1,"")</f>
        <v/>
      </c>
      <c r="BH920" s="113" t="str">
        <f t="shared" si="294"/>
        <v/>
      </c>
      <c r="BI920" s="112" t="str">
        <f t="shared" si="295"/>
        <v/>
      </c>
      <c r="BJ920" s="86" t="str">
        <f t="shared" si="296"/>
        <v/>
      </c>
      <c r="BK920" s="86" t="str">
        <f t="shared" si="300"/>
        <v/>
      </c>
      <c r="BL920" s="86" t="str">
        <f t="shared" si="297"/>
        <v/>
      </c>
      <c r="BM920" s="86" t="str">
        <f t="shared" si="301"/>
        <v/>
      </c>
    </row>
    <row r="921" spans="2:65" s="7" customFormat="1" x14ac:dyDescent="0.25">
      <c r="B921" s="104">
        <v>917</v>
      </c>
      <c r="C921" s="86">
        <f>IFERROR(INDEX(Backlog!B$6:B$1005,Calculation!$B921,1),"")</f>
        <v>0</v>
      </c>
      <c r="D921" s="86" t="str">
        <f>IFERROR(IF(INDEX(Backlog!C$6:C$1005,Calculation!$B921,1)="","",INDEX(Backlog!C$6:C$1005,Calculation!$B921,1)),"")</f>
        <v/>
      </c>
      <c r="E921" s="86" t="str">
        <f>IFERROR(""&amp;INDEX(Backlog!D$6:D$1005,Calculation!$B921,1),"")</f>
        <v/>
      </c>
      <c r="F921" s="86" t="str">
        <f>IFERROR(""&amp;INDEX(Backlog!E$6:E$1005,Calculation!$B921,1),"")</f>
        <v/>
      </c>
      <c r="G921" s="86" t="str">
        <f>IFERROR(""&amp;INDEX(Backlog!F$6:F$1005,Calculation!$B921,1),"")</f>
        <v/>
      </c>
      <c r="H921" s="86" t="str">
        <f>IFERROR(IF(INDEX(Backlog!G$6:G$1005,Calculation!$B921,1)="","",INDEX(Backlog!G$6:G$1005,Calculation!$B921,1)),"")</f>
        <v/>
      </c>
      <c r="I921" s="86" t="str">
        <f>IFERROR(IF(INDEX(Backlog!H$6:H$1005,Calculation!$B921,1)="","Not set",INDEX(Backlog!H$6:H$1005,Calculation!$B921,1)),"")</f>
        <v>Not set</v>
      </c>
      <c r="J921" s="86" t="str">
        <f>IFERROR(""&amp;INDEX(Backlog!I$6:I$1005,Calculation!$B921,1),"")</f>
        <v/>
      </c>
      <c r="K921" s="86" t="str">
        <f>IFERROR(IF(LEN(INDEX(Backlog!J$6:J$1005,Calculation!$B921,1))=0,"Not set",INDEX(Backlog!J$6:J$1005,Calculation!$B921,1)),"")</f>
        <v>Not set</v>
      </c>
      <c r="L921" s="105" t="str">
        <f>IFERROR(IF(INDEX(Backlog!K$6:K$1005,Calculation!$B921,1)="","",INDEX(Backlog!K$6:K$1005,Calculation!$B921,1)),"")</f>
        <v/>
      </c>
      <c r="M921" s="105" t="str">
        <f t="shared" si="284"/>
        <v/>
      </c>
      <c r="N921" s="105" t="str">
        <f>IFERROR(IF(INDEX(Backlog!L$6:L$1005,Calculation!$B921,1)="","",INDEX(Backlog!L$6:L$1005,Calculation!$B921,1)),"")</f>
        <v/>
      </c>
      <c r="O921" s="105" t="str">
        <f t="shared" si="285"/>
        <v/>
      </c>
      <c r="P921" s="86" t="str">
        <f>IFERROR(""&amp;INDEX(Backlog!M$6:M$1005,Calculation!$B921,1),"")</f>
        <v/>
      </c>
      <c r="Q921" s="106" t="str">
        <f t="shared" si="286"/>
        <v/>
      </c>
      <c r="R921" s="106">
        <f t="shared" si="287"/>
        <v>0</v>
      </c>
      <c r="T921" s="107">
        <f t="shared" si="288"/>
        <v>0</v>
      </c>
      <c r="U921" s="86">
        <f t="shared" si="289"/>
        <v>1</v>
      </c>
      <c r="V921" s="86">
        <f t="shared" si="290"/>
        <v>1</v>
      </c>
      <c r="W921" s="86">
        <f t="shared" si="291"/>
        <v>1</v>
      </c>
      <c r="X921" s="86">
        <f t="shared" si="298"/>
        <v>0</v>
      </c>
      <c r="Y921" s="86" t="str">
        <f t="shared" si="292"/>
        <v xml:space="preserve">#0 - </v>
      </c>
      <c r="Z921" s="86" t="str">
        <f t="shared" si="293"/>
        <v>-</v>
      </c>
      <c r="AA921" s="86" t="str">
        <f>IF(X921=0,"",IF(LEN(K921)=0,COLUMN(Kanban!$D$8),IFERROR(MATCH(K921,Kanban!$A$8:$AI$8,0),COLUMN(Kanban!$D$8))))</f>
        <v/>
      </c>
      <c r="AB921" s="86" t="str">
        <f>IF(X921=0,"",2*COUNTIF($AA$5:AA921,AA921)+$AF$5)</f>
        <v/>
      </c>
      <c r="AC921" s="106" t="str">
        <f t="shared" si="299"/>
        <v>-</v>
      </c>
      <c r="BF921" s="111" t="str">
        <f t="array" ref="BF921">IFERROR(SMALL(IF($D$5:$D$1004=$AP$6,$N$5:$N$1004,""),B921),"")</f>
        <v/>
      </c>
      <c r="BG921" s="112" t="str">
        <f>IF(IFERROR(MATCH(BF921,$BF$4:BF920,0),0)=0,MAX($BG$4:BG920)+1,"")</f>
        <v/>
      </c>
      <c r="BH921" s="113" t="str">
        <f t="shared" si="294"/>
        <v/>
      </c>
      <c r="BI921" s="112" t="str">
        <f t="shared" si="295"/>
        <v/>
      </c>
      <c r="BJ921" s="86" t="str">
        <f t="shared" si="296"/>
        <v/>
      </c>
      <c r="BK921" s="86" t="str">
        <f t="shared" si="300"/>
        <v/>
      </c>
      <c r="BL921" s="86" t="str">
        <f t="shared" si="297"/>
        <v/>
      </c>
      <c r="BM921" s="86" t="str">
        <f t="shared" si="301"/>
        <v/>
      </c>
    </row>
    <row r="922" spans="2:65" s="7" customFormat="1" x14ac:dyDescent="0.25">
      <c r="B922" s="104">
        <v>918</v>
      </c>
      <c r="C922" s="86">
        <f>IFERROR(INDEX(Backlog!B$6:B$1005,Calculation!$B922,1),"")</f>
        <v>0</v>
      </c>
      <c r="D922" s="86" t="str">
        <f>IFERROR(IF(INDEX(Backlog!C$6:C$1005,Calculation!$B922,1)="","",INDEX(Backlog!C$6:C$1005,Calculation!$B922,1)),"")</f>
        <v/>
      </c>
      <c r="E922" s="86" t="str">
        <f>IFERROR(""&amp;INDEX(Backlog!D$6:D$1005,Calculation!$B922,1),"")</f>
        <v/>
      </c>
      <c r="F922" s="86" t="str">
        <f>IFERROR(""&amp;INDEX(Backlog!E$6:E$1005,Calculation!$B922,1),"")</f>
        <v/>
      </c>
      <c r="G922" s="86" t="str">
        <f>IFERROR(""&amp;INDEX(Backlog!F$6:F$1005,Calculation!$B922,1),"")</f>
        <v/>
      </c>
      <c r="H922" s="86" t="str">
        <f>IFERROR(IF(INDEX(Backlog!G$6:G$1005,Calculation!$B922,1)="","",INDEX(Backlog!G$6:G$1005,Calculation!$B922,1)),"")</f>
        <v/>
      </c>
      <c r="I922" s="86" t="str">
        <f>IFERROR(IF(INDEX(Backlog!H$6:H$1005,Calculation!$B922,1)="","Not set",INDEX(Backlog!H$6:H$1005,Calculation!$B922,1)),"")</f>
        <v>Not set</v>
      </c>
      <c r="J922" s="86" t="str">
        <f>IFERROR(""&amp;INDEX(Backlog!I$6:I$1005,Calculation!$B922,1),"")</f>
        <v/>
      </c>
      <c r="K922" s="86" t="str">
        <f>IFERROR(IF(LEN(INDEX(Backlog!J$6:J$1005,Calculation!$B922,1))=0,"Not set",INDEX(Backlog!J$6:J$1005,Calculation!$B922,1)),"")</f>
        <v>Not set</v>
      </c>
      <c r="L922" s="105" t="str">
        <f>IFERROR(IF(INDEX(Backlog!K$6:K$1005,Calculation!$B922,1)="","",INDEX(Backlog!K$6:K$1005,Calculation!$B922,1)),"")</f>
        <v/>
      </c>
      <c r="M922" s="105" t="str">
        <f t="shared" si="284"/>
        <v/>
      </c>
      <c r="N922" s="105" t="str">
        <f>IFERROR(IF(INDEX(Backlog!L$6:L$1005,Calculation!$B922,1)="","",INDEX(Backlog!L$6:L$1005,Calculation!$B922,1)),"")</f>
        <v/>
      </c>
      <c r="O922" s="105" t="str">
        <f t="shared" si="285"/>
        <v/>
      </c>
      <c r="P922" s="86" t="str">
        <f>IFERROR(""&amp;INDEX(Backlog!M$6:M$1005,Calculation!$B922,1),"")</f>
        <v/>
      </c>
      <c r="Q922" s="106" t="str">
        <f t="shared" si="286"/>
        <v/>
      </c>
      <c r="R922" s="106">
        <f t="shared" si="287"/>
        <v>0</v>
      </c>
      <c r="T922" s="107">
        <f t="shared" si="288"/>
        <v>0</v>
      </c>
      <c r="U922" s="86">
        <f t="shared" si="289"/>
        <v>1</v>
      </c>
      <c r="V922" s="86">
        <f t="shared" si="290"/>
        <v>1</v>
      </c>
      <c r="W922" s="86">
        <f t="shared" si="291"/>
        <v>1</v>
      </c>
      <c r="X922" s="86">
        <f t="shared" si="298"/>
        <v>0</v>
      </c>
      <c r="Y922" s="86" t="str">
        <f t="shared" si="292"/>
        <v xml:space="preserve">#0 - </v>
      </c>
      <c r="Z922" s="86" t="str">
        <f t="shared" si="293"/>
        <v>-</v>
      </c>
      <c r="AA922" s="86" t="str">
        <f>IF(X922=0,"",IF(LEN(K922)=0,COLUMN(Kanban!$D$8),IFERROR(MATCH(K922,Kanban!$A$8:$AI$8,0),COLUMN(Kanban!$D$8))))</f>
        <v/>
      </c>
      <c r="AB922" s="86" t="str">
        <f>IF(X922=0,"",2*COUNTIF($AA$5:AA922,AA922)+$AF$5)</f>
        <v/>
      </c>
      <c r="AC922" s="106" t="str">
        <f t="shared" si="299"/>
        <v>-</v>
      </c>
      <c r="BF922" s="111" t="str">
        <f t="array" ref="BF922">IFERROR(SMALL(IF($D$5:$D$1004=$AP$6,$N$5:$N$1004,""),B922),"")</f>
        <v/>
      </c>
      <c r="BG922" s="112" t="str">
        <f>IF(IFERROR(MATCH(BF922,$BF$4:BF921,0),0)=0,MAX($BG$4:BG921)+1,"")</f>
        <v/>
      </c>
      <c r="BH922" s="113" t="str">
        <f t="shared" si="294"/>
        <v/>
      </c>
      <c r="BI922" s="112" t="str">
        <f t="shared" si="295"/>
        <v/>
      </c>
      <c r="BJ922" s="86" t="str">
        <f t="shared" si="296"/>
        <v/>
      </c>
      <c r="BK922" s="86" t="str">
        <f t="shared" si="300"/>
        <v/>
      </c>
      <c r="BL922" s="86" t="str">
        <f t="shared" si="297"/>
        <v/>
      </c>
      <c r="BM922" s="86" t="str">
        <f t="shared" si="301"/>
        <v/>
      </c>
    </row>
    <row r="923" spans="2:65" s="7" customFormat="1" x14ac:dyDescent="0.25">
      <c r="B923" s="104">
        <v>919</v>
      </c>
      <c r="C923" s="86">
        <f>IFERROR(INDEX(Backlog!B$6:B$1005,Calculation!$B923,1),"")</f>
        <v>0</v>
      </c>
      <c r="D923" s="86" t="str">
        <f>IFERROR(IF(INDEX(Backlog!C$6:C$1005,Calculation!$B923,1)="","",INDEX(Backlog!C$6:C$1005,Calculation!$B923,1)),"")</f>
        <v/>
      </c>
      <c r="E923" s="86" t="str">
        <f>IFERROR(""&amp;INDEX(Backlog!D$6:D$1005,Calculation!$B923,1),"")</f>
        <v/>
      </c>
      <c r="F923" s="86" t="str">
        <f>IFERROR(""&amp;INDEX(Backlog!E$6:E$1005,Calculation!$B923,1),"")</f>
        <v/>
      </c>
      <c r="G923" s="86" t="str">
        <f>IFERROR(""&amp;INDEX(Backlog!F$6:F$1005,Calculation!$B923,1),"")</f>
        <v/>
      </c>
      <c r="H923" s="86" t="str">
        <f>IFERROR(IF(INDEX(Backlog!G$6:G$1005,Calculation!$B923,1)="","",INDEX(Backlog!G$6:G$1005,Calculation!$B923,1)),"")</f>
        <v/>
      </c>
      <c r="I923" s="86" t="str">
        <f>IFERROR(IF(INDEX(Backlog!H$6:H$1005,Calculation!$B923,1)="","Not set",INDEX(Backlog!H$6:H$1005,Calculation!$B923,1)),"")</f>
        <v>Not set</v>
      </c>
      <c r="J923" s="86" t="str">
        <f>IFERROR(""&amp;INDEX(Backlog!I$6:I$1005,Calculation!$B923,1),"")</f>
        <v/>
      </c>
      <c r="K923" s="86" t="str">
        <f>IFERROR(IF(LEN(INDEX(Backlog!J$6:J$1005,Calculation!$B923,1))=0,"Not set",INDEX(Backlog!J$6:J$1005,Calculation!$B923,1)),"")</f>
        <v>Not set</v>
      </c>
      <c r="L923" s="105" t="str">
        <f>IFERROR(IF(INDEX(Backlog!K$6:K$1005,Calculation!$B923,1)="","",INDEX(Backlog!K$6:K$1005,Calculation!$B923,1)),"")</f>
        <v/>
      </c>
      <c r="M923" s="105" t="str">
        <f t="shared" si="284"/>
        <v/>
      </c>
      <c r="N923" s="105" t="str">
        <f>IFERROR(IF(INDEX(Backlog!L$6:L$1005,Calculation!$B923,1)="","",INDEX(Backlog!L$6:L$1005,Calculation!$B923,1)),"")</f>
        <v/>
      </c>
      <c r="O923" s="105" t="str">
        <f t="shared" si="285"/>
        <v/>
      </c>
      <c r="P923" s="86" t="str">
        <f>IFERROR(""&amp;INDEX(Backlog!M$6:M$1005,Calculation!$B923,1),"")</f>
        <v/>
      </c>
      <c r="Q923" s="106" t="str">
        <f t="shared" si="286"/>
        <v/>
      </c>
      <c r="R923" s="106">
        <f t="shared" si="287"/>
        <v>0</v>
      </c>
      <c r="T923" s="107">
        <f t="shared" si="288"/>
        <v>0</v>
      </c>
      <c r="U923" s="86">
        <f t="shared" si="289"/>
        <v>1</v>
      </c>
      <c r="V923" s="86">
        <f t="shared" si="290"/>
        <v>1</v>
      </c>
      <c r="W923" s="86">
        <f t="shared" si="291"/>
        <v>1</v>
      </c>
      <c r="X923" s="86">
        <f t="shared" si="298"/>
        <v>0</v>
      </c>
      <c r="Y923" s="86" t="str">
        <f t="shared" si="292"/>
        <v xml:space="preserve">#0 - </v>
      </c>
      <c r="Z923" s="86" t="str">
        <f t="shared" si="293"/>
        <v>-</v>
      </c>
      <c r="AA923" s="86" t="str">
        <f>IF(X923=0,"",IF(LEN(K923)=0,COLUMN(Kanban!$D$8),IFERROR(MATCH(K923,Kanban!$A$8:$AI$8,0),COLUMN(Kanban!$D$8))))</f>
        <v/>
      </c>
      <c r="AB923" s="86" t="str">
        <f>IF(X923=0,"",2*COUNTIF($AA$5:AA923,AA923)+$AF$5)</f>
        <v/>
      </c>
      <c r="AC923" s="106" t="str">
        <f t="shared" si="299"/>
        <v>-</v>
      </c>
      <c r="BF923" s="111" t="str">
        <f t="array" ref="BF923">IFERROR(SMALL(IF($D$5:$D$1004=$AP$6,$N$5:$N$1004,""),B923),"")</f>
        <v/>
      </c>
      <c r="BG923" s="112" t="str">
        <f>IF(IFERROR(MATCH(BF923,$BF$4:BF922,0),0)=0,MAX($BG$4:BG922)+1,"")</f>
        <v/>
      </c>
      <c r="BH923" s="113" t="str">
        <f t="shared" si="294"/>
        <v/>
      </c>
      <c r="BI923" s="112" t="str">
        <f t="shared" si="295"/>
        <v/>
      </c>
      <c r="BJ923" s="86" t="str">
        <f t="shared" si="296"/>
        <v/>
      </c>
      <c r="BK923" s="86" t="str">
        <f t="shared" si="300"/>
        <v/>
      </c>
      <c r="BL923" s="86" t="str">
        <f t="shared" si="297"/>
        <v/>
      </c>
      <c r="BM923" s="86" t="str">
        <f t="shared" si="301"/>
        <v/>
      </c>
    </row>
    <row r="924" spans="2:65" s="7" customFormat="1" x14ac:dyDescent="0.25">
      <c r="B924" s="104">
        <v>920</v>
      </c>
      <c r="C924" s="86">
        <f>IFERROR(INDEX(Backlog!B$6:B$1005,Calculation!$B924,1),"")</f>
        <v>0</v>
      </c>
      <c r="D924" s="86" t="str">
        <f>IFERROR(IF(INDEX(Backlog!C$6:C$1005,Calculation!$B924,1)="","",INDEX(Backlog!C$6:C$1005,Calculation!$B924,1)),"")</f>
        <v/>
      </c>
      <c r="E924" s="86" t="str">
        <f>IFERROR(""&amp;INDEX(Backlog!D$6:D$1005,Calculation!$B924,1),"")</f>
        <v/>
      </c>
      <c r="F924" s="86" t="str">
        <f>IFERROR(""&amp;INDEX(Backlog!E$6:E$1005,Calculation!$B924,1),"")</f>
        <v/>
      </c>
      <c r="G924" s="86" t="str">
        <f>IFERROR(""&amp;INDEX(Backlog!F$6:F$1005,Calculation!$B924,1),"")</f>
        <v/>
      </c>
      <c r="H924" s="86" t="str">
        <f>IFERROR(IF(INDEX(Backlog!G$6:G$1005,Calculation!$B924,1)="","",INDEX(Backlog!G$6:G$1005,Calculation!$B924,1)),"")</f>
        <v/>
      </c>
      <c r="I924" s="86" t="str">
        <f>IFERROR(IF(INDEX(Backlog!H$6:H$1005,Calculation!$B924,1)="","Not set",INDEX(Backlog!H$6:H$1005,Calculation!$B924,1)),"")</f>
        <v>Not set</v>
      </c>
      <c r="J924" s="86" t="str">
        <f>IFERROR(""&amp;INDEX(Backlog!I$6:I$1005,Calculation!$B924,1),"")</f>
        <v/>
      </c>
      <c r="K924" s="86" t="str">
        <f>IFERROR(IF(LEN(INDEX(Backlog!J$6:J$1005,Calculation!$B924,1))=0,"Not set",INDEX(Backlog!J$6:J$1005,Calculation!$B924,1)),"")</f>
        <v>Not set</v>
      </c>
      <c r="L924" s="105" t="str">
        <f>IFERROR(IF(INDEX(Backlog!K$6:K$1005,Calculation!$B924,1)="","",INDEX(Backlog!K$6:K$1005,Calculation!$B924,1)),"")</f>
        <v/>
      </c>
      <c r="M924" s="105" t="str">
        <f t="shared" si="284"/>
        <v/>
      </c>
      <c r="N924" s="105" t="str">
        <f>IFERROR(IF(INDEX(Backlog!L$6:L$1005,Calculation!$B924,1)="","",INDEX(Backlog!L$6:L$1005,Calculation!$B924,1)),"")</f>
        <v/>
      </c>
      <c r="O924" s="105" t="str">
        <f t="shared" si="285"/>
        <v/>
      </c>
      <c r="P924" s="86" t="str">
        <f>IFERROR(""&amp;INDEX(Backlog!M$6:M$1005,Calculation!$B924,1),"")</f>
        <v/>
      </c>
      <c r="Q924" s="106" t="str">
        <f t="shared" si="286"/>
        <v/>
      </c>
      <c r="R924" s="106">
        <f t="shared" si="287"/>
        <v>0</v>
      </c>
      <c r="T924" s="107">
        <f t="shared" si="288"/>
        <v>0</v>
      </c>
      <c r="U924" s="86">
        <f t="shared" si="289"/>
        <v>1</v>
      </c>
      <c r="V924" s="86">
        <f t="shared" si="290"/>
        <v>1</v>
      </c>
      <c r="W924" s="86">
        <f t="shared" si="291"/>
        <v>1</v>
      </c>
      <c r="X924" s="86">
        <f t="shared" si="298"/>
        <v>0</v>
      </c>
      <c r="Y924" s="86" t="str">
        <f t="shared" si="292"/>
        <v xml:space="preserve">#0 - </v>
      </c>
      <c r="Z924" s="86" t="str">
        <f t="shared" si="293"/>
        <v>-</v>
      </c>
      <c r="AA924" s="86" t="str">
        <f>IF(X924=0,"",IF(LEN(K924)=0,COLUMN(Kanban!$D$8),IFERROR(MATCH(K924,Kanban!$A$8:$AI$8,0),COLUMN(Kanban!$D$8))))</f>
        <v/>
      </c>
      <c r="AB924" s="86" t="str">
        <f>IF(X924=0,"",2*COUNTIF($AA$5:AA924,AA924)+$AF$5)</f>
        <v/>
      </c>
      <c r="AC924" s="106" t="str">
        <f t="shared" si="299"/>
        <v>-</v>
      </c>
      <c r="BF924" s="111" t="str">
        <f t="array" ref="BF924">IFERROR(SMALL(IF($D$5:$D$1004=$AP$6,$N$5:$N$1004,""),B924),"")</f>
        <v/>
      </c>
      <c r="BG924" s="112" t="str">
        <f>IF(IFERROR(MATCH(BF924,$BF$4:BF923,0),0)=0,MAX($BG$4:BG923)+1,"")</f>
        <v/>
      </c>
      <c r="BH924" s="113" t="str">
        <f t="shared" si="294"/>
        <v/>
      </c>
      <c r="BI924" s="112" t="str">
        <f t="shared" si="295"/>
        <v/>
      </c>
      <c r="BJ924" s="86" t="str">
        <f t="shared" si="296"/>
        <v/>
      </c>
      <c r="BK924" s="86" t="str">
        <f t="shared" si="300"/>
        <v/>
      </c>
      <c r="BL924" s="86" t="str">
        <f t="shared" si="297"/>
        <v/>
      </c>
      <c r="BM924" s="86" t="str">
        <f t="shared" si="301"/>
        <v/>
      </c>
    </row>
    <row r="925" spans="2:65" s="7" customFormat="1" x14ac:dyDescent="0.25">
      <c r="B925" s="104">
        <v>921</v>
      </c>
      <c r="C925" s="86">
        <f>IFERROR(INDEX(Backlog!B$6:B$1005,Calculation!$B925,1),"")</f>
        <v>0</v>
      </c>
      <c r="D925" s="86" t="str">
        <f>IFERROR(IF(INDEX(Backlog!C$6:C$1005,Calculation!$B925,1)="","",INDEX(Backlog!C$6:C$1005,Calculation!$B925,1)),"")</f>
        <v/>
      </c>
      <c r="E925" s="86" t="str">
        <f>IFERROR(""&amp;INDEX(Backlog!D$6:D$1005,Calculation!$B925,1),"")</f>
        <v/>
      </c>
      <c r="F925" s="86" t="str">
        <f>IFERROR(""&amp;INDEX(Backlog!E$6:E$1005,Calculation!$B925,1),"")</f>
        <v/>
      </c>
      <c r="G925" s="86" t="str">
        <f>IFERROR(""&amp;INDEX(Backlog!F$6:F$1005,Calculation!$B925,1),"")</f>
        <v/>
      </c>
      <c r="H925" s="86" t="str">
        <f>IFERROR(IF(INDEX(Backlog!G$6:G$1005,Calculation!$B925,1)="","",INDEX(Backlog!G$6:G$1005,Calculation!$B925,1)),"")</f>
        <v/>
      </c>
      <c r="I925" s="86" t="str">
        <f>IFERROR(IF(INDEX(Backlog!H$6:H$1005,Calculation!$B925,1)="","Not set",INDEX(Backlog!H$6:H$1005,Calculation!$B925,1)),"")</f>
        <v>Not set</v>
      </c>
      <c r="J925" s="86" t="str">
        <f>IFERROR(""&amp;INDEX(Backlog!I$6:I$1005,Calculation!$B925,1),"")</f>
        <v/>
      </c>
      <c r="K925" s="86" t="str">
        <f>IFERROR(IF(LEN(INDEX(Backlog!J$6:J$1005,Calculation!$B925,1))=0,"Not set",INDEX(Backlog!J$6:J$1005,Calculation!$B925,1)),"")</f>
        <v>Not set</v>
      </c>
      <c r="L925" s="105" t="str">
        <f>IFERROR(IF(INDEX(Backlog!K$6:K$1005,Calculation!$B925,1)="","",INDEX(Backlog!K$6:K$1005,Calculation!$B925,1)),"")</f>
        <v/>
      </c>
      <c r="M925" s="105" t="str">
        <f t="shared" si="284"/>
        <v/>
      </c>
      <c r="N925" s="105" t="str">
        <f>IFERROR(IF(INDEX(Backlog!L$6:L$1005,Calculation!$B925,1)="","",INDEX(Backlog!L$6:L$1005,Calculation!$B925,1)),"")</f>
        <v/>
      </c>
      <c r="O925" s="105" t="str">
        <f t="shared" si="285"/>
        <v/>
      </c>
      <c r="P925" s="86" t="str">
        <f>IFERROR(""&amp;INDEX(Backlog!M$6:M$1005,Calculation!$B925,1),"")</f>
        <v/>
      </c>
      <c r="Q925" s="106" t="str">
        <f t="shared" si="286"/>
        <v/>
      </c>
      <c r="R925" s="106">
        <f t="shared" si="287"/>
        <v>0</v>
      </c>
      <c r="T925" s="107">
        <f t="shared" si="288"/>
        <v>0</v>
      </c>
      <c r="U925" s="86">
        <f t="shared" si="289"/>
        <v>1</v>
      </c>
      <c r="V925" s="86">
        <f t="shared" si="290"/>
        <v>1</v>
      </c>
      <c r="W925" s="86">
        <f t="shared" si="291"/>
        <v>1</v>
      </c>
      <c r="X925" s="86">
        <f t="shared" si="298"/>
        <v>0</v>
      </c>
      <c r="Y925" s="86" t="str">
        <f t="shared" si="292"/>
        <v xml:space="preserve">#0 - </v>
      </c>
      <c r="Z925" s="86" t="str">
        <f t="shared" si="293"/>
        <v>-</v>
      </c>
      <c r="AA925" s="86" t="str">
        <f>IF(X925=0,"",IF(LEN(K925)=0,COLUMN(Kanban!$D$8),IFERROR(MATCH(K925,Kanban!$A$8:$AI$8,0),COLUMN(Kanban!$D$8))))</f>
        <v/>
      </c>
      <c r="AB925" s="86" t="str">
        <f>IF(X925=0,"",2*COUNTIF($AA$5:AA925,AA925)+$AF$5)</f>
        <v/>
      </c>
      <c r="AC925" s="106" t="str">
        <f t="shared" si="299"/>
        <v>-</v>
      </c>
      <c r="BF925" s="111" t="str">
        <f t="array" ref="BF925">IFERROR(SMALL(IF($D$5:$D$1004=$AP$6,$N$5:$N$1004,""),B925),"")</f>
        <v/>
      </c>
      <c r="BG925" s="112" t="str">
        <f>IF(IFERROR(MATCH(BF925,$BF$4:BF924,0),0)=0,MAX($BG$4:BG924)+1,"")</f>
        <v/>
      </c>
      <c r="BH925" s="113" t="str">
        <f t="shared" si="294"/>
        <v/>
      </c>
      <c r="BI925" s="112" t="str">
        <f t="shared" si="295"/>
        <v/>
      </c>
      <c r="BJ925" s="86" t="str">
        <f t="shared" si="296"/>
        <v/>
      </c>
      <c r="BK925" s="86" t="str">
        <f t="shared" si="300"/>
        <v/>
      </c>
      <c r="BL925" s="86" t="str">
        <f t="shared" si="297"/>
        <v/>
      </c>
      <c r="BM925" s="86" t="str">
        <f t="shared" si="301"/>
        <v/>
      </c>
    </row>
    <row r="926" spans="2:65" s="7" customFormat="1" x14ac:dyDescent="0.25">
      <c r="B926" s="104">
        <v>922</v>
      </c>
      <c r="C926" s="86">
        <f>IFERROR(INDEX(Backlog!B$6:B$1005,Calculation!$B926,1),"")</f>
        <v>0</v>
      </c>
      <c r="D926" s="86" t="str">
        <f>IFERROR(IF(INDEX(Backlog!C$6:C$1005,Calculation!$B926,1)="","",INDEX(Backlog!C$6:C$1005,Calculation!$B926,1)),"")</f>
        <v/>
      </c>
      <c r="E926" s="86" t="str">
        <f>IFERROR(""&amp;INDEX(Backlog!D$6:D$1005,Calculation!$B926,1),"")</f>
        <v/>
      </c>
      <c r="F926" s="86" t="str">
        <f>IFERROR(""&amp;INDEX(Backlog!E$6:E$1005,Calculation!$B926,1),"")</f>
        <v/>
      </c>
      <c r="G926" s="86" t="str">
        <f>IFERROR(""&amp;INDEX(Backlog!F$6:F$1005,Calculation!$B926,1),"")</f>
        <v/>
      </c>
      <c r="H926" s="86" t="str">
        <f>IFERROR(IF(INDEX(Backlog!G$6:G$1005,Calculation!$B926,1)="","",INDEX(Backlog!G$6:G$1005,Calculation!$B926,1)),"")</f>
        <v/>
      </c>
      <c r="I926" s="86" t="str">
        <f>IFERROR(IF(INDEX(Backlog!H$6:H$1005,Calculation!$B926,1)="","Not set",INDEX(Backlog!H$6:H$1005,Calculation!$B926,1)),"")</f>
        <v>Not set</v>
      </c>
      <c r="J926" s="86" t="str">
        <f>IFERROR(""&amp;INDEX(Backlog!I$6:I$1005,Calculation!$B926,1),"")</f>
        <v/>
      </c>
      <c r="K926" s="86" t="str">
        <f>IFERROR(IF(LEN(INDEX(Backlog!J$6:J$1005,Calculation!$B926,1))=0,"Not set",INDEX(Backlog!J$6:J$1005,Calculation!$B926,1)),"")</f>
        <v>Not set</v>
      </c>
      <c r="L926" s="105" t="str">
        <f>IFERROR(IF(INDEX(Backlog!K$6:K$1005,Calculation!$B926,1)="","",INDEX(Backlog!K$6:K$1005,Calculation!$B926,1)),"")</f>
        <v/>
      </c>
      <c r="M926" s="105" t="str">
        <f t="shared" si="284"/>
        <v/>
      </c>
      <c r="N926" s="105" t="str">
        <f>IFERROR(IF(INDEX(Backlog!L$6:L$1005,Calculation!$B926,1)="","",INDEX(Backlog!L$6:L$1005,Calculation!$B926,1)),"")</f>
        <v/>
      </c>
      <c r="O926" s="105" t="str">
        <f t="shared" si="285"/>
        <v/>
      </c>
      <c r="P926" s="86" t="str">
        <f>IFERROR(""&amp;INDEX(Backlog!M$6:M$1005,Calculation!$B926,1),"")</f>
        <v/>
      </c>
      <c r="Q926" s="106" t="str">
        <f t="shared" si="286"/>
        <v/>
      </c>
      <c r="R926" s="106">
        <f t="shared" si="287"/>
        <v>0</v>
      </c>
      <c r="T926" s="107">
        <f t="shared" si="288"/>
        <v>0</v>
      </c>
      <c r="U926" s="86">
        <f t="shared" si="289"/>
        <v>1</v>
      </c>
      <c r="V926" s="86">
        <f t="shared" si="290"/>
        <v>1</v>
      </c>
      <c r="W926" s="86">
        <f t="shared" si="291"/>
        <v>1</v>
      </c>
      <c r="X926" s="86">
        <f t="shared" si="298"/>
        <v>0</v>
      </c>
      <c r="Y926" s="86" t="str">
        <f t="shared" si="292"/>
        <v xml:space="preserve">#0 - </v>
      </c>
      <c r="Z926" s="86" t="str">
        <f t="shared" si="293"/>
        <v>-</v>
      </c>
      <c r="AA926" s="86" t="str">
        <f>IF(X926=0,"",IF(LEN(K926)=0,COLUMN(Kanban!$D$8),IFERROR(MATCH(K926,Kanban!$A$8:$AI$8,0),COLUMN(Kanban!$D$8))))</f>
        <v/>
      </c>
      <c r="AB926" s="86" t="str">
        <f>IF(X926=0,"",2*COUNTIF($AA$5:AA926,AA926)+$AF$5)</f>
        <v/>
      </c>
      <c r="AC926" s="106" t="str">
        <f t="shared" si="299"/>
        <v>-</v>
      </c>
      <c r="BF926" s="111" t="str">
        <f t="array" ref="BF926">IFERROR(SMALL(IF($D$5:$D$1004=$AP$6,$N$5:$N$1004,""),B926),"")</f>
        <v/>
      </c>
      <c r="BG926" s="112" t="str">
        <f>IF(IFERROR(MATCH(BF926,$BF$4:BF925,0),0)=0,MAX($BG$4:BG925)+1,"")</f>
        <v/>
      </c>
      <c r="BH926" s="113" t="str">
        <f t="shared" si="294"/>
        <v/>
      </c>
      <c r="BI926" s="112" t="str">
        <f t="shared" si="295"/>
        <v/>
      </c>
      <c r="BJ926" s="86" t="str">
        <f t="shared" si="296"/>
        <v/>
      </c>
      <c r="BK926" s="86" t="str">
        <f t="shared" si="300"/>
        <v/>
      </c>
      <c r="BL926" s="86" t="str">
        <f t="shared" si="297"/>
        <v/>
      </c>
      <c r="BM926" s="86" t="str">
        <f t="shared" si="301"/>
        <v/>
      </c>
    </row>
    <row r="927" spans="2:65" s="7" customFormat="1" x14ac:dyDescent="0.25">
      <c r="B927" s="104">
        <v>923</v>
      </c>
      <c r="C927" s="86">
        <f>IFERROR(INDEX(Backlog!B$6:B$1005,Calculation!$B927,1),"")</f>
        <v>0</v>
      </c>
      <c r="D927" s="86" t="str">
        <f>IFERROR(IF(INDEX(Backlog!C$6:C$1005,Calculation!$B927,1)="","",INDEX(Backlog!C$6:C$1005,Calculation!$B927,1)),"")</f>
        <v/>
      </c>
      <c r="E927" s="86" t="str">
        <f>IFERROR(""&amp;INDEX(Backlog!D$6:D$1005,Calculation!$B927,1),"")</f>
        <v/>
      </c>
      <c r="F927" s="86" t="str">
        <f>IFERROR(""&amp;INDEX(Backlog!E$6:E$1005,Calculation!$B927,1),"")</f>
        <v/>
      </c>
      <c r="G927" s="86" t="str">
        <f>IFERROR(""&amp;INDEX(Backlog!F$6:F$1005,Calculation!$B927,1),"")</f>
        <v/>
      </c>
      <c r="H927" s="86" t="str">
        <f>IFERROR(IF(INDEX(Backlog!G$6:G$1005,Calculation!$B927,1)="","",INDEX(Backlog!G$6:G$1005,Calculation!$B927,1)),"")</f>
        <v/>
      </c>
      <c r="I927" s="86" t="str">
        <f>IFERROR(IF(INDEX(Backlog!H$6:H$1005,Calculation!$B927,1)="","Not set",INDEX(Backlog!H$6:H$1005,Calculation!$B927,1)),"")</f>
        <v>Not set</v>
      </c>
      <c r="J927" s="86" t="str">
        <f>IFERROR(""&amp;INDEX(Backlog!I$6:I$1005,Calculation!$B927,1),"")</f>
        <v/>
      </c>
      <c r="K927" s="86" t="str">
        <f>IFERROR(IF(LEN(INDEX(Backlog!J$6:J$1005,Calculation!$B927,1))=0,"Not set",INDEX(Backlog!J$6:J$1005,Calculation!$B927,1)),"")</f>
        <v>Not set</v>
      </c>
      <c r="L927" s="105" t="str">
        <f>IFERROR(IF(INDEX(Backlog!K$6:K$1005,Calculation!$B927,1)="","",INDEX(Backlog!K$6:K$1005,Calculation!$B927,1)),"")</f>
        <v/>
      </c>
      <c r="M927" s="105" t="str">
        <f t="shared" si="284"/>
        <v/>
      </c>
      <c r="N927" s="105" t="str">
        <f>IFERROR(IF(INDEX(Backlog!L$6:L$1005,Calculation!$B927,1)="","",INDEX(Backlog!L$6:L$1005,Calculation!$B927,1)),"")</f>
        <v/>
      </c>
      <c r="O927" s="105" t="str">
        <f t="shared" si="285"/>
        <v/>
      </c>
      <c r="P927" s="86" t="str">
        <f>IFERROR(""&amp;INDEX(Backlog!M$6:M$1005,Calculation!$B927,1),"")</f>
        <v/>
      </c>
      <c r="Q927" s="106" t="str">
        <f t="shared" si="286"/>
        <v/>
      </c>
      <c r="R927" s="106">
        <f t="shared" si="287"/>
        <v>0</v>
      </c>
      <c r="T927" s="107">
        <f t="shared" si="288"/>
        <v>0</v>
      </c>
      <c r="U927" s="86">
        <f t="shared" si="289"/>
        <v>1</v>
      </c>
      <c r="V927" s="86">
        <f t="shared" si="290"/>
        <v>1</v>
      </c>
      <c r="W927" s="86">
        <f t="shared" si="291"/>
        <v>1</v>
      </c>
      <c r="X927" s="86">
        <f t="shared" si="298"/>
        <v>0</v>
      </c>
      <c r="Y927" s="86" t="str">
        <f t="shared" si="292"/>
        <v xml:space="preserve">#0 - </v>
      </c>
      <c r="Z927" s="86" t="str">
        <f t="shared" si="293"/>
        <v>-</v>
      </c>
      <c r="AA927" s="86" t="str">
        <f>IF(X927=0,"",IF(LEN(K927)=0,COLUMN(Kanban!$D$8),IFERROR(MATCH(K927,Kanban!$A$8:$AI$8,0),COLUMN(Kanban!$D$8))))</f>
        <v/>
      </c>
      <c r="AB927" s="86" t="str">
        <f>IF(X927=0,"",2*COUNTIF($AA$5:AA927,AA927)+$AF$5)</f>
        <v/>
      </c>
      <c r="AC927" s="106" t="str">
        <f t="shared" si="299"/>
        <v>-</v>
      </c>
      <c r="BF927" s="111" t="str">
        <f t="array" ref="BF927">IFERROR(SMALL(IF($D$5:$D$1004=$AP$6,$N$5:$N$1004,""),B927),"")</f>
        <v/>
      </c>
      <c r="BG927" s="112" t="str">
        <f>IF(IFERROR(MATCH(BF927,$BF$4:BF926,0),0)=0,MAX($BG$4:BG926)+1,"")</f>
        <v/>
      </c>
      <c r="BH927" s="113" t="str">
        <f t="shared" si="294"/>
        <v/>
      </c>
      <c r="BI927" s="112" t="str">
        <f t="shared" si="295"/>
        <v/>
      </c>
      <c r="BJ927" s="86" t="str">
        <f t="shared" si="296"/>
        <v/>
      </c>
      <c r="BK927" s="86" t="str">
        <f t="shared" si="300"/>
        <v/>
      </c>
      <c r="BL927" s="86" t="str">
        <f t="shared" si="297"/>
        <v/>
      </c>
      <c r="BM927" s="86" t="str">
        <f t="shared" si="301"/>
        <v/>
      </c>
    </row>
    <row r="928" spans="2:65" s="7" customFormat="1" x14ac:dyDescent="0.25">
      <c r="B928" s="104">
        <v>924</v>
      </c>
      <c r="C928" s="86">
        <f>IFERROR(INDEX(Backlog!B$6:B$1005,Calculation!$B928,1),"")</f>
        <v>0</v>
      </c>
      <c r="D928" s="86" t="str">
        <f>IFERROR(IF(INDEX(Backlog!C$6:C$1005,Calculation!$B928,1)="","",INDEX(Backlog!C$6:C$1005,Calculation!$B928,1)),"")</f>
        <v/>
      </c>
      <c r="E928" s="86" t="str">
        <f>IFERROR(""&amp;INDEX(Backlog!D$6:D$1005,Calculation!$B928,1),"")</f>
        <v/>
      </c>
      <c r="F928" s="86" t="str">
        <f>IFERROR(""&amp;INDEX(Backlog!E$6:E$1005,Calculation!$B928,1),"")</f>
        <v/>
      </c>
      <c r="G928" s="86" t="str">
        <f>IFERROR(""&amp;INDEX(Backlog!F$6:F$1005,Calculation!$B928,1),"")</f>
        <v/>
      </c>
      <c r="H928" s="86" t="str">
        <f>IFERROR(IF(INDEX(Backlog!G$6:G$1005,Calculation!$B928,1)="","",INDEX(Backlog!G$6:G$1005,Calculation!$B928,1)),"")</f>
        <v/>
      </c>
      <c r="I928" s="86" t="str">
        <f>IFERROR(IF(INDEX(Backlog!H$6:H$1005,Calculation!$B928,1)="","Not set",INDEX(Backlog!H$6:H$1005,Calculation!$B928,1)),"")</f>
        <v>Not set</v>
      </c>
      <c r="J928" s="86" t="str">
        <f>IFERROR(""&amp;INDEX(Backlog!I$6:I$1005,Calculation!$B928,1),"")</f>
        <v/>
      </c>
      <c r="K928" s="86" t="str">
        <f>IFERROR(IF(LEN(INDEX(Backlog!J$6:J$1005,Calculation!$B928,1))=0,"Not set",INDEX(Backlog!J$6:J$1005,Calculation!$B928,1)),"")</f>
        <v>Not set</v>
      </c>
      <c r="L928" s="105" t="str">
        <f>IFERROR(IF(INDEX(Backlog!K$6:K$1005,Calculation!$B928,1)="","",INDEX(Backlog!K$6:K$1005,Calculation!$B928,1)),"")</f>
        <v/>
      </c>
      <c r="M928" s="105" t="str">
        <f t="shared" si="284"/>
        <v/>
      </c>
      <c r="N928" s="105" t="str">
        <f>IFERROR(IF(INDEX(Backlog!L$6:L$1005,Calculation!$B928,1)="","",INDEX(Backlog!L$6:L$1005,Calculation!$B928,1)),"")</f>
        <v/>
      </c>
      <c r="O928" s="105" t="str">
        <f t="shared" si="285"/>
        <v/>
      </c>
      <c r="P928" s="86" t="str">
        <f>IFERROR(""&amp;INDEX(Backlog!M$6:M$1005,Calculation!$B928,1),"")</f>
        <v/>
      </c>
      <c r="Q928" s="106" t="str">
        <f t="shared" si="286"/>
        <v/>
      </c>
      <c r="R928" s="106">
        <f t="shared" si="287"/>
        <v>0</v>
      </c>
      <c r="T928" s="107">
        <f t="shared" si="288"/>
        <v>0</v>
      </c>
      <c r="U928" s="86">
        <f t="shared" si="289"/>
        <v>1</v>
      </c>
      <c r="V928" s="86">
        <f t="shared" si="290"/>
        <v>1</v>
      </c>
      <c r="W928" s="86">
        <f t="shared" si="291"/>
        <v>1</v>
      </c>
      <c r="X928" s="86">
        <f t="shared" si="298"/>
        <v>0</v>
      </c>
      <c r="Y928" s="86" t="str">
        <f t="shared" si="292"/>
        <v xml:space="preserve">#0 - </v>
      </c>
      <c r="Z928" s="86" t="str">
        <f t="shared" si="293"/>
        <v>-</v>
      </c>
      <c r="AA928" s="86" t="str">
        <f>IF(X928=0,"",IF(LEN(K928)=0,COLUMN(Kanban!$D$8),IFERROR(MATCH(K928,Kanban!$A$8:$AI$8,0),COLUMN(Kanban!$D$8))))</f>
        <v/>
      </c>
      <c r="AB928" s="86" t="str">
        <f>IF(X928=0,"",2*COUNTIF($AA$5:AA928,AA928)+$AF$5)</f>
        <v/>
      </c>
      <c r="AC928" s="106" t="str">
        <f t="shared" si="299"/>
        <v>-</v>
      </c>
      <c r="BF928" s="111" t="str">
        <f t="array" ref="BF928">IFERROR(SMALL(IF($D$5:$D$1004=$AP$6,$N$5:$N$1004,""),B928),"")</f>
        <v/>
      </c>
      <c r="BG928" s="112" t="str">
        <f>IF(IFERROR(MATCH(BF928,$BF$4:BF927,0),0)=0,MAX($BG$4:BG927)+1,"")</f>
        <v/>
      </c>
      <c r="BH928" s="113" t="str">
        <f t="shared" si="294"/>
        <v/>
      </c>
      <c r="BI928" s="112" t="str">
        <f t="shared" si="295"/>
        <v/>
      </c>
      <c r="BJ928" s="86" t="str">
        <f t="shared" si="296"/>
        <v/>
      </c>
      <c r="BK928" s="86" t="str">
        <f t="shared" si="300"/>
        <v/>
      </c>
      <c r="BL928" s="86" t="str">
        <f t="shared" si="297"/>
        <v/>
      </c>
      <c r="BM928" s="86" t="str">
        <f t="shared" si="301"/>
        <v/>
      </c>
    </row>
    <row r="929" spans="2:65" s="7" customFormat="1" x14ac:dyDescent="0.25">
      <c r="B929" s="104">
        <v>925</v>
      </c>
      <c r="C929" s="86">
        <f>IFERROR(INDEX(Backlog!B$6:B$1005,Calculation!$B929,1),"")</f>
        <v>0</v>
      </c>
      <c r="D929" s="86" t="str">
        <f>IFERROR(IF(INDEX(Backlog!C$6:C$1005,Calculation!$B929,1)="","",INDEX(Backlog!C$6:C$1005,Calculation!$B929,1)),"")</f>
        <v/>
      </c>
      <c r="E929" s="86" t="str">
        <f>IFERROR(""&amp;INDEX(Backlog!D$6:D$1005,Calculation!$B929,1),"")</f>
        <v/>
      </c>
      <c r="F929" s="86" t="str">
        <f>IFERROR(""&amp;INDEX(Backlog!E$6:E$1005,Calculation!$B929,1),"")</f>
        <v/>
      </c>
      <c r="G929" s="86" t="str">
        <f>IFERROR(""&amp;INDEX(Backlog!F$6:F$1005,Calculation!$B929,1),"")</f>
        <v/>
      </c>
      <c r="H929" s="86" t="str">
        <f>IFERROR(IF(INDEX(Backlog!G$6:G$1005,Calculation!$B929,1)="","",INDEX(Backlog!G$6:G$1005,Calculation!$B929,1)),"")</f>
        <v/>
      </c>
      <c r="I929" s="86" t="str">
        <f>IFERROR(IF(INDEX(Backlog!H$6:H$1005,Calculation!$B929,1)="","Not set",INDEX(Backlog!H$6:H$1005,Calculation!$B929,1)),"")</f>
        <v>Not set</v>
      </c>
      <c r="J929" s="86" t="str">
        <f>IFERROR(""&amp;INDEX(Backlog!I$6:I$1005,Calculation!$B929,1),"")</f>
        <v/>
      </c>
      <c r="K929" s="86" t="str">
        <f>IFERROR(IF(LEN(INDEX(Backlog!J$6:J$1005,Calculation!$B929,1))=0,"Not set",INDEX(Backlog!J$6:J$1005,Calculation!$B929,1)),"")</f>
        <v>Not set</v>
      </c>
      <c r="L929" s="105" t="str">
        <f>IFERROR(IF(INDEX(Backlog!K$6:K$1005,Calculation!$B929,1)="","",INDEX(Backlog!K$6:K$1005,Calculation!$B929,1)),"")</f>
        <v/>
      </c>
      <c r="M929" s="105" t="str">
        <f t="shared" si="284"/>
        <v/>
      </c>
      <c r="N929" s="105" t="str">
        <f>IFERROR(IF(INDEX(Backlog!L$6:L$1005,Calculation!$B929,1)="","",INDEX(Backlog!L$6:L$1005,Calculation!$B929,1)),"")</f>
        <v/>
      </c>
      <c r="O929" s="105" t="str">
        <f t="shared" si="285"/>
        <v/>
      </c>
      <c r="P929" s="86" t="str">
        <f>IFERROR(""&amp;INDEX(Backlog!M$6:M$1005,Calculation!$B929,1),"")</f>
        <v/>
      </c>
      <c r="Q929" s="106" t="str">
        <f t="shared" si="286"/>
        <v/>
      </c>
      <c r="R929" s="106">
        <f t="shared" si="287"/>
        <v>0</v>
      </c>
      <c r="T929" s="107">
        <f t="shared" si="288"/>
        <v>0</v>
      </c>
      <c r="U929" s="86">
        <f t="shared" si="289"/>
        <v>1</v>
      </c>
      <c r="V929" s="86">
        <f t="shared" si="290"/>
        <v>1</v>
      </c>
      <c r="W929" s="86">
        <f t="shared" si="291"/>
        <v>1</v>
      </c>
      <c r="X929" s="86">
        <f t="shared" si="298"/>
        <v>0</v>
      </c>
      <c r="Y929" s="86" t="str">
        <f t="shared" si="292"/>
        <v xml:space="preserve">#0 - </v>
      </c>
      <c r="Z929" s="86" t="str">
        <f t="shared" si="293"/>
        <v>-</v>
      </c>
      <c r="AA929" s="86" t="str">
        <f>IF(X929=0,"",IF(LEN(K929)=0,COLUMN(Kanban!$D$8),IFERROR(MATCH(K929,Kanban!$A$8:$AI$8,0),COLUMN(Kanban!$D$8))))</f>
        <v/>
      </c>
      <c r="AB929" s="86" t="str">
        <f>IF(X929=0,"",2*COUNTIF($AA$5:AA929,AA929)+$AF$5)</f>
        <v/>
      </c>
      <c r="AC929" s="106" t="str">
        <f t="shared" si="299"/>
        <v>-</v>
      </c>
      <c r="BF929" s="111" t="str">
        <f t="array" ref="BF929">IFERROR(SMALL(IF($D$5:$D$1004=$AP$6,$N$5:$N$1004,""),B929),"")</f>
        <v/>
      </c>
      <c r="BG929" s="112" t="str">
        <f>IF(IFERROR(MATCH(BF929,$BF$4:BF928,0),0)=0,MAX($BG$4:BG928)+1,"")</f>
        <v/>
      </c>
      <c r="BH929" s="113" t="str">
        <f t="shared" si="294"/>
        <v/>
      </c>
      <c r="BI929" s="112" t="str">
        <f t="shared" si="295"/>
        <v/>
      </c>
      <c r="BJ929" s="86" t="str">
        <f t="shared" si="296"/>
        <v/>
      </c>
      <c r="BK929" s="86" t="str">
        <f t="shared" si="300"/>
        <v/>
      </c>
      <c r="BL929" s="86" t="str">
        <f t="shared" si="297"/>
        <v/>
      </c>
      <c r="BM929" s="86" t="str">
        <f t="shared" si="301"/>
        <v/>
      </c>
    </row>
    <row r="930" spans="2:65" s="7" customFormat="1" x14ac:dyDescent="0.25">
      <c r="B930" s="104">
        <v>926</v>
      </c>
      <c r="C930" s="86">
        <f>IFERROR(INDEX(Backlog!B$6:B$1005,Calculation!$B930,1),"")</f>
        <v>0</v>
      </c>
      <c r="D930" s="86" t="str">
        <f>IFERROR(IF(INDEX(Backlog!C$6:C$1005,Calculation!$B930,1)="","",INDEX(Backlog!C$6:C$1005,Calculation!$B930,1)),"")</f>
        <v/>
      </c>
      <c r="E930" s="86" t="str">
        <f>IFERROR(""&amp;INDEX(Backlog!D$6:D$1005,Calculation!$B930,1),"")</f>
        <v/>
      </c>
      <c r="F930" s="86" t="str">
        <f>IFERROR(""&amp;INDEX(Backlog!E$6:E$1005,Calculation!$B930,1),"")</f>
        <v/>
      </c>
      <c r="G930" s="86" t="str">
        <f>IFERROR(""&amp;INDEX(Backlog!F$6:F$1005,Calculation!$B930,1),"")</f>
        <v/>
      </c>
      <c r="H930" s="86" t="str">
        <f>IFERROR(IF(INDEX(Backlog!G$6:G$1005,Calculation!$B930,1)="","",INDEX(Backlog!G$6:G$1005,Calculation!$B930,1)),"")</f>
        <v/>
      </c>
      <c r="I930" s="86" t="str">
        <f>IFERROR(IF(INDEX(Backlog!H$6:H$1005,Calculation!$B930,1)="","Not set",INDEX(Backlog!H$6:H$1005,Calculation!$B930,1)),"")</f>
        <v>Not set</v>
      </c>
      <c r="J930" s="86" t="str">
        <f>IFERROR(""&amp;INDEX(Backlog!I$6:I$1005,Calculation!$B930,1),"")</f>
        <v/>
      </c>
      <c r="K930" s="86" t="str">
        <f>IFERROR(IF(LEN(INDEX(Backlog!J$6:J$1005,Calculation!$B930,1))=0,"Not set",INDEX(Backlog!J$6:J$1005,Calculation!$B930,1)),"")</f>
        <v>Not set</v>
      </c>
      <c r="L930" s="105" t="str">
        <f>IFERROR(IF(INDEX(Backlog!K$6:K$1005,Calculation!$B930,1)="","",INDEX(Backlog!K$6:K$1005,Calculation!$B930,1)),"")</f>
        <v/>
      </c>
      <c r="M930" s="105" t="str">
        <f t="shared" si="284"/>
        <v/>
      </c>
      <c r="N930" s="105" t="str">
        <f>IFERROR(IF(INDEX(Backlog!L$6:L$1005,Calculation!$B930,1)="","",INDEX(Backlog!L$6:L$1005,Calculation!$B930,1)),"")</f>
        <v/>
      </c>
      <c r="O930" s="105" t="str">
        <f t="shared" si="285"/>
        <v/>
      </c>
      <c r="P930" s="86" t="str">
        <f>IFERROR(""&amp;INDEX(Backlog!M$6:M$1005,Calculation!$B930,1),"")</f>
        <v/>
      </c>
      <c r="Q930" s="106" t="str">
        <f t="shared" si="286"/>
        <v/>
      </c>
      <c r="R930" s="106">
        <f t="shared" si="287"/>
        <v>0</v>
      </c>
      <c r="T930" s="107">
        <f t="shared" si="288"/>
        <v>0</v>
      </c>
      <c r="U930" s="86">
        <f t="shared" si="289"/>
        <v>1</v>
      </c>
      <c r="V930" s="86">
        <f t="shared" si="290"/>
        <v>1</v>
      </c>
      <c r="W930" s="86">
        <f t="shared" si="291"/>
        <v>1</v>
      </c>
      <c r="X930" s="86">
        <f t="shared" si="298"/>
        <v>0</v>
      </c>
      <c r="Y930" s="86" t="str">
        <f t="shared" si="292"/>
        <v xml:space="preserve">#0 - </v>
      </c>
      <c r="Z930" s="86" t="str">
        <f t="shared" si="293"/>
        <v>-</v>
      </c>
      <c r="AA930" s="86" t="str">
        <f>IF(X930=0,"",IF(LEN(K930)=0,COLUMN(Kanban!$D$8),IFERROR(MATCH(K930,Kanban!$A$8:$AI$8,0),COLUMN(Kanban!$D$8))))</f>
        <v/>
      </c>
      <c r="AB930" s="86" t="str">
        <f>IF(X930=0,"",2*COUNTIF($AA$5:AA930,AA930)+$AF$5)</f>
        <v/>
      </c>
      <c r="AC930" s="106" t="str">
        <f t="shared" si="299"/>
        <v>-</v>
      </c>
      <c r="BF930" s="111" t="str">
        <f t="array" ref="BF930">IFERROR(SMALL(IF($D$5:$D$1004=$AP$6,$N$5:$N$1004,""),B930),"")</f>
        <v/>
      </c>
      <c r="BG930" s="112" t="str">
        <f>IF(IFERROR(MATCH(BF930,$BF$4:BF929,0),0)=0,MAX($BG$4:BG929)+1,"")</f>
        <v/>
      </c>
      <c r="BH930" s="113" t="str">
        <f t="shared" si="294"/>
        <v/>
      </c>
      <c r="BI930" s="112" t="str">
        <f t="shared" si="295"/>
        <v/>
      </c>
      <c r="BJ930" s="86" t="str">
        <f t="shared" si="296"/>
        <v/>
      </c>
      <c r="BK930" s="86" t="str">
        <f t="shared" si="300"/>
        <v/>
      </c>
      <c r="BL930" s="86" t="str">
        <f t="shared" si="297"/>
        <v/>
      </c>
      <c r="BM930" s="86" t="str">
        <f t="shared" si="301"/>
        <v/>
      </c>
    </row>
    <row r="931" spans="2:65" s="7" customFormat="1" x14ac:dyDescent="0.25">
      <c r="B931" s="104">
        <v>927</v>
      </c>
      <c r="C931" s="86">
        <f>IFERROR(INDEX(Backlog!B$6:B$1005,Calculation!$B931,1),"")</f>
        <v>0</v>
      </c>
      <c r="D931" s="86" t="str">
        <f>IFERROR(IF(INDEX(Backlog!C$6:C$1005,Calculation!$B931,1)="","",INDEX(Backlog!C$6:C$1005,Calculation!$B931,1)),"")</f>
        <v/>
      </c>
      <c r="E931" s="86" t="str">
        <f>IFERROR(""&amp;INDEX(Backlog!D$6:D$1005,Calculation!$B931,1),"")</f>
        <v/>
      </c>
      <c r="F931" s="86" t="str">
        <f>IFERROR(""&amp;INDEX(Backlog!E$6:E$1005,Calculation!$B931,1),"")</f>
        <v/>
      </c>
      <c r="G931" s="86" t="str">
        <f>IFERROR(""&amp;INDEX(Backlog!F$6:F$1005,Calculation!$B931,1),"")</f>
        <v/>
      </c>
      <c r="H931" s="86" t="str">
        <f>IFERROR(IF(INDEX(Backlog!G$6:G$1005,Calculation!$B931,1)="","",INDEX(Backlog!G$6:G$1005,Calculation!$B931,1)),"")</f>
        <v/>
      </c>
      <c r="I931" s="86" t="str">
        <f>IFERROR(IF(INDEX(Backlog!H$6:H$1005,Calculation!$B931,1)="","Not set",INDEX(Backlog!H$6:H$1005,Calculation!$B931,1)),"")</f>
        <v>Not set</v>
      </c>
      <c r="J931" s="86" t="str">
        <f>IFERROR(""&amp;INDEX(Backlog!I$6:I$1005,Calculation!$B931,1),"")</f>
        <v/>
      </c>
      <c r="K931" s="86" t="str">
        <f>IFERROR(IF(LEN(INDEX(Backlog!J$6:J$1005,Calculation!$B931,1))=0,"Not set",INDEX(Backlog!J$6:J$1005,Calculation!$B931,1)),"")</f>
        <v>Not set</v>
      </c>
      <c r="L931" s="105" t="str">
        <f>IFERROR(IF(INDEX(Backlog!K$6:K$1005,Calculation!$B931,1)="","",INDEX(Backlog!K$6:K$1005,Calculation!$B931,1)),"")</f>
        <v/>
      </c>
      <c r="M931" s="105" t="str">
        <f t="shared" si="284"/>
        <v/>
      </c>
      <c r="N931" s="105" t="str">
        <f>IFERROR(IF(INDEX(Backlog!L$6:L$1005,Calculation!$B931,1)="","",INDEX(Backlog!L$6:L$1005,Calculation!$B931,1)),"")</f>
        <v/>
      </c>
      <c r="O931" s="105" t="str">
        <f t="shared" si="285"/>
        <v/>
      </c>
      <c r="P931" s="86" t="str">
        <f>IFERROR(""&amp;INDEX(Backlog!M$6:M$1005,Calculation!$B931,1),"")</f>
        <v/>
      </c>
      <c r="Q931" s="106" t="str">
        <f t="shared" si="286"/>
        <v/>
      </c>
      <c r="R931" s="106">
        <f t="shared" si="287"/>
        <v>0</v>
      </c>
      <c r="T931" s="107">
        <f t="shared" si="288"/>
        <v>0</v>
      </c>
      <c r="U931" s="86">
        <f t="shared" si="289"/>
        <v>1</v>
      </c>
      <c r="V931" s="86">
        <f t="shared" si="290"/>
        <v>1</v>
      </c>
      <c r="W931" s="86">
        <f t="shared" si="291"/>
        <v>1</v>
      </c>
      <c r="X931" s="86">
        <f t="shared" si="298"/>
        <v>0</v>
      </c>
      <c r="Y931" s="86" t="str">
        <f t="shared" si="292"/>
        <v xml:space="preserve">#0 - </v>
      </c>
      <c r="Z931" s="86" t="str">
        <f t="shared" si="293"/>
        <v>-</v>
      </c>
      <c r="AA931" s="86" t="str">
        <f>IF(X931=0,"",IF(LEN(K931)=0,COLUMN(Kanban!$D$8),IFERROR(MATCH(K931,Kanban!$A$8:$AI$8,0),COLUMN(Kanban!$D$8))))</f>
        <v/>
      </c>
      <c r="AB931" s="86" t="str">
        <f>IF(X931=0,"",2*COUNTIF($AA$5:AA931,AA931)+$AF$5)</f>
        <v/>
      </c>
      <c r="AC931" s="106" t="str">
        <f t="shared" si="299"/>
        <v>-</v>
      </c>
      <c r="BF931" s="111" t="str">
        <f t="array" ref="BF931">IFERROR(SMALL(IF($D$5:$D$1004=$AP$6,$N$5:$N$1004,""),B931),"")</f>
        <v/>
      </c>
      <c r="BG931" s="112" t="str">
        <f>IF(IFERROR(MATCH(BF931,$BF$4:BF930,0),0)=0,MAX($BG$4:BG930)+1,"")</f>
        <v/>
      </c>
      <c r="BH931" s="113" t="str">
        <f t="shared" si="294"/>
        <v/>
      </c>
      <c r="BI931" s="112" t="str">
        <f t="shared" si="295"/>
        <v/>
      </c>
      <c r="BJ931" s="86" t="str">
        <f t="shared" si="296"/>
        <v/>
      </c>
      <c r="BK931" s="86" t="str">
        <f t="shared" si="300"/>
        <v/>
      </c>
      <c r="BL931" s="86" t="str">
        <f t="shared" si="297"/>
        <v/>
      </c>
      <c r="BM931" s="86" t="str">
        <f t="shared" si="301"/>
        <v/>
      </c>
    </row>
    <row r="932" spans="2:65" s="7" customFormat="1" x14ac:dyDescent="0.25">
      <c r="B932" s="104">
        <v>928</v>
      </c>
      <c r="C932" s="86">
        <f>IFERROR(INDEX(Backlog!B$6:B$1005,Calculation!$B932,1),"")</f>
        <v>0</v>
      </c>
      <c r="D932" s="86" t="str">
        <f>IFERROR(IF(INDEX(Backlog!C$6:C$1005,Calculation!$B932,1)="","",INDEX(Backlog!C$6:C$1005,Calculation!$B932,1)),"")</f>
        <v/>
      </c>
      <c r="E932" s="86" t="str">
        <f>IFERROR(""&amp;INDEX(Backlog!D$6:D$1005,Calculation!$B932,1),"")</f>
        <v/>
      </c>
      <c r="F932" s="86" t="str">
        <f>IFERROR(""&amp;INDEX(Backlog!E$6:E$1005,Calculation!$B932,1),"")</f>
        <v/>
      </c>
      <c r="G932" s="86" t="str">
        <f>IFERROR(""&amp;INDEX(Backlog!F$6:F$1005,Calculation!$B932,1),"")</f>
        <v/>
      </c>
      <c r="H932" s="86" t="str">
        <f>IFERROR(IF(INDEX(Backlog!G$6:G$1005,Calculation!$B932,1)="","",INDEX(Backlog!G$6:G$1005,Calculation!$B932,1)),"")</f>
        <v/>
      </c>
      <c r="I932" s="86" t="str">
        <f>IFERROR(IF(INDEX(Backlog!H$6:H$1005,Calculation!$B932,1)="","Not set",INDEX(Backlog!H$6:H$1005,Calculation!$B932,1)),"")</f>
        <v>Not set</v>
      </c>
      <c r="J932" s="86" t="str">
        <f>IFERROR(""&amp;INDEX(Backlog!I$6:I$1005,Calculation!$B932,1),"")</f>
        <v/>
      </c>
      <c r="K932" s="86" t="str">
        <f>IFERROR(IF(LEN(INDEX(Backlog!J$6:J$1005,Calculation!$B932,1))=0,"Not set",INDEX(Backlog!J$6:J$1005,Calculation!$B932,1)),"")</f>
        <v>Not set</v>
      </c>
      <c r="L932" s="105" t="str">
        <f>IFERROR(IF(INDEX(Backlog!K$6:K$1005,Calculation!$B932,1)="","",INDEX(Backlog!K$6:K$1005,Calculation!$B932,1)),"")</f>
        <v/>
      </c>
      <c r="M932" s="105" t="str">
        <f t="shared" si="284"/>
        <v/>
      </c>
      <c r="N932" s="105" t="str">
        <f>IFERROR(IF(INDEX(Backlog!L$6:L$1005,Calculation!$B932,1)="","",INDEX(Backlog!L$6:L$1005,Calculation!$B932,1)),"")</f>
        <v/>
      </c>
      <c r="O932" s="105" t="str">
        <f t="shared" si="285"/>
        <v/>
      </c>
      <c r="P932" s="86" t="str">
        <f>IFERROR(""&amp;INDEX(Backlog!M$6:M$1005,Calculation!$B932,1),"")</f>
        <v/>
      </c>
      <c r="Q932" s="106" t="str">
        <f t="shared" si="286"/>
        <v/>
      </c>
      <c r="R932" s="106">
        <f t="shared" si="287"/>
        <v>0</v>
      </c>
      <c r="T932" s="107">
        <f t="shared" si="288"/>
        <v>0</v>
      </c>
      <c r="U932" s="86">
        <f t="shared" si="289"/>
        <v>1</v>
      </c>
      <c r="V932" s="86">
        <f t="shared" si="290"/>
        <v>1</v>
      </c>
      <c r="W932" s="86">
        <f t="shared" si="291"/>
        <v>1</v>
      </c>
      <c r="X932" s="86">
        <f t="shared" si="298"/>
        <v>0</v>
      </c>
      <c r="Y932" s="86" t="str">
        <f t="shared" si="292"/>
        <v xml:space="preserve">#0 - </v>
      </c>
      <c r="Z932" s="86" t="str">
        <f t="shared" si="293"/>
        <v>-</v>
      </c>
      <c r="AA932" s="86" t="str">
        <f>IF(X932=0,"",IF(LEN(K932)=0,COLUMN(Kanban!$D$8),IFERROR(MATCH(K932,Kanban!$A$8:$AI$8,0),COLUMN(Kanban!$D$8))))</f>
        <v/>
      </c>
      <c r="AB932" s="86" t="str">
        <f>IF(X932=0,"",2*COUNTIF($AA$5:AA932,AA932)+$AF$5)</f>
        <v/>
      </c>
      <c r="AC932" s="106" t="str">
        <f t="shared" si="299"/>
        <v>-</v>
      </c>
      <c r="BF932" s="111" t="str">
        <f t="array" ref="BF932">IFERROR(SMALL(IF($D$5:$D$1004=$AP$6,$N$5:$N$1004,""),B932),"")</f>
        <v/>
      </c>
      <c r="BG932" s="112" t="str">
        <f>IF(IFERROR(MATCH(BF932,$BF$4:BF931,0),0)=0,MAX($BG$4:BG931)+1,"")</f>
        <v/>
      </c>
      <c r="BH932" s="113" t="str">
        <f t="shared" si="294"/>
        <v/>
      </c>
      <c r="BI932" s="112" t="str">
        <f t="shared" si="295"/>
        <v/>
      </c>
      <c r="BJ932" s="86" t="str">
        <f t="shared" si="296"/>
        <v/>
      </c>
      <c r="BK932" s="86" t="str">
        <f t="shared" si="300"/>
        <v/>
      </c>
      <c r="BL932" s="86" t="str">
        <f t="shared" si="297"/>
        <v/>
      </c>
      <c r="BM932" s="86" t="str">
        <f t="shared" si="301"/>
        <v/>
      </c>
    </row>
    <row r="933" spans="2:65" s="7" customFormat="1" x14ac:dyDescent="0.25">
      <c r="B933" s="104">
        <v>929</v>
      </c>
      <c r="C933" s="86">
        <f>IFERROR(INDEX(Backlog!B$6:B$1005,Calculation!$B933,1),"")</f>
        <v>0</v>
      </c>
      <c r="D933" s="86" t="str">
        <f>IFERROR(IF(INDEX(Backlog!C$6:C$1005,Calculation!$B933,1)="","",INDEX(Backlog!C$6:C$1005,Calculation!$B933,1)),"")</f>
        <v/>
      </c>
      <c r="E933" s="86" t="str">
        <f>IFERROR(""&amp;INDEX(Backlog!D$6:D$1005,Calculation!$B933,1),"")</f>
        <v/>
      </c>
      <c r="F933" s="86" t="str">
        <f>IFERROR(""&amp;INDEX(Backlog!E$6:E$1005,Calculation!$B933,1),"")</f>
        <v/>
      </c>
      <c r="G933" s="86" t="str">
        <f>IFERROR(""&amp;INDEX(Backlog!F$6:F$1005,Calculation!$B933,1),"")</f>
        <v/>
      </c>
      <c r="H933" s="86" t="str">
        <f>IFERROR(IF(INDEX(Backlog!G$6:G$1005,Calculation!$B933,1)="","",INDEX(Backlog!G$6:G$1005,Calculation!$B933,1)),"")</f>
        <v/>
      </c>
      <c r="I933" s="86" t="str">
        <f>IFERROR(IF(INDEX(Backlog!H$6:H$1005,Calculation!$B933,1)="","Not set",INDEX(Backlog!H$6:H$1005,Calculation!$B933,1)),"")</f>
        <v>Not set</v>
      </c>
      <c r="J933" s="86" t="str">
        <f>IFERROR(""&amp;INDEX(Backlog!I$6:I$1005,Calculation!$B933,1),"")</f>
        <v/>
      </c>
      <c r="K933" s="86" t="str">
        <f>IFERROR(IF(LEN(INDEX(Backlog!J$6:J$1005,Calculation!$B933,1))=0,"Not set",INDEX(Backlog!J$6:J$1005,Calculation!$B933,1)),"")</f>
        <v>Not set</v>
      </c>
      <c r="L933" s="105" t="str">
        <f>IFERROR(IF(INDEX(Backlog!K$6:K$1005,Calculation!$B933,1)="","",INDEX(Backlog!K$6:K$1005,Calculation!$B933,1)),"")</f>
        <v/>
      </c>
      <c r="M933" s="105" t="str">
        <f t="shared" si="284"/>
        <v/>
      </c>
      <c r="N933" s="105" t="str">
        <f>IFERROR(IF(INDEX(Backlog!L$6:L$1005,Calculation!$B933,1)="","",INDEX(Backlog!L$6:L$1005,Calculation!$B933,1)),"")</f>
        <v/>
      </c>
      <c r="O933" s="105" t="str">
        <f t="shared" si="285"/>
        <v/>
      </c>
      <c r="P933" s="86" t="str">
        <f>IFERROR(""&amp;INDEX(Backlog!M$6:M$1005,Calculation!$B933,1),"")</f>
        <v/>
      </c>
      <c r="Q933" s="106" t="str">
        <f t="shared" si="286"/>
        <v/>
      </c>
      <c r="R933" s="106">
        <f t="shared" si="287"/>
        <v>0</v>
      </c>
      <c r="T933" s="107">
        <f t="shared" si="288"/>
        <v>0</v>
      </c>
      <c r="U933" s="86">
        <f t="shared" si="289"/>
        <v>1</v>
      </c>
      <c r="V933" s="86">
        <f t="shared" si="290"/>
        <v>1</v>
      </c>
      <c r="W933" s="86">
        <f t="shared" si="291"/>
        <v>1</v>
      </c>
      <c r="X933" s="86">
        <f t="shared" si="298"/>
        <v>0</v>
      </c>
      <c r="Y933" s="86" t="str">
        <f t="shared" si="292"/>
        <v xml:space="preserve">#0 - </v>
      </c>
      <c r="Z933" s="86" t="str">
        <f t="shared" si="293"/>
        <v>-</v>
      </c>
      <c r="AA933" s="86" t="str">
        <f>IF(X933=0,"",IF(LEN(K933)=0,COLUMN(Kanban!$D$8),IFERROR(MATCH(K933,Kanban!$A$8:$AI$8,0),COLUMN(Kanban!$D$8))))</f>
        <v/>
      </c>
      <c r="AB933" s="86" t="str">
        <f>IF(X933=0,"",2*COUNTIF($AA$5:AA933,AA933)+$AF$5)</f>
        <v/>
      </c>
      <c r="AC933" s="106" t="str">
        <f t="shared" si="299"/>
        <v>-</v>
      </c>
      <c r="BF933" s="111" t="str">
        <f t="array" ref="BF933">IFERROR(SMALL(IF($D$5:$D$1004=$AP$6,$N$5:$N$1004,""),B933),"")</f>
        <v/>
      </c>
      <c r="BG933" s="112" t="str">
        <f>IF(IFERROR(MATCH(BF933,$BF$4:BF932,0),0)=0,MAX($BG$4:BG932)+1,"")</f>
        <v/>
      </c>
      <c r="BH933" s="113" t="str">
        <f t="shared" si="294"/>
        <v/>
      </c>
      <c r="BI933" s="112" t="str">
        <f t="shared" si="295"/>
        <v/>
      </c>
      <c r="BJ933" s="86" t="str">
        <f t="shared" si="296"/>
        <v/>
      </c>
      <c r="BK933" s="86" t="str">
        <f t="shared" si="300"/>
        <v/>
      </c>
      <c r="BL933" s="86" t="str">
        <f t="shared" si="297"/>
        <v/>
      </c>
      <c r="BM933" s="86" t="str">
        <f t="shared" si="301"/>
        <v/>
      </c>
    </row>
    <row r="934" spans="2:65" s="7" customFormat="1" x14ac:dyDescent="0.25">
      <c r="B934" s="104">
        <v>930</v>
      </c>
      <c r="C934" s="86">
        <f>IFERROR(INDEX(Backlog!B$6:B$1005,Calculation!$B934,1),"")</f>
        <v>0</v>
      </c>
      <c r="D934" s="86" t="str">
        <f>IFERROR(IF(INDEX(Backlog!C$6:C$1005,Calculation!$B934,1)="","",INDEX(Backlog!C$6:C$1005,Calculation!$B934,1)),"")</f>
        <v/>
      </c>
      <c r="E934" s="86" t="str">
        <f>IFERROR(""&amp;INDEX(Backlog!D$6:D$1005,Calculation!$B934,1),"")</f>
        <v/>
      </c>
      <c r="F934" s="86" t="str">
        <f>IFERROR(""&amp;INDEX(Backlog!E$6:E$1005,Calculation!$B934,1),"")</f>
        <v/>
      </c>
      <c r="G934" s="86" t="str">
        <f>IFERROR(""&amp;INDEX(Backlog!F$6:F$1005,Calculation!$B934,1),"")</f>
        <v/>
      </c>
      <c r="H934" s="86" t="str">
        <f>IFERROR(IF(INDEX(Backlog!G$6:G$1005,Calculation!$B934,1)="","",INDEX(Backlog!G$6:G$1005,Calculation!$B934,1)),"")</f>
        <v/>
      </c>
      <c r="I934" s="86" t="str">
        <f>IFERROR(IF(INDEX(Backlog!H$6:H$1005,Calculation!$B934,1)="","Not set",INDEX(Backlog!H$6:H$1005,Calculation!$B934,1)),"")</f>
        <v>Not set</v>
      </c>
      <c r="J934" s="86" t="str">
        <f>IFERROR(""&amp;INDEX(Backlog!I$6:I$1005,Calculation!$B934,1),"")</f>
        <v/>
      </c>
      <c r="K934" s="86" t="str">
        <f>IFERROR(IF(LEN(INDEX(Backlog!J$6:J$1005,Calculation!$B934,1))=0,"Not set",INDEX(Backlog!J$6:J$1005,Calculation!$B934,1)),"")</f>
        <v>Not set</v>
      </c>
      <c r="L934" s="105" t="str">
        <f>IFERROR(IF(INDEX(Backlog!K$6:K$1005,Calculation!$B934,1)="","",INDEX(Backlog!K$6:K$1005,Calculation!$B934,1)),"")</f>
        <v/>
      </c>
      <c r="M934" s="105" t="str">
        <f t="shared" si="284"/>
        <v/>
      </c>
      <c r="N934" s="105" t="str">
        <f>IFERROR(IF(INDEX(Backlog!L$6:L$1005,Calculation!$B934,1)="","",INDEX(Backlog!L$6:L$1005,Calculation!$B934,1)),"")</f>
        <v/>
      </c>
      <c r="O934" s="105" t="str">
        <f t="shared" si="285"/>
        <v/>
      </c>
      <c r="P934" s="86" t="str">
        <f>IFERROR(""&amp;INDEX(Backlog!M$6:M$1005,Calculation!$B934,1),"")</f>
        <v/>
      </c>
      <c r="Q934" s="106" t="str">
        <f t="shared" si="286"/>
        <v/>
      </c>
      <c r="R934" s="106">
        <f t="shared" si="287"/>
        <v>0</v>
      </c>
      <c r="T934" s="107">
        <f t="shared" si="288"/>
        <v>0</v>
      </c>
      <c r="U934" s="86">
        <f t="shared" si="289"/>
        <v>1</v>
      </c>
      <c r="V934" s="86">
        <f t="shared" si="290"/>
        <v>1</v>
      </c>
      <c r="W934" s="86">
        <f t="shared" si="291"/>
        <v>1</v>
      </c>
      <c r="X934" s="86">
        <f t="shared" si="298"/>
        <v>0</v>
      </c>
      <c r="Y934" s="86" t="str">
        <f t="shared" si="292"/>
        <v xml:space="preserve">#0 - </v>
      </c>
      <c r="Z934" s="86" t="str">
        <f t="shared" si="293"/>
        <v>-</v>
      </c>
      <c r="AA934" s="86" t="str">
        <f>IF(X934=0,"",IF(LEN(K934)=0,COLUMN(Kanban!$D$8),IFERROR(MATCH(K934,Kanban!$A$8:$AI$8,0),COLUMN(Kanban!$D$8))))</f>
        <v/>
      </c>
      <c r="AB934" s="86" t="str">
        <f>IF(X934=0,"",2*COUNTIF($AA$5:AA934,AA934)+$AF$5)</f>
        <v/>
      </c>
      <c r="AC934" s="106" t="str">
        <f t="shared" si="299"/>
        <v>-</v>
      </c>
      <c r="BF934" s="111" t="str">
        <f t="array" ref="BF934">IFERROR(SMALL(IF($D$5:$D$1004=$AP$6,$N$5:$N$1004,""),B934),"")</f>
        <v/>
      </c>
      <c r="BG934" s="112" t="str">
        <f>IF(IFERROR(MATCH(BF934,$BF$4:BF933,0),0)=0,MAX($BG$4:BG933)+1,"")</f>
        <v/>
      </c>
      <c r="BH934" s="113" t="str">
        <f t="shared" si="294"/>
        <v/>
      </c>
      <c r="BI934" s="112" t="str">
        <f t="shared" si="295"/>
        <v/>
      </c>
      <c r="BJ934" s="86" t="str">
        <f t="shared" si="296"/>
        <v/>
      </c>
      <c r="BK934" s="86" t="str">
        <f t="shared" si="300"/>
        <v/>
      </c>
      <c r="BL934" s="86" t="str">
        <f t="shared" si="297"/>
        <v/>
      </c>
      <c r="BM934" s="86" t="str">
        <f t="shared" si="301"/>
        <v/>
      </c>
    </row>
    <row r="935" spans="2:65" s="7" customFormat="1" x14ac:dyDescent="0.25">
      <c r="B935" s="104">
        <v>931</v>
      </c>
      <c r="C935" s="86">
        <f>IFERROR(INDEX(Backlog!B$6:B$1005,Calculation!$B935,1),"")</f>
        <v>0</v>
      </c>
      <c r="D935" s="86" t="str">
        <f>IFERROR(IF(INDEX(Backlog!C$6:C$1005,Calculation!$B935,1)="","",INDEX(Backlog!C$6:C$1005,Calculation!$B935,1)),"")</f>
        <v/>
      </c>
      <c r="E935" s="86" t="str">
        <f>IFERROR(""&amp;INDEX(Backlog!D$6:D$1005,Calculation!$B935,1),"")</f>
        <v/>
      </c>
      <c r="F935" s="86" t="str">
        <f>IFERROR(""&amp;INDEX(Backlog!E$6:E$1005,Calculation!$B935,1),"")</f>
        <v/>
      </c>
      <c r="G935" s="86" t="str">
        <f>IFERROR(""&amp;INDEX(Backlog!F$6:F$1005,Calculation!$B935,1),"")</f>
        <v/>
      </c>
      <c r="H935" s="86" t="str">
        <f>IFERROR(IF(INDEX(Backlog!G$6:G$1005,Calculation!$B935,1)="","",INDEX(Backlog!G$6:G$1005,Calculation!$B935,1)),"")</f>
        <v/>
      </c>
      <c r="I935" s="86" t="str">
        <f>IFERROR(IF(INDEX(Backlog!H$6:H$1005,Calculation!$B935,1)="","Not set",INDEX(Backlog!H$6:H$1005,Calculation!$B935,1)),"")</f>
        <v>Not set</v>
      </c>
      <c r="J935" s="86" t="str">
        <f>IFERROR(""&amp;INDEX(Backlog!I$6:I$1005,Calculation!$B935,1),"")</f>
        <v/>
      </c>
      <c r="K935" s="86" t="str">
        <f>IFERROR(IF(LEN(INDEX(Backlog!J$6:J$1005,Calculation!$B935,1))=0,"Not set",INDEX(Backlog!J$6:J$1005,Calculation!$B935,1)),"")</f>
        <v>Not set</v>
      </c>
      <c r="L935" s="105" t="str">
        <f>IFERROR(IF(INDEX(Backlog!K$6:K$1005,Calculation!$B935,1)="","",INDEX(Backlog!K$6:K$1005,Calculation!$B935,1)),"")</f>
        <v/>
      </c>
      <c r="M935" s="105" t="str">
        <f t="shared" si="284"/>
        <v/>
      </c>
      <c r="N935" s="105" t="str">
        <f>IFERROR(IF(INDEX(Backlog!L$6:L$1005,Calculation!$B935,1)="","",INDEX(Backlog!L$6:L$1005,Calculation!$B935,1)),"")</f>
        <v/>
      </c>
      <c r="O935" s="105" t="str">
        <f t="shared" si="285"/>
        <v/>
      </c>
      <c r="P935" s="86" t="str">
        <f>IFERROR(""&amp;INDEX(Backlog!M$6:M$1005,Calculation!$B935,1),"")</f>
        <v/>
      </c>
      <c r="Q935" s="106" t="str">
        <f t="shared" si="286"/>
        <v/>
      </c>
      <c r="R935" s="106">
        <f t="shared" si="287"/>
        <v>0</v>
      </c>
      <c r="T935" s="107">
        <f t="shared" si="288"/>
        <v>0</v>
      </c>
      <c r="U935" s="86">
        <f t="shared" si="289"/>
        <v>1</v>
      </c>
      <c r="V935" s="86">
        <f t="shared" si="290"/>
        <v>1</v>
      </c>
      <c r="W935" s="86">
        <f t="shared" si="291"/>
        <v>1</v>
      </c>
      <c r="X935" s="86">
        <f t="shared" si="298"/>
        <v>0</v>
      </c>
      <c r="Y935" s="86" t="str">
        <f t="shared" si="292"/>
        <v xml:space="preserve">#0 - </v>
      </c>
      <c r="Z935" s="86" t="str">
        <f t="shared" si="293"/>
        <v>-</v>
      </c>
      <c r="AA935" s="86" t="str">
        <f>IF(X935=0,"",IF(LEN(K935)=0,COLUMN(Kanban!$D$8),IFERROR(MATCH(K935,Kanban!$A$8:$AI$8,0),COLUMN(Kanban!$D$8))))</f>
        <v/>
      </c>
      <c r="AB935" s="86" t="str">
        <f>IF(X935=0,"",2*COUNTIF($AA$5:AA935,AA935)+$AF$5)</f>
        <v/>
      </c>
      <c r="AC935" s="106" t="str">
        <f t="shared" si="299"/>
        <v>-</v>
      </c>
      <c r="BF935" s="111" t="str">
        <f t="array" ref="BF935">IFERROR(SMALL(IF($D$5:$D$1004=$AP$6,$N$5:$N$1004,""),B935),"")</f>
        <v/>
      </c>
      <c r="BG935" s="112" t="str">
        <f>IF(IFERROR(MATCH(BF935,$BF$4:BF934,0),0)=0,MAX($BG$4:BG934)+1,"")</f>
        <v/>
      </c>
      <c r="BH935" s="113" t="str">
        <f t="shared" si="294"/>
        <v/>
      </c>
      <c r="BI935" s="112" t="str">
        <f t="shared" si="295"/>
        <v/>
      </c>
      <c r="BJ935" s="86" t="str">
        <f t="shared" si="296"/>
        <v/>
      </c>
      <c r="BK935" s="86" t="str">
        <f t="shared" si="300"/>
        <v/>
      </c>
      <c r="BL935" s="86" t="str">
        <f t="shared" si="297"/>
        <v/>
      </c>
      <c r="BM935" s="86" t="str">
        <f t="shared" si="301"/>
        <v/>
      </c>
    </row>
    <row r="936" spans="2:65" s="7" customFormat="1" x14ac:dyDescent="0.25">
      <c r="B936" s="104">
        <v>932</v>
      </c>
      <c r="C936" s="86">
        <f>IFERROR(INDEX(Backlog!B$6:B$1005,Calculation!$B936,1),"")</f>
        <v>0</v>
      </c>
      <c r="D936" s="86" t="str">
        <f>IFERROR(IF(INDEX(Backlog!C$6:C$1005,Calculation!$B936,1)="","",INDEX(Backlog!C$6:C$1005,Calculation!$B936,1)),"")</f>
        <v/>
      </c>
      <c r="E936" s="86" t="str">
        <f>IFERROR(""&amp;INDEX(Backlog!D$6:D$1005,Calculation!$B936,1),"")</f>
        <v/>
      </c>
      <c r="F936" s="86" t="str">
        <f>IFERROR(""&amp;INDEX(Backlog!E$6:E$1005,Calculation!$B936,1),"")</f>
        <v/>
      </c>
      <c r="G936" s="86" t="str">
        <f>IFERROR(""&amp;INDEX(Backlog!F$6:F$1005,Calculation!$B936,1),"")</f>
        <v/>
      </c>
      <c r="H936" s="86" t="str">
        <f>IFERROR(IF(INDEX(Backlog!G$6:G$1005,Calculation!$B936,1)="","",INDEX(Backlog!G$6:G$1005,Calculation!$B936,1)),"")</f>
        <v/>
      </c>
      <c r="I936" s="86" t="str">
        <f>IFERROR(IF(INDEX(Backlog!H$6:H$1005,Calculation!$B936,1)="","Not set",INDEX(Backlog!H$6:H$1005,Calculation!$B936,1)),"")</f>
        <v>Not set</v>
      </c>
      <c r="J936" s="86" t="str">
        <f>IFERROR(""&amp;INDEX(Backlog!I$6:I$1005,Calculation!$B936,1),"")</f>
        <v/>
      </c>
      <c r="K936" s="86" t="str">
        <f>IFERROR(IF(LEN(INDEX(Backlog!J$6:J$1005,Calculation!$B936,1))=0,"Not set",INDEX(Backlog!J$6:J$1005,Calculation!$B936,1)),"")</f>
        <v>Not set</v>
      </c>
      <c r="L936" s="105" t="str">
        <f>IFERROR(IF(INDEX(Backlog!K$6:K$1005,Calculation!$B936,1)="","",INDEX(Backlog!K$6:K$1005,Calculation!$B936,1)),"")</f>
        <v/>
      </c>
      <c r="M936" s="105" t="str">
        <f t="shared" si="284"/>
        <v/>
      </c>
      <c r="N936" s="105" t="str">
        <f>IFERROR(IF(INDEX(Backlog!L$6:L$1005,Calculation!$B936,1)="","",INDEX(Backlog!L$6:L$1005,Calculation!$B936,1)),"")</f>
        <v/>
      </c>
      <c r="O936" s="105" t="str">
        <f t="shared" si="285"/>
        <v/>
      </c>
      <c r="P936" s="86" t="str">
        <f>IFERROR(""&amp;INDEX(Backlog!M$6:M$1005,Calculation!$B936,1),"")</f>
        <v/>
      </c>
      <c r="Q936" s="106" t="str">
        <f t="shared" si="286"/>
        <v/>
      </c>
      <c r="R936" s="106">
        <f t="shared" si="287"/>
        <v>0</v>
      </c>
      <c r="T936" s="107">
        <f t="shared" si="288"/>
        <v>0</v>
      </c>
      <c r="U936" s="86">
        <f t="shared" si="289"/>
        <v>1</v>
      </c>
      <c r="V936" s="86">
        <f t="shared" si="290"/>
        <v>1</v>
      </c>
      <c r="W936" s="86">
        <f t="shared" si="291"/>
        <v>1</v>
      </c>
      <c r="X936" s="86">
        <f t="shared" si="298"/>
        <v>0</v>
      </c>
      <c r="Y936" s="86" t="str">
        <f t="shared" si="292"/>
        <v xml:space="preserve">#0 - </v>
      </c>
      <c r="Z936" s="86" t="str">
        <f t="shared" si="293"/>
        <v>-</v>
      </c>
      <c r="AA936" s="86" t="str">
        <f>IF(X936=0,"",IF(LEN(K936)=0,COLUMN(Kanban!$D$8),IFERROR(MATCH(K936,Kanban!$A$8:$AI$8,0),COLUMN(Kanban!$D$8))))</f>
        <v/>
      </c>
      <c r="AB936" s="86" t="str">
        <f>IF(X936=0,"",2*COUNTIF($AA$5:AA936,AA936)+$AF$5)</f>
        <v/>
      </c>
      <c r="AC936" s="106" t="str">
        <f t="shared" si="299"/>
        <v>-</v>
      </c>
      <c r="BF936" s="111" t="str">
        <f t="array" ref="BF936">IFERROR(SMALL(IF($D$5:$D$1004=$AP$6,$N$5:$N$1004,""),B936),"")</f>
        <v/>
      </c>
      <c r="BG936" s="112" t="str">
        <f>IF(IFERROR(MATCH(BF936,$BF$4:BF935,0),0)=0,MAX($BG$4:BG935)+1,"")</f>
        <v/>
      </c>
      <c r="BH936" s="113" t="str">
        <f t="shared" si="294"/>
        <v/>
      </c>
      <c r="BI936" s="112" t="str">
        <f t="shared" si="295"/>
        <v/>
      </c>
      <c r="BJ936" s="86" t="str">
        <f t="shared" si="296"/>
        <v/>
      </c>
      <c r="BK936" s="86" t="str">
        <f t="shared" si="300"/>
        <v/>
      </c>
      <c r="BL936" s="86" t="str">
        <f t="shared" si="297"/>
        <v/>
      </c>
      <c r="BM936" s="86" t="str">
        <f t="shared" si="301"/>
        <v/>
      </c>
    </row>
    <row r="937" spans="2:65" s="7" customFormat="1" x14ac:dyDescent="0.25">
      <c r="B937" s="104">
        <v>933</v>
      </c>
      <c r="C937" s="86">
        <f>IFERROR(INDEX(Backlog!B$6:B$1005,Calculation!$B937,1),"")</f>
        <v>0</v>
      </c>
      <c r="D937" s="86" t="str">
        <f>IFERROR(IF(INDEX(Backlog!C$6:C$1005,Calculation!$B937,1)="","",INDEX(Backlog!C$6:C$1005,Calculation!$B937,1)),"")</f>
        <v/>
      </c>
      <c r="E937" s="86" t="str">
        <f>IFERROR(""&amp;INDEX(Backlog!D$6:D$1005,Calculation!$B937,1),"")</f>
        <v/>
      </c>
      <c r="F937" s="86" t="str">
        <f>IFERROR(""&amp;INDEX(Backlog!E$6:E$1005,Calculation!$B937,1),"")</f>
        <v/>
      </c>
      <c r="G937" s="86" t="str">
        <f>IFERROR(""&amp;INDEX(Backlog!F$6:F$1005,Calculation!$B937,1),"")</f>
        <v/>
      </c>
      <c r="H937" s="86" t="str">
        <f>IFERROR(IF(INDEX(Backlog!G$6:G$1005,Calculation!$B937,1)="","",INDEX(Backlog!G$6:G$1005,Calculation!$B937,1)),"")</f>
        <v/>
      </c>
      <c r="I937" s="86" t="str">
        <f>IFERROR(IF(INDEX(Backlog!H$6:H$1005,Calculation!$B937,1)="","Not set",INDEX(Backlog!H$6:H$1005,Calculation!$B937,1)),"")</f>
        <v>Not set</v>
      </c>
      <c r="J937" s="86" t="str">
        <f>IFERROR(""&amp;INDEX(Backlog!I$6:I$1005,Calculation!$B937,1),"")</f>
        <v/>
      </c>
      <c r="K937" s="86" t="str">
        <f>IFERROR(IF(LEN(INDEX(Backlog!J$6:J$1005,Calculation!$B937,1))=0,"Not set",INDEX(Backlog!J$6:J$1005,Calculation!$B937,1)),"")</f>
        <v>Not set</v>
      </c>
      <c r="L937" s="105" t="str">
        <f>IFERROR(IF(INDEX(Backlog!K$6:K$1005,Calculation!$B937,1)="","",INDEX(Backlog!K$6:K$1005,Calculation!$B937,1)),"")</f>
        <v/>
      </c>
      <c r="M937" s="105" t="str">
        <f t="shared" si="284"/>
        <v/>
      </c>
      <c r="N937" s="105" t="str">
        <f>IFERROR(IF(INDEX(Backlog!L$6:L$1005,Calculation!$B937,1)="","",INDEX(Backlog!L$6:L$1005,Calculation!$B937,1)),"")</f>
        <v/>
      </c>
      <c r="O937" s="105" t="str">
        <f t="shared" si="285"/>
        <v/>
      </c>
      <c r="P937" s="86" t="str">
        <f>IFERROR(""&amp;INDEX(Backlog!M$6:M$1005,Calculation!$B937,1),"")</f>
        <v/>
      </c>
      <c r="Q937" s="106" t="str">
        <f t="shared" si="286"/>
        <v/>
      </c>
      <c r="R937" s="106">
        <f t="shared" si="287"/>
        <v>0</v>
      </c>
      <c r="T937" s="107">
        <f t="shared" si="288"/>
        <v>0</v>
      </c>
      <c r="U937" s="86">
        <f t="shared" si="289"/>
        <v>1</v>
      </c>
      <c r="V937" s="86">
        <f t="shared" si="290"/>
        <v>1</v>
      </c>
      <c r="W937" s="86">
        <f t="shared" si="291"/>
        <v>1</v>
      </c>
      <c r="X937" s="86">
        <f t="shared" si="298"/>
        <v>0</v>
      </c>
      <c r="Y937" s="86" t="str">
        <f t="shared" si="292"/>
        <v xml:space="preserve">#0 - </v>
      </c>
      <c r="Z937" s="86" t="str">
        <f t="shared" si="293"/>
        <v>-</v>
      </c>
      <c r="AA937" s="86" t="str">
        <f>IF(X937=0,"",IF(LEN(K937)=0,COLUMN(Kanban!$D$8),IFERROR(MATCH(K937,Kanban!$A$8:$AI$8,0),COLUMN(Kanban!$D$8))))</f>
        <v/>
      </c>
      <c r="AB937" s="86" t="str">
        <f>IF(X937=0,"",2*COUNTIF($AA$5:AA937,AA937)+$AF$5)</f>
        <v/>
      </c>
      <c r="AC937" s="106" t="str">
        <f t="shared" si="299"/>
        <v>-</v>
      </c>
      <c r="BF937" s="111" t="str">
        <f t="array" ref="BF937">IFERROR(SMALL(IF($D$5:$D$1004=$AP$6,$N$5:$N$1004,""),B937),"")</f>
        <v/>
      </c>
      <c r="BG937" s="112" t="str">
        <f>IF(IFERROR(MATCH(BF937,$BF$4:BF936,0),0)=0,MAX($BG$4:BG936)+1,"")</f>
        <v/>
      </c>
      <c r="BH937" s="113" t="str">
        <f t="shared" si="294"/>
        <v/>
      </c>
      <c r="BI937" s="112" t="str">
        <f t="shared" si="295"/>
        <v/>
      </c>
      <c r="BJ937" s="86" t="str">
        <f t="shared" si="296"/>
        <v/>
      </c>
      <c r="BK937" s="86" t="str">
        <f t="shared" si="300"/>
        <v/>
      </c>
      <c r="BL937" s="86" t="str">
        <f t="shared" si="297"/>
        <v/>
      </c>
      <c r="BM937" s="86" t="str">
        <f t="shared" si="301"/>
        <v/>
      </c>
    </row>
    <row r="938" spans="2:65" s="7" customFormat="1" x14ac:dyDescent="0.25">
      <c r="B938" s="104">
        <v>934</v>
      </c>
      <c r="C938" s="86">
        <f>IFERROR(INDEX(Backlog!B$6:B$1005,Calculation!$B938,1),"")</f>
        <v>0</v>
      </c>
      <c r="D938" s="86" t="str">
        <f>IFERROR(IF(INDEX(Backlog!C$6:C$1005,Calculation!$B938,1)="","",INDEX(Backlog!C$6:C$1005,Calculation!$B938,1)),"")</f>
        <v/>
      </c>
      <c r="E938" s="86" t="str">
        <f>IFERROR(""&amp;INDEX(Backlog!D$6:D$1005,Calculation!$B938,1),"")</f>
        <v/>
      </c>
      <c r="F938" s="86" t="str">
        <f>IFERROR(""&amp;INDEX(Backlog!E$6:E$1005,Calculation!$B938,1),"")</f>
        <v/>
      </c>
      <c r="G938" s="86" t="str">
        <f>IFERROR(""&amp;INDEX(Backlog!F$6:F$1005,Calculation!$B938,1),"")</f>
        <v/>
      </c>
      <c r="H938" s="86" t="str">
        <f>IFERROR(IF(INDEX(Backlog!G$6:G$1005,Calculation!$B938,1)="","",INDEX(Backlog!G$6:G$1005,Calculation!$B938,1)),"")</f>
        <v/>
      </c>
      <c r="I938" s="86" t="str">
        <f>IFERROR(IF(INDEX(Backlog!H$6:H$1005,Calculation!$B938,1)="","Not set",INDEX(Backlog!H$6:H$1005,Calculation!$B938,1)),"")</f>
        <v>Not set</v>
      </c>
      <c r="J938" s="86" t="str">
        <f>IFERROR(""&amp;INDEX(Backlog!I$6:I$1005,Calculation!$B938,1),"")</f>
        <v/>
      </c>
      <c r="K938" s="86" t="str">
        <f>IFERROR(IF(LEN(INDEX(Backlog!J$6:J$1005,Calculation!$B938,1))=0,"Not set",INDEX(Backlog!J$6:J$1005,Calculation!$B938,1)),"")</f>
        <v>Not set</v>
      </c>
      <c r="L938" s="105" t="str">
        <f>IFERROR(IF(INDEX(Backlog!K$6:K$1005,Calculation!$B938,1)="","",INDEX(Backlog!K$6:K$1005,Calculation!$B938,1)),"")</f>
        <v/>
      </c>
      <c r="M938" s="105" t="str">
        <f t="shared" si="284"/>
        <v/>
      </c>
      <c r="N938" s="105" t="str">
        <f>IFERROR(IF(INDEX(Backlog!L$6:L$1005,Calculation!$B938,1)="","",INDEX(Backlog!L$6:L$1005,Calculation!$B938,1)),"")</f>
        <v/>
      </c>
      <c r="O938" s="105" t="str">
        <f t="shared" si="285"/>
        <v/>
      </c>
      <c r="P938" s="86" t="str">
        <f>IFERROR(""&amp;INDEX(Backlog!M$6:M$1005,Calculation!$B938,1),"")</f>
        <v/>
      </c>
      <c r="Q938" s="106" t="str">
        <f t="shared" si="286"/>
        <v/>
      </c>
      <c r="R938" s="106">
        <f t="shared" si="287"/>
        <v>0</v>
      </c>
      <c r="T938" s="107">
        <f t="shared" si="288"/>
        <v>0</v>
      </c>
      <c r="U938" s="86">
        <f t="shared" si="289"/>
        <v>1</v>
      </c>
      <c r="V938" s="86">
        <f t="shared" si="290"/>
        <v>1</v>
      </c>
      <c r="W938" s="86">
        <f t="shared" si="291"/>
        <v>1</v>
      </c>
      <c r="X938" s="86">
        <f t="shared" si="298"/>
        <v>0</v>
      </c>
      <c r="Y938" s="86" t="str">
        <f t="shared" si="292"/>
        <v xml:space="preserve">#0 - </v>
      </c>
      <c r="Z938" s="86" t="str">
        <f t="shared" si="293"/>
        <v>-</v>
      </c>
      <c r="AA938" s="86" t="str">
        <f>IF(X938=0,"",IF(LEN(K938)=0,COLUMN(Kanban!$D$8),IFERROR(MATCH(K938,Kanban!$A$8:$AI$8,0),COLUMN(Kanban!$D$8))))</f>
        <v/>
      </c>
      <c r="AB938" s="86" t="str">
        <f>IF(X938=0,"",2*COUNTIF($AA$5:AA938,AA938)+$AF$5)</f>
        <v/>
      </c>
      <c r="AC938" s="106" t="str">
        <f t="shared" si="299"/>
        <v>-</v>
      </c>
      <c r="BF938" s="111" t="str">
        <f t="array" ref="BF938">IFERROR(SMALL(IF($D$5:$D$1004=$AP$6,$N$5:$N$1004,""),B938),"")</f>
        <v/>
      </c>
      <c r="BG938" s="112" t="str">
        <f>IF(IFERROR(MATCH(BF938,$BF$4:BF937,0),0)=0,MAX($BG$4:BG937)+1,"")</f>
        <v/>
      </c>
      <c r="BH938" s="113" t="str">
        <f t="shared" si="294"/>
        <v/>
      </c>
      <c r="BI938" s="112" t="str">
        <f t="shared" si="295"/>
        <v/>
      </c>
      <c r="BJ938" s="86" t="str">
        <f t="shared" si="296"/>
        <v/>
      </c>
      <c r="BK938" s="86" t="str">
        <f t="shared" si="300"/>
        <v/>
      </c>
      <c r="BL938" s="86" t="str">
        <f t="shared" si="297"/>
        <v/>
      </c>
      <c r="BM938" s="86" t="str">
        <f t="shared" si="301"/>
        <v/>
      </c>
    </row>
    <row r="939" spans="2:65" s="7" customFormat="1" x14ac:dyDescent="0.25">
      <c r="B939" s="104">
        <v>935</v>
      </c>
      <c r="C939" s="86">
        <f>IFERROR(INDEX(Backlog!B$6:B$1005,Calculation!$B939,1),"")</f>
        <v>0</v>
      </c>
      <c r="D939" s="86" t="str">
        <f>IFERROR(IF(INDEX(Backlog!C$6:C$1005,Calculation!$B939,1)="","",INDEX(Backlog!C$6:C$1005,Calculation!$B939,1)),"")</f>
        <v/>
      </c>
      <c r="E939" s="86" t="str">
        <f>IFERROR(""&amp;INDEX(Backlog!D$6:D$1005,Calculation!$B939,1),"")</f>
        <v/>
      </c>
      <c r="F939" s="86" t="str">
        <f>IFERROR(""&amp;INDEX(Backlog!E$6:E$1005,Calculation!$B939,1),"")</f>
        <v/>
      </c>
      <c r="G939" s="86" t="str">
        <f>IFERROR(""&amp;INDEX(Backlog!F$6:F$1005,Calculation!$B939,1),"")</f>
        <v/>
      </c>
      <c r="H939" s="86" t="str">
        <f>IFERROR(IF(INDEX(Backlog!G$6:G$1005,Calculation!$B939,1)="","",INDEX(Backlog!G$6:G$1005,Calculation!$B939,1)),"")</f>
        <v/>
      </c>
      <c r="I939" s="86" t="str">
        <f>IFERROR(IF(INDEX(Backlog!H$6:H$1005,Calculation!$B939,1)="","Not set",INDEX(Backlog!H$6:H$1005,Calculation!$B939,1)),"")</f>
        <v>Not set</v>
      </c>
      <c r="J939" s="86" t="str">
        <f>IFERROR(""&amp;INDEX(Backlog!I$6:I$1005,Calculation!$B939,1),"")</f>
        <v/>
      </c>
      <c r="K939" s="86" t="str">
        <f>IFERROR(IF(LEN(INDEX(Backlog!J$6:J$1005,Calculation!$B939,1))=0,"Not set",INDEX(Backlog!J$6:J$1005,Calculation!$B939,1)),"")</f>
        <v>Not set</v>
      </c>
      <c r="L939" s="105" t="str">
        <f>IFERROR(IF(INDEX(Backlog!K$6:K$1005,Calculation!$B939,1)="","",INDEX(Backlog!K$6:K$1005,Calculation!$B939,1)),"")</f>
        <v/>
      </c>
      <c r="M939" s="105" t="str">
        <f t="shared" si="284"/>
        <v/>
      </c>
      <c r="N939" s="105" t="str">
        <f>IFERROR(IF(INDEX(Backlog!L$6:L$1005,Calculation!$B939,1)="","",INDEX(Backlog!L$6:L$1005,Calculation!$B939,1)),"")</f>
        <v/>
      </c>
      <c r="O939" s="105" t="str">
        <f t="shared" si="285"/>
        <v/>
      </c>
      <c r="P939" s="86" t="str">
        <f>IFERROR(""&amp;INDEX(Backlog!M$6:M$1005,Calculation!$B939,1),"")</f>
        <v/>
      </c>
      <c r="Q939" s="106" t="str">
        <f t="shared" si="286"/>
        <v/>
      </c>
      <c r="R939" s="106">
        <f t="shared" si="287"/>
        <v>0</v>
      </c>
      <c r="T939" s="107">
        <f t="shared" si="288"/>
        <v>0</v>
      </c>
      <c r="U939" s="86">
        <f t="shared" si="289"/>
        <v>1</v>
      </c>
      <c r="V939" s="86">
        <f t="shared" si="290"/>
        <v>1</v>
      </c>
      <c r="W939" s="86">
        <f t="shared" si="291"/>
        <v>1</v>
      </c>
      <c r="X939" s="86">
        <f t="shared" si="298"/>
        <v>0</v>
      </c>
      <c r="Y939" s="86" t="str">
        <f t="shared" si="292"/>
        <v xml:space="preserve">#0 - </v>
      </c>
      <c r="Z939" s="86" t="str">
        <f t="shared" si="293"/>
        <v>-</v>
      </c>
      <c r="AA939" s="86" t="str">
        <f>IF(X939=0,"",IF(LEN(K939)=0,COLUMN(Kanban!$D$8),IFERROR(MATCH(K939,Kanban!$A$8:$AI$8,0),COLUMN(Kanban!$D$8))))</f>
        <v/>
      </c>
      <c r="AB939" s="86" t="str">
        <f>IF(X939=0,"",2*COUNTIF($AA$5:AA939,AA939)+$AF$5)</f>
        <v/>
      </c>
      <c r="AC939" s="106" t="str">
        <f t="shared" si="299"/>
        <v>-</v>
      </c>
      <c r="BF939" s="111" t="str">
        <f t="array" ref="BF939">IFERROR(SMALL(IF($D$5:$D$1004=$AP$6,$N$5:$N$1004,""),B939),"")</f>
        <v/>
      </c>
      <c r="BG939" s="112" t="str">
        <f>IF(IFERROR(MATCH(BF939,$BF$4:BF938,0),0)=0,MAX($BG$4:BG938)+1,"")</f>
        <v/>
      </c>
      <c r="BH939" s="113" t="str">
        <f t="shared" si="294"/>
        <v/>
      </c>
      <c r="BI939" s="112" t="str">
        <f t="shared" si="295"/>
        <v/>
      </c>
      <c r="BJ939" s="86" t="str">
        <f t="shared" si="296"/>
        <v/>
      </c>
      <c r="BK939" s="86" t="str">
        <f t="shared" si="300"/>
        <v/>
      </c>
      <c r="BL939" s="86" t="str">
        <f t="shared" si="297"/>
        <v/>
      </c>
      <c r="BM939" s="86" t="str">
        <f t="shared" si="301"/>
        <v/>
      </c>
    </row>
    <row r="940" spans="2:65" s="7" customFormat="1" x14ac:dyDescent="0.25">
      <c r="B940" s="104">
        <v>936</v>
      </c>
      <c r="C940" s="86">
        <f>IFERROR(INDEX(Backlog!B$6:B$1005,Calculation!$B940,1),"")</f>
        <v>0</v>
      </c>
      <c r="D940" s="86" t="str">
        <f>IFERROR(IF(INDEX(Backlog!C$6:C$1005,Calculation!$B940,1)="","",INDEX(Backlog!C$6:C$1005,Calculation!$B940,1)),"")</f>
        <v/>
      </c>
      <c r="E940" s="86" t="str">
        <f>IFERROR(""&amp;INDEX(Backlog!D$6:D$1005,Calculation!$B940,1),"")</f>
        <v/>
      </c>
      <c r="F940" s="86" t="str">
        <f>IFERROR(""&amp;INDEX(Backlog!E$6:E$1005,Calculation!$B940,1),"")</f>
        <v/>
      </c>
      <c r="G940" s="86" t="str">
        <f>IFERROR(""&amp;INDEX(Backlog!F$6:F$1005,Calculation!$B940,1),"")</f>
        <v/>
      </c>
      <c r="H940" s="86" t="str">
        <f>IFERROR(IF(INDEX(Backlog!G$6:G$1005,Calculation!$B940,1)="","",INDEX(Backlog!G$6:G$1005,Calculation!$B940,1)),"")</f>
        <v/>
      </c>
      <c r="I940" s="86" t="str">
        <f>IFERROR(IF(INDEX(Backlog!H$6:H$1005,Calculation!$B940,1)="","Not set",INDEX(Backlog!H$6:H$1005,Calculation!$B940,1)),"")</f>
        <v>Not set</v>
      </c>
      <c r="J940" s="86" t="str">
        <f>IFERROR(""&amp;INDEX(Backlog!I$6:I$1005,Calculation!$B940,1),"")</f>
        <v/>
      </c>
      <c r="K940" s="86" t="str">
        <f>IFERROR(IF(LEN(INDEX(Backlog!J$6:J$1005,Calculation!$B940,1))=0,"Not set",INDEX(Backlog!J$6:J$1005,Calculation!$B940,1)),"")</f>
        <v>Not set</v>
      </c>
      <c r="L940" s="105" t="str">
        <f>IFERROR(IF(INDEX(Backlog!K$6:K$1005,Calculation!$B940,1)="","",INDEX(Backlog!K$6:K$1005,Calculation!$B940,1)),"")</f>
        <v/>
      </c>
      <c r="M940" s="105" t="str">
        <f t="shared" si="284"/>
        <v/>
      </c>
      <c r="N940" s="105" t="str">
        <f>IFERROR(IF(INDEX(Backlog!L$6:L$1005,Calculation!$B940,1)="","",INDEX(Backlog!L$6:L$1005,Calculation!$B940,1)),"")</f>
        <v/>
      </c>
      <c r="O940" s="105" t="str">
        <f t="shared" si="285"/>
        <v/>
      </c>
      <c r="P940" s="86" t="str">
        <f>IFERROR(""&amp;INDEX(Backlog!M$6:M$1005,Calculation!$B940,1),"")</f>
        <v/>
      </c>
      <c r="Q940" s="106" t="str">
        <f t="shared" si="286"/>
        <v/>
      </c>
      <c r="R940" s="106">
        <f t="shared" si="287"/>
        <v>0</v>
      </c>
      <c r="T940" s="107">
        <f t="shared" si="288"/>
        <v>0</v>
      </c>
      <c r="U940" s="86">
        <f t="shared" si="289"/>
        <v>1</v>
      </c>
      <c r="V940" s="86">
        <f t="shared" si="290"/>
        <v>1</v>
      </c>
      <c r="W940" s="86">
        <f t="shared" si="291"/>
        <v>1</v>
      </c>
      <c r="X940" s="86">
        <f t="shared" si="298"/>
        <v>0</v>
      </c>
      <c r="Y940" s="86" t="str">
        <f t="shared" si="292"/>
        <v xml:space="preserve">#0 - </v>
      </c>
      <c r="Z940" s="86" t="str">
        <f t="shared" si="293"/>
        <v>-</v>
      </c>
      <c r="AA940" s="86" t="str">
        <f>IF(X940=0,"",IF(LEN(K940)=0,COLUMN(Kanban!$D$8),IFERROR(MATCH(K940,Kanban!$A$8:$AI$8,0),COLUMN(Kanban!$D$8))))</f>
        <v/>
      </c>
      <c r="AB940" s="86" t="str">
        <f>IF(X940=0,"",2*COUNTIF($AA$5:AA940,AA940)+$AF$5)</f>
        <v/>
      </c>
      <c r="AC940" s="106" t="str">
        <f t="shared" si="299"/>
        <v>-</v>
      </c>
      <c r="BF940" s="111" t="str">
        <f t="array" ref="BF940">IFERROR(SMALL(IF($D$5:$D$1004=$AP$6,$N$5:$N$1004,""),B940),"")</f>
        <v/>
      </c>
      <c r="BG940" s="112" t="str">
        <f>IF(IFERROR(MATCH(BF940,$BF$4:BF939,0),0)=0,MAX($BG$4:BG939)+1,"")</f>
        <v/>
      </c>
      <c r="BH940" s="113" t="str">
        <f t="shared" si="294"/>
        <v/>
      </c>
      <c r="BI940" s="112" t="str">
        <f t="shared" si="295"/>
        <v/>
      </c>
      <c r="BJ940" s="86" t="str">
        <f t="shared" si="296"/>
        <v/>
      </c>
      <c r="BK940" s="86" t="str">
        <f t="shared" si="300"/>
        <v/>
      </c>
      <c r="BL940" s="86" t="str">
        <f t="shared" si="297"/>
        <v/>
      </c>
      <c r="BM940" s="86" t="str">
        <f t="shared" si="301"/>
        <v/>
      </c>
    </row>
    <row r="941" spans="2:65" s="7" customFormat="1" x14ac:dyDescent="0.25">
      <c r="B941" s="104">
        <v>937</v>
      </c>
      <c r="C941" s="86">
        <f>IFERROR(INDEX(Backlog!B$6:B$1005,Calculation!$B941,1),"")</f>
        <v>0</v>
      </c>
      <c r="D941" s="86" t="str">
        <f>IFERROR(IF(INDEX(Backlog!C$6:C$1005,Calculation!$B941,1)="","",INDEX(Backlog!C$6:C$1005,Calculation!$B941,1)),"")</f>
        <v/>
      </c>
      <c r="E941" s="86" t="str">
        <f>IFERROR(""&amp;INDEX(Backlog!D$6:D$1005,Calculation!$B941,1),"")</f>
        <v/>
      </c>
      <c r="F941" s="86" t="str">
        <f>IFERROR(""&amp;INDEX(Backlog!E$6:E$1005,Calculation!$B941,1),"")</f>
        <v/>
      </c>
      <c r="G941" s="86" t="str">
        <f>IFERROR(""&amp;INDEX(Backlog!F$6:F$1005,Calculation!$B941,1),"")</f>
        <v/>
      </c>
      <c r="H941" s="86" t="str">
        <f>IFERROR(IF(INDEX(Backlog!G$6:G$1005,Calculation!$B941,1)="","",INDEX(Backlog!G$6:G$1005,Calculation!$B941,1)),"")</f>
        <v/>
      </c>
      <c r="I941" s="86" t="str">
        <f>IFERROR(IF(INDEX(Backlog!H$6:H$1005,Calculation!$B941,1)="","Not set",INDEX(Backlog!H$6:H$1005,Calculation!$B941,1)),"")</f>
        <v>Not set</v>
      </c>
      <c r="J941" s="86" t="str">
        <f>IFERROR(""&amp;INDEX(Backlog!I$6:I$1005,Calculation!$B941,1),"")</f>
        <v/>
      </c>
      <c r="K941" s="86" t="str">
        <f>IFERROR(IF(LEN(INDEX(Backlog!J$6:J$1005,Calculation!$B941,1))=0,"Not set",INDEX(Backlog!J$6:J$1005,Calculation!$B941,1)),"")</f>
        <v>Not set</v>
      </c>
      <c r="L941" s="105" t="str">
        <f>IFERROR(IF(INDEX(Backlog!K$6:K$1005,Calculation!$B941,1)="","",INDEX(Backlog!K$6:K$1005,Calculation!$B941,1)),"")</f>
        <v/>
      </c>
      <c r="M941" s="105" t="str">
        <f t="shared" si="284"/>
        <v/>
      </c>
      <c r="N941" s="105" t="str">
        <f>IFERROR(IF(INDEX(Backlog!L$6:L$1005,Calculation!$B941,1)="","",INDEX(Backlog!L$6:L$1005,Calculation!$B941,1)),"")</f>
        <v/>
      </c>
      <c r="O941" s="105" t="str">
        <f t="shared" si="285"/>
        <v/>
      </c>
      <c r="P941" s="86" t="str">
        <f>IFERROR(""&amp;INDEX(Backlog!M$6:M$1005,Calculation!$B941,1),"")</f>
        <v/>
      </c>
      <c r="Q941" s="106" t="str">
        <f t="shared" si="286"/>
        <v/>
      </c>
      <c r="R941" s="106">
        <f t="shared" si="287"/>
        <v>0</v>
      </c>
      <c r="T941" s="107">
        <f t="shared" si="288"/>
        <v>0</v>
      </c>
      <c r="U941" s="86">
        <f t="shared" si="289"/>
        <v>1</v>
      </c>
      <c r="V941" s="86">
        <f t="shared" si="290"/>
        <v>1</v>
      </c>
      <c r="W941" s="86">
        <f t="shared" si="291"/>
        <v>1</v>
      </c>
      <c r="X941" s="86">
        <f t="shared" si="298"/>
        <v>0</v>
      </c>
      <c r="Y941" s="86" t="str">
        <f t="shared" si="292"/>
        <v xml:space="preserve">#0 - </v>
      </c>
      <c r="Z941" s="86" t="str">
        <f t="shared" si="293"/>
        <v>-</v>
      </c>
      <c r="AA941" s="86" t="str">
        <f>IF(X941=0,"",IF(LEN(K941)=0,COLUMN(Kanban!$D$8),IFERROR(MATCH(K941,Kanban!$A$8:$AI$8,0),COLUMN(Kanban!$D$8))))</f>
        <v/>
      </c>
      <c r="AB941" s="86" t="str">
        <f>IF(X941=0,"",2*COUNTIF($AA$5:AA941,AA941)+$AF$5)</f>
        <v/>
      </c>
      <c r="AC941" s="106" t="str">
        <f t="shared" si="299"/>
        <v>-</v>
      </c>
      <c r="BF941" s="111" t="str">
        <f t="array" ref="BF941">IFERROR(SMALL(IF($D$5:$D$1004=$AP$6,$N$5:$N$1004,""),B941),"")</f>
        <v/>
      </c>
      <c r="BG941" s="112" t="str">
        <f>IF(IFERROR(MATCH(BF941,$BF$4:BF940,0),0)=0,MAX($BG$4:BG940)+1,"")</f>
        <v/>
      </c>
      <c r="BH941" s="113" t="str">
        <f t="shared" si="294"/>
        <v/>
      </c>
      <c r="BI941" s="112" t="str">
        <f t="shared" si="295"/>
        <v/>
      </c>
      <c r="BJ941" s="86" t="str">
        <f t="shared" si="296"/>
        <v/>
      </c>
      <c r="BK941" s="86" t="str">
        <f t="shared" si="300"/>
        <v/>
      </c>
      <c r="BL941" s="86" t="str">
        <f t="shared" si="297"/>
        <v/>
      </c>
      <c r="BM941" s="86" t="str">
        <f t="shared" si="301"/>
        <v/>
      </c>
    </row>
    <row r="942" spans="2:65" s="7" customFormat="1" x14ac:dyDescent="0.25">
      <c r="B942" s="104">
        <v>938</v>
      </c>
      <c r="C942" s="86">
        <f>IFERROR(INDEX(Backlog!B$6:B$1005,Calculation!$B942,1),"")</f>
        <v>0</v>
      </c>
      <c r="D942" s="86" t="str">
        <f>IFERROR(IF(INDEX(Backlog!C$6:C$1005,Calculation!$B942,1)="","",INDEX(Backlog!C$6:C$1005,Calculation!$B942,1)),"")</f>
        <v/>
      </c>
      <c r="E942" s="86" t="str">
        <f>IFERROR(""&amp;INDEX(Backlog!D$6:D$1005,Calculation!$B942,1),"")</f>
        <v/>
      </c>
      <c r="F942" s="86" t="str">
        <f>IFERROR(""&amp;INDEX(Backlog!E$6:E$1005,Calculation!$B942,1),"")</f>
        <v/>
      </c>
      <c r="G942" s="86" t="str">
        <f>IFERROR(""&amp;INDEX(Backlog!F$6:F$1005,Calculation!$B942,1),"")</f>
        <v/>
      </c>
      <c r="H942" s="86" t="str">
        <f>IFERROR(IF(INDEX(Backlog!G$6:G$1005,Calculation!$B942,1)="","",INDEX(Backlog!G$6:G$1005,Calculation!$B942,1)),"")</f>
        <v/>
      </c>
      <c r="I942" s="86" t="str">
        <f>IFERROR(IF(INDEX(Backlog!H$6:H$1005,Calculation!$B942,1)="","Not set",INDEX(Backlog!H$6:H$1005,Calculation!$B942,1)),"")</f>
        <v>Not set</v>
      </c>
      <c r="J942" s="86" t="str">
        <f>IFERROR(""&amp;INDEX(Backlog!I$6:I$1005,Calculation!$B942,1),"")</f>
        <v/>
      </c>
      <c r="K942" s="86" t="str">
        <f>IFERROR(IF(LEN(INDEX(Backlog!J$6:J$1005,Calculation!$B942,1))=0,"Not set",INDEX(Backlog!J$6:J$1005,Calculation!$B942,1)),"")</f>
        <v>Not set</v>
      </c>
      <c r="L942" s="105" t="str">
        <f>IFERROR(IF(INDEX(Backlog!K$6:K$1005,Calculation!$B942,1)="","",INDEX(Backlog!K$6:K$1005,Calculation!$B942,1)),"")</f>
        <v/>
      </c>
      <c r="M942" s="105" t="str">
        <f t="shared" si="284"/>
        <v/>
      </c>
      <c r="N942" s="105" t="str">
        <f>IFERROR(IF(INDEX(Backlog!L$6:L$1005,Calculation!$B942,1)="","",INDEX(Backlog!L$6:L$1005,Calculation!$B942,1)),"")</f>
        <v/>
      </c>
      <c r="O942" s="105" t="str">
        <f t="shared" si="285"/>
        <v/>
      </c>
      <c r="P942" s="86" t="str">
        <f>IFERROR(""&amp;INDEX(Backlog!M$6:M$1005,Calculation!$B942,1),"")</f>
        <v/>
      </c>
      <c r="Q942" s="106" t="str">
        <f t="shared" si="286"/>
        <v/>
      </c>
      <c r="R942" s="106">
        <f t="shared" si="287"/>
        <v>0</v>
      </c>
      <c r="T942" s="107">
        <f t="shared" si="288"/>
        <v>0</v>
      </c>
      <c r="U942" s="86">
        <f t="shared" si="289"/>
        <v>1</v>
      </c>
      <c r="V942" s="86">
        <f t="shared" si="290"/>
        <v>1</v>
      </c>
      <c r="W942" s="86">
        <f t="shared" si="291"/>
        <v>1</v>
      </c>
      <c r="X942" s="86">
        <f t="shared" si="298"/>
        <v>0</v>
      </c>
      <c r="Y942" s="86" t="str">
        <f t="shared" si="292"/>
        <v xml:space="preserve">#0 - </v>
      </c>
      <c r="Z942" s="86" t="str">
        <f t="shared" si="293"/>
        <v>-</v>
      </c>
      <c r="AA942" s="86" t="str">
        <f>IF(X942=0,"",IF(LEN(K942)=0,COLUMN(Kanban!$D$8),IFERROR(MATCH(K942,Kanban!$A$8:$AI$8,0),COLUMN(Kanban!$D$8))))</f>
        <v/>
      </c>
      <c r="AB942" s="86" t="str">
        <f>IF(X942=0,"",2*COUNTIF($AA$5:AA942,AA942)+$AF$5)</f>
        <v/>
      </c>
      <c r="AC942" s="106" t="str">
        <f t="shared" si="299"/>
        <v>-</v>
      </c>
      <c r="BF942" s="111" t="str">
        <f t="array" ref="BF942">IFERROR(SMALL(IF($D$5:$D$1004=$AP$6,$N$5:$N$1004,""),B942),"")</f>
        <v/>
      </c>
      <c r="BG942" s="112" t="str">
        <f>IF(IFERROR(MATCH(BF942,$BF$4:BF941,0),0)=0,MAX($BG$4:BG941)+1,"")</f>
        <v/>
      </c>
      <c r="BH942" s="113" t="str">
        <f t="shared" si="294"/>
        <v/>
      </c>
      <c r="BI942" s="112" t="str">
        <f t="shared" si="295"/>
        <v/>
      </c>
      <c r="BJ942" s="86" t="str">
        <f t="shared" si="296"/>
        <v/>
      </c>
      <c r="BK942" s="86" t="str">
        <f t="shared" si="300"/>
        <v/>
      </c>
      <c r="BL942" s="86" t="str">
        <f t="shared" si="297"/>
        <v/>
      </c>
      <c r="BM942" s="86" t="str">
        <f t="shared" si="301"/>
        <v/>
      </c>
    </row>
    <row r="943" spans="2:65" s="7" customFormat="1" x14ac:dyDescent="0.25">
      <c r="B943" s="104">
        <v>939</v>
      </c>
      <c r="C943" s="86">
        <f>IFERROR(INDEX(Backlog!B$6:B$1005,Calculation!$B943,1),"")</f>
        <v>0</v>
      </c>
      <c r="D943" s="86" t="str">
        <f>IFERROR(IF(INDEX(Backlog!C$6:C$1005,Calculation!$B943,1)="","",INDEX(Backlog!C$6:C$1005,Calculation!$B943,1)),"")</f>
        <v/>
      </c>
      <c r="E943" s="86" t="str">
        <f>IFERROR(""&amp;INDEX(Backlog!D$6:D$1005,Calculation!$B943,1),"")</f>
        <v/>
      </c>
      <c r="F943" s="86" t="str">
        <f>IFERROR(""&amp;INDEX(Backlog!E$6:E$1005,Calculation!$B943,1),"")</f>
        <v/>
      </c>
      <c r="G943" s="86" t="str">
        <f>IFERROR(""&amp;INDEX(Backlog!F$6:F$1005,Calculation!$B943,1),"")</f>
        <v/>
      </c>
      <c r="H943" s="86" t="str">
        <f>IFERROR(IF(INDEX(Backlog!G$6:G$1005,Calculation!$B943,1)="","",INDEX(Backlog!G$6:G$1005,Calculation!$B943,1)),"")</f>
        <v/>
      </c>
      <c r="I943" s="86" t="str">
        <f>IFERROR(IF(INDEX(Backlog!H$6:H$1005,Calculation!$B943,1)="","Not set",INDEX(Backlog!H$6:H$1005,Calculation!$B943,1)),"")</f>
        <v>Not set</v>
      </c>
      <c r="J943" s="86" t="str">
        <f>IFERROR(""&amp;INDEX(Backlog!I$6:I$1005,Calculation!$B943,1),"")</f>
        <v/>
      </c>
      <c r="K943" s="86" t="str">
        <f>IFERROR(IF(LEN(INDEX(Backlog!J$6:J$1005,Calculation!$B943,1))=0,"Not set",INDEX(Backlog!J$6:J$1005,Calculation!$B943,1)),"")</f>
        <v>Not set</v>
      </c>
      <c r="L943" s="105" t="str">
        <f>IFERROR(IF(INDEX(Backlog!K$6:K$1005,Calculation!$B943,1)="","",INDEX(Backlog!K$6:K$1005,Calculation!$B943,1)),"")</f>
        <v/>
      </c>
      <c r="M943" s="105" t="str">
        <f t="shared" si="284"/>
        <v/>
      </c>
      <c r="N943" s="105" t="str">
        <f>IFERROR(IF(INDEX(Backlog!L$6:L$1005,Calculation!$B943,1)="","",INDEX(Backlog!L$6:L$1005,Calculation!$B943,1)),"")</f>
        <v/>
      </c>
      <c r="O943" s="105" t="str">
        <f t="shared" si="285"/>
        <v/>
      </c>
      <c r="P943" s="86" t="str">
        <f>IFERROR(""&amp;INDEX(Backlog!M$6:M$1005,Calculation!$B943,1),"")</f>
        <v/>
      </c>
      <c r="Q943" s="106" t="str">
        <f t="shared" si="286"/>
        <v/>
      </c>
      <c r="R943" s="106">
        <f t="shared" si="287"/>
        <v>0</v>
      </c>
      <c r="T943" s="107">
        <f t="shared" si="288"/>
        <v>0</v>
      </c>
      <c r="U943" s="86">
        <f t="shared" si="289"/>
        <v>1</v>
      </c>
      <c r="V943" s="86">
        <f t="shared" si="290"/>
        <v>1</v>
      </c>
      <c r="W943" s="86">
        <f t="shared" si="291"/>
        <v>1</v>
      </c>
      <c r="X943" s="86">
        <f t="shared" si="298"/>
        <v>0</v>
      </c>
      <c r="Y943" s="86" t="str">
        <f t="shared" si="292"/>
        <v xml:space="preserve">#0 - </v>
      </c>
      <c r="Z943" s="86" t="str">
        <f t="shared" si="293"/>
        <v>-</v>
      </c>
      <c r="AA943" s="86" t="str">
        <f>IF(X943=0,"",IF(LEN(K943)=0,COLUMN(Kanban!$D$8),IFERROR(MATCH(K943,Kanban!$A$8:$AI$8,0),COLUMN(Kanban!$D$8))))</f>
        <v/>
      </c>
      <c r="AB943" s="86" t="str">
        <f>IF(X943=0,"",2*COUNTIF($AA$5:AA943,AA943)+$AF$5)</f>
        <v/>
      </c>
      <c r="AC943" s="106" t="str">
        <f t="shared" si="299"/>
        <v>-</v>
      </c>
      <c r="BF943" s="111" t="str">
        <f t="array" ref="BF943">IFERROR(SMALL(IF($D$5:$D$1004=$AP$6,$N$5:$N$1004,""),B943),"")</f>
        <v/>
      </c>
      <c r="BG943" s="112" t="str">
        <f>IF(IFERROR(MATCH(BF943,$BF$4:BF942,0),0)=0,MAX($BG$4:BG942)+1,"")</f>
        <v/>
      </c>
      <c r="BH943" s="113" t="str">
        <f t="shared" si="294"/>
        <v/>
      </c>
      <c r="BI943" s="112" t="str">
        <f t="shared" si="295"/>
        <v/>
      </c>
      <c r="BJ943" s="86" t="str">
        <f t="shared" si="296"/>
        <v/>
      </c>
      <c r="BK943" s="86" t="str">
        <f t="shared" si="300"/>
        <v/>
      </c>
      <c r="BL943" s="86" t="str">
        <f t="shared" si="297"/>
        <v/>
      </c>
      <c r="BM943" s="86" t="str">
        <f t="shared" si="301"/>
        <v/>
      </c>
    </row>
    <row r="944" spans="2:65" s="7" customFormat="1" x14ac:dyDescent="0.25">
      <c r="B944" s="104">
        <v>940</v>
      </c>
      <c r="C944" s="86">
        <f>IFERROR(INDEX(Backlog!B$6:B$1005,Calculation!$B944,1),"")</f>
        <v>0</v>
      </c>
      <c r="D944" s="86" t="str">
        <f>IFERROR(IF(INDEX(Backlog!C$6:C$1005,Calculation!$B944,1)="","",INDEX(Backlog!C$6:C$1005,Calculation!$B944,1)),"")</f>
        <v/>
      </c>
      <c r="E944" s="86" t="str">
        <f>IFERROR(""&amp;INDEX(Backlog!D$6:D$1005,Calculation!$B944,1),"")</f>
        <v/>
      </c>
      <c r="F944" s="86" t="str">
        <f>IFERROR(""&amp;INDEX(Backlog!E$6:E$1005,Calculation!$B944,1),"")</f>
        <v/>
      </c>
      <c r="G944" s="86" t="str">
        <f>IFERROR(""&amp;INDEX(Backlog!F$6:F$1005,Calculation!$B944,1),"")</f>
        <v/>
      </c>
      <c r="H944" s="86" t="str">
        <f>IFERROR(IF(INDEX(Backlog!G$6:G$1005,Calculation!$B944,1)="","",INDEX(Backlog!G$6:G$1005,Calculation!$B944,1)),"")</f>
        <v/>
      </c>
      <c r="I944" s="86" t="str">
        <f>IFERROR(IF(INDEX(Backlog!H$6:H$1005,Calculation!$B944,1)="","Not set",INDEX(Backlog!H$6:H$1005,Calculation!$B944,1)),"")</f>
        <v>Not set</v>
      </c>
      <c r="J944" s="86" t="str">
        <f>IFERROR(""&amp;INDEX(Backlog!I$6:I$1005,Calculation!$B944,1),"")</f>
        <v/>
      </c>
      <c r="K944" s="86" t="str">
        <f>IFERROR(IF(LEN(INDEX(Backlog!J$6:J$1005,Calculation!$B944,1))=0,"Not set",INDEX(Backlog!J$6:J$1005,Calculation!$B944,1)),"")</f>
        <v>Not set</v>
      </c>
      <c r="L944" s="105" t="str">
        <f>IFERROR(IF(INDEX(Backlog!K$6:K$1005,Calculation!$B944,1)="","",INDEX(Backlog!K$6:K$1005,Calculation!$B944,1)),"")</f>
        <v/>
      </c>
      <c r="M944" s="105" t="str">
        <f t="shared" si="284"/>
        <v/>
      </c>
      <c r="N944" s="105" t="str">
        <f>IFERROR(IF(INDEX(Backlog!L$6:L$1005,Calculation!$B944,1)="","",INDEX(Backlog!L$6:L$1005,Calculation!$B944,1)),"")</f>
        <v/>
      </c>
      <c r="O944" s="105" t="str">
        <f t="shared" si="285"/>
        <v/>
      </c>
      <c r="P944" s="86" t="str">
        <f>IFERROR(""&amp;INDEX(Backlog!M$6:M$1005,Calculation!$B944,1),"")</f>
        <v/>
      </c>
      <c r="Q944" s="106" t="str">
        <f t="shared" si="286"/>
        <v/>
      </c>
      <c r="R944" s="106">
        <f t="shared" si="287"/>
        <v>0</v>
      </c>
      <c r="T944" s="107">
        <f t="shared" si="288"/>
        <v>0</v>
      </c>
      <c r="U944" s="86">
        <f t="shared" si="289"/>
        <v>1</v>
      </c>
      <c r="V944" s="86">
        <f t="shared" si="290"/>
        <v>1</v>
      </c>
      <c r="W944" s="86">
        <f t="shared" si="291"/>
        <v>1</v>
      </c>
      <c r="X944" s="86">
        <f t="shared" si="298"/>
        <v>0</v>
      </c>
      <c r="Y944" s="86" t="str">
        <f t="shared" si="292"/>
        <v xml:space="preserve">#0 - </v>
      </c>
      <c r="Z944" s="86" t="str">
        <f t="shared" si="293"/>
        <v>-</v>
      </c>
      <c r="AA944" s="86" t="str">
        <f>IF(X944=0,"",IF(LEN(K944)=0,COLUMN(Kanban!$D$8),IFERROR(MATCH(K944,Kanban!$A$8:$AI$8,0),COLUMN(Kanban!$D$8))))</f>
        <v/>
      </c>
      <c r="AB944" s="86" t="str">
        <f>IF(X944=0,"",2*COUNTIF($AA$5:AA944,AA944)+$AF$5)</f>
        <v/>
      </c>
      <c r="AC944" s="106" t="str">
        <f t="shared" si="299"/>
        <v>-</v>
      </c>
      <c r="BF944" s="111" t="str">
        <f t="array" ref="BF944">IFERROR(SMALL(IF($D$5:$D$1004=$AP$6,$N$5:$N$1004,""),B944),"")</f>
        <v/>
      </c>
      <c r="BG944" s="112" t="str">
        <f>IF(IFERROR(MATCH(BF944,$BF$4:BF943,0),0)=0,MAX($BG$4:BG943)+1,"")</f>
        <v/>
      </c>
      <c r="BH944" s="113" t="str">
        <f t="shared" si="294"/>
        <v/>
      </c>
      <c r="BI944" s="112" t="str">
        <f t="shared" si="295"/>
        <v/>
      </c>
      <c r="BJ944" s="86" t="str">
        <f t="shared" si="296"/>
        <v/>
      </c>
      <c r="BK944" s="86" t="str">
        <f t="shared" si="300"/>
        <v/>
      </c>
      <c r="BL944" s="86" t="str">
        <f t="shared" si="297"/>
        <v/>
      </c>
      <c r="BM944" s="86" t="str">
        <f t="shared" si="301"/>
        <v/>
      </c>
    </row>
    <row r="945" spans="2:65" s="7" customFormat="1" x14ac:dyDescent="0.25">
      <c r="B945" s="104">
        <v>941</v>
      </c>
      <c r="C945" s="86">
        <f>IFERROR(INDEX(Backlog!B$6:B$1005,Calculation!$B945,1),"")</f>
        <v>0</v>
      </c>
      <c r="D945" s="86" t="str">
        <f>IFERROR(IF(INDEX(Backlog!C$6:C$1005,Calculation!$B945,1)="","",INDEX(Backlog!C$6:C$1005,Calculation!$B945,1)),"")</f>
        <v/>
      </c>
      <c r="E945" s="86" t="str">
        <f>IFERROR(""&amp;INDEX(Backlog!D$6:D$1005,Calculation!$B945,1),"")</f>
        <v/>
      </c>
      <c r="F945" s="86" t="str">
        <f>IFERROR(""&amp;INDEX(Backlog!E$6:E$1005,Calculation!$B945,1),"")</f>
        <v/>
      </c>
      <c r="G945" s="86" t="str">
        <f>IFERROR(""&amp;INDEX(Backlog!F$6:F$1005,Calculation!$B945,1),"")</f>
        <v/>
      </c>
      <c r="H945" s="86" t="str">
        <f>IFERROR(IF(INDEX(Backlog!G$6:G$1005,Calculation!$B945,1)="","",INDEX(Backlog!G$6:G$1005,Calculation!$B945,1)),"")</f>
        <v/>
      </c>
      <c r="I945" s="86" t="str">
        <f>IFERROR(IF(INDEX(Backlog!H$6:H$1005,Calculation!$B945,1)="","Not set",INDEX(Backlog!H$6:H$1005,Calculation!$B945,1)),"")</f>
        <v>Not set</v>
      </c>
      <c r="J945" s="86" t="str">
        <f>IFERROR(""&amp;INDEX(Backlog!I$6:I$1005,Calculation!$B945,1),"")</f>
        <v/>
      </c>
      <c r="K945" s="86" t="str">
        <f>IFERROR(IF(LEN(INDEX(Backlog!J$6:J$1005,Calculation!$B945,1))=0,"Not set",INDEX(Backlog!J$6:J$1005,Calculation!$B945,1)),"")</f>
        <v>Not set</v>
      </c>
      <c r="L945" s="105" t="str">
        <f>IFERROR(IF(INDEX(Backlog!K$6:K$1005,Calculation!$B945,1)="","",INDEX(Backlog!K$6:K$1005,Calculation!$B945,1)),"")</f>
        <v/>
      </c>
      <c r="M945" s="105" t="str">
        <f t="shared" si="284"/>
        <v/>
      </c>
      <c r="N945" s="105" t="str">
        <f>IFERROR(IF(INDEX(Backlog!L$6:L$1005,Calculation!$B945,1)="","",INDEX(Backlog!L$6:L$1005,Calculation!$B945,1)),"")</f>
        <v/>
      </c>
      <c r="O945" s="105" t="str">
        <f t="shared" si="285"/>
        <v/>
      </c>
      <c r="P945" s="86" t="str">
        <f>IFERROR(""&amp;INDEX(Backlog!M$6:M$1005,Calculation!$B945,1),"")</f>
        <v/>
      </c>
      <c r="Q945" s="106" t="str">
        <f t="shared" si="286"/>
        <v/>
      </c>
      <c r="R945" s="106">
        <f t="shared" si="287"/>
        <v>0</v>
      </c>
      <c r="T945" s="107">
        <f t="shared" si="288"/>
        <v>0</v>
      </c>
      <c r="U945" s="86">
        <f t="shared" si="289"/>
        <v>1</v>
      </c>
      <c r="V945" s="86">
        <f t="shared" si="290"/>
        <v>1</v>
      </c>
      <c r="W945" s="86">
        <f t="shared" si="291"/>
        <v>1</v>
      </c>
      <c r="X945" s="86">
        <f t="shared" si="298"/>
        <v>0</v>
      </c>
      <c r="Y945" s="86" t="str">
        <f t="shared" si="292"/>
        <v xml:space="preserve">#0 - </v>
      </c>
      <c r="Z945" s="86" t="str">
        <f t="shared" si="293"/>
        <v>-</v>
      </c>
      <c r="AA945" s="86" t="str">
        <f>IF(X945=0,"",IF(LEN(K945)=0,COLUMN(Kanban!$D$8),IFERROR(MATCH(K945,Kanban!$A$8:$AI$8,0),COLUMN(Kanban!$D$8))))</f>
        <v/>
      </c>
      <c r="AB945" s="86" t="str">
        <f>IF(X945=0,"",2*COUNTIF($AA$5:AA945,AA945)+$AF$5)</f>
        <v/>
      </c>
      <c r="AC945" s="106" t="str">
        <f t="shared" si="299"/>
        <v>-</v>
      </c>
      <c r="BF945" s="111" t="str">
        <f t="array" ref="BF945">IFERROR(SMALL(IF($D$5:$D$1004=$AP$6,$N$5:$N$1004,""),B945),"")</f>
        <v/>
      </c>
      <c r="BG945" s="112" t="str">
        <f>IF(IFERROR(MATCH(BF945,$BF$4:BF944,0),0)=0,MAX($BG$4:BG944)+1,"")</f>
        <v/>
      </c>
      <c r="BH945" s="113" t="str">
        <f t="shared" si="294"/>
        <v/>
      </c>
      <c r="BI945" s="112" t="str">
        <f t="shared" si="295"/>
        <v/>
      </c>
      <c r="BJ945" s="86" t="str">
        <f t="shared" si="296"/>
        <v/>
      </c>
      <c r="BK945" s="86" t="str">
        <f t="shared" si="300"/>
        <v/>
      </c>
      <c r="BL945" s="86" t="str">
        <f t="shared" si="297"/>
        <v/>
      </c>
      <c r="BM945" s="86" t="str">
        <f t="shared" si="301"/>
        <v/>
      </c>
    </row>
    <row r="946" spans="2:65" s="7" customFormat="1" x14ac:dyDescent="0.25">
      <c r="B946" s="104">
        <v>942</v>
      </c>
      <c r="C946" s="86">
        <f>IFERROR(INDEX(Backlog!B$6:B$1005,Calculation!$B946,1),"")</f>
        <v>0</v>
      </c>
      <c r="D946" s="86" t="str">
        <f>IFERROR(IF(INDEX(Backlog!C$6:C$1005,Calculation!$B946,1)="","",INDEX(Backlog!C$6:C$1005,Calculation!$B946,1)),"")</f>
        <v/>
      </c>
      <c r="E946" s="86" t="str">
        <f>IFERROR(""&amp;INDEX(Backlog!D$6:D$1005,Calculation!$B946,1),"")</f>
        <v/>
      </c>
      <c r="F946" s="86" t="str">
        <f>IFERROR(""&amp;INDEX(Backlog!E$6:E$1005,Calculation!$B946,1),"")</f>
        <v/>
      </c>
      <c r="G946" s="86" t="str">
        <f>IFERROR(""&amp;INDEX(Backlog!F$6:F$1005,Calculation!$B946,1),"")</f>
        <v/>
      </c>
      <c r="H946" s="86" t="str">
        <f>IFERROR(IF(INDEX(Backlog!G$6:G$1005,Calculation!$B946,1)="","",INDEX(Backlog!G$6:G$1005,Calculation!$B946,1)),"")</f>
        <v/>
      </c>
      <c r="I946" s="86" t="str">
        <f>IFERROR(IF(INDEX(Backlog!H$6:H$1005,Calculation!$B946,1)="","Not set",INDEX(Backlog!H$6:H$1005,Calculation!$B946,1)),"")</f>
        <v>Not set</v>
      </c>
      <c r="J946" s="86" t="str">
        <f>IFERROR(""&amp;INDEX(Backlog!I$6:I$1005,Calculation!$B946,1),"")</f>
        <v/>
      </c>
      <c r="K946" s="86" t="str">
        <f>IFERROR(IF(LEN(INDEX(Backlog!J$6:J$1005,Calculation!$B946,1))=0,"Not set",INDEX(Backlog!J$6:J$1005,Calculation!$B946,1)),"")</f>
        <v>Not set</v>
      </c>
      <c r="L946" s="105" t="str">
        <f>IFERROR(IF(INDEX(Backlog!K$6:K$1005,Calculation!$B946,1)="","",INDEX(Backlog!K$6:K$1005,Calculation!$B946,1)),"")</f>
        <v/>
      </c>
      <c r="M946" s="105" t="str">
        <f t="shared" si="284"/>
        <v/>
      </c>
      <c r="N946" s="105" t="str">
        <f>IFERROR(IF(INDEX(Backlog!L$6:L$1005,Calculation!$B946,1)="","",INDEX(Backlog!L$6:L$1005,Calculation!$B946,1)),"")</f>
        <v/>
      </c>
      <c r="O946" s="105" t="str">
        <f t="shared" si="285"/>
        <v/>
      </c>
      <c r="P946" s="86" t="str">
        <f>IFERROR(""&amp;INDEX(Backlog!M$6:M$1005,Calculation!$B946,1),"")</f>
        <v/>
      </c>
      <c r="Q946" s="106" t="str">
        <f t="shared" si="286"/>
        <v/>
      </c>
      <c r="R946" s="106">
        <f t="shared" si="287"/>
        <v>0</v>
      </c>
      <c r="T946" s="107">
        <f t="shared" si="288"/>
        <v>0</v>
      </c>
      <c r="U946" s="86">
        <f t="shared" si="289"/>
        <v>1</v>
      </c>
      <c r="V946" s="86">
        <f t="shared" si="290"/>
        <v>1</v>
      </c>
      <c r="W946" s="86">
        <f t="shared" si="291"/>
        <v>1</v>
      </c>
      <c r="X946" s="86">
        <f t="shared" si="298"/>
        <v>0</v>
      </c>
      <c r="Y946" s="86" t="str">
        <f t="shared" si="292"/>
        <v xml:space="preserve">#0 - </v>
      </c>
      <c r="Z946" s="86" t="str">
        <f t="shared" si="293"/>
        <v>-</v>
      </c>
      <c r="AA946" s="86" t="str">
        <f>IF(X946=0,"",IF(LEN(K946)=0,COLUMN(Kanban!$D$8),IFERROR(MATCH(K946,Kanban!$A$8:$AI$8,0),COLUMN(Kanban!$D$8))))</f>
        <v/>
      </c>
      <c r="AB946" s="86" t="str">
        <f>IF(X946=0,"",2*COUNTIF($AA$5:AA946,AA946)+$AF$5)</f>
        <v/>
      </c>
      <c r="AC946" s="106" t="str">
        <f t="shared" si="299"/>
        <v>-</v>
      </c>
      <c r="BF946" s="111" t="str">
        <f t="array" ref="BF946">IFERROR(SMALL(IF($D$5:$D$1004=$AP$6,$N$5:$N$1004,""),B946),"")</f>
        <v/>
      </c>
      <c r="BG946" s="112" t="str">
        <f>IF(IFERROR(MATCH(BF946,$BF$4:BF945,0),0)=0,MAX($BG$4:BG945)+1,"")</f>
        <v/>
      </c>
      <c r="BH946" s="113" t="str">
        <f t="shared" si="294"/>
        <v/>
      </c>
      <c r="BI946" s="112" t="str">
        <f t="shared" si="295"/>
        <v/>
      </c>
      <c r="BJ946" s="86" t="str">
        <f t="shared" si="296"/>
        <v/>
      </c>
      <c r="BK946" s="86" t="str">
        <f t="shared" si="300"/>
        <v/>
      </c>
      <c r="BL946" s="86" t="str">
        <f t="shared" si="297"/>
        <v/>
      </c>
      <c r="BM946" s="86" t="str">
        <f t="shared" si="301"/>
        <v/>
      </c>
    </row>
    <row r="947" spans="2:65" s="7" customFormat="1" x14ac:dyDescent="0.25">
      <c r="B947" s="104">
        <v>943</v>
      </c>
      <c r="C947" s="86">
        <f>IFERROR(INDEX(Backlog!B$6:B$1005,Calculation!$B947,1),"")</f>
        <v>0</v>
      </c>
      <c r="D947" s="86" t="str">
        <f>IFERROR(IF(INDEX(Backlog!C$6:C$1005,Calculation!$B947,1)="","",INDEX(Backlog!C$6:C$1005,Calculation!$B947,1)),"")</f>
        <v/>
      </c>
      <c r="E947" s="86" t="str">
        <f>IFERROR(""&amp;INDEX(Backlog!D$6:D$1005,Calculation!$B947,1),"")</f>
        <v/>
      </c>
      <c r="F947" s="86" t="str">
        <f>IFERROR(""&amp;INDEX(Backlog!E$6:E$1005,Calculation!$B947,1),"")</f>
        <v/>
      </c>
      <c r="G947" s="86" t="str">
        <f>IFERROR(""&amp;INDEX(Backlog!F$6:F$1005,Calculation!$B947,1),"")</f>
        <v/>
      </c>
      <c r="H947" s="86" t="str">
        <f>IFERROR(IF(INDEX(Backlog!G$6:G$1005,Calculation!$B947,1)="","",INDEX(Backlog!G$6:G$1005,Calculation!$B947,1)),"")</f>
        <v/>
      </c>
      <c r="I947" s="86" t="str">
        <f>IFERROR(IF(INDEX(Backlog!H$6:H$1005,Calculation!$B947,1)="","Not set",INDEX(Backlog!H$6:H$1005,Calculation!$B947,1)),"")</f>
        <v>Not set</v>
      </c>
      <c r="J947" s="86" t="str">
        <f>IFERROR(""&amp;INDEX(Backlog!I$6:I$1005,Calculation!$B947,1),"")</f>
        <v/>
      </c>
      <c r="K947" s="86" t="str">
        <f>IFERROR(IF(LEN(INDEX(Backlog!J$6:J$1005,Calculation!$B947,1))=0,"Not set",INDEX(Backlog!J$6:J$1005,Calculation!$B947,1)),"")</f>
        <v>Not set</v>
      </c>
      <c r="L947" s="105" t="str">
        <f>IFERROR(IF(INDEX(Backlog!K$6:K$1005,Calculation!$B947,1)="","",INDEX(Backlog!K$6:K$1005,Calculation!$B947,1)),"")</f>
        <v/>
      </c>
      <c r="M947" s="105" t="str">
        <f t="shared" si="284"/>
        <v/>
      </c>
      <c r="N947" s="105" t="str">
        <f>IFERROR(IF(INDEX(Backlog!L$6:L$1005,Calculation!$B947,1)="","",INDEX(Backlog!L$6:L$1005,Calculation!$B947,1)),"")</f>
        <v/>
      </c>
      <c r="O947" s="105" t="str">
        <f t="shared" si="285"/>
        <v/>
      </c>
      <c r="P947" s="86" t="str">
        <f>IFERROR(""&amp;INDEX(Backlog!M$6:M$1005,Calculation!$B947,1),"")</f>
        <v/>
      </c>
      <c r="Q947" s="106" t="str">
        <f t="shared" si="286"/>
        <v/>
      </c>
      <c r="R947" s="106">
        <f t="shared" si="287"/>
        <v>0</v>
      </c>
      <c r="T947" s="107">
        <f t="shared" si="288"/>
        <v>0</v>
      </c>
      <c r="U947" s="86">
        <f t="shared" si="289"/>
        <v>1</v>
      </c>
      <c r="V947" s="86">
        <f t="shared" si="290"/>
        <v>1</v>
      </c>
      <c r="W947" s="86">
        <f t="shared" si="291"/>
        <v>1</v>
      </c>
      <c r="X947" s="86">
        <f t="shared" si="298"/>
        <v>0</v>
      </c>
      <c r="Y947" s="86" t="str">
        <f t="shared" si="292"/>
        <v xml:space="preserve">#0 - </v>
      </c>
      <c r="Z947" s="86" t="str">
        <f t="shared" si="293"/>
        <v>-</v>
      </c>
      <c r="AA947" s="86" t="str">
        <f>IF(X947=0,"",IF(LEN(K947)=0,COLUMN(Kanban!$D$8),IFERROR(MATCH(K947,Kanban!$A$8:$AI$8,0),COLUMN(Kanban!$D$8))))</f>
        <v/>
      </c>
      <c r="AB947" s="86" t="str">
        <f>IF(X947=0,"",2*COUNTIF($AA$5:AA947,AA947)+$AF$5)</f>
        <v/>
      </c>
      <c r="AC947" s="106" t="str">
        <f t="shared" si="299"/>
        <v>-</v>
      </c>
      <c r="BF947" s="111" t="str">
        <f t="array" ref="BF947">IFERROR(SMALL(IF($D$5:$D$1004=$AP$6,$N$5:$N$1004,""),B947),"")</f>
        <v/>
      </c>
      <c r="BG947" s="112" t="str">
        <f>IF(IFERROR(MATCH(BF947,$BF$4:BF946,0),0)=0,MAX($BG$4:BG946)+1,"")</f>
        <v/>
      </c>
      <c r="BH947" s="113" t="str">
        <f t="shared" si="294"/>
        <v/>
      </c>
      <c r="BI947" s="112" t="str">
        <f t="shared" si="295"/>
        <v/>
      </c>
      <c r="BJ947" s="86" t="str">
        <f t="shared" si="296"/>
        <v/>
      </c>
      <c r="BK947" s="86" t="str">
        <f t="shared" si="300"/>
        <v/>
      </c>
      <c r="BL947" s="86" t="str">
        <f t="shared" si="297"/>
        <v/>
      </c>
      <c r="BM947" s="86" t="str">
        <f t="shared" si="301"/>
        <v/>
      </c>
    </row>
    <row r="948" spans="2:65" s="7" customFormat="1" x14ac:dyDescent="0.25">
      <c r="B948" s="104">
        <v>944</v>
      </c>
      <c r="C948" s="86">
        <f>IFERROR(INDEX(Backlog!B$6:B$1005,Calculation!$B948,1),"")</f>
        <v>0</v>
      </c>
      <c r="D948" s="86" t="str">
        <f>IFERROR(IF(INDEX(Backlog!C$6:C$1005,Calculation!$B948,1)="","",INDEX(Backlog!C$6:C$1005,Calculation!$B948,1)),"")</f>
        <v/>
      </c>
      <c r="E948" s="86" t="str">
        <f>IFERROR(""&amp;INDEX(Backlog!D$6:D$1005,Calculation!$B948,1),"")</f>
        <v/>
      </c>
      <c r="F948" s="86" t="str">
        <f>IFERROR(""&amp;INDEX(Backlog!E$6:E$1005,Calculation!$B948,1),"")</f>
        <v/>
      </c>
      <c r="G948" s="86" t="str">
        <f>IFERROR(""&amp;INDEX(Backlog!F$6:F$1005,Calculation!$B948,1),"")</f>
        <v/>
      </c>
      <c r="H948" s="86" t="str">
        <f>IFERROR(IF(INDEX(Backlog!G$6:G$1005,Calculation!$B948,1)="","",INDEX(Backlog!G$6:G$1005,Calculation!$B948,1)),"")</f>
        <v/>
      </c>
      <c r="I948" s="86" t="str">
        <f>IFERROR(IF(INDEX(Backlog!H$6:H$1005,Calculation!$B948,1)="","Not set",INDEX(Backlog!H$6:H$1005,Calculation!$B948,1)),"")</f>
        <v>Not set</v>
      </c>
      <c r="J948" s="86" t="str">
        <f>IFERROR(""&amp;INDEX(Backlog!I$6:I$1005,Calculation!$B948,1),"")</f>
        <v/>
      </c>
      <c r="K948" s="86" t="str">
        <f>IFERROR(IF(LEN(INDEX(Backlog!J$6:J$1005,Calculation!$B948,1))=0,"Not set",INDEX(Backlog!J$6:J$1005,Calculation!$B948,1)),"")</f>
        <v>Not set</v>
      </c>
      <c r="L948" s="105" t="str">
        <f>IFERROR(IF(INDEX(Backlog!K$6:K$1005,Calculation!$B948,1)="","",INDEX(Backlog!K$6:K$1005,Calculation!$B948,1)),"")</f>
        <v/>
      </c>
      <c r="M948" s="105" t="str">
        <f t="shared" si="284"/>
        <v/>
      </c>
      <c r="N948" s="105" t="str">
        <f>IFERROR(IF(INDEX(Backlog!L$6:L$1005,Calculation!$B948,1)="","",INDEX(Backlog!L$6:L$1005,Calculation!$B948,1)),"")</f>
        <v/>
      </c>
      <c r="O948" s="105" t="str">
        <f t="shared" si="285"/>
        <v/>
      </c>
      <c r="P948" s="86" t="str">
        <f>IFERROR(""&amp;INDEX(Backlog!M$6:M$1005,Calculation!$B948,1),"")</f>
        <v/>
      </c>
      <c r="Q948" s="106" t="str">
        <f t="shared" si="286"/>
        <v/>
      </c>
      <c r="R948" s="106">
        <f t="shared" si="287"/>
        <v>0</v>
      </c>
      <c r="T948" s="107">
        <f t="shared" si="288"/>
        <v>0</v>
      </c>
      <c r="U948" s="86">
        <f t="shared" si="289"/>
        <v>1</v>
      </c>
      <c r="V948" s="86">
        <f t="shared" si="290"/>
        <v>1</v>
      </c>
      <c r="W948" s="86">
        <f t="shared" si="291"/>
        <v>1</v>
      </c>
      <c r="X948" s="86">
        <f t="shared" si="298"/>
        <v>0</v>
      </c>
      <c r="Y948" s="86" t="str">
        <f t="shared" si="292"/>
        <v xml:space="preserve">#0 - </v>
      </c>
      <c r="Z948" s="86" t="str">
        <f t="shared" si="293"/>
        <v>-</v>
      </c>
      <c r="AA948" s="86" t="str">
        <f>IF(X948=0,"",IF(LEN(K948)=0,COLUMN(Kanban!$D$8),IFERROR(MATCH(K948,Kanban!$A$8:$AI$8,0),COLUMN(Kanban!$D$8))))</f>
        <v/>
      </c>
      <c r="AB948" s="86" t="str">
        <f>IF(X948=0,"",2*COUNTIF($AA$5:AA948,AA948)+$AF$5)</f>
        <v/>
      </c>
      <c r="AC948" s="106" t="str">
        <f t="shared" si="299"/>
        <v>-</v>
      </c>
      <c r="BF948" s="111" t="str">
        <f t="array" ref="BF948">IFERROR(SMALL(IF($D$5:$D$1004=$AP$6,$N$5:$N$1004,""),B948),"")</f>
        <v/>
      </c>
      <c r="BG948" s="112" t="str">
        <f>IF(IFERROR(MATCH(BF948,$BF$4:BF947,0),0)=0,MAX($BG$4:BG947)+1,"")</f>
        <v/>
      </c>
      <c r="BH948" s="113" t="str">
        <f t="shared" si="294"/>
        <v/>
      </c>
      <c r="BI948" s="112" t="str">
        <f t="shared" si="295"/>
        <v/>
      </c>
      <c r="BJ948" s="86" t="str">
        <f t="shared" si="296"/>
        <v/>
      </c>
      <c r="BK948" s="86" t="str">
        <f t="shared" si="300"/>
        <v/>
      </c>
      <c r="BL948" s="86" t="str">
        <f t="shared" si="297"/>
        <v/>
      </c>
      <c r="BM948" s="86" t="str">
        <f t="shared" si="301"/>
        <v/>
      </c>
    </row>
    <row r="949" spans="2:65" s="7" customFormat="1" x14ac:dyDescent="0.25">
      <c r="B949" s="104">
        <v>945</v>
      </c>
      <c r="C949" s="86">
        <f>IFERROR(INDEX(Backlog!B$6:B$1005,Calculation!$B949,1),"")</f>
        <v>0</v>
      </c>
      <c r="D949" s="86" t="str">
        <f>IFERROR(IF(INDEX(Backlog!C$6:C$1005,Calculation!$B949,1)="","",INDEX(Backlog!C$6:C$1005,Calculation!$B949,1)),"")</f>
        <v/>
      </c>
      <c r="E949" s="86" t="str">
        <f>IFERROR(""&amp;INDEX(Backlog!D$6:D$1005,Calculation!$B949,1),"")</f>
        <v/>
      </c>
      <c r="F949" s="86" t="str">
        <f>IFERROR(""&amp;INDEX(Backlog!E$6:E$1005,Calculation!$B949,1),"")</f>
        <v/>
      </c>
      <c r="G949" s="86" t="str">
        <f>IFERROR(""&amp;INDEX(Backlog!F$6:F$1005,Calculation!$B949,1),"")</f>
        <v/>
      </c>
      <c r="H949" s="86" t="str">
        <f>IFERROR(IF(INDEX(Backlog!G$6:G$1005,Calculation!$B949,1)="","",INDEX(Backlog!G$6:G$1005,Calculation!$B949,1)),"")</f>
        <v/>
      </c>
      <c r="I949" s="86" t="str">
        <f>IFERROR(IF(INDEX(Backlog!H$6:H$1005,Calculation!$B949,1)="","Not set",INDEX(Backlog!H$6:H$1005,Calculation!$B949,1)),"")</f>
        <v>Not set</v>
      </c>
      <c r="J949" s="86" t="str">
        <f>IFERROR(""&amp;INDEX(Backlog!I$6:I$1005,Calculation!$B949,1),"")</f>
        <v/>
      </c>
      <c r="K949" s="86" t="str">
        <f>IFERROR(IF(LEN(INDEX(Backlog!J$6:J$1005,Calculation!$B949,1))=0,"Not set",INDEX(Backlog!J$6:J$1005,Calculation!$B949,1)),"")</f>
        <v>Not set</v>
      </c>
      <c r="L949" s="105" t="str">
        <f>IFERROR(IF(INDEX(Backlog!K$6:K$1005,Calculation!$B949,1)="","",INDEX(Backlog!K$6:K$1005,Calculation!$B949,1)),"")</f>
        <v/>
      </c>
      <c r="M949" s="105" t="str">
        <f t="shared" si="284"/>
        <v/>
      </c>
      <c r="N949" s="105" t="str">
        <f>IFERROR(IF(INDEX(Backlog!L$6:L$1005,Calculation!$B949,1)="","",INDEX(Backlog!L$6:L$1005,Calculation!$B949,1)),"")</f>
        <v/>
      </c>
      <c r="O949" s="105" t="str">
        <f t="shared" si="285"/>
        <v/>
      </c>
      <c r="P949" s="86" t="str">
        <f>IFERROR(""&amp;INDEX(Backlog!M$6:M$1005,Calculation!$B949,1),"")</f>
        <v/>
      </c>
      <c r="Q949" s="106" t="str">
        <f t="shared" si="286"/>
        <v/>
      </c>
      <c r="R949" s="106">
        <f t="shared" si="287"/>
        <v>0</v>
      </c>
      <c r="T949" s="107">
        <f t="shared" si="288"/>
        <v>0</v>
      </c>
      <c r="U949" s="86">
        <f t="shared" si="289"/>
        <v>1</v>
      </c>
      <c r="V949" s="86">
        <f t="shared" si="290"/>
        <v>1</v>
      </c>
      <c r="W949" s="86">
        <f t="shared" si="291"/>
        <v>1</v>
      </c>
      <c r="X949" s="86">
        <f t="shared" si="298"/>
        <v>0</v>
      </c>
      <c r="Y949" s="86" t="str">
        <f t="shared" si="292"/>
        <v xml:space="preserve">#0 - </v>
      </c>
      <c r="Z949" s="86" t="str">
        <f t="shared" si="293"/>
        <v>-</v>
      </c>
      <c r="AA949" s="86" t="str">
        <f>IF(X949=0,"",IF(LEN(K949)=0,COLUMN(Kanban!$D$8),IFERROR(MATCH(K949,Kanban!$A$8:$AI$8,0),COLUMN(Kanban!$D$8))))</f>
        <v/>
      </c>
      <c r="AB949" s="86" t="str">
        <f>IF(X949=0,"",2*COUNTIF($AA$5:AA949,AA949)+$AF$5)</f>
        <v/>
      </c>
      <c r="AC949" s="106" t="str">
        <f t="shared" si="299"/>
        <v>-</v>
      </c>
      <c r="BF949" s="111" t="str">
        <f t="array" ref="BF949">IFERROR(SMALL(IF($D$5:$D$1004=$AP$6,$N$5:$N$1004,""),B949),"")</f>
        <v/>
      </c>
      <c r="BG949" s="112" t="str">
        <f>IF(IFERROR(MATCH(BF949,$BF$4:BF948,0),0)=0,MAX($BG$4:BG948)+1,"")</f>
        <v/>
      </c>
      <c r="BH949" s="113" t="str">
        <f t="shared" si="294"/>
        <v/>
      </c>
      <c r="BI949" s="112" t="str">
        <f t="shared" si="295"/>
        <v/>
      </c>
      <c r="BJ949" s="86" t="str">
        <f t="shared" si="296"/>
        <v/>
      </c>
      <c r="BK949" s="86" t="str">
        <f t="shared" si="300"/>
        <v/>
      </c>
      <c r="BL949" s="86" t="str">
        <f t="shared" si="297"/>
        <v/>
      </c>
      <c r="BM949" s="86" t="str">
        <f t="shared" si="301"/>
        <v/>
      </c>
    </row>
    <row r="950" spans="2:65" s="7" customFormat="1" x14ac:dyDescent="0.25">
      <c r="B950" s="104">
        <v>946</v>
      </c>
      <c r="C950" s="86">
        <f>IFERROR(INDEX(Backlog!B$6:B$1005,Calculation!$B950,1),"")</f>
        <v>0</v>
      </c>
      <c r="D950" s="86" t="str">
        <f>IFERROR(IF(INDEX(Backlog!C$6:C$1005,Calculation!$B950,1)="","",INDEX(Backlog!C$6:C$1005,Calculation!$B950,1)),"")</f>
        <v/>
      </c>
      <c r="E950" s="86" t="str">
        <f>IFERROR(""&amp;INDEX(Backlog!D$6:D$1005,Calculation!$B950,1),"")</f>
        <v/>
      </c>
      <c r="F950" s="86" t="str">
        <f>IFERROR(""&amp;INDEX(Backlog!E$6:E$1005,Calculation!$B950,1),"")</f>
        <v/>
      </c>
      <c r="G950" s="86" t="str">
        <f>IFERROR(""&amp;INDEX(Backlog!F$6:F$1005,Calculation!$B950,1),"")</f>
        <v/>
      </c>
      <c r="H950" s="86" t="str">
        <f>IFERROR(IF(INDEX(Backlog!G$6:G$1005,Calculation!$B950,1)="","",INDEX(Backlog!G$6:G$1005,Calculation!$B950,1)),"")</f>
        <v/>
      </c>
      <c r="I950" s="86" t="str">
        <f>IFERROR(IF(INDEX(Backlog!H$6:H$1005,Calculation!$B950,1)="","Not set",INDEX(Backlog!H$6:H$1005,Calculation!$B950,1)),"")</f>
        <v>Not set</v>
      </c>
      <c r="J950" s="86" t="str">
        <f>IFERROR(""&amp;INDEX(Backlog!I$6:I$1005,Calculation!$B950,1),"")</f>
        <v/>
      </c>
      <c r="K950" s="86" t="str">
        <f>IFERROR(IF(LEN(INDEX(Backlog!J$6:J$1005,Calculation!$B950,1))=0,"Not set",INDEX(Backlog!J$6:J$1005,Calculation!$B950,1)),"")</f>
        <v>Not set</v>
      </c>
      <c r="L950" s="105" t="str">
        <f>IFERROR(IF(INDEX(Backlog!K$6:K$1005,Calculation!$B950,1)="","",INDEX(Backlog!K$6:K$1005,Calculation!$B950,1)),"")</f>
        <v/>
      </c>
      <c r="M950" s="105" t="str">
        <f t="shared" si="284"/>
        <v/>
      </c>
      <c r="N950" s="105" t="str">
        <f>IFERROR(IF(INDEX(Backlog!L$6:L$1005,Calculation!$B950,1)="","",INDEX(Backlog!L$6:L$1005,Calculation!$B950,1)),"")</f>
        <v/>
      </c>
      <c r="O950" s="105" t="str">
        <f t="shared" si="285"/>
        <v/>
      </c>
      <c r="P950" s="86" t="str">
        <f>IFERROR(""&amp;INDEX(Backlog!M$6:M$1005,Calculation!$B950,1),"")</f>
        <v/>
      </c>
      <c r="Q950" s="106" t="str">
        <f t="shared" si="286"/>
        <v/>
      </c>
      <c r="R950" s="106">
        <f t="shared" si="287"/>
        <v>0</v>
      </c>
      <c r="T950" s="107">
        <f t="shared" si="288"/>
        <v>0</v>
      </c>
      <c r="U950" s="86">
        <f t="shared" si="289"/>
        <v>1</v>
      </c>
      <c r="V950" s="86">
        <f t="shared" si="290"/>
        <v>1</v>
      </c>
      <c r="W950" s="86">
        <f t="shared" si="291"/>
        <v>1</v>
      </c>
      <c r="X950" s="86">
        <f t="shared" si="298"/>
        <v>0</v>
      </c>
      <c r="Y950" s="86" t="str">
        <f t="shared" si="292"/>
        <v xml:space="preserve">#0 - </v>
      </c>
      <c r="Z950" s="86" t="str">
        <f t="shared" si="293"/>
        <v>-</v>
      </c>
      <c r="AA950" s="86" t="str">
        <f>IF(X950=0,"",IF(LEN(K950)=0,COLUMN(Kanban!$D$8),IFERROR(MATCH(K950,Kanban!$A$8:$AI$8,0),COLUMN(Kanban!$D$8))))</f>
        <v/>
      </c>
      <c r="AB950" s="86" t="str">
        <f>IF(X950=0,"",2*COUNTIF($AA$5:AA950,AA950)+$AF$5)</f>
        <v/>
      </c>
      <c r="AC950" s="106" t="str">
        <f t="shared" si="299"/>
        <v>-</v>
      </c>
      <c r="BF950" s="111" t="str">
        <f t="array" ref="BF950">IFERROR(SMALL(IF($D$5:$D$1004=$AP$6,$N$5:$N$1004,""),B950),"")</f>
        <v/>
      </c>
      <c r="BG950" s="112" t="str">
        <f>IF(IFERROR(MATCH(BF950,$BF$4:BF949,0),0)=0,MAX($BG$4:BG949)+1,"")</f>
        <v/>
      </c>
      <c r="BH950" s="113" t="str">
        <f t="shared" si="294"/>
        <v/>
      </c>
      <c r="BI950" s="112" t="str">
        <f t="shared" si="295"/>
        <v/>
      </c>
      <c r="BJ950" s="86" t="str">
        <f t="shared" si="296"/>
        <v/>
      </c>
      <c r="BK950" s="86" t="str">
        <f t="shared" si="300"/>
        <v/>
      </c>
      <c r="BL950" s="86" t="str">
        <f t="shared" si="297"/>
        <v/>
      </c>
      <c r="BM950" s="86" t="str">
        <f t="shared" si="301"/>
        <v/>
      </c>
    </row>
    <row r="951" spans="2:65" s="7" customFormat="1" x14ac:dyDescent="0.25">
      <c r="B951" s="104">
        <v>947</v>
      </c>
      <c r="C951" s="86">
        <f>IFERROR(INDEX(Backlog!B$6:B$1005,Calculation!$B951,1),"")</f>
        <v>0</v>
      </c>
      <c r="D951" s="86" t="str">
        <f>IFERROR(IF(INDEX(Backlog!C$6:C$1005,Calculation!$B951,1)="","",INDEX(Backlog!C$6:C$1005,Calculation!$B951,1)),"")</f>
        <v/>
      </c>
      <c r="E951" s="86" t="str">
        <f>IFERROR(""&amp;INDEX(Backlog!D$6:D$1005,Calculation!$B951,1),"")</f>
        <v/>
      </c>
      <c r="F951" s="86" t="str">
        <f>IFERROR(""&amp;INDEX(Backlog!E$6:E$1005,Calculation!$B951,1),"")</f>
        <v/>
      </c>
      <c r="G951" s="86" t="str">
        <f>IFERROR(""&amp;INDEX(Backlog!F$6:F$1005,Calculation!$B951,1),"")</f>
        <v/>
      </c>
      <c r="H951" s="86" t="str">
        <f>IFERROR(IF(INDEX(Backlog!G$6:G$1005,Calculation!$B951,1)="","",INDEX(Backlog!G$6:G$1005,Calculation!$B951,1)),"")</f>
        <v/>
      </c>
      <c r="I951" s="86" t="str">
        <f>IFERROR(IF(INDEX(Backlog!H$6:H$1005,Calculation!$B951,1)="","Not set",INDEX(Backlog!H$6:H$1005,Calculation!$B951,1)),"")</f>
        <v>Not set</v>
      </c>
      <c r="J951" s="86" t="str">
        <f>IFERROR(""&amp;INDEX(Backlog!I$6:I$1005,Calculation!$B951,1),"")</f>
        <v/>
      </c>
      <c r="K951" s="86" t="str">
        <f>IFERROR(IF(LEN(INDEX(Backlog!J$6:J$1005,Calculation!$B951,1))=0,"Not set",INDEX(Backlog!J$6:J$1005,Calculation!$B951,1)),"")</f>
        <v>Not set</v>
      </c>
      <c r="L951" s="105" t="str">
        <f>IFERROR(IF(INDEX(Backlog!K$6:K$1005,Calculation!$B951,1)="","",INDEX(Backlog!K$6:K$1005,Calculation!$B951,1)),"")</f>
        <v/>
      </c>
      <c r="M951" s="105" t="str">
        <f t="shared" si="284"/>
        <v/>
      </c>
      <c r="N951" s="105" t="str">
        <f>IFERROR(IF(INDEX(Backlog!L$6:L$1005,Calculation!$B951,1)="","",INDEX(Backlog!L$6:L$1005,Calculation!$B951,1)),"")</f>
        <v/>
      </c>
      <c r="O951" s="105" t="str">
        <f t="shared" si="285"/>
        <v/>
      </c>
      <c r="P951" s="86" t="str">
        <f>IFERROR(""&amp;INDEX(Backlog!M$6:M$1005,Calculation!$B951,1),"")</f>
        <v/>
      </c>
      <c r="Q951" s="106" t="str">
        <f t="shared" si="286"/>
        <v/>
      </c>
      <c r="R951" s="106">
        <f t="shared" si="287"/>
        <v>0</v>
      </c>
      <c r="T951" s="107">
        <f t="shared" si="288"/>
        <v>0</v>
      </c>
      <c r="U951" s="86">
        <f t="shared" si="289"/>
        <v>1</v>
      </c>
      <c r="V951" s="86">
        <f t="shared" si="290"/>
        <v>1</v>
      </c>
      <c r="W951" s="86">
        <f t="shared" si="291"/>
        <v>1</v>
      </c>
      <c r="X951" s="86">
        <f t="shared" si="298"/>
        <v>0</v>
      </c>
      <c r="Y951" s="86" t="str">
        <f t="shared" si="292"/>
        <v xml:space="preserve">#0 - </v>
      </c>
      <c r="Z951" s="86" t="str">
        <f t="shared" si="293"/>
        <v>-</v>
      </c>
      <c r="AA951" s="86" t="str">
        <f>IF(X951=0,"",IF(LEN(K951)=0,COLUMN(Kanban!$D$8),IFERROR(MATCH(K951,Kanban!$A$8:$AI$8,0),COLUMN(Kanban!$D$8))))</f>
        <v/>
      </c>
      <c r="AB951" s="86" t="str">
        <f>IF(X951=0,"",2*COUNTIF($AA$5:AA951,AA951)+$AF$5)</f>
        <v/>
      </c>
      <c r="AC951" s="106" t="str">
        <f t="shared" si="299"/>
        <v>-</v>
      </c>
      <c r="BF951" s="111" t="str">
        <f t="array" ref="BF951">IFERROR(SMALL(IF($D$5:$D$1004=$AP$6,$N$5:$N$1004,""),B951),"")</f>
        <v/>
      </c>
      <c r="BG951" s="112" t="str">
        <f>IF(IFERROR(MATCH(BF951,$BF$4:BF950,0),0)=0,MAX($BG$4:BG950)+1,"")</f>
        <v/>
      </c>
      <c r="BH951" s="113" t="str">
        <f t="shared" si="294"/>
        <v/>
      </c>
      <c r="BI951" s="112" t="str">
        <f t="shared" si="295"/>
        <v/>
      </c>
      <c r="BJ951" s="86" t="str">
        <f t="shared" si="296"/>
        <v/>
      </c>
      <c r="BK951" s="86" t="str">
        <f t="shared" si="300"/>
        <v/>
      </c>
      <c r="BL951" s="86" t="str">
        <f t="shared" si="297"/>
        <v/>
      </c>
      <c r="BM951" s="86" t="str">
        <f t="shared" si="301"/>
        <v/>
      </c>
    </row>
    <row r="952" spans="2:65" s="7" customFormat="1" x14ac:dyDescent="0.25">
      <c r="B952" s="104">
        <v>948</v>
      </c>
      <c r="C952" s="86">
        <f>IFERROR(INDEX(Backlog!B$6:B$1005,Calculation!$B952,1),"")</f>
        <v>0</v>
      </c>
      <c r="D952" s="86" t="str">
        <f>IFERROR(IF(INDEX(Backlog!C$6:C$1005,Calculation!$B952,1)="","",INDEX(Backlog!C$6:C$1005,Calculation!$B952,1)),"")</f>
        <v/>
      </c>
      <c r="E952" s="86" t="str">
        <f>IFERROR(""&amp;INDEX(Backlog!D$6:D$1005,Calculation!$B952,1),"")</f>
        <v/>
      </c>
      <c r="F952" s="86" t="str">
        <f>IFERROR(""&amp;INDEX(Backlog!E$6:E$1005,Calculation!$B952,1),"")</f>
        <v/>
      </c>
      <c r="G952" s="86" t="str">
        <f>IFERROR(""&amp;INDEX(Backlog!F$6:F$1005,Calculation!$B952,1),"")</f>
        <v/>
      </c>
      <c r="H952" s="86" t="str">
        <f>IFERROR(IF(INDEX(Backlog!G$6:G$1005,Calculation!$B952,1)="","",INDEX(Backlog!G$6:G$1005,Calculation!$B952,1)),"")</f>
        <v/>
      </c>
      <c r="I952" s="86" t="str">
        <f>IFERROR(IF(INDEX(Backlog!H$6:H$1005,Calculation!$B952,1)="","Not set",INDEX(Backlog!H$6:H$1005,Calculation!$B952,1)),"")</f>
        <v>Not set</v>
      </c>
      <c r="J952" s="86" t="str">
        <f>IFERROR(""&amp;INDEX(Backlog!I$6:I$1005,Calculation!$B952,1),"")</f>
        <v/>
      </c>
      <c r="K952" s="86" t="str">
        <f>IFERROR(IF(LEN(INDEX(Backlog!J$6:J$1005,Calculation!$B952,1))=0,"Not set",INDEX(Backlog!J$6:J$1005,Calculation!$B952,1)),"")</f>
        <v>Not set</v>
      </c>
      <c r="L952" s="105" t="str">
        <f>IFERROR(IF(INDEX(Backlog!K$6:K$1005,Calculation!$B952,1)="","",INDEX(Backlog!K$6:K$1005,Calculation!$B952,1)),"")</f>
        <v/>
      </c>
      <c r="M952" s="105" t="str">
        <f t="shared" si="284"/>
        <v/>
      </c>
      <c r="N952" s="105" t="str">
        <f>IFERROR(IF(INDEX(Backlog!L$6:L$1005,Calculation!$B952,1)="","",INDEX(Backlog!L$6:L$1005,Calculation!$B952,1)),"")</f>
        <v/>
      </c>
      <c r="O952" s="105" t="str">
        <f t="shared" si="285"/>
        <v/>
      </c>
      <c r="P952" s="86" t="str">
        <f>IFERROR(""&amp;INDEX(Backlog!M$6:M$1005,Calculation!$B952,1),"")</f>
        <v/>
      </c>
      <c r="Q952" s="106" t="str">
        <f t="shared" si="286"/>
        <v/>
      </c>
      <c r="R952" s="106">
        <f t="shared" si="287"/>
        <v>0</v>
      </c>
      <c r="T952" s="107">
        <f t="shared" si="288"/>
        <v>0</v>
      </c>
      <c r="U952" s="86">
        <f t="shared" si="289"/>
        <v>1</v>
      </c>
      <c r="V952" s="86">
        <f t="shared" si="290"/>
        <v>1</v>
      </c>
      <c r="W952" s="86">
        <f t="shared" si="291"/>
        <v>1</v>
      </c>
      <c r="X952" s="86">
        <f t="shared" si="298"/>
        <v>0</v>
      </c>
      <c r="Y952" s="86" t="str">
        <f t="shared" si="292"/>
        <v xml:space="preserve">#0 - </v>
      </c>
      <c r="Z952" s="86" t="str">
        <f t="shared" si="293"/>
        <v>-</v>
      </c>
      <c r="AA952" s="86" t="str">
        <f>IF(X952=0,"",IF(LEN(K952)=0,COLUMN(Kanban!$D$8),IFERROR(MATCH(K952,Kanban!$A$8:$AI$8,0),COLUMN(Kanban!$D$8))))</f>
        <v/>
      </c>
      <c r="AB952" s="86" t="str">
        <f>IF(X952=0,"",2*COUNTIF($AA$5:AA952,AA952)+$AF$5)</f>
        <v/>
      </c>
      <c r="AC952" s="106" t="str">
        <f t="shared" si="299"/>
        <v>-</v>
      </c>
      <c r="BF952" s="111" t="str">
        <f t="array" ref="BF952">IFERROR(SMALL(IF($D$5:$D$1004=$AP$6,$N$5:$N$1004,""),B952),"")</f>
        <v/>
      </c>
      <c r="BG952" s="112" t="str">
        <f>IF(IFERROR(MATCH(BF952,$BF$4:BF951,0),0)=0,MAX($BG$4:BG951)+1,"")</f>
        <v/>
      </c>
      <c r="BH952" s="113" t="str">
        <f t="shared" si="294"/>
        <v/>
      </c>
      <c r="BI952" s="112" t="str">
        <f t="shared" si="295"/>
        <v/>
      </c>
      <c r="BJ952" s="86" t="str">
        <f t="shared" si="296"/>
        <v/>
      </c>
      <c r="BK952" s="86" t="str">
        <f t="shared" si="300"/>
        <v/>
      </c>
      <c r="BL952" s="86" t="str">
        <f t="shared" si="297"/>
        <v/>
      </c>
      <c r="BM952" s="86" t="str">
        <f t="shared" si="301"/>
        <v/>
      </c>
    </row>
    <row r="953" spans="2:65" s="7" customFormat="1" x14ac:dyDescent="0.25">
      <c r="B953" s="104">
        <v>949</v>
      </c>
      <c r="C953" s="86">
        <f>IFERROR(INDEX(Backlog!B$6:B$1005,Calculation!$B953,1),"")</f>
        <v>0</v>
      </c>
      <c r="D953" s="86" t="str">
        <f>IFERROR(IF(INDEX(Backlog!C$6:C$1005,Calculation!$B953,1)="","",INDEX(Backlog!C$6:C$1005,Calculation!$B953,1)),"")</f>
        <v/>
      </c>
      <c r="E953" s="86" t="str">
        <f>IFERROR(""&amp;INDEX(Backlog!D$6:D$1005,Calculation!$B953,1),"")</f>
        <v/>
      </c>
      <c r="F953" s="86" t="str">
        <f>IFERROR(""&amp;INDEX(Backlog!E$6:E$1005,Calculation!$B953,1),"")</f>
        <v/>
      </c>
      <c r="G953" s="86" t="str">
        <f>IFERROR(""&amp;INDEX(Backlog!F$6:F$1005,Calculation!$B953,1),"")</f>
        <v/>
      </c>
      <c r="H953" s="86" t="str">
        <f>IFERROR(IF(INDEX(Backlog!G$6:G$1005,Calculation!$B953,1)="","",INDEX(Backlog!G$6:G$1005,Calculation!$B953,1)),"")</f>
        <v/>
      </c>
      <c r="I953" s="86" t="str">
        <f>IFERROR(IF(INDEX(Backlog!H$6:H$1005,Calculation!$B953,1)="","Not set",INDEX(Backlog!H$6:H$1005,Calculation!$B953,1)),"")</f>
        <v>Not set</v>
      </c>
      <c r="J953" s="86" t="str">
        <f>IFERROR(""&amp;INDEX(Backlog!I$6:I$1005,Calculation!$B953,1),"")</f>
        <v/>
      </c>
      <c r="K953" s="86" t="str">
        <f>IFERROR(IF(LEN(INDEX(Backlog!J$6:J$1005,Calculation!$B953,1))=0,"Not set",INDEX(Backlog!J$6:J$1005,Calculation!$B953,1)),"")</f>
        <v>Not set</v>
      </c>
      <c r="L953" s="105" t="str">
        <f>IFERROR(IF(INDEX(Backlog!K$6:K$1005,Calculation!$B953,1)="","",INDEX(Backlog!K$6:K$1005,Calculation!$B953,1)),"")</f>
        <v/>
      </c>
      <c r="M953" s="105" t="str">
        <f t="shared" si="284"/>
        <v/>
      </c>
      <c r="N953" s="105" t="str">
        <f>IFERROR(IF(INDEX(Backlog!L$6:L$1005,Calculation!$B953,1)="","",INDEX(Backlog!L$6:L$1005,Calculation!$B953,1)),"")</f>
        <v/>
      </c>
      <c r="O953" s="105" t="str">
        <f t="shared" si="285"/>
        <v/>
      </c>
      <c r="P953" s="86" t="str">
        <f>IFERROR(""&amp;INDEX(Backlog!M$6:M$1005,Calculation!$B953,1),"")</f>
        <v/>
      </c>
      <c r="Q953" s="106" t="str">
        <f t="shared" si="286"/>
        <v/>
      </c>
      <c r="R953" s="106">
        <f t="shared" si="287"/>
        <v>0</v>
      </c>
      <c r="T953" s="107">
        <f t="shared" si="288"/>
        <v>0</v>
      </c>
      <c r="U953" s="86">
        <f t="shared" si="289"/>
        <v>1</v>
      </c>
      <c r="V953" s="86">
        <f t="shared" si="290"/>
        <v>1</v>
      </c>
      <c r="W953" s="86">
        <f t="shared" si="291"/>
        <v>1</v>
      </c>
      <c r="X953" s="86">
        <f t="shared" si="298"/>
        <v>0</v>
      </c>
      <c r="Y953" s="86" t="str">
        <f t="shared" si="292"/>
        <v xml:space="preserve">#0 - </v>
      </c>
      <c r="Z953" s="86" t="str">
        <f t="shared" si="293"/>
        <v>-</v>
      </c>
      <c r="AA953" s="86" t="str">
        <f>IF(X953=0,"",IF(LEN(K953)=0,COLUMN(Kanban!$D$8),IFERROR(MATCH(K953,Kanban!$A$8:$AI$8,0),COLUMN(Kanban!$D$8))))</f>
        <v/>
      </c>
      <c r="AB953" s="86" t="str">
        <f>IF(X953=0,"",2*COUNTIF($AA$5:AA953,AA953)+$AF$5)</f>
        <v/>
      </c>
      <c r="AC953" s="106" t="str">
        <f t="shared" si="299"/>
        <v>-</v>
      </c>
      <c r="BF953" s="111" t="str">
        <f t="array" ref="BF953">IFERROR(SMALL(IF($D$5:$D$1004=$AP$6,$N$5:$N$1004,""),B953),"")</f>
        <v/>
      </c>
      <c r="BG953" s="112" t="str">
        <f>IF(IFERROR(MATCH(BF953,$BF$4:BF952,0),0)=0,MAX($BG$4:BG952)+1,"")</f>
        <v/>
      </c>
      <c r="BH953" s="113" t="str">
        <f t="shared" si="294"/>
        <v/>
      </c>
      <c r="BI953" s="112" t="str">
        <f t="shared" si="295"/>
        <v/>
      </c>
      <c r="BJ953" s="86" t="str">
        <f t="shared" si="296"/>
        <v/>
      </c>
      <c r="BK953" s="86" t="str">
        <f t="shared" si="300"/>
        <v/>
      </c>
      <c r="BL953" s="86" t="str">
        <f t="shared" si="297"/>
        <v/>
      </c>
      <c r="BM953" s="86" t="str">
        <f t="shared" si="301"/>
        <v/>
      </c>
    </row>
    <row r="954" spans="2:65" s="7" customFormat="1" x14ac:dyDescent="0.25">
      <c r="B954" s="104">
        <v>950</v>
      </c>
      <c r="C954" s="86">
        <f>IFERROR(INDEX(Backlog!B$6:B$1005,Calculation!$B954,1),"")</f>
        <v>0</v>
      </c>
      <c r="D954" s="86" t="str">
        <f>IFERROR(IF(INDEX(Backlog!C$6:C$1005,Calculation!$B954,1)="","",INDEX(Backlog!C$6:C$1005,Calculation!$B954,1)),"")</f>
        <v/>
      </c>
      <c r="E954" s="86" t="str">
        <f>IFERROR(""&amp;INDEX(Backlog!D$6:D$1005,Calculation!$B954,1),"")</f>
        <v/>
      </c>
      <c r="F954" s="86" t="str">
        <f>IFERROR(""&amp;INDEX(Backlog!E$6:E$1005,Calculation!$B954,1),"")</f>
        <v/>
      </c>
      <c r="G954" s="86" t="str">
        <f>IFERROR(""&amp;INDEX(Backlog!F$6:F$1005,Calculation!$B954,1),"")</f>
        <v/>
      </c>
      <c r="H954" s="86" t="str">
        <f>IFERROR(IF(INDEX(Backlog!G$6:G$1005,Calculation!$B954,1)="","",INDEX(Backlog!G$6:G$1005,Calculation!$B954,1)),"")</f>
        <v/>
      </c>
      <c r="I954" s="86" t="str">
        <f>IFERROR(IF(INDEX(Backlog!H$6:H$1005,Calculation!$B954,1)="","Not set",INDEX(Backlog!H$6:H$1005,Calculation!$B954,1)),"")</f>
        <v>Not set</v>
      </c>
      <c r="J954" s="86" t="str">
        <f>IFERROR(""&amp;INDEX(Backlog!I$6:I$1005,Calculation!$B954,1),"")</f>
        <v/>
      </c>
      <c r="K954" s="86" t="str">
        <f>IFERROR(IF(LEN(INDEX(Backlog!J$6:J$1005,Calculation!$B954,1))=0,"Not set",INDEX(Backlog!J$6:J$1005,Calculation!$B954,1)),"")</f>
        <v>Not set</v>
      </c>
      <c r="L954" s="105" t="str">
        <f>IFERROR(IF(INDEX(Backlog!K$6:K$1005,Calculation!$B954,1)="","",INDEX(Backlog!K$6:K$1005,Calculation!$B954,1)),"")</f>
        <v/>
      </c>
      <c r="M954" s="105" t="str">
        <f t="shared" si="284"/>
        <v/>
      </c>
      <c r="N954" s="105" t="str">
        <f>IFERROR(IF(INDEX(Backlog!L$6:L$1005,Calculation!$B954,1)="","",INDEX(Backlog!L$6:L$1005,Calculation!$B954,1)),"")</f>
        <v/>
      </c>
      <c r="O954" s="105" t="str">
        <f t="shared" si="285"/>
        <v/>
      </c>
      <c r="P954" s="86" t="str">
        <f>IFERROR(""&amp;INDEX(Backlog!M$6:M$1005,Calculation!$B954,1),"")</f>
        <v/>
      </c>
      <c r="Q954" s="106" t="str">
        <f t="shared" si="286"/>
        <v/>
      </c>
      <c r="R954" s="106">
        <f t="shared" si="287"/>
        <v>0</v>
      </c>
      <c r="T954" s="107">
        <f t="shared" si="288"/>
        <v>0</v>
      </c>
      <c r="U954" s="86">
        <f t="shared" si="289"/>
        <v>1</v>
      </c>
      <c r="V954" s="86">
        <f t="shared" si="290"/>
        <v>1</v>
      </c>
      <c r="W954" s="86">
        <f t="shared" si="291"/>
        <v>1</v>
      </c>
      <c r="X954" s="86">
        <f t="shared" si="298"/>
        <v>0</v>
      </c>
      <c r="Y954" s="86" t="str">
        <f t="shared" si="292"/>
        <v xml:space="preserve">#0 - </v>
      </c>
      <c r="Z954" s="86" t="str">
        <f t="shared" si="293"/>
        <v>-</v>
      </c>
      <c r="AA954" s="86" t="str">
        <f>IF(X954=0,"",IF(LEN(K954)=0,COLUMN(Kanban!$D$8),IFERROR(MATCH(K954,Kanban!$A$8:$AI$8,0),COLUMN(Kanban!$D$8))))</f>
        <v/>
      </c>
      <c r="AB954" s="86" t="str">
        <f>IF(X954=0,"",2*COUNTIF($AA$5:AA954,AA954)+$AF$5)</f>
        <v/>
      </c>
      <c r="AC954" s="106" t="str">
        <f t="shared" si="299"/>
        <v>-</v>
      </c>
      <c r="BF954" s="111" t="str">
        <f t="array" ref="BF954">IFERROR(SMALL(IF($D$5:$D$1004=$AP$6,$N$5:$N$1004,""),B954),"")</f>
        <v/>
      </c>
      <c r="BG954" s="112" t="str">
        <f>IF(IFERROR(MATCH(BF954,$BF$4:BF953,0),0)=0,MAX($BG$4:BG953)+1,"")</f>
        <v/>
      </c>
      <c r="BH954" s="113" t="str">
        <f t="shared" si="294"/>
        <v/>
      </c>
      <c r="BI954" s="112" t="str">
        <f t="shared" si="295"/>
        <v/>
      </c>
      <c r="BJ954" s="86" t="str">
        <f t="shared" si="296"/>
        <v/>
      </c>
      <c r="BK954" s="86" t="str">
        <f t="shared" si="300"/>
        <v/>
      </c>
      <c r="BL954" s="86" t="str">
        <f t="shared" si="297"/>
        <v/>
      </c>
      <c r="BM954" s="86" t="str">
        <f t="shared" si="301"/>
        <v/>
      </c>
    </row>
    <row r="955" spans="2:65" s="7" customFormat="1" x14ac:dyDescent="0.25">
      <c r="B955" s="104">
        <v>951</v>
      </c>
      <c r="C955" s="86">
        <f>IFERROR(INDEX(Backlog!B$6:B$1005,Calculation!$B955,1),"")</f>
        <v>0</v>
      </c>
      <c r="D955" s="86" t="str">
        <f>IFERROR(IF(INDEX(Backlog!C$6:C$1005,Calculation!$B955,1)="","",INDEX(Backlog!C$6:C$1005,Calculation!$B955,1)),"")</f>
        <v/>
      </c>
      <c r="E955" s="86" t="str">
        <f>IFERROR(""&amp;INDEX(Backlog!D$6:D$1005,Calculation!$B955,1),"")</f>
        <v/>
      </c>
      <c r="F955" s="86" t="str">
        <f>IFERROR(""&amp;INDEX(Backlog!E$6:E$1005,Calculation!$B955,1),"")</f>
        <v/>
      </c>
      <c r="G955" s="86" t="str">
        <f>IFERROR(""&amp;INDEX(Backlog!F$6:F$1005,Calculation!$B955,1),"")</f>
        <v/>
      </c>
      <c r="H955" s="86" t="str">
        <f>IFERROR(IF(INDEX(Backlog!G$6:G$1005,Calculation!$B955,1)="","",INDEX(Backlog!G$6:G$1005,Calculation!$B955,1)),"")</f>
        <v/>
      </c>
      <c r="I955" s="86" t="str">
        <f>IFERROR(IF(INDEX(Backlog!H$6:H$1005,Calculation!$B955,1)="","Not set",INDEX(Backlog!H$6:H$1005,Calculation!$B955,1)),"")</f>
        <v>Not set</v>
      </c>
      <c r="J955" s="86" t="str">
        <f>IFERROR(""&amp;INDEX(Backlog!I$6:I$1005,Calculation!$B955,1),"")</f>
        <v/>
      </c>
      <c r="K955" s="86" t="str">
        <f>IFERROR(IF(LEN(INDEX(Backlog!J$6:J$1005,Calculation!$B955,1))=0,"Not set",INDEX(Backlog!J$6:J$1005,Calculation!$B955,1)),"")</f>
        <v>Not set</v>
      </c>
      <c r="L955" s="105" t="str">
        <f>IFERROR(IF(INDEX(Backlog!K$6:K$1005,Calculation!$B955,1)="","",INDEX(Backlog!K$6:K$1005,Calculation!$B955,1)),"")</f>
        <v/>
      </c>
      <c r="M955" s="105" t="str">
        <f t="shared" si="284"/>
        <v/>
      </c>
      <c r="N955" s="105" t="str">
        <f>IFERROR(IF(INDEX(Backlog!L$6:L$1005,Calculation!$B955,1)="","",INDEX(Backlog!L$6:L$1005,Calculation!$B955,1)),"")</f>
        <v/>
      </c>
      <c r="O955" s="105" t="str">
        <f t="shared" si="285"/>
        <v/>
      </c>
      <c r="P955" s="86" t="str">
        <f>IFERROR(""&amp;INDEX(Backlog!M$6:M$1005,Calculation!$B955,1),"")</f>
        <v/>
      </c>
      <c r="Q955" s="106" t="str">
        <f t="shared" si="286"/>
        <v/>
      </c>
      <c r="R955" s="106">
        <f t="shared" si="287"/>
        <v>0</v>
      </c>
      <c r="T955" s="107">
        <f t="shared" si="288"/>
        <v>0</v>
      </c>
      <c r="U955" s="86">
        <f t="shared" si="289"/>
        <v>1</v>
      </c>
      <c r="V955" s="86">
        <f t="shared" si="290"/>
        <v>1</v>
      </c>
      <c r="W955" s="86">
        <f t="shared" si="291"/>
        <v>1</v>
      </c>
      <c r="X955" s="86">
        <f t="shared" si="298"/>
        <v>0</v>
      </c>
      <c r="Y955" s="86" t="str">
        <f t="shared" si="292"/>
        <v xml:space="preserve">#0 - </v>
      </c>
      <c r="Z955" s="86" t="str">
        <f t="shared" si="293"/>
        <v>-</v>
      </c>
      <c r="AA955" s="86" t="str">
        <f>IF(X955=0,"",IF(LEN(K955)=0,COLUMN(Kanban!$D$8),IFERROR(MATCH(K955,Kanban!$A$8:$AI$8,0),COLUMN(Kanban!$D$8))))</f>
        <v/>
      </c>
      <c r="AB955" s="86" t="str">
        <f>IF(X955=0,"",2*COUNTIF($AA$5:AA955,AA955)+$AF$5)</f>
        <v/>
      </c>
      <c r="AC955" s="106" t="str">
        <f t="shared" si="299"/>
        <v>-</v>
      </c>
      <c r="BF955" s="111" t="str">
        <f t="array" ref="BF955">IFERROR(SMALL(IF($D$5:$D$1004=$AP$6,$N$5:$N$1004,""),B955),"")</f>
        <v/>
      </c>
      <c r="BG955" s="112" t="str">
        <f>IF(IFERROR(MATCH(BF955,$BF$4:BF954,0),0)=0,MAX($BG$4:BG954)+1,"")</f>
        <v/>
      </c>
      <c r="BH955" s="113" t="str">
        <f t="shared" si="294"/>
        <v/>
      </c>
      <c r="BI955" s="112" t="str">
        <f t="shared" si="295"/>
        <v/>
      </c>
      <c r="BJ955" s="86" t="str">
        <f t="shared" si="296"/>
        <v/>
      </c>
      <c r="BK955" s="86" t="str">
        <f t="shared" si="300"/>
        <v/>
      </c>
      <c r="BL955" s="86" t="str">
        <f t="shared" si="297"/>
        <v/>
      </c>
      <c r="BM955" s="86" t="str">
        <f t="shared" si="301"/>
        <v/>
      </c>
    </row>
    <row r="956" spans="2:65" s="7" customFormat="1" x14ac:dyDescent="0.25">
      <c r="B956" s="104">
        <v>952</v>
      </c>
      <c r="C956" s="86">
        <f>IFERROR(INDEX(Backlog!B$6:B$1005,Calculation!$B956,1),"")</f>
        <v>0</v>
      </c>
      <c r="D956" s="86" t="str">
        <f>IFERROR(IF(INDEX(Backlog!C$6:C$1005,Calculation!$B956,1)="","",INDEX(Backlog!C$6:C$1005,Calculation!$B956,1)),"")</f>
        <v/>
      </c>
      <c r="E956" s="86" t="str">
        <f>IFERROR(""&amp;INDEX(Backlog!D$6:D$1005,Calculation!$B956,1),"")</f>
        <v/>
      </c>
      <c r="F956" s="86" t="str">
        <f>IFERROR(""&amp;INDEX(Backlog!E$6:E$1005,Calculation!$B956,1),"")</f>
        <v/>
      </c>
      <c r="G956" s="86" t="str">
        <f>IFERROR(""&amp;INDEX(Backlog!F$6:F$1005,Calculation!$B956,1),"")</f>
        <v/>
      </c>
      <c r="H956" s="86" t="str">
        <f>IFERROR(IF(INDEX(Backlog!G$6:G$1005,Calculation!$B956,1)="","",INDEX(Backlog!G$6:G$1005,Calculation!$B956,1)),"")</f>
        <v/>
      </c>
      <c r="I956" s="86" t="str">
        <f>IFERROR(IF(INDEX(Backlog!H$6:H$1005,Calculation!$B956,1)="","Not set",INDEX(Backlog!H$6:H$1005,Calculation!$B956,1)),"")</f>
        <v>Not set</v>
      </c>
      <c r="J956" s="86" t="str">
        <f>IFERROR(""&amp;INDEX(Backlog!I$6:I$1005,Calculation!$B956,1),"")</f>
        <v/>
      </c>
      <c r="K956" s="86" t="str">
        <f>IFERROR(IF(LEN(INDEX(Backlog!J$6:J$1005,Calculation!$B956,1))=0,"Not set",INDEX(Backlog!J$6:J$1005,Calculation!$B956,1)),"")</f>
        <v>Not set</v>
      </c>
      <c r="L956" s="105" t="str">
        <f>IFERROR(IF(INDEX(Backlog!K$6:K$1005,Calculation!$B956,1)="","",INDEX(Backlog!K$6:K$1005,Calculation!$B956,1)),"")</f>
        <v/>
      </c>
      <c r="M956" s="105" t="str">
        <f t="shared" si="284"/>
        <v/>
      </c>
      <c r="N956" s="105" t="str">
        <f>IFERROR(IF(INDEX(Backlog!L$6:L$1005,Calculation!$B956,1)="","",INDEX(Backlog!L$6:L$1005,Calculation!$B956,1)),"")</f>
        <v/>
      </c>
      <c r="O956" s="105" t="str">
        <f t="shared" si="285"/>
        <v/>
      </c>
      <c r="P956" s="86" t="str">
        <f>IFERROR(""&amp;INDEX(Backlog!M$6:M$1005,Calculation!$B956,1),"")</f>
        <v/>
      </c>
      <c r="Q956" s="106" t="str">
        <f t="shared" si="286"/>
        <v/>
      </c>
      <c r="R956" s="106">
        <f t="shared" si="287"/>
        <v>0</v>
      </c>
      <c r="T956" s="107">
        <f t="shared" si="288"/>
        <v>0</v>
      </c>
      <c r="U956" s="86">
        <f t="shared" si="289"/>
        <v>1</v>
      </c>
      <c r="V956" s="86">
        <f t="shared" si="290"/>
        <v>1</v>
      </c>
      <c r="W956" s="86">
        <f t="shared" si="291"/>
        <v>1</v>
      </c>
      <c r="X956" s="86">
        <f t="shared" si="298"/>
        <v>0</v>
      </c>
      <c r="Y956" s="86" t="str">
        <f t="shared" si="292"/>
        <v xml:space="preserve">#0 - </v>
      </c>
      <c r="Z956" s="86" t="str">
        <f t="shared" si="293"/>
        <v>-</v>
      </c>
      <c r="AA956" s="86" t="str">
        <f>IF(X956=0,"",IF(LEN(K956)=0,COLUMN(Kanban!$D$8),IFERROR(MATCH(K956,Kanban!$A$8:$AI$8,0),COLUMN(Kanban!$D$8))))</f>
        <v/>
      </c>
      <c r="AB956" s="86" t="str">
        <f>IF(X956=0,"",2*COUNTIF($AA$5:AA956,AA956)+$AF$5)</f>
        <v/>
      </c>
      <c r="AC956" s="106" t="str">
        <f t="shared" si="299"/>
        <v>-</v>
      </c>
      <c r="BF956" s="111" t="str">
        <f t="array" ref="BF956">IFERROR(SMALL(IF($D$5:$D$1004=$AP$6,$N$5:$N$1004,""),B956),"")</f>
        <v/>
      </c>
      <c r="BG956" s="112" t="str">
        <f>IF(IFERROR(MATCH(BF956,$BF$4:BF955,0),0)=0,MAX($BG$4:BG955)+1,"")</f>
        <v/>
      </c>
      <c r="BH956" s="113" t="str">
        <f t="shared" si="294"/>
        <v/>
      </c>
      <c r="BI956" s="112" t="str">
        <f t="shared" si="295"/>
        <v/>
      </c>
      <c r="BJ956" s="86" t="str">
        <f t="shared" si="296"/>
        <v/>
      </c>
      <c r="BK956" s="86" t="str">
        <f t="shared" si="300"/>
        <v/>
      </c>
      <c r="BL956" s="86" t="str">
        <f t="shared" si="297"/>
        <v/>
      </c>
      <c r="BM956" s="86" t="str">
        <f t="shared" si="301"/>
        <v/>
      </c>
    </row>
    <row r="957" spans="2:65" s="7" customFormat="1" x14ac:dyDescent="0.25">
      <c r="B957" s="104">
        <v>953</v>
      </c>
      <c r="C957" s="86">
        <f>IFERROR(INDEX(Backlog!B$6:B$1005,Calculation!$B957,1),"")</f>
        <v>0</v>
      </c>
      <c r="D957" s="86" t="str">
        <f>IFERROR(IF(INDEX(Backlog!C$6:C$1005,Calculation!$B957,1)="","",INDEX(Backlog!C$6:C$1005,Calculation!$B957,1)),"")</f>
        <v/>
      </c>
      <c r="E957" s="86" t="str">
        <f>IFERROR(""&amp;INDEX(Backlog!D$6:D$1005,Calculation!$B957,1),"")</f>
        <v/>
      </c>
      <c r="F957" s="86" t="str">
        <f>IFERROR(""&amp;INDEX(Backlog!E$6:E$1005,Calculation!$B957,1),"")</f>
        <v/>
      </c>
      <c r="G957" s="86" t="str">
        <f>IFERROR(""&amp;INDEX(Backlog!F$6:F$1005,Calculation!$B957,1),"")</f>
        <v/>
      </c>
      <c r="H957" s="86" t="str">
        <f>IFERROR(IF(INDEX(Backlog!G$6:G$1005,Calculation!$B957,1)="","",INDEX(Backlog!G$6:G$1005,Calculation!$B957,1)),"")</f>
        <v/>
      </c>
      <c r="I957" s="86" t="str">
        <f>IFERROR(IF(INDEX(Backlog!H$6:H$1005,Calculation!$B957,1)="","Not set",INDEX(Backlog!H$6:H$1005,Calculation!$B957,1)),"")</f>
        <v>Not set</v>
      </c>
      <c r="J957" s="86" t="str">
        <f>IFERROR(""&amp;INDEX(Backlog!I$6:I$1005,Calculation!$B957,1),"")</f>
        <v/>
      </c>
      <c r="K957" s="86" t="str">
        <f>IFERROR(IF(LEN(INDEX(Backlog!J$6:J$1005,Calculation!$B957,1))=0,"Not set",INDEX(Backlog!J$6:J$1005,Calculation!$B957,1)),"")</f>
        <v>Not set</v>
      </c>
      <c r="L957" s="105" t="str">
        <f>IFERROR(IF(INDEX(Backlog!K$6:K$1005,Calculation!$B957,1)="","",INDEX(Backlog!K$6:K$1005,Calculation!$B957,1)),"")</f>
        <v/>
      </c>
      <c r="M957" s="105" t="str">
        <f t="shared" si="284"/>
        <v/>
      </c>
      <c r="N957" s="105" t="str">
        <f>IFERROR(IF(INDEX(Backlog!L$6:L$1005,Calculation!$B957,1)="","",INDEX(Backlog!L$6:L$1005,Calculation!$B957,1)),"")</f>
        <v/>
      </c>
      <c r="O957" s="105" t="str">
        <f t="shared" si="285"/>
        <v/>
      </c>
      <c r="P957" s="86" t="str">
        <f>IFERROR(""&amp;INDEX(Backlog!M$6:M$1005,Calculation!$B957,1),"")</f>
        <v/>
      </c>
      <c r="Q957" s="106" t="str">
        <f t="shared" si="286"/>
        <v/>
      </c>
      <c r="R957" s="106">
        <f t="shared" si="287"/>
        <v>0</v>
      </c>
      <c r="T957" s="107">
        <f t="shared" si="288"/>
        <v>0</v>
      </c>
      <c r="U957" s="86">
        <f t="shared" si="289"/>
        <v>1</v>
      </c>
      <c r="V957" s="86">
        <f t="shared" si="290"/>
        <v>1</v>
      </c>
      <c r="W957" s="86">
        <f t="shared" si="291"/>
        <v>1</v>
      </c>
      <c r="X957" s="86">
        <f t="shared" si="298"/>
        <v>0</v>
      </c>
      <c r="Y957" s="86" t="str">
        <f t="shared" si="292"/>
        <v xml:space="preserve">#0 - </v>
      </c>
      <c r="Z957" s="86" t="str">
        <f t="shared" si="293"/>
        <v>-</v>
      </c>
      <c r="AA957" s="86" t="str">
        <f>IF(X957=0,"",IF(LEN(K957)=0,COLUMN(Kanban!$D$8),IFERROR(MATCH(K957,Kanban!$A$8:$AI$8,0),COLUMN(Kanban!$D$8))))</f>
        <v/>
      </c>
      <c r="AB957" s="86" t="str">
        <f>IF(X957=0,"",2*COUNTIF($AA$5:AA957,AA957)+$AF$5)</f>
        <v/>
      </c>
      <c r="AC957" s="106" t="str">
        <f t="shared" si="299"/>
        <v>-</v>
      </c>
      <c r="BF957" s="111" t="str">
        <f t="array" ref="BF957">IFERROR(SMALL(IF($D$5:$D$1004=$AP$6,$N$5:$N$1004,""),B957),"")</f>
        <v/>
      </c>
      <c r="BG957" s="112" t="str">
        <f>IF(IFERROR(MATCH(BF957,$BF$4:BF956,0),0)=0,MAX($BG$4:BG956)+1,"")</f>
        <v/>
      </c>
      <c r="BH957" s="113" t="str">
        <f t="shared" si="294"/>
        <v/>
      </c>
      <c r="BI957" s="112" t="str">
        <f t="shared" si="295"/>
        <v/>
      </c>
      <c r="BJ957" s="86" t="str">
        <f t="shared" si="296"/>
        <v/>
      </c>
      <c r="BK957" s="86" t="str">
        <f t="shared" si="300"/>
        <v/>
      </c>
      <c r="BL957" s="86" t="str">
        <f t="shared" si="297"/>
        <v/>
      </c>
      <c r="BM957" s="86" t="str">
        <f t="shared" si="301"/>
        <v/>
      </c>
    </row>
    <row r="958" spans="2:65" s="7" customFormat="1" x14ac:dyDescent="0.25">
      <c r="B958" s="104">
        <v>954</v>
      </c>
      <c r="C958" s="86">
        <f>IFERROR(INDEX(Backlog!B$6:B$1005,Calculation!$B958,1),"")</f>
        <v>0</v>
      </c>
      <c r="D958" s="86" t="str">
        <f>IFERROR(IF(INDEX(Backlog!C$6:C$1005,Calculation!$B958,1)="","",INDEX(Backlog!C$6:C$1005,Calculation!$B958,1)),"")</f>
        <v/>
      </c>
      <c r="E958" s="86" t="str">
        <f>IFERROR(""&amp;INDEX(Backlog!D$6:D$1005,Calculation!$B958,1),"")</f>
        <v/>
      </c>
      <c r="F958" s="86" t="str">
        <f>IFERROR(""&amp;INDEX(Backlog!E$6:E$1005,Calculation!$B958,1),"")</f>
        <v/>
      </c>
      <c r="G958" s="86" t="str">
        <f>IFERROR(""&amp;INDEX(Backlog!F$6:F$1005,Calculation!$B958,1),"")</f>
        <v/>
      </c>
      <c r="H958" s="86" t="str">
        <f>IFERROR(IF(INDEX(Backlog!G$6:G$1005,Calculation!$B958,1)="","",INDEX(Backlog!G$6:G$1005,Calculation!$B958,1)),"")</f>
        <v/>
      </c>
      <c r="I958" s="86" t="str">
        <f>IFERROR(IF(INDEX(Backlog!H$6:H$1005,Calculation!$B958,1)="","Not set",INDEX(Backlog!H$6:H$1005,Calculation!$B958,1)),"")</f>
        <v>Not set</v>
      </c>
      <c r="J958" s="86" t="str">
        <f>IFERROR(""&amp;INDEX(Backlog!I$6:I$1005,Calculation!$B958,1),"")</f>
        <v/>
      </c>
      <c r="K958" s="86" t="str">
        <f>IFERROR(IF(LEN(INDEX(Backlog!J$6:J$1005,Calculation!$B958,1))=0,"Not set",INDEX(Backlog!J$6:J$1005,Calculation!$B958,1)),"")</f>
        <v>Not set</v>
      </c>
      <c r="L958" s="105" t="str">
        <f>IFERROR(IF(INDEX(Backlog!K$6:K$1005,Calculation!$B958,1)="","",INDEX(Backlog!K$6:K$1005,Calculation!$B958,1)),"")</f>
        <v/>
      </c>
      <c r="M958" s="105" t="str">
        <f t="shared" si="284"/>
        <v/>
      </c>
      <c r="N958" s="105" t="str">
        <f>IFERROR(IF(INDEX(Backlog!L$6:L$1005,Calculation!$B958,1)="","",INDEX(Backlog!L$6:L$1005,Calculation!$B958,1)),"")</f>
        <v/>
      </c>
      <c r="O958" s="105" t="str">
        <f t="shared" si="285"/>
        <v/>
      </c>
      <c r="P958" s="86" t="str">
        <f>IFERROR(""&amp;INDEX(Backlog!M$6:M$1005,Calculation!$B958,1),"")</f>
        <v/>
      </c>
      <c r="Q958" s="106" t="str">
        <f t="shared" si="286"/>
        <v/>
      </c>
      <c r="R958" s="106">
        <f t="shared" si="287"/>
        <v>0</v>
      </c>
      <c r="T958" s="107">
        <f t="shared" si="288"/>
        <v>0</v>
      </c>
      <c r="U958" s="86">
        <f t="shared" si="289"/>
        <v>1</v>
      </c>
      <c r="V958" s="86">
        <f t="shared" si="290"/>
        <v>1</v>
      </c>
      <c r="W958" s="86">
        <f t="shared" si="291"/>
        <v>1</v>
      </c>
      <c r="X958" s="86">
        <f t="shared" si="298"/>
        <v>0</v>
      </c>
      <c r="Y958" s="86" t="str">
        <f t="shared" si="292"/>
        <v xml:space="preserve">#0 - </v>
      </c>
      <c r="Z958" s="86" t="str">
        <f t="shared" si="293"/>
        <v>-</v>
      </c>
      <c r="AA958" s="86" t="str">
        <f>IF(X958=0,"",IF(LEN(K958)=0,COLUMN(Kanban!$D$8),IFERROR(MATCH(K958,Kanban!$A$8:$AI$8,0),COLUMN(Kanban!$D$8))))</f>
        <v/>
      </c>
      <c r="AB958" s="86" t="str">
        <f>IF(X958=0,"",2*COUNTIF($AA$5:AA958,AA958)+$AF$5)</f>
        <v/>
      </c>
      <c r="AC958" s="106" t="str">
        <f t="shared" si="299"/>
        <v>-</v>
      </c>
      <c r="BF958" s="111" t="str">
        <f t="array" ref="BF958">IFERROR(SMALL(IF($D$5:$D$1004=$AP$6,$N$5:$N$1004,""),B958),"")</f>
        <v/>
      </c>
      <c r="BG958" s="112" t="str">
        <f>IF(IFERROR(MATCH(BF958,$BF$4:BF957,0),0)=0,MAX($BG$4:BG957)+1,"")</f>
        <v/>
      </c>
      <c r="BH958" s="113" t="str">
        <f t="shared" si="294"/>
        <v/>
      </c>
      <c r="BI958" s="112" t="str">
        <f t="shared" si="295"/>
        <v/>
      </c>
      <c r="BJ958" s="86" t="str">
        <f t="shared" si="296"/>
        <v/>
      </c>
      <c r="BK958" s="86" t="str">
        <f t="shared" si="300"/>
        <v/>
      </c>
      <c r="BL958" s="86" t="str">
        <f t="shared" si="297"/>
        <v/>
      </c>
      <c r="BM958" s="86" t="str">
        <f t="shared" si="301"/>
        <v/>
      </c>
    </row>
    <row r="959" spans="2:65" s="7" customFormat="1" x14ac:dyDescent="0.25">
      <c r="B959" s="104">
        <v>955</v>
      </c>
      <c r="C959" s="86">
        <f>IFERROR(INDEX(Backlog!B$6:B$1005,Calculation!$B959,1),"")</f>
        <v>0</v>
      </c>
      <c r="D959" s="86" t="str">
        <f>IFERROR(IF(INDEX(Backlog!C$6:C$1005,Calculation!$B959,1)="","",INDEX(Backlog!C$6:C$1005,Calculation!$B959,1)),"")</f>
        <v/>
      </c>
      <c r="E959" s="86" t="str">
        <f>IFERROR(""&amp;INDEX(Backlog!D$6:D$1005,Calculation!$B959,1),"")</f>
        <v/>
      </c>
      <c r="F959" s="86" t="str">
        <f>IFERROR(""&amp;INDEX(Backlog!E$6:E$1005,Calculation!$B959,1),"")</f>
        <v/>
      </c>
      <c r="G959" s="86" t="str">
        <f>IFERROR(""&amp;INDEX(Backlog!F$6:F$1005,Calculation!$B959,1),"")</f>
        <v/>
      </c>
      <c r="H959" s="86" t="str">
        <f>IFERROR(IF(INDEX(Backlog!G$6:G$1005,Calculation!$B959,1)="","",INDEX(Backlog!G$6:G$1005,Calculation!$B959,1)),"")</f>
        <v/>
      </c>
      <c r="I959" s="86" t="str">
        <f>IFERROR(IF(INDEX(Backlog!H$6:H$1005,Calculation!$B959,1)="","Not set",INDEX(Backlog!H$6:H$1005,Calculation!$B959,1)),"")</f>
        <v>Not set</v>
      </c>
      <c r="J959" s="86" t="str">
        <f>IFERROR(""&amp;INDEX(Backlog!I$6:I$1005,Calculation!$B959,1),"")</f>
        <v/>
      </c>
      <c r="K959" s="86" t="str">
        <f>IFERROR(IF(LEN(INDEX(Backlog!J$6:J$1005,Calculation!$B959,1))=0,"Not set",INDEX(Backlog!J$6:J$1005,Calculation!$B959,1)),"")</f>
        <v>Not set</v>
      </c>
      <c r="L959" s="105" t="str">
        <f>IFERROR(IF(INDEX(Backlog!K$6:K$1005,Calculation!$B959,1)="","",INDEX(Backlog!K$6:K$1005,Calculation!$B959,1)),"")</f>
        <v/>
      </c>
      <c r="M959" s="105" t="str">
        <f t="shared" si="284"/>
        <v/>
      </c>
      <c r="N959" s="105" t="str">
        <f>IFERROR(IF(INDEX(Backlog!L$6:L$1005,Calculation!$B959,1)="","",INDEX(Backlog!L$6:L$1005,Calculation!$B959,1)),"")</f>
        <v/>
      </c>
      <c r="O959" s="105" t="str">
        <f t="shared" si="285"/>
        <v/>
      </c>
      <c r="P959" s="86" t="str">
        <f>IFERROR(""&amp;INDEX(Backlog!M$6:M$1005,Calculation!$B959,1),"")</f>
        <v/>
      </c>
      <c r="Q959" s="106" t="str">
        <f t="shared" si="286"/>
        <v/>
      </c>
      <c r="R959" s="106">
        <f t="shared" si="287"/>
        <v>0</v>
      </c>
      <c r="T959" s="107">
        <f t="shared" si="288"/>
        <v>0</v>
      </c>
      <c r="U959" s="86">
        <f t="shared" si="289"/>
        <v>1</v>
      </c>
      <c r="V959" s="86">
        <f t="shared" si="290"/>
        <v>1</v>
      </c>
      <c r="W959" s="86">
        <f t="shared" si="291"/>
        <v>1</v>
      </c>
      <c r="X959" s="86">
        <f t="shared" si="298"/>
        <v>0</v>
      </c>
      <c r="Y959" s="86" t="str">
        <f t="shared" si="292"/>
        <v xml:space="preserve">#0 - </v>
      </c>
      <c r="Z959" s="86" t="str">
        <f t="shared" si="293"/>
        <v>-</v>
      </c>
      <c r="AA959" s="86" t="str">
        <f>IF(X959=0,"",IF(LEN(K959)=0,COLUMN(Kanban!$D$8),IFERROR(MATCH(K959,Kanban!$A$8:$AI$8,0),COLUMN(Kanban!$D$8))))</f>
        <v/>
      </c>
      <c r="AB959" s="86" t="str">
        <f>IF(X959=0,"",2*COUNTIF($AA$5:AA959,AA959)+$AF$5)</f>
        <v/>
      </c>
      <c r="AC959" s="106" t="str">
        <f t="shared" si="299"/>
        <v>-</v>
      </c>
      <c r="BF959" s="111" t="str">
        <f t="array" ref="BF959">IFERROR(SMALL(IF($D$5:$D$1004=$AP$6,$N$5:$N$1004,""),B959),"")</f>
        <v/>
      </c>
      <c r="BG959" s="112" t="str">
        <f>IF(IFERROR(MATCH(BF959,$BF$4:BF958,0),0)=0,MAX($BG$4:BG958)+1,"")</f>
        <v/>
      </c>
      <c r="BH959" s="113" t="str">
        <f t="shared" si="294"/>
        <v/>
      </c>
      <c r="BI959" s="112" t="str">
        <f t="shared" si="295"/>
        <v/>
      </c>
      <c r="BJ959" s="86" t="str">
        <f t="shared" si="296"/>
        <v/>
      </c>
      <c r="BK959" s="86" t="str">
        <f t="shared" si="300"/>
        <v/>
      </c>
      <c r="BL959" s="86" t="str">
        <f t="shared" si="297"/>
        <v/>
      </c>
      <c r="BM959" s="86" t="str">
        <f t="shared" si="301"/>
        <v/>
      </c>
    </row>
    <row r="960" spans="2:65" s="7" customFormat="1" x14ac:dyDescent="0.25">
      <c r="B960" s="104">
        <v>956</v>
      </c>
      <c r="C960" s="86">
        <f>IFERROR(INDEX(Backlog!B$6:B$1005,Calculation!$B960,1),"")</f>
        <v>0</v>
      </c>
      <c r="D960" s="86" t="str">
        <f>IFERROR(IF(INDEX(Backlog!C$6:C$1005,Calculation!$B960,1)="","",INDEX(Backlog!C$6:C$1005,Calculation!$B960,1)),"")</f>
        <v/>
      </c>
      <c r="E960" s="86" t="str">
        <f>IFERROR(""&amp;INDEX(Backlog!D$6:D$1005,Calculation!$B960,1),"")</f>
        <v/>
      </c>
      <c r="F960" s="86" t="str">
        <f>IFERROR(""&amp;INDEX(Backlog!E$6:E$1005,Calculation!$B960,1),"")</f>
        <v/>
      </c>
      <c r="G960" s="86" t="str">
        <f>IFERROR(""&amp;INDEX(Backlog!F$6:F$1005,Calculation!$B960,1),"")</f>
        <v/>
      </c>
      <c r="H960" s="86" t="str">
        <f>IFERROR(IF(INDEX(Backlog!G$6:G$1005,Calculation!$B960,1)="","",INDEX(Backlog!G$6:G$1005,Calculation!$B960,1)),"")</f>
        <v/>
      </c>
      <c r="I960" s="86" t="str">
        <f>IFERROR(IF(INDEX(Backlog!H$6:H$1005,Calculation!$B960,1)="","Not set",INDEX(Backlog!H$6:H$1005,Calculation!$B960,1)),"")</f>
        <v>Not set</v>
      </c>
      <c r="J960" s="86" t="str">
        <f>IFERROR(""&amp;INDEX(Backlog!I$6:I$1005,Calculation!$B960,1),"")</f>
        <v/>
      </c>
      <c r="K960" s="86" t="str">
        <f>IFERROR(IF(LEN(INDEX(Backlog!J$6:J$1005,Calculation!$B960,1))=0,"Not set",INDEX(Backlog!J$6:J$1005,Calculation!$B960,1)),"")</f>
        <v>Not set</v>
      </c>
      <c r="L960" s="105" t="str">
        <f>IFERROR(IF(INDEX(Backlog!K$6:K$1005,Calculation!$B960,1)="","",INDEX(Backlog!K$6:K$1005,Calculation!$B960,1)),"")</f>
        <v/>
      </c>
      <c r="M960" s="105" t="str">
        <f t="shared" si="284"/>
        <v/>
      </c>
      <c r="N960" s="105" t="str">
        <f>IFERROR(IF(INDEX(Backlog!L$6:L$1005,Calculation!$B960,1)="","",INDEX(Backlog!L$6:L$1005,Calculation!$B960,1)),"")</f>
        <v/>
      </c>
      <c r="O960" s="105" t="str">
        <f t="shared" si="285"/>
        <v/>
      </c>
      <c r="P960" s="86" t="str">
        <f>IFERROR(""&amp;INDEX(Backlog!M$6:M$1005,Calculation!$B960,1),"")</f>
        <v/>
      </c>
      <c r="Q960" s="106" t="str">
        <f t="shared" si="286"/>
        <v/>
      </c>
      <c r="R960" s="106">
        <f t="shared" si="287"/>
        <v>0</v>
      </c>
      <c r="T960" s="107">
        <f t="shared" si="288"/>
        <v>0</v>
      </c>
      <c r="U960" s="86">
        <f t="shared" si="289"/>
        <v>1</v>
      </c>
      <c r="V960" s="86">
        <f t="shared" si="290"/>
        <v>1</v>
      </c>
      <c r="W960" s="86">
        <f t="shared" si="291"/>
        <v>1</v>
      </c>
      <c r="X960" s="86">
        <f t="shared" si="298"/>
        <v>0</v>
      </c>
      <c r="Y960" s="86" t="str">
        <f t="shared" si="292"/>
        <v xml:space="preserve">#0 - </v>
      </c>
      <c r="Z960" s="86" t="str">
        <f t="shared" si="293"/>
        <v>-</v>
      </c>
      <c r="AA960" s="86" t="str">
        <f>IF(X960=0,"",IF(LEN(K960)=0,COLUMN(Kanban!$D$8),IFERROR(MATCH(K960,Kanban!$A$8:$AI$8,0),COLUMN(Kanban!$D$8))))</f>
        <v/>
      </c>
      <c r="AB960" s="86" t="str">
        <f>IF(X960=0,"",2*COUNTIF($AA$5:AA960,AA960)+$AF$5)</f>
        <v/>
      </c>
      <c r="AC960" s="106" t="str">
        <f t="shared" si="299"/>
        <v>-</v>
      </c>
      <c r="BF960" s="111" t="str">
        <f t="array" ref="BF960">IFERROR(SMALL(IF($D$5:$D$1004=$AP$6,$N$5:$N$1004,""),B960),"")</f>
        <v/>
      </c>
      <c r="BG960" s="112" t="str">
        <f>IF(IFERROR(MATCH(BF960,$BF$4:BF959,0),0)=0,MAX($BG$4:BG959)+1,"")</f>
        <v/>
      </c>
      <c r="BH960" s="113" t="str">
        <f t="shared" si="294"/>
        <v/>
      </c>
      <c r="BI960" s="112" t="str">
        <f t="shared" si="295"/>
        <v/>
      </c>
      <c r="BJ960" s="86" t="str">
        <f t="shared" si="296"/>
        <v/>
      </c>
      <c r="BK960" s="86" t="str">
        <f t="shared" si="300"/>
        <v/>
      </c>
      <c r="BL960" s="86" t="str">
        <f t="shared" si="297"/>
        <v/>
      </c>
      <c r="BM960" s="86" t="str">
        <f t="shared" si="301"/>
        <v/>
      </c>
    </row>
    <row r="961" spans="2:65" s="7" customFormat="1" x14ac:dyDescent="0.25">
      <c r="B961" s="104">
        <v>957</v>
      </c>
      <c r="C961" s="86">
        <f>IFERROR(INDEX(Backlog!B$6:B$1005,Calculation!$B961,1),"")</f>
        <v>0</v>
      </c>
      <c r="D961" s="86" t="str">
        <f>IFERROR(IF(INDEX(Backlog!C$6:C$1005,Calculation!$B961,1)="","",INDEX(Backlog!C$6:C$1005,Calculation!$B961,1)),"")</f>
        <v/>
      </c>
      <c r="E961" s="86" t="str">
        <f>IFERROR(""&amp;INDEX(Backlog!D$6:D$1005,Calculation!$B961,1),"")</f>
        <v/>
      </c>
      <c r="F961" s="86" t="str">
        <f>IFERROR(""&amp;INDEX(Backlog!E$6:E$1005,Calculation!$B961,1),"")</f>
        <v/>
      </c>
      <c r="G961" s="86" t="str">
        <f>IFERROR(""&amp;INDEX(Backlog!F$6:F$1005,Calculation!$B961,1),"")</f>
        <v/>
      </c>
      <c r="H961" s="86" t="str">
        <f>IFERROR(IF(INDEX(Backlog!G$6:G$1005,Calculation!$B961,1)="","",INDEX(Backlog!G$6:G$1005,Calculation!$B961,1)),"")</f>
        <v/>
      </c>
      <c r="I961" s="86" t="str">
        <f>IFERROR(IF(INDEX(Backlog!H$6:H$1005,Calculation!$B961,1)="","Not set",INDEX(Backlog!H$6:H$1005,Calculation!$B961,1)),"")</f>
        <v>Not set</v>
      </c>
      <c r="J961" s="86" t="str">
        <f>IFERROR(""&amp;INDEX(Backlog!I$6:I$1005,Calculation!$B961,1),"")</f>
        <v/>
      </c>
      <c r="K961" s="86" t="str">
        <f>IFERROR(IF(LEN(INDEX(Backlog!J$6:J$1005,Calculation!$B961,1))=0,"Not set",INDEX(Backlog!J$6:J$1005,Calculation!$B961,1)),"")</f>
        <v>Not set</v>
      </c>
      <c r="L961" s="105" t="str">
        <f>IFERROR(IF(INDEX(Backlog!K$6:K$1005,Calculation!$B961,1)="","",INDEX(Backlog!K$6:K$1005,Calculation!$B961,1)),"")</f>
        <v/>
      </c>
      <c r="M961" s="105" t="str">
        <f t="shared" si="284"/>
        <v/>
      </c>
      <c r="N961" s="105" t="str">
        <f>IFERROR(IF(INDEX(Backlog!L$6:L$1005,Calculation!$B961,1)="","",INDEX(Backlog!L$6:L$1005,Calculation!$B961,1)),"")</f>
        <v/>
      </c>
      <c r="O961" s="105" t="str">
        <f t="shared" si="285"/>
        <v/>
      </c>
      <c r="P961" s="86" t="str">
        <f>IFERROR(""&amp;INDEX(Backlog!M$6:M$1005,Calculation!$B961,1),"")</f>
        <v/>
      </c>
      <c r="Q961" s="106" t="str">
        <f t="shared" si="286"/>
        <v/>
      </c>
      <c r="R961" s="106">
        <f t="shared" si="287"/>
        <v>0</v>
      </c>
      <c r="T961" s="107">
        <f t="shared" si="288"/>
        <v>0</v>
      </c>
      <c r="U961" s="86">
        <f t="shared" si="289"/>
        <v>1</v>
      </c>
      <c r="V961" s="86">
        <f t="shared" si="290"/>
        <v>1</v>
      </c>
      <c r="W961" s="86">
        <f t="shared" si="291"/>
        <v>1</v>
      </c>
      <c r="X961" s="86">
        <f t="shared" si="298"/>
        <v>0</v>
      </c>
      <c r="Y961" s="86" t="str">
        <f t="shared" si="292"/>
        <v xml:space="preserve">#0 - </v>
      </c>
      <c r="Z961" s="86" t="str">
        <f t="shared" si="293"/>
        <v>-</v>
      </c>
      <c r="AA961" s="86" t="str">
        <f>IF(X961=0,"",IF(LEN(K961)=0,COLUMN(Kanban!$D$8),IFERROR(MATCH(K961,Kanban!$A$8:$AI$8,0),COLUMN(Kanban!$D$8))))</f>
        <v/>
      </c>
      <c r="AB961" s="86" t="str">
        <f>IF(X961=0,"",2*COUNTIF($AA$5:AA961,AA961)+$AF$5)</f>
        <v/>
      </c>
      <c r="AC961" s="106" t="str">
        <f t="shared" si="299"/>
        <v>-</v>
      </c>
      <c r="BF961" s="111" t="str">
        <f t="array" ref="BF961">IFERROR(SMALL(IF($D$5:$D$1004=$AP$6,$N$5:$N$1004,""),B961),"")</f>
        <v/>
      </c>
      <c r="BG961" s="112" t="str">
        <f>IF(IFERROR(MATCH(BF961,$BF$4:BF960,0),0)=0,MAX($BG$4:BG960)+1,"")</f>
        <v/>
      </c>
      <c r="BH961" s="113" t="str">
        <f t="shared" si="294"/>
        <v/>
      </c>
      <c r="BI961" s="112" t="str">
        <f t="shared" si="295"/>
        <v/>
      </c>
      <c r="BJ961" s="86" t="str">
        <f t="shared" si="296"/>
        <v/>
      </c>
      <c r="BK961" s="86" t="str">
        <f t="shared" si="300"/>
        <v/>
      </c>
      <c r="BL961" s="86" t="str">
        <f t="shared" si="297"/>
        <v/>
      </c>
      <c r="BM961" s="86" t="str">
        <f t="shared" si="301"/>
        <v/>
      </c>
    </row>
    <row r="962" spans="2:65" s="7" customFormat="1" x14ac:dyDescent="0.25">
      <c r="B962" s="104">
        <v>958</v>
      </c>
      <c r="C962" s="86">
        <f>IFERROR(INDEX(Backlog!B$6:B$1005,Calculation!$B962,1),"")</f>
        <v>0</v>
      </c>
      <c r="D962" s="86" t="str">
        <f>IFERROR(IF(INDEX(Backlog!C$6:C$1005,Calculation!$B962,1)="","",INDEX(Backlog!C$6:C$1005,Calculation!$B962,1)),"")</f>
        <v/>
      </c>
      <c r="E962" s="86" t="str">
        <f>IFERROR(""&amp;INDEX(Backlog!D$6:D$1005,Calculation!$B962,1),"")</f>
        <v/>
      </c>
      <c r="F962" s="86" t="str">
        <f>IFERROR(""&amp;INDEX(Backlog!E$6:E$1005,Calculation!$B962,1),"")</f>
        <v/>
      </c>
      <c r="G962" s="86" t="str">
        <f>IFERROR(""&amp;INDEX(Backlog!F$6:F$1005,Calculation!$B962,1),"")</f>
        <v/>
      </c>
      <c r="H962" s="86" t="str">
        <f>IFERROR(IF(INDEX(Backlog!G$6:G$1005,Calculation!$B962,1)="","",INDEX(Backlog!G$6:G$1005,Calculation!$B962,1)),"")</f>
        <v/>
      </c>
      <c r="I962" s="86" t="str">
        <f>IFERROR(IF(INDEX(Backlog!H$6:H$1005,Calculation!$B962,1)="","Not set",INDEX(Backlog!H$6:H$1005,Calculation!$B962,1)),"")</f>
        <v>Not set</v>
      </c>
      <c r="J962" s="86" t="str">
        <f>IFERROR(""&amp;INDEX(Backlog!I$6:I$1005,Calculation!$B962,1),"")</f>
        <v/>
      </c>
      <c r="K962" s="86" t="str">
        <f>IFERROR(IF(LEN(INDEX(Backlog!J$6:J$1005,Calculation!$B962,1))=0,"Not set",INDEX(Backlog!J$6:J$1005,Calculation!$B962,1)),"")</f>
        <v>Not set</v>
      </c>
      <c r="L962" s="105" t="str">
        <f>IFERROR(IF(INDEX(Backlog!K$6:K$1005,Calculation!$B962,1)="","",INDEX(Backlog!K$6:K$1005,Calculation!$B962,1)),"")</f>
        <v/>
      </c>
      <c r="M962" s="105" t="str">
        <f t="shared" si="284"/>
        <v/>
      </c>
      <c r="N962" s="105" t="str">
        <f>IFERROR(IF(INDEX(Backlog!L$6:L$1005,Calculation!$B962,1)="","",INDEX(Backlog!L$6:L$1005,Calculation!$B962,1)),"")</f>
        <v/>
      </c>
      <c r="O962" s="105" t="str">
        <f t="shared" si="285"/>
        <v/>
      </c>
      <c r="P962" s="86" t="str">
        <f>IFERROR(""&amp;INDEX(Backlog!M$6:M$1005,Calculation!$B962,1),"")</f>
        <v/>
      </c>
      <c r="Q962" s="106" t="str">
        <f t="shared" si="286"/>
        <v/>
      </c>
      <c r="R962" s="106">
        <f t="shared" si="287"/>
        <v>0</v>
      </c>
      <c r="T962" s="107">
        <f t="shared" si="288"/>
        <v>0</v>
      </c>
      <c r="U962" s="86">
        <f t="shared" si="289"/>
        <v>1</v>
      </c>
      <c r="V962" s="86">
        <f t="shared" si="290"/>
        <v>1</v>
      </c>
      <c r="W962" s="86">
        <f t="shared" si="291"/>
        <v>1</v>
      </c>
      <c r="X962" s="86">
        <f t="shared" si="298"/>
        <v>0</v>
      </c>
      <c r="Y962" s="86" t="str">
        <f t="shared" si="292"/>
        <v xml:space="preserve">#0 - </v>
      </c>
      <c r="Z962" s="86" t="str">
        <f t="shared" si="293"/>
        <v>-</v>
      </c>
      <c r="AA962" s="86" t="str">
        <f>IF(X962=0,"",IF(LEN(K962)=0,COLUMN(Kanban!$D$8),IFERROR(MATCH(K962,Kanban!$A$8:$AI$8,0),COLUMN(Kanban!$D$8))))</f>
        <v/>
      </c>
      <c r="AB962" s="86" t="str">
        <f>IF(X962=0,"",2*COUNTIF($AA$5:AA962,AA962)+$AF$5)</f>
        <v/>
      </c>
      <c r="AC962" s="106" t="str">
        <f t="shared" si="299"/>
        <v>-</v>
      </c>
      <c r="BF962" s="111" t="str">
        <f t="array" ref="BF962">IFERROR(SMALL(IF($D$5:$D$1004=$AP$6,$N$5:$N$1004,""),B962),"")</f>
        <v/>
      </c>
      <c r="BG962" s="112" t="str">
        <f>IF(IFERROR(MATCH(BF962,$BF$4:BF961,0),0)=0,MAX($BG$4:BG961)+1,"")</f>
        <v/>
      </c>
      <c r="BH962" s="113" t="str">
        <f t="shared" si="294"/>
        <v/>
      </c>
      <c r="BI962" s="112" t="str">
        <f t="shared" si="295"/>
        <v/>
      </c>
      <c r="BJ962" s="86" t="str">
        <f t="shared" si="296"/>
        <v/>
      </c>
      <c r="BK962" s="86" t="str">
        <f t="shared" si="300"/>
        <v/>
      </c>
      <c r="BL962" s="86" t="str">
        <f t="shared" si="297"/>
        <v/>
      </c>
      <c r="BM962" s="86" t="str">
        <f t="shared" si="301"/>
        <v/>
      </c>
    </row>
    <row r="963" spans="2:65" s="7" customFormat="1" x14ac:dyDescent="0.25">
      <c r="B963" s="104">
        <v>959</v>
      </c>
      <c r="C963" s="86">
        <f>IFERROR(INDEX(Backlog!B$6:B$1005,Calculation!$B963,1),"")</f>
        <v>0</v>
      </c>
      <c r="D963" s="86" t="str">
        <f>IFERROR(IF(INDEX(Backlog!C$6:C$1005,Calculation!$B963,1)="","",INDEX(Backlog!C$6:C$1005,Calculation!$B963,1)),"")</f>
        <v/>
      </c>
      <c r="E963" s="86" t="str">
        <f>IFERROR(""&amp;INDEX(Backlog!D$6:D$1005,Calculation!$B963,1),"")</f>
        <v/>
      </c>
      <c r="F963" s="86" t="str">
        <f>IFERROR(""&amp;INDEX(Backlog!E$6:E$1005,Calculation!$B963,1),"")</f>
        <v/>
      </c>
      <c r="G963" s="86" t="str">
        <f>IFERROR(""&amp;INDEX(Backlog!F$6:F$1005,Calculation!$B963,1),"")</f>
        <v/>
      </c>
      <c r="H963" s="86" t="str">
        <f>IFERROR(IF(INDEX(Backlog!G$6:G$1005,Calculation!$B963,1)="","",INDEX(Backlog!G$6:G$1005,Calculation!$B963,1)),"")</f>
        <v/>
      </c>
      <c r="I963" s="86" t="str">
        <f>IFERROR(IF(INDEX(Backlog!H$6:H$1005,Calculation!$B963,1)="","Not set",INDEX(Backlog!H$6:H$1005,Calculation!$B963,1)),"")</f>
        <v>Not set</v>
      </c>
      <c r="J963" s="86" t="str">
        <f>IFERROR(""&amp;INDEX(Backlog!I$6:I$1005,Calculation!$B963,1),"")</f>
        <v/>
      </c>
      <c r="K963" s="86" t="str">
        <f>IFERROR(IF(LEN(INDEX(Backlog!J$6:J$1005,Calculation!$B963,1))=0,"Not set",INDEX(Backlog!J$6:J$1005,Calculation!$B963,1)),"")</f>
        <v>Not set</v>
      </c>
      <c r="L963" s="105" t="str">
        <f>IFERROR(IF(INDEX(Backlog!K$6:K$1005,Calculation!$B963,1)="","",INDEX(Backlog!K$6:K$1005,Calculation!$B963,1)),"")</f>
        <v/>
      </c>
      <c r="M963" s="105" t="str">
        <f t="shared" si="284"/>
        <v/>
      </c>
      <c r="N963" s="105" t="str">
        <f>IFERROR(IF(INDEX(Backlog!L$6:L$1005,Calculation!$B963,1)="","",INDEX(Backlog!L$6:L$1005,Calculation!$B963,1)),"")</f>
        <v/>
      </c>
      <c r="O963" s="105" t="str">
        <f t="shared" si="285"/>
        <v/>
      </c>
      <c r="P963" s="86" t="str">
        <f>IFERROR(""&amp;INDEX(Backlog!M$6:M$1005,Calculation!$B963,1),"")</f>
        <v/>
      </c>
      <c r="Q963" s="106" t="str">
        <f t="shared" si="286"/>
        <v/>
      </c>
      <c r="R963" s="106">
        <f t="shared" si="287"/>
        <v>0</v>
      </c>
      <c r="T963" s="107">
        <f t="shared" si="288"/>
        <v>0</v>
      </c>
      <c r="U963" s="86">
        <f t="shared" si="289"/>
        <v>1</v>
      </c>
      <c r="V963" s="86">
        <f t="shared" si="290"/>
        <v>1</v>
      </c>
      <c r="W963" s="86">
        <f t="shared" si="291"/>
        <v>1</v>
      </c>
      <c r="X963" s="86">
        <f t="shared" si="298"/>
        <v>0</v>
      </c>
      <c r="Y963" s="86" t="str">
        <f t="shared" si="292"/>
        <v xml:space="preserve">#0 - </v>
      </c>
      <c r="Z963" s="86" t="str">
        <f t="shared" si="293"/>
        <v>-</v>
      </c>
      <c r="AA963" s="86" t="str">
        <f>IF(X963=0,"",IF(LEN(K963)=0,COLUMN(Kanban!$D$8),IFERROR(MATCH(K963,Kanban!$A$8:$AI$8,0),COLUMN(Kanban!$D$8))))</f>
        <v/>
      </c>
      <c r="AB963" s="86" t="str">
        <f>IF(X963=0,"",2*COUNTIF($AA$5:AA963,AA963)+$AF$5)</f>
        <v/>
      </c>
      <c r="AC963" s="106" t="str">
        <f t="shared" si="299"/>
        <v>-</v>
      </c>
      <c r="BF963" s="111" t="str">
        <f t="array" ref="BF963">IFERROR(SMALL(IF($D$5:$D$1004=$AP$6,$N$5:$N$1004,""),B963),"")</f>
        <v/>
      </c>
      <c r="BG963" s="112" t="str">
        <f>IF(IFERROR(MATCH(BF963,$BF$4:BF962,0),0)=0,MAX($BG$4:BG962)+1,"")</f>
        <v/>
      </c>
      <c r="BH963" s="113" t="str">
        <f t="shared" si="294"/>
        <v/>
      </c>
      <c r="BI963" s="112" t="str">
        <f t="shared" si="295"/>
        <v/>
      </c>
      <c r="BJ963" s="86" t="str">
        <f t="shared" si="296"/>
        <v/>
      </c>
      <c r="BK963" s="86" t="str">
        <f t="shared" si="300"/>
        <v/>
      </c>
      <c r="BL963" s="86" t="str">
        <f t="shared" si="297"/>
        <v/>
      </c>
      <c r="BM963" s="86" t="str">
        <f t="shared" si="301"/>
        <v/>
      </c>
    </row>
    <row r="964" spans="2:65" s="7" customFormat="1" x14ac:dyDescent="0.25">
      <c r="B964" s="104">
        <v>960</v>
      </c>
      <c r="C964" s="86">
        <f>IFERROR(INDEX(Backlog!B$6:B$1005,Calculation!$B964,1),"")</f>
        <v>0</v>
      </c>
      <c r="D964" s="86" t="str">
        <f>IFERROR(IF(INDEX(Backlog!C$6:C$1005,Calculation!$B964,1)="","",INDEX(Backlog!C$6:C$1005,Calculation!$B964,1)),"")</f>
        <v/>
      </c>
      <c r="E964" s="86" t="str">
        <f>IFERROR(""&amp;INDEX(Backlog!D$6:D$1005,Calculation!$B964,1),"")</f>
        <v/>
      </c>
      <c r="F964" s="86" t="str">
        <f>IFERROR(""&amp;INDEX(Backlog!E$6:E$1005,Calculation!$B964,1),"")</f>
        <v/>
      </c>
      <c r="G964" s="86" t="str">
        <f>IFERROR(""&amp;INDEX(Backlog!F$6:F$1005,Calculation!$B964,1),"")</f>
        <v/>
      </c>
      <c r="H964" s="86" t="str">
        <f>IFERROR(IF(INDEX(Backlog!G$6:G$1005,Calculation!$B964,1)="","",INDEX(Backlog!G$6:G$1005,Calculation!$B964,1)),"")</f>
        <v/>
      </c>
      <c r="I964" s="86" t="str">
        <f>IFERROR(IF(INDEX(Backlog!H$6:H$1005,Calculation!$B964,1)="","Not set",INDEX(Backlog!H$6:H$1005,Calculation!$B964,1)),"")</f>
        <v>Not set</v>
      </c>
      <c r="J964" s="86" t="str">
        <f>IFERROR(""&amp;INDEX(Backlog!I$6:I$1005,Calculation!$B964,1),"")</f>
        <v/>
      </c>
      <c r="K964" s="86" t="str">
        <f>IFERROR(IF(LEN(INDEX(Backlog!J$6:J$1005,Calculation!$B964,1))=0,"Not set",INDEX(Backlog!J$6:J$1005,Calculation!$B964,1)),"")</f>
        <v>Not set</v>
      </c>
      <c r="L964" s="105" t="str">
        <f>IFERROR(IF(INDEX(Backlog!K$6:K$1005,Calculation!$B964,1)="","",INDEX(Backlog!K$6:K$1005,Calculation!$B964,1)),"")</f>
        <v/>
      </c>
      <c r="M964" s="105" t="str">
        <f t="shared" si="284"/>
        <v/>
      </c>
      <c r="N964" s="105" t="str">
        <f>IFERROR(IF(INDEX(Backlog!L$6:L$1005,Calculation!$B964,1)="","",INDEX(Backlog!L$6:L$1005,Calculation!$B964,1)),"")</f>
        <v/>
      </c>
      <c r="O964" s="105" t="str">
        <f t="shared" si="285"/>
        <v/>
      </c>
      <c r="P964" s="86" t="str">
        <f>IFERROR(""&amp;INDEX(Backlog!M$6:M$1005,Calculation!$B964,1),"")</f>
        <v/>
      </c>
      <c r="Q964" s="106" t="str">
        <f t="shared" si="286"/>
        <v/>
      </c>
      <c r="R964" s="106">
        <f t="shared" si="287"/>
        <v>0</v>
      </c>
      <c r="T964" s="107">
        <f t="shared" si="288"/>
        <v>0</v>
      </c>
      <c r="U964" s="86">
        <f t="shared" si="289"/>
        <v>1</v>
      </c>
      <c r="V964" s="86">
        <f t="shared" si="290"/>
        <v>1</v>
      </c>
      <c r="W964" s="86">
        <f t="shared" si="291"/>
        <v>1</v>
      </c>
      <c r="X964" s="86">
        <f t="shared" si="298"/>
        <v>0</v>
      </c>
      <c r="Y964" s="86" t="str">
        <f t="shared" si="292"/>
        <v xml:space="preserve">#0 - </v>
      </c>
      <c r="Z964" s="86" t="str">
        <f t="shared" si="293"/>
        <v>-</v>
      </c>
      <c r="AA964" s="86" t="str">
        <f>IF(X964=0,"",IF(LEN(K964)=0,COLUMN(Kanban!$D$8),IFERROR(MATCH(K964,Kanban!$A$8:$AI$8,0),COLUMN(Kanban!$D$8))))</f>
        <v/>
      </c>
      <c r="AB964" s="86" t="str">
        <f>IF(X964=0,"",2*COUNTIF($AA$5:AA964,AA964)+$AF$5)</f>
        <v/>
      </c>
      <c r="AC964" s="106" t="str">
        <f t="shared" si="299"/>
        <v>-</v>
      </c>
      <c r="BF964" s="111" t="str">
        <f t="array" ref="BF964">IFERROR(SMALL(IF($D$5:$D$1004=$AP$6,$N$5:$N$1004,""),B964),"")</f>
        <v/>
      </c>
      <c r="BG964" s="112" t="str">
        <f>IF(IFERROR(MATCH(BF964,$BF$4:BF963,0),0)=0,MAX($BG$4:BG963)+1,"")</f>
        <v/>
      </c>
      <c r="BH964" s="113" t="str">
        <f t="shared" si="294"/>
        <v/>
      </c>
      <c r="BI964" s="112" t="str">
        <f t="shared" si="295"/>
        <v/>
      </c>
      <c r="BJ964" s="86" t="str">
        <f t="shared" si="296"/>
        <v/>
      </c>
      <c r="BK964" s="86" t="str">
        <f t="shared" si="300"/>
        <v/>
      </c>
      <c r="BL964" s="86" t="str">
        <f t="shared" si="297"/>
        <v/>
      </c>
      <c r="BM964" s="86" t="str">
        <f t="shared" si="301"/>
        <v/>
      </c>
    </row>
    <row r="965" spans="2:65" s="7" customFormat="1" x14ac:dyDescent="0.25">
      <c r="B965" s="104">
        <v>961</v>
      </c>
      <c r="C965" s="86">
        <f>IFERROR(INDEX(Backlog!B$6:B$1005,Calculation!$B965,1),"")</f>
        <v>0</v>
      </c>
      <c r="D965" s="86" t="str">
        <f>IFERROR(IF(INDEX(Backlog!C$6:C$1005,Calculation!$B965,1)="","",INDEX(Backlog!C$6:C$1005,Calculation!$B965,1)),"")</f>
        <v/>
      </c>
      <c r="E965" s="86" t="str">
        <f>IFERROR(""&amp;INDEX(Backlog!D$6:D$1005,Calculation!$B965,1),"")</f>
        <v/>
      </c>
      <c r="F965" s="86" t="str">
        <f>IFERROR(""&amp;INDEX(Backlog!E$6:E$1005,Calculation!$B965,1),"")</f>
        <v/>
      </c>
      <c r="G965" s="86" t="str">
        <f>IFERROR(""&amp;INDEX(Backlog!F$6:F$1005,Calculation!$B965,1),"")</f>
        <v/>
      </c>
      <c r="H965" s="86" t="str">
        <f>IFERROR(IF(INDEX(Backlog!G$6:G$1005,Calculation!$B965,1)="","",INDEX(Backlog!G$6:G$1005,Calculation!$B965,1)),"")</f>
        <v/>
      </c>
      <c r="I965" s="86" t="str">
        <f>IFERROR(IF(INDEX(Backlog!H$6:H$1005,Calculation!$B965,1)="","Not set",INDEX(Backlog!H$6:H$1005,Calculation!$B965,1)),"")</f>
        <v>Not set</v>
      </c>
      <c r="J965" s="86" t="str">
        <f>IFERROR(""&amp;INDEX(Backlog!I$6:I$1005,Calculation!$B965,1),"")</f>
        <v/>
      </c>
      <c r="K965" s="86" t="str">
        <f>IFERROR(IF(LEN(INDEX(Backlog!J$6:J$1005,Calculation!$B965,1))=0,"Not set",INDEX(Backlog!J$6:J$1005,Calculation!$B965,1)),"")</f>
        <v>Not set</v>
      </c>
      <c r="L965" s="105" t="str">
        <f>IFERROR(IF(INDEX(Backlog!K$6:K$1005,Calculation!$B965,1)="","",INDEX(Backlog!K$6:K$1005,Calculation!$B965,1)),"")</f>
        <v/>
      </c>
      <c r="M965" s="105" t="str">
        <f t="shared" ref="M965:M1004" si="302">IFERROR(INDEX($DF$12:$DF$23,MONTH(L965),1)&amp;" "&amp;DAY(L965)&amp;", "&amp;YEAR(L965),"")</f>
        <v/>
      </c>
      <c r="N965" s="105" t="str">
        <f>IFERROR(IF(INDEX(Backlog!L$6:L$1005,Calculation!$B965,1)="","",INDEX(Backlog!L$6:L$1005,Calculation!$B965,1)),"")</f>
        <v/>
      </c>
      <c r="O965" s="105" t="str">
        <f t="shared" ref="O965:O1004" si="303">IFERROR(INDEX($DF$12:$DF$23,MONTH(N965),1)&amp;" "&amp;DAY(N965)&amp;", "&amp;YEAR(N965),"")</f>
        <v/>
      </c>
      <c r="P965" s="86" t="str">
        <f>IFERROR(""&amp;INDEX(Backlog!M$6:M$1005,Calculation!$B965,1),"")</f>
        <v/>
      </c>
      <c r="Q965" s="106" t="str">
        <f t="shared" ref="Q965:Q1004" si="304">IF(AND(ISNUMBER(L965),ISNUMBER(N965)),N965-L965,"")</f>
        <v/>
      </c>
      <c r="R965" s="106">
        <f t="shared" ref="R965:R1004" si="305">IF(AND(LEN(C965)&gt;0,LEN(F965)&gt;0),1,0)</f>
        <v>0</v>
      </c>
      <c r="T965" s="107">
        <f t="shared" ref="T965:T1004" si="306">IF(OR(KanbanSprintFilter="",KanbanSprintFilter="All"),1,IF(""&amp;KanbanSprintFilter=""&amp;D965,1,0))</f>
        <v>0</v>
      </c>
      <c r="U965" s="86">
        <f t="shared" ref="U965:U1004" si="307">IF(OR(KanbanResponsibleFilter="",KanbanResponsibleFilter="All"),1,IF(""&amp;KanbanResponsibleFilter=""&amp;G965,1,0))</f>
        <v>1</v>
      </c>
      <c r="V965" s="86">
        <f t="shared" ref="V965:V1004" si="308">IF(OR(ttFilter="",ttFilter="All"),1,IF(""&amp;ttFilter=""&amp;E965,1,0))</f>
        <v>1</v>
      </c>
      <c r="W965" s="86">
        <f t="shared" ref="W965:W1004" si="309">IF(OR(KanbanPriorityFilter="",KanbanPriorityFilter="All"),1,IF(""&amp;KanbanPriorityFilter=""&amp;I965,1,0))</f>
        <v>1</v>
      </c>
      <c r="X965" s="86">
        <f t="shared" si="298"/>
        <v>0</v>
      </c>
      <c r="Y965" s="86" t="str">
        <f t="shared" ref="Y965:Y1004" si="310">IF(KanbanRow1=$DG$12,"#" &amp; C965 &amp;" - "&amp; F965, IF(KanbanRow1=$DG$13,F965,C965))</f>
        <v xml:space="preserve">#0 - </v>
      </c>
      <c r="Z965" s="86" t="str">
        <f t="shared" ref="Z965:Z1004" si="311">IFERROR(IF(LEN(INDEX(C965:P965,1,MATCH(KanbanRow2,$C$3:$P$3,0)))=0,"-",INDEX(C965:P965,1,MATCH(KanbanRow2,$C$3:$P$3,0))),"-")</f>
        <v>-</v>
      </c>
      <c r="AA965" s="86" t="str">
        <f>IF(X965=0,"",IF(LEN(K965)=0,COLUMN(Kanban!$D$8),IFERROR(MATCH(K965,Kanban!$A$8:$AI$8,0),COLUMN(Kanban!$D$8))))</f>
        <v/>
      </c>
      <c r="AB965" s="86" t="str">
        <f>IF(X965=0,"",2*COUNTIF($AA$5:AA965,AA965)+$AF$5)</f>
        <v/>
      </c>
      <c r="AC965" s="106" t="str">
        <f t="shared" si="299"/>
        <v>-</v>
      </c>
      <c r="BF965" s="111" t="str">
        <f t="array" ref="BF965">IFERROR(SMALL(IF($D$5:$D$1004=$AP$6,$N$5:$N$1004,""),B965),"")</f>
        <v/>
      </c>
      <c r="BG965" s="112" t="str">
        <f>IF(IFERROR(MATCH(BF965,$BF$4:BF964,0),0)=0,MAX($BG$4:BG964)+1,"")</f>
        <v/>
      </c>
      <c r="BH965" s="113" t="str">
        <f t="shared" ref="BH965:BH1004" si="312">IFERROR(INDEX($BF$5:$BF$1004,MATCH(B965,$BG$5:$BG$1004,0),1),"")</f>
        <v/>
      </c>
      <c r="BI965" s="112" t="str">
        <f t="shared" ref="BI965:BI1005" si="313">IFERROR(BH965-sprintStartDate,"")</f>
        <v/>
      </c>
      <c r="BJ965" s="86" t="str">
        <f t="shared" ref="BJ965:BJ1004" si="314">IF(BH965="","",COUNTIFS($N$5:$N$1004,BH965,$D$5:$D$1004,$AP$6,$E$5:$E$1004,$AP$13,$J$5:$J$1004,$AP$15))</f>
        <v/>
      </c>
      <c r="BK965" s="86" t="str">
        <f t="shared" si="300"/>
        <v/>
      </c>
      <c r="BL965" s="86" t="str">
        <f t="shared" ref="BL965:BL1004" si="315">IF(BH965="","",SUMIFS($H$5:$H$1004,$N$5:$N$1004,BH965,$D$5:$D$1004,$AP$6,$E$5:$E$1004,$AP$13,$J$5:$J$1004,$AP$15))</f>
        <v/>
      </c>
      <c r="BM965" s="86" t="str">
        <f t="shared" si="301"/>
        <v/>
      </c>
    </row>
    <row r="966" spans="2:65" s="7" customFormat="1" x14ac:dyDescent="0.25">
      <c r="B966" s="104">
        <v>962</v>
      </c>
      <c r="C966" s="86">
        <f>IFERROR(INDEX(Backlog!B$6:B$1005,Calculation!$B966,1),"")</f>
        <v>0</v>
      </c>
      <c r="D966" s="86" t="str">
        <f>IFERROR(IF(INDEX(Backlog!C$6:C$1005,Calculation!$B966,1)="","",INDEX(Backlog!C$6:C$1005,Calculation!$B966,1)),"")</f>
        <v/>
      </c>
      <c r="E966" s="86" t="str">
        <f>IFERROR(""&amp;INDEX(Backlog!D$6:D$1005,Calculation!$B966,1),"")</f>
        <v/>
      </c>
      <c r="F966" s="86" t="str">
        <f>IFERROR(""&amp;INDEX(Backlog!E$6:E$1005,Calculation!$B966,1),"")</f>
        <v/>
      </c>
      <c r="G966" s="86" t="str">
        <f>IFERROR(""&amp;INDEX(Backlog!F$6:F$1005,Calculation!$B966,1),"")</f>
        <v/>
      </c>
      <c r="H966" s="86" t="str">
        <f>IFERROR(IF(INDEX(Backlog!G$6:G$1005,Calculation!$B966,1)="","",INDEX(Backlog!G$6:G$1005,Calculation!$B966,1)),"")</f>
        <v/>
      </c>
      <c r="I966" s="86" t="str">
        <f>IFERROR(IF(INDEX(Backlog!H$6:H$1005,Calculation!$B966,1)="","Not set",INDEX(Backlog!H$6:H$1005,Calculation!$B966,1)),"")</f>
        <v>Not set</v>
      </c>
      <c r="J966" s="86" t="str">
        <f>IFERROR(""&amp;INDEX(Backlog!I$6:I$1005,Calculation!$B966,1),"")</f>
        <v/>
      </c>
      <c r="K966" s="86" t="str">
        <f>IFERROR(IF(LEN(INDEX(Backlog!J$6:J$1005,Calculation!$B966,1))=0,"Not set",INDEX(Backlog!J$6:J$1005,Calculation!$B966,1)),"")</f>
        <v>Not set</v>
      </c>
      <c r="L966" s="105" t="str">
        <f>IFERROR(IF(INDEX(Backlog!K$6:K$1005,Calculation!$B966,1)="","",INDEX(Backlog!K$6:K$1005,Calculation!$B966,1)),"")</f>
        <v/>
      </c>
      <c r="M966" s="105" t="str">
        <f t="shared" si="302"/>
        <v/>
      </c>
      <c r="N966" s="105" t="str">
        <f>IFERROR(IF(INDEX(Backlog!L$6:L$1005,Calculation!$B966,1)="","",INDEX(Backlog!L$6:L$1005,Calculation!$B966,1)),"")</f>
        <v/>
      </c>
      <c r="O966" s="105" t="str">
        <f t="shared" si="303"/>
        <v/>
      </c>
      <c r="P966" s="86" t="str">
        <f>IFERROR(""&amp;INDEX(Backlog!M$6:M$1005,Calculation!$B966,1),"")</f>
        <v/>
      </c>
      <c r="Q966" s="106" t="str">
        <f t="shared" si="304"/>
        <v/>
      </c>
      <c r="R966" s="106">
        <f t="shared" si="305"/>
        <v>0</v>
      </c>
      <c r="T966" s="107">
        <f t="shared" si="306"/>
        <v>0</v>
      </c>
      <c r="U966" s="86">
        <f t="shared" si="307"/>
        <v>1</v>
      </c>
      <c r="V966" s="86">
        <f t="shared" si="308"/>
        <v>1</v>
      </c>
      <c r="W966" s="86">
        <f t="shared" si="309"/>
        <v>1</v>
      </c>
      <c r="X966" s="86">
        <f t="shared" ref="X966:X1004" si="316">R966*T966*U966*V966*W966</f>
        <v>0</v>
      </c>
      <c r="Y966" s="86" t="str">
        <f t="shared" si="310"/>
        <v xml:space="preserve">#0 - </v>
      </c>
      <c r="Z966" s="86" t="str">
        <f t="shared" si="311"/>
        <v>-</v>
      </c>
      <c r="AA966" s="86" t="str">
        <f>IF(X966=0,"",IF(LEN(K966)=0,COLUMN(Kanban!$D$8),IFERROR(MATCH(K966,Kanban!$A$8:$AI$8,0),COLUMN(Kanban!$D$8))))</f>
        <v/>
      </c>
      <c r="AB966" s="86" t="str">
        <f>IF(X966=0,"",2*COUNTIF($AA$5:AA966,AA966)+$AF$5)</f>
        <v/>
      </c>
      <c r="AC966" s="106" t="str">
        <f t="shared" ref="AC966:AC1004" si="317">AA966&amp;"-"&amp;AB966</f>
        <v>-</v>
      </c>
      <c r="BF966" s="111" t="str">
        <f t="array" ref="BF966">IFERROR(SMALL(IF($D$5:$D$1004=$AP$6,$N$5:$N$1004,""),B966),"")</f>
        <v/>
      </c>
      <c r="BG966" s="112" t="str">
        <f>IF(IFERROR(MATCH(BF966,$BF$4:BF965,0),0)=0,MAX($BG$4:BG965)+1,"")</f>
        <v/>
      </c>
      <c r="BH966" s="113" t="str">
        <f t="shared" si="312"/>
        <v/>
      </c>
      <c r="BI966" s="112" t="str">
        <f t="shared" si="313"/>
        <v/>
      </c>
      <c r="BJ966" s="86" t="str">
        <f t="shared" si="314"/>
        <v/>
      </c>
      <c r="BK966" s="86" t="str">
        <f t="shared" ref="BK966:BK1004" si="318">IFERROR(BJ966+IF(ISNUMBER(BK965),BK965,0),"")</f>
        <v/>
      </c>
      <c r="BL966" s="86" t="str">
        <f t="shared" si="315"/>
        <v/>
      </c>
      <c r="BM966" s="86" t="str">
        <f t="shared" ref="BM966:BM1004" si="319">IFERROR($BM$4-BK966,"")</f>
        <v/>
      </c>
    </row>
    <row r="967" spans="2:65" s="7" customFormat="1" x14ac:dyDescent="0.25">
      <c r="B967" s="104">
        <v>963</v>
      </c>
      <c r="C967" s="86">
        <f>IFERROR(INDEX(Backlog!B$6:B$1005,Calculation!$B967,1),"")</f>
        <v>0</v>
      </c>
      <c r="D967" s="86" t="str">
        <f>IFERROR(IF(INDEX(Backlog!C$6:C$1005,Calculation!$B967,1)="","",INDEX(Backlog!C$6:C$1005,Calculation!$B967,1)),"")</f>
        <v/>
      </c>
      <c r="E967" s="86" t="str">
        <f>IFERROR(""&amp;INDEX(Backlog!D$6:D$1005,Calculation!$B967,1),"")</f>
        <v/>
      </c>
      <c r="F967" s="86" t="str">
        <f>IFERROR(""&amp;INDEX(Backlog!E$6:E$1005,Calculation!$B967,1),"")</f>
        <v/>
      </c>
      <c r="G967" s="86" t="str">
        <f>IFERROR(""&amp;INDEX(Backlog!F$6:F$1005,Calculation!$B967,1),"")</f>
        <v/>
      </c>
      <c r="H967" s="86" t="str">
        <f>IFERROR(IF(INDEX(Backlog!G$6:G$1005,Calculation!$B967,1)="","",INDEX(Backlog!G$6:G$1005,Calculation!$B967,1)),"")</f>
        <v/>
      </c>
      <c r="I967" s="86" t="str">
        <f>IFERROR(IF(INDEX(Backlog!H$6:H$1005,Calculation!$B967,1)="","Not set",INDEX(Backlog!H$6:H$1005,Calculation!$B967,1)),"")</f>
        <v>Not set</v>
      </c>
      <c r="J967" s="86" t="str">
        <f>IFERROR(""&amp;INDEX(Backlog!I$6:I$1005,Calculation!$B967,1),"")</f>
        <v/>
      </c>
      <c r="K967" s="86" t="str">
        <f>IFERROR(IF(LEN(INDEX(Backlog!J$6:J$1005,Calculation!$B967,1))=0,"Not set",INDEX(Backlog!J$6:J$1005,Calculation!$B967,1)),"")</f>
        <v>Not set</v>
      </c>
      <c r="L967" s="105" t="str">
        <f>IFERROR(IF(INDEX(Backlog!K$6:K$1005,Calculation!$B967,1)="","",INDEX(Backlog!K$6:K$1005,Calculation!$B967,1)),"")</f>
        <v/>
      </c>
      <c r="M967" s="105" t="str">
        <f t="shared" si="302"/>
        <v/>
      </c>
      <c r="N967" s="105" t="str">
        <f>IFERROR(IF(INDEX(Backlog!L$6:L$1005,Calculation!$B967,1)="","",INDEX(Backlog!L$6:L$1005,Calculation!$B967,1)),"")</f>
        <v/>
      </c>
      <c r="O967" s="105" t="str">
        <f t="shared" si="303"/>
        <v/>
      </c>
      <c r="P967" s="86" t="str">
        <f>IFERROR(""&amp;INDEX(Backlog!M$6:M$1005,Calculation!$B967,1),"")</f>
        <v/>
      </c>
      <c r="Q967" s="106" t="str">
        <f t="shared" si="304"/>
        <v/>
      </c>
      <c r="R967" s="106">
        <f t="shared" si="305"/>
        <v>0</v>
      </c>
      <c r="T967" s="107">
        <f t="shared" si="306"/>
        <v>0</v>
      </c>
      <c r="U967" s="86">
        <f t="shared" si="307"/>
        <v>1</v>
      </c>
      <c r="V967" s="86">
        <f t="shared" si="308"/>
        <v>1</v>
      </c>
      <c r="W967" s="86">
        <f t="shared" si="309"/>
        <v>1</v>
      </c>
      <c r="X967" s="86">
        <f t="shared" si="316"/>
        <v>0</v>
      </c>
      <c r="Y967" s="86" t="str">
        <f t="shared" si="310"/>
        <v xml:space="preserve">#0 - </v>
      </c>
      <c r="Z967" s="86" t="str">
        <f t="shared" si="311"/>
        <v>-</v>
      </c>
      <c r="AA967" s="86" t="str">
        <f>IF(X967=0,"",IF(LEN(K967)=0,COLUMN(Kanban!$D$8),IFERROR(MATCH(K967,Kanban!$A$8:$AI$8,0),COLUMN(Kanban!$D$8))))</f>
        <v/>
      </c>
      <c r="AB967" s="86" t="str">
        <f>IF(X967=0,"",2*COUNTIF($AA$5:AA967,AA967)+$AF$5)</f>
        <v/>
      </c>
      <c r="AC967" s="106" t="str">
        <f t="shared" si="317"/>
        <v>-</v>
      </c>
      <c r="BF967" s="111" t="str">
        <f t="array" ref="BF967">IFERROR(SMALL(IF($D$5:$D$1004=$AP$6,$N$5:$N$1004,""),B967),"")</f>
        <v/>
      </c>
      <c r="BG967" s="112" t="str">
        <f>IF(IFERROR(MATCH(BF967,$BF$4:BF966,0),0)=0,MAX($BG$4:BG966)+1,"")</f>
        <v/>
      </c>
      <c r="BH967" s="113" t="str">
        <f t="shared" si="312"/>
        <v/>
      </c>
      <c r="BI967" s="112" t="str">
        <f t="shared" si="313"/>
        <v/>
      </c>
      <c r="BJ967" s="86" t="str">
        <f t="shared" si="314"/>
        <v/>
      </c>
      <c r="BK967" s="86" t="str">
        <f t="shared" si="318"/>
        <v/>
      </c>
      <c r="BL967" s="86" t="str">
        <f t="shared" si="315"/>
        <v/>
      </c>
      <c r="BM967" s="86" t="str">
        <f t="shared" si="319"/>
        <v/>
      </c>
    </row>
    <row r="968" spans="2:65" s="7" customFormat="1" x14ac:dyDescent="0.25">
      <c r="B968" s="104">
        <v>964</v>
      </c>
      <c r="C968" s="86">
        <f>IFERROR(INDEX(Backlog!B$6:B$1005,Calculation!$B968,1),"")</f>
        <v>0</v>
      </c>
      <c r="D968" s="86" t="str">
        <f>IFERROR(IF(INDEX(Backlog!C$6:C$1005,Calculation!$B968,1)="","",INDEX(Backlog!C$6:C$1005,Calculation!$B968,1)),"")</f>
        <v/>
      </c>
      <c r="E968" s="86" t="str">
        <f>IFERROR(""&amp;INDEX(Backlog!D$6:D$1005,Calculation!$B968,1),"")</f>
        <v/>
      </c>
      <c r="F968" s="86" t="str">
        <f>IFERROR(""&amp;INDEX(Backlog!E$6:E$1005,Calculation!$B968,1),"")</f>
        <v/>
      </c>
      <c r="G968" s="86" t="str">
        <f>IFERROR(""&amp;INDEX(Backlog!F$6:F$1005,Calculation!$B968,1),"")</f>
        <v/>
      </c>
      <c r="H968" s="86" t="str">
        <f>IFERROR(IF(INDEX(Backlog!G$6:G$1005,Calculation!$B968,1)="","",INDEX(Backlog!G$6:G$1005,Calculation!$B968,1)),"")</f>
        <v/>
      </c>
      <c r="I968" s="86" t="str">
        <f>IFERROR(IF(INDEX(Backlog!H$6:H$1005,Calculation!$B968,1)="","Not set",INDEX(Backlog!H$6:H$1005,Calculation!$B968,1)),"")</f>
        <v>Not set</v>
      </c>
      <c r="J968" s="86" t="str">
        <f>IFERROR(""&amp;INDEX(Backlog!I$6:I$1005,Calculation!$B968,1),"")</f>
        <v/>
      </c>
      <c r="K968" s="86" t="str">
        <f>IFERROR(IF(LEN(INDEX(Backlog!J$6:J$1005,Calculation!$B968,1))=0,"Not set",INDEX(Backlog!J$6:J$1005,Calculation!$B968,1)),"")</f>
        <v>Not set</v>
      </c>
      <c r="L968" s="105" t="str">
        <f>IFERROR(IF(INDEX(Backlog!K$6:K$1005,Calculation!$B968,1)="","",INDEX(Backlog!K$6:K$1005,Calculation!$B968,1)),"")</f>
        <v/>
      </c>
      <c r="M968" s="105" t="str">
        <f t="shared" si="302"/>
        <v/>
      </c>
      <c r="N968" s="105" t="str">
        <f>IFERROR(IF(INDEX(Backlog!L$6:L$1005,Calculation!$B968,1)="","",INDEX(Backlog!L$6:L$1005,Calculation!$B968,1)),"")</f>
        <v/>
      </c>
      <c r="O968" s="105" t="str">
        <f t="shared" si="303"/>
        <v/>
      </c>
      <c r="P968" s="86" t="str">
        <f>IFERROR(""&amp;INDEX(Backlog!M$6:M$1005,Calculation!$B968,1),"")</f>
        <v/>
      </c>
      <c r="Q968" s="106" t="str">
        <f t="shared" si="304"/>
        <v/>
      </c>
      <c r="R968" s="106">
        <f t="shared" si="305"/>
        <v>0</v>
      </c>
      <c r="T968" s="107">
        <f t="shared" si="306"/>
        <v>0</v>
      </c>
      <c r="U968" s="86">
        <f t="shared" si="307"/>
        <v>1</v>
      </c>
      <c r="V968" s="86">
        <f t="shared" si="308"/>
        <v>1</v>
      </c>
      <c r="W968" s="86">
        <f t="shared" si="309"/>
        <v>1</v>
      </c>
      <c r="X968" s="86">
        <f t="shared" si="316"/>
        <v>0</v>
      </c>
      <c r="Y968" s="86" t="str">
        <f t="shared" si="310"/>
        <v xml:space="preserve">#0 - </v>
      </c>
      <c r="Z968" s="86" t="str">
        <f t="shared" si="311"/>
        <v>-</v>
      </c>
      <c r="AA968" s="86" t="str">
        <f>IF(X968=0,"",IF(LEN(K968)=0,COLUMN(Kanban!$D$8),IFERROR(MATCH(K968,Kanban!$A$8:$AI$8,0),COLUMN(Kanban!$D$8))))</f>
        <v/>
      </c>
      <c r="AB968" s="86" t="str">
        <f>IF(X968=0,"",2*COUNTIF($AA$5:AA968,AA968)+$AF$5)</f>
        <v/>
      </c>
      <c r="AC968" s="106" t="str">
        <f t="shared" si="317"/>
        <v>-</v>
      </c>
      <c r="BF968" s="111" t="str">
        <f t="array" ref="BF968">IFERROR(SMALL(IF($D$5:$D$1004=$AP$6,$N$5:$N$1004,""),B968),"")</f>
        <v/>
      </c>
      <c r="BG968" s="112" t="str">
        <f>IF(IFERROR(MATCH(BF968,$BF$4:BF967,0),0)=0,MAX($BG$4:BG967)+1,"")</f>
        <v/>
      </c>
      <c r="BH968" s="113" t="str">
        <f t="shared" si="312"/>
        <v/>
      </c>
      <c r="BI968" s="112" t="str">
        <f t="shared" si="313"/>
        <v/>
      </c>
      <c r="BJ968" s="86" t="str">
        <f t="shared" si="314"/>
        <v/>
      </c>
      <c r="BK968" s="86" t="str">
        <f t="shared" si="318"/>
        <v/>
      </c>
      <c r="BL968" s="86" t="str">
        <f t="shared" si="315"/>
        <v/>
      </c>
      <c r="BM968" s="86" t="str">
        <f t="shared" si="319"/>
        <v/>
      </c>
    </row>
    <row r="969" spans="2:65" s="7" customFormat="1" x14ac:dyDescent="0.25">
      <c r="B969" s="104">
        <v>965</v>
      </c>
      <c r="C969" s="86">
        <f>IFERROR(INDEX(Backlog!B$6:B$1005,Calculation!$B969,1),"")</f>
        <v>0</v>
      </c>
      <c r="D969" s="86" t="str">
        <f>IFERROR(IF(INDEX(Backlog!C$6:C$1005,Calculation!$B969,1)="","",INDEX(Backlog!C$6:C$1005,Calculation!$B969,1)),"")</f>
        <v/>
      </c>
      <c r="E969" s="86" t="str">
        <f>IFERROR(""&amp;INDEX(Backlog!D$6:D$1005,Calculation!$B969,1),"")</f>
        <v/>
      </c>
      <c r="F969" s="86" t="str">
        <f>IFERROR(""&amp;INDEX(Backlog!E$6:E$1005,Calculation!$B969,1),"")</f>
        <v/>
      </c>
      <c r="G969" s="86" t="str">
        <f>IFERROR(""&amp;INDEX(Backlog!F$6:F$1005,Calculation!$B969,1),"")</f>
        <v/>
      </c>
      <c r="H969" s="86" t="str">
        <f>IFERROR(IF(INDEX(Backlog!G$6:G$1005,Calculation!$B969,1)="","",INDEX(Backlog!G$6:G$1005,Calculation!$B969,1)),"")</f>
        <v/>
      </c>
      <c r="I969" s="86" t="str">
        <f>IFERROR(IF(INDEX(Backlog!H$6:H$1005,Calculation!$B969,1)="","Not set",INDEX(Backlog!H$6:H$1005,Calculation!$B969,1)),"")</f>
        <v>Not set</v>
      </c>
      <c r="J969" s="86" t="str">
        <f>IFERROR(""&amp;INDEX(Backlog!I$6:I$1005,Calculation!$B969,1),"")</f>
        <v/>
      </c>
      <c r="K969" s="86" t="str">
        <f>IFERROR(IF(LEN(INDEX(Backlog!J$6:J$1005,Calculation!$B969,1))=0,"Not set",INDEX(Backlog!J$6:J$1005,Calculation!$B969,1)),"")</f>
        <v>Not set</v>
      </c>
      <c r="L969" s="105" t="str">
        <f>IFERROR(IF(INDEX(Backlog!K$6:K$1005,Calculation!$B969,1)="","",INDEX(Backlog!K$6:K$1005,Calculation!$B969,1)),"")</f>
        <v/>
      </c>
      <c r="M969" s="105" t="str">
        <f t="shared" si="302"/>
        <v/>
      </c>
      <c r="N969" s="105" t="str">
        <f>IFERROR(IF(INDEX(Backlog!L$6:L$1005,Calculation!$B969,1)="","",INDEX(Backlog!L$6:L$1005,Calculation!$B969,1)),"")</f>
        <v/>
      </c>
      <c r="O969" s="105" t="str">
        <f t="shared" si="303"/>
        <v/>
      </c>
      <c r="P969" s="86" t="str">
        <f>IFERROR(""&amp;INDEX(Backlog!M$6:M$1005,Calculation!$B969,1),"")</f>
        <v/>
      </c>
      <c r="Q969" s="106" t="str">
        <f t="shared" si="304"/>
        <v/>
      </c>
      <c r="R969" s="106">
        <f t="shared" si="305"/>
        <v>0</v>
      </c>
      <c r="T969" s="107">
        <f t="shared" si="306"/>
        <v>0</v>
      </c>
      <c r="U969" s="86">
        <f t="shared" si="307"/>
        <v>1</v>
      </c>
      <c r="V969" s="86">
        <f t="shared" si="308"/>
        <v>1</v>
      </c>
      <c r="W969" s="86">
        <f t="shared" si="309"/>
        <v>1</v>
      </c>
      <c r="X969" s="86">
        <f t="shared" si="316"/>
        <v>0</v>
      </c>
      <c r="Y969" s="86" t="str">
        <f t="shared" si="310"/>
        <v xml:space="preserve">#0 - </v>
      </c>
      <c r="Z969" s="86" t="str">
        <f t="shared" si="311"/>
        <v>-</v>
      </c>
      <c r="AA969" s="86" t="str">
        <f>IF(X969=0,"",IF(LEN(K969)=0,COLUMN(Kanban!$D$8),IFERROR(MATCH(K969,Kanban!$A$8:$AI$8,0),COLUMN(Kanban!$D$8))))</f>
        <v/>
      </c>
      <c r="AB969" s="86" t="str">
        <f>IF(X969=0,"",2*COUNTIF($AA$5:AA969,AA969)+$AF$5)</f>
        <v/>
      </c>
      <c r="AC969" s="106" t="str">
        <f t="shared" si="317"/>
        <v>-</v>
      </c>
      <c r="BF969" s="111" t="str">
        <f t="array" ref="BF969">IFERROR(SMALL(IF($D$5:$D$1004=$AP$6,$N$5:$N$1004,""),B969),"")</f>
        <v/>
      </c>
      <c r="BG969" s="112" t="str">
        <f>IF(IFERROR(MATCH(BF969,$BF$4:BF968,0),0)=0,MAX($BG$4:BG968)+1,"")</f>
        <v/>
      </c>
      <c r="BH969" s="113" t="str">
        <f t="shared" si="312"/>
        <v/>
      </c>
      <c r="BI969" s="112" t="str">
        <f t="shared" si="313"/>
        <v/>
      </c>
      <c r="BJ969" s="86" t="str">
        <f t="shared" si="314"/>
        <v/>
      </c>
      <c r="BK969" s="86" t="str">
        <f t="shared" si="318"/>
        <v/>
      </c>
      <c r="BL969" s="86" t="str">
        <f t="shared" si="315"/>
        <v/>
      </c>
      <c r="BM969" s="86" t="str">
        <f t="shared" si="319"/>
        <v/>
      </c>
    </row>
    <row r="970" spans="2:65" s="7" customFormat="1" x14ac:dyDescent="0.25">
      <c r="B970" s="104">
        <v>966</v>
      </c>
      <c r="C970" s="86">
        <f>IFERROR(INDEX(Backlog!B$6:B$1005,Calculation!$B970,1),"")</f>
        <v>0</v>
      </c>
      <c r="D970" s="86" t="str">
        <f>IFERROR(IF(INDEX(Backlog!C$6:C$1005,Calculation!$B970,1)="","",INDEX(Backlog!C$6:C$1005,Calculation!$B970,1)),"")</f>
        <v/>
      </c>
      <c r="E970" s="86" t="str">
        <f>IFERROR(""&amp;INDEX(Backlog!D$6:D$1005,Calculation!$B970,1),"")</f>
        <v/>
      </c>
      <c r="F970" s="86" t="str">
        <f>IFERROR(""&amp;INDEX(Backlog!E$6:E$1005,Calculation!$B970,1),"")</f>
        <v/>
      </c>
      <c r="G970" s="86" t="str">
        <f>IFERROR(""&amp;INDEX(Backlog!F$6:F$1005,Calculation!$B970,1),"")</f>
        <v/>
      </c>
      <c r="H970" s="86" t="str">
        <f>IFERROR(IF(INDEX(Backlog!G$6:G$1005,Calculation!$B970,1)="","",INDEX(Backlog!G$6:G$1005,Calculation!$B970,1)),"")</f>
        <v/>
      </c>
      <c r="I970" s="86" t="str">
        <f>IFERROR(IF(INDEX(Backlog!H$6:H$1005,Calculation!$B970,1)="","Not set",INDEX(Backlog!H$6:H$1005,Calculation!$B970,1)),"")</f>
        <v>Not set</v>
      </c>
      <c r="J970" s="86" t="str">
        <f>IFERROR(""&amp;INDEX(Backlog!I$6:I$1005,Calculation!$B970,1),"")</f>
        <v/>
      </c>
      <c r="K970" s="86" t="str">
        <f>IFERROR(IF(LEN(INDEX(Backlog!J$6:J$1005,Calculation!$B970,1))=0,"Not set",INDEX(Backlog!J$6:J$1005,Calculation!$B970,1)),"")</f>
        <v>Not set</v>
      </c>
      <c r="L970" s="105" t="str">
        <f>IFERROR(IF(INDEX(Backlog!K$6:K$1005,Calculation!$B970,1)="","",INDEX(Backlog!K$6:K$1005,Calculation!$B970,1)),"")</f>
        <v/>
      </c>
      <c r="M970" s="105" t="str">
        <f t="shared" si="302"/>
        <v/>
      </c>
      <c r="N970" s="105" t="str">
        <f>IFERROR(IF(INDEX(Backlog!L$6:L$1005,Calculation!$B970,1)="","",INDEX(Backlog!L$6:L$1005,Calculation!$B970,1)),"")</f>
        <v/>
      </c>
      <c r="O970" s="105" t="str">
        <f t="shared" si="303"/>
        <v/>
      </c>
      <c r="P970" s="86" t="str">
        <f>IFERROR(""&amp;INDEX(Backlog!M$6:M$1005,Calculation!$B970,1),"")</f>
        <v/>
      </c>
      <c r="Q970" s="106" t="str">
        <f t="shared" si="304"/>
        <v/>
      </c>
      <c r="R970" s="106">
        <f t="shared" si="305"/>
        <v>0</v>
      </c>
      <c r="T970" s="107">
        <f t="shared" si="306"/>
        <v>0</v>
      </c>
      <c r="U970" s="86">
        <f t="shared" si="307"/>
        <v>1</v>
      </c>
      <c r="V970" s="86">
        <f t="shared" si="308"/>
        <v>1</v>
      </c>
      <c r="W970" s="86">
        <f t="shared" si="309"/>
        <v>1</v>
      </c>
      <c r="X970" s="86">
        <f t="shared" si="316"/>
        <v>0</v>
      </c>
      <c r="Y970" s="86" t="str">
        <f t="shared" si="310"/>
        <v xml:space="preserve">#0 - </v>
      </c>
      <c r="Z970" s="86" t="str">
        <f t="shared" si="311"/>
        <v>-</v>
      </c>
      <c r="AA970" s="86" t="str">
        <f>IF(X970=0,"",IF(LEN(K970)=0,COLUMN(Kanban!$D$8),IFERROR(MATCH(K970,Kanban!$A$8:$AI$8,0),COLUMN(Kanban!$D$8))))</f>
        <v/>
      </c>
      <c r="AB970" s="86" t="str">
        <f>IF(X970=0,"",2*COUNTIF($AA$5:AA970,AA970)+$AF$5)</f>
        <v/>
      </c>
      <c r="AC970" s="106" t="str">
        <f t="shared" si="317"/>
        <v>-</v>
      </c>
      <c r="BF970" s="111" t="str">
        <f t="array" ref="BF970">IFERROR(SMALL(IF($D$5:$D$1004=$AP$6,$N$5:$N$1004,""),B970),"")</f>
        <v/>
      </c>
      <c r="BG970" s="112" t="str">
        <f>IF(IFERROR(MATCH(BF970,$BF$4:BF969,0),0)=0,MAX($BG$4:BG969)+1,"")</f>
        <v/>
      </c>
      <c r="BH970" s="113" t="str">
        <f t="shared" si="312"/>
        <v/>
      </c>
      <c r="BI970" s="112" t="str">
        <f t="shared" si="313"/>
        <v/>
      </c>
      <c r="BJ970" s="86" t="str">
        <f t="shared" si="314"/>
        <v/>
      </c>
      <c r="BK970" s="86" t="str">
        <f t="shared" si="318"/>
        <v/>
      </c>
      <c r="BL970" s="86" t="str">
        <f t="shared" si="315"/>
        <v/>
      </c>
      <c r="BM970" s="86" t="str">
        <f t="shared" si="319"/>
        <v/>
      </c>
    </row>
    <row r="971" spans="2:65" s="7" customFormat="1" x14ac:dyDescent="0.25">
      <c r="B971" s="104">
        <v>967</v>
      </c>
      <c r="C971" s="86">
        <f>IFERROR(INDEX(Backlog!B$6:B$1005,Calculation!$B971,1),"")</f>
        <v>0</v>
      </c>
      <c r="D971" s="86" t="str">
        <f>IFERROR(IF(INDEX(Backlog!C$6:C$1005,Calculation!$B971,1)="","",INDEX(Backlog!C$6:C$1005,Calculation!$B971,1)),"")</f>
        <v/>
      </c>
      <c r="E971" s="86" t="str">
        <f>IFERROR(""&amp;INDEX(Backlog!D$6:D$1005,Calculation!$B971,1),"")</f>
        <v/>
      </c>
      <c r="F971" s="86" t="str">
        <f>IFERROR(""&amp;INDEX(Backlog!E$6:E$1005,Calculation!$B971,1),"")</f>
        <v/>
      </c>
      <c r="G971" s="86" t="str">
        <f>IFERROR(""&amp;INDEX(Backlog!F$6:F$1005,Calculation!$B971,1),"")</f>
        <v/>
      </c>
      <c r="H971" s="86" t="str">
        <f>IFERROR(IF(INDEX(Backlog!G$6:G$1005,Calculation!$B971,1)="","",INDEX(Backlog!G$6:G$1005,Calculation!$B971,1)),"")</f>
        <v/>
      </c>
      <c r="I971" s="86" t="str">
        <f>IFERROR(IF(INDEX(Backlog!H$6:H$1005,Calculation!$B971,1)="","Not set",INDEX(Backlog!H$6:H$1005,Calculation!$B971,1)),"")</f>
        <v>Not set</v>
      </c>
      <c r="J971" s="86" t="str">
        <f>IFERROR(""&amp;INDEX(Backlog!I$6:I$1005,Calculation!$B971,1),"")</f>
        <v/>
      </c>
      <c r="K971" s="86" t="str">
        <f>IFERROR(IF(LEN(INDEX(Backlog!J$6:J$1005,Calculation!$B971,1))=0,"Not set",INDEX(Backlog!J$6:J$1005,Calculation!$B971,1)),"")</f>
        <v>Not set</v>
      </c>
      <c r="L971" s="105" t="str">
        <f>IFERROR(IF(INDEX(Backlog!K$6:K$1005,Calculation!$B971,1)="","",INDEX(Backlog!K$6:K$1005,Calculation!$B971,1)),"")</f>
        <v/>
      </c>
      <c r="M971" s="105" t="str">
        <f t="shared" si="302"/>
        <v/>
      </c>
      <c r="N971" s="105" t="str">
        <f>IFERROR(IF(INDEX(Backlog!L$6:L$1005,Calculation!$B971,1)="","",INDEX(Backlog!L$6:L$1005,Calculation!$B971,1)),"")</f>
        <v/>
      </c>
      <c r="O971" s="105" t="str">
        <f t="shared" si="303"/>
        <v/>
      </c>
      <c r="P971" s="86" t="str">
        <f>IFERROR(""&amp;INDEX(Backlog!M$6:M$1005,Calculation!$B971,1),"")</f>
        <v/>
      </c>
      <c r="Q971" s="106" t="str">
        <f t="shared" si="304"/>
        <v/>
      </c>
      <c r="R971" s="106">
        <f t="shared" si="305"/>
        <v>0</v>
      </c>
      <c r="T971" s="107">
        <f t="shared" si="306"/>
        <v>0</v>
      </c>
      <c r="U971" s="86">
        <f t="shared" si="307"/>
        <v>1</v>
      </c>
      <c r="V971" s="86">
        <f t="shared" si="308"/>
        <v>1</v>
      </c>
      <c r="W971" s="86">
        <f t="shared" si="309"/>
        <v>1</v>
      </c>
      <c r="X971" s="86">
        <f t="shared" si="316"/>
        <v>0</v>
      </c>
      <c r="Y971" s="86" t="str">
        <f t="shared" si="310"/>
        <v xml:space="preserve">#0 - </v>
      </c>
      <c r="Z971" s="86" t="str">
        <f t="shared" si="311"/>
        <v>-</v>
      </c>
      <c r="AA971" s="86" t="str">
        <f>IF(X971=0,"",IF(LEN(K971)=0,COLUMN(Kanban!$D$8),IFERROR(MATCH(K971,Kanban!$A$8:$AI$8,0),COLUMN(Kanban!$D$8))))</f>
        <v/>
      </c>
      <c r="AB971" s="86" t="str">
        <f>IF(X971=0,"",2*COUNTIF($AA$5:AA971,AA971)+$AF$5)</f>
        <v/>
      </c>
      <c r="AC971" s="106" t="str">
        <f t="shared" si="317"/>
        <v>-</v>
      </c>
      <c r="BF971" s="111" t="str">
        <f t="array" ref="BF971">IFERROR(SMALL(IF($D$5:$D$1004=$AP$6,$N$5:$N$1004,""),B971),"")</f>
        <v/>
      </c>
      <c r="BG971" s="112" t="str">
        <f>IF(IFERROR(MATCH(BF971,$BF$4:BF970,0),0)=0,MAX($BG$4:BG970)+1,"")</f>
        <v/>
      </c>
      <c r="BH971" s="113" t="str">
        <f t="shared" si="312"/>
        <v/>
      </c>
      <c r="BI971" s="112" t="str">
        <f t="shared" si="313"/>
        <v/>
      </c>
      <c r="BJ971" s="86" t="str">
        <f t="shared" si="314"/>
        <v/>
      </c>
      <c r="BK971" s="86" t="str">
        <f t="shared" si="318"/>
        <v/>
      </c>
      <c r="BL971" s="86" t="str">
        <f t="shared" si="315"/>
        <v/>
      </c>
      <c r="BM971" s="86" t="str">
        <f t="shared" si="319"/>
        <v/>
      </c>
    </row>
    <row r="972" spans="2:65" s="7" customFormat="1" x14ac:dyDescent="0.25">
      <c r="B972" s="104">
        <v>968</v>
      </c>
      <c r="C972" s="86">
        <f>IFERROR(INDEX(Backlog!B$6:B$1005,Calculation!$B972,1),"")</f>
        <v>0</v>
      </c>
      <c r="D972" s="86" t="str">
        <f>IFERROR(IF(INDEX(Backlog!C$6:C$1005,Calculation!$B972,1)="","",INDEX(Backlog!C$6:C$1005,Calculation!$B972,1)),"")</f>
        <v/>
      </c>
      <c r="E972" s="86" t="str">
        <f>IFERROR(""&amp;INDEX(Backlog!D$6:D$1005,Calculation!$B972,1),"")</f>
        <v/>
      </c>
      <c r="F972" s="86" t="str">
        <f>IFERROR(""&amp;INDEX(Backlog!E$6:E$1005,Calculation!$B972,1),"")</f>
        <v/>
      </c>
      <c r="G972" s="86" t="str">
        <f>IFERROR(""&amp;INDEX(Backlog!F$6:F$1005,Calculation!$B972,1),"")</f>
        <v/>
      </c>
      <c r="H972" s="86" t="str">
        <f>IFERROR(IF(INDEX(Backlog!G$6:G$1005,Calculation!$B972,1)="","",INDEX(Backlog!G$6:G$1005,Calculation!$B972,1)),"")</f>
        <v/>
      </c>
      <c r="I972" s="86" t="str">
        <f>IFERROR(IF(INDEX(Backlog!H$6:H$1005,Calculation!$B972,1)="","Not set",INDEX(Backlog!H$6:H$1005,Calculation!$B972,1)),"")</f>
        <v>Not set</v>
      </c>
      <c r="J972" s="86" t="str">
        <f>IFERROR(""&amp;INDEX(Backlog!I$6:I$1005,Calculation!$B972,1),"")</f>
        <v/>
      </c>
      <c r="K972" s="86" t="str">
        <f>IFERROR(IF(LEN(INDEX(Backlog!J$6:J$1005,Calculation!$B972,1))=0,"Not set",INDEX(Backlog!J$6:J$1005,Calculation!$B972,1)),"")</f>
        <v>Not set</v>
      </c>
      <c r="L972" s="105" t="str">
        <f>IFERROR(IF(INDEX(Backlog!K$6:K$1005,Calculation!$B972,1)="","",INDEX(Backlog!K$6:K$1005,Calculation!$B972,1)),"")</f>
        <v/>
      </c>
      <c r="M972" s="105" t="str">
        <f t="shared" si="302"/>
        <v/>
      </c>
      <c r="N972" s="105" t="str">
        <f>IFERROR(IF(INDEX(Backlog!L$6:L$1005,Calculation!$B972,1)="","",INDEX(Backlog!L$6:L$1005,Calculation!$B972,1)),"")</f>
        <v/>
      </c>
      <c r="O972" s="105" t="str">
        <f t="shared" si="303"/>
        <v/>
      </c>
      <c r="P972" s="86" t="str">
        <f>IFERROR(""&amp;INDEX(Backlog!M$6:M$1005,Calculation!$B972,1),"")</f>
        <v/>
      </c>
      <c r="Q972" s="106" t="str">
        <f t="shared" si="304"/>
        <v/>
      </c>
      <c r="R972" s="106">
        <f t="shared" si="305"/>
        <v>0</v>
      </c>
      <c r="T972" s="107">
        <f t="shared" si="306"/>
        <v>0</v>
      </c>
      <c r="U972" s="86">
        <f t="shared" si="307"/>
        <v>1</v>
      </c>
      <c r="V972" s="86">
        <f t="shared" si="308"/>
        <v>1</v>
      </c>
      <c r="W972" s="86">
        <f t="shared" si="309"/>
        <v>1</v>
      </c>
      <c r="X972" s="86">
        <f t="shared" si="316"/>
        <v>0</v>
      </c>
      <c r="Y972" s="86" t="str">
        <f t="shared" si="310"/>
        <v xml:space="preserve">#0 - </v>
      </c>
      <c r="Z972" s="86" t="str">
        <f t="shared" si="311"/>
        <v>-</v>
      </c>
      <c r="AA972" s="86" t="str">
        <f>IF(X972=0,"",IF(LEN(K972)=0,COLUMN(Kanban!$D$8),IFERROR(MATCH(K972,Kanban!$A$8:$AI$8,0),COLUMN(Kanban!$D$8))))</f>
        <v/>
      </c>
      <c r="AB972" s="86" t="str">
        <f>IF(X972=0,"",2*COUNTIF($AA$5:AA972,AA972)+$AF$5)</f>
        <v/>
      </c>
      <c r="AC972" s="106" t="str">
        <f t="shared" si="317"/>
        <v>-</v>
      </c>
      <c r="BF972" s="111" t="str">
        <f t="array" ref="BF972">IFERROR(SMALL(IF($D$5:$D$1004=$AP$6,$N$5:$N$1004,""),B972),"")</f>
        <v/>
      </c>
      <c r="BG972" s="112" t="str">
        <f>IF(IFERROR(MATCH(BF972,$BF$4:BF971,0),0)=0,MAX($BG$4:BG971)+1,"")</f>
        <v/>
      </c>
      <c r="BH972" s="113" t="str">
        <f t="shared" si="312"/>
        <v/>
      </c>
      <c r="BI972" s="112" t="str">
        <f t="shared" si="313"/>
        <v/>
      </c>
      <c r="BJ972" s="86" t="str">
        <f t="shared" si="314"/>
        <v/>
      </c>
      <c r="BK972" s="86" t="str">
        <f t="shared" si="318"/>
        <v/>
      </c>
      <c r="BL972" s="86" t="str">
        <f t="shared" si="315"/>
        <v/>
      </c>
      <c r="BM972" s="86" t="str">
        <f t="shared" si="319"/>
        <v/>
      </c>
    </row>
    <row r="973" spans="2:65" s="7" customFormat="1" x14ac:dyDescent="0.25">
      <c r="B973" s="104">
        <v>969</v>
      </c>
      <c r="C973" s="86">
        <f>IFERROR(INDEX(Backlog!B$6:B$1005,Calculation!$B973,1),"")</f>
        <v>0</v>
      </c>
      <c r="D973" s="86" t="str">
        <f>IFERROR(IF(INDEX(Backlog!C$6:C$1005,Calculation!$B973,1)="","",INDEX(Backlog!C$6:C$1005,Calculation!$B973,1)),"")</f>
        <v/>
      </c>
      <c r="E973" s="86" t="str">
        <f>IFERROR(""&amp;INDEX(Backlog!D$6:D$1005,Calculation!$B973,1),"")</f>
        <v/>
      </c>
      <c r="F973" s="86" t="str">
        <f>IFERROR(""&amp;INDEX(Backlog!E$6:E$1005,Calculation!$B973,1),"")</f>
        <v/>
      </c>
      <c r="G973" s="86" t="str">
        <f>IFERROR(""&amp;INDEX(Backlog!F$6:F$1005,Calculation!$B973,1),"")</f>
        <v/>
      </c>
      <c r="H973" s="86" t="str">
        <f>IFERROR(IF(INDEX(Backlog!G$6:G$1005,Calculation!$B973,1)="","",INDEX(Backlog!G$6:G$1005,Calculation!$B973,1)),"")</f>
        <v/>
      </c>
      <c r="I973" s="86" t="str">
        <f>IFERROR(IF(INDEX(Backlog!H$6:H$1005,Calculation!$B973,1)="","Not set",INDEX(Backlog!H$6:H$1005,Calculation!$B973,1)),"")</f>
        <v>Not set</v>
      </c>
      <c r="J973" s="86" t="str">
        <f>IFERROR(""&amp;INDEX(Backlog!I$6:I$1005,Calculation!$B973,1),"")</f>
        <v/>
      </c>
      <c r="K973" s="86" t="str">
        <f>IFERROR(IF(LEN(INDEX(Backlog!J$6:J$1005,Calculation!$B973,1))=0,"Not set",INDEX(Backlog!J$6:J$1005,Calculation!$B973,1)),"")</f>
        <v>Not set</v>
      </c>
      <c r="L973" s="105" t="str">
        <f>IFERROR(IF(INDEX(Backlog!K$6:K$1005,Calculation!$B973,1)="","",INDEX(Backlog!K$6:K$1005,Calculation!$B973,1)),"")</f>
        <v/>
      </c>
      <c r="M973" s="105" t="str">
        <f t="shared" si="302"/>
        <v/>
      </c>
      <c r="N973" s="105" t="str">
        <f>IFERROR(IF(INDEX(Backlog!L$6:L$1005,Calculation!$B973,1)="","",INDEX(Backlog!L$6:L$1005,Calculation!$B973,1)),"")</f>
        <v/>
      </c>
      <c r="O973" s="105" t="str">
        <f t="shared" si="303"/>
        <v/>
      </c>
      <c r="P973" s="86" t="str">
        <f>IFERROR(""&amp;INDEX(Backlog!M$6:M$1005,Calculation!$B973,1),"")</f>
        <v/>
      </c>
      <c r="Q973" s="106" t="str">
        <f t="shared" si="304"/>
        <v/>
      </c>
      <c r="R973" s="106">
        <f t="shared" si="305"/>
        <v>0</v>
      </c>
      <c r="T973" s="107">
        <f t="shared" si="306"/>
        <v>0</v>
      </c>
      <c r="U973" s="86">
        <f t="shared" si="307"/>
        <v>1</v>
      </c>
      <c r="V973" s="86">
        <f t="shared" si="308"/>
        <v>1</v>
      </c>
      <c r="W973" s="86">
        <f t="shared" si="309"/>
        <v>1</v>
      </c>
      <c r="X973" s="86">
        <f t="shared" si="316"/>
        <v>0</v>
      </c>
      <c r="Y973" s="86" t="str">
        <f t="shared" si="310"/>
        <v xml:space="preserve">#0 - </v>
      </c>
      <c r="Z973" s="86" t="str">
        <f t="shared" si="311"/>
        <v>-</v>
      </c>
      <c r="AA973" s="86" t="str">
        <f>IF(X973=0,"",IF(LEN(K973)=0,COLUMN(Kanban!$D$8),IFERROR(MATCH(K973,Kanban!$A$8:$AI$8,0),COLUMN(Kanban!$D$8))))</f>
        <v/>
      </c>
      <c r="AB973" s="86" t="str">
        <f>IF(X973=0,"",2*COUNTIF($AA$5:AA973,AA973)+$AF$5)</f>
        <v/>
      </c>
      <c r="AC973" s="106" t="str">
        <f t="shared" si="317"/>
        <v>-</v>
      </c>
      <c r="BF973" s="111" t="str">
        <f t="array" ref="BF973">IFERROR(SMALL(IF($D$5:$D$1004=$AP$6,$N$5:$N$1004,""),B973),"")</f>
        <v/>
      </c>
      <c r="BG973" s="112" t="str">
        <f>IF(IFERROR(MATCH(BF973,$BF$4:BF972,0),0)=0,MAX($BG$4:BG972)+1,"")</f>
        <v/>
      </c>
      <c r="BH973" s="113" t="str">
        <f t="shared" si="312"/>
        <v/>
      </c>
      <c r="BI973" s="112" t="str">
        <f t="shared" si="313"/>
        <v/>
      </c>
      <c r="BJ973" s="86" t="str">
        <f t="shared" si="314"/>
        <v/>
      </c>
      <c r="BK973" s="86" t="str">
        <f t="shared" si="318"/>
        <v/>
      </c>
      <c r="BL973" s="86" t="str">
        <f t="shared" si="315"/>
        <v/>
      </c>
      <c r="BM973" s="86" t="str">
        <f t="shared" si="319"/>
        <v/>
      </c>
    </row>
    <row r="974" spans="2:65" s="7" customFormat="1" x14ac:dyDescent="0.25">
      <c r="B974" s="104">
        <v>970</v>
      </c>
      <c r="C974" s="86">
        <f>IFERROR(INDEX(Backlog!B$6:B$1005,Calculation!$B974,1),"")</f>
        <v>0</v>
      </c>
      <c r="D974" s="86" t="str">
        <f>IFERROR(IF(INDEX(Backlog!C$6:C$1005,Calculation!$B974,1)="","",INDEX(Backlog!C$6:C$1005,Calculation!$B974,1)),"")</f>
        <v/>
      </c>
      <c r="E974" s="86" t="str">
        <f>IFERROR(""&amp;INDEX(Backlog!D$6:D$1005,Calculation!$B974,1),"")</f>
        <v/>
      </c>
      <c r="F974" s="86" t="str">
        <f>IFERROR(""&amp;INDEX(Backlog!E$6:E$1005,Calculation!$B974,1),"")</f>
        <v/>
      </c>
      <c r="G974" s="86" t="str">
        <f>IFERROR(""&amp;INDEX(Backlog!F$6:F$1005,Calculation!$B974,1),"")</f>
        <v/>
      </c>
      <c r="H974" s="86" t="str">
        <f>IFERROR(IF(INDEX(Backlog!G$6:G$1005,Calculation!$B974,1)="","",INDEX(Backlog!G$6:G$1005,Calculation!$B974,1)),"")</f>
        <v/>
      </c>
      <c r="I974" s="86" t="str">
        <f>IFERROR(IF(INDEX(Backlog!H$6:H$1005,Calculation!$B974,1)="","Not set",INDEX(Backlog!H$6:H$1005,Calculation!$B974,1)),"")</f>
        <v>Not set</v>
      </c>
      <c r="J974" s="86" t="str">
        <f>IFERROR(""&amp;INDEX(Backlog!I$6:I$1005,Calculation!$B974,1),"")</f>
        <v/>
      </c>
      <c r="K974" s="86" t="str">
        <f>IFERROR(IF(LEN(INDEX(Backlog!J$6:J$1005,Calculation!$B974,1))=0,"Not set",INDEX(Backlog!J$6:J$1005,Calculation!$B974,1)),"")</f>
        <v>Not set</v>
      </c>
      <c r="L974" s="105" t="str">
        <f>IFERROR(IF(INDEX(Backlog!K$6:K$1005,Calculation!$B974,1)="","",INDEX(Backlog!K$6:K$1005,Calculation!$B974,1)),"")</f>
        <v/>
      </c>
      <c r="M974" s="105" t="str">
        <f t="shared" si="302"/>
        <v/>
      </c>
      <c r="N974" s="105" t="str">
        <f>IFERROR(IF(INDEX(Backlog!L$6:L$1005,Calculation!$B974,1)="","",INDEX(Backlog!L$6:L$1005,Calculation!$B974,1)),"")</f>
        <v/>
      </c>
      <c r="O974" s="105" t="str">
        <f t="shared" si="303"/>
        <v/>
      </c>
      <c r="P974" s="86" t="str">
        <f>IFERROR(""&amp;INDEX(Backlog!M$6:M$1005,Calculation!$B974,1),"")</f>
        <v/>
      </c>
      <c r="Q974" s="106" t="str">
        <f t="shared" si="304"/>
        <v/>
      </c>
      <c r="R974" s="106">
        <f t="shared" si="305"/>
        <v>0</v>
      </c>
      <c r="T974" s="107">
        <f t="shared" si="306"/>
        <v>0</v>
      </c>
      <c r="U974" s="86">
        <f t="shared" si="307"/>
        <v>1</v>
      </c>
      <c r="V974" s="86">
        <f t="shared" si="308"/>
        <v>1</v>
      </c>
      <c r="W974" s="86">
        <f t="shared" si="309"/>
        <v>1</v>
      </c>
      <c r="X974" s="86">
        <f t="shared" si="316"/>
        <v>0</v>
      </c>
      <c r="Y974" s="86" t="str">
        <f t="shared" si="310"/>
        <v xml:space="preserve">#0 - </v>
      </c>
      <c r="Z974" s="86" t="str">
        <f t="shared" si="311"/>
        <v>-</v>
      </c>
      <c r="AA974" s="86" t="str">
        <f>IF(X974=0,"",IF(LEN(K974)=0,COLUMN(Kanban!$D$8),IFERROR(MATCH(K974,Kanban!$A$8:$AI$8,0),COLUMN(Kanban!$D$8))))</f>
        <v/>
      </c>
      <c r="AB974" s="86" t="str">
        <f>IF(X974=0,"",2*COUNTIF($AA$5:AA974,AA974)+$AF$5)</f>
        <v/>
      </c>
      <c r="AC974" s="106" t="str">
        <f t="shared" si="317"/>
        <v>-</v>
      </c>
      <c r="BF974" s="111" t="str">
        <f t="array" ref="BF974">IFERROR(SMALL(IF($D$5:$D$1004=$AP$6,$N$5:$N$1004,""),B974),"")</f>
        <v/>
      </c>
      <c r="BG974" s="112" t="str">
        <f>IF(IFERROR(MATCH(BF974,$BF$4:BF973,0),0)=0,MAX($BG$4:BG973)+1,"")</f>
        <v/>
      </c>
      <c r="BH974" s="113" t="str">
        <f t="shared" si="312"/>
        <v/>
      </c>
      <c r="BI974" s="112" t="str">
        <f t="shared" si="313"/>
        <v/>
      </c>
      <c r="BJ974" s="86" t="str">
        <f t="shared" si="314"/>
        <v/>
      </c>
      <c r="BK974" s="86" t="str">
        <f t="shared" si="318"/>
        <v/>
      </c>
      <c r="BL974" s="86" t="str">
        <f t="shared" si="315"/>
        <v/>
      </c>
      <c r="BM974" s="86" t="str">
        <f t="shared" si="319"/>
        <v/>
      </c>
    </row>
    <row r="975" spans="2:65" s="7" customFormat="1" x14ac:dyDescent="0.25">
      <c r="B975" s="104">
        <v>971</v>
      </c>
      <c r="C975" s="86">
        <f>IFERROR(INDEX(Backlog!B$6:B$1005,Calculation!$B975,1),"")</f>
        <v>0</v>
      </c>
      <c r="D975" s="86" t="str">
        <f>IFERROR(IF(INDEX(Backlog!C$6:C$1005,Calculation!$B975,1)="","",INDEX(Backlog!C$6:C$1005,Calculation!$B975,1)),"")</f>
        <v/>
      </c>
      <c r="E975" s="86" t="str">
        <f>IFERROR(""&amp;INDEX(Backlog!D$6:D$1005,Calculation!$B975,1),"")</f>
        <v/>
      </c>
      <c r="F975" s="86" t="str">
        <f>IFERROR(""&amp;INDEX(Backlog!E$6:E$1005,Calculation!$B975,1),"")</f>
        <v/>
      </c>
      <c r="G975" s="86" t="str">
        <f>IFERROR(""&amp;INDEX(Backlog!F$6:F$1005,Calculation!$B975,1),"")</f>
        <v/>
      </c>
      <c r="H975" s="86" t="str">
        <f>IFERROR(IF(INDEX(Backlog!G$6:G$1005,Calculation!$B975,1)="","",INDEX(Backlog!G$6:G$1005,Calculation!$B975,1)),"")</f>
        <v/>
      </c>
      <c r="I975" s="86" t="str">
        <f>IFERROR(IF(INDEX(Backlog!H$6:H$1005,Calculation!$B975,1)="","Not set",INDEX(Backlog!H$6:H$1005,Calculation!$B975,1)),"")</f>
        <v>Not set</v>
      </c>
      <c r="J975" s="86" t="str">
        <f>IFERROR(""&amp;INDEX(Backlog!I$6:I$1005,Calculation!$B975,1),"")</f>
        <v/>
      </c>
      <c r="K975" s="86" t="str">
        <f>IFERROR(IF(LEN(INDEX(Backlog!J$6:J$1005,Calculation!$B975,1))=0,"Not set",INDEX(Backlog!J$6:J$1005,Calculation!$B975,1)),"")</f>
        <v>Not set</v>
      </c>
      <c r="L975" s="105" t="str">
        <f>IFERROR(IF(INDEX(Backlog!K$6:K$1005,Calculation!$B975,1)="","",INDEX(Backlog!K$6:K$1005,Calculation!$B975,1)),"")</f>
        <v/>
      </c>
      <c r="M975" s="105" t="str">
        <f t="shared" si="302"/>
        <v/>
      </c>
      <c r="N975" s="105" t="str">
        <f>IFERROR(IF(INDEX(Backlog!L$6:L$1005,Calculation!$B975,1)="","",INDEX(Backlog!L$6:L$1005,Calculation!$B975,1)),"")</f>
        <v/>
      </c>
      <c r="O975" s="105" t="str">
        <f t="shared" si="303"/>
        <v/>
      </c>
      <c r="P975" s="86" t="str">
        <f>IFERROR(""&amp;INDEX(Backlog!M$6:M$1005,Calculation!$B975,1),"")</f>
        <v/>
      </c>
      <c r="Q975" s="106" t="str">
        <f t="shared" si="304"/>
        <v/>
      </c>
      <c r="R975" s="106">
        <f t="shared" si="305"/>
        <v>0</v>
      </c>
      <c r="T975" s="107">
        <f t="shared" si="306"/>
        <v>0</v>
      </c>
      <c r="U975" s="86">
        <f t="shared" si="307"/>
        <v>1</v>
      </c>
      <c r="V975" s="86">
        <f t="shared" si="308"/>
        <v>1</v>
      </c>
      <c r="W975" s="86">
        <f t="shared" si="309"/>
        <v>1</v>
      </c>
      <c r="X975" s="86">
        <f t="shared" si="316"/>
        <v>0</v>
      </c>
      <c r="Y975" s="86" t="str">
        <f t="shared" si="310"/>
        <v xml:space="preserve">#0 - </v>
      </c>
      <c r="Z975" s="86" t="str">
        <f t="shared" si="311"/>
        <v>-</v>
      </c>
      <c r="AA975" s="86" t="str">
        <f>IF(X975=0,"",IF(LEN(K975)=0,COLUMN(Kanban!$D$8),IFERROR(MATCH(K975,Kanban!$A$8:$AI$8,0),COLUMN(Kanban!$D$8))))</f>
        <v/>
      </c>
      <c r="AB975" s="86" t="str">
        <f>IF(X975=0,"",2*COUNTIF($AA$5:AA975,AA975)+$AF$5)</f>
        <v/>
      </c>
      <c r="AC975" s="106" t="str">
        <f t="shared" si="317"/>
        <v>-</v>
      </c>
      <c r="BF975" s="111" t="str">
        <f t="array" ref="BF975">IFERROR(SMALL(IF($D$5:$D$1004=$AP$6,$N$5:$N$1004,""),B975),"")</f>
        <v/>
      </c>
      <c r="BG975" s="112" t="str">
        <f>IF(IFERROR(MATCH(BF975,$BF$4:BF974,0),0)=0,MAX($BG$4:BG974)+1,"")</f>
        <v/>
      </c>
      <c r="BH975" s="113" t="str">
        <f t="shared" si="312"/>
        <v/>
      </c>
      <c r="BI975" s="112" t="str">
        <f t="shared" si="313"/>
        <v/>
      </c>
      <c r="BJ975" s="86" t="str">
        <f t="shared" si="314"/>
        <v/>
      </c>
      <c r="BK975" s="86" t="str">
        <f t="shared" si="318"/>
        <v/>
      </c>
      <c r="BL975" s="86" t="str">
        <f t="shared" si="315"/>
        <v/>
      </c>
      <c r="BM975" s="86" t="str">
        <f t="shared" si="319"/>
        <v/>
      </c>
    </row>
    <row r="976" spans="2:65" s="7" customFormat="1" x14ac:dyDescent="0.25">
      <c r="B976" s="104">
        <v>972</v>
      </c>
      <c r="C976" s="86">
        <f>IFERROR(INDEX(Backlog!B$6:B$1005,Calculation!$B976,1),"")</f>
        <v>0</v>
      </c>
      <c r="D976" s="86" t="str">
        <f>IFERROR(IF(INDEX(Backlog!C$6:C$1005,Calculation!$B976,1)="","",INDEX(Backlog!C$6:C$1005,Calculation!$B976,1)),"")</f>
        <v/>
      </c>
      <c r="E976" s="86" t="str">
        <f>IFERROR(""&amp;INDEX(Backlog!D$6:D$1005,Calculation!$B976,1),"")</f>
        <v/>
      </c>
      <c r="F976" s="86" t="str">
        <f>IFERROR(""&amp;INDEX(Backlog!E$6:E$1005,Calculation!$B976,1),"")</f>
        <v/>
      </c>
      <c r="G976" s="86" t="str">
        <f>IFERROR(""&amp;INDEX(Backlog!F$6:F$1005,Calculation!$B976,1),"")</f>
        <v/>
      </c>
      <c r="H976" s="86" t="str">
        <f>IFERROR(IF(INDEX(Backlog!G$6:G$1005,Calculation!$B976,1)="","",INDEX(Backlog!G$6:G$1005,Calculation!$B976,1)),"")</f>
        <v/>
      </c>
      <c r="I976" s="86" t="str">
        <f>IFERROR(IF(INDEX(Backlog!H$6:H$1005,Calculation!$B976,1)="","Not set",INDEX(Backlog!H$6:H$1005,Calculation!$B976,1)),"")</f>
        <v>Not set</v>
      </c>
      <c r="J976" s="86" t="str">
        <f>IFERROR(""&amp;INDEX(Backlog!I$6:I$1005,Calculation!$B976,1),"")</f>
        <v/>
      </c>
      <c r="K976" s="86" t="str">
        <f>IFERROR(IF(LEN(INDEX(Backlog!J$6:J$1005,Calculation!$B976,1))=0,"Not set",INDEX(Backlog!J$6:J$1005,Calculation!$B976,1)),"")</f>
        <v>Not set</v>
      </c>
      <c r="L976" s="105" t="str">
        <f>IFERROR(IF(INDEX(Backlog!K$6:K$1005,Calculation!$B976,1)="","",INDEX(Backlog!K$6:K$1005,Calculation!$B976,1)),"")</f>
        <v/>
      </c>
      <c r="M976" s="105" t="str">
        <f t="shared" si="302"/>
        <v/>
      </c>
      <c r="N976" s="105" t="str">
        <f>IFERROR(IF(INDEX(Backlog!L$6:L$1005,Calculation!$B976,1)="","",INDEX(Backlog!L$6:L$1005,Calculation!$B976,1)),"")</f>
        <v/>
      </c>
      <c r="O976" s="105" t="str">
        <f t="shared" si="303"/>
        <v/>
      </c>
      <c r="P976" s="86" t="str">
        <f>IFERROR(""&amp;INDEX(Backlog!M$6:M$1005,Calculation!$B976,1),"")</f>
        <v/>
      </c>
      <c r="Q976" s="106" t="str">
        <f t="shared" si="304"/>
        <v/>
      </c>
      <c r="R976" s="106">
        <f t="shared" si="305"/>
        <v>0</v>
      </c>
      <c r="T976" s="107">
        <f t="shared" si="306"/>
        <v>0</v>
      </c>
      <c r="U976" s="86">
        <f t="shared" si="307"/>
        <v>1</v>
      </c>
      <c r="V976" s="86">
        <f t="shared" si="308"/>
        <v>1</v>
      </c>
      <c r="W976" s="86">
        <f t="shared" si="309"/>
        <v>1</v>
      </c>
      <c r="X976" s="86">
        <f t="shared" si="316"/>
        <v>0</v>
      </c>
      <c r="Y976" s="86" t="str">
        <f t="shared" si="310"/>
        <v xml:space="preserve">#0 - </v>
      </c>
      <c r="Z976" s="86" t="str">
        <f t="shared" si="311"/>
        <v>-</v>
      </c>
      <c r="AA976" s="86" t="str">
        <f>IF(X976=0,"",IF(LEN(K976)=0,COLUMN(Kanban!$D$8),IFERROR(MATCH(K976,Kanban!$A$8:$AI$8,0),COLUMN(Kanban!$D$8))))</f>
        <v/>
      </c>
      <c r="AB976" s="86" t="str">
        <f>IF(X976=0,"",2*COUNTIF($AA$5:AA976,AA976)+$AF$5)</f>
        <v/>
      </c>
      <c r="AC976" s="106" t="str">
        <f t="shared" si="317"/>
        <v>-</v>
      </c>
      <c r="BF976" s="111" t="str">
        <f t="array" ref="BF976">IFERROR(SMALL(IF($D$5:$D$1004=$AP$6,$N$5:$N$1004,""),B976),"")</f>
        <v/>
      </c>
      <c r="BG976" s="112" t="str">
        <f>IF(IFERROR(MATCH(BF976,$BF$4:BF975,0),0)=0,MAX($BG$4:BG975)+1,"")</f>
        <v/>
      </c>
      <c r="BH976" s="113" t="str">
        <f t="shared" si="312"/>
        <v/>
      </c>
      <c r="BI976" s="112" t="str">
        <f t="shared" si="313"/>
        <v/>
      </c>
      <c r="BJ976" s="86" t="str">
        <f t="shared" si="314"/>
        <v/>
      </c>
      <c r="BK976" s="86" t="str">
        <f t="shared" si="318"/>
        <v/>
      </c>
      <c r="BL976" s="86" t="str">
        <f t="shared" si="315"/>
        <v/>
      </c>
      <c r="BM976" s="86" t="str">
        <f t="shared" si="319"/>
        <v/>
      </c>
    </row>
    <row r="977" spans="2:65" s="7" customFormat="1" x14ac:dyDescent="0.25">
      <c r="B977" s="104">
        <v>973</v>
      </c>
      <c r="C977" s="86">
        <f>IFERROR(INDEX(Backlog!B$6:B$1005,Calculation!$B977,1),"")</f>
        <v>0</v>
      </c>
      <c r="D977" s="86" t="str">
        <f>IFERROR(IF(INDEX(Backlog!C$6:C$1005,Calculation!$B977,1)="","",INDEX(Backlog!C$6:C$1005,Calculation!$B977,1)),"")</f>
        <v/>
      </c>
      <c r="E977" s="86" t="str">
        <f>IFERROR(""&amp;INDEX(Backlog!D$6:D$1005,Calculation!$B977,1),"")</f>
        <v/>
      </c>
      <c r="F977" s="86" t="str">
        <f>IFERROR(""&amp;INDEX(Backlog!E$6:E$1005,Calculation!$B977,1),"")</f>
        <v/>
      </c>
      <c r="G977" s="86" t="str">
        <f>IFERROR(""&amp;INDEX(Backlog!F$6:F$1005,Calculation!$B977,1),"")</f>
        <v/>
      </c>
      <c r="H977" s="86" t="str">
        <f>IFERROR(IF(INDEX(Backlog!G$6:G$1005,Calculation!$B977,1)="","",INDEX(Backlog!G$6:G$1005,Calculation!$B977,1)),"")</f>
        <v/>
      </c>
      <c r="I977" s="86" t="str">
        <f>IFERROR(IF(INDEX(Backlog!H$6:H$1005,Calculation!$B977,1)="","Not set",INDEX(Backlog!H$6:H$1005,Calculation!$B977,1)),"")</f>
        <v>Not set</v>
      </c>
      <c r="J977" s="86" t="str">
        <f>IFERROR(""&amp;INDEX(Backlog!I$6:I$1005,Calculation!$B977,1),"")</f>
        <v/>
      </c>
      <c r="K977" s="86" t="str">
        <f>IFERROR(IF(LEN(INDEX(Backlog!J$6:J$1005,Calculation!$B977,1))=0,"Not set",INDEX(Backlog!J$6:J$1005,Calculation!$B977,1)),"")</f>
        <v>Not set</v>
      </c>
      <c r="L977" s="105" t="str">
        <f>IFERROR(IF(INDEX(Backlog!K$6:K$1005,Calculation!$B977,1)="","",INDEX(Backlog!K$6:K$1005,Calculation!$B977,1)),"")</f>
        <v/>
      </c>
      <c r="M977" s="105" t="str">
        <f t="shared" si="302"/>
        <v/>
      </c>
      <c r="N977" s="105" t="str">
        <f>IFERROR(IF(INDEX(Backlog!L$6:L$1005,Calculation!$B977,1)="","",INDEX(Backlog!L$6:L$1005,Calculation!$B977,1)),"")</f>
        <v/>
      </c>
      <c r="O977" s="105" t="str">
        <f t="shared" si="303"/>
        <v/>
      </c>
      <c r="P977" s="86" t="str">
        <f>IFERROR(""&amp;INDEX(Backlog!M$6:M$1005,Calculation!$B977,1),"")</f>
        <v/>
      </c>
      <c r="Q977" s="106" t="str">
        <f t="shared" si="304"/>
        <v/>
      </c>
      <c r="R977" s="106">
        <f t="shared" si="305"/>
        <v>0</v>
      </c>
      <c r="T977" s="107">
        <f t="shared" si="306"/>
        <v>0</v>
      </c>
      <c r="U977" s="86">
        <f t="shared" si="307"/>
        <v>1</v>
      </c>
      <c r="V977" s="86">
        <f t="shared" si="308"/>
        <v>1</v>
      </c>
      <c r="W977" s="86">
        <f t="shared" si="309"/>
        <v>1</v>
      </c>
      <c r="X977" s="86">
        <f t="shared" si="316"/>
        <v>0</v>
      </c>
      <c r="Y977" s="86" t="str">
        <f t="shared" si="310"/>
        <v xml:space="preserve">#0 - </v>
      </c>
      <c r="Z977" s="86" t="str">
        <f t="shared" si="311"/>
        <v>-</v>
      </c>
      <c r="AA977" s="86" t="str">
        <f>IF(X977=0,"",IF(LEN(K977)=0,COLUMN(Kanban!$D$8),IFERROR(MATCH(K977,Kanban!$A$8:$AI$8,0),COLUMN(Kanban!$D$8))))</f>
        <v/>
      </c>
      <c r="AB977" s="86" t="str">
        <f>IF(X977=0,"",2*COUNTIF($AA$5:AA977,AA977)+$AF$5)</f>
        <v/>
      </c>
      <c r="AC977" s="106" t="str">
        <f t="shared" si="317"/>
        <v>-</v>
      </c>
      <c r="BF977" s="111" t="str">
        <f t="array" ref="BF977">IFERROR(SMALL(IF($D$5:$D$1004=$AP$6,$N$5:$N$1004,""),B977),"")</f>
        <v/>
      </c>
      <c r="BG977" s="112" t="str">
        <f>IF(IFERROR(MATCH(BF977,$BF$4:BF976,0),0)=0,MAX($BG$4:BG976)+1,"")</f>
        <v/>
      </c>
      <c r="BH977" s="113" t="str">
        <f t="shared" si="312"/>
        <v/>
      </c>
      <c r="BI977" s="112" t="str">
        <f t="shared" si="313"/>
        <v/>
      </c>
      <c r="BJ977" s="86" t="str">
        <f t="shared" si="314"/>
        <v/>
      </c>
      <c r="BK977" s="86" t="str">
        <f t="shared" si="318"/>
        <v/>
      </c>
      <c r="BL977" s="86" t="str">
        <f t="shared" si="315"/>
        <v/>
      </c>
      <c r="BM977" s="86" t="str">
        <f t="shared" si="319"/>
        <v/>
      </c>
    </row>
    <row r="978" spans="2:65" s="7" customFormat="1" x14ac:dyDescent="0.25">
      <c r="B978" s="104">
        <v>974</v>
      </c>
      <c r="C978" s="86">
        <f>IFERROR(INDEX(Backlog!B$6:B$1005,Calculation!$B978,1),"")</f>
        <v>0</v>
      </c>
      <c r="D978" s="86" t="str">
        <f>IFERROR(IF(INDEX(Backlog!C$6:C$1005,Calculation!$B978,1)="","",INDEX(Backlog!C$6:C$1005,Calculation!$B978,1)),"")</f>
        <v/>
      </c>
      <c r="E978" s="86" t="str">
        <f>IFERROR(""&amp;INDEX(Backlog!D$6:D$1005,Calculation!$B978,1),"")</f>
        <v/>
      </c>
      <c r="F978" s="86" t="str">
        <f>IFERROR(""&amp;INDEX(Backlog!E$6:E$1005,Calculation!$B978,1),"")</f>
        <v/>
      </c>
      <c r="G978" s="86" t="str">
        <f>IFERROR(""&amp;INDEX(Backlog!F$6:F$1005,Calculation!$B978,1),"")</f>
        <v/>
      </c>
      <c r="H978" s="86" t="str">
        <f>IFERROR(IF(INDEX(Backlog!G$6:G$1005,Calculation!$B978,1)="","",INDEX(Backlog!G$6:G$1005,Calculation!$B978,1)),"")</f>
        <v/>
      </c>
      <c r="I978" s="86" t="str">
        <f>IFERROR(IF(INDEX(Backlog!H$6:H$1005,Calculation!$B978,1)="","Not set",INDEX(Backlog!H$6:H$1005,Calculation!$B978,1)),"")</f>
        <v>Not set</v>
      </c>
      <c r="J978" s="86" t="str">
        <f>IFERROR(""&amp;INDEX(Backlog!I$6:I$1005,Calculation!$B978,1),"")</f>
        <v/>
      </c>
      <c r="K978" s="86" t="str">
        <f>IFERROR(IF(LEN(INDEX(Backlog!J$6:J$1005,Calculation!$B978,1))=0,"Not set",INDEX(Backlog!J$6:J$1005,Calculation!$B978,1)),"")</f>
        <v>Not set</v>
      </c>
      <c r="L978" s="105" t="str">
        <f>IFERROR(IF(INDEX(Backlog!K$6:K$1005,Calculation!$B978,1)="","",INDEX(Backlog!K$6:K$1005,Calculation!$B978,1)),"")</f>
        <v/>
      </c>
      <c r="M978" s="105" t="str">
        <f t="shared" si="302"/>
        <v/>
      </c>
      <c r="N978" s="105" t="str">
        <f>IFERROR(IF(INDEX(Backlog!L$6:L$1005,Calculation!$B978,1)="","",INDEX(Backlog!L$6:L$1005,Calculation!$B978,1)),"")</f>
        <v/>
      </c>
      <c r="O978" s="105" t="str">
        <f t="shared" si="303"/>
        <v/>
      </c>
      <c r="P978" s="86" t="str">
        <f>IFERROR(""&amp;INDEX(Backlog!M$6:M$1005,Calculation!$B978,1),"")</f>
        <v/>
      </c>
      <c r="Q978" s="106" t="str">
        <f t="shared" si="304"/>
        <v/>
      </c>
      <c r="R978" s="106">
        <f t="shared" si="305"/>
        <v>0</v>
      </c>
      <c r="T978" s="107">
        <f t="shared" si="306"/>
        <v>0</v>
      </c>
      <c r="U978" s="86">
        <f t="shared" si="307"/>
        <v>1</v>
      </c>
      <c r="V978" s="86">
        <f t="shared" si="308"/>
        <v>1</v>
      </c>
      <c r="W978" s="86">
        <f t="shared" si="309"/>
        <v>1</v>
      </c>
      <c r="X978" s="86">
        <f t="shared" si="316"/>
        <v>0</v>
      </c>
      <c r="Y978" s="86" t="str">
        <f t="shared" si="310"/>
        <v xml:space="preserve">#0 - </v>
      </c>
      <c r="Z978" s="86" t="str">
        <f t="shared" si="311"/>
        <v>-</v>
      </c>
      <c r="AA978" s="86" t="str">
        <f>IF(X978=0,"",IF(LEN(K978)=0,COLUMN(Kanban!$D$8),IFERROR(MATCH(K978,Kanban!$A$8:$AI$8,0),COLUMN(Kanban!$D$8))))</f>
        <v/>
      </c>
      <c r="AB978" s="86" t="str">
        <f>IF(X978=0,"",2*COUNTIF($AA$5:AA978,AA978)+$AF$5)</f>
        <v/>
      </c>
      <c r="AC978" s="106" t="str">
        <f t="shared" si="317"/>
        <v>-</v>
      </c>
      <c r="BF978" s="111" t="str">
        <f t="array" ref="BF978">IFERROR(SMALL(IF($D$5:$D$1004=$AP$6,$N$5:$N$1004,""),B978),"")</f>
        <v/>
      </c>
      <c r="BG978" s="112" t="str">
        <f>IF(IFERROR(MATCH(BF978,$BF$4:BF977,0),0)=0,MAX($BG$4:BG977)+1,"")</f>
        <v/>
      </c>
      <c r="BH978" s="113" t="str">
        <f t="shared" si="312"/>
        <v/>
      </c>
      <c r="BI978" s="112" t="str">
        <f t="shared" si="313"/>
        <v/>
      </c>
      <c r="BJ978" s="86" t="str">
        <f t="shared" si="314"/>
        <v/>
      </c>
      <c r="BK978" s="86" t="str">
        <f t="shared" si="318"/>
        <v/>
      </c>
      <c r="BL978" s="86" t="str">
        <f t="shared" si="315"/>
        <v/>
      </c>
      <c r="BM978" s="86" t="str">
        <f t="shared" si="319"/>
        <v/>
      </c>
    </row>
    <row r="979" spans="2:65" s="7" customFormat="1" x14ac:dyDescent="0.25">
      <c r="B979" s="104">
        <v>975</v>
      </c>
      <c r="C979" s="86">
        <f>IFERROR(INDEX(Backlog!B$6:B$1005,Calculation!$B979,1),"")</f>
        <v>0</v>
      </c>
      <c r="D979" s="86" t="str">
        <f>IFERROR(IF(INDEX(Backlog!C$6:C$1005,Calculation!$B979,1)="","",INDEX(Backlog!C$6:C$1005,Calculation!$B979,1)),"")</f>
        <v/>
      </c>
      <c r="E979" s="86" t="str">
        <f>IFERROR(""&amp;INDEX(Backlog!D$6:D$1005,Calculation!$B979,1),"")</f>
        <v/>
      </c>
      <c r="F979" s="86" t="str">
        <f>IFERROR(""&amp;INDEX(Backlog!E$6:E$1005,Calculation!$B979,1),"")</f>
        <v/>
      </c>
      <c r="G979" s="86" t="str">
        <f>IFERROR(""&amp;INDEX(Backlog!F$6:F$1005,Calculation!$B979,1),"")</f>
        <v/>
      </c>
      <c r="H979" s="86" t="str">
        <f>IFERROR(IF(INDEX(Backlog!G$6:G$1005,Calculation!$B979,1)="","",INDEX(Backlog!G$6:G$1005,Calculation!$B979,1)),"")</f>
        <v/>
      </c>
      <c r="I979" s="86" t="str">
        <f>IFERROR(IF(INDEX(Backlog!H$6:H$1005,Calculation!$B979,1)="","Not set",INDEX(Backlog!H$6:H$1005,Calculation!$B979,1)),"")</f>
        <v>Not set</v>
      </c>
      <c r="J979" s="86" t="str">
        <f>IFERROR(""&amp;INDEX(Backlog!I$6:I$1005,Calculation!$B979,1),"")</f>
        <v/>
      </c>
      <c r="K979" s="86" t="str">
        <f>IFERROR(IF(LEN(INDEX(Backlog!J$6:J$1005,Calculation!$B979,1))=0,"Not set",INDEX(Backlog!J$6:J$1005,Calculation!$B979,1)),"")</f>
        <v>Not set</v>
      </c>
      <c r="L979" s="105" t="str">
        <f>IFERROR(IF(INDEX(Backlog!K$6:K$1005,Calculation!$B979,1)="","",INDEX(Backlog!K$6:K$1005,Calculation!$B979,1)),"")</f>
        <v/>
      </c>
      <c r="M979" s="105" t="str">
        <f t="shared" si="302"/>
        <v/>
      </c>
      <c r="N979" s="105" t="str">
        <f>IFERROR(IF(INDEX(Backlog!L$6:L$1005,Calculation!$B979,1)="","",INDEX(Backlog!L$6:L$1005,Calculation!$B979,1)),"")</f>
        <v/>
      </c>
      <c r="O979" s="105" t="str">
        <f t="shared" si="303"/>
        <v/>
      </c>
      <c r="P979" s="86" t="str">
        <f>IFERROR(""&amp;INDEX(Backlog!M$6:M$1005,Calculation!$B979,1),"")</f>
        <v/>
      </c>
      <c r="Q979" s="106" t="str">
        <f t="shared" si="304"/>
        <v/>
      </c>
      <c r="R979" s="106">
        <f t="shared" si="305"/>
        <v>0</v>
      </c>
      <c r="T979" s="107">
        <f t="shared" si="306"/>
        <v>0</v>
      </c>
      <c r="U979" s="86">
        <f t="shared" si="307"/>
        <v>1</v>
      </c>
      <c r="V979" s="86">
        <f t="shared" si="308"/>
        <v>1</v>
      </c>
      <c r="W979" s="86">
        <f t="shared" si="309"/>
        <v>1</v>
      </c>
      <c r="X979" s="86">
        <f t="shared" si="316"/>
        <v>0</v>
      </c>
      <c r="Y979" s="86" t="str">
        <f t="shared" si="310"/>
        <v xml:space="preserve">#0 - </v>
      </c>
      <c r="Z979" s="86" t="str">
        <f t="shared" si="311"/>
        <v>-</v>
      </c>
      <c r="AA979" s="86" t="str">
        <f>IF(X979=0,"",IF(LEN(K979)=0,COLUMN(Kanban!$D$8),IFERROR(MATCH(K979,Kanban!$A$8:$AI$8,0),COLUMN(Kanban!$D$8))))</f>
        <v/>
      </c>
      <c r="AB979" s="86" t="str">
        <f>IF(X979=0,"",2*COUNTIF($AA$5:AA979,AA979)+$AF$5)</f>
        <v/>
      </c>
      <c r="AC979" s="106" t="str">
        <f t="shared" si="317"/>
        <v>-</v>
      </c>
      <c r="BF979" s="111" t="str">
        <f t="array" ref="BF979">IFERROR(SMALL(IF($D$5:$D$1004=$AP$6,$N$5:$N$1004,""),B979),"")</f>
        <v/>
      </c>
      <c r="BG979" s="112" t="str">
        <f>IF(IFERROR(MATCH(BF979,$BF$4:BF978,0),0)=0,MAX($BG$4:BG978)+1,"")</f>
        <v/>
      </c>
      <c r="BH979" s="113" t="str">
        <f t="shared" si="312"/>
        <v/>
      </c>
      <c r="BI979" s="112" t="str">
        <f t="shared" si="313"/>
        <v/>
      </c>
      <c r="BJ979" s="86" t="str">
        <f t="shared" si="314"/>
        <v/>
      </c>
      <c r="BK979" s="86" t="str">
        <f t="shared" si="318"/>
        <v/>
      </c>
      <c r="BL979" s="86" t="str">
        <f t="shared" si="315"/>
        <v/>
      </c>
      <c r="BM979" s="86" t="str">
        <f t="shared" si="319"/>
        <v/>
      </c>
    </row>
    <row r="980" spans="2:65" s="7" customFormat="1" x14ac:dyDescent="0.25">
      <c r="B980" s="104">
        <v>976</v>
      </c>
      <c r="C980" s="86">
        <f>IFERROR(INDEX(Backlog!B$6:B$1005,Calculation!$B980,1),"")</f>
        <v>0</v>
      </c>
      <c r="D980" s="86" t="str">
        <f>IFERROR(IF(INDEX(Backlog!C$6:C$1005,Calculation!$B980,1)="","",INDEX(Backlog!C$6:C$1005,Calculation!$B980,1)),"")</f>
        <v/>
      </c>
      <c r="E980" s="86" t="str">
        <f>IFERROR(""&amp;INDEX(Backlog!D$6:D$1005,Calculation!$B980,1),"")</f>
        <v/>
      </c>
      <c r="F980" s="86" t="str">
        <f>IFERROR(""&amp;INDEX(Backlog!E$6:E$1005,Calculation!$B980,1),"")</f>
        <v/>
      </c>
      <c r="G980" s="86" t="str">
        <f>IFERROR(""&amp;INDEX(Backlog!F$6:F$1005,Calculation!$B980,1),"")</f>
        <v/>
      </c>
      <c r="H980" s="86" t="str">
        <f>IFERROR(IF(INDEX(Backlog!G$6:G$1005,Calculation!$B980,1)="","",INDEX(Backlog!G$6:G$1005,Calculation!$B980,1)),"")</f>
        <v/>
      </c>
      <c r="I980" s="86" t="str">
        <f>IFERROR(IF(INDEX(Backlog!H$6:H$1005,Calculation!$B980,1)="","Not set",INDEX(Backlog!H$6:H$1005,Calculation!$B980,1)),"")</f>
        <v>Not set</v>
      </c>
      <c r="J980" s="86" t="str">
        <f>IFERROR(""&amp;INDEX(Backlog!I$6:I$1005,Calculation!$B980,1),"")</f>
        <v/>
      </c>
      <c r="K980" s="86" t="str">
        <f>IFERROR(IF(LEN(INDEX(Backlog!J$6:J$1005,Calculation!$B980,1))=0,"Not set",INDEX(Backlog!J$6:J$1005,Calculation!$B980,1)),"")</f>
        <v>Not set</v>
      </c>
      <c r="L980" s="105" t="str">
        <f>IFERROR(IF(INDEX(Backlog!K$6:K$1005,Calculation!$B980,1)="","",INDEX(Backlog!K$6:K$1005,Calculation!$B980,1)),"")</f>
        <v/>
      </c>
      <c r="M980" s="105" t="str">
        <f t="shared" si="302"/>
        <v/>
      </c>
      <c r="N980" s="105" t="str">
        <f>IFERROR(IF(INDEX(Backlog!L$6:L$1005,Calculation!$B980,1)="","",INDEX(Backlog!L$6:L$1005,Calculation!$B980,1)),"")</f>
        <v/>
      </c>
      <c r="O980" s="105" t="str">
        <f t="shared" si="303"/>
        <v/>
      </c>
      <c r="P980" s="86" t="str">
        <f>IFERROR(""&amp;INDEX(Backlog!M$6:M$1005,Calculation!$B980,1),"")</f>
        <v/>
      </c>
      <c r="Q980" s="106" t="str">
        <f t="shared" si="304"/>
        <v/>
      </c>
      <c r="R980" s="106">
        <f t="shared" si="305"/>
        <v>0</v>
      </c>
      <c r="T980" s="107">
        <f t="shared" si="306"/>
        <v>0</v>
      </c>
      <c r="U980" s="86">
        <f t="shared" si="307"/>
        <v>1</v>
      </c>
      <c r="V980" s="86">
        <f t="shared" si="308"/>
        <v>1</v>
      </c>
      <c r="W980" s="86">
        <f t="shared" si="309"/>
        <v>1</v>
      </c>
      <c r="X980" s="86">
        <f t="shared" si="316"/>
        <v>0</v>
      </c>
      <c r="Y980" s="86" t="str">
        <f t="shared" si="310"/>
        <v xml:space="preserve">#0 - </v>
      </c>
      <c r="Z980" s="86" t="str">
        <f t="shared" si="311"/>
        <v>-</v>
      </c>
      <c r="AA980" s="86" t="str">
        <f>IF(X980=0,"",IF(LEN(K980)=0,COLUMN(Kanban!$D$8),IFERROR(MATCH(K980,Kanban!$A$8:$AI$8,0),COLUMN(Kanban!$D$8))))</f>
        <v/>
      </c>
      <c r="AB980" s="86" t="str">
        <f>IF(X980=0,"",2*COUNTIF($AA$5:AA980,AA980)+$AF$5)</f>
        <v/>
      </c>
      <c r="AC980" s="106" t="str">
        <f t="shared" si="317"/>
        <v>-</v>
      </c>
      <c r="BF980" s="111" t="str">
        <f t="array" ref="BF980">IFERROR(SMALL(IF($D$5:$D$1004=$AP$6,$N$5:$N$1004,""),B980),"")</f>
        <v/>
      </c>
      <c r="BG980" s="112" t="str">
        <f>IF(IFERROR(MATCH(BF980,$BF$4:BF979,0),0)=0,MAX($BG$4:BG979)+1,"")</f>
        <v/>
      </c>
      <c r="BH980" s="113" t="str">
        <f t="shared" si="312"/>
        <v/>
      </c>
      <c r="BI980" s="112" t="str">
        <f t="shared" si="313"/>
        <v/>
      </c>
      <c r="BJ980" s="86" t="str">
        <f t="shared" si="314"/>
        <v/>
      </c>
      <c r="BK980" s="86" t="str">
        <f t="shared" si="318"/>
        <v/>
      </c>
      <c r="BL980" s="86" t="str">
        <f t="shared" si="315"/>
        <v/>
      </c>
      <c r="BM980" s="86" t="str">
        <f t="shared" si="319"/>
        <v/>
      </c>
    </row>
    <row r="981" spans="2:65" s="7" customFormat="1" x14ac:dyDescent="0.25">
      <c r="B981" s="104">
        <v>977</v>
      </c>
      <c r="C981" s="86">
        <f>IFERROR(INDEX(Backlog!B$6:B$1005,Calculation!$B981,1),"")</f>
        <v>0</v>
      </c>
      <c r="D981" s="86" t="str">
        <f>IFERROR(IF(INDEX(Backlog!C$6:C$1005,Calculation!$B981,1)="","",INDEX(Backlog!C$6:C$1005,Calculation!$B981,1)),"")</f>
        <v/>
      </c>
      <c r="E981" s="86" t="str">
        <f>IFERROR(""&amp;INDEX(Backlog!D$6:D$1005,Calculation!$B981,1),"")</f>
        <v/>
      </c>
      <c r="F981" s="86" t="str">
        <f>IFERROR(""&amp;INDEX(Backlog!E$6:E$1005,Calculation!$B981,1),"")</f>
        <v/>
      </c>
      <c r="G981" s="86" t="str">
        <f>IFERROR(""&amp;INDEX(Backlog!F$6:F$1005,Calculation!$B981,1),"")</f>
        <v/>
      </c>
      <c r="H981" s="86" t="str">
        <f>IFERROR(IF(INDEX(Backlog!G$6:G$1005,Calculation!$B981,1)="","",INDEX(Backlog!G$6:G$1005,Calculation!$B981,1)),"")</f>
        <v/>
      </c>
      <c r="I981" s="86" t="str">
        <f>IFERROR(IF(INDEX(Backlog!H$6:H$1005,Calculation!$B981,1)="","Not set",INDEX(Backlog!H$6:H$1005,Calculation!$B981,1)),"")</f>
        <v>Not set</v>
      </c>
      <c r="J981" s="86" t="str">
        <f>IFERROR(""&amp;INDEX(Backlog!I$6:I$1005,Calculation!$B981,1),"")</f>
        <v/>
      </c>
      <c r="K981" s="86" t="str">
        <f>IFERROR(IF(LEN(INDEX(Backlog!J$6:J$1005,Calculation!$B981,1))=0,"Not set",INDEX(Backlog!J$6:J$1005,Calculation!$B981,1)),"")</f>
        <v>Not set</v>
      </c>
      <c r="L981" s="105" t="str">
        <f>IFERROR(IF(INDEX(Backlog!K$6:K$1005,Calculation!$B981,1)="","",INDEX(Backlog!K$6:K$1005,Calculation!$B981,1)),"")</f>
        <v/>
      </c>
      <c r="M981" s="105" t="str">
        <f t="shared" si="302"/>
        <v/>
      </c>
      <c r="N981" s="105" t="str">
        <f>IFERROR(IF(INDEX(Backlog!L$6:L$1005,Calculation!$B981,1)="","",INDEX(Backlog!L$6:L$1005,Calculation!$B981,1)),"")</f>
        <v/>
      </c>
      <c r="O981" s="105" t="str">
        <f t="shared" si="303"/>
        <v/>
      </c>
      <c r="P981" s="86" t="str">
        <f>IFERROR(""&amp;INDEX(Backlog!M$6:M$1005,Calculation!$B981,1),"")</f>
        <v/>
      </c>
      <c r="Q981" s="106" t="str">
        <f t="shared" si="304"/>
        <v/>
      </c>
      <c r="R981" s="106">
        <f t="shared" si="305"/>
        <v>0</v>
      </c>
      <c r="T981" s="107">
        <f t="shared" si="306"/>
        <v>0</v>
      </c>
      <c r="U981" s="86">
        <f t="shared" si="307"/>
        <v>1</v>
      </c>
      <c r="V981" s="86">
        <f t="shared" si="308"/>
        <v>1</v>
      </c>
      <c r="W981" s="86">
        <f t="shared" si="309"/>
        <v>1</v>
      </c>
      <c r="X981" s="86">
        <f t="shared" si="316"/>
        <v>0</v>
      </c>
      <c r="Y981" s="86" t="str">
        <f t="shared" si="310"/>
        <v xml:space="preserve">#0 - </v>
      </c>
      <c r="Z981" s="86" t="str">
        <f t="shared" si="311"/>
        <v>-</v>
      </c>
      <c r="AA981" s="86" t="str">
        <f>IF(X981=0,"",IF(LEN(K981)=0,COLUMN(Kanban!$D$8),IFERROR(MATCH(K981,Kanban!$A$8:$AI$8,0),COLUMN(Kanban!$D$8))))</f>
        <v/>
      </c>
      <c r="AB981" s="86" t="str">
        <f>IF(X981=0,"",2*COUNTIF($AA$5:AA981,AA981)+$AF$5)</f>
        <v/>
      </c>
      <c r="AC981" s="106" t="str">
        <f t="shared" si="317"/>
        <v>-</v>
      </c>
      <c r="BF981" s="111" t="str">
        <f t="array" ref="BF981">IFERROR(SMALL(IF($D$5:$D$1004=$AP$6,$N$5:$N$1004,""),B981),"")</f>
        <v/>
      </c>
      <c r="BG981" s="112" t="str">
        <f>IF(IFERROR(MATCH(BF981,$BF$4:BF980,0),0)=0,MAX($BG$4:BG980)+1,"")</f>
        <v/>
      </c>
      <c r="BH981" s="113" t="str">
        <f t="shared" si="312"/>
        <v/>
      </c>
      <c r="BI981" s="112" t="str">
        <f t="shared" si="313"/>
        <v/>
      </c>
      <c r="BJ981" s="86" t="str">
        <f t="shared" si="314"/>
        <v/>
      </c>
      <c r="BK981" s="86" t="str">
        <f t="shared" si="318"/>
        <v/>
      </c>
      <c r="BL981" s="86" t="str">
        <f t="shared" si="315"/>
        <v/>
      </c>
      <c r="BM981" s="86" t="str">
        <f t="shared" si="319"/>
        <v/>
      </c>
    </row>
    <row r="982" spans="2:65" s="7" customFormat="1" x14ac:dyDescent="0.25">
      <c r="B982" s="104">
        <v>978</v>
      </c>
      <c r="C982" s="86">
        <f>IFERROR(INDEX(Backlog!B$6:B$1005,Calculation!$B982,1),"")</f>
        <v>0</v>
      </c>
      <c r="D982" s="86" t="str">
        <f>IFERROR(IF(INDEX(Backlog!C$6:C$1005,Calculation!$B982,1)="","",INDEX(Backlog!C$6:C$1005,Calculation!$B982,1)),"")</f>
        <v/>
      </c>
      <c r="E982" s="86" t="str">
        <f>IFERROR(""&amp;INDEX(Backlog!D$6:D$1005,Calculation!$B982,1),"")</f>
        <v/>
      </c>
      <c r="F982" s="86" t="str">
        <f>IFERROR(""&amp;INDEX(Backlog!E$6:E$1005,Calculation!$B982,1),"")</f>
        <v/>
      </c>
      <c r="G982" s="86" t="str">
        <f>IFERROR(""&amp;INDEX(Backlog!F$6:F$1005,Calculation!$B982,1),"")</f>
        <v/>
      </c>
      <c r="H982" s="86" t="str">
        <f>IFERROR(IF(INDEX(Backlog!G$6:G$1005,Calculation!$B982,1)="","",INDEX(Backlog!G$6:G$1005,Calculation!$B982,1)),"")</f>
        <v/>
      </c>
      <c r="I982" s="86" t="str">
        <f>IFERROR(IF(INDEX(Backlog!H$6:H$1005,Calculation!$B982,1)="","Not set",INDEX(Backlog!H$6:H$1005,Calculation!$B982,1)),"")</f>
        <v>Not set</v>
      </c>
      <c r="J982" s="86" t="str">
        <f>IFERROR(""&amp;INDEX(Backlog!I$6:I$1005,Calculation!$B982,1),"")</f>
        <v/>
      </c>
      <c r="K982" s="86" t="str">
        <f>IFERROR(IF(LEN(INDEX(Backlog!J$6:J$1005,Calculation!$B982,1))=0,"Not set",INDEX(Backlog!J$6:J$1005,Calculation!$B982,1)),"")</f>
        <v>Not set</v>
      </c>
      <c r="L982" s="105" t="str">
        <f>IFERROR(IF(INDEX(Backlog!K$6:K$1005,Calculation!$B982,1)="","",INDEX(Backlog!K$6:K$1005,Calculation!$B982,1)),"")</f>
        <v/>
      </c>
      <c r="M982" s="105" t="str">
        <f t="shared" si="302"/>
        <v/>
      </c>
      <c r="N982" s="105" t="str">
        <f>IFERROR(IF(INDEX(Backlog!L$6:L$1005,Calculation!$B982,1)="","",INDEX(Backlog!L$6:L$1005,Calculation!$B982,1)),"")</f>
        <v/>
      </c>
      <c r="O982" s="105" t="str">
        <f t="shared" si="303"/>
        <v/>
      </c>
      <c r="P982" s="86" t="str">
        <f>IFERROR(""&amp;INDEX(Backlog!M$6:M$1005,Calculation!$B982,1),"")</f>
        <v/>
      </c>
      <c r="Q982" s="106" t="str">
        <f t="shared" si="304"/>
        <v/>
      </c>
      <c r="R982" s="106">
        <f t="shared" si="305"/>
        <v>0</v>
      </c>
      <c r="T982" s="107">
        <f t="shared" si="306"/>
        <v>0</v>
      </c>
      <c r="U982" s="86">
        <f t="shared" si="307"/>
        <v>1</v>
      </c>
      <c r="V982" s="86">
        <f t="shared" si="308"/>
        <v>1</v>
      </c>
      <c r="W982" s="86">
        <f t="shared" si="309"/>
        <v>1</v>
      </c>
      <c r="X982" s="86">
        <f t="shared" si="316"/>
        <v>0</v>
      </c>
      <c r="Y982" s="86" t="str">
        <f t="shared" si="310"/>
        <v xml:space="preserve">#0 - </v>
      </c>
      <c r="Z982" s="86" t="str">
        <f t="shared" si="311"/>
        <v>-</v>
      </c>
      <c r="AA982" s="86" t="str">
        <f>IF(X982=0,"",IF(LEN(K982)=0,COLUMN(Kanban!$D$8),IFERROR(MATCH(K982,Kanban!$A$8:$AI$8,0),COLUMN(Kanban!$D$8))))</f>
        <v/>
      </c>
      <c r="AB982" s="86" t="str">
        <f>IF(X982=0,"",2*COUNTIF($AA$5:AA982,AA982)+$AF$5)</f>
        <v/>
      </c>
      <c r="AC982" s="106" t="str">
        <f t="shared" si="317"/>
        <v>-</v>
      </c>
      <c r="BF982" s="111" t="str">
        <f t="array" ref="BF982">IFERROR(SMALL(IF($D$5:$D$1004=$AP$6,$N$5:$N$1004,""),B982),"")</f>
        <v/>
      </c>
      <c r="BG982" s="112" t="str">
        <f>IF(IFERROR(MATCH(BF982,$BF$4:BF981,0),0)=0,MAX($BG$4:BG981)+1,"")</f>
        <v/>
      </c>
      <c r="BH982" s="113" t="str">
        <f t="shared" si="312"/>
        <v/>
      </c>
      <c r="BI982" s="112" t="str">
        <f t="shared" si="313"/>
        <v/>
      </c>
      <c r="BJ982" s="86" t="str">
        <f t="shared" si="314"/>
        <v/>
      </c>
      <c r="BK982" s="86" t="str">
        <f t="shared" si="318"/>
        <v/>
      </c>
      <c r="BL982" s="86" t="str">
        <f t="shared" si="315"/>
        <v/>
      </c>
      <c r="BM982" s="86" t="str">
        <f t="shared" si="319"/>
        <v/>
      </c>
    </row>
    <row r="983" spans="2:65" s="7" customFormat="1" x14ac:dyDescent="0.25">
      <c r="B983" s="104">
        <v>979</v>
      </c>
      <c r="C983" s="86">
        <f>IFERROR(INDEX(Backlog!B$6:B$1005,Calculation!$B983,1),"")</f>
        <v>0</v>
      </c>
      <c r="D983" s="86" t="str">
        <f>IFERROR(IF(INDEX(Backlog!C$6:C$1005,Calculation!$B983,1)="","",INDEX(Backlog!C$6:C$1005,Calculation!$B983,1)),"")</f>
        <v/>
      </c>
      <c r="E983" s="86" t="str">
        <f>IFERROR(""&amp;INDEX(Backlog!D$6:D$1005,Calculation!$B983,1),"")</f>
        <v/>
      </c>
      <c r="F983" s="86" t="str">
        <f>IFERROR(""&amp;INDEX(Backlog!E$6:E$1005,Calculation!$B983,1),"")</f>
        <v/>
      </c>
      <c r="G983" s="86" t="str">
        <f>IFERROR(""&amp;INDEX(Backlog!F$6:F$1005,Calculation!$B983,1),"")</f>
        <v/>
      </c>
      <c r="H983" s="86" t="str">
        <f>IFERROR(IF(INDEX(Backlog!G$6:G$1005,Calculation!$B983,1)="","",INDEX(Backlog!G$6:G$1005,Calculation!$B983,1)),"")</f>
        <v/>
      </c>
      <c r="I983" s="86" t="str">
        <f>IFERROR(IF(INDEX(Backlog!H$6:H$1005,Calculation!$B983,1)="","Not set",INDEX(Backlog!H$6:H$1005,Calculation!$B983,1)),"")</f>
        <v>Not set</v>
      </c>
      <c r="J983" s="86" t="str">
        <f>IFERROR(""&amp;INDEX(Backlog!I$6:I$1005,Calculation!$B983,1),"")</f>
        <v/>
      </c>
      <c r="K983" s="86" t="str">
        <f>IFERROR(IF(LEN(INDEX(Backlog!J$6:J$1005,Calculation!$B983,1))=0,"Not set",INDEX(Backlog!J$6:J$1005,Calculation!$B983,1)),"")</f>
        <v>Not set</v>
      </c>
      <c r="L983" s="105" t="str">
        <f>IFERROR(IF(INDEX(Backlog!K$6:K$1005,Calculation!$B983,1)="","",INDEX(Backlog!K$6:K$1005,Calculation!$B983,1)),"")</f>
        <v/>
      </c>
      <c r="M983" s="105" t="str">
        <f t="shared" si="302"/>
        <v/>
      </c>
      <c r="N983" s="105" t="str">
        <f>IFERROR(IF(INDEX(Backlog!L$6:L$1005,Calculation!$B983,1)="","",INDEX(Backlog!L$6:L$1005,Calculation!$B983,1)),"")</f>
        <v/>
      </c>
      <c r="O983" s="105" t="str">
        <f t="shared" si="303"/>
        <v/>
      </c>
      <c r="P983" s="86" t="str">
        <f>IFERROR(""&amp;INDEX(Backlog!M$6:M$1005,Calculation!$B983,1),"")</f>
        <v/>
      </c>
      <c r="Q983" s="106" t="str">
        <f t="shared" si="304"/>
        <v/>
      </c>
      <c r="R983" s="106">
        <f t="shared" si="305"/>
        <v>0</v>
      </c>
      <c r="T983" s="107">
        <f t="shared" si="306"/>
        <v>0</v>
      </c>
      <c r="U983" s="86">
        <f t="shared" si="307"/>
        <v>1</v>
      </c>
      <c r="V983" s="86">
        <f t="shared" si="308"/>
        <v>1</v>
      </c>
      <c r="W983" s="86">
        <f t="shared" si="309"/>
        <v>1</v>
      </c>
      <c r="X983" s="86">
        <f t="shared" si="316"/>
        <v>0</v>
      </c>
      <c r="Y983" s="86" t="str">
        <f t="shared" si="310"/>
        <v xml:space="preserve">#0 - </v>
      </c>
      <c r="Z983" s="86" t="str">
        <f t="shared" si="311"/>
        <v>-</v>
      </c>
      <c r="AA983" s="86" t="str">
        <f>IF(X983=0,"",IF(LEN(K983)=0,COLUMN(Kanban!$D$8),IFERROR(MATCH(K983,Kanban!$A$8:$AI$8,0),COLUMN(Kanban!$D$8))))</f>
        <v/>
      </c>
      <c r="AB983" s="86" t="str">
        <f>IF(X983=0,"",2*COUNTIF($AA$5:AA983,AA983)+$AF$5)</f>
        <v/>
      </c>
      <c r="AC983" s="106" t="str">
        <f t="shared" si="317"/>
        <v>-</v>
      </c>
      <c r="BF983" s="111" t="str">
        <f t="array" ref="BF983">IFERROR(SMALL(IF($D$5:$D$1004=$AP$6,$N$5:$N$1004,""),B983),"")</f>
        <v/>
      </c>
      <c r="BG983" s="112" t="str">
        <f>IF(IFERROR(MATCH(BF983,$BF$4:BF982,0),0)=0,MAX($BG$4:BG982)+1,"")</f>
        <v/>
      </c>
      <c r="BH983" s="113" t="str">
        <f t="shared" si="312"/>
        <v/>
      </c>
      <c r="BI983" s="112" t="str">
        <f t="shared" si="313"/>
        <v/>
      </c>
      <c r="BJ983" s="86" t="str">
        <f t="shared" si="314"/>
        <v/>
      </c>
      <c r="BK983" s="86" t="str">
        <f t="shared" si="318"/>
        <v/>
      </c>
      <c r="BL983" s="86" t="str">
        <f t="shared" si="315"/>
        <v/>
      </c>
      <c r="BM983" s="86" t="str">
        <f t="shared" si="319"/>
        <v/>
      </c>
    </row>
    <row r="984" spans="2:65" s="7" customFormat="1" x14ac:dyDescent="0.25">
      <c r="B984" s="104">
        <v>980</v>
      </c>
      <c r="C984" s="86">
        <f>IFERROR(INDEX(Backlog!B$6:B$1005,Calculation!$B984,1),"")</f>
        <v>0</v>
      </c>
      <c r="D984" s="86" t="str">
        <f>IFERROR(IF(INDEX(Backlog!C$6:C$1005,Calculation!$B984,1)="","",INDEX(Backlog!C$6:C$1005,Calculation!$B984,1)),"")</f>
        <v/>
      </c>
      <c r="E984" s="86" t="str">
        <f>IFERROR(""&amp;INDEX(Backlog!D$6:D$1005,Calculation!$B984,1),"")</f>
        <v/>
      </c>
      <c r="F984" s="86" t="str">
        <f>IFERROR(""&amp;INDEX(Backlog!E$6:E$1005,Calculation!$B984,1),"")</f>
        <v/>
      </c>
      <c r="G984" s="86" t="str">
        <f>IFERROR(""&amp;INDEX(Backlog!F$6:F$1005,Calculation!$B984,1),"")</f>
        <v/>
      </c>
      <c r="H984" s="86" t="str">
        <f>IFERROR(IF(INDEX(Backlog!G$6:G$1005,Calculation!$B984,1)="","",INDEX(Backlog!G$6:G$1005,Calculation!$B984,1)),"")</f>
        <v/>
      </c>
      <c r="I984" s="86" t="str">
        <f>IFERROR(IF(INDEX(Backlog!H$6:H$1005,Calculation!$B984,1)="","Not set",INDEX(Backlog!H$6:H$1005,Calculation!$B984,1)),"")</f>
        <v>Not set</v>
      </c>
      <c r="J984" s="86" t="str">
        <f>IFERROR(""&amp;INDEX(Backlog!I$6:I$1005,Calculation!$B984,1),"")</f>
        <v/>
      </c>
      <c r="K984" s="86" t="str">
        <f>IFERROR(IF(LEN(INDEX(Backlog!J$6:J$1005,Calculation!$B984,1))=0,"Not set",INDEX(Backlog!J$6:J$1005,Calculation!$B984,1)),"")</f>
        <v>Not set</v>
      </c>
      <c r="L984" s="105" t="str">
        <f>IFERROR(IF(INDEX(Backlog!K$6:K$1005,Calculation!$B984,1)="","",INDEX(Backlog!K$6:K$1005,Calculation!$B984,1)),"")</f>
        <v/>
      </c>
      <c r="M984" s="105" t="str">
        <f t="shared" si="302"/>
        <v/>
      </c>
      <c r="N984" s="105" t="str">
        <f>IFERROR(IF(INDEX(Backlog!L$6:L$1005,Calculation!$B984,1)="","",INDEX(Backlog!L$6:L$1005,Calculation!$B984,1)),"")</f>
        <v/>
      </c>
      <c r="O984" s="105" t="str">
        <f t="shared" si="303"/>
        <v/>
      </c>
      <c r="P984" s="86" t="str">
        <f>IFERROR(""&amp;INDEX(Backlog!M$6:M$1005,Calculation!$B984,1),"")</f>
        <v/>
      </c>
      <c r="Q984" s="106" t="str">
        <f t="shared" si="304"/>
        <v/>
      </c>
      <c r="R984" s="106">
        <f t="shared" si="305"/>
        <v>0</v>
      </c>
      <c r="T984" s="107">
        <f t="shared" si="306"/>
        <v>0</v>
      </c>
      <c r="U984" s="86">
        <f t="shared" si="307"/>
        <v>1</v>
      </c>
      <c r="V984" s="86">
        <f t="shared" si="308"/>
        <v>1</v>
      </c>
      <c r="W984" s="86">
        <f t="shared" si="309"/>
        <v>1</v>
      </c>
      <c r="X984" s="86">
        <f t="shared" si="316"/>
        <v>0</v>
      </c>
      <c r="Y984" s="86" t="str">
        <f t="shared" si="310"/>
        <v xml:space="preserve">#0 - </v>
      </c>
      <c r="Z984" s="86" t="str">
        <f t="shared" si="311"/>
        <v>-</v>
      </c>
      <c r="AA984" s="86" t="str">
        <f>IF(X984=0,"",IF(LEN(K984)=0,COLUMN(Kanban!$D$8),IFERROR(MATCH(K984,Kanban!$A$8:$AI$8,0),COLUMN(Kanban!$D$8))))</f>
        <v/>
      </c>
      <c r="AB984" s="86" t="str">
        <f>IF(X984=0,"",2*COUNTIF($AA$5:AA984,AA984)+$AF$5)</f>
        <v/>
      </c>
      <c r="AC984" s="106" t="str">
        <f t="shared" si="317"/>
        <v>-</v>
      </c>
      <c r="BF984" s="111" t="str">
        <f t="array" ref="BF984">IFERROR(SMALL(IF($D$5:$D$1004=$AP$6,$N$5:$N$1004,""),B984),"")</f>
        <v/>
      </c>
      <c r="BG984" s="112" t="str">
        <f>IF(IFERROR(MATCH(BF984,$BF$4:BF983,0),0)=0,MAX($BG$4:BG983)+1,"")</f>
        <v/>
      </c>
      <c r="BH984" s="113" t="str">
        <f t="shared" si="312"/>
        <v/>
      </c>
      <c r="BI984" s="112" t="str">
        <f t="shared" si="313"/>
        <v/>
      </c>
      <c r="BJ984" s="86" t="str">
        <f t="shared" si="314"/>
        <v/>
      </c>
      <c r="BK984" s="86" t="str">
        <f t="shared" si="318"/>
        <v/>
      </c>
      <c r="BL984" s="86" t="str">
        <f t="shared" si="315"/>
        <v/>
      </c>
      <c r="BM984" s="86" t="str">
        <f t="shared" si="319"/>
        <v/>
      </c>
    </row>
    <row r="985" spans="2:65" s="7" customFormat="1" x14ac:dyDescent="0.25">
      <c r="B985" s="104">
        <v>981</v>
      </c>
      <c r="C985" s="86">
        <f>IFERROR(INDEX(Backlog!B$6:B$1005,Calculation!$B985,1),"")</f>
        <v>0</v>
      </c>
      <c r="D985" s="86" t="str">
        <f>IFERROR(IF(INDEX(Backlog!C$6:C$1005,Calculation!$B985,1)="","",INDEX(Backlog!C$6:C$1005,Calculation!$B985,1)),"")</f>
        <v/>
      </c>
      <c r="E985" s="86" t="str">
        <f>IFERROR(""&amp;INDEX(Backlog!D$6:D$1005,Calculation!$B985,1),"")</f>
        <v/>
      </c>
      <c r="F985" s="86" t="str">
        <f>IFERROR(""&amp;INDEX(Backlog!E$6:E$1005,Calculation!$B985,1),"")</f>
        <v/>
      </c>
      <c r="G985" s="86" t="str">
        <f>IFERROR(""&amp;INDEX(Backlog!F$6:F$1005,Calculation!$B985,1),"")</f>
        <v/>
      </c>
      <c r="H985" s="86" t="str">
        <f>IFERROR(IF(INDEX(Backlog!G$6:G$1005,Calculation!$B985,1)="","",INDEX(Backlog!G$6:G$1005,Calculation!$B985,1)),"")</f>
        <v/>
      </c>
      <c r="I985" s="86" t="str">
        <f>IFERROR(IF(INDEX(Backlog!H$6:H$1005,Calculation!$B985,1)="","Not set",INDEX(Backlog!H$6:H$1005,Calculation!$B985,1)),"")</f>
        <v>Not set</v>
      </c>
      <c r="J985" s="86" t="str">
        <f>IFERROR(""&amp;INDEX(Backlog!I$6:I$1005,Calculation!$B985,1),"")</f>
        <v/>
      </c>
      <c r="K985" s="86" t="str">
        <f>IFERROR(IF(LEN(INDEX(Backlog!J$6:J$1005,Calculation!$B985,1))=0,"Not set",INDEX(Backlog!J$6:J$1005,Calculation!$B985,1)),"")</f>
        <v>Not set</v>
      </c>
      <c r="L985" s="105" t="str">
        <f>IFERROR(IF(INDEX(Backlog!K$6:K$1005,Calculation!$B985,1)="","",INDEX(Backlog!K$6:K$1005,Calculation!$B985,1)),"")</f>
        <v/>
      </c>
      <c r="M985" s="105" t="str">
        <f t="shared" si="302"/>
        <v/>
      </c>
      <c r="N985" s="105" t="str">
        <f>IFERROR(IF(INDEX(Backlog!L$6:L$1005,Calculation!$B985,1)="","",INDEX(Backlog!L$6:L$1005,Calculation!$B985,1)),"")</f>
        <v/>
      </c>
      <c r="O985" s="105" t="str">
        <f t="shared" si="303"/>
        <v/>
      </c>
      <c r="P985" s="86" t="str">
        <f>IFERROR(""&amp;INDEX(Backlog!M$6:M$1005,Calculation!$B985,1),"")</f>
        <v/>
      </c>
      <c r="Q985" s="106" t="str">
        <f t="shared" si="304"/>
        <v/>
      </c>
      <c r="R985" s="106">
        <f t="shared" si="305"/>
        <v>0</v>
      </c>
      <c r="T985" s="107">
        <f t="shared" si="306"/>
        <v>0</v>
      </c>
      <c r="U985" s="86">
        <f t="shared" si="307"/>
        <v>1</v>
      </c>
      <c r="V985" s="86">
        <f t="shared" si="308"/>
        <v>1</v>
      </c>
      <c r="W985" s="86">
        <f t="shared" si="309"/>
        <v>1</v>
      </c>
      <c r="X985" s="86">
        <f t="shared" si="316"/>
        <v>0</v>
      </c>
      <c r="Y985" s="86" t="str">
        <f t="shared" si="310"/>
        <v xml:space="preserve">#0 - </v>
      </c>
      <c r="Z985" s="86" t="str">
        <f t="shared" si="311"/>
        <v>-</v>
      </c>
      <c r="AA985" s="86" t="str">
        <f>IF(X985=0,"",IF(LEN(K985)=0,COLUMN(Kanban!$D$8),IFERROR(MATCH(K985,Kanban!$A$8:$AI$8,0),COLUMN(Kanban!$D$8))))</f>
        <v/>
      </c>
      <c r="AB985" s="86" t="str">
        <f>IF(X985=0,"",2*COUNTIF($AA$5:AA985,AA985)+$AF$5)</f>
        <v/>
      </c>
      <c r="AC985" s="106" t="str">
        <f t="shared" si="317"/>
        <v>-</v>
      </c>
      <c r="BF985" s="111" t="str">
        <f t="array" ref="BF985">IFERROR(SMALL(IF($D$5:$D$1004=$AP$6,$N$5:$N$1004,""),B985),"")</f>
        <v/>
      </c>
      <c r="BG985" s="112" t="str">
        <f>IF(IFERROR(MATCH(BF985,$BF$4:BF984,0),0)=0,MAX($BG$4:BG984)+1,"")</f>
        <v/>
      </c>
      <c r="BH985" s="113" t="str">
        <f t="shared" si="312"/>
        <v/>
      </c>
      <c r="BI985" s="112" t="str">
        <f t="shared" si="313"/>
        <v/>
      </c>
      <c r="BJ985" s="86" t="str">
        <f t="shared" si="314"/>
        <v/>
      </c>
      <c r="BK985" s="86" t="str">
        <f t="shared" si="318"/>
        <v/>
      </c>
      <c r="BL985" s="86" t="str">
        <f t="shared" si="315"/>
        <v/>
      </c>
      <c r="BM985" s="86" t="str">
        <f t="shared" si="319"/>
        <v/>
      </c>
    </row>
    <row r="986" spans="2:65" s="7" customFormat="1" x14ac:dyDescent="0.25">
      <c r="B986" s="104">
        <v>982</v>
      </c>
      <c r="C986" s="86">
        <f>IFERROR(INDEX(Backlog!B$6:B$1005,Calculation!$B986,1),"")</f>
        <v>0</v>
      </c>
      <c r="D986" s="86" t="str">
        <f>IFERROR(IF(INDEX(Backlog!C$6:C$1005,Calculation!$B986,1)="","",INDEX(Backlog!C$6:C$1005,Calculation!$B986,1)),"")</f>
        <v/>
      </c>
      <c r="E986" s="86" t="str">
        <f>IFERROR(""&amp;INDEX(Backlog!D$6:D$1005,Calculation!$B986,1),"")</f>
        <v/>
      </c>
      <c r="F986" s="86" t="str">
        <f>IFERROR(""&amp;INDEX(Backlog!E$6:E$1005,Calculation!$B986,1),"")</f>
        <v/>
      </c>
      <c r="G986" s="86" t="str">
        <f>IFERROR(""&amp;INDEX(Backlog!F$6:F$1005,Calculation!$B986,1),"")</f>
        <v/>
      </c>
      <c r="H986" s="86" t="str">
        <f>IFERROR(IF(INDEX(Backlog!G$6:G$1005,Calculation!$B986,1)="","",INDEX(Backlog!G$6:G$1005,Calculation!$B986,1)),"")</f>
        <v/>
      </c>
      <c r="I986" s="86" t="str">
        <f>IFERROR(IF(INDEX(Backlog!H$6:H$1005,Calculation!$B986,1)="","Not set",INDEX(Backlog!H$6:H$1005,Calculation!$B986,1)),"")</f>
        <v>Not set</v>
      </c>
      <c r="J986" s="86" t="str">
        <f>IFERROR(""&amp;INDEX(Backlog!I$6:I$1005,Calculation!$B986,1),"")</f>
        <v/>
      </c>
      <c r="K986" s="86" t="str">
        <f>IFERROR(IF(LEN(INDEX(Backlog!J$6:J$1005,Calculation!$B986,1))=0,"Not set",INDEX(Backlog!J$6:J$1005,Calculation!$B986,1)),"")</f>
        <v>Not set</v>
      </c>
      <c r="L986" s="105" t="str">
        <f>IFERROR(IF(INDEX(Backlog!K$6:K$1005,Calculation!$B986,1)="","",INDEX(Backlog!K$6:K$1005,Calculation!$B986,1)),"")</f>
        <v/>
      </c>
      <c r="M986" s="105" t="str">
        <f t="shared" si="302"/>
        <v/>
      </c>
      <c r="N986" s="105" t="str">
        <f>IFERROR(IF(INDEX(Backlog!L$6:L$1005,Calculation!$B986,1)="","",INDEX(Backlog!L$6:L$1005,Calculation!$B986,1)),"")</f>
        <v/>
      </c>
      <c r="O986" s="105" t="str">
        <f t="shared" si="303"/>
        <v/>
      </c>
      <c r="P986" s="86" t="str">
        <f>IFERROR(""&amp;INDEX(Backlog!M$6:M$1005,Calculation!$B986,1),"")</f>
        <v/>
      </c>
      <c r="Q986" s="106" t="str">
        <f t="shared" si="304"/>
        <v/>
      </c>
      <c r="R986" s="106">
        <f t="shared" si="305"/>
        <v>0</v>
      </c>
      <c r="T986" s="107">
        <f t="shared" si="306"/>
        <v>0</v>
      </c>
      <c r="U986" s="86">
        <f t="shared" si="307"/>
        <v>1</v>
      </c>
      <c r="V986" s="86">
        <f t="shared" si="308"/>
        <v>1</v>
      </c>
      <c r="W986" s="86">
        <f t="shared" si="309"/>
        <v>1</v>
      </c>
      <c r="X986" s="86">
        <f t="shared" si="316"/>
        <v>0</v>
      </c>
      <c r="Y986" s="86" t="str">
        <f t="shared" si="310"/>
        <v xml:space="preserve">#0 - </v>
      </c>
      <c r="Z986" s="86" t="str">
        <f t="shared" si="311"/>
        <v>-</v>
      </c>
      <c r="AA986" s="86" t="str">
        <f>IF(X986=0,"",IF(LEN(K986)=0,COLUMN(Kanban!$D$8),IFERROR(MATCH(K986,Kanban!$A$8:$AI$8,0),COLUMN(Kanban!$D$8))))</f>
        <v/>
      </c>
      <c r="AB986" s="86" t="str">
        <f>IF(X986=0,"",2*COUNTIF($AA$5:AA986,AA986)+$AF$5)</f>
        <v/>
      </c>
      <c r="AC986" s="106" t="str">
        <f t="shared" si="317"/>
        <v>-</v>
      </c>
      <c r="BF986" s="111" t="str">
        <f t="array" ref="BF986">IFERROR(SMALL(IF($D$5:$D$1004=$AP$6,$N$5:$N$1004,""),B986),"")</f>
        <v/>
      </c>
      <c r="BG986" s="112" t="str">
        <f>IF(IFERROR(MATCH(BF986,$BF$4:BF985,0),0)=0,MAX($BG$4:BG985)+1,"")</f>
        <v/>
      </c>
      <c r="BH986" s="113" t="str">
        <f t="shared" si="312"/>
        <v/>
      </c>
      <c r="BI986" s="112" t="str">
        <f t="shared" si="313"/>
        <v/>
      </c>
      <c r="BJ986" s="86" t="str">
        <f t="shared" si="314"/>
        <v/>
      </c>
      <c r="BK986" s="86" t="str">
        <f t="shared" si="318"/>
        <v/>
      </c>
      <c r="BL986" s="86" t="str">
        <f t="shared" si="315"/>
        <v/>
      </c>
      <c r="BM986" s="86" t="str">
        <f t="shared" si="319"/>
        <v/>
      </c>
    </row>
    <row r="987" spans="2:65" s="7" customFormat="1" x14ac:dyDescent="0.25">
      <c r="B987" s="104">
        <v>983</v>
      </c>
      <c r="C987" s="86">
        <f>IFERROR(INDEX(Backlog!B$6:B$1005,Calculation!$B987,1),"")</f>
        <v>0</v>
      </c>
      <c r="D987" s="86" t="str">
        <f>IFERROR(IF(INDEX(Backlog!C$6:C$1005,Calculation!$B987,1)="","",INDEX(Backlog!C$6:C$1005,Calculation!$B987,1)),"")</f>
        <v/>
      </c>
      <c r="E987" s="86" t="str">
        <f>IFERROR(""&amp;INDEX(Backlog!D$6:D$1005,Calculation!$B987,1),"")</f>
        <v/>
      </c>
      <c r="F987" s="86" t="str">
        <f>IFERROR(""&amp;INDEX(Backlog!E$6:E$1005,Calculation!$B987,1),"")</f>
        <v/>
      </c>
      <c r="G987" s="86" t="str">
        <f>IFERROR(""&amp;INDEX(Backlog!F$6:F$1005,Calculation!$B987,1),"")</f>
        <v/>
      </c>
      <c r="H987" s="86" t="str">
        <f>IFERROR(IF(INDEX(Backlog!G$6:G$1005,Calculation!$B987,1)="","",INDEX(Backlog!G$6:G$1005,Calculation!$B987,1)),"")</f>
        <v/>
      </c>
      <c r="I987" s="86" t="str">
        <f>IFERROR(IF(INDEX(Backlog!H$6:H$1005,Calculation!$B987,1)="","Not set",INDEX(Backlog!H$6:H$1005,Calculation!$B987,1)),"")</f>
        <v>Not set</v>
      </c>
      <c r="J987" s="86" t="str">
        <f>IFERROR(""&amp;INDEX(Backlog!I$6:I$1005,Calculation!$B987,1),"")</f>
        <v/>
      </c>
      <c r="K987" s="86" t="str">
        <f>IFERROR(IF(LEN(INDEX(Backlog!J$6:J$1005,Calculation!$B987,1))=0,"Not set",INDEX(Backlog!J$6:J$1005,Calculation!$B987,1)),"")</f>
        <v>Not set</v>
      </c>
      <c r="L987" s="105" t="str">
        <f>IFERROR(IF(INDEX(Backlog!K$6:K$1005,Calculation!$B987,1)="","",INDEX(Backlog!K$6:K$1005,Calculation!$B987,1)),"")</f>
        <v/>
      </c>
      <c r="M987" s="105" t="str">
        <f t="shared" si="302"/>
        <v/>
      </c>
      <c r="N987" s="105" t="str">
        <f>IFERROR(IF(INDEX(Backlog!L$6:L$1005,Calculation!$B987,1)="","",INDEX(Backlog!L$6:L$1005,Calculation!$B987,1)),"")</f>
        <v/>
      </c>
      <c r="O987" s="105" t="str">
        <f t="shared" si="303"/>
        <v/>
      </c>
      <c r="P987" s="86" t="str">
        <f>IFERROR(""&amp;INDEX(Backlog!M$6:M$1005,Calculation!$B987,1),"")</f>
        <v/>
      </c>
      <c r="Q987" s="106" t="str">
        <f t="shared" si="304"/>
        <v/>
      </c>
      <c r="R987" s="106">
        <f t="shared" si="305"/>
        <v>0</v>
      </c>
      <c r="T987" s="107">
        <f t="shared" si="306"/>
        <v>0</v>
      </c>
      <c r="U987" s="86">
        <f t="shared" si="307"/>
        <v>1</v>
      </c>
      <c r="V987" s="86">
        <f t="shared" si="308"/>
        <v>1</v>
      </c>
      <c r="W987" s="86">
        <f t="shared" si="309"/>
        <v>1</v>
      </c>
      <c r="X987" s="86">
        <f t="shared" si="316"/>
        <v>0</v>
      </c>
      <c r="Y987" s="86" t="str">
        <f t="shared" si="310"/>
        <v xml:space="preserve">#0 - </v>
      </c>
      <c r="Z987" s="86" t="str">
        <f t="shared" si="311"/>
        <v>-</v>
      </c>
      <c r="AA987" s="86" t="str">
        <f>IF(X987=0,"",IF(LEN(K987)=0,COLUMN(Kanban!$D$8),IFERROR(MATCH(K987,Kanban!$A$8:$AI$8,0),COLUMN(Kanban!$D$8))))</f>
        <v/>
      </c>
      <c r="AB987" s="86" t="str">
        <f>IF(X987=0,"",2*COUNTIF($AA$5:AA987,AA987)+$AF$5)</f>
        <v/>
      </c>
      <c r="AC987" s="106" t="str">
        <f t="shared" si="317"/>
        <v>-</v>
      </c>
      <c r="BF987" s="111" t="str">
        <f t="array" ref="BF987">IFERROR(SMALL(IF($D$5:$D$1004=$AP$6,$N$5:$N$1004,""),B987),"")</f>
        <v/>
      </c>
      <c r="BG987" s="112" t="str">
        <f>IF(IFERROR(MATCH(BF987,$BF$4:BF986,0),0)=0,MAX($BG$4:BG986)+1,"")</f>
        <v/>
      </c>
      <c r="BH987" s="113" t="str">
        <f t="shared" si="312"/>
        <v/>
      </c>
      <c r="BI987" s="112" t="str">
        <f t="shared" si="313"/>
        <v/>
      </c>
      <c r="BJ987" s="86" t="str">
        <f t="shared" si="314"/>
        <v/>
      </c>
      <c r="BK987" s="86" t="str">
        <f t="shared" si="318"/>
        <v/>
      </c>
      <c r="BL987" s="86" t="str">
        <f t="shared" si="315"/>
        <v/>
      </c>
      <c r="BM987" s="86" t="str">
        <f t="shared" si="319"/>
        <v/>
      </c>
    </row>
    <row r="988" spans="2:65" s="7" customFormat="1" x14ac:dyDescent="0.25">
      <c r="B988" s="104">
        <v>984</v>
      </c>
      <c r="C988" s="86">
        <f>IFERROR(INDEX(Backlog!B$6:B$1005,Calculation!$B988,1),"")</f>
        <v>0</v>
      </c>
      <c r="D988" s="86" t="str">
        <f>IFERROR(IF(INDEX(Backlog!C$6:C$1005,Calculation!$B988,1)="","",INDEX(Backlog!C$6:C$1005,Calculation!$B988,1)),"")</f>
        <v/>
      </c>
      <c r="E988" s="86" t="str">
        <f>IFERROR(""&amp;INDEX(Backlog!D$6:D$1005,Calculation!$B988,1),"")</f>
        <v/>
      </c>
      <c r="F988" s="86" t="str">
        <f>IFERROR(""&amp;INDEX(Backlog!E$6:E$1005,Calculation!$B988,1),"")</f>
        <v/>
      </c>
      <c r="G988" s="86" t="str">
        <f>IFERROR(""&amp;INDEX(Backlog!F$6:F$1005,Calculation!$B988,1),"")</f>
        <v/>
      </c>
      <c r="H988" s="86" t="str">
        <f>IFERROR(IF(INDEX(Backlog!G$6:G$1005,Calculation!$B988,1)="","",INDEX(Backlog!G$6:G$1005,Calculation!$B988,1)),"")</f>
        <v/>
      </c>
      <c r="I988" s="86" t="str">
        <f>IFERROR(IF(INDEX(Backlog!H$6:H$1005,Calculation!$B988,1)="","Not set",INDEX(Backlog!H$6:H$1005,Calculation!$B988,1)),"")</f>
        <v>Not set</v>
      </c>
      <c r="J988" s="86" t="str">
        <f>IFERROR(""&amp;INDEX(Backlog!I$6:I$1005,Calculation!$B988,1),"")</f>
        <v/>
      </c>
      <c r="K988" s="86" t="str">
        <f>IFERROR(IF(LEN(INDEX(Backlog!J$6:J$1005,Calculation!$B988,1))=0,"Not set",INDEX(Backlog!J$6:J$1005,Calculation!$B988,1)),"")</f>
        <v>Not set</v>
      </c>
      <c r="L988" s="105" t="str">
        <f>IFERROR(IF(INDEX(Backlog!K$6:K$1005,Calculation!$B988,1)="","",INDEX(Backlog!K$6:K$1005,Calculation!$B988,1)),"")</f>
        <v/>
      </c>
      <c r="M988" s="105" t="str">
        <f t="shared" si="302"/>
        <v/>
      </c>
      <c r="N988" s="105" t="str">
        <f>IFERROR(IF(INDEX(Backlog!L$6:L$1005,Calculation!$B988,1)="","",INDEX(Backlog!L$6:L$1005,Calculation!$B988,1)),"")</f>
        <v/>
      </c>
      <c r="O988" s="105" t="str">
        <f t="shared" si="303"/>
        <v/>
      </c>
      <c r="P988" s="86" t="str">
        <f>IFERROR(""&amp;INDEX(Backlog!M$6:M$1005,Calculation!$B988,1),"")</f>
        <v/>
      </c>
      <c r="Q988" s="106" t="str">
        <f t="shared" si="304"/>
        <v/>
      </c>
      <c r="R988" s="106">
        <f t="shared" si="305"/>
        <v>0</v>
      </c>
      <c r="T988" s="107">
        <f t="shared" si="306"/>
        <v>0</v>
      </c>
      <c r="U988" s="86">
        <f t="shared" si="307"/>
        <v>1</v>
      </c>
      <c r="V988" s="86">
        <f t="shared" si="308"/>
        <v>1</v>
      </c>
      <c r="W988" s="86">
        <f t="shared" si="309"/>
        <v>1</v>
      </c>
      <c r="X988" s="86">
        <f t="shared" si="316"/>
        <v>0</v>
      </c>
      <c r="Y988" s="86" t="str">
        <f t="shared" si="310"/>
        <v xml:space="preserve">#0 - </v>
      </c>
      <c r="Z988" s="86" t="str">
        <f t="shared" si="311"/>
        <v>-</v>
      </c>
      <c r="AA988" s="86" t="str">
        <f>IF(X988=0,"",IF(LEN(K988)=0,COLUMN(Kanban!$D$8),IFERROR(MATCH(K988,Kanban!$A$8:$AI$8,0),COLUMN(Kanban!$D$8))))</f>
        <v/>
      </c>
      <c r="AB988" s="86" t="str">
        <f>IF(X988=0,"",2*COUNTIF($AA$5:AA988,AA988)+$AF$5)</f>
        <v/>
      </c>
      <c r="AC988" s="106" t="str">
        <f t="shared" si="317"/>
        <v>-</v>
      </c>
      <c r="BF988" s="111" t="str">
        <f t="array" ref="BF988">IFERROR(SMALL(IF($D$5:$D$1004=$AP$6,$N$5:$N$1004,""),B988),"")</f>
        <v/>
      </c>
      <c r="BG988" s="112" t="str">
        <f>IF(IFERROR(MATCH(BF988,$BF$4:BF987,0),0)=0,MAX($BG$4:BG987)+1,"")</f>
        <v/>
      </c>
      <c r="BH988" s="113" t="str">
        <f t="shared" si="312"/>
        <v/>
      </c>
      <c r="BI988" s="112" t="str">
        <f t="shared" si="313"/>
        <v/>
      </c>
      <c r="BJ988" s="86" t="str">
        <f t="shared" si="314"/>
        <v/>
      </c>
      <c r="BK988" s="86" t="str">
        <f t="shared" si="318"/>
        <v/>
      </c>
      <c r="BL988" s="86" t="str">
        <f t="shared" si="315"/>
        <v/>
      </c>
      <c r="BM988" s="86" t="str">
        <f t="shared" si="319"/>
        <v/>
      </c>
    </row>
    <row r="989" spans="2:65" s="7" customFormat="1" x14ac:dyDescent="0.25">
      <c r="B989" s="104">
        <v>985</v>
      </c>
      <c r="C989" s="86">
        <f>IFERROR(INDEX(Backlog!B$6:B$1005,Calculation!$B989,1),"")</f>
        <v>0</v>
      </c>
      <c r="D989" s="86" t="str">
        <f>IFERROR(IF(INDEX(Backlog!C$6:C$1005,Calculation!$B989,1)="","",INDEX(Backlog!C$6:C$1005,Calculation!$B989,1)),"")</f>
        <v/>
      </c>
      <c r="E989" s="86" t="str">
        <f>IFERROR(""&amp;INDEX(Backlog!D$6:D$1005,Calculation!$B989,1),"")</f>
        <v/>
      </c>
      <c r="F989" s="86" t="str">
        <f>IFERROR(""&amp;INDEX(Backlog!E$6:E$1005,Calculation!$B989,1),"")</f>
        <v/>
      </c>
      <c r="G989" s="86" t="str">
        <f>IFERROR(""&amp;INDEX(Backlog!F$6:F$1005,Calculation!$B989,1),"")</f>
        <v/>
      </c>
      <c r="H989" s="86" t="str">
        <f>IFERROR(IF(INDEX(Backlog!G$6:G$1005,Calculation!$B989,1)="","",INDEX(Backlog!G$6:G$1005,Calculation!$B989,1)),"")</f>
        <v/>
      </c>
      <c r="I989" s="86" t="str">
        <f>IFERROR(IF(INDEX(Backlog!H$6:H$1005,Calculation!$B989,1)="","Not set",INDEX(Backlog!H$6:H$1005,Calculation!$B989,1)),"")</f>
        <v>Not set</v>
      </c>
      <c r="J989" s="86" t="str">
        <f>IFERROR(""&amp;INDEX(Backlog!I$6:I$1005,Calculation!$B989,1),"")</f>
        <v/>
      </c>
      <c r="K989" s="86" t="str">
        <f>IFERROR(IF(LEN(INDEX(Backlog!J$6:J$1005,Calculation!$B989,1))=0,"Not set",INDEX(Backlog!J$6:J$1005,Calculation!$B989,1)),"")</f>
        <v>Not set</v>
      </c>
      <c r="L989" s="105" t="str">
        <f>IFERROR(IF(INDEX(Backlog!K$6:K$1005,Calculation!$B989,1)="","",INDEX(Backlog!K$6:K$1005,Calculation!$B989,1)),"")</f>
        <v/>
      </c>
      <c r="M989" s="105" t="str">
        <f t="shared" si="302"/>
        <v/>
      </c>
      <c r="N989" s="105" t="str">
        <f>IFERROR(IF(INDEX(Backlog!L$6:L$1005,Calculation!$B989,1)="","",INDEX(Backlog!L$6:L$1005,Calculation!$B989,1)),"")</f>
        <v/>
      </c>
      <c r="O989" s="105" t="str">
        <f t="shared" si="303"/>
        <v/>
      </c>
      <c r="P989" s="86" t="str">
        <f>IFERROR(""&amp;INDEX(Backlog!M$6:M$1005,Calculation!$B989,1),"")</f>
        <v/>
      </c>
      <c r="Q989" s="106" t="str">
        <f t="shared" si="304"/>
        <v/>
      </c>
      <c r="R989" s="106">
        <f t="shared" si="305"/>
        <v>0</v>
      </c>
      <c r="T989" s="107">
        <f t="shared" si="306"/>
        <v>0</v>
      </c>
      <c r="U989" s="86">
        <f t="shared" si="307"/>
        <v>1</v>
      </c>
      <c r="V989" s="86">
        <f t="shared" si="308"/>
        <v>1</v>
      </c>
      <c r="W989" s="86">
        <f t="shared" si="309"/>
        <v>1</v>
      </c>
      <c r="X989" s="86">
        <f t="shared" si="316"/>
        <v>0</v>
      </c>
      <c r="Y989" s="86" t="str">
        <f t="shared" si="310"/>
        <v xml:space="preserve">#0 - </v>
      </c>
      <c r="Z989" s="86" t="str">
        <f t="shared" si="311"/>
        <v>-</v>
      </c>
      <c r="AA989" s="86" t="str">
        <f>IF(X989=0,"",IF(LEN(K989)=0,COLUMN(Kanban!$D$8),IFERROR(MATCH(K989,Kanban!$A$8:$AI$8,0),COLUMN(Kanban!$D$8))))</f>
        <v/>
      </c>
      <c r="AB989" s="86" t="str">
        <f>IF(X989=0,"",2*COUNTIF($AA$5:AA989,AA989)+$AF$5)</f>
        <v/>
      </c>
      <c r="AC989" s="106" t="str">
        <f t="shared" si="317"/>
        <v>-</v>
      </c>
      <c r="BF989" s="111" t="str">
        <f t="array" ref="BF989">IFERROR(SMALL(IF($D$5:$D$1004=$AP$6,$N$5:$N$1004,""),B989),"")</f>
        <v/>
      </c>
      <c r="BG989" s="112" t="str">
        <f>IF(IFERROR(MATCH(BF989,$BF$4:BF988,0),0)=0,MAX($BG$4:BG988)+1,"")</f>
        <v/>
      </c>
      <c r="BH989" s="113" t="str">
        <f t="shared" si="312"/>
        <v/>
      </c>
      <c r="BI989" s="112" t="str">
        <f t="shared" si="313"/>
        <v/>
      </c>
      <c r="BJ989" s="86" t="str">
        <f t="shared" si="314"/>
        <v/>
      </c>
      <c r="BK989" s="86" t="str">
        <f t="shared" si="318"/>
        <v/>
      </c>
      <c r="BL989" s="86" t="str">
        <f t="shared" si="315"/>
        <v/>
      </c>
      <c r="BM989" s="86" t="str">
        <f t="shared" si="319"/>
        <v/>
      </c>
    </row>
    <row r="990" spans="2:65" s="7" customFormat="1" x14ac:dyDescent="0.25">
      <c r="B990" s="104">
        <v>986</v>
      </c>
      <c r="C990" s="86">
        <f>IFERROR(INDEX(Backlog!B$6:B$1005,Calculation!$B990,1),"")</f>
        <v>0</v>
      </c>
      <c r="D990" s="86" t="str">
        <f>IFERROR(IF(INDEX(Backlog!C$6:C$1005,Calculation!$B990,1)="","",INDEX(Backlog!C$6:C$1005,Calculation!$B990,1)),"")</f>
        <v/>
      </c>
      <c r="E990" s="86" t="str">
        <f>IFERROR(""&amp;INDEX(Backlog!D$6:D$1005,Calculation!$B990,1),"")</f>
        <v/>
      </c>
      <c r="F990" s="86" t="str">
        <f>IFERROR(""&amp;INDEX(Backlog!E$6:E$1005,Calculation!$B990,1),"")</f>
        <v/>
      </c>
      <c r="G990" s="86" t="str">
        <f>IFERROR(""&amp;INDEX(Backlog!F$6:F$1005,Calculation!$B990,1),"")</f>
        <v/>
      </c>
      <c r="H990" s="86" t="str">
        <f>IFERROR(IF(INDEX(Backlog!G$6:G$1005,Calculation!$B990,1)="","",INDEX(Backlog!G$6:G$1005,Calculation!$B990,1)),"")</f>
        <v/>
      </c>
      <c r="I990" s="86" t="str">
        <f>IFERROR(IF(INDEX(Backlog!H$6:H$1005,Calculation!$B990,1)="","Not set",INDEX(Backlog!H$6:H$1005,Calculation!$B990,1)),"")</f>
        <v>Not set</v>
      </c>
      <c r="J990" s="86" t="str">
        <f>IFERROR(""&amp;INDEX(Backlog!I$6:I$1005,Calculation!$B990,1),"")</f>
        <v/>
      </c>
      <c r="K990" s="86" t="str">
        <f>IFERROR(IF(LEN(INDEX(Backlog!J$6:J$1005,Calculation!$B990,1))=0,"Not set",INDEX(Backlog!J$6:J$1005,Calculation!$B990,1)),"")</f>
        <v>Not set</v>
      </c>
      <c r="L990" s="105" t="str">
        <f>IFERROR(IF(INDEX(Backlog!K$6:K$1005,Calculation!$B990,1)="","",INDEX(Backlog!K$6:K$1005,Calculation!$B990,1)),"")</f>
        <v/>
      </c>
      <c r="M990" s="105" t="str">
        <f t="shared" si="302"/>
        <v/>
      </c>
      <c r="N990" s="105" t="str">
        <f>IFERROR(IF(INDEX(Backlog!L$6:L$1005,Calculation!$B990,1)="","",INDEX(Backlog!L$6:L$1005,Calculation!$B990,1)),"")</f>
        <v/>
      </c>
      <c r="O990" s="105" t="str">
        <f t="shared" si="303"/>
        <v/>
      </c>
      <c r="P990" s="86" t="str">
        <f>IFERROR(""&amp;INDEX(Backlog!M$6:M$1005,Calculation!$B990,1),"")</f>
        <v/>
      </c>
      <c r="Q990" s="106" t="str">
        <f t="shared" si="304"/>
        <v/>
      </c>
      <c r="R990" s="106">
        <f t="shared" si="305"/>
        <v>0</v>
      </c>
      <c r="T990" s="107">
        <f t="shared" si="306"/>
        <v>0</v>
      </c>
      <c r="U990" s="86">
        <f t="shared" si="307"/>
        <v>1</v>
      </c>
      <c r="V990" s="86">
        <f t="shared" si="308"/>
        <v>1</v>
      </c>
      <c r="W990" s="86">
        <f t="shared" si="309"/>
        <v>1</v>
      </c>
      <c r="X990" s="86">
        <f t="shared" si="316"/>
        <v>0</v>
      </c>
      <c r="Y990" s="86" t="str">
        <f t="shared" si="310"/>
        <v xml:space="preserve">#0 - </v>
      </c>
      <c r="Z990" s="86" t="str">
        <f t="shared" si="311"/>
        <v>-</v>
      </c>
      <c r="AA990" s="86" t="str">
        <f>IF(X990=0,"",IF(LEN(K990)=0,COLUMN(Kanban!$D$8),IFERROR(MATCH(K990,Kanban!$A$8:$AI$8,0),COLUMN(Kanban!$D$8))))</f>
        <v/>
      </c>
      <c r="AB990" s="86" t="str">
        <f>IF(X990=0,"",2*COUNTIF($AA$5:AA990,AA990)+$AF$5)</f>
        <v/>
      </c>
      <c r="AC990" s="106" t="str">
        <f t="shared" si="317"/>
        <v>-</v>
      </c>
      <c r="BF990" s="111" t="str">
        <f t="array" ref="BF990">IFERROR(SMALL(IF($D$5:$D$1004=$AP$6,$N$5:$N$1004,""),B990),"")</f>
        <v/>
      </c>
      <c r="BG990" s="112" t="str">
        <f>IF(IFERROR(MATCH(BF990,$BF$4:BF989,0),0)=0,MAX($BG$4:BG989)+1,"")</f>
        <v/>
      </c>
      <c r="BH990" s="113" t="str">
        <f t="shared" si="312"/>
        <v/>
      </c>
      <c r="BI990" s="112" t="str">
        <f t="shared" si="313"/>
        <v/>
      </c>
      <c r="BJ990" s="86" t="str">
        <f t="shared" si="314"/>
        <v/>
      </c>
      <c r="BK990" s="86" t="str">
        <f t="shared" si="318"/>
        <v/>
      </c>
      <c r="BL990" s="86" t="str">
        <f t="shared" si="315"/>
        <v/>
      </c>
      <c r="BM990" s="86" t="str">
        <f t="shared" si="319"/>
        <v/>
      </c>
    </row>
    <row r="991" spans="2:65" s="7" customFormat="1" x14ac:dyDescent="0.25">
      <c r="B991" s="104">
        <v>987</v>
      </c>
      <c r="C991" s="86">
        <f>IFERROR(INDEX(Backlog!B$6:B$1005,Calculation!$B991,1),"")</f>
        <v>0</v>
      </c>
      <c r="D991" s="86" t="str">
        <f>IFERROR(IF(INDEX(Backlog!C$6:C$1005,Calculation!$B991,1)="","",INDEX(Backlog!C$6:C$1005,Calculation!$B991,1)),"")</f>
        <v/>
      </c>
      <c r="E991" s="86" t="str">
        <f>IFERROR(""&amp;INDEX(Backlog!D$6:D$1005,Calculation!$B991,1),"")</f>
        <v/>
      </c>
      <c r="F991" s="86" t="str">
        <f>IFERROR(""&amp;INDEX(Backlog!E$6:E$1005,Calculation!$B991,1),"")</f>
        <v/>
      </c>
      <c r="G991" s="86" t="str">
        <f>IFERROR(""&amp;INDEX(Backlog!F$6:F$1005,Calculation!$B991,1),"")</f>
        <v/>
      </c>
      <c r="H991" s="86" t="str">
        <f>IFERROR(IF(INDEX(Backlog!G$6:G$1005,Calculation!$B991,1)="","",INDEX(Backlog!G$6:G$1005,Calculation!$B991,1)),"")</f>
        <v/>
      </c>
      <c r="I991" s="86" t="str">
        <f>IFERROR(IF(INDEX(Backlog!H$6:H$1005,Calculation!$B991,1)="","Not set",INDEX(Backlog!H$6:H$1005,Calculation!$B991,1)),"")</f>
        <v>Not set</v>
      </c>
      <c r="J991" s="86" t="str">
        <f>IFERROR(""&amp;INDEX(Backlog!I$6:I$1005,Calculation!$B991,1),"")</f>
        <v/>
      </c>
      <c r="K991" s="86" t="str">
        <f>IFERROR(IF(LEN(INDEX(Backlog!J$6:J$1005,Calculation!$B991,1))=0,"Not set",INDEX(Backlog!J$6:J$1005,Calculation!$B991,1)),"")</f>
        <v>Not set</v>
      </c>
      <c r="L991" s="105" t="str">
        <f>IFERROR(IF(INDEX(Backlog!K$6:K$1005,Calculation!$B991,1)="","",INDEX(Backlog!K$6:K$1005,Calculation!$B991,1)),"")</f>
        <v/>
      </c>
      <c r="M991" s="105" t="str">
        <f t="shared" si="302"/>
        <v/>
      </c>
      <c r="N991" s="105" t="str">
        <f>IFERROR(IF(INDEX(Backlog!L$6:L$1005,Calculation!$B991,1)="","",INDEX(Backlog!L$6:L$1005,Calculation!$B991,1)),"")</f>
        <v/>
      </c>
      <c r="O991" s="105" t="str">
        <f t="shared" si="303"/>
        <v/>
      </c>
      <c r="P991" s="86" t="str">
        <f>IFERROR(""&amp;INDEX(Backlog!M$6:M$1005,Calculation!$B991,1),"")</f>
        <v/>
      </c>
      <c r="Q991" s="106" t="str">
        <f t="shared" si="304"/>
        <v/>
      </c>
      <c r="R991" s="106">
        <f t="shared" si="305"/>
        <v>0</v>
      </c>
      <c r="T991" s="107">
        <f t="shared" si="306"/>
        <v>0</v>
      </c>
      <c r="U991" s="86">
        <f t="shared" si="307"/>
        <v>1</v>
      </c>
      <c r="V991" s="86">
        <f t="shared" si="308"/>
        <v>1</v>
      </c>
      <c r="W991" s="86">
        <f t="shared" si="309"/>
        <v>1</v>
      </c>
      <c r="X991" s="86">
        <f t="shared" si="316"/>
        <v>0</v>
      </c>
      <c r="Y991" s="86" t="str">
        <f t="shared" si="310"/>
        <v xml:space="preserve">#0 - </v>
      </c>
      <c r="Z991" s="86" t="str">
        <f t="shared" si="311"/>
        <v>-</v>
      </c>
      <c r="AA991" s="86" t="str">
        <f>IF(X991=0,"",IF(LEN(K991)=0,COLUMN(Kanban!$D$8),IFERROR(MATCH(K991,Kanban!$A$8:$AI$8,0),COLUMN(Kanban!$D$8))))</f>
        <v/>
      </c>
      <c r="AB991" s="86" t="str">
        <f>IF(X991=0,"",2*COUNTIF($AA$5:AA991,AA991)+$AF$5)</f>
        <v/>
      </c>
      <c r="AC991" s="106" t="str">
        <f t="shared" si="317"/>
        <v>-</v>
      </c>
      <c r="BF991" s="111" t="str">
        <f t="array" ref="BF991">IFERROR(SMALL(IF($D$5:$D$1004=$AP$6,$N$5:$N$1004,""),B991),"")</f>
        <v/>
      </c>
      <c r="BG991" s="112" t="str">
        <f>IF(IFERROR(MATCH(BF991,$BF$4:BF990,0),0)=0,MAX($BG$4:BG990)+1,"")</f>
        <v/>
      </c>
      <c r="BH991" s="113" t="str">
        <f t="shared" si="312"/>
        <v/>
      </c>
      <c r="BI991" s="112" t="str">
        <f t="shared" si="313"/>
        <v/>
      </c>
      <c r="BJ991" s="86" t="str">
        <f t="shared" si="314"/>
        <v/>
      </c>
      <c r="BK991" s="86" t="str">
        <f t="shared" si="318"/>
        <v/>
      </c>
      <c r="BL991" s="86" t="str">
        <f t="shared" si="315"/>
        <v/>
      </c>
      <c r="BM991" s="86" t="str">
        <f t="shared" si="319"/>
        <v/>
      </c>
    </row>
    <row r="992" spans="2:65" s="7" customFormat="1" x14ac:dyDescent="0.25">
      <c r="B992" s="104">
        <v>988</v>
      </c>
      <c r="C992" s="86">
        <f>IFERROR(INDEX(Backlog!B$6:B$1005,Calculation!$B992,1),"")</f>
        <v>0</v>
      </c>
      <c r="D992" s="86" t="str">
        <f>IFERROR(IF(INDEX(Backlog!C$6:C$1005,Calculation!$B992,1)="","",INDEX(Backlog!C$6:C$1005,Calculation!$B992,1)),"")</f>
        <v/>
      </c>
      <c r="E992" s="86" t="str">
        <f>IFERROR(""&amp;INDEX(Backlog!D$6:D$1005,Calculation!$B992,1),"")</f>
        <v/>
      </c>
      <c r="F992" s="86" t="str">
        <f>IFERROR(""&amp;INDEX(Backlog!E$6:E$1005,Calculation!$B992,1),"")</f>
        <v/>
      </c>
      <c r="G992" s="86" t="str">
        <f>IFERROR(""&amp;INDEX(Backlog!F$6:F$1005,Calculation!$B992,1),"")</f>
        <v/>
      </c>
      <c r="H992" s="86" t="str">
        <f>IFERROR(IF(INDEX(Backlog!G$6:G$1005,Calculation!$B992,1)="","",INDEX(Backlog!G$6:G$1005,Calculation!$B992,1)),"")</f>
        <v/>
      </c>
      <c r="I992" s="86" t="str">
        <f>IFERROR(IF(INDEX(Backlog!H$6:H$1005,Calculation!$B992,1)="","Not set",INDEX(Backlog!H$6:H$1005,Calculation!$B992,1)),"")</f>
        <v>Not set</v>
      </c>
      <c r="J992" s="86" t="str">
        <f>IFERROR(""&amp;INDEX(Backlog!I$6:I$1005,Calculation!$B992,1),"")</f>
        <v/>
      </c>
      <c r="K992" s="86" t="str">
        <f>IFERROR(IF(LEN(INDEX(Backlog!J$6:J$1005,Calculation!$B992,1))=0,"Not set",INDEX(Backlog!J$6:J$1005,Calculation!$B992,1)),"")</f>
        <v>Not set</v>
      </c>
      <c r="L992" s="105" t="str">
        <f>IFERROR(IF(INDEX(Backlog!K$6:K$1005,Calculation!$B992,1)="","",INDEX(Backlog!K$6:K$1005,Calculation!$B992,1)),"")</f>
        <v/>
      </c>
      <c r="M992" s="105" t="str">
        <f t="shared" si="302"/>
        <v/>
      </c>
      <c r="N992" s="105" t="str">
        <f>IFERROR(IF(INDEX(Backlog!L$6:L$1005,Calculation!$B992,1)="","",INDEX(Backlog!L$6:L$1005,Calculation!$B992,1)),"")</f>
        <v/>
      </c>
      <c r="O992" s="105" t="str">
        <f t="shared" si="303"/>
        <v/>
      </c>
      <c r="P992" s="86" t="str">
        <f>IFERROR(""&amp;INDEX(Backlog!M$6:M$1005,Calculation!$B992,1),"")</f>
        <v/>
      </c>
      <c r="Q992" s="106" t="str">
        <f t="shared" si="304"/>
        <v/>
      </c>
      <c r="R992" s="106">
        <f t="shared" si="305"/>
        <v>0</v>
      </c>
      <c r="T992" s="107">
        <f t="shared" si="306"/>
        <v>0</v>
      </c>
      <c r="U992" s="86">
        <f t="shared" si="307"/>
        <v>1</v>
      </c>
      <c r="V992" s="86">
        <f t="shared" si="308"/>
        <v>1</v>
      </c>
      <c r="W992" s="86">
        <f t="shared" si="309"/>
        <v>1</v>
      </c>
      <c r="X992" s="86">
        <f t="shared" si="316"/>
        <v>0</v>
      </c>
      <c r="Y992" s="86" t="str">
        <f t="shared" si="310"/>
        <v xml:space="preserve">#0 - </v>
      </c>
      <c r="Z992" s="86" t="str">
        <f t="shared" si="311"/>
        <v>-</v>
      </c>
      <c r="AA992" s="86" t="str">
        <f>IF(X992=0,"",IF(LEN(K992)=0,COLUMN(Kanban!$D$8),IFERROR(MATCH(K992,Kanban!$A$8:$AI$8,0),COLUMN(Kanban!$D$8))))</f>
        <v/>
      </c>
      <c r="AB992" s="86" t="str">
        <f>IF(X992=0,"",2*COUNTIF($AA$5:AA992,AA992)+$AF$5)</f>
        <v/>
      </c>
      <c r="AC992" s="106" t="str">
        <f t="shared" si="317"/>
        <v>-</v>
      </c>
      <c r="BF992" s="111" t="str">
        <f t="array" ref="BF992">IFERROR(SMALL(IF($D$5:$D$1004=$AP$6,$N$5:$N$1004,""),B992),"")</f>
        <v/>
      </c>
      <c r="BG992" s="112" t="str">
        <f>IF(IFERROR(MATCH(BF992,$BF$4:BF991,0),0)=0,MAX($BG$4:BG991)+1,"")</f>
        <v/>
      </c>
      <c r="BH992" s="113" t="str">
        <f t="shared" si="312"/>
        <v/>
      </c>
      <c r="BI992" s="112" t="str">
        <f t="shared" si="313"/>
        <v/>
      </c>
      <c r="BJ992" s="86" t="str">
        <f t="shared" si="314"/>
        <v/>
      </c>
      <c r="BK992" s="86" t="str">
        <f t="shared" si="318"/>
        <v/>
      </c>
      <c r="BL992" s="86" t="str">
        <f t="shared" si="315"/>
        <v/>
      </c>
      <c r="BM992" s="86" t="str">
        <f t="shared" si="319"/>
        <v/>
      </c>
    </row>
    <row r="993" spans="2:113" s="7" customFormat="1" x14ac:dyDescent="0.25">
      <c r="B993" s="104">
        <v>989</v>
      </c>
      <c r="C993" s="86">
        <f>IFERROR(INDEX(Backlog!B$6:B$1005,Calculation!$B993,1),"")</f>
        <v>0</v>
      </c>
      <c r="D993" s="86" t="str">
        <f>IFERROR(IF(INDEX(Backlog!C$6:C$1005,Calculation!$B993,1)="","",INDEX(Backlog!C$6:C$1005,Calculation!$B993,1)),"")</f>
        <v/>
      </c>
      <c r="E993" s="86" t="str">
        <f>IFERROR(""&amp;INDEX(Backlog!D$6:D$1005,Calculation!$B993,1),"")</f>
        <v/>
      </c>
      <c r="F993" s="86" t="str">
        <f>IFERROR(""&amp;INDEX(Backlog!E$6:E$1005,Calculation!$B993,1),"")</f>
        <v/>
      </c>
      <c r="G993" s="86" t="str">
        <f>IFERROR(""&amp;INDEX(Backlog!F$6:F$1005,Calculation!$B993,1),"")</f>
        <v/>
      </c>
      <c r="H993" s="86" t="str">
        <f>IFERROR(IF(INDEX(Backlog!G$6:G$1005,Calculation!$B993,1)="","",INDEX(Backlog!G$6:G$1005,Calculation!$B993,1)),"")</f>
        <v/>
      </c>
      <c r="I993" s="86" t="str">
        <f>IFERROR(IF(INDEX(Backlog!H$6:H$1005,Calculation!$B993,1)="","Not set",INDEX(Backlog!H$6:H$1005,Calculation!$B993,1)),"")</f>
        <v>Not set</v>
      </c>
      <c r="J993" s="86" t="str">
        <f>IFERROR(""&amp;INDEX(Backlog!I$6:I$1005,Calculation!$B993,1),"")</f>
        <v/>
      </c>
      <c r="K993" s="86" t="str">
        <f>IFERROR(IF(LEN(INDEX(Backlog!J$6:J$1005,Calculation!$B993,1))=0,"Not set",INDEX(Backlog!J$6:J$1005,Calculation!$B993,1)),"")</f>
        <v>Not set</v>
      </c>
      <c r="L993" s="105" t="str">
        <f>IFERROR(IF(INDEX(Backlog!K$6:K$1005,Calculation!$B993,1)="","",INDEX(Backlog!K$6:K$1005,Calculation!$B993,1)),"")</f>
        <v/>
      </c>
      <c r="M993" s="105" t="str">
        <f t="shared" si="302"/>
        <v/>
      </c>
      <c r="N993" s="105" t="str">
        <f>IFERROR(IF(INDEX(Backlog!L$6:L$1005,Calculation!$B993,1)="","",INDEX(Backlog!L$6:L$1005,Calculation!$B993,1)),"")</f>
        <v/>
      </c>
      <c r="O993" s="105" t="str">
        <f t="shared" si="303"/>
        <v/>
      </c>
      <c r="P993" s="86" t="str">
        <f>IFERROR(""&amp;INDEX(Backlog!M$6:M$1005,Calculation!$B993,1),"")</f>
        <v/>
      </c>
      <c r="Q993" s="106" t="str">
        <f t="shared" si="304"/>
        <v/>
      </c>
      <c r="R993" s="106">
        <f t="shared" si="305"/>
        <v>0</v>
      </c>
      <c r="T993" s="107">
        <f t="shared" si="306"/>
        <v>0</v>
      </c>
      <c r="U993" s="86">
        <f t="shared" si="307"/>
        <v>1</v>
      </c>
      <c r="V993" s="86">
        <f t="shared" si="308"/>
        <v>1</v>
      </c>
      <c r="W993" s="86">
        <f t="shared" si="309"/>
        <v>1</v>
      </c>
      <c r="X993" s="86">
        <f t="shared" si="316"/>
        <v>0</v>
      </c>
      <c r="Y993" s="86" t="str">
        <f t="shared" si="310"/>
        <v xml:space="preserve">#0 - </v>
      </c>
      <c r="Z993" s="86" t="str">
        <f t="shared" si="311"/>
        <v>-</v>
      </c>
      <c r="AA993" s="86" t="str">
        <f>IF(X993=0,"",IF(LEN(K993)=0,COLUMN(Kanban!$D$8),IFERROR(MATCH(K993,Kanban!$A$8:$AI$8,0),COLUMN(Kanban!$D$8))))</f>
        <v/>
      </c>
      <c r="AB993" s="86" t="str">
        <f>IF(X993=0,"",2*COUNTIF($AA$5:AA993,AA993)+$AF$5)</f>
        <v/>
      </c>
      <c r="AC993" s="106" t="str">
        <f t="shared" si="317"/>
        <v>-</v>
      </c>
      <c r="BF993" s="111" t="str">
        <f t="array" ref="BF993">IFERROR(SMALL(IF($D$5:$D$1004=$AP$6,$N$5:$N$1004,""),B993),"")</f>
        <v/>
      </c>
      <c r="BG993" s="112" t="str">
        <f>IF(IFERROR(MATCH(BF993,$BF$4:BF992,0),0)=0,MAX($BG$4:BG992)+1,"")</f>
        <v/>
      </c>
      <c r="BH993" s="113" t="str">
        <f t="shared" si="312"/>
        <v/>
      </c>
      <c r="BI993" s="112" t="str">
        <f t="shared" si="313"/>
        <v/>
      </c>
      <c r="BJ993" s="86" t="str">
        <f t="shared" si="314"/>
        <v/>
      </c>
      <c r="BK993" s="86" t="str">
        <f t="shared" si="318"/>
        <v/>
      </c>
      <c r="BL993" s="86" t="str">
        <f t="shared" si="315"/>
        <v/>
      </c>
      <c r="BM993" s="86" t="str">
        <f t="shared" si="319"/>
        <v/>
      </c>
    </row>
    <row r="994" spans="2:113" s="7" customFormat="1" x14ac:dyDescent="0.25">
      <c r="B994" s="104">
        <v>990</v>
      </c>
      <c r="C994" s="86">
        <f>IFERROR(INDEX(Backlog!B$6:B$1005,Calculation!$B994,1),"")</f>
        <v>0</v>
      </c>
      <c r="D994" s="86" t="str">
        <f>IFERROR(IF(INDEX(Backlog!C$6:C$1005,Calculation!$B994,1)="","",INDEX(Backlog!C$6:C$1005,Calculation!$B994,1)),"")</f>
        <v/>
      </c>
      <c r="E994" s="86" t="str">
        <f>IFERROR(""&amp;INDEX(Backlog!D$6:D$1005,Calculation!$B994,1),"")</f>
        <v/>
      </c>
      <c r="F994" s="86" t="str">
        <f>IFERROR(""&amp;INDEX(Backlog!E$6:E$1005,Calculation!$B994,1),"")</f>
        <v/>
      </c>
      <c r="G994" s="86" t="str">
        <f>IFERROR(""&amp;INDEX(Backlog!F$6:F$1005,Calculation!$B994,1),"")</f>
        <v/>
      </c>
      <c r="H994" s="86" t="str">
        <f>IFERROR(IF(INDEX(Backlog!G$6:G$1005,Calculation!$B994,1)="","",INDEX(Backlog!G$6:G$1005,Calculation!$B994,1)),"")</f>
        <v/>
      </c>
      <c r="I994" s="86" t="str">
        <f>IFERROR(IF(INDEX(Backlog!H$6:H$1005,Calculation!$B994,1)="","Not set",INDEX(Backlog!H$6:H$1005,Calculation!$B994,1)),"")</f>
        <v>Not set</v>
      </c>
      <c r="J994" s="86" t="str">
        <f>IFERROR(""&amp;INDEX(Backlog!I$6:I$1005,Calculation!$B994,1),"")</f>
        <v/>
      </c>
      <c r="K994" s="86" t="str">
        <f>IFERROR(IF(LEN(INDEX(Backlog!J$6:J$1005,Calculation!$B994,1))=0,"Not set",INDEX(Backlog!J$6:J$1005,Calculation!$B994,1)),"")</f>
        <v>Not set</v>
      </c>
      <c r="L994" s="105" t="str">
        <f>IFERROR(IF(INDEX(Backlog!K$6:K$1005,Calculation!$B994,1)="","",INDEX(Backlog!K$6:K$1005,Calculation!$B994,1)),"")</f>
        <v/>
      </c>
      <c r="M994" s="105" t="str">
        <f t="shared" si="302"/>
        <v/>
      </c>
      <c r="N994" s="105" t="str">
        <f>IFERROR(IF(INDEX(Backlog!L$6:L$1005,Calculation!$B994,1)="","",INDEX(Backlog!L$6:L$1005,Calculation!$B994,1)),"")</f>
        <v/>
      </c>
      <c r="O994" s="105" t="str">
        <f t="shared" si="303"/>
        <v/>
      </c>
      <c r="P994" s="86" t="str">
        <f>IFERROR(""&amp;INDEX(Backlog!M$6:M$1005,Calculation!$B994,1),"")</f>
        <v/>
      </c>
      <c r="Q994" s="106" t="str">
        <f t="shared" si="304"/>
        <v/>
      </c>
      <c r="R994" s="106">
        <f t="shared" si="305"/>
        <v>0</v>
      </c>
      <c r="T994" s="107">
        <f t="shared" si="306"/>
        <v>0</v>
      </c>
      <c r="U994" s="86">
        <f t="shared" si="307"/>
        <v>1</v>
      </c>
      <c r="V994" s="86">
        <f t="shared" si="308"/>
        <v>1</v>
      </c>
      <c r="W994" s="86">
        <f t="shared" si="309"/>
        <v>1</v>
      </c>
      <c r="X994" s="86">
        <f t="shared" si="316"/>
        <v>0</v>
      </c>
      <c r="Y994" s="86" t="str">
        <f t="shared" si="310"/>
        <v xml:space="preserve">#0 - </v>
      </c>
      <c r="Z994" s="86" t="str">
        <f t="shared" si="311"/>
        <v>-</v>
      </c>
      <c r="AA994" s="86" t="str">
        <f>IF(X994=0,"",IF(LEN(K994)=0,COLUMN(Kanban!$D$8),IFERROR(MATCH(K994,Kanban!$A$8:$AI$8,0),COLUMN(Kanban!$D$8))))</f>
        <v/>
      </c>
      <c r="AB994" s="86" t="str">
        <f>IF(X994=0,"",2*COUNTIF($AA$5:AA994,AA994)+$AF$5)</f>
        <v/>
      </c>
      <c r="AC994" s="106" t="str">
        <f t="shared" si="317"/>
        <v>-</v>
      </c>
      <c r="BF994" s="111" t="str">
        <f t="array" ref="BF994">IFERROR(SMALL(IF($D$5:$D$1004=$AP$6,$N$5:$N$1004,""),B994),"")</f>
        <v/>
      </c>
      <c r="BG994" s="112" t="str">
        <f>IF(IFERROR(MATCH(BF994,$BF$4:BF993,0),0)=0,MAX($BG$4:BG993)+1,"")</f>
        <v/>
      </c>
      <c r="BH994" s="113" t="str">
        <f t="shared" si="312"/>
        <v/>
      </c>
      <c r="BI994" s="112" t="str">
        <f t="shared" si="313"/>
        <v/>
      </c>
      <c r="BJ994" s="86" t="str">
        <f t="shared" si="314"/>
        <v/>
      </c>
      <c r="BK994" s="86" t="str">
        <f t="shared" si="318"/>
        <v/>
      </c>
      <c r="BL994" s="86" t="str">
        <f t="shared" si="315"/>
        <v/>
      </c>
      <c r="BM994" s="86" t="str">
        <f t="shared" si="319"/>
        <v/>
      </c>
    </row>
    <row r="995" spans="2:113" s="7" customFormat="1" x14ac:dyDescent="0.25">
      <c r="B995" s="104">
        <v>991</v>
      </c>
      <c r="C995" s="86">
        <f>IFERROR(INDEX(Backlog!B$6:B$1005,Calculation!$B995,1),"")</f>
        <v>0</v>
      </c>
      <c r="D995" s="86" t="str">
        <f>IFERROR(IF(INDEX(Backlog!C$6:C$1005,Calculation!$B995,1)="","",INDEX(Backlog!C$6:C$1005,Calculation!$B995,1)),"")</f>
        <v/>
      </c>
      <c r="E995" s="86" t="str">
        <f>IFERROR(""&amp;INDEX(Backlog!D$6:D$1005,Calculation!$B995,1),"")</f>
        <v/>
      </c>
      <c r="F995" s="86" t="str">
        <f>IFERROR(""&amp;INDEX(Backlog!E$6:E$1005,Calculation!$B995,1),"")</f>
        <v/>
      </c>
      <c r="G995" s="86" t="str">
        <f>IFERROR(""&amp;INDEX(Backlog!F$6:F$1005,Calculation!$B995,1),"")</f>
        <v/>
      </c>
      <c r="H995" s="86" t="str">
        <f>IFERROR(IF(INDEX(Backlog!G$6:G$1005,Calculation!$B995,1)="","",INDEX(Backlog!G$6:G$1005,Calculation!$B995,1)),"")</f>
        <v/>
      </c>
      <c r="I995" s="86" t="str">
        <f>IFERROR(IF(INDEX(Backlog!H$6:H$1005,Calculation!$B995,1)="","Not set",INDEX(Backlog!H$6:H$1005,Calculation!$B995,1)),"")</f>
        <v>Not set</v>
      </c>
      <c r="J995" s="86" t="str">
        <f>IFERROR(""&amp;INDEX(Backlog!I$6:I$1005,Calculation!$B995,1),"")</f>
        <v/>
      </c>
      <c r="K995" s="86" t="str">
        <f>IFERROR(IF(LEN(INDEX(Backlog!J$6:J$1005,Calculation!$B995,1))=0,"Not set",INDEX(Backlog!J$6:J$1005,Calculation!$B995,1)),"")</f>
        <v>Not set</v>
      </c>
      <c r="L995" s="105" t="str">
        <f>IFERROR(IF(INDEX(Backlog!K$6:K$1005,Calculation!$B995,1)="","",INDEX(Backlog!K$6:K$1005,Calculation!$B995,1)),"")</f>
        <v/>
      </c>
      <c r="M995" s="105" t="str">
        <f t="shared" si="302"/>
        <v/>
      </c>
      <c r="N995" s="105" t="str">
        <f>IFERROR(IF(INDEX(Backlog!L$6:L$1005,Calculation!$B995,1)="","",INDEX(Backlog!L$6:L$1005,Calculation!$B995,1)),"")</f>
        <v/>
      </c>
      <c r="O995" s="105" t="str">
        <f t="shared" si="303"/>
        <v/>
      </c>
      <c r="P995" s="86" t="str">
        <f>IFERROR(""&amp;INDEX(Backlog!M$6:M$1005,Calculation!$B995,1),"")</f>
        <v/>
      </c>
      <c r="Q995" s="106" t="str">
        <f t="shared" si="304"/>
        <v/>
      </c>
      <c r="R995" s="106">
        <f t="shared" si="305"/>
        <v>0</v>
      </c>
      <c r="T995" s="107">
        <f t="shared" si="306"/>
        <v>0</v>
      </c>
      <c r="U995" s="86">
        <f t="shared" si="307"/>
        <v>1</v>
      </c>
      <c r="V995" s="86">
        <f t="shared" si="308"/>
        <v>1</v>
      </c>
      <c r="W995" s="86">
        <f t="shared" si="309"/>
        <v>1</v>
      </c>
      <c r="X995" s="86">
        <f t="shared" si="316"/>
        <v>0</v>
      </c>
      <c r="Y995" s="86" t="str">
        <f t="shared" si="310"/>
        <v xml:space="preserve">#0 - </v>
      </c>
      <c r="Z995" s="86" t="str">
        <f t="shared" si="311"/>
        <v>-</v>
      </c>
      <c r="AA995" s="86" t="str">
        <f>IF(X995=0,"",IF(LEN(K995)=0,COLUMN(Kanban!$D$8),IFERROR(MATCH(K995,Kanban!$A$8:$AI$8,0),COLUMN(Kanban!$D$8))))</f>
        <v/>
      </c>
      <c r="AB995" s="86" t="str">
        <f>IF(X995=0,"",2*COUNTIF($AA$5:AA995,AA995)+$AF$5)</f>
        <v/>
      </c>
      <c r="AC995" s="106" t="str">
        <f t="shared" si="317"/>
        <v>-</v>
      </c>
      <c r="BF995" s="111" t="str">
        <f t="array" ref="BF995">IFERROR(SMALL(IF($D$5:$D$1004=$AP$6,$N$5:$N$1004,""),B995),"")</f>
        <v/>
      </c>
      <c r="BG995" s="112" t="str">
        <f>IF(IFERROR(MATCH(BF995,$BF$4:BF994,0),0)=0,MAX($BG$4:BG994)+1,"")</f>
        <v/>
      </c>
      <c r="BH995" s="113" t="str">
        <f t="shared" si="312"/>
        <v/>
      </c>
      <c r="BI995" s="112" t="str">
        <f t="shared" si="313"/>
        <v/>
      </c>
      <c r="BJ995" s="86" t="str">
        <f t="shared" si="314"/>
        <v/>
      </c>
      <c r="BK995" s="86" t="str">
        <f t="shared" si="318"/>
        <v/>
      </c>
      <c r="BL995" s="86" t="str">
        <f t="shared" si="315"/>
        <v/>
      </c>
      <c r="BM995" s="86" t="str">
        <f t="shared" si="319"/>
        <v/>
      </c>
    </row>
    <row r="996" spans="2:113" s="7" customFormat="1" x14ac:dyDescent="0.25">
      <c r="B996" s="104">
        <v>992</v>
      </c>
      <c r="C996" s="86">
        <f>IFERROR(INDEX(Backlog!B$6:B$1005,Calculation!$B996,1),"")</f>
        <v>0</v>
      </c>
      <c r="D996" s="86" t="str">
        <f>IFERROR(IF(INDEX(Backlog!C$6:C$1005,Calculation!$B996,1)="","",INDEX(Backlog!C$6:C$1005,Calculation!$B996,1)),"")</f>
        <v/>
      </c>
      <c r="E996" s="86" t="str">
        <f>IFERROR(""&amp;INDEX(Backlog!D$6:D$1005,Calculation!$B996,1),"")</f>
        <v/>
      </c>
      <c r="F996" s="86" t="str">
        <f>IFERROR(""&amp;INDEX(Backlog!E$6:E$1005,Calculation!$B996,1),"")</f>
        <v/>
      </c>
      <c r="G996" s="86" t="str">
        <f>IFERROR(""&amp;INDEX(Backlog!F$6:F$1005,Calculation!$B996,1),"")</f>
        <v/>
      </c>
      <c r="H996" s="86" t="str">
        <f>IFERROR(IF(INDEX(Backlog!G$6:G$1005,Calculation!$B996,1)="","",INDEX(Backlog!G$6:G$1005,Calculation!$B996,1)),"")</f>
        <v/>
      </c>
      <c r="I996" s="86" t="str">
        <f>IFERROR(IF(INDEX(Backlog!H$6:H$1005,Calculation!$B996,1)="","Not set",INDEX(Backlog!H$6:H$1005,Calculation!$B996,1)),"")</f>
        <v>Not set</v>
      </c>
      <c r="J996" s="86" t="str">
        <f>IFERROR(""&amp;INDEX(Backlog!I$6:I$1005,Calculation!$B996,1),"")</f>
        <v/>
      </c>
      <c r="K996" s="86" t="str">
        <f>IFERROR(IF(LEN(INDEX(Backlog!J$6:J$1005,Calculation!$B996,1))=0,"Not set",INDEX(Backlog!J$6:J$1005,Calculation!$B996,1)),"")</f>
        <v>Not set</v>
      </c>
      <c r="L996" s="105" t="str">
        <f>IFERROR(IF(INDEX(Backlog!K$6:K$1005,Calculation!$B996,1)="","",INDEX(Backlog!K$6:K$1005,Calculation!$B996,1)),"")</f>
        <v/>
      </c>
      <c r="M996" s="105" t="str">
        <f t="shared" si="302"/>
        <v/>
      </c>
      <c r="N996" s="105" t="str">
        <f>IFERROR(IF(INDEX(Backlog!L$6:L$1005,Calculation!$B996,1)="","",INDEX(Backlog!L$6:L$1005,Calculation!$B996,1)),"")</f>
        <v/>
      </c>
      <c r="O996" s="105" t="str">
        <f t="shared" si="303"/>
        <v/>
      </c>
      <c r="P996" s="86" t="str">
        <f>IFERROR(""&amp;INDEX(Backlog!M$6:M$1005,Calculation!$B996,1),"")</f>
        <v/>
      </c>
      <c r="Q996" s="106" t="str">
        <f t="shared" si="304"/>
        <v/>
      </c>
      <c r="R996" s="106">
        <f t="shared" si="305"/>
        <v>0</v>
      </c>
      <c r="T996" s="107">
        <f t="shared" si="306"/>
        <v>0</v>
      </c>
      <c r="U996" s="86">
        <f t="shared" si="307"/>
        <v>1</v>
      </c>
      <c r="V996" s="86">
        <f t="shared" si="308"/>
        <v>1</v>
      </c>
      <c r="W996" s="86">
        <f t="shared" si="309"/>
        <v>1</v>
      </c>
      <c r="X996" s="86">
        <f t="shared" si="316"/>
        <v>0</v>
      </c>
      <c r="Y996" s="86" t="str">
        <f t="shared" si="310"/>
        <v xml:space="preserve">#0 - </v>
      </c>
      <c r="Z996" s="86" t="str">
        <f t="shared" si="311"/>
        <v>-</v>
      </c>
      <c r="AA996" s="86" t="str">
        <f>IF(X996=0,"",IF(LEN(K996)=0,COLUMN(Kanban!$D$8),IFERROR(MATCH(K996,Kanban!$A$8:$AI$8,0),COLUMN(Kanban!$D$8))))</f>
        <v/>
      </c>
      <c r="AB996" s="86" t="str">
        <f>IF(X996=0,"",2*COUNTIF($AA$5:AA996,AA996)+$AF$5)</f>
        <v/>
      </c>
      <c r="AC996" s="106" t="str">
        <f t="shared" si="317"/>
        <v>-</v>
      </c>
      <c r="BF996" s="111" t="str">
        <f t="array" ref="BF996">IFERROR(SMALL(IF($D$5:$D$1004=$AP$6,$N$5:$N$1004,""),B996),"")</f>
        <v/>
      </c>
      <c r="BG996" s="112" t="str">
        <f>IF(IFERROR(MATCH(BF996,$BF$4:BF995,0),0)=0,MAX($BG$4:BG995)+1,"")</f>
        <v/>
      </c>
      <c r="BH996" s="113" t="str">
        <f t="shared" si="312"/>
        <v/>
      </c>
      <c r="BI996" s="112" t="str">
        <f t="shared" si="313"/>
        <v/>
      </c>
      <c r="BJ996" s="86" t="str">
        <f t="shared" si="314"/>
        <v/>
      </c>
      <c r="BK996" s="86" t="str">
        <f t="shared" si="318"/>
        <v/>
      </c>
      <c r="BL996" s="86" t="str">
        <f t="shared" si="315"/>
        <v/>
      </c>
      <c r="BM996" s="86" t="str">
        <f t="shared" si="319"/>
        <v/>
      </c>
    </row>
    <row r="997" spans="2:113" s="7" customFormat="1" x14ac:dyDescent="0.25">
      <c r="B997" s="104">
        <v>993</v>
      </c>
      <c r="C997" s="86">
        <f>IFERROR(INDEX(Backlog!B$6:B$1005,Calculation!$B997,1),"")</f>
        <v>0</v>
      </c>
      <c r="D997" s="86" t="str">
        <f>IFERROR(IF(INDEX(Backlog!C$6:C$1005,Calculation!$B997,1)="","",INDEX(Backlog!C$6:C$1005,Calculation!$B997,1)),"")</f>
        <v/>
      </c>
      <c r="E997" s="86" t="str">
        <f>IFERROR(""&amp;INDEX(Backlog!D$6:D$1005,Calculation!$B997,1),"")</f>
        <v/>
      </c>
      <c r="F997" s="86" t="str">
        <f>IFERROR(""&amp;INDEX(Backlog!E$6:E$1005,Calculation!$B997,1),"")</f>
        <v/>
      </c>
      <c r="G997" s="86" t="str">
        <f>IFERROR(""&amp;INDEX(Backlog!F$6:F$1005,Calculation!$B997,1),"")</f>
        <v/>
      </c>
      <c r="H997" s="86" t="str">
        <f>IFERROR(IF(INDEX(Backlog!G$6:G$1005,Calculation!$B997,1)="","",INDEX(Backlog!G$6:G$1005,Calculation!$B997,1)),"")</f>
        <v/>
      </c>
      <c r="I997" s="86" t="str">
        <f>IFERROR(IF(INDEX(Backlog!H$6:H$1005,Calculation!$B997,1)="","Not set",INDEX(Backlog!H$6:H$1005,Calculation!$B997,1)),"")</f>
        <v>Not set</v>
      </c>
      <c r="J997" s="86" t="str">
        <f>IFERROR(""&amp;INDEX(Backlog!I$6:I$1005,Calculation!$B997,1),"")</f>
        <v/>
      </c>
      <c r="K997" s="86" t="str">
        <f>IFERROR(IF(LEN(INDEX(Backlog!J$6:J$1005,Calculation!$B997,1))=0,"Not set",INDEX(Backlog!J$6:J$1005,Calculation!$B997,1)),"")</f>
        <v>Not set</v>
      </c>
      <c r="L997" s="105" t="str">
        <f>IFERROR(IF(INDEX(Backlog!K$6:K$1005,Calculation!$B997,1)="","",INDEX(Backlog!K$6:K$1005,Calculation!$B997,1)),"")</f>
        <v/>
      </c>
      <c r="M997" s="105" t="str">
        <f t="shared" si="302"/>
        <v/>
      </c>
      <c r="N997" s="105" t="str">
        <f>IFERROR(IF(INDEX(Backlog!L$6:L$1005,Calculation!$B997,1)="","",INDEX(Backlog!L$6:L$1005,Calculation!$B997,1)),"")</f>
        <v/>
      </c>
      <c r="O997" s="105" t="str">
        <f t="shared" si="303"/>
        <v/>
      </c>
      <c r="P997" s="86" t="str">
        <f>IFERROR(""&amp;INDEX(Backlog!M$6:M$1005,Calculation!$B997,1),"")</f>
        <v/>
      </c>
      <c r="Q997" s="106" t="str">
        <f t="shared" si="304"/>
        <v/>
      </c>
      <c r="R997" s="106">
        <f t="shared" si="305"/>
        <v>0</v>
      </c>
      <c r="T997" s="107">
        <f t="shared" si="306"/>
        <v>0</v>
      </c>
      <c r="U997" s="86">
        <f t="shared" si="307"/>
        <v>1</v>
      </c>
      <c r="V997" s="86">
        <f t="shared" si="308"/>
        <v>1</v>
      </c>
      <c r="W997" s="86">
        <f t="shared" si="309"/>
        <v>1</v>
      </c>
      <c r="X997" s="86">
        <f t="shared" si="316"/>
        <v>0</v>
      </c>
      <c r="Y997" s="86" t="str">
        <f t="shared" si="310"/>
        <v xml:space="preserve">#0 - </v>
      </c>
      <c r="Z997" s="86" t="str">
        <f t="shared" si="311"/>
        <v>-</v>
      </c>
      <c r="AA997" s="86" t="str">
        <f>IF(X997=0,"",IF(LEN(K997)=0,COLUMN(Kanban!$D$8),IFERROR(MATCH(K997,Kanban!$A$8:$AI$8,0),COLUMN(Kanban!$D$8))))</f>
        <v/>
      </c>
      <c r="AB997" s="86" t="str">
        <f>IF(X997=0,"",2*COUNTIF($AA$5:AA997,AA997)+$AF$5)</f>
        <v/>
      </c>
      <c r="AC997" s="106" t="str">
        <f t="shared" si="317"/>
        <v>-</v>
      </c>
      <c r="BF997" s="111" t="str">
        <f t="array" ref="BF997">IFERROR(SMALL(IF($D$5:$D$1004=$AP$6,$N$5:$N$1004,""),B997),"")</f>
        <v/>
      </c>
      <c r="BG997" s="112" t="str">
        <f>IF(IFERROR(MATCH(BF997,$BF$4:BF996,0),0)=0,MAX($BG$4:BG996)+1,"")</f>
        <v/>
      </c>
      <c r="BH997" s="113" t="str">
        <f t="shared" si="312"/>
        <v/>
      </c>
      <c r="BI997" s="112" t="str">
        <f t="shared" si="313"/>
        <v/>
      </c>
      <c r="BJ997" s="86" t="str">
        <f t="shared" si="314"/>
        <v/>
      </c>
      <c r="BK997" s="86" t="str">
        <f t="shared" si="318"/>
        <v/>
      </c>
      <c r="BL997" s="86" t="str">
        <f t="shared" si="315"/>
        <v/>
      </c>
      <c r="BM997" s="86" t="str">
        <f t="shared" si="319"/>
        <v/>
      </c>
    </row>
    <row r="998" spans="2:113" s="7" customFormat="1" x14ac:dyDescent="0.25">
      <c r="B998" s="104">
        <v>994</v>
      </c>
      <c r="C998" s="86">
        <f>IFERROR(INDEX(Backlog!B$6:B$1005,Calculation!$B998,1),"")</f>
        <v>0</v>
      </c>
      <c r="D998" s="86" t="str">
        <f>IFERROR(IF(INDEX(Backlog!C$6:C$1005,Calculation!$B998,1)="","",INDEX(Backlog!C$6:C$1005,Calculation!$B998,1)),"")</f>
        <v/>
      </c>
      <c r="E998" s="86" t="str">
        <f>IFERROR(""&amp;INDEX(Backlog!D$6:D$1005,Calculation!$B998,1),"")</f>
        <v/>
      </c>
      <c r="F998" s="86" t="str">
        <f>IFERROR(""&amp;INDEX(Backlog!E$6:E$1005,Calculation!$B998,1),"")</f>
        <v/>
      </c>
      <c r="G998" s="86" t="str">
        <f>IFERROR(""&amp;INDEX(Backlog!F$6:F$1005,Calculation!$B998,1),"")</f>
        <v/>
      </c>
      <c r="H998" s="86" t="str">
        <f>IFERROR(IF(INDEX(Backlog!G$6:G$1005,Calculation!$B998,1)="","",INDEX(Backlog!G$6:G$1005,Calculation!$B998,1)),"")</f>
        <v/>
      </c>
      <c r="I998" s="86" t="str">
        <f>IFERROR(IF(INDEX(Backlog!H$6:H$1005,Calculation!$B998,1)="","Not set",INDEX(Backlog!H$6:H$1005,Calculation!$B998,1)),"")</f>
        <v>Not set</v>
      </c>
      <c r="J998" s="86" t="str">
        <f>IFERROR(""&amp;INDEX(Backlog!I$6:I$1005,Calculation!$B998,1),"")</f>
        <v/>
      </c>
      <c r="K998" s="86" t="str">
        <f>IFERROR(IF(LEN(INDEX(Backlog!J$6:J$1005,Calculation!$B998,1))=0,"Not set",INDEX(Backlog!J$6:J$1005,Calculation!$B998,1)),"")</f>
        <v>Not set</v>
      </c>
      <c r="L998" s="105" t="str">
        <f>IFERROR(IF(INDEX(Backlog!K$6:K$1005,Calculation!$B998,1)="","",INDEX(Backlog!K$6:K$1005,Calculation!$B998,1)),"")</f>
        <v/>
      </c>
      <c r="M998" s="105" t="str">
        <f t="shared" si="302"/>
        <v/>
      </c>
      <c r="N998" s="105" t="str">
        <f>IFERROR(IF(INDEX(Backlog!L$6:L$1005,Calculation!$B998,1)="","",INDEX(Backlog!L$6:L$1005,Calculation!$B998,1)),"")</f>
        <v/>
      </c>
      <c r="O998" s="105" t="str">
        <f t="shared" si="303"/>
        <v/>
      </c>
      <c r="P998" s="86" t="str">
        <f>IFERROR(""&amp;INDEX(Backlog!M$6:M$1005,Calculation!$B998,1),"")</f>
        <v/>
      </c>
      <c r="Q998" s="106" t="str">
        <f t="shared" si="304"/>
        <v/>
      </c>
      <c r="R998" s="106">
        <f t="shared" si="305"/>
        <v>0</v>
      </c>
      <c r="T998" s="107">
        <f t="shared" si="306"/>
        <v>0</v>
      </c>
      <c r="U998" s="86">
        <f t="shared" si="307"/>
        <v>1</v>
      </c>
      <c r="V998" s="86">
        <f t="shared" si="308"/>
        <v>1</v>
      </c>
      <c r="W998" s="86">
        <f t="shared" si="309"/>
        <v>1</v>
      </c>
      <c r="X998" s="86">
        <f t="shared" si="316"/>
        <v>0</v>
      </c>
      <c r="Y998" s="86" t="str">
        <f t="shared" si="310"/>
        <v xml:space="preserve">#0 - </v>
      </c>
      <c r="Z998" s="86" t="str">
        <f t="shared" si="311"/>
        <v>-</v>
      </c>
      <c r="AA998" s="86" t="str">
        <f>IF(X998=0,"",IF(LEN(K998)=0,COLUMN(Kanban!$D$8),IFERROR(MATCH(K998,Kanban!$A$8:$AI$8,0),COLUMN(Kanban!$D$8))))</f>
        <v/>
      </c>
      <c r="AB998" s="86" t="str">
        <f>IF(X998=0,"",2*COUNTIF($AA$5:AA998,AA998)+$AF$5)</f>
        <v/>
      </c>
      <c r="AC998" s="106" t="str">
        <f t="shared" si="317"/>
        <v>-</v>
      </c>
      <c r="BF998" s="111" t="str">
        <f t="array" ref="BF998">IFERROR(SMALL(IF($D$5:$D$1004=$AP$6,$N$5:$N$1004,""),B998),"")</f>
        <v/>
      </c>
      <c r="BG998" s="112" t="str">
        <f>IF(IFERROR(MATCH(BF998,$BF$4:BF997,0),0)=0,MAX($BG$4:BG997)+1,"")</f>
        <v/>
      </c>
      <c r="BH998" s="113" t="str">
        <f t="shared" si="312"/>
        <v/>
      </c>
      <c r="BI998" s="112" t="str">
        <f t="shared" si="313"/>
        <v/>
      </c>
      <c r="BJ998" s="86" t="str">
        <f t="shared" si="314"/>
        <v/>
      </c>
      <c r="BK998" s="86" t="str">
        <f t="shared" si="318"/>
        <v/>
      </c>
      <c r="BL998" s="86" t="str">
        <f t="shared" si="315"/>
        <v/>
      </c>
      <c r="BM998" s="86" t="str">
        <f t="shared" si="319"/>
        <v/>
      </c>
    </row>
    <row r="999" spans="2:113" s="7" customFormat="1" x14ac:dyDescent="0.25">
      <c r="B999" s="104">
        <v>995</v>
      </c>
      <c r="C999" s="86">
        <f>IFERROR(INDEX(Backlog!B$6:B$1005,Calculation!$B999,1),"")</f>
        <v>0</v>
      </c>
      <c r="D999" s="86" t="str">
        <f>IFERROR(IF(INDEX(Backlog!C$6:C$1005,Calculation!$B999,1)="","",INDEX(Backlog!C$6:C$1005,Calculation!$B999,1)),"")</f>
        <v/>
      </c>
      <c r="E999" s="86" t="str">
        <f>IFERROR(""&amp;INDEX(Backlog!D$6:D$1005,Calculation!$B999,1),"")</f>
        <v/>
      </c>
      <c r="F999" s="86" t="str">
        <f>IFERROR(""&amp;INDEX(Backlog!E$6:E$1005,Calculation!$B999,1),"")</f>
        <v/>
      </c>
      <c r="G999" s="86" t="str">
        <f>IFERROR(""&amp;INDEX(Backlog!F$6:F$1005,Calculation!$B999,1),"")</f>
        <v/>
      </c>
      <c r="H999" s="86" t="str">
        <f>IFERROR(IF(INDEX(Backlog!G$6:G$1005,Calculation!$B999,1)="","",INDEX(Backlog!G$6:G$1005,Calculation!$B999,1)),"")</f>
        <v/>
      </c>
      <c r="I999" s="86" t="str">
        <f>IFERROR(IF(INDEX(Backlog!H$6:H$1005,Calculation!$B999,1)="","Not set",INDEX(Backlog!H$6:H$1005,Calculation!$B999,1)),"")</f>
        <v>Not set</v>
      </c>
      <c r="J999" s="86" t="str">
        <f>IFERROR(""&amp;INDEX(Backlog!I$6:I$1005,Calculation!$B999,1),"")</f>
        <v/>
      </c>
      <c r="K999" s="86" t="str">
        <f>IFERROR(IF(LEN(INDEX(Backlog!J$6:J$1005,Calculation!$B999,1))=0,"Not set",INDEX(Backlog!J$6:J$1005,Calculation!$B999,1)),"")</f>
        <v>Not set</v>
      </c>
      <c r="L999" s="105" t="str">
        <f>IFERROR(IF(INDEX(Backlog!K$6:K$1005,Calculation!$B999,1)="","",INDEX(Backlog!K$6:K$1005,Calculation!$B999,1)),"")</f>
        <v/>
      </c>
      <c r="M999" s="105" t="str">
        <f t="shared" si="302"/>
        <v/>
      </c>
      <c r="N999" s="105" t="str">
        <f>IFERROR(IF(INDEX(Backlog!L$6:L$1005,Calculation!$B999,1)="","",INDEX(Backlog!L$6:L$1005,Calculation!$B999,1)),"")</f>
        <v/>
      </c>
      <c r="O999" s="105" t="str">
        <f t="shared" si="303"/>
        <v/>
      </c>
      <c r="P999" s="86" t="str">
        <f>IFERROR(""&amp;INDEX(Backlog!M$6:M$1005,Calculation!$B999,1),"")</f>
        <v/>
      </c>
      <c r="Q999" s="106" t="str">
        <f t="shared" si="304"/>
        <v/>
      </c>
      <c r="R999" s="106">
        <f t="shared" si="305"/>
        <v>0</v>
      </c>
      <c r="T999" s="107">
        <f t="shared" si="306"/>
        <v>0</v>
      </c>
      <c r="U999" s="86">
        <f t="shared" si="307"/>
        <v>1</v>
      </c>
      <c r="V999" s="86">
        <f t="shared" si="308"/>
        <v>1</v>
      </c>
      <c r="W999" s="86">
        <f t="shared" si="309"/>
        <v>1</v>
      </c>
      <c r="X999" s="86">
        <f t="shared" si="316"/>
        <v>0</v>
      </c>
      <c r="Y999" s="86" t="str">
        <f t="shared" si="310"/>
        <v xml:space="preserve">#0 - </v>
      </c>
      <c r="Z999" s="86" t="str">
        <f t="shared" si="311"/>
        <v>-</v>
      </c>
      <c r="AA999" s="86" t="str">
        <f>IF(X999=0,"",IF(LEN(K999)=0,COLUMN(Kanban!$D$8),IFERROR(MATCH(K999,Kanban!$A$8:$AI$8,0),COLUMN(Kanban!$D$8))))</f>
        <v/>
      </c>
      <c r="AB999" s="86" t="str">
        <f>IF(X999=0,"",2*COUNTIF($AA$5:AA999,AA999)+$AF$5)</f>
        <v/>
      </c>
      <c r="AC999" s="106" t="str">
        <f t="shared" si="317"/>
        <v>-</v>
      </c>
      <c r="BF999" s="111" t="str">
        <f t="array" ref="BF999">IFERROR(SMALL(IF($D$5:$D$1004=$AP$6,$N$5:$N$1004,""),B999),"")</f>
        <v/>
      </c>
      <c r="BG999" s="112" t="str">
        <f>IF(IFERROR(MATCH(BF999,$BF$4:BF998,0),0)=0,MAX($BG$4:BG998)+1,"")</f>
        <v/>
      </c>
      <c r="BH999" s="113" t="str">
        <f t="shared" si="312"/>
        <v/>
      </c>
      <c r="BI999" s="112" t="str">
        <f t="shared" si="313"/>
        <v/>
      </c>
      <c r="BJ999" s="86" t="str">
        <f t="shared" si="314"/>
        <v/>
      </c>
      <c r="BK999" s="86" t="str">
        <f t="shared" si="318"/>
        <v/>
      </c>
      <c r="BL999" s="86" t="str">
        <f t="shared" si="315"/>
        <v/>
      </c>
      <c r="BM999" s="86" t="str">
        <f t="shared" si="319"/>
        <v/>
      </c>
    </row>
    <row r="1000" spans="2:113" s="7" customFormat="1" x14ac:dyDescent="0.25">
      <c r="B1000" s="104">
        <v>996</v>
      </c>
      <c r="C1000" s="86">
        <f>IFERROR(INDEX(Backlog!B$6:B$1005,Calculation!$B1000,1),"")</f>
        <v>0</v>
      </c>
      <c r="D1000" s="86" t="str">
        <f>IFERROR(IF(INDEX(Backlog!C$6:C$1005,Calculation!$B1000,1)="","",INDEX(Backlog!C$6:C$1005,Calculation!$B1000,1)),"")</f>
        <v/>
      </c>
      <c r="E1000" s="86" t="str">
        <f>IFERROR(""&amp;INDEX(Backlog!D$6:D$1005,Calculation!$B1000,1),"")</f>
        <v/>
      </c>
      <c r="F1000" s="86" t="str">
        <f>IFERROR(""&amp;INDEX(Backlog!E$6:E$1005,Calculation!$B1000,1),"")</f>
        <v/>
      </c>
      <c r="G1000" s="86" t="str">
        <f>IFERROR(""&amp;INDEX(Backlog!F$6:F$1005,Calculation!$B1000,1),"")</f>
        <v/>
      </c>
      <c r="H1000" s="86" t="str">
        <f>IFERROR(IF(INDEX(Backlog!G$6:G$1005,Calculation!$B1000,1)="","",INDEX(Backlog!G$6:G$1005,Calculation!$B1000,1)),"")</f>
        <v/>
      </c>
      <c r="I1000" s="86" t="str">
        <f>IFERROR(IF(INDEX(Backlog!H$6:H$1005,Calculation!$B1000,1)="","Not set",INDEX(Backlog!H$6:H$1005,Calculation!$B1000,1)),"")</f>
        <v>Not set</v>
      </c>
      <c r="J1000" s="86" t="str">
        <f>IFERROR(""&amp;INDEX(Backlog!I$6:I$1005,Calculation!$B1000,1),"")</f>
        <v/>
      </c>
      <c r="K1000" s="86" t="str">
        <f>IFERROR(IF(LEN(INDEX(Backlog!J$6:J$1005,Calculation!$B1000,1))=0,"Not set",INDEX(Backlog!J$6:J$1005,Calculation!$B1000,1)),"")</f>
        <v>Not set</v>
      </c>
      <c r="L1000" s="105" t="str">
        <f>IFERROR(IF(INDEX(Backlog!K$6:K$1005,Calculation!$B1000,1)="","",INDEX(Backlog!K$6:K$1005,Calculation!$B1000,1)),"")</f>
        <v/>
      </c>
      <c r="M1000" s="105" t="str">
        <f t="shared" si="302"/>
        <v/>
      </c>
      <c r="N1000" s="105" t="str">
        <f>IFERROR(IF(INDEX(Backlog!L$6:L$1005,Calculation!$B1000,1)="","",INDEX(Backlog!L$6:L$1005,Calculation!$B1000,1)),"")</f>
        <v/>
      </c>
      <c r="O1000" s="105" t="str">
        <f t="shared" si="303"/>
        <v/>
      </c>
      <c r="P1000" s="86" t="str">
        <f>IFERROR(""&amp;INDEX(Backlog!M$6:M$1005,Calculation!$B1000,1),"")</f>
        <v/>
      </c>
      <c r="Q1000" s="106" t="str">
        <f t="shared" si="304"/>
        <v/>
      </c>
      <c r="R1000" s="106">
        <f t="shared" si="305"/>
        <v>0</v>
      </c>
      <c r="T1000" s="107">
        <f t="shared" si="306"/>
        <v>0</v>
      </c>
      <c r="U1000" s="86">
        <f t="shared" si="307"/>
        <v>1</v>
      </c>
      <c r="V1000" s="86">
        <f t="shared" si="308"/>
        <v>1</v>
      </c>
      <c r="W1000" s="86">
        <f t="shared" si="309"/>
        <v>1</v>
      </c>
      <c r="X1000" s="86">
        <f t="shared" si="316"/>
        <v>0</v>
      </c>
      <c r="Y1000" s="86" t="str">
        <f t="shared" si="310"/>
        <v xml:space="preserve">#0 - </v>
      </c>
      <c r="Z1000" s="86" t="str">
        <f t="shared" si="311"/>
        <v>-</v>
      </c>
      <c r="AA1000" s="86" t="str">
        <f>IF(X1000=0,"",IF(LEN(K1000)=0,COLUMN(Kanban!$D$8),IFERROR(MATCH(K1000,Kanban!$A$8:$AI$8,0),COLUMN(Kanban!$D$8))))</f>
        <v/>
      </c>
      <c r="AB1000" s="86" t="str">
        <f>IF(X1000=0,"",2*COUNTIF($AA$5:AA1000,AA1000)+$AF$5)</f>
        <v/>
      </c>
      <c r="AC1000" s="106" t="str">
        <f t="shared" si="317"/>
        <v>-</v>
      </c>
      <c r="BF1000" s="111" t="str">
        <f t="array" ref="BF1000">IFERROR(SMALL(IF($D$5:$D$1004=$AP$6,$N$5:$N$1004,""),B1000),"")</f>
        <v/>
      </c>
      <c r="BG1000" s="112" t="str">
        <f>IF(IFERROR(MATCH(BF1000,$BF$4:BF999,0),0)=0,MAX($BG$4:BG999)+1,"")</f>
        <v/>
      </c>
      <c r="BH1000" s="113" t="str">
        <f t="shared" si="312"/>
        <v/>
      </c>
      <c r="BI1000" s="112" t="str">
        <f t="shared" si="313"/>
        <v/>
      </c>
      <c r="BJ1000" s="86" t="str">
        <f t="shared" si="314"/>
        <v/>
      </c>
      <c r="BK1000" s="86" t="str">
        <f t="shared" si="318"/>
        <v/>
      </c>
      <c r="BL1000" s="86" t="str">
        <f t="shared" si="315"/>
        <v/>
      </c>
      <c r="BM1000" s="86" t="str">
        <f t="shared" si="319"/>
        <v/>
      </c>
    </row>
    <row r="1001" spans="2:113" s="7" customFormat="1" x14ac:dyDescent="0.25">
      <c r="B1001" s="104">
        <v>997</v>
      </c>
      <c r="C1001" s="86">
        <f>IFERROR(INDEX(Backlog!B$6:B$1005,Calculation!$B1001,1),"")</f>
        <v>0</v>
      </c>
      <c r="D1001" s="86" t="str">
        <f>IFERROR(IF(INDEX(Backlog!C$6:C$1005,Calculation!$B1001,1)="","",INDEX(Backlog!C$6:C$1005,Calculation!$B1001,1)),"")</f>
        <v/>
      </c>
      <c r="E1001" s="86" t="str">
        <f>IFERROR(""&amp;INDEX(Backlog!D$6:D$1005,Calculation!$B1001,1),"")</f>
        <v/>
      </c>
      <c r="F1001" s="86" t="str">
        <f>IFERROR(""&amp;INDEX(Backlog!E$6:E$1005,Calculation!$B1001,1),"")</f>
        <v/>
      </c>
      <c r="G1001" s="86" t="str">
        <f>IFERROR(""&amp;INDEX(Backlog!F$6:F$1005,Calculation!$B1001,1),"")</f>
        <v/>
      </c>
      <c r="H1001" s="86" t="str">
        <f>IFERROR(IF(INDEX(Backlog!G$6:G$1005,Calculation!$B1001,1)="","",INDEX(Backlog!G$6:G$1005,Calculation!$B1001,1)),"")</f>
        <v/>
      </c>
      <c r="I1001" s="86" t="str">
        <f>IFERROR(IF(INDEX(Backlog!H$6:H$1005,Calculation!$B1001,1)="","Not set",INDEX(Backlog!H$6:H$1005,Calculation!$B1001,1)),"")</f>
        <v>Not set</v>
      </c>
      <c r="J1001" s="86" t="str">
        <f>IFERROR(""&amp;INDEX(Backlog!I$6:I$1005,Calculation!$B1001,1),"")</f>
        <v/>
      </c>
      <c r="K1001" s="86" t="str">
        <f>IFERROR(IF(LEN(INDEX(Backlog!J$6:J$1005,Calculation!$B1001,1))=0,"Not set",INDEX(Backlog!J$6:J$1005,Calculation!$B1001,1)),"")</f>
        <v>Not set</v>
      </c>
      <c r="L1001" s="105" t="str">
        <f>IFERROR(IF(INDEX(Backlog!K$6:K$1005,Calculation!$B1001,1)="","",INDEX(Backlog!K$6:K$1005,Calculation!$B1001,1)),"")</f>
        <v/>
      </c>
      <c r="M1001" s="105" t="str">
        <f t="shared" si="302"/>
        <v/>
      </c>
      <c r="N1001" s="105" t="str">
        <f>IFERROR(IF(INDEX(Backlog!L$6:L$1005,Calculation!$B1001,1)="","",INDEX(Backlog!L$6:L$1005,Calculation!$B1001,1)),"")</f>
        <v/>
      </c>
      <c r="O1001" s="105" t="str">
        <f t="shared" si="303"/>
        <v/>
      </c>
      <c r="P1001" s="86" t="str">
        <f>IFERROR(""&amp;INDEX(Backlog!M$6:M$1005,Calculation!$B1001,1),"")</f>
        <v/>
      </c>
      <c r="Q1001" s="106" t="str">
        <f t="shared" si="304"/>
        <v/>
      </c>
      <c r="R1001" s="106">
        <f t="shared" si="305"/>
        <v>0</v>
      </c>
      <c r="T1001" s="107">
        <f t="shared" si="306"/>
        <v>0</v>
      </c>
      <c r="U1001" s="86">
        <f t="shared" si="307"/>
        <v>1</v>
      </c>
      <c r="V1001" s="86">
        <f t="shared" si="308"/>
        <v>1</v>
      </c>
      <c r="W1001" s="86">
        <f t="shared" si="309"/>
        <v>1</v>
      </c>
      <c r="X1001" s="86">
        <f t="shared" si="316"/>
        <v>0</v>
      </c>
      <c r="Y1001" s="86" t="str">
        <f t="shared" si="310"/>
        <v xml:space="preserve">#0 - </v>
      </c>
      <c r="Z1001" s="86" t="str">
        <f t="shared" si="311"/>
        <v>-</v>
      </c>
      <c r="AA1001" s="86" t="str">
        <f>IF(X1001=0,"",IF(LEN(K1001)=0,COLUMN(Kanban!$D$8),IFERROR(MATCH(K1001,Kanban!$A$8:$AI$8,0),COLUMN(Kanban!$D$8))))</f>
        <v/>
      </c>
      <c r="AB1001" s="86" t="str">
        <f>IF(X1001=0,"",2*COUNTIF($AA$5:AA1001,AA1001)+$AF$5)</f>
        <v/>
      </c>
      <c r="AC1001" s="106" t="str">
        <f t="shared" si="317"/>
        <v>-</v>
      </c>
      <c r="BF1001" s="111" t="str">
        <f t="array" ref="BF1001">IFERROR(SMALL(IF($D$5:$D$1004=$AP$6,$N$5:$N$1004,""),B1001),"")</f>
        <v/>
      </c>
      <c r="BG1001" s="112" t="str">
        <f>IF(IFERROR(MATCH(BF1001,$BF$4:BF1000,0),0)=0,MAX($BG$4:BG1000)+1,"")</f>
        <v/>
      </c>
      <c r="BH1001" s="113" t="str">
        <f t="shared" si="312"/>
        <v/>
      </c>
      <c r="BI1001" s="112" t="str">
        <f t="shared" si="313"/>
        <v/>
      </c>
      <c r="BJ1001" s="86" t="str">
        <f t="shared" si="314"/>
        <v/>
      </c>
      <c r="BK1001" s="86" t="str">
        <f t="shared" si="318"/>
        <v/>
      </c>
      <c r="BL1001" s="86" t="str">
        <f t="shared" si="315"/>
        <v/>
      </c>
      <c r="BM1001" s="86" t="str">
        <f t="shared" si="319"/>
        <v/>
      </c>
    </row>
    <row r="1002" spans="2:113" s="7" customFormat="1" x14ac:dyDescent="0.25">
      <c r="B1002" s="104">
        <v>998</v>
      </c>
      <c r="C1002" s="86">
        <f>IFERROR(INDEX(Backlog!B$6:B$1005,Calculation!$B1002,1),"")</f>
        <v>0</v>
      </c>
      <c r="D1002" s="86" t="str">
        <f>IFERROR(IF(INDEX(Backlog!C$6:C$1005,Calculation!$B1002,1)="","",INDEX(Backlog!C$6:C$1005,Calculation!$B1002,1)),"")</f>
        <v/>
      </c>
      <c r="E1002" s="86" t="str">
        <f>IFERROR(""&amp;INDEX(Backlog!D$6:D$1005,Calculation!$B1002,1),"")</f>
        <v/>
      </c>
      <c r="F1002" s="86" t="str">
        <f>IFERROR(""&amp;INDEX(Backlog!E$6:E$1005,Calculation!$B1002,1),"")</f>
        <v/>
      </c>
      <c r="G1002" s="86" t="str">
        <f>IFERROR(""&amp;INDEX(Backlog!F$6:F$1005,Calculation!$B1002,1),"")</f>
        <v/>
      </c>
      <c r="H1002" s="86" t="str">
        <f>IFERROR(IF(INDEX(Backlog!G$6:G$1005,Calculation!$B1002,1)="","",INDEX(Backlog!G$6:G$1005,Calculation!$B1002,1)),"")</f>
        <v/>
      </c>
      <c r="I1002" s="86" t="str">
        <f>IFERROR(IF(INDEX(Backlog!H$6:H$1005,Calculation!$B1002,1)="","Not set",INDEX(Backlog!H$6:H$1005,Calculation!$B1002,1)),"")</f>
        <v>Not set</v>
      </c>
      <c r="J1002" s="86" t="str">
        <f>IFERROR(""&amp;INDEX(Backlog!I$6:I$1005,Calculation!$B1002,1),"")</f>
        <v/>
      </c>
      <c r="K1002" s="86" t="str">
        <f>IFERROR(IF(LEN(INDEX(Backlog!J$6:J$1005,Calculation!$B1002,1))=0,"Not set",INDEX(Backlog!J$6:J$1005,Calculation!$B1002,1)),"")</f>
        <v>Not set</v>
      </c>
      <c r="L1002" s="105" t="str">
        <f>IFERROR(IF(INDEX(Backlog!K$6:K$1005,Calculation!$B1002,1)="","",INDEX(Backlog!K$6:K$1005,Calculation!$B1002,1)),"")</f>
        <v/>
      </c>
      <c r="M1002" s="105" t="str">
        <f t="shared" si="302"/>
        <v/>
      </c>
      <c r="N1002" s="105" t="str">
        <f>IFERROR(IF(INDEX(Backlog!L$6:L$1005,Calculation!$B1002,1)="","",INDEX(Backlog!L$6:L$1005,Calculation!$B1002,1)),"")</f>
        <v/>
      </c>
      <c r="O1002" s="105" t="str">
        <f t="shared" si="303"/>
        <v/>
      </c>
      <c r="P1002" s="86" t="str">
        <f>IFERROR(""&amp;INDEX(Backlog!M$6:M$1005,Calculation!$B1002,1),"")</f>
        <v/>
      </c>
      <c r="Q1002" s="106" t="str">
        <f t="shared" si="304"/>
        <v/>
      </c>
      <c r="R1002" s="106">
        <f t="shared" si="305"/>
        <v>0</v>
      </c>
      <c r="T1002" s="107">
        <f t="shared" si="306"/>
        <v>0</v>
      </c>
      <c r="U1002" s="86">
        <f t="shared" si="307"/>
        <v>1</v>
      </c>
      <c r="V1002" s="86">
        <f t="shared" si="308"/>
        <v>1</v>
      </c>
      <c r="W1002" s="86">
        <f t="shared" si="309"/>
        <v>1</v>
      </c>
      <c r="X1002" s="86">
        <f t="shared" si="316"/>
        <v>0</v>
      </c>
      <c r="Y1002" s="86" t="str">
        <f t="shared" si="310"/>
        <v xml:space="preserve">#0 - </v>
      </c>
      <c r="Z1002" s="86" t="str">
        <f t="shared" si="311"/>
        <v>-</v>
      </c>
      <c r="AA1002" s="86" t="str">
        <f>IF(X1002=0,"",IF(LEN(K1002)=0,COLUMN(Kanban!$D$8),IFERROR(MATCH(K1002,Kanban!$A$8:$AI$8,0),COLUMN(Kanban!$D$8))))</f>
        <v/>
      </c>
      <c r="AB1002" s="86" t="str">
        <f>IF(X1002=0,"",2*COUNTIF($AA$5:AA1002,AA1002)+$AF$5)</f>
        <v/>
      </c>
      <c r="AC1002" s="106" t="str">
        <f t="shared" si="317"/>
        <v>-</v>
      </c>
      <c r="BF1002" s="111" t="str">
        <f t="array" ref="BF1002">IFERROR(SMALL(IF($D$5:$D$1004=$AP$6,$N$5:$N$1004,""),B1002),"")</f>
        <v/>
      </c>
      <c r="BG1002" s="112" t="str">
        <f>IF(IFERROR(MATCH(BF1002,$BF$4:BF1001,0),0)=0,MAX($BG$4:BG1001)+1,"")</f>
        <v/>
      </c>
      <c r="BH1002" s="113" t="str">
        <f t="shared" si="312"/>
        <v/>
      </c>
      <c r="BI1002" s="112" t="str">
        <f t="shared" si="313"/>
        <v/>
      </c>
      <c r="BJ1002" s="86" t="str">
        <f t="shared" si="314"/>
        <v/>
      </c>
      <c r="BK1002" s="86" t="str">
        <f t="shared" si="318"/>
        <v/>
      </c>
      <c r="BL1002" s="86" t="str">
        <f t="shared" si="315"/>
        <v/>
      </c>
      <c r="BM1002" s="86" t="str">
        <f t="shared" si="319"/>
        <v/>
      </c>
    </row>
    <row r="1003" spans="2:113" s="7" customFormat="1" x14ac:dyDescent="0.25">
      <c r="B1003" s="104">
        <v>999</v>
      </c>
      <c r="C1003" s="86">
        <f>IFERROR(INDEX(Backlog!B$6:B$1005,Calculation!$B1003,1),"")</f>
        <v>0</v>
      </c>
      <c r="D1003" s="86" t="str">
        <f>IFERROR(IF(INDEX(Backlog!C$6:C$1005,Calculation!$B1003,1)="","",INDEX(Backlog!C$6:C$1005,Calculation!$B1003,1)),"")</f>
        <v/>
      </c>
      <c r="E1003" s="86" t="str">
        <f>IFERROR(""&amp;INDEX(Backlog!D$6:D$1005,Calculation!$B1003,1),"")</f>
        <v/>
      </c>
      <c r="F1003" s="86" t="str">
        <f>IFERROR(""&amp;INDEX(Backlog!E$6:E$1005,Calculation!$B1003,1),"")</f>
        <v/>
      </c>
      <c r="G1003" s="86" t="str">
        <f>IFERROR(""&amp;INDEX(Backlog!F$6:F$1005,Calculation!$B1003,1),"")</f>
        <v/>
      </c>
      <c r="H1003" s="86" t="str">
        <f>IFERROR(IF(INDEX(Backlog!G$6:G$1005,Calculation!$B1003,1)="","",INDEX(Backlog!G$6:G$1005,Calculation!$B1003,1)),"")</f>
        <v/>
      </c>
      <c r="I1003" s="86" t="str">
        <f>IFERROR(IF(INDEX(Backlog!H$6:H$1005,Calculation!$B1003,1)="","Not set",INDEX(Backlog!H$6:H$1005,Calculation!$B1003,1)),"")</f>
        <v>Not set</v>
      </c>
      <c r="J1003" s="86" t="str">
        <f>IFERROR(""&amp;INDEX(Backlog!I$6:I$1005,Calculation!$B1003,1),"")</f>
        <v/>
      </c>
      <c r="K1003" s="86" t="str">
        <f>IFERROR(IF(LEN(INDEX(Backlog!J$6:J$1005,Calculation!$B1003,1))=0,"Not set",INDEX(Backlog!J$6:J$1005,Calculation!$B1003,1)),"")</f>
        <v>Not set</v>
      </c>
      <c r="L1003" s="105" t="str">
        <f>IFERROR(IF(INDEX(Backlog!K$6:K$1005,Calculation!$B1003,1)="","",INDEX(Backlog!K$6:K$1005,Calculation!$B1003,1)),"")</f>
        <v/>
      </c>
      <c r="M1003" s="105" t="str">
        <f t="shared" si="302"/>
        <v/>
      </c>
      <c r="N1003" s="105" t="str">
        <f>IFERROR(IF(INDEX(Backlog!L$6:L$1005,Calculation!$B1003,1)="","",INDEX(Backlog!L$6:L$1005,Calculation!$B1003,1)),"")</f>
        <v/>
      </c>
      <c r="O1003" s="105" t="str">
        <f t="shared" si="303"/>
        <v/>
      </c>
      <c r="P1003" s="86" t="str">
        <f>IFERROR(""&amp;INDEX(Backlog!M$6:M$1005,Calculation!$B1003,1),"")</f>
        <v/>
      </c>
      <c r="Q1003" s="106" t="str">
        <f t="shared" si="304"/>
        <v/>
      </c>
      <c r="R1003" s="106">
        <f t="shared" si="305"/>
        <v>0</v>
      </c>
      <c r="T1003" s="107">
        <f t="shared" si="306"/>
        <v>0</v>
      </c>
      <c r="U1003" s="86">
        <f t="shared" si="307"/>
        <v>1</v>
      </c>
      <c r="V1003" s="86">
        <f t="shared" si="308"/>
        <v>1</v>
      </c>
      <c r="W1003" s="86">
        <f t="shared" si="309"/>
        <v>1</v>
      </c>
      <c r="X1003" s="86">
        <f t="shared" si="316"/>
        <v>0</v>
      </c>
      <c r="Y1003" s="86" t="str">
        <f t="shared" si="310"/>
        <v xml:space="preserve">#0 - </v>
      </c>
      <c r="Z1003" s="86" t="str">
        <f t="shared" si="311"/>
        <v>-</v>
      </c>
      <c r="AA1003" s="86" t="str">
        <f>IF(X1003=0,"",IF(LEN(K1003)=0,COLUMN(Kanban!$D$8),IFERROR(MATCH(K1003,Kanban!$A$8:$AI$8,0),COLUMN(Kanban!$D$8))))</f>
        <v/>
      </c>
      <c r="AB1003" s="86" t="str">
        <f>IF(X1003=0,"",2*COUNTIF($AA$5:AA1003,AA1003)+$AF$5)</f>
        <v/>
      </c>
      <c r="AC1003" s="106" t="str">
        <f t="shared" si="317"/>
        <v>-</v>
      </c>
      <c r="BF1003" s="111" t="str">
        <f t="array" ref="BF1003">IFERROR(SMALL(IF($D$5:$D$1004=$AP$6,$N$5:$N$1004,""),B1003),"")</f>
        <v/>
      </c>
      <c r="BG1003" s="112" t="str">
        <f>IF(IFERROR(MATCH(BF1003,$BF$4:BF1002,0),0)=0,MAX($BG$4:BG1002)+1,"")</f>
        <v/>
      </c>
      <c r="BH1003" s="113" t="str">
        <f t="shared" si="312"/>
        <v/>
      </c>
      <c r="BI1003" s="112" t="str">
        <f t="shared" si="313"/>
        <v/>
      </c>
      <c r="BJ1003" s="86" t="str">
        <f t="shared" si="314"/>
        <v/>
      </c>
      <c r="BK1003" s="86" t="str">
        <f t="shared" si="318"/>
        <v/>
      </c>
      <c r="BL1003" s="86" t="str">
        <f t="shared" si="315"/>
        <v/>
      </c>
      <c r="BM1003" s="86" t="str">
        <f t="shared" si="319"/>
        <v/>
      </c>
    </row>
    <row r="1004" spans="2:113" s="7" customFormat="1" x14ac:dyDescent="0.25">
      <c r="B1004" s="135">
        <v>1000</v>
      </c>
      <c r="C1004" s="86">
        <f>IFERROR(INDEX(Backlog!B$6:B$1005,Calculation!$B1004,1),"")</f>
        <v>0</v>
      </c>
      <c r="D1004" s="86" t="str">
        <f>IFERROR(IF(INDEX(Backlog!C$6:C$1005,Calculation!$B1004,1)="","",INDEX(Backlog!C$6:C$1005,Calculation!$B1004,1)),"")</f>
        <v/>
      </c>
      <c r="E1004" s="86" t="str">
        <f>IFERROR(""&amp;INDEX(Backlog!D$6:D$1005,Calculation!$B1004,1),"")</f>
        <v/>
      </c>
      <c r="F1004" s="86" t="str">
        <f>IFERROR(""&amp;INDEX(Backlog!E$6:E$1005,Calculation!$B1004,1),"")</f>
        <v/>
      </c>
      <c r="G1004" s="86" t="str">
        <f>IFERROR(""&amp;INDEX(Backlog!F$6:F$1005,Calculation!$B1004,1),"")</f>
        <v/>
      </c>
      <c r="H1004" s="86" t="str">
        <f>IFERROR(IF(INDEX(Backlog!G$6:G$1005,Calculation!$B1004,1)="","",INDEX(Backlog!G$6:G$1005,Calculation!$B1004,1)),"")</f>
        <v/>
      </c>
      <c r="I1004" s="86" t="str">
        <f>IFERROR(IF(INDEX(Backlog!H$6:H$1005,Calculation!$B1004,1)="","Not set",INDEX(Backlog!H$6:H$1005,Calculation!$B1004,1)),"")</f>
        <v>Not set</v>
      </c>
      <c r="J1004" s="86" t="str">
        <f>IFERROR(""&amp;INDEX(Backlog!I$6:I$1005,Calculation!$B1004,1),"")</f>
        <v/>
      </c>
      <c r="K1004" s="86" t="str">
        <f>IFERROR(IF(LEN(INDEX(Backlog!J$6:J$1005,Calculation!$B1004,1))=0,"Not set",INDEX(Backlog!J$6:J$1005,Calculation!$B1004,1)),"")</f>
        <v>Not set</v>
      </c>
      <c r="L1004" s="105" t="str">
        <f>IFERROR(IF(INDEX(Backlog!K$6:K$1005,Calculation!$B1004,1)="","",INDEX(Backlog!K$6:K$1005,Calculation!$B1004,1)),"")</f>
        <v/>
      </c>
      <c r="M1004" s="105" t="str">
        <f t="shared" si="302"/>
        <v/>
      </c>
      <c r="N1004" s="105" t="str">
        <f>IFERROR(IF(INDEX(Backlog!L$6:L$1005,Calculation!$B1004,1)="","",INDEX(Backlog!L$6:L$1005,Calculation!$B1004,1)),"")</f>
        <v/>
      </c>
      <c r="O1004" s="105" t="str">
        <f t="shared" si="303"/>
        <v/>
      </c>
      <c r="P1004" s="86" t="str">
        <f>IFERROR(""&amp;INDEX(Backlog!M$6:M$1005,Calculation!$B1004,1),"")</f>
        <v/>
      </c>
      <c r="Q1004" s="134" t="str">
        <f t="shared" si="304"/>
        <v/>
      </c>
      <c r="R1004" s="134">
        <f t="shared" si="305"/>
        <v>0</v>
      </c>
      <c r="T1004" s="133">
        <f t="shared" si="306"/>
        <v>0</v>
      </c>
      <c r="U1004" s="87">
        <f t="shared" si="307"/>
        <v>1</v>
      </c>
      <c r="V1004" s="87">
        <f t="shared" si="308"/>
        <v>1</v>
      </c>
      <c r="W1004" s="87">
        <f t="shared" si="309"/>
        <v>1</v>
      </c>
      <c r="X1004" s="87">
        <f t="shared" si="316"/>
        <v>0</v>
      </c>
      <c r="Y1004" s="87" t="str">
        <f t="shared" si="310"/>
        <v xml:space="preserve">#0 - </v>
      </c>
      <c r="Z1004" s="87" t="str">
        <f t="shared" si="311"/>
        <v>-</v>
      </c>
      <c r="AA1004" s="87" t="str">
        <f>IF(X1004=0,"",IF(LEN(K1004)=0,COLUMN(Kanban!$D$8),IFERROR(MATCH(K1004,Kanban!$A$8:$AI$8,0),COLUMN(Kanban!$D$8))))</f>
        <v/>
      </c>
      <c r="AB1004" s="87" t="str">
        <f>IF(X1004=0,"",2*COUNTIF($AA$5:AA1004,AA1004)+$AF$5)</f>
        <v/>
      </c>
      <c r="AC1004" s="134" t="str">
        <f t="shared" si="317"/>
        <v>-</v>
      </c>
      <c r="BF1004" s="111" t="str">
        <f t="array" ref="BF1004">IFERROR(SMALL(IF($D$5:$D$1004=$AP$6,$N$5:$N$1004,""),B1004),"")</f>
        <v/>
      </c>
      <c r="BG1004" s="112" t="str">
        <f>IF(IFERROR(MATCH(BF1004,$BF$4:BF1003,0),0)=0,MAX($BG$4:BG1003)+1,"")</f>
        <v/>
      </c>
      <c r="BH1004" s="113" t="str">
        <f t="shared" si="312"/>
        <v/>
      </c>
      <c r="BI1004" s="112" t="str">
        <f t="shared" si="313"/>
        <v/>
      </c>
      <c r="BJ1004" s="86" t="str">
        <f t="shared" si="314"/>
        <v/>
      </c>
      <c r="BK1004" s="86" t="str">
        <f t="shared" si="318"/>
        <v/>
      </c>
      <c r="BL1004" s="86" t="str">
        <f t="shared" si="315"/>
        <v/>
      </c>
      <c r="BM1004" s="86" t="str">
        <f t="shared" si="319"/>
        <v/>
      </c>
    </row>
    <row r="1005" spans="2:113" x14ac:dyDescent="0.25">
      <c r="BI1005" s="85">
        <f t="shared" si="313"/>
        <v>-44599</v>
      </c>
      <c r="DH1005" s="7"/>
      <c r="DI1005" s="7"/>
    </row>
    <row r="1006" spans="2:113" x14ac:dyDescent="0.25">
      <c r="DH1006" s="7"/>
      <c r="DI1006" s="7"/>
    </row>
  </sheetData>
  <phoneticPr fontId="18" type="noConversion"/>
  <pageMargins left="0.7" right="0.7" top="0.75" bottom="0.75" header="0.3" footer="0.3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23</vt:i4>
      </vt:variant>
    </vt:vector>
  </HeadingPairs>
  <TitlesOfParts>
    <vt:vector size="33" baseType="lpstr">
      <vt:lpstr>Navigation</vt:lpstr>
      <vt:lpstr>Settings</vt:lpstr>
      <vt:lpstr>SprintPlan</vt:lpstr>
      <vt:lpstr>Retrospective</vt:lpstr>
      <vt:lpstr>Backlog</vt:lpstr>
      <vt:lpstr>Kanban</vt:lpstr>
      <vt:lpstr>SprintDashboard</vt:lpstr>
      <vt:lpstr>SprintsComparison</vt:lpstr>
      <vt:lpstr>Calculation</vt:lpstr>
      <vt:lpstr>ToU</vt:lpstr>
      <vt:lpstr>BacklogStart</vt:lpstr>
      <vt:lpstr>completed</vt:lpstr>
      <vt:lpstr>D2Categories</vt:lpstr>
      <vt:lpstr>D2CountSprints</vt:lpstr>
      <vt:lpstr>KanbanPriorityFilter</vt:lpstr>
      <vt:lpstr>KanbanResponsibleFilter</vt:lpstr>
      <vt:lpstr>KanbanRow1</vt:lpstr>
      <vt:lpstr>KanbanRow2</vt:lpstr>
      <vt:lpstr>KanbanSprintFilter</vt:lpstr>
      <vt:lpstr>Backlog!Print_Area</vt:lpstr>
      <vt:lpstr>Navigation!Print_Area</vt:lpstr>
      <vt:lpstr>Retrospective!Print_Area</vt:lpstr>
      <vt:lpstr>Settings!Print_Area</vt:lpstr>
      <vt:lpstr>SprintDashboard!Print_Area</vt:lpstr>
      <vt:lpstr>SprintPlan!Print_Area</vt:lpstr>
      <vt:lpstr>SprintsComparison!Print_Area</vt:lpstr>
      <vt:lpstr>ToU!Print_Area</vt:lpstr>
      <vt:lpstr>Backlog!Print_Titles</vt:lpstr>
      <vt:lpstr>Kanban!Print_Titles</vt:lpstr>
      <vt:lpstr>sprintStartDate</vt:lpstr>
      <vt:lpstr>startrow</vt:lpstr>
      <vt:lpstr>ttFilter</vt:lpstr>
      <vt:lpstr>valuesTM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2022-02-16T13:57:50Z</cp:lastPrinted>
  <dcterms:created xsi:type="dcterms:W3CDTF">2022-01-31T08:53:32Z</dcterms:created>
  <dcterms:modified xsi:type="dcterms:W3CDTF">2022-11-30T09:19:57Z</dcterms:modified>
  <dc:title>Sprint Planning V4 Template</dc:title>
  <dc:subject>Sprint Planning V4</dc:subject>
  <dc:description>Sprint Planning V4 template by Master Productivity Kit — masterproductivitykit.com</dc:description>
  <cp:keywords>Master Productivity Kit, Excel template, Google Sheets template</cp:keywords>
  <cp:category>Business Template</cp:category>
</cp:coreProperties>
</file>