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327\"/>
    </mc:Choice>
  </mc:AlternateContent>
  <xr:revisionPtr revIDLastSave="0" documentId="13_ncr:1_{AEE1637C-A98D-4FA4-BA15-551BFC015303}" xr6:coauthVersionLast="47" xr6:coauthVersionMax="47" xr10:uidLastSave="{00000000-0000-0000-0000-000000000000}"/>
  <bookViews>
    <workbookView showSheetTabs="0" xWindow="28680" yWindow="-120" windowWidth="29040" windowHeight="15720" xr2:uid="{87845BD8-5BB5-4B25-AF0A-4A11532A9E20}"/>
  </bookViews>
  <sheets>
    <sheet name="Dashboard" sheetId="5" r:id="rId1"/>
    <sheet name="PERT" sheetId="7" r:id="rId2"/>
    <sheet name="Calculations" sheetId="1" state="hidden" r:id="rId3"/>
  </sheets>
  <definedNames>
    <definedName name="ArrowColor">Dashboard!$T$37</definedName>
    <definedName name="BaseChartArea">PERT!$5:$42</definedName>
    <definedName name="clearArea1">Dashboard!$B$7:$H$21</definedName>
    <definedName name="clearArea2">Dashboard!$O$7:$O$21</definedName>
    <definedName name="ColorsRange">Dashboard!$T$28:$T$34</definedName>
    <definedName name="connectionType">Dashboard!$T$21</definedName>
    <definedName name="countall">Calculations!$D$5</definedName>
    <definedName name="Critical">Calculations!$AR$7:$AR$206</definedName>
    <definedName name="DependentsIndexRange">Calculations!$BP$7:$BY$21</definedName>
    <definedName name="DependentsNodeRange">Calculations!$CS$7:$DB$21</definedName>
    <definedName name="DirectionSelector">Dashboard!$T$13</definedName>
    <definedName name="DirectPrecedentRange">Calculations!$CF$7:$CF$21</definedName>
    <definedName name="Duration">Calculations!$K$7:$K$21</definedName>
    <definedName name="ErrorCount">Calculations!$EM$5</definedName>
    <definedName name="FinalChartArea">OFFSET(PERT!$B$5,0,0,MaxRow-ROW(PERT!$B$5)+2,MaxColumn-COLUMN(PERT!$B$5)+2)</definedName>
    <definedName name="FreePositions">Calculations!$DQ$7:$DR$21</definedName>
    <definedName name="GapXDiff">Dashboard!$T$19</definedName>
    <definedName name="GapYDiff">Dashboard!$T$20</definedName>
    <definedName name="glowSh">Calculations!$DT$25</definedName>
    <definedName name="GridCombinedRange">Calculations!$CE$7:$CE$21</definedName>
    <definedName name="GridXRange">Calculations!$CC$7:$CC$21</definedName>
    <definedName name="GridYRange">Calculations!$CD$7:$CD$21</definedName>
    <definedName name="Highlight">Dashboard!$T$15</definedName>
    <definedName name="IDSourceRange">Calculations!$E$7:$E$21</definedName>
    <definedName name="Information">Dashboard!$T$14</definedName>
    <definedName name="ManualCoordinates">Calculations!$DH$7:$DI$21</definedName>
    <definedName name="MaxColumn">Calculations!$DN$5</definedName>
    <definedName name="MaxRow">Calculations!$DO$5</definedName>
    <definedName name="NextIDFormula">Calculations!$G$4</definedName>
    <definedName name="NextIDSourceRange">Calculations!$G$7:$G$21</definedName>
    <definedName name="overlap">Calculations!$ED$7:$ED$21</definedName>
    <definedName name="phaseCount">Calculations!$CQ$5</definedName>
    <definedName name="phaseName">Calculations!$CQ$7:$CQ$21</definedName>
    <definedName name="PhasesCoordinants">Calculations!$DD$7:$DG$21</definedName>
    <definedName name="_xlnm.Print_Area" localSheetId="0">OFFSET(Dashboard!$B$5,0,0,countall+2,14)</definedName>
    <definedName name="_xlnm.Print_Area" localSheetId="1">FinalChartArea</definedName>
    <definedName name="_xlnm.Print_Titles" localSheetId="0">Dashboard!$5:$6</definedName>
    <definedName name="ProcessIndex">Calculations!$CG$5</definedName>
    <definedName name="ProcessOrderFallback">Calculations!$CF$5</definedName>
    <definedName name="ProcessOrderRange">Calculations!$CG$7:$CG$21</definedName>
    <definedName name="regularSh">Calculations!$DV$25</definedName>
    <definedName name="ShapeColorRange">Calculations!$DP$7:$DP$21</definedName>
    <definedName name="ShapeFontColor">Dashboard!$T$36</definedName>
    <definedName name="ShapeFontSize">Dashboard!$T$22</definedName>
    <definedName name="ShapeHeight">Dashboard!$T$18</definedName>
    <definedName name="ShapeHeightRange">Calculations!$DM$7:$DM$21</definedName>
    <definedName name="ShapesList">Calculations!$B$7:$B$21</definedName>
    <definedName name="ShapeTextRange">Calculations!$DO$7:$DO$21</definedName>
    <definedName name="ShapeTypeRange">Calculations!$DN$7:$DN$21</definedName>
    <definedName name="ShapeWidth">Dashboard!$T$17</definedName>
    <definedName name="ShapeWidthRange">Calculations!$DL$7:$DL$21</definedName>
    <definedName name="ShapeXRange">Calculations!$DJ$7:$DJ$21</definedName>
    <definedName name="ShapeYRange">Calculations!$DK$7:$DK$21</definedName>
    <definedName name="StartGridX">Calculations!$CC$5</definedName>
    <definedName name="StartGridY">Calculations!$CD$5</definedName>
    <definedName name="StartShapeIndex">Calculations!$C$5</definedName>
    <definedName name="StartX">Calculations!$DJ$5</definedName>
    <definedName name="StartY">Calculations!$DK$5</definedName>
    <definedName name="TasksTimes">Calculations!$P$7:$T$206</definedName>
    <definedName name="TotalDependentsRange">Calculations!$BZ$7:$BZ$21</definedName>
    <definedName name="TotalPrecedentsRange">Calculations!$CA$7:$CA$21</definedName>
    <definedName name="ValidRange">Calculations!$C$7:$C$21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I8" i="1" l="1"/>
  <c r="EI9" i="1"/>
  <c r="EI10" i="1"/>
  <c r="EI11" i="1"/>
  <c r="EI12" i="1"/>
  <c r="EI13" i="1"/>
  <c r="EI14" i="1"/>
  <c r="EI15" i="1"/>
  <c r="EI7" i="1"/>
  <c r="U22" i="5"/>
  <c r="EI16" i="1" s="1"/>
  <c r="U21" i="5"/>
  <c r="U20" i="5"/>
  <c r="U19" i="5"/>
  <c r="U18" i="5"/>
  <c r="U17" i="5"/>
  <c r="U15" i="5"/>
  <c r="U14" i="5"/>
  <c r="U13" i="5"/>
  <c r="DW10" i="1"/>
  <c r="DX10" i="1"/>
  <c r="G4" i="1" a="1"/>
  <c r="G4" i="1" s="1"/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7" i="1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7" i="5"/>
  <c r="D5" i="1" l="1"/>
  <c r="DX8" i="1"/>
  <c r="DW8" i="1"/>
  <c r="H6" i="1" l="1"/>
  <c r="I6" i="1"/>
  <c r="J6" i="1"/>
  <c r="K6" i="1"/>
  <c r="G6" i="1" l="1"/>
  <c r="EN16" i="1" l="1"/>
  <c r="EN15" i="1"/>
  <c r="EN14" i="1"/>
  <c r="EN13" i="1"/>
  <c r="EN12" i="1"/>
  <c r="EN11" i="1"/>
  <c r="EN10" i="1"/>
  <c r="EN9" i="1"/>
  <c r="EN8" i="1"/>
  <c r="EN7" i="1"/>
  <c r="EI4" i="1"/>
  <c r="EM16" i="1" s="1"/>
  <c r="EH4" i="1"/>
  <c r="EM15" i="1" s="1"/>
  <c r="EG4" i="1"/>
  <c r="EM14" i="1" s="1"/>
  <c r="C7" i="1" l="1"/>
  <c r="E7" i="1" l="1" a="1"/>
  <c r="E7" i="1" s="1"/>
  <c r="G7" i="1" s="1" a="1"/>
  <c r="G7" i="1" s="1"/>
  <c r="B7" i="1"/>
  <c r="C8" i="1"/>
  <c r="AT7" i="1" l="1" a="1"/>
  <c r="AT7" i="1" s="1"/>
  <c r="L7" i="1" a="1"/>
  <c r="L7" i="1" s="1"/>
  <c r="CL7" i="1" s="1" a="1"/>
  <c r="CL7" i="1" s="1"/>
  <c r="K7" i="1" a="1"/>
  <c r="K7" i="1" s="1"/>
  <c r="J7" i="1" a="1"/>
  <c r="J7" i="1" s="1"/>
  <c r="I7" i="1" a="1"/>
  <c r="I7" i="1" s="1"/>
  <c r="H7" i="1" a="1"/>
  <c r="H7" i="1" s="1"/>
  <c r="F7" i="1" a="1"/>
  <c r="F7" i="1" s="1"/>
  <c r="DO7" i="1" s="1"/>
  <c r="B8" i="1"/>
  <c r="EB7" i="1"/>
  <c r="E8" i="1" a="1"/>
  <c r="E8" i="1" s="1"/>
  <c r="CG7" i="1"/>
  <c r="C9" i="1"/>
  <c r="N7" i="1" a="1"/>
  <c r="N7" i="1" s="1"/>
  <c r="DP7" i="1" s="1"/>
  <c r="G8" i="1" l="1" a="1"/>
  <c r="G8" i="1" s="1"/>
  <c r="CG8" i="1"/>
  <c r="AU7" i="1" a="1"/>
  <c r="AU7" i="1" s="1"/>
  <c r="AY7" i="1" a="1"/>
  <c r="AY7" i="1" s="1"/>
  <c r="AV7" i="1" a="1"/>
  <c r="AV7" i="1" s="1"/>
  <c r="AX7" i="1" a="1"/>
  <c r="AX7" i="1" s="1"/>
  <c r="BB7" i="1" a="1"/>
  <c r="BB7" i="1" s="1"/>
  <c r="AZ7" i="1" a="1"/>
  <c r="AZ7" i="1" s="1"/>
  <c r="EF7" i="1"/>
  <c r="AW7" i="1" a="1"/>
  <c r="AW7" i="1" s="1"/>
  <c r="BA7" i="1" a="1"/>
  <c r="BA7" i="1" s="1"/>
  <c r="BC7" i="1" a="1"/>
  <c r="BC7" i="1" s="1"/>
  <c r="AT8" i="1" a="1"/>
  <c r="AT8" i="1" s="1"/>
  <c r="L8" i="1" a="1"/>
  <c r="L8" i="1" s="1"/>
  <c r="CL8" i="1" s="1" a="1"/>
  <c r="CL8" i="1" s="1"/>
  <c r="K8" i="1" a="1"/>
  <c r="K8" i="1" s="1"/>
  <c r="J8" i="1" a="1"/>
  <c r="J8" i="1" s="1"/>
  <c r="I8" i="1" a="1"/>
  <c r="I8" i="1" s="1"/>
  <c r="H8" i="1" a="1"/>
  <c r="H8" i="1" s="1"/>
  <c r="F8" i="1" a="1"/>
  <c r="F8" i="1" s="1"/>
  <c r="DO8" i="1" s="1"/>
  <c r="B9" i="1"/>
  <c r="EB8" i="1"/>
  <c r="E9" i="1" a="1"/>
  <c r="E9" i="1" s="1"/>
  <c r="C10" i="1"/>
  <c r="N8" i="1" a="1"/>
  <c r="N8" i="1" s="1"/>
  <c r="DP8" i="1" s="1"/>
  <c r="G9" i="1" l="1" a="1"/>
  <c r="G9" i="1" s="1"/>
  <c r="CG9" i="1"/>
  <c r="AW8" i="1" a="1"/>
  <c r="AW8" i="1" s="1"/>
  <c r="EF8" i="1"/>
  <c r="BA8" i="1" a="1"/>
  <c r="BA8" i="1" s="1"/>
  <c r="AU8" i="1" a="1"/>
  <c r="AU8" i="1" s="1"/>
  <c r="AY8" i="1" a="1"/>
  <c r="AY8" i="1" s="1"/>
  <c r="AX8" i="1" a="1"/>
  <c r="AX8" i="1" s="1"/>
  <c r="AZ8" i="1" a="1"/>
  <c r="AZ8" i="1" s="1"/>
  <c r="BC8" i="1" a="1"/>
  <c r="BC8" i="1" s="1"/>
  <c r="AV8" i="1" a="1"/>
  <c r="AV8" i="1" s="1"/>
  <c r="AW9" i="1" a="1"/>
  <c r="AW9" i="1" s="1"/>
  <c r="BB8" i="1" a="1"/>
  <c r="BB8" i="1" s="1"/>
  <c r="L9" i="1" a="1"/>
  <c r="L9" i="1" s="1"/>
  <c r="CL9" i="1" s="1" a="1"/>
  <c r="CL9" i="1" s="1"/>
  <c r="K9" i="1" a="1"/>
  <c r="K9" i="1" s="1"/>
  <c r="J9" i="1" a="1"/>
  <c r="J9" i="1" s="1"/>
  <c r="I9" i="1" a="1"/>
  <c r="I9" i="1" s="1"/>
  <c r="H9" i="1" a="1"/>
  <c r="H9" i="1" s="1"/>
  <c r="F9" i="1" a="1"/>
  <c r="F9" i="1" s="1"/>
  <c r="DO9" i="1" s="1"/>
  <c r="BC9" i="1" a="1"/>
  <c r="BC9" i="1" s="1"/>
  <c r="AZ9" i="1" a="1"/>
  <c r="AZ9" i="1" s="1"/>
  <c r="AY9" i="1" a="1"/>
  <c r="AY9" i="1" s="1"/>
  <c r="AV9" i="1" a="1"/>
  <c r="AV9" i="1" s="1"/>
  <c r="AU9" i="1" a="1"/>
  <c r="AU9" i="1" s="1"/>
  <c r="BB9" i="1" a="1"/>
  <c r="BB9" i="1" s="1"/>
  <c r="AX9" i="1" a="1"/>
  <c r="AX9" i="1" s="1"/>
  <c r="AT9" i="1" a="1"/>
  <c r="AT9" i="1" s="1"/>
  <c r="BA9" i="1" a="1"/>
  <c r="BA9" i="1" s="1"/>
  <c r="B10" i="1"/>
  <c r="EF9" i="1"/>
  <c r="E10" i="1" a="1"/>
  <c r="E10" i="1" s="1"/>
  <c r="C11" i="1"/>
  <c r="EB9" i="1"/>
  <c r="N9" i="1" a="1"/>
  <c r="N9" i="1" s="1"/>
  <c r="DP9" i="1" s="1"/>
  <c r="G10" i="1" l="1" a="1"/>
  <c r="G10" i="1" s="1"/>
  <c r="AU10" i="1" s="1" a="1"/>
  <c r="AU10" i="1" s="1"/>
  <c r="CG10" i="1"/>
  <c r="L10" i="1" a="1"/>
  <c r="L10" i="1" s="1"/>
  <c r="CL10" i="1" s="1" a="1"/>
  <c r="CL10" i="1" s="1"/>
  <c r="K10" i="1" a="1"/>
  <c r="K10" i="1" s="1"/>
  <c r="J10" i="1" a="1"/>
  <c r="J10" i="1" s="1"/>
  <c r="I10" i="1" a="1"/>
  <c r="I10" i="1" s="1"/>
  <c r="H10" i="1" a="1"/>
  <c r="H10" i="1" s="1"/>
  <c r="F10" i="1" a="1"/>
  <c r="F10" i="1" s="1"/>
  <c r="DO10" i="1" s="1"/>
  <c r="B11" i="1"/>
  <c r="EB10" i="1"/>
  <c r="E11" i="1" a="1"/>
  <c r="E11" i="1" s="1"/>
  <c r="C12" i="1"/>
  <c r="N10" i="1" a="1"/>
  <c r="N10" i="1" s="1"/>
  <c r="DP10" i="1" s="1"/>
  <c r="G11" i="1" l="1" a="1"/>
  <c r="G11" i="1" s="1"/>
  <c r="CG11" i="1"/>
  <c r="BC10" i="1" a="1"/>
  <c r="BC10" i="1" s="1"/>
  <c r="AV10" i="1" a="1"/>
  <c r="AV10" i="1" s="1"/>
  <c r="AT10" i="1" a="1"/>
  <c r="AT10" i="1" s="1"/>
  <c r="AW10" i="1" a="1"/>
  <c r="AW10" i="1" s="1"/>
  <c r="EF10" i="1"/>
  <c r="AX10" i="1" a="1"/>
  <c r="AX10" i="1" s="1"/>
  <c r="AZ10" i="1" a="1"/>
  <c r="AZ10" i="1" s="1"/>
  <c r="BA10" i="1" a="1"/>
  <c r="BA10" i="1" s="1"/>
  <c r="AY10" i="1" a="1"/>
  <c r="AY10" i="1" s="1"/>
  <c r="BB10" i="1" a="1"/>
  <c r="BB10" i="1" s="1"/>
  <c r="AY11" i="1" a="1"/>
  <c r="AY11" i="1" s="1"/>
  <c r="L11" i="1" a="1"/>
  <c r="L11" i="1" s="1"/>
  <c r="CL11" i="1" s="1" a="1"/>
  <c r="CL11" i="1" s="1"/>
  <c r="K11" i="1" a="1"/>
  <c r="K11" i="1" s="1"/>
  <c r="J11" i="1" a="1"/>
  <c r="J11" i="1" s="1"/>
  <c r="I11" i="1" a="1"/>
  <c r="I11" i="1" s="1"/>
  <c r="H11" i="1" a="1"/>
  <c r="H11" i="1" s="1"/>
  <c r="F11" i="1" a="1"/>
  <c r="F11" i="1" s="1"/>
  <c r="DO11" i="1" s="1"/>
  <c r="B12" i="1"/>
  <c r="EB11" i="1"/>
  <c r="E12" i="1" a="1"/>
  <c r="E12" i="1" s="1"/>
  <c r="C13" i="1"/>
  <c r="N11" i="1" a="1"/>
  <c r="N11" i="1" s="1"/>
  <c r="DP11" i="1" s="1"/>
  <c r="EB12" i="1" l="1"/>
  <c r="CG12" i="1"/>
  <c r="G12" i="1" a="1"/>
  <c r="G12" i="1" s="1"/>
  <c r="AU11" i="1" a="1"/>
  <c r="AU11" i="1" s="1"/>
  <c r="AZ11" i="1" a="1"/>
  <c r="AZ11" i="1" s="1"/>
  <c r="EF11" i="1"/>
  <c r="BC11" i="1" a="1"/>
  <c r="BC11" i="1" s="1"/>
  <c r="AX11" i="1" a="1"/>
  <c r="AX11" i="1" s="1"/>
  <c r="AW11" i="1" a="1"/>
  <c r="AW11" i="1" s="1"/>
  <c r="BA11" i="1" a="1"/>
  <c r="BA11" i="1" s="1"/>
  <c r="AT11" i="1" a="1"/>
  <c r="AT11" i="1" s="1"/>
  <c r="AV11" i="1" a="1"/>
  <c r="AV11" i="1" s="1"/>
  <c r="BB11" i="1" a="1"/>
  <c r="BB11" i="1" s="1"/>
  <c r="L12" i="1" a="1"/>
  <c r="L12" i="1" s="1"/>
  <c r="CL12" i="1" s="1" a="1"/>
  <c r="CL12" i="1" s="1"/>
  <c r="K12" i="1" a="1"/>
  <c r="K12" i="1" s="1"/>
  <c r="J12" i="1" a="1"/>
  <c r="J12" i="1" s="1"/>
  <c r="I12" i="1" a="1"/>
  <c r="I12" i="1" s="1"/>
  <c r="H12" i="1" a="1"/>
  <c r="H12" i="1" s="1"/>
  <c r="F12" i="1" a="1"/>
  <c r="F12" i="1" s="1"/>
  <c r="DO12" i="1" s="1"/>
  <c r="B13" i="1"/>
  <c r="E13" i="1" a="1"/>
  <c r="E13" i="1" s="1"/>
  <c r="C14" i="1"/>
  <c r="N12" i="1" a="1"/>
  <c r="N12" i="1" s="1"/>
  <c r="DP12" i="1" s="1"/>
  <c r="EB13" i="1" l="1"/>
  <c r="CG13" i="1"/>
  <c r="G13" i="1" a="1"/>
  <c r="G13" i="1" s="1"/>
  <c r="L13" i="1" a="1"/>
  <c r="L13" i="1" s="1"/>
  <c r="CL13" i="1" s="1" a="1"/>
  <c r="CL13" i="1" s="1"/>
  <c r="K13" i="1" a="1"/>
  <c r="K13" i="1" s="1"/>
  <c r="J13" i="1" a="1"/>
  <c r="J13" i="1" s="1"/>
  <c r="I13" i="1" a="1"/>
  <c r="I13" i="1" s="1"/>
  <c r="H13" i="1" a="1"/>
  <c r="H13" i="1" s="1"/>
  <c r="F13" i="1" a="1"/>
  <c r="F13" i="1" s="1"/>
  <c r="DO13" i="1" s="1"/>
  <c r="AU12" i="1" a="1"/>
  <c r="AU12" i="1" s="1"/>
  <c r="AY12" i="1" a="1"/>
  <c r="AY12" i="1" s="1"/>
  <c r="BC12" i="1" a="1"/>
  <c r="BC12" i="1" s="1"/>
  <c r="AZ12" i="1" a="1"/>
  <c r="AZ12" i="1" s="1"/>
  <c r="AV12" i="1" a="1"/>
  <c r="AV12" i="1" s="1"/>
  <c r="AT12" i="1" a="1"/>
  <c r="AT12" i="1" s="1"/>
  <c r="AW12" i="1" a="1"/>
  <c r="AW12" i="1" s="1"/>
  <c r="AX12" i="1" a="1"/>
  <c r="AX12" i="1" s="1"/>
  <c r="BA12" i="1" a="1"/>
  <c r="BA12" i="1" s="1"/>
  <c r="BB12" i="1" a="1"/>
  <c r="BB12" i="1" s="1"/>
  <c r="EF12" i="1"/>
  <c r="B14" i="1"/>
  <c r="C15" i="1"/>
  <c r="E14" i="1" a="1"/>
  <c r="E14" i="1" s="1"/>
  <c r="N13" i="1" a="1"/>
  <c r="N13" i="1" s="1"/>
  <c r="DP13" i="1" s="1"/>
  <c r="EB14" i="1" l="1"/>
  <c r="CG14" i="1"/>
  <c r="G14" i="1" a="1"/>
  <c r="G14" i="1" s="1"/>
  <c r="L14" i="1" a="1"/>
  <c r="L14" i="1" s="1"/>
  <c r="CL14" i="1" s="1" a="1"/>
  <c r="CL14" i="1" s="1"/>
  <c r="K14" i="1" a="1"/>
  <c r="K14" i="1" s="1"/>
  <c r="J14" i="1" a="1"/>
  <c r="J14" i="1" s="1"/>
  <c r="I14" i="1" a="1"/>
  <c r="I14" i="1" s="1"/>
  <c r="H14" i="1" a="1"/>
  <c r="H14" i="1" s="1"/>
  <c r="F14" i="1" a="1"/>
  <c r="F14" i="1" s="1"/>
  <c r="DO14" i="1" s="1"/>
  <c r="AV13" i="1" a="1"/>
  <c r="AV13" i="1" s="1"/>
  <c r="AY13" i="1" a="1"/>
  <c r="AY13" i="1" s="1"/>
  <c r="AZ13" i="1" a="1"/>
  <c r="AZ13" i="1" s="1"/>
  <c r="BC13" i="1" a="1"/>
  <c r="BC13" i="1" s="1"/>
  <c r="AW13" i="1" a="1"/>
  <c r="AW13" i="1" s="1"/>
  <c r="BA13" i="1" a="1"/>
  <c r="BA13" i="1" s="1"/>
  <c r="AX13" i="1" a="1"/>
  <c r="AX13" i="1" s="1"/>
  <c r="AT13" i="1" a="1"/>
  <c r="AT13" i="1" s="1"/>
  <c r="BB13" i="1" a="1"/>
  <c r="BB13" i="1" s="1"/>
  <c r="AU13" i="1" a="1"/>
  <c r="AU13" i="1" s="1"/>
  <c r="EF13" i="1"/>
  <c r="B15" i="1"/>
  <c r="C16" i="1"/>
  <c r="E15" i="1" a="1"/>
  <c r="E15" i="1" s="1"/>
  <c r="N14" i="1" a="1"/>
  <c r="N14" i="1" s="1"/>
  <c r="DP14" i="1" s="1"/>
  <c r="K15" i="1" l="1" a="1"/>
  <c r="K15" i="1" s="1"/>
  <c r="CG15" i="1"/>
  <c r="G15" i="1" a="1"/>
  <c r="G15" i="1" s="1"/>
  <c r="L15" i="1" a="1"/>
  <c r="L15" i="1" s="1"/>
  <c r="CL15" i="1" s="1" a="1"/>
  <c r="CL15" i="1" s="1"/>
  <c r="J15" i="1" a="1"/>
  <c r="J15" i="1" s="1"/>
  <c r="I15" i="1" a="1"/>
  <c r="I15" i="1" s="1"/>
  <c r="H15" i="1" a="1"/>
  <c r="H15" i="1" s="1"/>
  <c r="F15" i="1" a="1"/>
  <c r="F15" i="1" s="1"/>
  <c r="DO15" i="1" s="1"/>
  <c r="AV14" i="1" a="1"/>
  <c r="AV14" i="1" s="1"/>
  <c r="AZ14" i="1" a="1"/>
  <c r="AZ14" i="1" s="1"/>
  <c r="AT14" i="1" a="1"/>
  <c r="AT14" i="1" s="1"/>
  <c r="AW14" i="1" a="1"/>
  <c r="AW14" i="1" s="1"/>
  <c r="AX14" i="1" a="1"/>
  <c r="AX14" i="1" s="1"/>
  <c r="BA14" i="1" a="1"/>
  <c r="BA14" i="1" s="1"/>
  <c r="BB14" i="1" a="1"/>
  <c r="BB14" i="1" s="1"/>
  <c r="AU14" i="1" a="1"/>
  <c r="AU14" i="1" s="1"/>
  <c r="AY14" i="1" a="1"/>
  <c r="AY14" i="1" s="1"/>
  <c r="BC14" i="1" a="1"/>
  <c r="BC14" i="1" s="1"/>
  <c r="EF14" i="1"/>
  <c r="B16" i="1"/>
  <c r="C17" i="1"/>
  <c r="G17" i="1" s="1" a="1"/>
  <c r="G17" i="1" s="1"/>
  <c r="E16" i="1" a="1"/>
  <c r="E16" i="1" s="1"/>
  <c r="N15" i="1" a="1"/>
  <c r="N15" i="1" s="1"/>
  <c r="DP15" i="1" s="1"/>
  <c r="EB15" i="1"/>
  <c r="EB16" i="1" l="1"/>
  <c r="CG16" i="1"/>
  <c r="G16" i="1" a="1"/>
  <c r="G16" i="1" s="1"/>
  <c r="K17" i="1" a="1"/>
  <c r="K17" i="1" s="1"/>
  <c r="L17" i="1" a="1"/>
  <c r="L17" i="1" s="1"/>
  <c r="L16" i="1" a="1"/>
  <c r="L16" i="1" s="1"/>
  <c r="CL16" i="1" s="1" a="1"/>
  <c r="CL16" i="1" s="1"/>
  <c r="K16" i="1" a="1"/>
  <c r="K16" i="1" s="1"/>
  <c r="I17" i="1" a="1"/>
  <c r="I17" i="1" s="1"/>
  <c r="J17" i="1" a="1"/>
  <c r="J17" i="1" s="1"/>
  <c r="J16" i="1" a="1"/>
  <c r="J16" i="1" s="1"/>
  <c r="I16" i="1" a="1"/>
  <c r="I16" i="1" s="1"/>
  <c r="F17" i="1" a="1"/>
  <c r="F17" i="1" s="1"/>
  <c r="H17" i="1" a="1"/>
  <c r="H17" i="1" s="1"/>
  <c r="H16" i="1" a="1"/>
  <c r="H16" i="1" s="1"/>
  <c r="F16" i="1" a="1"/>
  <c r="F16" i="1" s="1"/>
  <c r="DO16" i="1" s="1"/>
  <c r="BB15" i="1" a="1"/>
  <c r="BB15" i="1" s="1"/>
  <c r="BC15" i="1" a="1"/>
  <c r="BC15" i="1" s="1"/>
  <c r="AV15" i="1" a="1"/>
  <c r="AV15" i="1" s="1"/>
  <c r="AU15" i="1" a="1"/>
  <c r="AU15" i="1" s="1"/>
  <c r="AZ15" i="1" a="1"/>
  <c r="AZ15" i="1" s="1"/>
  <c r="AY15" i="1" a="1"/>
  <c r="AY15" i="1" s="1"/>
  <c r="AW15" i="1" a="1"/>
  <c r="AW15" i="1" s="1"/>
  <c r="BA15" i="1" a="1"/>
  <c r="BA15" i="1" s="1"/>
  <c r="AX15" i="1" a="1"/>
  <c r="AX15" i="1" s="1"/>
  <c r="AT15" i="1" a="1"/>
  <c r="AT15" i="1" s="1"/>
  <c r="AV17" i="1" a="1"/>
  <c r="AV17" i="1" s="1"/>
  <c r="AZ17" i="1" a="1"/>
  <c r="AZ17" i="1" s="1"/>
  <c r="AW17" i="1" a="1"/>
  <c r="AW17" i="1" s="1"/>
  <c r="BA17" i="1" a="1"/>
  <c r="BA17" i="1" s="1"/>
  <c r="AX17" i="1" a="1"/>
  <c r="AX17" i="1" s="1"/>
  <c r="AT17" i="1" a="1"/>
  <c r="AT17" i="1" s="1"/>
  <c r="BB17" i="1" a="1"/>
  <c r="BB17" i="1" s="1"/>
  <c r="BC17" i="1" a="1"/>
  <c r="BC17" i="1" s="1"/>
  <c r="AU17" i="1" a="1"/>
  <c r="AU17" i="1" s="1"/>
  <c r="AY17" i="1" a="1"/>
  <c r="AY17" i="1" s="1"/>
  <c r="BN17" i="1" a="1"/>
  <c r="BN17" i="1" s="1"/>
  <c r="BI17" i="1" a="1"/>
  <c r="BI17" i="1" s="1"/>
  <c r="BM17" i="1" a="1"/>
  <c r="BM17" i="1" s="1"/>
  <c r="BJ17" i="1" a="1"/>
  <c r="BJ17" i="1" s="1"/>
  <c r="BK17" i="1" a="1"/>
  <c r="BK17" i="1" s="1"/>
  <c r="BG17" i="1" a="1"/>
  <c r="BG17" i="1" s="1"/>
  <c r="BH17" i="1" a="1"/>
  <c r="BH17" i="1" s="1"/>
  <c r="BL17" i="1" a="1"/>
  <c r="BL17" i="1" s="1"/>
  <c r="BF17" i="1" a="1"/>
  <c r="BF17" i="1" s="1"/>
  <c r="BE17" i="1" a="1"/>
  <c r="BE17" i="1" s="1"/>
  <c r="EF15" i="1"/>
  <c r="B17" i="1"/>
  <c r="E17" i="1" a="1"/>
  <c r="E17" i="1" s="1"/>
  <c r="C18" i="1"/>
  <c r="G18" i="1" s="1" a="1"/>
  <c r="G18" i="1" s="1"/>
  <c r="N16" i="1" a="1"/>
  <c r="N16" i="1" s="1"/>
  <c r="DP16" i="1" s="1"/>
  <c r="EB17" i="1" l="1"/>
  <c r="CG17" i="1"/>
  <c r="K18" i="1" a="1"/>
  <c r="K18" i="1" s="1"/>
  <c r="L18" i="1" a="1"/>
  <c r="L18" i="1" s="1"/>
  <c r="I18" i="1" a="1"/>
  <c r="I18" i="1" s="1"/>
  <c r="J18" i="1" a="1"/>
  <c r="J18" i="1" s="1"/>
  <c r="F18" i="1" a="1"/>
  <c r="F18" i="1" s="1"/>
  <c r="H18" i="1" a="1"/>
  <c r="H18" i="1" s="1"/>
  <c r="AT18" i="1" a="1"/>
  <c r="AT18" i="1" s="1"/>
  <c r="AX18" i="1" a="1"/>
  <c r="AX18" i="1" s="1"/>
  <c r="BB18" i="1" a="1"/>
  <c r="BB18" i="1" s="1"/>
  <c r="AU18" i="1" a="1"/>
  <c r="AU18" i="1" s="1"/>
  <c r="AY18" i="1" a="1"/>
  <c r="AY18" i="1" s="1"/>
  <c r="BC18" i="1" a="1"/>
  <c r="BC18" i="1" s="1"/>
  <c r="AV18" i="1" a="1"/>
  <c r="AV18" i="1" s="1"/>
  <c r="AZ18" i="1" a="1"/>
  <c r="AZ18" i="1" s="1"/>
  <c r="BA18" i="1" a="1"/>
  <c r="BA18" i="1" s="1"/>
  <c r="AW18" i="1" a="1"/>
  <c r="AW18" i="1" s="1"/>
  <c r="AV16" i="1" a="1"/>
  <c r="AV16" i="1" s="1"/>
  <c r="AZ16" i="1" a="1"/>
  <c r="AZ16" i="1" s="1"/>
  <c r="AT16" i="1" a="1"/>
  <c r="AT16" i="1" s="1"/>
  <c r="AW16" i="1" a="1"/>
  <c r="AW16" i="1" s="1"/>
  <c r="AX16" i="1" a="1"/>
  <c r="AX16" i="1" s="1"/>
  <c r="BA16" i="1" a="1"/>
  <c r="BA16" i="1" s="1"/>
  <c r="BC16" i="1" a="1"/>
  <c r="BC16" i="1" s="1"/>
  <c r="BB16" i="1" a="1"/>
  <c r="BB16" i="1" s="1"/>
  <c r="AU16" i="1" a="1"/>
  <c r="AU16" i="1" s="1"/>
  <c r="AY16" i="1" a="1"/>
  <c r="AY16" i="1" s="1"/>
  <c r="BN18" i="1" a="1"/>
  <c r="BN18" i="1" s="1"/>
  <c r="BJ18" i="1" a="1"/>
  <c r="BJ18" i="1" s="1"/>
  <c r="BG18" i="1" a="1"/>
  <c r="BG18" i="1" s="1"/>
  <c r="BK18" i="1" a="1"/>
  <c r="BK18" i="1" s="1"/>
  <c r="BI18" i="1" a="1"/>
  <c r="BI18" i="1" s="1"/>
  <c r="BH18" i="1" a="1"/>
  <c r="BH18" i="1" s="1"/>
  <c r="BL18" i="1" a="1"/>
  <c r="BL18" i="1" s="1"/>
  <c r="BM18" i="1" a="1"/>
  <c r="BM18" i="1" s="1"/>
  <c r="BF18" i="1" a="1"/>
  <c r="BF18" i="1" s="1"/>
  <c r="BE18" i="1" a="1"/>
  <c r="BE18" i="1" s="1"/>
  <c r="EF16" i="1"/>
  <c r="EF17" i="1"/>
  <c r="CL17" i="1" a="1"/>
  <c r="CL17" i="1" s="1"/>
  <c r="DO17" i="1"/>
  <c r="B18" i="1"/>
  <c r="E18" i="1" a="1"/>
  <c r="E18" i="1" s="1"/>
  <c r="C19" i="1"/>
  <c r="G19" i="1" s="1" a="1"/>
  <c r="G19" i="1" s="1"/>
  <c r="N17" i="1" a="1"/>
  <c r="N17" i="1" s="1"/>
  <c r="DP17" i="1" s="1"/>
  <c r="EB18" i="1" l="1"/>
  <c r="CG18" i="1"/>
  <c r="K19" i="1" a="1"/>
  <c r="K19" i="1" s="1"/>
  <c r="L19" i="1" a="1"/>
  <c r="L19" i="1" s="1"/>
  <c r="I19" i="1" a="1"/>
  <c r="I19" i="1" s="1"/>
  <c r="J19" i="1" a="1"/>
  <c r="J19" i="1" s="1"/>
  <c r="F19" i="1" a="1"/>
  <c r="F19" i="1" s="1"/>
  <c r="H19" i="1" a="1"/>
  <c r="H19" i="1" s="1"/>
  <c r="AV19" i="1" a="1"/>
  <c r="AV19" i="1" s="1"/>
  <c r="AZ19" i="1" a="1"/>
  <c r="AZ19" i="1" s="1"/>
  <c r="AW19" i="1" a="1"/>
  <c r="AW19" i="1" s="1"/>
  <c r="BA19" i="1" a="1"/>
  <c r="BA19" i="1" s="1"/>
  <c r="AT19" i="1" a="1"/>
  <c r="AT19" i="1" s="1"/>
  <c r="AX19" i="1" a="1"/>
  <c r="AX19" i="1" s="1"/>
  <c r="AY19" i="1" a="1"/>
  <c r="AY19" i="1" s="1"/>
  <c r="BC19" i="1" a="1"/>
  <c r="BC19" i="1" s="1"/>
  <c r="AU19" i="1" a="1"/>
  <c r="AU19" i="1" s="1"/>
  <c r="BB19" i="1" a="1"/>
  <c r="BB19" i="1" s="1"/>
  <c r="BN19" i="1" a="1"/>
  <c r="BN19" i="1" s="1"/>
  <c r="BG19" i="1" a="1"/>
  <c r="BG19" i="1" s="1"/>
  <c r="BK19" i="1" a="1"/>
  <c r="BK19" i="1" s="1"/>
  <c r="BH19" i="1" a="1"/>
  <c r="BH19" i="1" s="1"/>
  <c r="BL19" i="1" a="1"/>
  <c r="BL19" i="1" s="1"/>
  <c r="BI19" i="1" a="1"/>
  <c r="BI19" i="1" s="1"/>
  <c r="BM19" i="1" a="1"/>
  <c r="BM19" i="1" s="1"/>
  <c r="BJ19" i="1" a="1"/>
  <c r="BJ19" i="1" s="1"/>
  <c r="BF19" i="1" a="1"/>
  <c r="BF19" i="1" s="1"/>
  <c r="BE19" i="1" a="1"/>
  <c r="BE19" i="1" s="1"/>
  <c r="EF18" i="1"/>
  <c r="CL18" i="1" a="1"/>
  <c r="CL18" i="1" s="1"/>
  <c r="DO18" i="1"/>
  <c r="B19" i="1"/>
  <c r="E19" i="1" a="1"/>
  <c r="E19" i="1" s="1"/>
  <c r="N18" i="1" a="1"/>
  <c r="N18" i="1" s="1"/>
  <c r="DP18" i="1" s="1"/>
  <c r="C20" i="1"/>
  <c r="G20" i="1" s="1" a="1"/>
  <c r="G20" i="1" s="1"/>
  <c r="EB19" i="1" l="1"/>
  <c r="CG19" i="1"/>
  <c r="K20" i="1" a="1"/>
  <c r="K20" i="1" s="1"/>
  <c r="L20" i="1" a="1"/>
  <c r="L20" i="1" s="1"/>
  <c r="I20" i="1" a="1"/>
  <c r="I20" i="1" s="1"/>
  <c r="J20" i="1" a="1"/>
  <c r="J20" i="1" s="1"/>
  <c r="F20" i="1" a="1"/>
  <c r="F20" i="1" s="1"/>
  <c r="H20" i="1" a="1"/>
  <c r="H20" i="1" s="1"/>
  <c r="AT20" i="1" a="1"/>
  <c r="AT20" i="1" s="1"/>
  <c r="AX20" i="1" a="1"/>
  <c r="AX20" i="1" s="1"/>
  <c r="BB20" i="1" a="1"/>
  <c r="BB20" i="1" s="1"/>
  <c r="AZ20" i="1" a="1"/>
  <c r="AZ20" i="1" s="1"/>
  <c r="AU20" i="1" a="1"/>
  <c r="AU20" i="1" s="1"/>
  <c r="AY20" i="1" a="1"/>
  <c r="AY20" i="1" s="1"/>
  <c r="BC20" i="1" a="1"/>
  <c r="BC20" i="1" s="1"/>
  <c r="AV20" i="1" a="1"/>
  <c r="AV20" i="1" s="1"/>
  <c r="BA20" i="1" a="1"/>
  <c r="BA20" i="1" s="1"/>
  <c r="AW20" i="1" a="1"/>
  <c r="AW20" i="1" s="1"/>
  <c r="BN20" i="1" a="1"/>
  <c r="BN20" i="1" s="1"/>
  <c r="BH20" i="1" a="1"/>
  <c r="BH20" i="1" s="1"/>
  <c r="BL20" i="1" a="1"/>
  <c r="BL20" i="1" s="1"/>
  <c r="BI20" i="1" a="1"/>
  <c r="BI20" i="1" s="1"/>
  <c r="BM20" i="1" a="1"/>
  <c r="BM20" i="1" s="1"/>
  <c r="BJ20" i="1" a="1"/>
  <c r="BJ20" i="1" s="1"/>
  <c r="BG20" i="1" a="1"/>
  <c r="BG20" i="1" s="1"/>
  <c r="BK20" i="1" a="1"/>
  <c r="BK20" i="1" s="1"/>
  <c r="BF20" i="1" a="1"/>
  <c r="BF20" i="1" s="1"/>
  <c r="BE20" i="1" a="1"/>
  <c r="BE20" i="1" s="1"/>
  <c r="EF19" i="1"/>
  <c r="CL19" i="1" a="1"/>
  <c r="CL19" i="1" s="1"/>
  <c r="DO19" i="1"/>
  <c r="B20" i="1"/>
  <c r="N19" i="1" a="1"/>
  <c r="N19" i="1" s="1"/>
  <c r="DP19" i="1" s="1"/>
  <c r="E20" i="1" a="1"/>
  <c r="E20" i="1" s="1"/>
  <c r="C21" i="1"/>
  <c r="G21" i="1" s="1" a="1"/>
  <c r="G21" i="1" s="1"/>
  <c r="EB20" i="1" l="1"/>
  <c r="CG20" i="1"/>
  <c r="K21" i="1" a="1"/>
  <c r="K21" i="1" s="1"/>
  <c r="L21" i="1" a="1"/>
  <c r="L21" i="1" s="1"/>
  <c r="I21" i="1" a="1"/>
  <c r="I21" i="1" s="1"/>
  <c r="J21" i="1" a="1"/>
  <c r="J21" i="1" s="1"/>
  <c r="F21" i="1" a="1"/>
  <c r="F21" i="1" s="1"/>
  <c r="H21" i="1" a="1"/>
  <c r="H21" i="1" s="1"/>
  <c r="AV21" i="1" a="1"/>
  <c r="AV21" i="1" s="1"/>
  <c r="AZ21" i="1" a="1"/>
  <c r="AZ21" i="1" s="1"/>
  <c r="AW21" i="1" a="1"/>
  <c r="AW21" i="1" s="1"/>
  <c r="BA21" i="1" a="1"/>
  <c r="BA21" i="1" s="1"/>
  <c r="AX21" i="1" a="1"/>
  <c r="AX21" i="1" s="1"/>
  <c r="AY21" i="1" a="1"/>
  <c r="AY21" i="1" s="1"/>
  <c r="BC21" i="1" a="1"/>
  <c r="BC21" i="1" s="1"/>
  <c r="AT21" i="1" a="1"/>
  <c r="AT21" i="1" s="1"/>
  <c r="AU21" i="1" a="1"/>
  <c r="AU21" i="1" s="1"/>
  <c r="BB21" i="1" a="1"/>
  <c r="BB21" i="1" s="1"/>
  <c r="BN21" i="1" a="1"/>
  <c r="BN21" i="1" s="1"/>
  <c r="BI21" i="1" a="1"/>
  <c r="BI21" i="1" s="1"/>
  <c r="BM21" i="1" a="1"/>
  <c r="BM21" i="1" s="1"/>
  <c r="BJ21" i="1" a="1"/>
  <c r="BJ21" i="1" s="1"/>
  <c r="BH21" i="1" a="1"/>
  <c r="BH21" i="1" s="1"/>
  <c r="BG21" i="1" a="1"/>
  <c r="BG21" i="1" s="1"/>
  <c r="BK21" i="1" a="1"/>
  <c r="BK21" i="1" s="1"/>
  <c r="BL21" i="1" a="1"/>
  <c r="BL21" i="1" s="1"/>
  <c r="BF21" i="1" a="1"/>
  <c r="BF21" i="1" s="1"/>
  <c r="BE21" i="1" a="1"/>
  <c r="BE21" i="1" s="1"/>
  <c r="EF20" i="1"/>
  <c r="CL20" i="1" a="1"/>
  <c r="CL20" i="1" s="1"/>
  <c r="DO20" i="1"/>
  <c r="B21" i="1"/>
  <c r="E21" i="1" a="1"/>
  <c r="E21" i="1" s="1"/>
  <c r="N20" i="1" a="1"/>
  <c r="N20" i="1" s="1"/>
  <c r="DP20" i="1" s="1"/>
  <c r="EB21" i="1" l="1"/>
  <c r="CG21" i="1"/>
  <c r="EF21" i="1"/>
  <c r="CL21" i="1" a="1"/>
  <c r="CL21" i="1" s="1"/>
  <c r="DO21" i="1"/>
  <c r="N21" i="1" a="1"/>
  <c r="N21" i="1" s="1"/>
  <c r="DP21" i="1" s="1"/>
  <c r="CQ7" i="1" l="1" a="1"/>
  <c r="CQ7" i="1" s="1"/>
  <c r="CQ8" i="1" l="1" a="1"/>
  <c r="CQ8" i="1" s="1"/>
  <c r="CQ9" i="1" l="1" a="1"/>
  <c r="CQ9" i="1" s="1"/>
  <c r="CQ10" i="1" l="1" a="1"/>
  <c r="CQ10" i="1" s="1"/>
  <c r="CQ11" i="1" l="1" a="1"/>
  <c r="CQ11" i="1" s="1"/>
  <c r="DG11" i="1" l="1" a="1"/>
  <c r="DG11" i="1" s="1"/>
  <c r="DF11" i="1" a="1"/>
  <c r="DF11" i="1" s="1"/>
  <c r="DD11" i="1" a="1"/>
  <c r="DD11" i="1" s="1"/>
  <c r="DE11" i="1" a="1"/>
  <c r="DE11" i="1" s="1"/>
  <c r="CQ12" i="1" a="1"/>
  <c r="CQ12" i="1" s="1"/>
  <c r="DG12" i="1" l="1" a="1"/>
  <c r="DG12" i="1" s="1"/>
  <c r="DF12" i="1" a="1"/>
  <c r="DF12" i="1" s="1"/>
  <c r="DD12" i="1" a="1"/>
  <c r="DD12" i="1" s="1"/>
  <c r="DE12" i="1" a="1"/>
  <c r="DE12" i="1" s="1"/>
  <c r="CQ13" i="1" a="1"/>
  <c r="CQ13" i="1" s="1"/>
  <c r="DG13" i="1" l="1" a="1"/>
  <c r="DG13" i="1" s="1"/>
  <c r="DF13" i="1" a="1"/>
  <c r="DF13" i="1" s="1"/>
  <c r="DD13" i="1" a="1"/>
  <c r="DD13" i="1" s="1"/>
  <c r="DE13" i="1" a="1"/>
  <c r="DE13" i="1" s="1"/>
  <c r="CQ14" i="1" a="1"/>
  <c r="CQ14" i="1" s="1"/>
  <c r="DG14" i="1" l="1" a="1"/>
  <c r="DG14" i="1" s="1"/>
  <c r="DF14" i="1" a="1"/>
  <c r="DF14" i="1" s="1"/>
  <c r="DD14" i="1" a="1"/>
  <c r="DD14" i="1" s="1"/>
  <c r="DE14" i="1" a="1"/>
  <c r="DE14" i="1" s="1"/>
  <c r="CQ15" i="1" a="1"/>
  <c r="CQ15" i="1" s="1"/>
  <c r="DG15" i="1" l="1" a="1"/>
  <c r="DG15" i="1" s="1"/>
  <c r="DF15" i="1" a="1"/>
  <c r="DF15" i="1" s="1"/>
  <c r="DD15" i="1" a="1"/>
  <c r="DD15" i="1" s="1"/>
  <c r="DE15" i="1" a="1"/>
  <c r="DE15" i="1" s="1"/>
  <c r="CQ16" i="1" a="1"/>
  <c r="CQ16" i="1" s="1"/>
  <c r="DG16" i="1" l="1" a="1"/>
  <c r="DG16" i="1" s="1"/>
  <c r="DF16" i="1" a="1"/>
  <c r="DF16" i="1" s="1"/>
  <c r="DD16" i="1" a="1"/>
  <c r="DD16" i="1" s="1"/>
  <c r="DE16" i="1" a="1"/>
  <c r="DE16" i="1" s="1"/>
  <c r="CQ17" i="1" a="1"/>
  <c r="CQ17" i="1" s="1"/>
  <c r="DG17" i="1" l="1" a="1"/>
  <c r="DG17" i="1" s="1"/>
  <c r="DF17" i="1" a="1"/>
  <c r="DF17" i="1" s="1"/>
  <c r="DD17" i="1" a="1"/>
  <c r="DD17" i="1" s="1"/>
  <c r="DE17" i="1" a="1"/>
  <c r="DE17" i="1" s="1"/>
  <c r="CQ18" i="1" a="1"/>
  <c r="CQ18" i="1" s="1"/>
  <c r="DG18" i="1" l="1" a="1"/>
  <c r="DG18" i="1" s="1"/>
  <c r="DF18" i="1" a="1"/>
  <c r="DF18" i="1" s="1"/>
  <c r="DD18" i="1" a="1"/>
  <c r="DD18" i="1" s="1"/>
  <c r="DE18" i="1" a="1"/>
  <c r="DE18" i="1" s="1"/>
  <c r="CQ19" i="1" a="1"/>
  <c r="CQ19" i="1" s="1"/>
  <c r="DG19" i="1" l="1" a="1"/>
  <c r="DG19" i="1" s="1"/>
  <c r="DF19" i="1" a="1"/>
  <c r="DF19" i="1" s="1"/>
  <c r="DE19" i="1" a="1"/>
  <c r="DE19" i="1" s="1"/>
  <c r="DD19" i="1" a="1"/>
  <c r="DD19" i="1" s="1"/>
  <c r="CQ20" i="1" a="1"/>
  <c r="CQ20" i="1" s="1"/>
  <c r="DG20" i="1" l="1" a="1"/>
  <c r="DG20" i="1" s="1"/>
  <c r="DF20" i="1" a="1"/>
  <c r="DF20" i="1" s="1"/>
  <c r="DD20" i="1" a="1"/>
  <c r="DD20" i="1" s="1"/>
  <c r="DE20" i="1" a="1"/>
  <c r="DE20" i="1" s="1"/>
  <c r="CQ21" i="1" a="1"/>
  <c r="CQ21" i="1" s="1"/>
  <c r="CQ5" i="1" s="1"/>
  <c r="DG21" i="1" l="1" a="1"/>
  <c r="DG21" i="1" s="1"/>
  <c r="DF21" i="1" a="1"/>
  <c r="DF21" i="1" s="1"/>
  <c r="DD21" i="1" a="1"/>
  <c r="DD21" i="1" s="1"/>
  <c r="DE21" i="1" a="1"/>
  <c r="DE21" i="1" s="1"/>
  <c r="EB4" i="1" l="1"/>
  <c r="EM9" i="1" s="1"/>
  <c r="DZ21" i="1"/>
  <c r="DZ19" i="1"/>
  <c r="DZ20" i="1"/>
  <c r="DZ17" i="1"/>
  <c r="DZ18" i="1"/>
  <c r="DZ15" i="1"/>
  <c r="DZ16" i="1"/>
  <c r="DZ7" i="1"/>
  <c r="DZ8" i="1"/>
  <c r="DZ9" i="1"/>
  <c r="DZ11" i="1"/>
  <c r="DZ10" i="1"/>
  <c r="DZ12" i="1"/>
  <c r="DZ13" i="1"/>
  <c r="DZ14" i="1"/>
  <c r="CG5" i="1" a="1"/>
  <c r="CG5" i="1" s="1"/>
  <c r="EF4" i="1" l="1"/>
  <c r="EM13" i="1" s="1"/>
  <c r="DZ4" i="1"/>
  <c r="EM7" i="1" s="1"/>
  <c r="BD113" i="1" l="1"/>
  <c r="BD149" i="1"/>
  <c r="BD96" i="1"/>
  <c r="BD127" i="1"/>
  <c r="BD132" i="1"/>
  <c r="BD153" i="1"/>
  <c r="BD40" i="1"/>
  <c r="BD152" i="1"/>
  <c r="BD41" i="1"/>
  <c r="BD62" i="1"/>
  <c r="BD114" i="1"/>
  <c r="BD30" i="1"/>
  <c r="BD38" i="1"/>
  <c r="BD105" i="1"/>
  <c r="CF21" i="1"/>
  <c r="BD35" i="1"/>
  <c r="BD73" i="1"/>
  <c r="BD65" i="1"/>
  <c r="BD56" i="1"/>
  <c r="BD137" i="1"/>
  <c r="BD84" i="1"/>
  <c r="BD120" i="1"/>
  <c r="BD141" i="1"/>
  <c r="BD103" i="1"/>
  <c r="CF19" i="1"/>
  <c r="BD71" i="1"/>
  <c r="BD63" i="1"/>
  <c r="BD131" i="1"/>
  <c r="BD78" i="1"/>
  <c r="BD115" i="1"/>
  <c r="BD151" i="1"/>
  <c r="BD129" i="1"/>
  <c r="CF16" i="1"/>
  <c r="BD53" i="1"/>
  <c r="BD29" i="1"/>
  <c r="BD110" i="1"/>
  <c r="BD52" i="1"/>
  <c r="BD72" i="1"/>
  <c r="BD108" i="1"/>
  <c r="BD24" i="1"/>
  <c r="BD121" i="1"/>
  <c r="CF14" i="1"/>
  <c r="BD140" i="1"/>
  <c r="BD27" i="1"/>
  <c r="BD48" i="1"/>
  <c r="BD102" i="1"/>
  <c r="BD49" i="1"/>
  <c r="BD86" i="1"/>
  <c r="BD122" i="1"/>
  <c r="BD130" i="1"/>
  <c r="BD106" i="1"/>
  <c r="BD98" i="1"/>
  <c r="BD150" i="1"/>
  <c r="BD81" i="1"/>
  <c r="BD43" i="1"/>
  <c r="BD145" i="1"/>
  <c r="BD92" i="1"/>
  <c r="BD128" i="1"/>
  <c r="BD104" i="1"/>
  <c r="BD111" i="1"/>
  <c r="BD142" i="1"/>
  <c r="BD148" i="1"/>
  <c r="BD79" i="1"/>
  <c r="BD58" i="1"/>
  <c r="BD139" i="1"/>
  <c r="BD26" i="1"/>
  <c r="BD123" i="1"/>
  <c r="BD101" i="1"/>
  <c r="CF17" i="1"/>
  <c r="CF9" i="1"/>
  <c r="BD61" i="1"/>
  <c r="BD133" i="1"/>
  <c r="BD80" i="1"/>
  <c r="BD116" i="1"/>
  <c r="BD32" i="1"/>
  <c r="BD99" i="1"/>
  <c r="CF15" i="1"/>
  <c r="BD59" i="1"/>
  <c r="BD74" i="1"/>
  <c r="BD95" i="1"/>
  <c r="BD37" i="1"/>
  <c r="BD87" i="1"/>
  <c r="BD94" i="1"/>
  <c r="CF12" i="1"/>
  <c r="BD138" i="1"/>
  <c r="BD25" i="1"/>
  <c r="BD46" i="1"/>
  <c r="BD68" i="1"/>
  <c r="BD89" i="1"/>
  <c r="BD51" i="1"/>
  <c r="BD112" i="1"/>
  <c r="BD117" i="1"/>
  <c r="BD93" i="1"/>
  <c r="CF10" i="1"/>
  <c r="BD136" i="1"/>
  <c r="BD23" i="1"/>
  <c r="BD44" i="1"/>
  <c r="BD83" i="1"/>
  <c r="BD45" i="1"/>
  <c r="BD66" i="1"/>
  <c r="BD82" i="1"/>
  <c r="BD118" i="1"/>
  <c r="BD34" i="1"/>
  <c r="BD147" i="1"/>
  <c r="BD109" i="1"/>
  <c r="BD146" i="1"/>
  <c r="BD77" i="1"/>
  <c r="BD39" i="1"/>
  <c r="BD60" i="1"/>
  <c r="BD36" i="1"/>
  <c r="BD156" i="1"/>
  <c r="BD64" i="1"/>
  <c r="BD88" i="1"/>
  <c r="BD124" i="1"/>
  <c r="BD100" i="1"/>
  <c r="BD107" i="1"/>
  <c r="BD144" i="1"/>
  <c r="BD75" i="1"/>
  <c r="BD54" i="1"/>
  <c r="BD135" i="1"/>
  <c r="CF7" i="1"/>
  <c r="BD119" i="1"/>
  <c r="BD155" i="1"/>
  <c r="BD22" i="1"/>
  <c r="CF13" i="1"/>
  <c r="CF20" i="1"/>
  <c r="BD57" i="1"/>
  <c r="BD33" i="1"/>
  <c r="BD69" i="1"/>
  <c r="BD76" i="1"/>
  <c r="BD28" i="1"/>
  <c r="BD125" i="1"/>
  <c r="CF11" i="1"/>
  <c r="CF18" i="1"/>
  <c r="BD55" i="1"/>
  <c r="BD31" i="1"/>
  <c r="BD70" i="1"/>
  <c r="BD91" i="1"/>
  <c r="BD143" i="1"/>
  <c r="BD90" i="1"/>
  <c r="BD126" i="1"/>
  <c r="CF8" i="1"/>
  <c r="BD134" i="1"/>
  <c r="BD50" i="1"/>
  <c r="BD97" i="1"/>
  <c r="BD42" i="1"/>
  <c r="BD154" i="1"/>
  <c r="BD85" i="1"/>
  <c r="BD47" i="1"/>
  <c r="BD67" i="1"/>
  <c r="CA20" i="1" l="1" a="1"/>
  <c r="CA20" i="1" s="1"/>
  <c r="BD20" i="1"/>
  <c r="CA8" i="1" a="1"/>
  <c r="CA8" i="1" s="1"/>
  <c r="BD8" i="1"/>
  <c r="CA13" i="1" a="1"/>
  <c r="CA13" i="1" s="1"/>
  <c r="BD13" i="1"/>
  <c r="CA9" i="1" a="1"/>
  <c r="CA9" i="1" s="1"/>
  <c r="BD9" i="1"/>
  <c r="CA18" i="1" a="1"/>
  <c r="CA18" i="1" s="1"/>
  <c r="BD18" i="1"/>
  <c r="BD11" i="1"/>
  <c r="CA11" i="1" a="1"/>
  <c r="CA11" i="1" s="1"/>
  <c r="BD12" i="1"/>
  <c r="CA12" i="1" a="1"/>
  <c r="CA12" i="1" s="1"/>
  <c r="CA17" i="1" a="1"/>
  <c r="CA17" i="1" s="1"/>
  <c r="BD17" i="1"/>
  <c r="BD16" i="1"/>
  <c r="CA16" i="1" a="1"/>
  <c r="CA16" i="1" s="1"/>
  <c r="BD7" i="1"/>
  <c r="CA7" i="1" a="1"/>
  <c r="CA7" i="1" s="1"/>
  <c r="M7" i="1" s="1"/>
  <c r="CA21" i="1" a="1"/>
  <c r="CA21" i="1" s="1"/>
  <c r="BD21" i="1"/>
  <c r="BD10" i="1"/>
  <c r="CA10" i="1" a="1"/>
  <c r="CA10" i="1" s="1"/>
  <c r="CA15" i="1" a="1"/>
  <c r="CA15" i="1" s="1"/>
  <c r="BD15" i="1"/>
  <c r="BD14" i="1"/>
  <c r="CA14" i="1" a="1"/>
  <c r="CA14" i="1" s="1"/>
  <c r="CA19" i="1" a="1"/>
  <c r="CA19" i="1" s="1"/>
  <c r="BD19" i="1"/>
  <c r="BH8" i="1" l="1" a="1"/>
  <c r="BH8" i="1" s="1"/>
  <c r="BO53" i="1" s="1"/>
  <c r="BL8" i="1" a="1"/>
  <c r="BL8" i="1" s="1"/>
  <c r="BI8" i="1" a="1"/>
  <c r="BI8" i="1" s="1"/>
  <c r="BM8" i="1" a="1"/>
  <c r="BM8" i="1" s="1"/>
  <c r="BK8" i="1" a="1"/>
  <c r="BK8" i="1" s="1"/>
  <c r="BJ8" i="1" a="1"/>
  <c r="BJ8" i="1" s="1"/>
  <c r="BG8" i="1" a="1"/>
  <c r="BG8" i="1" s="1"/>
  <c r="BO38" i="1" s="1"/>
  <c r="BI9" i="1" a="1"/>
  <c r="BI9" i="1" s="1"/>
  <c r="BM9" i="1" a="1"/>
  <c r="BM9" i="1" s="1"/>
  <c r="BJ9" i="1" a="1"/>
  <c r="BJ9" i="1" s="1"/>
  <c r="BL9" i="1" a="1"/>
  <c r="BL9" i="1" s="1"/>
  <c r="BG9" i="1" a="1"/>
  <c r="BG9" i="1" s="1"/>
  <c r="BK9" i="1" a="1"/>
  <c r="BK9" i="1" s="1"/>
  <c r="BH9" i="1" a="1"/>
  <c r="BH9" i="1" s="1"/>
  <c r="BI10" i="1" a="1"/>
  <c r="BI10" i="1" s="1"/>
  <c r="BL10" i="1" a="1"/>
  <c r="BL10" i="1" s="1"/>
  <c r="BH10" i="1" a="1"/>
  <c r="BH10" i="1" s="1"/>
  <c r="BK10" i="1" a="1"/>
  <c r="BK10" i="1" s="1"/>
  <c r="BG10" i="1" a="1"/>
  <c r="BG10" i="1" s="1"/>
  <c r="BJ10" i="1" a="1"/>
  <c r="BJ10" i="1" s="1"/>
  <c r="BM10" i="1" a="1"/>
  <c r="BM10" i="1" s="1"/>
  <c r="BI11" i="1" a="1"/>
  <c r="BI11" i="1" s="1"/>
  <c r="BJ11" i="1" a="1"/>
  <c r="BJ11" i="1" s="1"/>
  <c r="BL11" i="1" a="1"/>
  <c r="BL11" i="1" s="1"/>
  <c r="BH11" i="1" a="1"/>
  <c r="BH11" i="1" s="1"/>
  <c r="BK11" i="1" a="1"/>
  <c r="BK11" i="1" s="1"/>
  <c r="BG11" i="1" a="1"/>
  <c r="BG11" i="1" s="1"/>
  <c r="BM11" i="1" a="1"/>
  <c r="BM11" i="1" s="1"/>
  <c r="BJ12" i="1" a="1"/>
  <c r="BJ12" i="1" s="1"/>
  <c r="BK12" i="1" a="1"/>
  <c r="BK12" i="1" s="1"/>
  <c r="BM12" i="1" a="1"/>
  <c r="BM12" i="1" s="1"/>
  <c r="BI12" i="1" a="1"/>
  <c r="BI12" i="1" s="1"/>
  <c r="BL12" i="1" a="1"/>
  <c r="BL12" i="1" s="1"/>
  <c r="BH12" i="1" a="1"/>
  <c r="BH12" i="1" s="1"/>
  <c r="BG12" i="1" a="1"/>
  <c r="BG12" i="1" s="1"/>
  <c r="BK13" i="1" a="1"/>
  <c r="BK13" i="1" s="1"/>
  <c r="BG13" i="1" a="1"/>
  <c r="BG13" i="1" s="1"/>
  <c r="BL13" i="1" a="1"/>
  <c r="BL13" i="1" s="1"/>
  <c r="BJ13" i="1" a="1"/>
  <c r="BJ13" i="1" s="1"/>
  <c r="BM13" i="1" a="1"/>
  <c r="BM13" i="1" s="1"/>
  <c r="BI13" i="1" a="1"/>
  <c r="BI13" i="1" s="1"/>
  <c r="BH13" i="1" a="1"/>
  <c r="BH13" i="1" s="1"/>
  <c r="BI14" i="1" a="1"/>
  <c r="BI14" i="1" s="1"/>
  <c r="BL14" i="1" a="1"/>
  <c r="BL14" i="1" s="1"/>
  <c r="BH14" i="1" a="1"/>
  <c r="BH14" i="1" s="1"/>
  <c r="BK14" i="1" a="1"/>
  <c r="BK14" i="1" s="1"/>
  <c r="BG14" i="1" a="1"/>
  <c r="BG14" i="1" s="1"/>
  <c r="BJ14" i="1" a="1"/>
  <c r="BJ14" i="1" s="1"/>
  <c r="BM14" i="1" a="1"/>
  <c r="BM14" i="1" s="1"/>
  <c r="BI15" i="1" a="1"/>
  <c r="BI15" i="1" s="1"/>
  <c r="BJ15" i="1" a="1"/>
  <c r="BJ15" i="1" s="1"/>
  <c r="BL15" i="1" a="1"/>
  <c r="BL15" i="1" s="1"/>
  <c r="BH15" i="1" a="1"/>
  <c r="BH15" i="1" s="1"/>
  <c r="BK15" i="1" a="1"/>
  <c r="BK15" i="1" s="1"/>
  <c r="BG15" i="1" a="1"/>
  <c r="BG15" i="1" s="1"/>
  <c r="BM15" i="1" a="1"/>
  <c r="BM15" i="1" s="1"/>
  <c r="BG16" i="1" a="1"/>
  <c r="BG16" i="1" s="1"/>
  <c r="BJ16" i="1" a="1"/>
  <c r="BJ16" i="1" s="1"/>
  <c r="BK16" i="1" a="1"/>
  <c r="BK16" i="1" s="1"/>
  <c r="BM16" i="1" a="1"/>
  <c r="BM16" i="1" s="1"/>
  <c r="BI16" i="1" a="1"/>
  <c r="BI16" i="1" s="1"/>
  <c r="BL16" i="1" a="1"/>
  <c r="BL16" i="1" s="1"/>
  <c r="BH16" i="1" a="1"/>
  <c r="BH16" i="1" s="1"/>
  <c r="BN8" i="1" a="1"/>
  <c r="BN8" i="1" s="1"/>
  <c r="BN9" i="1" a="1"/>
  <c r="BN9" i="1" s="1"/>
  <c r="BN10" i="1" a="1"/>
  <c r="BN10" i="1" s="1"/>
  <c r="BN11" i="1" a="1"/>
  <c r="BN11" i="1" s="1"/>
  <c r="BN12" i="1" a="1"/>
  <c r="BN12" i="1" s="1"/>
  <c r="BN13" i="1" a="1"/>
  <c r="BN13" i="1" s="1"/>
  <c r="BN14" i="1" a="1"/>
  <c r="BN14" i="1" s="1"/>
  <c r="BN15" i="1" a="1"/>
  <c r="BN15" i="1" s="1"/>
  <c r="BN16" i="1" a="1"/>
  <c r="BN16" i="1" s="1"/>
  <c r="BH7" i="1" a="1"/>
  <c r="BH7" i="1" s="1"/>
  <c r="BL7" i="1" a="1"/>
  <c r="BL7" i="1" s="1"/>
  <c r="BI7" i="1" a="1"/>
  <c r="BI7" i="1" s="1"/>
  <c r="BM7" i="1" a="1"/>
  <c r="BM7" i="1" s="1"/>
  <c r="BJ7" i="1" a="1"/>
  <c r="BJ7" i="1" s="1"/>
  <c r="BN7" i="1" a="1"/>
  <c r="BN7" i="1" s="1"/>
  <c r="BK7" i="1" a="1"/>
  <c r="BK7" i="1" s="1"/>
  <c r="BF8" i="1" a="1"/>
  <c r="BF8" i="1" s="1"/>
  <c r="BF9" i="1" a="1"/>
  <c r="BF9" i="1" s="1"/>
  <c r="BF10" i="1" a="1"/>
  <c r="BF10" i="1" s="1"/>
  <c r="BF11" i="1" a="1"/>
  <c r="BF11" i="1" s="1"/>
  <c r="BF12" i="1" a="1"/>
  <c r="BF12" i="1" s="1"/>
  <c r="BF13" i="1" a="1"/>
  <c r="BF13" i="1" s="1"/>
  <c r="AH13" i="1" s="1" a="1"/>
  <c r="AH13" i="1" s="1"/>
  <c r="BF14" i="1" a="1"/>
  <c r="BF14" i="1" s="1"/>
  <c r="AH14" i="1" s="1" a="1"/>
  <c r="AH14" i="1" s="1"/>
  <c r="BF15" i="1" a="1"/>
  <c r="BF15" i="1" s="1"/>
  <c r="AH15" i="1" s="1" a="1"/>
  <c r="AH15" i="1" s="1"/>
  <c r="BF16" i="1" a="1"/>
  <c r="BF16" i="1" s="1"/>
  <c r="AH16" i="1" s="1" a="1"/>
  <c r="AH16" i="1" s="1"/>
  <c r="BG7" i="1" a="1"/>
  <c r="BG7" i="1" s="1"/>
  <c r="BF7" i="1" a="1"/>
  <c r="BF7" i="1" s="1"/>
  <c r="AH7" i="1" s="1" a="1"/>
  <c r="AH7" i="1" s="1"/>
  <c r="BE8" i="1" a="1"/>
  <c r="BE8" i="1" s="1"/>
  <c r="BE9" i="1" a="1"/>
  <c r="BE9" i="1" s="1"/>
  <c r="BE10" i="1" a="1"/>
  <c r="BE10" i="1" s="1"/>
  <c r="BE11" i="1" a="1"/>
  <c r="BE11" i="1" s="1"/>
  <c r="BE12" i="1" a="1"/>
  <c r="BE12" i="1" s="1"/>
  <c r="BE13" i="1" a="1"/>
  <c r="BE13" i="1" s="1"/>
  <c r="BE14" i="1" a="1"/>
  <c r="BE14" i="1" s="1"/>
  <c r="BE15" i="1" a="1"/>
  <c r="BE15" i="1" s="1"/>
  <c r="BE16" i="1" a="1"/>
  <c r="BE16" i="1" s="1"/>
  <c r="AG16" i="1" s="1" a="1"/>
  <c r="AG16" i="1" s="1"/>
  <c r="BE7" i="1" a="1"/>
  <c r="BE7" i="1" s="1"/>
  <c r="CK7" i="1"/>
  <c r="BO80" i="1"/>
  <c r="BO140" i="1"/>
  <c r="BO95" i="1"/>
  <c r="BO125" i="1"/>
  <c r="BO96" i="1"/>
  <c r="BO77" i="1"/>
  <c r="BO156" i="1"/>
  <c r="BO51" i="1"/>
  <c r="BO126" i="1"/>
  <c r="BO111" i="1"/>
  <c r="BO66" i="1"/>
  <c r="BO107" i="1"/>
  <c r="BO36" i="1"/>
  <c r="BO62" i="1"/>
  <c r="BO92" i="1"/>
  <c r="BO141" i="1"/>
  <c r="BO152" i="1"/>
  <c r="BO122" i="1"/>
  <c r="BO123" i="1"/>
  <c r="BO154" i="1"/>
  <c r="BO78" i="1"/>
  <c r="BO65" i="1"/>
  <c r="BO138" i="1"/>
  <c r="BO47" i="1"/>
  <c r="BO63" i="1"/>
  <c r="BO109" i="1"/>
  <c r="BO137" i="1"/>
  <c r="BO93" i="1"/>
  <c r="BO79" i="1"/>
  <c r="BO94" i="1"/>
  <c r="BO108" i="1"/>
  <c r="BO49" i="1"/>
  <c r="BO50" i="1"/>
  <c r="BO153" i="1"/>
  <c r="BO139" i="1"/>
  <c r="BO48" i="1"/>
  <c r="BO155" i="1"/>
  <c r="BO64" i="1"/>
  <c r="BO110" i="1"/>
  <c r="BO81" i="1"/>
  <c r="BO124" i="1"/>
  <c r="CK10" i="1"/>
  <c r="CK11" i="1"/>
  <c r="CK17" i="1"/>
  <c r="CK9" i="1"/>
  <c r="CK8" i="1"/>
  <c r="CK14" i="1"/>
  <c r="CK19" i="1"/>
  <c r="CK18" i="1"/>
  <c r="CK15" i="1"/>
  <c r="CK12" i="1"/>
  <c r="CK21" i="1"/>
  <c r="CK16" i="1"/>
  <c r="CK13" i="1"/>
  <c r="CK20" i="1"/>
  <c r="AP12" i="1" l="1" a="1"/>
  <c r="AP12" i="1" s="1"/>
  <c r="BO147" i="1"/>
  <c r="AP15" i="1" a="1"/>
  <c r="AP15" i="1" s="1"/>
  <c r="BO150" i="1"/>
  <c r="AP10" i="1" a="1"/>
  <c r="AP10" i="1" s="1"/>
  <c r="BO145" i="1"/>
  <c r="AP8" i="1" a="1"/>
  <c r="AP8" i="1" s="1"/>
  <c r="BO143" i="1"/>
  <c r="AP13" i="1" a="1"/>
  <c r="AP13" i="1" s="1"/>
  <c r="BO148" i="1"/>
  <c r="AP11" i="1" a="1"/>
  <c r="AP11" i="1" s="1"/>
  <c r="BO146" i="1"/>
  <c r="AP16" i="1" a="1"/>
  <c r="AP16" i="1" s="1"/>
  <c r="BO151" i="1"/>
  <c r="AP9" i="1" a="1"/>
  <c r="AP9" i="1" s="1"/>
  <c r="BO144" i="1"/>
  <c r="AP14" i="1" a="1"/>
  <c r="AP14" i="1" s="1"/>
  <c r="BO149" i="1"/>
  <c r="AP7" i="1" a="1"/>
  <c r="AP7" i="1" s="1"/>
  <c r="BO142" i="1"/>
  <c r="AO11" i="1" a="1"/>
  <c r="AO11" i="1" s="1"/>
  <c r="BO131" i="1"/>
  <c r="AO8" i="1" a="1"/>
  <c r="AO8" i="1" s="1"/>
  <c r="BO128" i="1"/>
  <c r="AO15" i="1" a="1"/>
  <c r="AO15" i="1" s="1"/>
  <c r="BO135" i="1"/>
  <c r="AO14" i="1" a="1"/>
  <c r="AO14" i="1" s="1"/>
  <c r="BO134" i="1"/>
  <c r="AO13" i="1" a="1"/>
  <c r="AO13" i="1" s="1"/>
  <c r="BO133" i="1"/>
  <c r="AO10" i="1" a="1"/>
  <c r="AO10" i="1" s="1"/>
  <c r="BO130" i="1"/>
  <c r="AO16" i="1" a="1"/>
  <c r="AO16" i="1" s="1"/>
  <c r="BO136" i="1"/>
  <c r="AO9" i="1" a="1"/>
  <c r="AO9" i="1" s="1"/>
  <c r="BO129" i="1"/>
  <c r="AO12" i="1" a="1"/>
  <c r="AO12" i="1" s="1"/>
  <c r="BO132" i="1"/>
  <c r="AO7" i="1" a="1"/>
  <c r="AO7" i="1" s="1"/>
  <c r="BO127" i="1"/>
  <c r="AN12" i="1" a="1"/>
  <c r="AN12" i="1" s="1"/>
  <c r="BO117" i="1"/>
  <c r="AN8" i="1" a="1"/>
  <c r="AN8" i="1" s="1"/>
  <c r="BO113" i="1"/>
  <c r="AN15" i="1" a="1"/>
  <c r="AN15" i="1" s="1"/>
  <c r="BO120" i="1"/>
  <c r="AN14" i="1" a="1"/>
  <c r="AN14" i="1" s="1"/>
  <c r="BO119" i="1"/>
  <c r="AN11" i="1" a="1"/>
  <c r="AN11" i="1" s="1"/>
  <c r="BO116" i="1"/>
  <c r="AN16" i="1" a="1"/>
  <c r="AN16" i="1" s="1"/>
  <c r="BO121" i="1"/>
  <c r="AN13" i="1" a="1"/>
  <c r="AN13" i="1" s="1"/>
  <c r="BO118" i="1"/>
  <c r="AN10" i="1" a="1"/>
  <c r="AN10" i="1" s="1"/>
  <c r="BO115" i="1"/>
  <c r="AN9" i="1" a="1"/>
  <c r="AN9" i="1" s="1"/>
  <c r="BO114" i="1"/>
  <c r="AN7" i="1" a="1"/>
  <c r="AN7" i="1" s="1"/>
  <c r="BO112" i="1"/>
  <c r="AM12" i="1" a="1"/>
  <c r="AM12" i="1" s="1"/>
  <c r="BO102" i="1"/>
  <c r="AM11" i="1" a="1"/>
  <c r="AM11" i="1" s="1"/>
  <c r="BO101" i="1"/>
  <c r="AM15" i="1" a="1"/>
  <c r="AM15" i="1" s="1"/>
  <c r="BO105" i="1"/>
  <c r="AM8" i="1" a="1"/>
  <c r="AM8" i="1" s="1"/>
  <c r="BO98" i="1"/>
  <c r="AM13" i="1" a="1"/>
  <c r="AM13" i="1" s="1"/>
  <c r="BO103" i="1"/>
  <c r="AM10" i="1" a="1"/>
  <c r="AM10" i="1" s="1"/>
  <c r="BO100" i="1"/>
  <c r="AM16" i="1" a="1"/>
  <c r="AM16" i="1" s="1"/>
  <c r="BO106" i="1"/>
  <c r="AM9" i="1" a="1"/>
  <c r="AM9" i="1" s="1"/>
  <c r="BO99" i="1"/>
  <c r="AM14" i="1" a="1"/>
  <c r="AM14" i="1" s="1"/>
  <c r="BO104" i="1"/>
  <c r="AM7" i="1" a="1"/>
  <c r="AM7" i="1" s="1"/>
  <c r="BO97" i="1"/>
  <c r="AL10" i="1" a="1"/>
  <c r="AL10" i="1" s="1"/>
  <c r="BO85" i="1"/>
  <c r="AL8" i="1" a="1"/>
  <c r="AL8" i="1" s="1"/>
  <c r="BO83" i="1"/>
  <c r="AL15" i="1" a="1"/>
  <c r="AL15" i="1" s="1"/>
  <c r="BO90" i="1"/>
  <c r="AL14" i="1" a="1"/>
  <c r="AL14" i="1" s="1"/>
  <c r="BO89" i="1"/>
  <c r="AL13" i="1" a="1"/>
  <c r="AL13" i="1" s="1"/>
  <c r="BO88" i="1"/>
  <c r="AL11" i="1" a="1"/>
  <c r="AL11" i="1" s="1"/>
  <c r="BO86" i="1"/>
  <c r="AL12" i="1" a="1"/>
  <c r="AL12" i="1" s="1"/>
  <c r="BO87" i="1"/>
  <c r="AL9" i="1" a="1"/>
  <c r="AL9" i="1" s="1"/>
  <c r="BO84" i="1"/>
  <c r="AL16" i="1" a="1"/>
  <c r="AL16" i="1" s="1"/>
  <c r="BO91" i="1"/>
  <c r="AL7" i="1" a="1"/>
  <c r="AL7" i="1" s="1"/>
  <c r="BO82" i="1"/>
  <c r="AK9" i="1" a="1"/>
  <c r="AK9" i="1" s="1"/>
  <c r="BO69" i="1"/>
  <c r="AK10" i="1" a="1"/>
  <c r="AK10" i="1" s="1"/>
  <c r="BO70" i="1"/>
  <c r="AK11" i="1" a="1"/>
  <c r="AK11" i="1" s="1"/>
  <c r="BO71" i="1"/>
  <c r="AK16" i="1" a="1"/>
  <c r="AK16" i="1" s="1"/>
  <c r="BO76" i="1"/>
  <c r="AK8" i="1" a="1"/>
  <c r="AK8" i="1" s="1"/>
  <c r="BO68" i="1"/>
  <c r="AK14" i="1" a="1"/>
  <c r="AK14" i="1" s="1"/>
  <c r="BO74" i="1"/>
  <c r="AK12" i="1" a="1"/>
  <c r="AK12" i="1" s="1"/>
  <c r="BO72" i="1"/>
  <c r="AK13" i="1" a="1"/>
  <c r="AK13" i="1" s="1"/>
  <c r="BO73" i="1"/>
  <c r="AK15" i="1" a="1"/>
  <c r="AK15" i="1" s="1"/>
  <c r="BO75" i="1"/>
  <c r="AK7" i="1" a="1"/>
  <c r="AK7" i="1" s="1"/>
  <c r="BO67" i="1"/>
  <c r="AJ12" i="1" a="1"/>
  <c r="AJ12" i="1" s="1"/>
  <c r="BO57" i="1"/>
  <c r="AJ14" i="1" a="1"/>
  <c r="AJ14" i="1" s="1"/>
  <c r="BO59" i="1"/>
  <c r="AJ10" i="1" a="1"/>
  <c r="AJ10" i="1" s="1"/>
  <c r="BO55" i="1"/>
  <c r="AJ16" i="1" a="1"/>
  <c r="AJ16" i="1" s="1"/>
  <c r="BO61" i="1"/>
  <c r="AJ15" i="1" a="1"/>
  <c r="AJ15" i="1" s="1"/>
  <c r="BO60" i="1"/>
  <c r="AJ13" i="1" a="1"/>
  <c r="AJ13" i="1" s="1"/>
  <c r="BO58" i="1"/>
  <c r="AJ9" i="1" a="1"/>
  <c r="AJ9" i="1" s="1"/>
  <c r="BO54" i="1"/>
  <c r="AJ11" i="1" a="1"/>
  <c r="AJ11" i="1" s="1"/>
  <c r="BO56" i="1"/>
  <c r="AJ7" i="1" a="1"/>
  <c r="AJ7" i="1" s="1"/>
  <c r="BO52" i="1"/>
  <c r="AI10" i="1" a="1"/>
  <c r="AI10" i="1" s="1"/>
  <c r="BO40" i="1"/>
  <c r="AI15" i="1" a="1"/>
  <c r="AI15" i="1" s="1"/>
  <c r="BO45" i="1"/>
  <c r="AI12" i="1" a="1"/>
  <c r="AI12" i="1" s="1"/>
  <c r="BO42" i="1"/>
  <c r="AI16" i="1" a="1"/>
  <c r="AI16" i="1" s="1"/>
  <c r="BO46" i="1"/>
  <c r="AI9" i="1" a="1"/>
  <c r="AI9" i="1" s="1"/>
  <c r="BO39" i="1"/>
  <c r="AI11" i="1" a="1"/>
  <c r="AI11" i="1" s="1"/>
  <c r="BO41" i="1"/>
  <c r="AI14" i="1" a="1"/>
  <c r="AI14" i="1" s="1"/>
  <c r="BO44" i="1"/>
  <c r="AI13" i="1" a="1"/>
  <c r="AI13" i="1" s="1"/>
  <c r="BO43" i="1"/>
  <c r="AI7" i="1" a="1"/>
  <c r="AI7" i="1" s="1"/>
  <c r="BO37" i="1"/>
  <c r="BZ7" i="1" a="1"/>
  <c r="BZ7" i="1" s="1"/>
  <c r="EE7" i="1" s="1"/>
  <c r="BW8" i="1" a="1"/>
  <c r="BW8" i="1" s="1"/>
  <c r="CZ8" i="1" s="1" a="1"/>
  <c r="CZ8" i="1" s="1"/>
  <c r="BU7" i="1" a="1"/>
  <c r="BU7" i="1" s="1"/>
  <c r="EA20" i="1"/>
  <c r="BP20" i="1" a="1"/>
  <c r="BP20" i="1" s="1"/>
  <c r="BO20" i="1"/>
  <c r="BZ20" i="1" a="1"/>
  <c r="BZ20" i="1" s="1"/>
  <c r="M20" i="1" s="1"/>
  <c r="BY18" i="1" a="1"/>
  <c r="BY18" i="1" s="1"/>
  <c r="DB18" i="1" s="1" a="1"/>
  <c r="DB18" i="1" s="1"/>
  <c r="BO34" i="1"/>
  <c r="BQ19" i="1" a="1"/>
  <c r="BQ19" i="1" s="1"/>
  <c r="CT19" i="1" s="1" a="1"/>
  <c r="CT19" i="1" s="1"/>
  <c r="BU18" i="1" a="1"/>
  <c r="BU18" i="1" s="1"/>
  <c r="CX18" i="1" s="1" a="1"/>
  <c r="CX18" i="1" s="1"/>
  <c r="BS13" i="1" a="1"/>
  <c r="BS13" i="1" s="1"/>
  <c r="CV13" i="1" s="1" a="1"/>
  <c r="CV13" i="1" s="1"/>
  <c r="BY13" i="1" a="1"/>
  <c r="BY13" i="1" s="1"/>
  <c r="DB13" i="1" s="1" a="1"/>
  <c r="DB13" i="1" s="1"/>
  <c r="BR17" i="1" a="1"/>
  <c r="BR17" i="1" s="1"/>
  <c r="CU17" i="1" s="1" a="1"/>
  <c r="CU17" i="1" s="1"/>
  <c r="BT18" i="1" a="1"/>
  <c r="BT18" i="1" s="1"/>
  <c r="CW18" i="1" s="1" a="1"/>
  <c r="CW18" i="1" s="1"/>
  <c r="BU8" i="1" a="1"/>
  <c r="BU8" i="1" s="1"/>
  <c r="CX8" i="1" s="1" a="1"/>
  <c r="CX8" i="1" s="1"/>
  <c r="BX21" i="1" a="1"/>
  <c r="BX21" i="1" s="1"/>
  <c r="DA21" i="1" s="1" a="1"/>
  <c r="DA21" i="1" s="1"/>
  <c r="BU16" i="1" a="1"/>
  <c r="BU16" i="1" s="1"/>
  <c r="CX16" i="1" s="1" a="1"/>
  <c r="CX16" i="1" s="1"/>
  <c r="BY16" i="1" a="1"/>
  <c r="BY16" i="1" s="1"/>
  <c r="DB16" i="1" s="1" a="1"/>
  <c r="DB16" i="1" s="1"/>
  <c r="BS15" i="1" a="1"/>
  <c r="BS15" i="1" s="1"/>
  <c r="BT10" i="1" a="1"/>
  <c r="BT10" i="1" s="1"/>
  <c r="CW10" i="1" s="1" a="1"/>
  <c r="CW10" i="1" s="1"/>
  <c r="BP21" i="1" a="1"/>
  <c r="BP21" i="1" s="1"/>
  <c r="EA21" i="1"/>
  <c r="BZ21" i="1" a="1"/>
  <c r="BZ21" i="1" s="1"/>
  <c r="M21" i="1" s="1"/>
  <c r="BO21" i="1"/>
  <c r="BW20" i="1" a="1"/>
  <c r="BW20" i="1" s="1"/>
  <c r="CZ20" i="1" s="1" a="1"/>
  <c r="CZ20" i="1" s="1"/>
  <c r="BU15" i="1" a="1"/>
  <c r="BU15" i="1" s="1"/>
  <c r="BT20" i="1" a="1"/>
  <c r="BT20" i="1" s="1"/>
  <c r="CW20" i="1" s="1" a="1"/>
  <c r="CW20" i="1" s="1"/>
  <c r="BX13" i="1" a="1"/>
  <c r="BX13" i="1" s="1"/>
  <c r="DA13" i="1" s="1" a="1"/>
  <c r="DA13" i="1" s="1"/>
  <c r="BR18" i="1" a="1"/>
  <c r="BR18" i="1" s="1"/>
  <c r="CU18" i="1" s="1" a="1"/>
  <c r="CU18" i="1" s="1"/>
  <c r="BR20" i="1" a="1"/>
  <c r="BR20" i="1" s="1"/>
  <c r="CU20" i="1" s="1" a="1"/>
  <c r="CU20" i="1" s="1"/>
  <c r="BV18" i="1" a="1"/>
  <c r="BV18" i="1" s="1"/>
  <c r="CY18" i="1" s="1" a="1"/>
  <c r="CY18" i="1" s="1"/>
  <c r="BU11" i="1" a="1"/>
  <c r="BU11" i="1" s="1"/>
  <c r="CX11" i="1" s="1" a="1"/>
  <c r="CX11" i="1" s="1"/>
  <c r="BW12" i="1" a="1"/>
  <c r="BW12" i="1" s="1"/>
  <c r="CZ12" i="1" s="1" a="1"/>
  <c r="CZ12" i="1" s="1"/>
  <c r="BW13" i="1" a="1"/>
  <c r="BW13" i="1" s="1"/>
  <c r="CZ13" i="1" s="1" a="1"/>
  <c r="CZ13" i="1" s="1"/>
  <c r="BT12" i="1" a="1"/>
  <c r="BT12" i="1" s="1"/>
  <c r="CW12" i="1" s="1" a="1"/>
  <c r="CW12" i="1" s="1"/>
  <c r="BX18" i="1" a="1"/>
  <c r="BX18" i="1" s="1"/>
  <c r="DA18" i="1" s="1" a="1"/>
  <c r="DA18" i="1" s="1"/>
  <c r="BW18" i="1" a="1"/>
  <c r="BW18" i="1" s="1"/>
  <c r="CZ18" i="1" s="1" a="1"/>
  <c r="CZ18" i="1" s="1"/>
  <c r="BT13" i="1" a="1"/>
  <c r="BT13" i="1" s="1"/>
  <c r="CW13" i="1" s="1" a="1"/>
  <c r="CW13" i="1" s="1"/>
  <c r="BQ21" i="1" a="1"/>
  <c r="BQ21" i="1" s="1"/>
  <c r="CT21" i="1" s="1" a="1"/>
  <c r="CT21" i="1" s="1"/>
  <c r="BZ15" i="1" a="1"/>
  <c r="BZ15" i="1" s="1"/>
  <c r="M15" i="1" s="1"/>
  <c r="EA15" i="1"/>
  <c r="BP15" i="1" a="1"/>
  <c r="BP15" i="1" s="1"/>
  <c r="BO15" i="1"/>
  <c r="BW15" i="1" a="1"/>
  <c r="BW15" i="1" s="1"/>
  <c r="CZ15" i="1" s="1" a="1"/>
  <c r="CZ15" i="1" s="1"/>
  <c r="BW10" i="1" a="1"/>
  <c r="BW10" i="1" s="1"/>
  <c r="CZ10" i="1" s="1" a="1"/>
  <c r="CZ10" i="1" s="1"/>
  <c r="BR9" i="1" a="1"/>
  <c r="BR9" i="1" s="1"/>
  <c r="CU9" i="1" s="1" a="1"/>
  <c r="CU9" i="1" s="1"/>
  <c r="BS16" i="1" a="1"/>
  <c r="BS16" i="1" s="1"/>
  <c r="BX20" i="1" a="1"/>
  <c r="BX20" i="1" s="1"/>
  <c r="DA20" i="1" s="1" a="1"/>
  <c r="DA20" i="1" s="1"/>
  <c r="BV15" i="1" a="1"/>
  <c r="BV15" i="1" s="1"/>
  <c r="CY15" i="1" s="1" a="1"/>
  <c r="CY15" i="1" s="1"/>
  <c r="BO9" i="1"/>
  <c r="EA9" i="1"/>
  <c r="BP9" i="1" a="1"/>
  <c r="BP9" i="1" s="1"/>
  <c r="BZ9" i="1" a="1"/>
  <c r="BZ9" i="1" s="1"/>
  <c r="M9" i="1" s="1"/>
  <c r="BO14" i="1"/>
  <c r="EA14" i="1"/>
  <c r="BZ14" i="1" a="1"/>
  <c r="BZ14" i="1" s="1"/>
  <c r="M14" i="1" s="1"/>
  <c r="BP14" i="1" a="1"/>
  <c r="BP14" i="1" s="1"/>
  <c r="BR19" i="1" a="1"/>
  <c r="BR19" i="1" s="1"/>
  <c r="CU19" i="1" s="1" a="1"/>
  <c r="CU19" i="1" s="1"/>
  <c r="BQ7" i="1" a="1"/>
  <c r="BQ7" i="1" s="1"/>
  <c r="BO22" i="1"/>
  <c r="BO27" i="1"/>
  <c r="BQ12" i="1" a="1"/>
  <c r="BQ12" i="1" s="1"/>
  <c r="BU14" i="1" a="1"/>
  <c r="BU14" i="1" s="1"/>
  <c r="CX14" i="1" s="1" a="1"/>
  <c r="CX14" i="1" s="1"/>
  <c r="BX12" i="1" a="1"/>
  <c r="BX12" i="1" s="1"/>
  <c r="DA12" i="1" s="1" a="1"/>
  <c r="DA12" i="1" s="1"/>
  <c r="BW7" i="1" a="1"/>
  <c r="BW7" i="1" s="1"/>
  <c r="BY19" i="1" a="1"/>
  <c r="BY19" i="1" s="1"/>
  <c r="DB19" i="1" s="1" a="1"/>
  <c r="DB19" i="1" s="1"/>
  <c r="BU10" i="1" a="1"/>
  <c r="BU10" i="1" s="1"/>
  <c r="CX10" i="1" s="1" a="1"/>
  <c r="CX10" i="1" s="1"/>
  <c r="BX11" i="1" a="1"/>
  <c r="BX11" i="1" s="1"/>
  <c r="DA11" i="1" s="1" a="1"/>
  <c r="DA11" i="1" s="1"/>
  <c r="BT8" i="1" a="1"/>
  <c r="BT8" i="1" s="1"/>
  <c r="CW8" i="1" s="1" a="1"/>
  <c r="CW8" i="1" s="1"/>
  <c r="BP7" i="1" a="1"/>
  <c r="BP7" i="1" s="1"/>
  <c r="EA7" i="1"/>
  <c r="BO7" i="1"/>
  <c r="BV9" i="1" a="1"/>
  <c r="BV9" i="1" s="1"/>
  <c r="CY9" i="1" s="1" a="1"/>
  <c r="CY9" i="1" s="1"/>
  <c r="BV16" i="1" a="1"/>
  <c r="BV16" i="1" s="1"/>
  <c r="CY16" i="1" s="1" a="1"/>
  <c r="CY16" i="1" s="1"/>
  <c r="BU9" i="1" a="1"/>
  <c r="BU9" i="1" s="1"/>
  <c r="CX9" i="1" s="1" a="1"/>
  <c r="CX9" i="1" s="1"/>
  <c r="BU20" i="1" a="1"/>
  <c r="BU20" i="1" s="1"/>
  <c r="CX20" i="1" s="1" a="1"/>
  <c r="CX20" i="1" s="1"/>
  <c r="BY8" i="1" a="1"/>
  <c r="BY8" i="1" s="1"/>
  <c r="DB8" i="1" s="1" a="1"/>
  <c r="DB8" i="1" s="1"/>
  <c r="BO35" i="1"/>
  <c r="BQ20" i="1" a="1"/>
  <c r="BQ20" i="1" s="1"/>
  <c r="CT20" i="1" s="1" a="1"/>
  <c r="CT20" i="1" s="1"/>
  <c r="BO28" i="1"/>
  <c r="BQ13" i="1" a="1"/>
  <c r="BQ13" i="1" s="1"/>
  <c r="BW14" i="1" a="1"/>
  <c r="BW14" i="1" s="1"/>
  <c r="CZ14" i="1" s="1" a="1"/>
  <c r="CZ14" i="1" s="1"/>
  <c r="BT7" i="1" a="1"/>
  <c r="BT7" i="1" s="1"/>
  <c r="BT14" i="1" a="1"/>
  <c r="BT14" i="1" s="1"/>
  <c r="CW14" i="1" s="1" a="1"/>
  <c r="CW14" i="1" s="1"/>
  <c r="BU19" i="1" a="1"/>
  <c r="BU19" i="1" s="1"/>
  <c r="CX19" i="1" s="1" a="1"/>
  <c r="CX19" i="1" s="1"/>
  <c r="BX17" i="1" a="1"/>
  <c r="BX17" i="1" s="1"/>
  <c r="DA17" i="1" s="1" a="1"/>
  <c r="DA17" i="1" s="1"/>
  <c r="BU12" i="1" a="1"/>
  <c r="BU12" i="1" s="1"/>
  <c r="CX12" i="1" s="1" a="1"/>
  <c r="CX12" i="1" s="1"/>
  <c r="BV7" i="1" a="1"/>
  <c r="BV7" i="1" s="1"/>
  <c r="BO13" i="1"/>
  <c r="EA13" i="1"/>
  <c r="BP13" i="1" a="1"/>
  <c r="BP13" i="1" s="1"/>
  <c r="BZ13" i="1" a="1"/>
  <c r="BZ13" i="1" s="1"/>
  <c r="M13" i="1" s="1"/>
  <c r="EA12" i="1"/>
  <c r="BO12" i="1"/>
  <c r="BP12" i="1" a="1"/>
  <c r="BP12" i="1" s="1"/>
  <c r="BZ12" i="1" a="1"/>
  <c r="BZ12" i="1" s="1"/>
  <c r="M12" i="1" s="1"/>
  <c r="BU17" i="1" a="1"/>
  <c r="BU17" i="1" s="1"/>
  <c r="CX17" i="1" s="1" a="1"/>
  <c r="CX17" i="1" s="1"/>
  <c r="BQ11" i="1" a="1"/>
  <c r="BQ11" i="1" s="1"/>
  <c r="BO26" i="1"/>
  <c r="BV10" i="1" a="1"/>
  <c r="BV10" i="1" s="1"/>
  <c r="CY10" i="1" s="1" a="1"/>
  <c r="CY10" i="1" s="1"/>
  <c r="BR7" i="1" a="1"/>
  <c r="BR7" i="1" s="1"/>
  <c r="BT15" i="1" a="1"/>
  <c r="BT15" i="1" s="1"/>
  <c r="BT17" i="1" a="1"/>
  <c r="BT17" i="1" s="1"/>
  <c r="CW17" i="1" s="1" a="1"/>
  <c r="CW17" i="1" s="1"/>
  <c r="BX10" i="1" a="1"/>
  <c r="BX10" i="1" s="1"/>
  <c r="DA10" i="1" s="1" a="1"/>
  <c r="DA10" i="1" s="1"/>
  <c r="BW19" i="1" a="1"/>
  <c r="BW19" i="1" s="1"/>
  <c r="CZ19" i="1" s="1" a="1"/>
  <c r="CZ19" i="1" s="1"/>
  <c r="BV20" i="1" a="1"/>
  <c r="BV20" i="1" s="1"/>
  <c r="CY20" i="1" s="1" a="1"/>
  <c r="CY20" i="1" s="1"/>
  <c r="BS19" i="1" a="1"/>
  <c r="BS19" i="1" s="1"/>
  <c r="CV19" i="1" s="1" a="1"/>
  <c r="CV19" i="1" s="1"/>
  <c r="BR8" i="1" a="1"/>
  <c r="BR8" i="1" s="1"/>
  <c r="BV19" i="1" a="1"/>
  <c r="BV19" i="1" s="1"/>
  <c r="CY19" i="1" s="1" a="1"/>
  <c r="CY19" i="1" s="1"/>
  <c r="BQ17" i="1" a="1"/>
  <c r="BQ17" i="1" s="1"/>
  <c r="CT17" i="1" s="1" a="1"/>
  <c r="CT17" i="1" s="1"/>
  <c r="BO32" i="1"/>
  <c r="BV12" i="1" a="1"/>
  <c r="BV12" i="1" s="1"/>
  <c r="CY12" i="1" s="1" a="1"/>
  <c r="CY12" i="1" s="1"/>
  <c r="BY7" i="1" a="1"/>
  <c r="BY7" i="1" s="1"/>
  <c r="BY17" i="1" a="1"/>
  <c r="BY17" i="1" s="1"/>
  <c r="DB17" i="1" s="1" a="1"/>
  <c r="DB17" i="1" s="1"/>
  <c r="BR12" i="1" a="1"/>
  <c r="BR12" i="1" s="1"/>
  <c r="BV17" i="1" a="1"/>
  <c r="BV17" i="1" s="1"/>
  <c r="CY17" i="1" s="1" a="1"/>
  <c r="CY17" i="1" s="1"/>
  <c r="BR10" i="1" a="1"/>
  <c r="BR10" i="1" s="1"/>
  <c r="BY10" i="1" a="1"/>
  <c r="BY10" i="1" s="1"/>
  <c r="DB10" i="1" s="1" a="1"/>
  <c r="DB10" i="1" s="1"/>
  <c r="BX15" i="1" a="1"/>
  <c r="BX15" i="1" s="1"/>
  <c r="DA15" i="1" s="1" a="1"/>
  <c r="DA15" i="1" s="1"/>
  <c r="BR21" i="1" a="1"/>
  <c r="BR21" i="1" s="1"/>
  <c r="CU21" i="1" s="1" a="1"/>
  <c r="CU21" i="1" s="1"/>
  <c r="BO30" i="1"/>
  <c r="BQ15" i="1" a="1"/>
  <c r="BQ15" i="1" s="1"/>
  <c r="BS8" i="1" a="1"/>
  <c r="BS8" i="1" s="1"/>
  <c r="BY9" i="1" a="1"/>
  <c r="BY9" i="1" s="1"/>
  <c r="DB9" i="1" s="1" a="1"/>
  <c r="DB9" i="1" s="1"/>
  <c r="BY11" i="1" a="1"/>
  <c r="BY11" i="1" s="1"/>
  <c r="DB11" i="1" s="1" a="1"/>
  <c r="DB11" i="1" s="1"/>
  <c r="BY20" i="1" a="1"/>
  <c r="BY20" i="1" s="1"/>
  <c r="DB20" i="1" s="1" a="1"/>
  <c r="DB20" i="1" s="1"/>
  <c r="BU13" i="1" a="1"/>
  <c r="BU13" i="1" s="1"/>
  <c r="CX13" i="1" s="1" a="1"/>
  <c r="CX13" i="1" s="1"/>
  <c r="BX14" i="1" a="1"/>
  <c r="BX14" i="1" s="1"/>
  <c r="DA14" i="1" s="1" a="1"/>
  <c r="DA14" i="1" s="1"/>
  <c r="BR13" i="1" a="1"/>
  <c r="BR13" i="1" s="1"/>
  <c r="BS18" i="1" a="1"/>
  <c r="BS18" i="1" s="1"/>
  <c r="CV18" i="1" s="1" a="1"/>
  <c r="CV18" i="1" s="1"/>
  <c r="BZ18" i="1" a="1"/>
  <c r="BZ18" i="1" s="1"/>
  <c r="M18" i="1" s="1"/>
  <c r="BP18" i="1" a="1"/>
  <c r="BP18" i="1" s="1"/>
  <c r="EA18" i="1"/>
  <c r="BO18" i="1"/>
  <c r="BS11" i="1" a="1"/>
  <c r="BS11" i="1" s="1"/>
  <c r="CV11" i="1" s="1" a="1"/>
  <c r="CV11" i="1" s="1"/>
  <c r="BW17" i="1" a="1"/>
  <c r="BW17" i="1" s="1"/>
  <c r="CZ17" i="1" s="1" a="1"/>
  <c r="CZ17" i="1" s="1"/>
  <c r="BT16" i="1" a="1"/>
  <c r="BT16" i="1" s="1"/>
  <c r="CW16" i="1" s="1" a="1"/>
  <c r="CW16" i="1" s="1"/>
  <c r="BS17" i="1" a="1"/>
  <c r="BS17" i="1" s="1"/>
  <c r="CV17" i="1" s="1" a="1"/>
  <c r="CV17" i="1" s="1"/>
  <c r="BT9" i="1" a="1"/>
  <c r="BT9" i="1" s="1"/>
  <c r="CW9" i="1" s="1" a="1"/>
  <c r="CW9" i="1" s="1"/>
  <c r="BR11" i="1" a="1"/>
  <c r="BR11" i="1" s="1"/>
  <c r="CU11" i="1" s="1" a="1"/>
  <c r="CU11" i="1" s="1"/>
  <c r="BR16" i="1" a="1"/>
  <c r="BR16" i="1" s="1"/>
  <c r="BV21" i="1" a="1"/>
  <c r="BV21" i="1" s="1"/>
  <c r="CY21" i="1" s="1" a="1"/>
  <c r="CY21" i="1" s="1"/>
  <c r="BZ16" i="1" a="1"/>
  <c r="BZ16" i="1" s="1"/>
  <c r="M16" i="1" s="1"/>
  <c r="BO16" i="1"/>
  <c r="BP16" i="1" a="1"/>
  <c r="BP16" i="1" s="1"/>
  <c r="EA16" i="1"/>
  <c r="BU21" i="1" a="1"/>
  <c r="BU21" i="1" s="1"/>
  <c r="CX21" i="1" s="1" a="1"/>
  <c r="CX21" i="1" s="1"/>
  <c r="BX9" i="1" a="1"/>
  <c r="BX9" i="1" s="1"/>
  <c r="DA9" i="1" s="1" a="1"/>
  <c r="DA9" i="1" s="1"/>
  <c r="BY14" i="1" a="1"/>
  <c r="BY14" i="1" s="1"/>
  <c r="DB14" i="1" s="1" a="1"/>
  <c r="DB14" i="1" s="1"/>
  <c r="BS9" i="1" a="1"/>
  <c r="BS9" i="1" s="1"/>
  <c r="CV9" i="1" s="1" a="1"/>
  <c r="CV9" i="1" s="1"/>
  <c r="BT21" i="1" a="1"/>
  <c r="BT21" i="1" s="1"/>
  <c r="CW21" i="1" s="1" a="1"/>
  <c r="CW21" i="1" s="1"/>
  <c r="BY15" i="1" a="1"/>
  <c r="BY15" i="1" s="1"/>
  <c r="DB15" i="1" s="1" a="1"/>
  <c r="DB15" i="1" s="1"/>
  <c r="BZ19" i="1" a="1"/>
  <c r="BZ19" i="1" s="1"/>
  <c r="M19" i="1" s="1"/>
  <c r="BO19" i="1"/>
  <c r="EA19" i="1"/>
  <c r="BP19" i="1" a="1"/>
  <c r="BP19" i="1" s="1"/>
  <c r="BO29" i="1"/>
  <c r="BQ14" i="1" a="1"/>
  <c r="BQ14" i="1" s="1"/>
  <c r="BX7" i="1" a="1"/>
  <c r="BX7" i="1" s="1"/>
  <c r="BY12" i="1" a="1"/>
  <c r="BY12" i="1" s="1"/>
  <c r="DB12" i="1" s="1" a="1"/>
  <c r="DB12" i="1" s="1"/>
  <c r="BW11" i="1" a="1"/>
  <c r="BW11" i="1" s="1"/>
  <c r="CZ11" i="1" s="1" a="1"/>
  <c r="CZ11" i="1" s="1"/>
  <c r="BX16" i="1" a="1"/>
  <c r="BX16" i="1" s="1"/>
  <c r="DA16" i="1" s="1" a="1"/>
  <c r="DA16" i="1" s="1"/>
  <c r="BP17" i="1" a="1"/>
  <c r="BP17" i="1" s="1"/>
  <c r="BZ17" i="1" a="1"/>
  <c r="BZ17" i="1" s="1"/>
  <c r="M17" i="1" s="1"/>
  <c r="EA17" i="1"/>
  <c r="BO17" i="1"/>
  <c r="BW16" i="1" a="1"/>
  <c r="BW16" i="1" s="1"/>
  <c r="CZ16" i="1" s="1" a="1"/>
  <c r="CZ16" i="1" s="1"/>
  <c r="BZ10" i="1" a="1"/>
  <c r="BZ10" i="1" s="1"/>
  <c r="M10" i="1" s="1"/>
  <c r="BP10" i="1" a="1"/>
  <c r="BP10" i="1" s="1"/>
  <c r="BO10" i="1"/>
  <c r="EA10" i="1"/>
  <c r="BV11" i="1" a="1"/>
  <c r="BV11" i="1" s="1"/>
  <c r="CY11" i="1" s="1" a="1"/>
  <c r="CY11" i="1" s="1"/>
  <c r="BO24" i="1"/>
  <c r="BQ9" i="1" a="1"/>
  <c r="BQ9" i="1" s="1"/>
  <c r="BS21" i="1" a="1"/>
  <c r="BS21" i="1" s="1"/>
  <c r="CV21" i="1" s="1" a="1"/>
  <c r="CV21" i="1" s="1"/>
  <c r="BS7" i="1" a="1"/>
  <c r="BS7" i="1" s="1"/>
  <c r="BY21" i="1" a="1"/>
  <c r="BY21" i="1" s="1"/>
  <c r="DB21" i="1" s="1" a="1"/>
  <c r="DB21" i="1" s="1"/>
  <c r="BQ10" i="1" a="1"/>
  <c r="BQ10" i="1" s="1"/>
  <c r="BO25" i="1"/>
  <c r="BV14" i="1" a="1"/>
  <c r="BV14" i="1" s="1"/>
  <c r="CY14" i="1" s="1" a="1"/>
  <c r="CY14" i="1" s="1"/>
  <c r="BW9" i="1" a="1"/>
  <c r="BW9" i="1" s="1"/>
  <c r="CZ9" i="1" s="1" a="1"/>
  <c r="CZ9" i="1" s="1"/>
  <c r="BR14" i="1" a="1"/>
  <c r="BR14" i="1" s="1"/>
  <c r="CU14" i="1" s="1" a="1"/>
  <c r="CU14" i="1" s="1"/>
  <c r="BX19" i="1" a="1"/>
  <c r="BX19" i="1" s="1"/>
  <c r="DA19" i="1" s="1" a="1"/>
  <c r="DA19" i="1" s="1"/>
  <c r="BO8" i="1"/>
  <c r="BP8" i="1" a="1"/>
  <c r="BP8" i="1" s="1"/>
  <c r="BZ8" i="1" a="1"/>
  <c r="BZ8" i="1" s="1"/>
  <c r="M8" i="1" s="1"/>
  <c r="EA8" i="1"/>
  <c r="BT19" i="1" a="1"/>
  <c r="BT19" i="1" s="1"/>
  <c r="CW19" i="1" s="1" a="1"/>
  <c r="CW19" i="1" s="1"/>
  <c r="BV13" i="1" a="1"/>
  <c r="BV13" i="1" s="1"/>
  <c r="CY13" i="1" s="1" a="1"/>
  <c r="CY13" i="1" s="1"/>
  <c r="BT11" i="1" a="1"/>
  <c r="BT11" i="1" s="1"/>
  <c r="CW11" i="1" s="1" a="1"/>
  <c r="CW11" i="1" s="1"/>
  <c r="BS20" i="1" a="1"/>
  <c r="BS20" i="1" s="1"/>
  <c r="CV20" i="1" s="1" a="1"/>
  <c r="CV20" i="1" s="1"/>
  <c r="BZ11" i="1" a="1"/>
  <c r="BZ11" i="1" s="1"/>
  <c r="M11" i="1" s="1"/>
  <c r="EA11" i="1"/>
  <c r="BP11" i="1" a="1"/>
  <c r="BP11" i="1" s="1"/>
  <c r="BO11" i="1"/>
  <c r="BQ8" i="1" a="1"/>
  <c r="BQ8" i="1" s="1"/>
  <c r="BO23" i="1"/>
  <c r="BO31" i="1"/>
  <c r="BQ16" i="1" a="1"/>
  <c r="BQ16" i="1" s="1"/>
  <c r="BO33" i="1"/>
  <c r="BQ18" i="1" a="1"/>
  <c r="BQ18" i="1" s="1"/>
  <c r="CT18" i="1" s="1" a="1"/>
  <c r="CT18" i="1" s="1"/>
  <c r="BV8" i="1" a="1"/>
  <c r="BV8" i="1" s="1"/>
  <c r="CY8" i="1" s="1" a="1"/>
  <c r="CY8" i="1" s="1"/>
  <c r="BS10" i="1" a="1"/>
  <c r="BS10" i="1" s="1"/>
  <c r="CV10" i="1" s="1" a="1"/>
  <c r="CV10" i="1" s="1"/>
  <c r="BS12" i="1" a="1"/>
  <c r="BS12" i="1" s="1"/>
  <c r="CV12" i="1" s="1" a="1"/>
  <c r="CV12" i="1" s="1"/>
  <c r="BW21" i="1" a="1"/>
  <c r="BW21" i="1" s="1"/>
  <c r="CZ21" i="1" s="1" a="1"/>
  <c r="CZ21" i="1" s="1"/>
  <c r="BR15" i="1" a="1"/>
  <c r="BR15" i="1" s="1"/>
  <c r="BX8" i="1" a="1"/>
  <c r="BX8" i="1" s="1"/>
  <c r="DA8" i="1" s="1" a="1"/>
  <c r="DA8" i="1" s="1"/>
  <c r="BS14" i="1" a="1"/>
  <c r="BS14" i="1" s="1"/>
  <c r="CV14" i="1" s="1" a="1"/>
  <c r="CV14" i="1" s="1"/>
  <c r="CC5" i="1"/>
  <c r="CD5" i="1"/>
  <c r="C5" i="1" l="1" a="1"/>
  <c r="C5" i="1" s="1"/>
  <c r="EE14" i="1"/>
  <c r="EE13" i="1"/>
  <c r="EA4" i="1"/>
  <c r="EM8" i="1" s="1"/>
  <c r="EE10" i="1"/>
  <c r="EE8" i="1"/>
  <c r="EE18" i="1"/>
  <c r="EE11" i="1"/>
  <c r="EE19" i="1"/>
  <c r="EE15" i="1"/>
  <c r="EE12" i="1"/>
  <c r="EE9" i="1"/>
  <c r="EE20" i="1"/>
  <c r="EE17" i="1"/>
  <c r="EE16" i="1"/>
  <c r="EE21" i="1"/>
  <c r="DN13" i="1" l="1"/>
  <c r="DM13" i="1"/>
  <c r="DL13" i="1"/>
  <c r="DN14" i="1"/>
  <c r="DL14" i="1"/>
  <c r="DM14" i="1"/>
  <c r="DN8" i="1"/>
  <c r="DM8" i="1"/>
  <c r="DL8" i="1"/>
  <c r="DN21" i="1"/>
  <c r="DM21" i="1"/>
  <c r="DL21" i="1"/>
  <c r="DN7" i="1"/>
  <c r="DM7" i="1"/>
  <c r="DL7" i="1"/>
  <c r="DN9" i="1"/>
  <c r="DM9" i="1"/>
  <c r="DL9" i="1"/>
  <c r="DN20" i="1"/>
  <c r="DM20" i="1"/>
  <c r="DL20" i="1"/>
  <c r="DN11" i="1"/>
  <c r="DM11" i="1"/>
  <c r="DL11" i="1"/>
  <c r="DN17" i="1"/>
  <c r="DM17" i="1"/>
  <c r="DL17" i="1"/>
  <c r="DN16" i="1"/>
  <c r="DM16" i="1"/>
  <c r="DL16" i="1"/>
  <c r="DN15" i="1"/>
  <c r="DL15" i="1"/>
  <c r="DM15" i="1"/>
  <c r="DN19" i="1"/>
  <c r="DM19" i="1"/>
  <c r="DL19" i="1"/>
  <c r="DN18" i="1"/>
  <c r="DM18" i="1"/>
  <c r="DL18" i="1"/>
  <c r="DN12" i="1"/>
  <c r="DM12" i="1"/>
  <c r="DL12" i="1"/>
  <c r="DN10" i="1"/>
  <c r="DL10" i="1"/>
  <c r="DM10" i="1"/>
  <c r="EE4" i="1"/>
  <c r="EM12" i="1" s="1"/>
  <c r="DL5" i="1" l="1"/>
  <c r="DM5" i="1"/>
  <c r="CX15" i="1" l="1" a="1"/>
  <c r="CX15" i="1" s="1"/>
  <c r="CY7" i="1" l="1" a="1"/>
  <c r="CY7" i="1" s="1"/>
  <c r="DA7" i="1" a="1"/>
  <c r="DA7" i="1" s="1"/>
  <c r="CW7" i="1" a="1"/>
  <c r="CW7" i="1" s="1"/>
  <c r="DB7" i="1" a="1"/>
  <c r="DB7" i="1" s="1"/>
  <c r="CX7" i="1" a="1"/>
  <c r="CX7" i="1" s="1"/>
  <c r="CZ7" i="1" a="1"/>
  <c r="CZ7" i="1" s="1"/>
  <c r="CV16" i="1" a="1"/>
  <c r="CV16" i="1" s="1"/>
  <c r="CW15" i="1" l="1" a="1"/>
  <c r="CW15" i="1" s="1"/>
  <c r="CV15" i="1" a="1"/>
  <c r="CV15" i="1" s="1"/>
  <c r="CU10" i="1" l="1" a="1"/>
  <c r="CU10" i="1" s="1"/>
  <c r="P7" i="1" l="1"/>
  <c r="Q7" i="1" l="1"/>
  <c r="J7" i="5"/>
  <c r="AE7" i="1" l="1" a="1"/>
  <c r="AE7" i="1" s="1"/>
  <c r="AB7" i="1" a="1"/>
  <c r="AB7" i="1" s="1"/>
  <c r="X7" i="1" a="1"/>
  <c r="X7" i="1" s="1"/>
  <c r="Y7" i="1" a="1"/>
  <c r="Y7" i="1" s="1"/>
  <c r="AC7" i="1" a="1"/>
  <c r="AC7" i="1" s="1"/>
  <c r="AD7" i="1" a="1"/>
  <c r="AD7" i="1" s="1"/>
  <c r="AA7" i="1" a="1"/>
  <c r="AA7" i="1" s="1"/>
  <c r="W7" i="1" a="1"/>
  <c r="W7" i="1" s="1"/>
  <c r="Z7" i="1" a="1"/>
  <c r="Z7" i="1" s="1"/>
  <c r="Y8" i="1" a="1"/>
  <c r="Y8" i="1" s="1"/>
  <c r="AB8" i="1" a="1"/>
  <c r="AB8" i="1" s="1"/>
  <c r="AD9" i="1" a="1"/>
  <c r="AD9" i="1" s="1"/>
  <c r="AD10" i="1" a="1"/>
  <c r="AD10" i="1" s="1"/>
  <c r="AC11" i="1" a="1"/>
  <c r="AC11" i="1" s="1"/>
  <c r="AA14" i="1" a="1"/>
  <c r="AA14" i="1" s="1"/>
  <c r="AA15" i="1" a="1"/>
  <c r="AA15" i="1" s="1"/>
  <c r="AA11" i="1" a="1"/>
  <c r="AA11" i="1" s="1"/>
  <c r="AE11" i="1" a="1"/>
  <c r="AE11" i="1" s="1"/>
  <c r="AE15" i="1" a="1"/>
  <c r="AE15" i="1" s="1"/>
  <c r="AE8" i="1" a="1"/>
  <c r="AE8" i="1" s="1"/>
  <c r="Y15" i="1" a="1"/>
  <c r="Y15" i="1" s="1"/>
  <c r="AA12" i="1" a="1"/>
  <c r="AA12" i="1" s="1"/>
  <c r="W8" i="1" a="1"/>
  <c r="W8" i="1" s="1"/>
  <c r="X9" i="1" a="1"/>
  <c r="X9" i="1" s="1"/>
  <c r="AB9" i="1" a="1"/>
  <c r="AB9" i="1" s="1"/>
  <c r="AC13" i="1" a="1"/>
  <c r="AC13" i="1" s="1"/>
  <c r="AD12" i="1" a="1"/>
  <c r="AD12" i="1" s="1"/>
  <c r="Z15" i="1" a="1"/>
  <c r="Z15" i="1" s="1"/>
  <c r="AB12" i="1" a="1"/>
  <c r="AB12" i="1" s="1"/>
  <c r="AC16" i="1" a="1"/>
  <c r="AC16" i="1" s="1"/>
  <c r="AE9" i="1" a="1"/>
  <c r="AE9" i="1" s="1"/>
  <c r="AA8" i="1" a="1"/>
  <c r="AA8" i="1" s="1"/>
  <c r="Y14" i="1" a="1"/>
  <c r="Y14" i="1" s="1"/>
  <c r="Z8" i="1" a="1"/>
  <c r="Z8" i="1" s="1"/>
  <c r="W9" i="1" a="1"/>
  <c r="W9" i="1" s="1"/>
  <c r="AD11" i="1" a="1"/>
  <c r="AD11" i="1" s="1"/>
  <c r="AA10" i="1" a="1"/>
  <c r="AA10" i="1" s="1"/>
  <c r="AC12" i="1" a="1"/>
  <c r="AC12" i="1" s="1"/>
  <c r="Y16" i="1" a="1"/>
  <c r="Y16" i="1" s="1"/>
  <c r="AC10" i="1" a="1"/>
  <c r="AC10" i="1" s="1"/>
  <c r="AB16" i="1" a="1"/>
  <c r="AB16" i="1" s="1"/>
  <c r="Z16" i="1" a="1"/>
  <c r="Z16" i="1" s="1"/>
  <c r="AA16" i="1" a="1"/>
  <c r="AA16" i="1" s="1"/>
  <c r="Y9" i="1" a="1"/>
  <c r="Y9" i="1" s="1"/>
  <c r="AD13" i="1" a="1"/>
  <c r="AD13" i="1" s="1"/>
  <c r="AD8" i="1" a="1"/>
  <c r="AD8" i="1" s="1"/>
  <c r="Z9" i="1" a="1"/>
  <c r="Z9" i="1" s="1"/>
  <c r="AC14" i="1" a="1"/>
  <c r="AC14" i="1" s="1"/>
  <c r="AD14" i="1" a="1"/>
  <c r="AD14" i="1" s="1"/>
  <c r="AB15" i="1" a="1"/>
  <c r="AB15" i="1" s="1"/>
  <c r="AE16" i="1" a="1"/>
  <c r="AE16" i="1" s="1"/>
  <c r="AB11" i="1" a="1"/>
  <c r="AB11" i="1" s="1"/>
  <c r="AD15" i="1" a="1"/>
  <c r="AD15" i="1" s="1"/>
  <c r="Y11" i="1" a="1"/>
  <c r="Y11" i="1" s="1"/>
  <c r="AE13" i="1" a="1"/>
  <c r="AE13" i="1" s="1"/>
  <c r="Y13" i="1" a="1"/>
  <c r="Y13" i="1" s="1"/>
  <c r="X8" i="1" a="1"/>
  <c r="X8" i="1" s="1"/>
  <c r="AC9" i="1" a="1"/>
  <c r="AC9" i="1" s="1"/>
  <c r="AB10" i="1" a="1"/>
  <c r="AB10" i="1" s="1"/>
  <c r="AD16" i="1" a="1"/>
  <c r="AD16" i="1" s="1"/>
  <c r="X14" i="1" a="1"/>
  <c r="X14" i="1" s="1"/>
  <c r="AB13" i="1" a="1"/>
  <c r="AB13" i="1" s="1"/>
  <c r="Y10" i="1" a="1"/>
  <c r="Y10" i="1" s="1"/>
  <c r="AB14" i="1" a="1"/>
  <c r="AB14" i="1" s="1"/>
  <c r="AA13" i="1" a="1"/>
  <c r="AA13" i="1" s="1"/>
  <c r="AE10" i="1" a="1"/>
  <c r="AE10" i="1" s="1"/>
  <c r="Z12" i="1" a="1"/>
  <c r="Z12" i="1" s="1"/>
  <c r="AC8" i="1" a="1"/>
  <c r="AC8" i="1" s="1"/>
  <c r="AA9" i="1" a="1"/>
  <c r="AA9" i="1" s="1"/>
  <c r="AE12" i="1" a="1"/>
  <c r="AE12" i="1" s="1"/>
  <c r="Z14" i="1" a="1"/>
  <c r="Z14" i="1" s="1"/>
  <c r="Z10" i="1" a="1"/>
  <c r="Z10" i="1" s="1"/>
  <c r="AE14" i="1" a="1"/>
  <c r="AE14" i="1" s="1"/>
  <c r="X11" i="1" a="1"/>
  <c r="X11" i="1" s="1"/>
  <c r="W11" i="1" a="1"/>
  <c r="W11" i="1" s="1"/>
  <c r="AC15" i="1" a="1"/>
  <c r="AC15" i="1" s="1"/>
  <c r="Z11" i="1" a="1"/>
  <c r="Z11" i="1" s="1"/>
  <c r="Z13" i="1" a="1"/>
  <c r="Z13" i="1" s="1"/>
  <c r="W13" i="1" a="1"/>
  <c r="W13" i="1" s="1"/>
  <c r="X13" i="1" a="1"/>
  <c r="X13" i="1" s="1"/>
  <c r="V7" i="1" a="1"/>
  <c r="V7" i="1" s="1"/>
  <c r="K7" i="5"/>
  <c r="EC7" i="1" l="1"/>
  <c r="Q7" i="5" s="1"/>
  <c r="CH7" i="1" l="1"/>
  <c r="CT15" i="1" l="1" a="1"/>
  <c r="CT15" i="1" s="1"/>
  <c r="CS21" i="1" a="1"/>
  <c r="CS21" i="1" s="1"/>
  <c r="CS20" i="1" a="1"/>
  <c r="CS20" i="1" s="1"/>
  <c r="CT16" i="1" a="1"/>
  <c r="CT16" i="1" s="1"/>
  <c r="CS16" i="1" a="1"/>
  <c r="CS16" i="1" s="1"/>
  <c r="CU16" i="1" a="1"/>
  <c r="CU16" i="1" s="1"/>
  <c r="CU15" i="1" a="1"/>
  <c r="CU15" i="1" s="1"/>
  <c r="CS19" i="1" a="1"/>
  <c r="CS19" i="1" s="1"/>
  <c r="CS17" i="1" a="1"/>
  <c r="CS17" i="1" s="1"/>
  <c r="CS18" i="1" a="1"/>
  <c r="CS18" i="1" s="1"/>
  <c r="CU13" i="1" l="1" a="1"/>
  <c r="CU13" i="1" s="1"/>
  <c r="CH8" i="1" l="1"/>
  <c r="V8" i="1" a="1"/>
  <c r="V8" i="1" s="1"/>
  <c r="EC8" i="1" s="1"/>
  <c r="Q8" i="5" s="1"/>
  <c r="CH9" i="1" l="1"/>
  <c r="CH17" i="1" s="1"/>
  <c r="CC17" i="1" s="1"/>
  <c r="P8" i="1"/>
  <c r="J8" i="5" l="1"/>
  <c r="Q8" i="1"/>
  <c r="V9" i="1" l="1" a="1"/>
  <c r="V9" i="1" s="1"/>
  <c r="P9" i="1" s="1"/>
  <c r="V10" i="1" a="1"/>
  <c r="V10" i="1" s="1"/>
  <c r="CH11" i="1"/>
  <c r="CH19" i="1" s="1"/>
  <c r="CC19" i="1" s="1"/>
  <c r="K8" i="5"/>
  <c r="CH10" i="1" l="1"/>
  <c r="CH18" i="1" s="1"/>
  <c r="CC18" i="1" s="1"/>
  <c r="CH12" i="1"/>
  <c r="CH20" i="1" s="1"/>
  <c r="CC20" i="1" s="1"/>
  <c r="EC9" i="1"/>
  <c r="Q9" i="5" s="1"/>
  <c r="J9" i="5"/>
  <c r="Q9" i="1"/>
  <c r="P17" i="1" l="1"/>
  <c r="EC17" i="1"/>
  <c r="Q17" i="5" s="1"/>
  <c r="CH14" i="1"/>
  <c r="CH13" i="1"/>
  <c r="CH21" i="1" s="1"/>
  <c r="CC21" i="1" s="1"/>
  <c r="X10" i="1" a="1"/>
  <c r="X10" i="1" s="1"/>
  <c r="K9" i="5"/>
  <c r="Q17" i="1" l="1"/>
  <c r="J17" i="5"/>
  <c r="CH15" i="1"/>
  <c r="K17" i="5" l="1"/>
  <c r="X17" i="1" a="1"/>
  <c r="X17" i="1" s="1"/>
  <c r="AE19" i="1" a="1"/>
  <c r="AE19" i="1" s="1"/>
  <c r="AB20" i="1" a="1"/>
  <c r="AB20" i="1" s="1"/>
  <c r="Z19" i="1" a="1"/>
  <c r="Z19" i="1" s="1"/>
  <c r="AE20" i="1" a="1"/>
  <c r="AE20" i="1" s="1"/>
  <c r="Z17" i="1" a="1"/>
  <c r="Z17" i="1" s="1"/>
  <c r="AD20" i="1" a="1"/>
  <c r="AD20" i="1" s="1"/>
  <c r="AB19" i="1" a="1"/>
  <c r="AB19" i="1" s="1"/>
  <c r="AA18" i="1" a="1"/>
  <c r="AA18" i="1" s="1"/>
  <c r="W18" i="1" a="1"/>
  <c r="W18" i="1" s="1"/>
  <c r="Z21" i="1" a="1"/>
  <c r="Z21" i="1" s="1"/>
  <c r="AC18" i="1" a="1"/>
  <c r="AC18" i="1" s="1"/>
  <c r="AD18" i="1" a="1"/>
  <c r="AD18" i="1" s="1"/>
  <c r="AE18" i="1" a="1"/>
  <c r="AE18" i="1" s="1"/>
  <c r="X18" i="1" a="1"/>
  <c r="X18" i="1" s="1"/>
  <c r="AC17" i="1" a="1"/>
  <c r="AC17" i="1" s="1"/>
  <c r="AA20" i="1" a="1"/>
  <c r="AA20" i="1" s="1"/>
  <c r="AA21" i="1" a="1"/>
  <c r="AA21" i="1" s="1"/>
  <c r="W19" i="1" a="1"/>
  <c r="W19" i="1" s="1"/>
  <c r="AB17" i="1" a="1"/>
  <c r="AB17" i="1" s="1"/>
  <c r="W17" i="1" a="1"/>
  <c r="W17" i="1" s="1"/>
  <c r="Y21" i="1" a="1"/>
  <c r="Y21" i="1" s="1"/>
  <c r="AB21" i="1" a="1"/>
  <c r="AB21" i="1" s="1"/>
  <c r="Y19" i="1" a="1"/>
  <c r="Y19" i="1" s="1"/>
  <c r="W21" i="1" a="1"/>
  <c r="W21" i="1" s="1"/>
  <c r="AC21" i="1" a="1"/>
  <c r="AC21" i="1" s="1"/>
  <c r="AC19" i="1" a="1"/>
  <c r="AC19" i="1" s="1"/>
  <c r="X20" i="1" a="1"/>
  <c r="X20" i="1" s="1"/>
  <c r="AA19" i="1" a="1"/>
  <c r="AA19" i="1" s="1"/>
  <c r="Y20" i="1" a="1"/>
  <c r="Y20" i="1" s="1"/>
  <c r="Z20" i="1" a="1"/>
  <c r="Z20" i="1" s="1"/>
  <c r="AB18" i="1" a="1"/>
  <c r="AB18" i="1" s="1"/>
  <c r="AD21" i="1" a="1"/>
  <c r="AD21" i="1" s="1"/>
  <c r="Y18" i="1" a="1"/>
  <c r="Y18" i="1" s="1"/>
  <c r="AD19" i="1" a="1"/>
  <c r="AD19" i="1" s="1"/>
  <c r="X21" i="1" a="1"/>
  <c r="X21" i="1" s="1"/>
  <c r="AE21" i="1" a="1"/>
  <c r="AE21" i="1" s="1"/>
  <c r="AC20" i="1" a="1"/>
  <c r="AC20" i="1" s="1"/>
  <c r="W20" i="1" a="1"/>
  <c r="W20" i="1" s="1"/>
  <c r="AA17" i="1" a="1"/>
  <c r="AA17" i="1" s="1"/>
  <c r="Y17" i="1" a="1"/>
  <c r="Y17" i="1" s="1"/>
  <c r="Z18" i="1" a="1"/>
  <c r="Z18" i="1" s="1"/>
  <c r="X19" i="1" a="1"/>
  <c r="X19" i="1" s="1"/>
  <c r="AE17" i="1" a="1"/>
  <c r="AE17" i="1" s="1"/>
  <c r="AD17" i="1" a="1"/>
  <c r="AD17" i="1" s="1"/>
  <c r="V17" i="1" a="1"/>
  <c r="V17" i="1" s="1"/>
  <c r="CH16" i="1"/>
  <c r="CJ21" i="1" s="1"/>
  <c r="CJ19" i="1" l="1"/>
  <c r="CJ20" i="1"/>
  <c r="CJ17" i="1"/>
  <c r="CJ18" i="1"/>
  <c r="CM16" i="1" a="1"/>
  <c r="CM16" i="1" s="1"/>
  <c r="CN16" i="1" s="1"/>
  <c r="CJ8" i="1"/>
  <c r="CJ14" i="1"/>
  <c r="CJ10" i="1"/>
  <c r="CJ9" i="1"/>
  <c r="CJ13" i="1"/>
  <c r="CJ15" i="1"/>
  <c r="CJ7" i="1"/>
  <c r="CJ12" i="1"/>
  <c r="CM7" i="1" a="1"/>
  <c r="CM7" i="1" s="1"/>
  <c r="CN7" i="1" s="1"/>
  <c r="CO7" i="1" s="1" a="1"/>
  <c r="CO7" i="1" s="1"/>
  <c r="CJ11" i="1"/>
  <c r="CJ16" i="1"/>
  <c r="CM20" i="1" a="1"/>
  <c r="CM20" i="1" s="1"/>
  <c r="CN20" i="1" s="1"/>
  <c r="CO20" i="1" s="1" a="1"/>
  <c r="CO20" i="1" s="1"/>
  <c r="CM8" i="1" a="1"/>
  <c r="CM8" i="1" s="1"/>
  <c r="CN8" i="1" s="1"/>
  <c r="CO8" i="1" s="1" a="1"/>
  <c r="CO8" i="1" s="1"/>
  <c r="CM15" i="1" a="1"/>
  <c r="CM15" i="1" s="1"/>
  <c r="CN15" i="1" s="1"/>
  <c r="CM21" i="1" a="1"/>
  <c r="CM21" i="1" s="1"/>
  <c r="CN21" i="1" s="1"/>
  <c r="CO21" i="1" s="1" a="1"/>
  <c r="CO21" i="1" s="1"/>
  <c r="CM10" i="1" a="1"/>
  <c r="CM10" i="1" s="1"/>
  <c r="CN10" i="1" s="1"/>
  <c r="CM12" i="1" a="1"/>
  <c r="CM12" i="1" s="1"/>
  <c r="CN12" i="1" s="1"/>
  <c r="CM13" i="1" a="1"/>
  <c r="CM13" i="1" s="1"/>
  <c r="CN13" i="1" s="1"/>
  <c r="CM14" i="1" a="1"/>
  <c r="CM14" i="1" s="1"/>
  <c r="CN14" i="1" s="1"/>
  <c r="CM19" i="1" a="1"/>
  <c r="CM19" i="1" s="1"/>
  <c r="CN19" i="1" s="1"/>
  <c r="CM9" i="1" a="1"/>
  <c r="CM9" i="1" s="1"/>
  <c r="CN9" i="1" s="1"/>
  <c r="CM18" i="1" a="1"/>
  <c r="CM18" i="1" s="1"/>
  <c r="CN18" i="1" s="1"/>
  <c r="CM11" i="1" a="1"/>
  <c r="CM11" i="1" s="1"/>
  <c r="CN11" i="1" s="1"/>
  <c r="CM17" i="1" a="1"/>
  <c r="CM17" i="1" s="1"/>
  <c r="CN17" i="1" s="1"/>
  <c r="V12" i="1" a="1"/>
  <c r="V12" i="1" s="1"/>
  <c r="V11" i="1" a="1"/>
  <c r="V11" i="1" s="1"/>
  <c r="DD9" i="1" a="1"/>
  <c r="DD9" i="1" s="1"/>
  <c r="DF9" i="1" s="1" a="1"/>
  <c r="DF9" i="1" s="1"/>
  <c r="DD10" i="1" a="1"/>
  <c r="DD10" i="1" s="1"/>
  <c r="DF10" i="1" s="1" a="1"/>
  <c r="DF10" i="1" s="1"/>
  <c r="CO16" i="1" l="1" a="1"/>
  <c r="CO16" i="1" s="1"/>
  <c r="CI20" i="1" a="1"/>
  <c r="CI20" i="1" s="1"/>
  <c r="CD20" i="1" s="1"/>
  <c r="CI7" i="1" a="1"/>
  <c r="CI7" i="1" s="1"/>
  <c r="CD7" i="1" s="1"/>
  <c r="CI21" i="1" a="1"/>
  <c r="CI21" i="1" s="1"/>
  <c r="CD21" i="1" s="1"/>
  <c r="CO17" i="1" a="1"/>
  <c r="CO17" i="1" s="1"/>
  <c r="CO19" i="1" a="1"/>
  <c r="CO19" i="1" s="1"/>
  <c r="CO18" i="1" a="1"/>
  <c r="CO18" i="1" s="1"/>
  <c r="CC7" i="1"/>
  <c r="CU12" i="1" a="1"/>
  <c r="CU12" i="1" s="1"/>
  <c r="CP20" i="1" a="1"/>
  <c r="CP20" i="1" s="1"/>
  <c r="CP21" i="1" a="1"/>
  <c r="CP21" i="1" s="1"/>
  <c r="CU7" i="1" a="1"/>
  <c r="CU7" i="1" s="1"/>
  <c r="CT7" i="1" a="1"/>
  <c r="CT7" i="1" s="1"/>
  <c r="DD8" i="1" a="1"/>
  <c r="DD8" i="1" s="1"/>
  <c r="DF8" i="1" s="1" a="1"/>
  <c r="DF8" i="1" s="1"/>
  <c r="CP7" i="1" a="1"/>
  <c r="CP7" i="1" s="1"/>
  <c r="P11" i="1"/>
  <c r="EC11" i="1"/>
  <c r="Q11" i="5" s="1"/>
  <c r="CO15" i="1" l="1" a="1"/>
  <c r="CO15" i="1" s="1"/>
  <c r="CO13" i="1" a="1"/>
  <c r="CO13" i="1" s="1"/>
  <c r="CO14" i="1" a="1"/>
  <c r="CO14" i="1" s="1"/>
  <c r="CO12" i="1" a="1"/>
  <c r="CO12" i="1" s="1"/>
  <c r="CO10" i="1" a="1"/>
  <c r="CO10" i="1" s="1"/>
  <c r="CO11" i="1" a="1"/>
  <c r="CO11" i="1" s="1"/>
  <c r="CO9" i="1" a="1"/>
  <c r="CO9" i="1" s="1"/>
  <c r="CT13" i="1" a="1"/>
  <c r="CT13" i="1" s="1"/>
  <c r="CT14" i="1" a="1"/>
  <c r="CT14" i="1" s="1"/>
  <c r="CP8" i="1" a="1"/>
  <c r="CP8" i="1" s="1"/>
  <c r="CI8" i="1" a="1"/>
  <c r="CI8" i="1" s="1"/>
  <c r="CC8" i="1" s="1"/>
  <c r="Q11" i="1"/>
  <c r="J11" i="5"/>
  <c r="CP19" i="1" l="1" a="1"/>
  <c r="CP19" i="1" s="1"/>
  <c r="CI19" i="1" s="1" a="1"/>
  <c r="CI19" i="1" s="1"/>
  <c r="CD19" i="1" s="1"/>
  <c r="W10" i="1" a="1"/>
  <c r="W10" i="1" s="1"/>
  <c r="P10" i="1" s="1"/>
  <c r="V19" i="1" a="1"/>
  <c r="V19" i="1" s="1"/>
  <c r="CP16" i="1" a="1"/>
  <c r="CP16" i="1" s="1"/>
  <c r="CI16" i="1" s="1" a="1"/>
  <c r="CI16" i="1" s="1"/>
  <c r="CD16" i="1" s="1"/>
  <c r="CP18" i="1" a="1"/>
  <c r="CP18" i="1" s="1"/>
  <c r="CI18" i="1" s="1" a="1"/>
  <c r="CI18" i="1" s="1"/>
  <c r="CD18" i="1" s="1"/>
  <c r="CP17" i="1" a="1"/>
  <c r="CP17" i="1" s="1"/>
  <c r="CI17" i="1" s="1" a="1"/>
  <c r="CI17" i="1" s="1"/>
  <c r="CD17" i="1" s="1"/>
  <c r="CC16" i="1"/>
  <c r="CP10" i="1" a="1"/>
  <c r="CP10" i="1" s="1"/>
  <c r="CI10" i="1" s="1" a="1"/>
  <c r="CI10" i="1" s="1"/>
  <c r="CC10" i="1" s="1"/>
  <c r="CP12" i="1" a="1"/>
  <c r="CP12" i="1" s="1"/>
  <c r="CI12" i="1" s="1" a="1"/>
  <c r="CI12" i="1" s="1"/>
  <c r="CC12" i="1" s="1"/>
  <c r="CP14" i="1" a="1"/>
  <c r="CP14" i="1" s="1"/>
  <c r="CI14" i="1" s="1" a="1"/>
  <c r="CI14" i="1" s="1"/>
  <c r="CC14" i="1" s="1"/>
  <c r="CP15" i="1" a="1"/>
  <c r="CP15" i="1" s="1"/>
  <c r="CI15" i="1" s="1" a="1"/>
  <c r="CI15" i="1" s="1"/>
  <c r="CC15" i="1" s="1"/>
  <c r="CP13" i="1" a="1"/>
  <c r="CP13" i="1" s="1"/>
  <c r="CI13" i="1" s="1" a="1"/>
  <c r="CI13" i="1" s="1"/>
  <c r="CC13" i="1" s="1"/>
  <c r="CP9" i="1" a="1"/>
  <c r="CP9" i="1" s="1"/>
  <c r="CI9" i="1" s="1" a="1"/>
  <c r="CI9" i="1" s="1"/>
  <c r="CC9" i="1" s="1"/>
  <c r="CP11" i="1" a="1"/>
  <c r="CP11" i="1" s="1"/>
  <c r="CI11" i="1" s="1" a="1"/>
  <c r="CI11" i="1" s="1"/>
  <c r="CC11" i="1" s="1"/>
  <c r="X12" i="1" a="1"/>
  <c r="X12" i="1" s="1"/>
  <c r="Y12" i="1" a="1"/>
  <c r="Y12" i="1" s="1"/>
  <c r="CD8" i="1"/>
  <c r="DE10" i="1" a="1"/>
  <c r="DE10" i="1" s="1"/>
  <c r="DG10" i="1" s="1" a="1"/>
  <c r="DG10" i="1" s="1"/>
  <c r="W14" i="1" a="1"/>
  <c r="W14" i="1" s="1"/>
  <c r="K11" i="5"/>
  <c r="EC10" i="1" l="1"/>
  <c r="Q10" i="5" s="1"/>
  <c r="P19" i="1"/>
  <c r="EC19" i="1"/>
  <c r="Q19" i="5" s="1"/>
  <c r="DJ5" i="1"/>
  <c r="DJ21" i="1" s="1"/>
  <c r="CD9" i="1"/>
  <c r="CD14" i="1"/>
  <c r="CD10" i="1"/>
  <c r="CD12" i="1"/>
  <c r="CD11" i="1"/>
  <c r="CD15" i="1"/>
  <c r="CD13" i="1"/>
  <c r="CF5" i="1" a="1"/>
  <c r="CF5" i="1" s="1"/>
  <c r="J10" i="5"/>
  <c r="Q10" i="1"/>
  <c r="V18" i="1" s="1" a="1"/>
  <c r="V18" i="1" s="1"/>
  <c r="J19" i="5" l="1"/>
  <c r="Q19" i="1"/>
  <c r="K19" i="5" s="1"/>
  <c r="P18" i="1"/>
  <c r="EC18" i="1"/>
  <c r="Q18" i="5" s="1"/>
  <c r="DJ19" i="1"/>
  <c r="DJ20" i="1"/>
  <c r="DJ17" i="1"/>
  <c r="DJ18" i="1"/>
  <c r="DJ11" i="1"/>
  <c r="DK5" i="1"/>
  <c r="DK21" i="1" s="1"/>
  <c r="CE21" i="1" s="1"/>
  <c r="DJ12" i="1"/>
  <c r="DJ9" i="1"/>
  <c r="DJ8" i="1"/>
  <c r="DJ13" i="1"/>
  <c r="DJ10" i="1"/>
  <c r="DJ15" i="1"/>
  <c r="DJ16" i="1"/>
  <c r="DJ14" i="1"/>
  <c r="DJ7" i="1"/>
  <c r="CV7" i="1" a="1"/>
  <c r="CV7" i="1" s="1"/>
  <c r="W12" i="1" a="1"/>
  <c r="W12" i="1" s="1"/>
  <c r="K10" i="5"/>
  <c r="V14" i="1" a="1"/>
  <c r="V14" i="1" s="1"/>
  <c r="CT12" i="1" l="1" a="1"/>
  <c r="CT12" i="1" s="1"/>
  <c r="CT10" i="1" a="1"/>
  <c r="CT10" i="1" s="1"/>
  <c r="CT9" i="1" a="1"/>
  <c r="CT9" i="1" s="1"/>
  <c r="J18" i="5"/>
  <c r="Q18" i="1"/>
  <c r="K18" i="5" s="1"/>
  <c r="CV8" i="1" a="1"/>
  <c r="CV8" i="1" s="1"/>
  <c r="DK19" i="1"/>
  <c r="CE19" i="1" s="1"/>
  <c r="DK20" i="1"/>
  <c r="CE20" i="1" s="1"/>
  <c r="DK17" i="1"/>
  <c r="CE17" i="1" s="1"/>
  <c r="DK18" i="1"/>
  <c r="CE18" i="1" s="1"/>
  <c r="DD7" i="1" a="1"/>
  <c r="DD7" i="1" s="1"/>
  <c r="DF7" i="1" s="1" a="1"/>
  <c r="DF7" i="1" s="1"/>
  <c r="DK16" i="1"/>
  <c r="CE16" i="1" s="1"/>
  <c r="DK10" i="1"/>
  <c r="DK9" i="1"/>
  <c r="CE9" i="1" s="1"/>
  <c r="DK12" i="1"/>
  <c r="CE12" i="1" s="1"/>
  <c r="DK11" i="1"/>
  <c r="CE11" i="1" s="1"/>
  <c r="DK8" i="1"/>
  <c r="CE8" i="1" s="1"/>
  <c r="DK14" i="1"/>
  <c r="CE14" i="1" s="1"/>
  <c r="DK13" i="1"/>
  <c r="CE13" i="1" s="1"/>
  <c r="DK15" i="1"/>
  <c r="CE15" i="1" s="1"/>
  <c r="DK7" i="1"/>
  <c r="CT8" i="1" a="1"/>
  <c r="CT8" i="1" s="1"/>
  <c r="CU8" i="1" a="1"/>
  <c r="CU8" i="1" s="1"/>
  <c r="CS8" i="1" a="1"/>
  <c r="CS8" i="1" s="1"/>
  <c r="CS11" i="1" a="1"/>
  <c r="CS11" i="1" s="1"/>
  <c r="CS12" i="1" a="1"/>
  <c r="CS12" i="1" s="1"/>
  <c r="EC12" i="1"/>
  <c r="Q12" i="5" s="1"/>
  <c r="P12" i="1"/>
  <c r="CS9" i="1" a="1"/>
  <c r="CS9" i="1" s="1"/>
  <c r="DE9" i="1" a="1"/>
  <c r="DE9" i="1" s="1"/>
  <c r="DG9" i="1" s="1" a="1"/>
  <c r="DG9" i="1" s="1"/>
  <c r="DE8" i="1" a="1"/>
  <c r="DE8" i="1" s="1"/>
  <c r="DG8" i="1" s="1" a="1"/>
  <c r="DG8" i="1" s="1"/>
  <c r="EC14" i="1"/>
  <c r="Q14" i="5" s="1"/>
  <c r="P14" i="1"/>
  <c r="DR20" i="1" l="1" a="1"/>
  <c r="DR20" i="1" s="1"/>
  <c r="DQ21" i="1" a="1"/>
  <c r="DQ21" i="1" s="1"/>
  <c r="DR21" i="1" a="1"/>
  <c r="DR21" i="1" s="1"/>
  <c r="DQ20" i="1" a="1"/>
  <c r="DQ20" i="1" s="1"/>
  <c r="DR18" i="1" a="1"/>
  <c r="DR18" i="1" s="1"/>
  <c r="DQ19" i="1" a="1"/>
  <c r="DQ19" i="1" s="1"/>
  <c r="DR19" i="1" a="1"/>
  <c r="DR19" i="1" s="1"/>
  <c r="DQ18" i="1" a="1"/>
  <c r="DQ18" i="1" s="1"/>
  <c r="DR17" i="1" a="1"/>
  <c r="DR17" i="1" s="1"/>
  <c r="DQ17" i="1" a="1"/>
  <c r="DQ17" i="1" s="1"/>
  <c r="CS15" i="1" a="1"/>
  <c r="CS15" i="1" s="1"/>
  <c r="DR16" i="1" a="1"/>
  <c r="DR16" i="1" s="1"/>
  <c r="CE7" i="1"/>
  <c r="CT11" i="1" a="1"/>
  <c r="CT11" i="1" s="1"/>
  <c r="CE10" i="1"/>
  <c r="CS14" i="1" a="1"/>
  <c r="CS14" i="1" s="1"/>
  <c r="CS13" i="1" a="1"/>
  <c r="CS13" i="1" s="1"/>
  <c r="CS10" i="1" a="1"/>
  <c r="CS10" i="1" s="1"/>
  <c r="CS7" i="1" a="1"/>
  <c r="CS7" i="1" s="1"/>
  <c r="DR13" i="1" a="1"/>
  <c r="DR13" i="1" s="1"/>
  <c r="DR9" i="1" a="1"/>
  <c r="DR9" i="1" s="1"/>
  <c r="DR8" i="1" a="1"/>
  <c r="DR8" i="1" s="1"/>
  <c r="DE7" i="1" a="1"/>
  <c r="DE7" i="1" s="1"/>
  <c r="DG7" i="1" s="1" a="1"/>
  <c r="DG7" i="1" s="1"/>
  <c r="DQ14" i="1" a="1"/>
  <c r="DQ14" i="1" s="1"/>
  <c r="DQ10" i="1" a="1"/>
  <c r="DQ10" i="1" s="1"/>
  <c r="DQ15" i="1" a="1"/>
  <c r="DQ15" i="1" s="1"/>
  <c r="DQ8" i="1" a="1"/>
  <c r="DQ8" i="1" s="1"/>
  <c r="DQ13" i="1" a="1"/>
  <c r="DQ13" i="1" s="1"/>
  <c r="DR11" i="1" a="1"/>
  <c r="DR11" i="1" s="1"/>
  <c r="DQ12" i="1" a="1"/>
  <c r="DQ12" i="1" s="1"/>
  <c r="DR7" i="1" a="1"/>
  <c r="DR7" i="1" s="1"/>
  <c r="DR12" i="1" a="1"/>
  <c r="DR12" i="1" s="1"/>
  <c r="DQ11" i="1" a="1"/>
  <c r="DQ11" i="1" s="1"/>
  <c r="DR10" i="1" a="1"/>
  <c r="DR10" i="1" s="1"/>
  <c r="DR14" i="1" a="1"/>
  <c r="DR14" i="1" s="1"/>
  <c r="DQ16" i="1" a="1"/>
  <c r="DQ16" i="1" s="1"/>
  <c r="DQ7" i="1" a="1"/>
  <c r="DQ7" i="1" s="1"/>
  <c r="DQ9" i="1" a="1"/>
  <c r="DQ9" i="1" s="1"/>
  <c r="DR15" i="1" a="1"/>
  <c r="DR15" i="1" s="1"/>
  <c r="Q12" i="1"/>
  <c r="V20" i="1" s="1" a="1"/>
  <c r="V20" i="1" s="1"/>
  <c r="J12" i="5"/>
  <c r="J14" i="5"/>
  <c r="Q14" i="1"/>
  <c r="P20" i="1" l="1"/>
  <c r="EC20" i="1"/>
  <c r="Q20" i="5" s="1"/>
  <c r="ED17" i="1"/>
  <c r="ED21" i="1"/>
  <c r="ED20" i="1"/>
  <c r="ED19" i="1"/>
  <c r="ED18" i="1"/>
  <c r="ED11" i="1"/>
  <c r="ED7" i="1"/>
  <c r="ED13" i="1"/>
  <c r="ED14" i="1"/>
  <c r="ED16" i="1"/>
  <c r="ED15" i="1"/>
  <c r="ED12" i="1"/>
  <c r="ED9" i="1"/>
  <c r="ED10" i="1"/>
  <c r="ED8" i="1"/>
  <c r="V13" i="1" a="1"/>
  <c r="V13" i="1" s="1"/>
  <c r="K12" i="5"/>
  <c r="X15" i="1" a="1"/>
  <c r="X15" i="1" s="1"/>
  <c r="EM11" i="1"/>
  <c r="K14" i="5"/>
  <c r="V15" i="1" a="1"/>
  <c r="V15" i="1" s="1"/>
  <c r="J20" i="5" l="1"/>
  <c r="Q20" i="1"/>
  <c r="K20" i="5" s="1"/>
  <c r="EC13" i="1"/>
  <c r="Q13" i="5" s="1"/>
  <c r="P13" i="1"/>
  <c r="J13" i="5" l="1"/>
  <c r="Q13" i="1"/>
  <c r="V21" i="1" s="1" a="1"/>
  <c r="V21" i="1" s="1"/>
  <c r="P21" i="1" s="1"/>
  <c r="EC21" i="1" l="1"/>
  <c r="Q21" i="5" s="1"/>
  <c r="K13" i="5"/>
  <c r="W15" i="1" a="1"/>
  <c r="W15" i="1" s="1"/>
  <c r="W16" i="1" a="1"/>
  <c r="W16" i="1" s="1"/>
  <c r="Q21" i="1" l="1"/>
  <c r="J21" i="5"/>
  <c r="EC15" i="1"/>
  <c r="Q15" i="5" s="1"/>
  <c r="P15" i="1"/>
  <c r="K21" i="5" l="1"/>
  <c r="S21" i="1"/>
  <c r="J15" i="5"/>
  <c r="Q15" i="1"/>
  <c r="X16" i="1" l="1" a="1"/>
  <c r="X16" i="1" s="1"/>
  <c r="K15" i="5"/>
  <c r="V16" i="1" a="1"/>
  <c r="V16" i="1" s="1"/>
  <c r="EC16" i="1" l="1"/>
  <c r="Q16" i="5" s="1"/>
  <c r="P16" i="1"/>
  <c r="Q16" i="1" l="1"/>
  <c r="J16" i="5"/>
  <c r="EC4" i="1"/>
  <c r="EM10" i="1" s="1"/>
  <c r="EM5" i="1" s="1"/>
  <c r="EL21" i="1" l="1" a="1"/>
  <c r="EL21" i="1" s="1"/>
  <c r="R9" i="5" s="1"/>
  <c r="EL19" i="1" a="1"/>
  <c r="EL19" i="1" s="1"/>
  <c r="R7" i="5" s="1"/>
  <c r="EL20" i="1" a="1"/>
  <c r="EL20" i="1" s="1"/>
  <c r="R8" i="5" s="1"/>
  <c r="Q6" i="5"/>
  <c r="K16" i="5"/>
  <c r="AR16" i="1" l="1"/>
  <c r="AR7" i="1" l="1"/>
  <c r="R21" i="1" l="1"/>
  <c r="T21" i="1"/>
  <c r="M21" i="5"/>
  <c r="S20" i="1"/>
  <c r="R20" i="1" s="1"/>
  <c r="AH12" i="1" s="1" a="1"/>
  <c r="AH12" i="1" s="1"/>
  <c r="S16" i="1"/>
  <c r="T16" i="1" s="1"/>
  <c r="N16" i="5" s="1"/>
  <c r="S19" i="1"/>
  <c r="R19" i="1" s="1"/>
  <c r="S18" i="1"/>
  <c r="R18" i="1" s="1"/>
  <c r="AH10" i="1" s="1" a="1"/>
  <c r="AH10" i="1" s="1"/>
  <c r="S17" i="1"/>
  <c r="R17" i="1" s="1"/>
  <c r="AH9" i="1" l="1" a="1"/>
  <c r="AH9" i="1" s="1"/>
  <c r="AI21" i="1" a="1"/>
  <c r="AI21" i="1" s="1"/>
  <c r="AN18" i="1" a="1"/>
  <c r="AN18" i="1" s="1"/>
  <c r="AJ17" i="1" a="1"/>
  <c r="AJ17" i="1" s="1"/>
  <c r="AL20" i="1" a="1"/>
  <c r="AL20" i="1" s="1"/>
  <c r="AI20" i="1" a="1"/>
  <c r="AI20" i="1" s="1"/>
  <c r="AI19" i="1" a="1"/>
  <c r="AI19" i="1" s="1"/>
  <c r="AH21" i="1" a="1"/>
  <c r="AH21" i="1" s="1"/>
  <c r="AL17" i="1" a="1"/>
  <c r="AL17" i="1" s="1"/>
  <c r="AP17" i="1" a="1"/>
  <c r="AP17" i="1" s="1"/>
  <c r="AG21" i="1" a="1"/>
  <c r="AG21" i="1" s="1"/>
  <c r="AM20" i="1" a="1"/>
  <c r="AM20" i="1" s="1"/>
  <c r="AO17" i="1" a="1"/>
  <c r="AO17" i="1" s="1"/>
  <c r="AL19" i="1" a="1"/>
  <c r="AL19" i="1" s="1"/>
  <c r="AL21" i="1" a="1"/>
  <c r="AL21" i="1" s="1"/>
  <c r="AK20" i="1" a="1"/>
  <c r="AK20" i="1" s="1"/>
  <c r="AM17" i="1" a="1"/>
  <c r="AM17" i="1" s="1"/>
  <c r="AH20" i="1" a="1"/>
  <c r="AH20" i="1" s="1"/>
  <c r="AO19" i="1" a="1"/>
  <c r="AO19" i="1" s="1"/>
  <c r="AJ20" i="1" a="1"/>
  <c r="AJ20" i="1" s="1"/>
  <c r="AM19" i="1" a="1"/>
  <c r="AM19" i="1" s="1"/>
  <c r="AG19" i="1" a="1"/>
  <c r="AG19" i="1" s="1"/>
  <c r="AM21" i="1" a="1"/>
  <c r="AM21" i="1" s="1"/>
  <c r="AI18" i="1" a="1"/>
  <c r="AI18" i="1" s="1"/>
  <c r="AH19" i="1" a="1"/>
  <c r="AH19" i="1" s="1"/>
  <c r="AN17" i="1" a="1"/>
  <c r="AN17" i="1" s="1"/>
  <c r="AK18" i="1" a="1"/>
  <c r="AK18" i="1" s="1"/>
  <c r="AK19" i="1" a="1"/>
  <c r="AK19" i="1" s="1"/>
  <c r="AP21" i="1" a="1"/>
  <c r="AP21" i="1" s="1"/>
  <c r="AN19" i="1" a="1"/>
  <c r="AN19" i="1" s="1"/>
  <c r="AP18" i="1" a="1"/>
  <c r="AP18" i="1" s="1"/>
  <c r="AH18" i="1" a="1"/>
  <c r="AH18" i="1" s="1"/>
  <c r="AO21" i="1" a="1"/>
  <c r="AO21" i="1" s="1"/>
  <c r="AL18" i="1" a="1"/>
  <c r="AL18" i="1" s="1"/>
  <c r="AN20" i="1" a="1"/>
  <c r="AN20" i="1" s="1"/>
  <c r="AH17" i="1" a="1"/>
  <c r="AH17" i="1" s="1"/>
  <c r="AM18" i="1" a="1"/>
  <c r="AM18" i="1" s="1"/>
  <c r="AJ21" i="1" a="1"/>
  <c r="AJ21" i="1" s="1"/>
  <c r="AG20" i="1" a="1"/>
  <c r="AG20" i="1" s="1"/>
  <c r="AG18" i="1" a="1"/>
  <c r="AG18" i="1" s="1"/>
  <c r="AO20" i="1" a="1"/>
  <c r="AO20" i="1" s="1"/>
  <c r="AG17" i="1" a="1"/>
  <c r="AG17" i="1" s="1"/>
  <c r="AK21" i="1" a="1"/>
  <c r="AK21" i="1" s="1"/>
  <c r="AK17" i="1" a="1"/>
  <c r="AK17" i="1" s="1"/>
  <c r="AJ18" i="1" a="1"/>
  <c r="AJ18" i="1" s="1"/>
  <c r="AI17" i="1" a="1"/>
  <c r="AI17" i="1" s="1"/>
  <c r="AO18" i="1" a="1"/>
  <c r="AO18" i="1" s="1"/>
  <c r="AN21" i="1" a="1"/>
  <c r="AN21" i="1" s="1"/>
  <c r="AJ19" i="1" a="1"/>
  <c r="AJ19" i="1" s="1"/>
  <c r="AP20" i="1" a="1"/>
  <c r="AP20" i="1" s="1"/>
  <c r="AP19" i="1" a="1"/>
  <c r="AP19" i="1" s="1"/>
  <c r="N21" i="5"/>
  <c r="AR21" i="1"/>
  <c r="M19" i="5"/>
  <c r="M20" i="5"/>
  <c r="R16" i="1"/>
  <c r="L16" i="5" s="1"/>
  <c r="L21" i="5"/>
  <c r="L20" i="5"/>
  <c r="L19" i="5"/>
  <c r="L18" i="5"/>
  <c r="L17" i="5"/>
  <c r="M18" i="5"/>
  <c r="M17" i="5"/>
  <c r="T19" i="1"/>
  <c r="T18" i="1"/>
  <c r="T20" i="1"/>
  <c r="M16" i="5"/>
  <c r="T17" i="1"/>
  <c r="N18" i="5" l="1"/>
  <c r="AR18" i="1"/>
  <c r="N19" i="5"/>
  <c r="AR19" i="1"/>
  <c r="N17" i="5"/>
  <c r="AR17" i="1"/>
  <c r="N20" i="5"/>
  <c r="AR20" i="1"/>
  <c r="AJ8" i="1" a="1"/>
  <c r="AJ8" i="1" s="1"/>
  <c r="AG15" i="1" a="1"/>
  <c r="AG15" i="1" s="1"/>
  <c r="S15" i="1" s="1"/>
  <c r="R15" i="1" s="1"/>
  <c r="AG12" i="1" l="1" a="1"/>
  <c r="AG12" i="1" s="1"/>
  <c r="S12" i="1" s="1"/>
  <c r="R12" i="1" s="1"/>
  <c r="AG9" i="1" s="1" a="1"/>
  <c r="AG9" i="1" s="1"/>
  <c r="AG14" i="1" a="1"/>
  <c r="AG14" i="1" s="1"/>
  <c r="S14" i="1" s="1"/>
  <c r="AG13" i="1" a="1"/>
  <c r="AG13" i="1" s="1"/>
  <c r="S13" i="1" s="1"/>
  <c r="M15" i="5"/>
  <c r="T15" i="1"/>
  <c r="AR15" i="1" s="1"/>
  <c r="L15" i="5"/>
  <c r="M12" i="5" l="1"/>
  <c r="T12" i="1"/>
  <c r="AR12" i="1" s="1"/>
  <c r="R13" i="1"/>
  <c r="M13" i="5"/>
  <c r="T13" i="1"/>
  <c r="R14" i="1"/>
  <c r="T14" i="1"/>
  <c r="M14" i="5"/>
  <c r="N15" i="5"/>
  <c r="L12" i="5"/>
  <c r="S9" i="1"/>
  <c r="N12" i="5" l="1"/>
  <c r="AR14" i="1"/>
  <c r="N14" i="5"/>
  <c r="AG11" i="1" a="1"/>
  <c r="AG11" i="1" s="1"/>
  <c r="L14" i="5"/>
  <c r="N13" i="5"/>
  <c r="AR13" i="1"/>
  <c r="AG10" i="1" a="1"/>
  <c r="AG10" i="1" s="1"/>
  <c r="S10" i="1" s="1"/>
  <c r="L13" i="5"/>
  <c r="R9" i="1"/>
  <c r="AG8" i="1" s="1" a="1"/>
  <c r="AG8" i="1" s="1"/>
  <c r="M9" i="5"/>
  <c r="T9" i="1"/>
  <c r="T10" i="1" l="1"/>
  <c r="M10" i="5"/>
  <c r="R10" i="1"/>
  <c r="AH11" i="1" s="1" a="1"/>
  <c r="AH11" i="1" s="1"/>
  <c r="S11" i="1" s="1"/>
  <c r="N9" i="5"/>
  <c r="AR9" i="1"/>
  <c r="L9" i="5"/>
  <c r="T11" i="1" l="1"/>
  <c r="AR11" i="1" s="1"/>
  <c r="M11" i="5"/>
  <c r="R11" i="1"/>
  <c r="L11" i="5" s="1"/>
  <c r="AI8" i="1" a="1"/>
  <c r="AI8" i="1" s="1"/>
  <c r="AH8" i="1" a="1"/>
  <c r="AH8" i="1" s="1"/>
  <c r="L10" i="5"/>
  <c r="N10" i="5"/>
  <c r="AR10" i="1"/>
  <c r="N11" i="5" l="1"/>
  <c r="S8" i="1"/>
  <c r="R8" i="1" s="1"/>
  <c r="AG7" i="1" s="1" a="1"/>
  <c r="AG7" i="1" s="1"/>
  <c r="S7" i="1" s="1"/>
  <c r="L8" i="5" l="1"/>
  <c r="M8" i="5"/>
  <c r="T8" i="1"/>
  <c r="N8" i="5" s="1"/>
  <c r="M7" i="5"/>
  <c r="T7" i="1"/>
  <c r="N7" i="5" s="1"/>
  <c r="R7" i="1"/>
  <c r="L7" i="5" s="1"/>
  <c r="AR8" i="1" l="1"/>
</calcChain>
</file>

<file path=xl/sharedStrings.xml><?xml version="1.0" encoding="utf-8"?>
<sst xmlns="http://schemas.openxmlformats.org/spreadsheetml/2006/main" count="206" uniqueCount="185">
  <si>
    <t>ID</t>
  </si>
  <si>
    <t>Desc</t>
  </si>
  <si>
    <t>Valid?</t>
  </si>
  <si>
    <t>USER DATA</t>
  </si>
  <si>
    <t>Shape Height</t>
  </si>
  <si>
    <t>Shape Width</t>
  </si>
  <si>
    <t>Shape Y Coor.</t>
  </si>
  <si>
    <t>Shape X Coor.</t>
  </si>
  <si>
    <t>Shape Type</t>
  </si>
  <si>
    <t>Shape Text</t>
  </si>
  <si>
    <t>Height</t>
  </si>
  <si>
    <t>Width</t>
  </si>
  <si>
    <t>Start Grid Y</t>
  </si>
  <si>
    <t>Start Grid X</t>
  </si>
  <si>
    <t>Shape Index</t>
  </si>
  <si>
    <t>Process Order</t>
  </si>
  <si>
    <t>Symbol User</t>
  </si>
  <si>
    <t>Symbol Code</t>
  </si>
  <si>
    <t>Shape Type Code</t>
  </si>
  <si>
    <t>Color</t>
  </si>
  <si>
    <t>Blue</t>
  </si>
  <si>
    <t>Red</t>
  </si>
  <si>
    <t>Green</t>
  </si>
  <si>
    <t>Orange</t>
  </si>
  <si>
    <t>Purple</t>
  </si>
  <si>
    <t>Shape Color No</t>
  </si>
  <si>
    <t>Process Index</t>
  </si>
  <si>
    <t>GRIDS</t>
  </si>
  <si>
    <t>REFERENCE</t>
  </si>
  <si>
    <t>Number of Dependents</t>
  </si>
  <si>
    <t>Number of Precedents</t>
  </si>
  <si>
    <t>Start X Coor.</t>
  </si>
  <si>
    <t>Start Y Coor.</t>
  </si>
  <si>
    <t>SHAPES</t>
  </si>
  <si>
    <t>Arrow Color:</t>
  </si>
  <si>
    <t>White</t>
  </si>
  <si>
    <t>Shape Font Color:</t>
  </si>
  <si>
    <t>DASHBOARD</t>
  </si>
  <si>
    <t>Max Column</t>
  </si>
  <si>
    <t>Max Row</t>
  </si>
  <si>
    <t>Shapes Gap (horizontal):</t>
  </si>
  <si>
    <t>Shapes Gap (vertical):</t>
  </si>
  <si>
    <t>Yellow</t>
  </si>
  <si>
    <t>COLOR SETTINGS</t>
  </si>
  <si>
    <t>Messages</t>
  </si>
  <si>
    <t>SHAPE SETTINGS</t>
  </si>
  <si>
    <t>Chart Layout:</t>
  </si>
  <si>
    <t>SETTINGS PANEL</t>
  </si>
  <si>
    <r>
      <t xml:space="preserve">Shape Color
</t>
    </r>
    <r>
      <rPr>
        <i/>
        <sz val="11"/>
        <color theme="1"/>
        <rFont val="Arial"/>
        <family val="2"/>
        <charset val="162"/>
        <scheme val="minor"/>
      </rPr>
      <t>(Optional)</t>
    </r>
  </si>
  <si>
    <t>First Shape:</t>
  </si>
  <si>
    <t>Selection Names</t>
  </si>
  <si>
    <t>Process Fallback:</t>
  </si>
  <si>
    <t>ERROR CHECKS</t>
  </si>
  <si>
    <t>Duplicate ID</t>
  </si>
  <si>
    <t>Next ID Not Matching</t>
  </si>
  <si>
    <t>Error 1</t>
  </si>
  <si>
    <t>Error 2</t>
  </si>
  <si>
    <t>Error 3</t>
  </si>
  <si>
    <t>Error 4</t>
  </si>
  <si>
    <t>Error 5</t>
  </si>
  <si>
    <t>Error No</t>
  </si>
  <si>
    <t>• Duplicate ID problem! Please use unique IDs.</t>
  </si>
  <si>
    <t>• "Next ID" does not exist!</t>
  </si>
  <si>
    <t>Formula</t>
  </si>
  <si>
    <t>Message List</t>
  </si>
  <si>
    <t>Error 6</t>
  </si>
  <si>
    <t>Error 7</t>
  </si>
  <si>
    <t>Error 8</t>
  </si>
  <si>
    <t>Error 9</t>
  </si>
  <si>
    <t>Error 10</t>
  </si>
  <si>
    <r>
      <t xml:space="preserve">Shape Color
</t>
    </r>
    <r>
      <rPr>
        <i/>
        <sz val="10"/>
        <color theme="1" tint="0.249977111117893"/>
        <rFont val="Arial"/>
        <family val="2"/>
        <charset val="162"/>
        <scheme val="minor"/>
      </rPr>
      <t>(Optional)</t>
    </r>
  </si>
  <si>
    <r>
      <t xml:space="preserve">Error Message 
</t>
    </r>
    <r>
      <rPr>
        <i/>
        <sz val="11"/>
        <color theme="1"/>
        <rFont val="Arial"/>
        <family val="2"/>
        <charset val="162"/>
        <scheme val="minor"/>
      </rPr>
      <t>(max 48 characters)</t>
    </r>
  </si>
  <si>
    <t>Characters</t>
  </si>
  <si>
    <t>Font Size: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</si>
  <si>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</si>
  <si>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</si>
  <si>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</si>
  <si>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</si>
  <si>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</si>
  <si>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</si>
  <si>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</si>
  <si>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</si>
  <si>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Shapes Overlap</t>
  </si>
  <si>
    <t>• Shapes overlap! Use "Next ID Position" to fix.</t>
  </si>
  <si>
    <t>ES</t>
  </si>
  <si>
    <t>EF</t>
  </si>
  <si>
    <t>LS</t>
  </si>
  <si>
    <t>LF</t>
  </si>
  <si>
    <t>Start</t>
  </si>
  <si>
    <t>End</t>
  </si>
  <si>
    <t>Slack</t>
  </si>
  <si>
    <t>Phase</t>
  </si>
  <si>
    <t>Task</t>
  </si>
  <si>
    <t>Dependents - Next ID</t>
  </si>
  <si>
    <t>Row Indexes - of Next ID</t>
  </si>
  <si>
    <t>Precedents - Previous ID</t>
  </si>
  <si>
    <t>Predecessors
Previous ID</t>
  </si>
  <si>
    <t>Successors
Next ID</t>
  </si>
  <si>
    <t>Total</t>
  </si>
  <si>
    <t>Next ID Formula</t>
  </si>
  <si>
    <t>GridX</t>
  </si>
  <si>
    <t>GridY</t>
  </si>
  <si>
    <t>Level</t>
  </si>
  <si>
    <t>Side</t>
  </si>
  <si>
    <t>EF of Precedents</t>
  </si>
  <si>
    <t>Max side</t>
  </si>
  <si>
    <r>
      <rPr>
        <b/>
        <sz val="11"/>
        <rFont val="Arial"/>
        <family val="2"/>
        <scheme val="minor"/>
      </rPr>
      <t>Phase</t>
    </r>
    <r>
      <rPr>
        <b/>
        <sz val="10"/>
        <rFont val="Arial"/>
        <family val="2"/>
        <scheme val="minor"/>
      </rPr>
      <t xml:space="preserve">
</t>
    </r>
    <r>
      <rPr>
        <i/>
        <sz val="10"/>
        <rFont val="Arial"/>
        <family val="2"/>
        <scheme val="minor"/>
      </rPr>
      <t>(Optional)</t>
    </r>
  </si>
  <si>
    <t>CHART</t>
  </si>
  <si>
    <t>Side helper</t>
  </si>
  <si>
    <t>Split Phase</t>
  </si>
  <si>
    <t>Phase
No</t>
  </si>
  <si>
    <t>Order in split</t>
  </si>
  <si>
    <t>CRITICAL PATH CALCULATION</t>
  </si>
  <si>
    <t>Critical Task</t>
  </si>
  <si>
    <t>Full Information:</t>
  </si>
  <si>
    <t>Highlight</t>
  </si>
  <si>
    <t>Connectors:</t>
  </si>
  <si>
    <t>Complete Info</t>
  </si>
  <si>
    <t>POSITION TOWARDS THE PRECEDENT</t>
  </si>
  <si>
    <t>Manual Manipulation</t>
  </si>
  <si>
    <t>GRID</t>
  </si>
  <si>
    <t>Max W</t>
  </si>
  <si>
    <t>Max H</t>
  </si>
  <si>
    <t>Shape Width Zoom:</t>
  </si>
  <si>
    <t>Shape Height Zoom:</t>
  </si>
  <si>
    <t>Combined X-Y</t>
  </si>
  <si>
    <t>First free X</t>
  </si>
  <si>
    <t>First Free Y</t>
  </si>
  <si>
    <t>Phases List</t>
  </si>
  <si>
    <t>Count Phases</t>
  </si>
  <si>
    <t>Min X</t>
  </si>
  <si>
    <t>Min Y</t>
  </si>
  <si>
    <t>W</t>
  </si>
  <si>
    <t>H</t>
  </si>
  <si>
    <t>Yes</t>
  </si>
  <si>
    <t>Previous ID Not Matching</t>
  </si>
  <si>
    <t>Critical tasks:</t>
  </si>
  <si>
    <t>• "Previous ID" does not exist!</t>
  </si>
  <si>
    <t>Missing ID</t>
  </si>
  <si>
    <t>• Missing ID</t>
  </si>
  <si>
    <t>Missing connection</t>
  </si>
  <si>
    <t>• Shape has no previous or next ID defined</t>
  </si>
  <si>
    <t>Highest Precedent Index</t>
  </si>
  <si>
    <t>Max dependencies</t>
  </si>
  <si>
    <t>• Maximum dependencies cannot be higher than 10</t>
  </si>
  <si>
    <t>Phase coordinates</t>
  </si>
  <si>
    <t>LS of Successors</t>
  </si>
  <si>
    <t>Phase side calculations</t>
  </si>
  <si>
    <t>Order in one row</t>
  </si>
  <si>
    <t>Which Phase</t>
  </si>
  <si>
    <t>A</t>
  </si>
  <si>
    <t>Description</t>
  </si>
  <si>
    <r>
      <t xml:space="preserve">O
</t>
    </r>
    <r>
      <rPr>
        <sz val="9"/>
        <rFont val="Arial"/>
        <family val="2"/>
        <scheme val="minor"/>
      </rPr>
      <t>Optimistic Time</t>
    </r>
  </si>
  <si>
    <r>
      <t xml:space="preserve">P
</t>
    </r>
    <r>
      <rPr>
        <sz val="9"/>
        <rFont val="Arial"/>
        <family val="2"/>
        <scheme val="minor"/>
      </rPr>
      <t>Pessimistic Time</t>
    </r>
  </si>
  <si>
    <r>
      <t xml:space="preserve">Duration
</t>
    </r>
    <r>
      <rPr>
        <sz val="10"/>
        <rFont val="Arial"/>
        <family val="2"/>
        <scheme val="minor"/>
      </rPr>
      <t>(Expected)</t>
    </r>
  </si>
  <si>
    <r>
      <t xml:space="preserve">M
</t>
    </r>
    <r>
      <rPr>
        <sz val="9"/>
        <rFont val="Arial"/>
        <family val="2"/>
        <scheme val="minor"/>
      </rPr>
      <t>Most likely Time</t>
    </r>
  </si>
  <si>
    <t>PERT CHART DATA</t>
  </si>
  <si>
    <t>PERT CHART GENERATOR TEMPLATE</t>
  </si>
  <si>
    <t>Shapes Name</t>
  </si>
  <si>
    <t>Early Start</t>
  </si>
  <si>
    <t>Early Finish</t>
  </si>
  <si>
    <t>Late Start</t>
  </si>
  <si>
    <t>Late Finish</t>
  </si>
  <si>
    <t>1</t>
  </si>
  <si>
    <t>First project meeting</t>
  </si>
  <si>
    <t>Target Market Acquired</t>
  </si>
  <si>
    <t>Design Approved</t>
  </si>
  <si>
    <t>Content Drafted</t>
  </si>
  <si>
    <t>2</t>
  </si>
  <si>
    <t>Marketing materials Create</t>
  </si>
  <si>
    <t>3</t>
  </si>
  <si>
    <t>Website Complete</t>
  </si>
  <si>
    <t>4</t>
  </si>
  <si>
    <t>Finalized Content</t>
  </si>
  <si>
    <t>5</t>
  </si>
  <si>
    <t>Finalized Website</t>
  </si>
  <si>
    <t>6,7,8</t>
  </si>
  <si>
    <t>2,5</t>
  </si>
  <si>
    <t>Horizontal</t>
  </si>
  <si>
    <t>Straight</t>
  </si>
  <si>
    <t>-</t>
  </si>
  <si>
    <t>9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</si>
  <si>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</si>
  <si>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Missing Settings!</t>
  </si>
  <si>
    <t>• Missing or Incorrect Settings!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</si>
</sst>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sz val="12"/>
      <color theme="1"/>
      <name val="Arial"/>
      <family val="2"/>
      <charset val="162"/>
      <scheme val="minor"/>
    </font>
    <font>
      <b/>
      <sz val="11"/>
      <color rgb="FF70AD47"/>
      <name val="Arial"/>
      <family val="2"/>
      <charset val="162"/>
      <scheme val="minor"/>
    </font>
    <font>
      <i/>
      <sz val="10"/>
      <color theme="1" tint="0.249977111117893"/>
      <name val="Arial"/>
      <family val="2"/>
      <charset val="162"/>
      <scheme val="minor"/>
    </font>
    <font>
      <b/>
      <sz val="10.5"/>
      <color rgb="FF2E86AB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0"/>
      <name val="Arial"/>
      <family val="2"/>
      <scheme val="minor"/>
    </font>
    <font>
      <b/>
      <sz val="11"/>
      <name val="Arial"/>
      <family val="2"/>
      <scheme val="minor"/>
    </font>
    <font>
      <i/>
      <sz val="10"/>
      <name val="Arial"/>
      <family val="2"/>
      <scheme val="minor"/>
    </font>
    <font>
      <b/>
      <sz val="12"/>
      <color theme="0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.0"/>
      <name val="Arial"/>
      <family val="2"/>
      <charset val="162"/>
      <scheme val="minor"/>
    </font>
    <font>
      <b/>
      <sz val="11"/>
      <color rgb="FF2E86AB"/>
      <name val="Arial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ADA9A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 style="thin">
        <color indexed="64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9F9B9B"/>
      </bottom>
      <diagonal/>
    </border>
    <border>
      <left/>
      <right style="thin">
        <color indexed="64"/>
      </right>
      <top style="thin">
        <color indexed="64"/>
      </top>
      <bottom style="thin">
        <color rgb="FF9F9B9B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</borders>
  <cellStyleXfs count="5">
    <xf numFmtId="0" fontId="0" fillId="0" borderId="0"/>
    <xf numFmtId="0" fontId="6" fillId="0" borderId="0"/>
    <xf numFmtId="0" fontId="7" fillId="0" borderId="0"/>
    <xf numFmtId="0" fontId="21" fillId="0" borderId="0"/>
    <xf numFmtId="0" fontId="6" fillId="0" borderId="0"/>
  </cellStyleXfs>
  <cellXfs count="25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Continuous"/>
    </xf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1" fillId="3" borderId="4" xfId="0" applyFont="1" applyFill="1" applyBorder="1" applyAlignment="1">
      <alignment horizontal="centerContinuous"/>
    </xf>
    <xf numFmtId="0" fontId="1" fillId="3" borderId="1" xfId="0" applyFont="1" applyFill="1" applyBorder="1" applyAlignment="1">
      <alignment horizontal="centerContinuous" vertic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Continuous"/>
    </xf>
    <xf numFmtId="0" fontId="1" fillId="6" borderId="3" xfId="0" applyFont="1" applyFill="1" applyBorder="1" applyAlignment="1">
      <alignment horizontal="centerContinuous"/>
    </xf>
    <xf numFmtId="0" fontId="1" fillId="6" borderId="1" xfId="0" applyFont="1" applyFill="1" applyBorder="1" applyAlignment="1">
      <alignment horizontal="centerContinuous" vertical="center"/>
    </xf>
    <xf numFmtId="0" fontId="1" fillId="6" borderId="4" xfId="0" applyFont="1" applyFill="1" applyBorder="1" applyAlignment="1">
      <alignment horizontal="centerContinuous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0" fillId="2" borderId="0" xfId="0" applyFill="1" applyAlignment="1">
      <alignment vertical="center"/>
    </xf>
    <xf numFmtId="0" fontId="4" fillId="7" borderId="2" xfId="0" applyFont="1" applyFill="1" applyBorder="1" applyAlignment="1">
      <alignment horizontal="centerContinuous" vertical="center"/>
    </xf>
    <xf numFmtId="0" fontId="4" fillId="7" borderId="3" xfId="0" applyFont="1" applyFill="1" applyBorder="1" applyAlignment="1">
      <alignment horizontal="centerContinuous" vertical="center"/>
    </xf>
    <xf numFmtId="0" fontId="4" fillId="7" borderId="4" xfId="0" applyFont="1" applyFill="1" applyBorder="1" applyAlignment="1">
      <alignment horizontal="centerContinuous" vertical="center"/>
    </xf>
    <xf numFmtId="0" fontId="4" fillId="9" borderId="3" xfId="0" applyFont="1" applyFill="1" applyBorder="1" applyAlignment="1">
      <alignment horizontal="centerContinuous" vertical="center"/>
    </xf>
    <xf numFmtId="0" fontId="4" fillId="10" borderId="2" xfId="0" applyFont="1" applyFill="1" applyBorder="1" applyAlignment="1">
      <alignment horizontal="centerContinuous" vertical="center"/>
    </xf>
    <xf numFmtId="0" fontId="4" fillId="10" borderId="3" xfId="0" applyFont="1" applyFill="1" applyBorder="1" applyAlignment="1">
      <alignment horizontal="centerContinuous" vertical="center"/>
    </xf>
    <xf numFmtId="0" fontId="4" fillId="10" borderId="4" xfId="0" applyFont="1" applyFill="1" applyBorder="1" applyAlignment="1">
      <alignment horizontal="centerContinuous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4" fillId="12" borderId="2" xfId="0" applyFont="1" applyFill="1" applyBorder="1" applyAlignment="1">
      <alignment horizontal="centerContinuous" vertical="center"/>
    </xf>
    <xf numFmtId="0" fontId="4" fillId="12" borderId="3" xfId="0" applyFont="1" applyFill="1" applyBorder="1" applyAlignment="1">
      <alignment horizontal="centerContinuous" vertical="center"/>
    </xf>
    <xf numFmtId="0" fontId="7" fillId="2" borderId="0" xfId="0" applyFont="1" applyFill="1" applyAlignment="1">
      <alignment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49" fontId="9" fillId="13" borderId="0" xfId="0" applyNumberFormat="1" applyFont="1" applyFill="1" applyAlignment="1">
      <alignment horizontal="left" vertical="center" indent="7"/>
    </xf>
    <xf numFmtId="49" fontId="9" fillId="13" borderId="0" xfId="0" applyNumberFormat="1" applyFont="1" applyFill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9" fontId="9" fillId="13" borderId="0" xfId="0" applyNumberFormat="1" applyFont="1" applyFill="1" applyAlignment="1">
      <alignment horizontal="left" vertical="center"/>
    </xf>
    <xf numFmtId="0" fontId="0" fillId="2" borderId="0" xfId="0" applyFill="1" applyBorder="1"/>
    <xf numFmtId="0" fontId="8" fillId="2" borderId="0" xfId="0" applyFont="1" applyFill="1" applyAlignment="1">
      <alignment horizontal="left" vertical="center"/>
    </xf>
    <xf numFmtId="0" fontId="8" fillId="13" borderId="0" xfId="0" applyFont="1" applyFill="1" applyAlignment="1">
      <alignment horizontal="left" vertical="center"/>
    </xf>
    <xf numFmtId="0" fontId="0" fillId="0" borderId="0" xfId="0" applyFill="1" applyBorder="1"/>
    <xf numFmtId="0" fontId="0" fillId="0" borderId="12" xfId="0" applyFill="1" applyBorder="1"/>
    <xf numFmtId="0" fontId="0" fillId="0" borderId="11" xfId="0" applyFill="1" applyBorder="1"/>
    <xf numFmtId="0" fontId="0" fillId="0" borderId="14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6" xfId="0" applyFill="1" applyBorder="1"/>
    <xf numFmtId="0" fontId="1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Continuous"/>
    </xf>
    <xf numFmtId="49" fontId="11" fillId="14" borderId="0" xfId="0" applyNumberFormat="1" applyFont="1" applyFill="1" applyAlignment="1">
      <alignment horizontal="left" vertical="center" indent="7"/>
    </xf>
    <xf numFmtId="49" fontId="11" fillId="14" borderId="0" xfId="0" applyNumberFormat="1" applyFont="1" applyFill="1" applyAlignment="1">
      <alignment vertical="center"/>
    </xf>
    <xf numFmtId="0" fontId="11" fillId="14" borderId="0" xfId="0" applyFont="1" applyFill="1" applyAlignment="1">
      <alignment vertical="center"/>
    </xf>
    <xf numFmtId="0" fontId="10" fillId="14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Continuous" vertical="center"/>
    </xf>
    <xf numFmtId="0" fontId="0" fillId="11" borderId="0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0" xfId="0" applyFill="1" applyBorder="1"/>
    <xf numFmtId="0" fontId="1" fillId="11" borderId="0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right" vertical="center" indent="1"/>
    </xf>
    <xf numFmtId="0" fontId="0" fillId="11" borderId="0" xfId="0" applyFill="1" applyBorder="1" applyAlignment="1">
      <alignment horizontal="right" indent="1"/>
    </xf>
    <xf numFmtId="0" fontId="1" fillId="16" borderId="4" xfId="0" applyFont="1" applyFill="1" applyBorder="1" applyAlignment="1">
      <alignment horizontal="centerContinuous" vertical="center"/>
    </xf>
    <xf numFmtId="0" fontId="15" fillId="16" borderId="2" xfId="0" applyFont="1" applyFill="1" applyBorder="1" applyAlignment="1">
      <alignment horizontal="centerContinuous" vertical="center"/>
    </xf>
    <xf numFmtId="0" fontId="14" fillId="11" borderId="0" xfId="0" applyFont="1" applyFill="1" applyBorder="1" applyAlignment="1">
      <alignment horizontal="centerContinuous" vertical="center"/>
    </xf>
    <xf numFmtId="0" fontId="14" fillId="11" borderId="21" xfId="0" applyFont="1" applyFill="1" applyBorder="1" applyAlignment="1">
      <alignment horizontal="centerContinuous" vertical="center"/>
    </xf>
    <xf numFmtId="0" fontId="1" fillId="4" borderId="1" xfId="0" applyFont="1" applyFill="1" applyBorder="1" applyAlignment="1">
      <alignment horizontal="center"/>
    </xf>
    <xf numFmtId="0" fontId="7" fillId="2" borderId="0" xfId="2" applyFill="1" applyAlignment="1">
      <alignment vertical="center"/>
    </xf>
    <xf numFmtId="49" fontId="7" fillId="2" borderId="0" xfId="2" applyNumberFormat="1" applyFill="1" applyAlignment="1">
      <alignment horizontal="center" vertical="center"/>
    </xf>
    <xf numFmtId="0" fontId="8" fillId="2" borderId="0" xfId="2" applyFont="1" applyFill="1" applyAlignment="1">
      <alignment vertical="center"/>
    </xf>
    <xf numFmtId="49" fontId="9" fillId="13" borderId="0" xfId="2" applyNumberFormat="1" applyFont="1" applyFill="1" applyAlignment="1">
      <alignment horizontal="left" vertical="center" indent="2"/>
    </xf>
    <xf numFmtId="0" fontId="19" fillId="2" borderId="0" xfId="2" applyFont="1" applyFill="1" applyAlignment="1">
      <alignment horizontal="right"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 applyAlignment="1">
      <alignment vertical="center"/>
    </xf>
    <xf numFmtId="49" fontId="11" fillId="10" borderId="0" xfId="2" applyNumberFormat="1" applyFont="1" applyFill="1" applyAlignment="1">
      <alignment horizontal="left" vertical="center" indent="2"/>
    </xf>
    <xf numFmtId="0" fontId="20" fillId="2" borderId="0" xfId="2" applyFont="1" applyFill="1" applyAlignment="1">
      <alignment horizontal="right" vertical="center"/>
    </xf>
    <xf numFmtId="0" fontId="11" fillId="2" borderId="0" xfId="2" applyFont="1" applyFill="1" applyAlignment="1">
      <alignment horizontal="center" vertical="center"/>
    </xf>
    <xf numFmtId="0" fontId="7" fillId="2" borderId="0" xfId="2" applyFill="1"/>
    <xf numFmtId="0" fontId="22" fillId="2" borderId="0" xfId="3" applyFont="1" applyFill="1" applyAlignment="1" applyProtection="1">
      <alignment vertical="center"/>
      <protection locked="0"/>
    </xf>
    <xf numFmtId="0" fontId="6" fillId="0" borderId="7" xfId="4" applyBorder="1" applyAlignment="1">
      <alignment horizontal="left" wrapText="1" indent="1"/>
    </xf>
    <xf numFmtId="0" fontId="6" fillId="2" borderId="0" xfId="4" applyFill="1"/>
    <xf numFmtId="0" fontId="23" fillId="2" borderId="0" xfId="3" applyFont="1" applyFill="1" applyAlignment="1" applyProtection="1">
      <alignment vertical="center"/>
      <protection locked="0"/>
    </xf>
    <xf numFmtId="0" fontId="6" fillId="0" borderId="8" xfId="4" applyBorder="1" applyAlignment="1">
      <alignment horizontal="left" indent="1"/>
    </xf>
    <xf numFmtId="0" fontId="6" fillId="0" borderId="8" xfId="4" applyBorder="1" applyAlignment="1">
      <alignment horizontal="left" vertical="center" wrapText="1" indent="1"/>
    </xf>
    <xf numFmtId="0" fontId="6" fillId="0" borderId="8" xfId="4" applyBorder="1" applyAlignment="1">
      <alignment horizontal="left" vertical="top" wrapText="1" indent="2"/>
    </xf>
    <xf numFmtId="0" fontId="14" fillId="2" borderId="0" xfId="3" applyFont="1" applyFill="1" applyAlignment="1" applyProtection="1">
      <alignment vertical="center"/>
      <protection locked="0"/>
    </xf>
    <xf numFmtId="0" fontId="1" fillId="0" borderId="8" xfId="4" applyFont="1" applyBorder="1" applyAlignment="1">
      <alignment horizontal="left" indent="1"/>
    </xf>
    <xf numFmtId="0" fontId="6" fillId="0" borderId="6" xfId="4" applyBorder="1" applyAlignment="1">
      <alignment horizontal="left" indent="1"/>
    </xf>
    <xf numFmtId="49" fontId="11" fillId="14" borderId="0" xfId="0" applyNumberFormat="1" applyFont="1" applyFill="1" applyAlignment="1">
      <alignment horizontal="left" vertical="center" indent="2"/>
    </xf>
    <xf numFmtId="49" fontId="11" fillId="14" borderId="0" xfId="0" applyNumberFormat="1" applyFont="1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14" fillId="11" borderId="22" xfId="0" applyFont="1" applyFill="1" applyBorder="1" applyAlignment="1" applyProtection="1">
      <alignment horizontal="center" vertical="center" wrapText="1"/>
      <protection hidden="1"/>
    </xf>
    <xf numFmtId="0" fontId="18" fillId="2" borderId="17" xfId="0" applyFont="1" applyFill="1" applyBorder="1" applyAlignment="1" applyProtection="1">
      <alignment horizontal="left" vertical="center"/>
      <protection hidden="1"/>
    </xf>
    <xf numFmtId="0" fontId="18" fillId="2" borderId="18" xfId="0" applyFont="1" applyFill="1" applyBorder="1" applyAlignment="1" applyProtection="1">
      <alignment horizontal="left" vertical="center"/>
      <protection hidden="1"/>
    </xf>
    <xf numFmtId="0" fontId="12" fillId="8" borderId="2" xfId="0" applyFont="1" applyFill="1" applyBorder="1" applyAlignment="1">
      <alignment horizontal="centerContinuous" vertical="center"/>
    </xf>
    <xf numFmtId="0" fontId="13" fillId="8" borderId="3" xfId="0" applyFont="1" applyFill="1" applyBorder="1" applyAlignment="1">
      <alignment horizontal="centerContinuous" vertical="center"/>
    </xf>
    <xf numFmtId="0" fontId="1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2" borderId="13" xfId="0" applyFill="1" applyBorder="1" applyAlignment="1">
      <alignment vertical="center"/>
    </xf>
    <xf numFmtId="0" fontId="0" fillId="5" borderId="1" xfId="0" applyFill="1" applyBorder="1"/>
    <xf numFmtId="0" fontId="12" fillId="18" borderId="24" xfId="0" applyFont="1" applyFill="1" applyBorder="1" applyAlignment="1">
      <alignment horizontal="centerContinuous" vertical="center"/>
    </xf>
    <xf numFmtId="0" fontId="13" fillId="18" borderId="25" xfId="0" applyFont="1" applyFill="1" applyBorder="1" applyAlignment="1">
      <alignment vertical="center"/>
    </xf>
    <xf numFmtId="0" fontId="12" fillId="18" borderId="25" xfId="0" applyFont="1" applyFill="1" applyBorder="1" applyAlignment="1">
      <alignment vertical="center"/>
    </xf>
    <xf numFmtId="0" fontId="7" fillId="11" borderId="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 shrinkToFit="1"/>
    </xf>
    <xf numFmtId="0" fontId="4" fillId="7" borderId="0" xfId="0" applyFont="1" applyFill="1" applyBorder="1" applyAlignment="1">
      <alignment horizontal="centerContinuous" vertical="center"/>
    </xf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2" fontId="0" fillId="2" borderId="0" xfId="0" applyNumberFormat="1" applyFill="1"/>
    <xf numFmtId="0" fontId="1" fillId="6" borderId="4" xfId="0" applyFont="1" applyFill="1" applyBorder="1" applyAlignment="1">
      <alignment horizontal="centerContinuous" vertical="center"/>
    </xf>
    <xf numFmtId="0" fontId="9" fillId="13" borderId="0" xfId="0" applyNumberFormat="1" applyFont="1" applyFill="1" applyAlignment="1">
      <alignment horizontal="left" vertical="center" indent="2"/>
    </xf>
    <xf numFmtId="49" fontId="9" fillId="13" borderId="0" xfId="0" applyNumberFormat="1" applyFont="1" applyFill="1" applyAlignment="1">
      <alignment vertical="center"/>
    </xf>
    <xf numFmtId="0" fontId="9" fillId="13" borderId="0" xfId="0" applyNumberFormat="1" applyFont="1" applyFill="1" applyAlignment="1">
      <alignment vertical="center"/>
    </xf>
    <xf numFmtId="0" fontId="0" fillId="4" borderId="2" xfId="0" applyFill="1" applyBorder="1" applyAlignment="1">
      <alignment horizontal="centerContinuous"/>
    </xf>
    <xf numFmtId="0" fontId="0" fillId="4" borderId="3" xfId="0" applyFill="1" applyBorder="1" applyAlignment="1">
      <alignment horizontal="centerContinuous"/>
    </xf>
    <xf numFmtId="0" fontId="0" fillId="4" borderId="4" xfId="0" applyFill="1" applyBorder="1" applyAlignment="1">
      <alignment horizontal="centerContinuous"/>
    </xf>
    <xf numFmtId="0" fontId="30" fillId="20" borderId="0" xfId="0" applyFont="1" applyFill="1" applyAlignment="1">
      <alignment horizontal="centerContinuous" vertical="center"/>
    </xf>
    <xf numFmtId="0" fontId="1" fillId="21" borderId="3" xfId="0" applyFont="1" applyFill="1" applyBorder="1" applyAlignment="1">
      <alignment horizontal="centerContinuous" vertical="center"/>
    </xf>
    <xf numFmtId="0" fontId="1" fillId="21" borderId="4" xfId="0" applyFont="1" applyFill="1" applyBorder="1" applyAlignment="1">
      <alignment horizontal="centerContinuous" vertical="center"/>
    </xf>
    <xf numFmtId="0" fontId="1" fillId="21" borderId="2" xfId="0" applyFont="1" applyFill="1" applyBorder="1" applyAlignment="1">
      <alignment horizontal="centerContinuous" vertical="center"/>
    </xf>
    <xf numFmtId="0" fontId="1" fillId="21" borderId="1" xfId="0" applyFont="1" applyFill="1" applyBorder="1" applyAlignment="1">
      <alignment horizontal="center" vertical="center" wrapText="1" shrinkToFit="1"/>
    </xf>
    <xf numFmtId="0" fontId="7" fillId="11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1" fillId="4" borderId="0" xfId="0" applyFont="1" applyFill="1" applyBorder="1" applyAlignment="1"/>
    <xf numFmtId="0" fontId="0" fillId="2" borderId="10" xfId="0" applyFill="1" applyBorder="1" applyAlignment="1">
      <alignment horizontal="center"/>
    </xf>
    <xf numFmtId="0" fontId="1" fillId="4" borderId="1" xfId="0" applyFont="1" applyFill="1" applyBorder="1" applyAlignment="1">
      <alignment horizontal="centerContinuous" shrinkToFit="1"/>
    </xf>
    <xf numFmtId="1" fontId="0" fillId="4" borderId="1" xfId="0" applyNumberFormat="1" applyFill="1" applyBorder="1" applyAlignment="1">
      <alignment horizontal="center"/>
    </xf>
    <xf numFmtId="0" fontId="0" fillId="2" borderId="0" xfId="0" quotePrefix="1" applyFill="1" applyAlignment="1">
      <alignment horizontal="center"/>
    </xf>
    <xf numFmtId="0" fontId="4" fillId="7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Continuous" vertical="center" wrapText="1"/>
    </xf>
    <xf numFmtId="0" fontId="1" fillId="4" borderId="3" xfId="0" applyFont="1" applyFill="1" applyBorder="1" applyAlignment="1">
      <alignment horizontal="centerContinuous" vertical="center" wrapText="1"/>
    </xf>
    <xf numFmtId="0" fontId="1" fillId="4" borderId="4" xfId="0" applyFont="1" applyFill="1" applyBorder="1" applyAlignment="1">
      <alignment horizontal="centerContinuous" vertical="center" wrapText="1"/>
    </xf>
    <xf numFmtId="0" fontId="0" fillId="5" borderId="1" xfId="0" applyFill="1" applyBorder="1" applyAlignment="1">
      <alignment horizontal="left"/>
    </xf>
    <xf numFmtId="0" fontId="16" fillId="0" borderId="19" xfId="0" applyFont="1" applyFill="1" applyBorder="1" applyAlignment="1" applyProtection="1">
      <alignment horizontal="centerContinuous" vertical="center" shrinkToFit="1"/>
      <protection hidden="1"/>
    </xf>
    <xf numFmtId="0" fontId="16" fillId="0" borderId="20" xfId="0" applyFont="1" applyFill="1" applyBorder="1" applyAlignment="1" applyProtection="1">
      <alignment horizontal="centerContinuous" vertical="center" shrinkToFit="1"/>
      <protection hidden="1"/>
    </xf>
    <xf numFmtId="0" fontId="16" fillId="0" borderId="0" xfId="0" applyFont="1" applyFill="1" applyBorder="1" applyAlignment="1" applyProtection="1">
      <alignment horizontal="centerContinuous" vertical="center" shrinkToFit="1"/>
      <protection hidden="1"/>
    </xf>
    <xf numFmtId="0" fontId="16" fillId="0" borderId="21" xfId="0" applyFont="1" applyFill="1" applyBorder="1" applyAlignment="1" applyProtection="1">
      <alignment horizontal="centerContinuous" vertical="center" shrinkToFit="1"/>
      <protection hidden="1"/>
    </xf>
    <xf numFmtId="0" fontId="16" fillId="0" borderId="10" xfId="0" applyFont="1" applyFill="1" applyBorder="1" applyAlignment="1" applyProtection="1">
      <alignment horizontal="centerContinuous" vertical="center" shrinkToFit="1"/>
      <protection hidden="1"/>
    </xf>
    <xf numFmtId="0" fontId="16" fillId="0" borderId="23" xfId="0" applyFont="1" applyFill="1" applyBorder="1" applyAlignment="1" applyProtection="1">
      <alignment horizontal="centerContinuous" vertical="center" shrinkToFit="1"/>
      <protection hidden="1"/>
    </xf>
    <xf numFmtId="0" fontId="0" fillId="2" borderId="0" xfId="0" applyFill="1" applyAlignment="1">
      <alignment shrinkToFit="1"/>
    </xf>
    <xf numFmtId="0" fontId="30" fillId="20" borderId="0" xfId="0" applyFont="1" applyFill="1" applyAlignment="1">
      <alignment horizontal="centerContinuous" vertical="center" shrinkToFit="1"/>
    </xf>
    <xf numFmtId="0" fontId="1" fillId="21" borderId="1" xfId="0" applyFont="1" applyFill="1" applyBorder="1" applyAlignment="1">
      <alignment horizontal="center" vertical="center" shrinkToFit="1"/>
    </xf>
    <xf numFmtId="0" fontId="1" fillId="21" borderId="1" xfId="0" applyFont="1" applyFill="1" applyBorder="1" applyAlignment="1">
      <alignment horizontal="centerContinuous" vertical="center" shrinkToFit="1"/>
    </xf>
    <xf numFmtId="0" fontId="4" fillId="17" borderId="12" xfId="0" applyFont="1" applyFill="1" applyBorder="1" applyAlignment="1">
      <alignment horizontal="centerContinuous" vertical="center"/>
    </xf>
    <xf numFmtId="0" fontId="4" fillId="17" borderId="11" xfId="0" applyFont="1" applyFill="1" applyBorder="1" applyAlignment="1">
      <alignment horizontal="centerContinuous" vertical="center"/>
    </xf>
    <xf numFmtId="0" fontId="4" fillId="17" borderId="14" xfId="0" applyFont="1" applyFill="1" applyBorder="1" applyAlignment="1">
      <alignment horizontal="centerContinuous" vertical="center"/>
    </xf>
    <xf numFmtId="0" fontId="12" fillId="18" borderId="24" xfId="0" applyFont="1" applyFill="1" applyBorder="1" applyAlignment="1">
      <alignment vertical="center"/>
    </xf>
    <xf numFmtId="0" fontId="13" fillId="18" borderId="24" xfId="0" applyFont="1" applyFill="1" applyBorder="1" applyAlignment="1">
      <alignment vertical="center"/>
    </xf>
    <xf numFmtId="0" fontId="18" fillId="2" borderId="26" xfId="0" applyFont="1" applyFill="1" applyBorder="1" applyAlignment="1" applyProtection="1">
      <alignment horizontal="left" vertical="center"/>
      <protection hidden="1"/>
    </xf>
    <xf numFmtId="0" fontId="0" fillId="22" borderId="1" xfId="0" applyFill="1" applyBorder="1" applyAlignment="1" applyProtection="1">
      <alignment horizontal="center" vertical="center"/>
      <protection locked="0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4" borderId="1" xfId="0" applyFill="1" applyBorder="1" applyAlignment="1" applyProtection="1">
      <alignment horizontal="center" vertical="center"/>
      <protection locked="0"/>
    </xf>
    <xf numFmtId="0" fontId="0" fillId="25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Alignment="1" applyProtection="1">
      <alignment horizontal="center" vertical="center"/>
      <protection locked="0"/>
    </xf>
    <xf numFmtId="0" fontId="0" fillId="27" borderId="1" xfId="0" applyFill="1" applyBorder="1" applyAlignment="1" applyProtection="1">
      <alignment horizontal="center" vertical="center"/>
      <protection locked="0"/>
    </xf>
    <xf numFmtId="1" fontId="0" fillId="28" borderId="27" xfId="0" applyNumberFormat="1" applyFill="1" applyBorder="1" applyAlignment="1" applyProtection="1">
      <alignment horizontal="center" vertical="center" shrinkToFit="1"/>
    </xf>
    <xf numFmtId="49" fontId="0" fillId="28" borderId="27" xfId="0" applyNumberFormat="1" applyFill="1" applyBorder="1" applyAlignment="1" applyProtection="1">
      <alignment vertical="center" shrinkToFit="1"/>
    </xf>
    <xf numFmtId="49" fontId="0" fillId="28" borderId="27" xfId="0" applyNumberFormat="1" applyFill="1" applyBorder="1" applyAlignment="1" applyProtection="1">
      <alignment horizontal="center" vertical="center"/>
    </xf>
    <xf numFmtId="49" fontId="0" fillId="28" borderId="27" xfId="0" applyNumberFormat="1" applyFill="1" applyBorder="1" applyAlignment="1" applyProtection="1">
      <alignment horizontal="center" vertical="center" shrinkToFit="1"/>
    </xf>
    <xf numFmtId="164" fontId="0" fillId="28" borderId="27" xfId="0" applyNumberFormat="1" applyFill="1" applyBorder="1" applyAlignment="1" applyProtection="1">
      <alignment horizontal="center" vertical="center" shrinkToFit="1"/>
    </xf>
    <xf numFmtId="164" fontId="5" fillId="28" borderId="27" xfId="0" applyNumberFormat="1" applyFont="1" applyFill="1" applyBorder="1" applyAlignment="1" applyProtection="1">
      <alignment horizontal="center" vertical="center" shrinkToFit="1"/>
    </xf>
    <xf numFmtId="0" fontId="0" fillId="2" borderId="1" xfId="0" applyFill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 applyProtection="1">
      <alignment horizontal="center"/>
      <protection hidden="1"/>
    </xf>
    <xf numFmtId="0" fontId="0" fillId="2" borderId="1" xfId="0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4" borderId="1" xfId="0" applyFont="1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5" fillId="11" borderId="1" xfId="0" applyFont="1" applyFill="1" applyBorder="1" applyAlignment="1" applyProtection="1">
      <alignment horizontal="center"/>
      <protection hidden="1"/>
    </xf>
    <xf numFmtId="0" fontId="0" fillId="11" borderId="1" xfId="0" applyFill="1" applyBorder="1" applyAlignment="1" applyProtection="1">
      <alignment horizontal="centerContinuous"/>
      <protection hidden="1"/>
    </xf>
    <xf numFmtId="0" fontId="0" fillId="5" borderId="1" xfId="0" applyFill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0" fillId="11" borderId="1" xfId="0" applyFill="1" applyBorder="1" applyAlignment="1" applyProtection="1">
      <alignment horizontal="center"/>
      <protection hidden="1"/>
    </xf>
    <xf numFmtId="0" fontId="0" fillId="5" borderId="6" xfId="0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 shrinkToFit="1"/>
      <protection hidden="1"/>
    </xf>
    <xf numFmtId="0" fontId="0" fillId="3" borderId="1" xfId="0" applyNumberFormat="1" applyFill="1" applyBorder="1" applyAlignment="1" applyProtection="1">
      <alignment horizontal="center" shrinkToFit="1"/>
      <protection hidden="1"/>
    </xf>
    <xf numFmtId="0" fontId="0" fillId="3" borderId="1" xfId="0" applyFill="1" applyBorder="1" applyAlignment="1" applyProtection="1">
      <alignment horizontal="center" vertical="center" shrinkToFit="1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19" borderId="1" xfId="0" applyFill="1" applyBorder="1" applyAlignment="1" applyProtection="1">
      <alignment horizontal="center" shrinkToFit="1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0" fillId="4" borderId="5" xfId="0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 shrinkToFit="1"/>
      <protection hidden="1"/>
    </xf>
    <xf numFmtId="0" fontId="0" fillId="4" borderId="1" xfId="0" applyNumberFormat="1" applyFill="1" applyBorder="1" applyAlignment="1" applyProtection="1">
      <alignment horizontal="center"/>
      <protection hidden="1"/>
    </xf>
    <xf numFmtId="1" fontId="0" fillId="4" borderId="1" xfId="0" applyNumberFormat="1" applyFill="1" applyBorder="1" applyAlignment="1" applyProtection="1">
      <alignment horizontal="center"/>
      <protection hidden="1"/>
    </xf>
    <xf numFmtId="0" fontId="0" fillId="11" borderId="1" xfId="0" applyFill="1" applyBorder="1" applyAlignment="1" applyProtection="1">
      <alignment horizontal="center" vertical="center" shrinkToFit="1"/>
      <protection hidden="1"/>
    </xf>
    <xf numFmtId="0" fontId="0" fillId="2" borderId="1" xfId="0" applyFill="1" applyBorder="1" applyProtection="1">
      <protection hidden="1"/>
    </xf>
    <xf numFmtId="0" fontId="0" fillId="2" borderId="1" xfId="0" applyNumberFormat="1" applyFill="1" applyBorder="1" applyAlignment="1" applyProtection="1">
      <alignment horizont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19" borderId="1" xfId="0" applyNumberFormat="1" applyFill="1" applyBorder="1" applyAlignment="1" applyProtection="1">
      <alignment shrinkToFit="1"/>
      <protection hidden="1"/>
    </xf>
    <xf numFmtId="2" fontId="0" fillId="19" borderId="1" xfId="0" applyNumberFormat="1" applyFill="1" applyBorder="1" applyAlignment="1" applyProtection="1">
      <alignment horizontal="center"/>
      <protection hidden="1"/>
    </xf>
    <xf numFmtId="2" fontId="0" fillId="2" borderId="11" xfId="0" applyNumberFormat="1" applyFill="1" applyBorder="1" applyAlignment="1" applyProtection="1">
      <alignment shrinkToFit="1"/>
      <protection hidden="1"/>
    </xf>
    <xf numFmtId="2" fontId="0" fillId="2" borderId="0" xfId="0" applyNumberFormat="1" applyFill="1" applyBorder="1" applyAlignment="1" applyProtection="1">
      <alignment shrinkToFit="1"/>
      <protection hidden="1"/>
    </xf>
    <xf numFmtId="0" fontId="0" fillId="2" borderId="11" xfId="0" applyFill="1" applyBorder="1" applyAlignment="1" applyProtection="1">
      <alignment horizontal="center" shrinkToFit="1"/>
      <protection hidden="1"/>
    </xf>
    <xf numFmtId="0" fontId="0" fillId="2" borderId="0" xfId="0" applyFill="1" applyBorder="1" applyAlignment="1" applyProtection="1">
      <alignment horizontal="center" shrinkToFit="1"/>
      <protection hidden="1"/>
    </xf>
    <xf numFmtId="0" fontId="0" fillId="2" borderId="11" xfId="0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2" fontId="0" fillId="2" borderId="11" xfId="0" applyNumberFormat="1" applyFill="1" applyBorder="1" applyAlignment="1" applyProtection="1">
      <alignment horizontal="center"/>
      <protection hidden="1"/>
    </xf>
    <xf numFmtId="2" fontId="0" fillId="2" borderId="0" xfId="0" applyNumberFormat="1" applyFill="1" applyBorder="1" applyAlignment="1" applyProtection="1">
      <alignment horizontal="center"/>
      <protection hidden="1"/>
    </xf>
    <xf numFmtId="0" fontId="0" fillId="2" borderId="11" xfId="0" applyFill="1" applyBorder="1" applyAlignment="1" applyProtection="1">
      <alignment horizontal="center" vertical="center" shrinkToFit="1"/>
      <protection hidden="1"/>
    </xf>
    <xf numFmtId="0" fontId="0" fillId="2" borderId="0" xfId="0" applyFill="1" applyBorder="1" applyAlignment="1" applyProtection="1">
      <alignment horizontal="center" vertical="center" shrinkToFit="1"/>
      <protection hidden="1"/>
    </xf>
    <xf numFmtId="0" fontId="1" fillId="3" borderId="2" xfId="0" applyFont="1" applyFill="1" applyBorder="1" applyAlignment="1">
      <alignment horizontal="centerContinuous" vertical="center"/>
    </xf>
    <xf numFmtId="0" fontId="1" fillId="3" borderId="4" xfId="0" applyFont="1" applyFill="1" applyBorder="1" applyAlignment="1">
      <alignment horizontal="centerContinuous" vertical="center"/>
    </xf>
    <xf numFmtId="0" fontId="0" fillId="3" borderId="4" xfId="0" applyFill="1" applyBorder="1" applyAlignment="1" applyProtection="1">
      <alignment horizontal="center" shrinkToFit="1"/>
      <protection hidden="1"/>
    </xf>
    <xf numFmtId="0" fontId="1" fillId="3" borderId="16" xfId="0" applyFont="1" applyFill="1" applyBorder="1" applyAlignment="1">
      <alignment horizontal="centerContinuous" vertical="center"/>
    </xf>
    <xf numFmtId="0" fontId="0" fillId="3" borderId="4" xfId="0" applyNumberFormat="1" applyFill="1" applyBorder="1" applyAlignment="1" applyProtection="1">
      <alignment horizontal="center" shrinkToFit="1"/>
      <protection hidden="1"/>
    </xf>
    <xf numFmtId="0" fontId="22" fillId="2" borderId="1" xfId="0" applyFont="1" applyFill="1" applyBorder="1" applyAlignment="1" applyProtection="1">
      <alignment vertical="center"/>
      <protection locked="0"/>
    </xf>
    <xf numFmtId="0" fontId="0" fillId="21" borderId="1" xfId="0" applyFill="1" applyBorder="1" applyProtection="1">
      <protection locked="0"/>
    </xf>
    <xf numFmtId="0" fontId="14" fillId="15" borderId="28" xfId="0" applyFont="1" applyFill="1" applyBorder="1" applyAlignment="1">
      <alignment horizontal="center" vertical="center" wrapText="1"/>
    </xf>
    <xf numFmtId="0" fontId="14" fillId="15" borderId="29" xfId="0" applyFont="1" applyFill="1" applyBorder="1" applyAlignment="1">
      <alignment horizontal="left" vertical="center" wrapText="1" indent="1"/>
    </xf>
    <xf numFmtId="0" fontId="14" fillId="15" borderId="29" xfId="0" applyFont="1" applyFill="1" applyBorder="1" applyAlignment="1" applyProtection="1">
      <alignment horizontal="center" vertical="center" wrapText="1"/>
      <protection locked="0"/>
    </xf>
    <xf numFmtId="0" fontId="14" fillId="15" borderId="29" xfId="0" applyFont="1" applyFill="1" applyBorder="1" applyAlignment="1">
      <alignment horizontal="center" vertical="center" wrapText="1"/>
    </xf>
    <xf numFmtId="0" fontId="33" fillId="15" borderId="29" xfId="0" applyFont="1" applyFill="1" applyBorder="1" applyAlignment="1">
      <alignment horizontal="center" vertical="center" wrapText="1"/>
    </xf>
    <xf numFmtId="0" fontId="14" fillId="15" borderId="30" xfId="0" applyFont="1" applyFill="1" applyBorder="1" applyAlignment="1">
      <alignment horizontal="center" vertical="center" wrapText="1"/>
    </xf>
    <xf numFmtId="1" fontId="0" fillId="0" borderId="31" xfId="0" applyNumberFormat="1" applyFill="1" applyBorder="1" applyAlignment="1" applyProtection="1">
      <alignment horizontal="center" vertical="center" shrinkToFit="1"/>
      <protection locked="0"/>
    </xf>
    <xf numFmtId="49" fontId="0" fillId="0" borderId="32" xfId="0" applyNumberFormat="1" applyFill="1" applyBorder="1" applyAlignment="1" applyProtection="1">
      <alignment vertical="center" shrinkToFit="1"/>
      <protection locked="0"/>
    </xf>
    <xf numFmtId="49" fontId="0" fillId="0" borderId="32" xfId="0" applyNumberFormat="1" applyBorder="1" applyAlignment="1" applyProtection="1">
      <alignment horizontal="center" vertical="center" shrinkToFit="1"/>
      <protection locked="0"/>
    </xf>
    <xf numFmtId="164" fontId="0" fillId="0" borderId="32" xfId="0" applyNumberFormat="1" applyBorder="1" applyAlignment="1" applyProtection="1">
      <alignment horizontal="center" vertical="center" shrinkToFit="1"/>
      <protection locked="0"/>
    </xf>
    <xf numFmtId="164" fontId="5" fillId="2" borderId="32" xfId="0" applyNumberFormat="1" applyFont="1" applyFill="1" applyBorder="1" applyAlignment="1" applyProtection="1">
      <alignment horizontal="center" vertical="center" shrinkToFit="1"/>
      <protection hidden="1"/>
    </xf>
    <xf numFmtId="49" fontId="0" fillId="0" borderId="33" xfId="0" applyNumberFormat="1" applyBorder="1" applyAlignment="1" applyProtection="1">
      <alignment horizontal="center" vertical="center" shrinkToFit="1"/>
      <protection locked="0"/>
    </xf>
    <xf numFmtId="1" fontId="0" fillId="0" borderId="31" xfId="0" applyNumberFormat="1" applyBorder="1" applyAlignment="1" applyProtection="1">
      <alignment horizontal="center" vertical="center" shrinkToFit="1"/>
      <protection locked="0"/>
    </xf>
    <xf numFmtId="49" fontId="0" fillId="0" borderId="32" xfId="0" applyNumberFormat="1" applyBorder="1" applyAlignment="1" applyProtection="1">
      <alignment vertical="center" shrinkToFit="1"/>
      <protection locked="0"/>
    </xf>
    <xf numFmtId="49" fontId="0" fillId="0" borderId="32" xfId="0" applyNumberFormat="1" applyBorder="1" applyAlignment="1" applyProtection="1">
      <alignment horizontal="center" vertical="center"/>
      <protection locked="0"/>
    </xf>
    <xf numFmtId="1" fontId="0" fillId="0" borderId="34" xfId="0" applyNumberFormat="1" applyBorder="1" applyAlignment="1" applyProtection="1">
      <alignment horizontal="center" vertical="center" shrinkToFit="1"/>
      <protection locked="0"/>
    </xf>
    <xf numFmtId="49" fontId="0" fillId="0" borderId="35" xfId="0" applyNumberFormat="1" applyBorder="1" applyAlignment="1" applyProtection="1">
      <alignment vertical="center" shrinkToFit="1"/>
      <protection locked="0"/>
    </xf>
    <xf numFmtId="49" fontId="0" fillId="0" borderId="35" xfId="0" applyNumberFormat="1" applyBorder="1" applyAlignment="1" applyProtection="1">
      <alignment horizontal="center" vertical="center"/>
      <protection locked="0"/>
    </xf>
    <xf numFmtId="49" fontId="0" fillId="0" borderId="35" xfId="0" applyNumberFormat="1" applyBorder="1" applyAlignment="1" applyProtection="1">
      <alignment horizontal="center" vertical="center" shrinkToFit="1"/>
      <protection locked="0"/>
    </xf>
    <xf numFmtId="164" fontId="0" fillId="0" borderId="35" xfId="0" applyNumberFormat="1" applyBorder="1" applyAlignment="1" applyProtection="1">
      <alignment horizontal="center" vertical="center" shrinkToFit="1"/>
      <protection locked="0"/>
    </xf>
    <xf numFmtId="164" fontId="5" fillId="2" borderId="35" xfId="0" applyNumberFormat="1" applyFont="1" applyFill="1" applyBorder="1" applyAlignment="1" applyProtection="1">
      <alignment horizontal="center" vertical="center" shrinkToFit="1"/>
      <protection hidden="1"/>
    </xf>
    <xf numFmtId="49" fontId="0" fillId="0" borderId="36" xfId="0" applyNumberFormat="1" applyBorder="1" applyAlignment="1" applyProtection="1">
      <alignment horizontal="center" vertical="center" shrinkToFit="1"/>
      <protection locked="0"/>
    </xf>
    <xf numFmtId="0" fontId="34" fillId="11" borderId="15" xfId="0" applyFont="1" applyFill="1" applyBorder="1" applyAlignment="1">
      <alignment horizontal="center" vertical="center"/>
    </xf>
    <xf numFmtId="0" fontId="34" fillId="11" borderId="15" xfId="0" applyFont="1" applyFill="1" applyBorder="1" applyAlignment="1" applyProtection="1">
      <alignment horizontal="center" vertical="center"/>
      <protection hidden="1"/>
    </xf>
  </cellXfs>
  <cellStyles count="5">
    <cellStyle name="Normal" xfId="0" builtinId="0"/>
    <cellStyle name="Normal 2" xfId="1" xr:uid="{088EDDF4-CF1E-4396-9596-698A95346422}"/>
    <cellStyle name="Normal 2 2" xfId="3" xr:uid="{E70631DD-AC31-42B9-8273-929384223FF8}"/>
    <cellStyle name="Normal 3" xfId="2" xr:uid="{8B49E134-7F19-4F30-AD47-31AD15F1A143}"/>
    <cellStyle name="Normal 3 2" xfId="4" xr:uid="{2775D503-9EC7-4C0E-A504-49BB19FA4595}"/>
  </cellStyles>
  <dxfs count="22">
    <dxf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/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charset val="162"/>
        <scheme val="minor"/>
      </font>
      <numFmt numFmtId="164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1" hidden="1"/>
    </dxf>
    <dxf>
      <numFmt numFmtId="164" formatCode="0.0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164" formatCode="0.0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164" formatCode="0.0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30" formatCode="@"/>
      <alignment vertical="center" textRotation="0" wrapText="0" indent="0" justifyLastLine="0" shrinkToFit="1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numFmt numFmtId="1" formatCode="0"/>
      <alignment horizontal="center" vertical="center" textRotation="0" wrapText="0" indent="0" justifyLastLine="0" shrinkToFit="1" readingOrder="0"/>
      <border diagonalUp="0" diagonalDown="0">
        <left/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  <protection locked="0" hidden="0"/>
    </dxf>
    <dxf>
      <border>
        <top style="thin">
          <color theme="3" tint="0.39994506668294322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1" readingOrder="0"/>
      <protection locked="0" hidden="0"/>
    </dxf>
    <dxf>
      <border>
        <bottom style="thin">
          <color theme="3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>
          <fgColor indexed="64"/>
          <bgColor theme="4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 style="thin">
          <color theme="3" tint="0.39994506668294322"/>
        </vertical>
        <horizontal style="thin">
          <color theme="3" tint="0.39994506668294322"/>
        </horizontal>
      </border>
    </dxf>
    <dxf>
      <border>
        <right style="thin">
          <color auto="1"/>
        </right>
        <vertical/>
        <horizontal/>
      </border>
    </dxf>
    <dxf>
      <font>
        <b/>
        <i val="0"/>
        <color rgb="FFFF0000"/>
      </font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D581"/>
      <color rgb="FFCCCCCC"/>
      <color rgb="FF6DE9AE"/>
      <color rgb="FFFFE181"/>
      <color rgb="FFFBAA49"/>
      <color rgb="FF4472C4"/>
      <color rgb="FF9863D5"/>
      <color rgb="FF89B3F7"/>
      <color rgb="FFFFD966"/>
      <color rgb="FFE947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#PERT!A4"/><Relationship Id="rId11" Type="http://schemas.openxmlformats.org/officeDocument/2006/relationships/image" Target="../media/image5.png"/><Relationship Id="rId5" Type="http://schemas.openxmlformats.org/officeDocument/2006/relationships/image" Target="../media/image3.png"/><Relationship Id="rId13" Type="http://schemas.openxmlformats.org/officeDocument/2006/relationships/image" Target="../media/image8.png"/><Relationship Id="rId14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7.png"/><Relationship Id="rId4" Type="http://schemas.openxmlformats.org/officeDocument/2006/relationships/hyperlink" Target="#Dashboard!A7"/><Relationship Id="rId8" Type="http://schemas.openxmlformats.org/officeDocument/2006/relationships/image" Target="../media/image9.png"/><Relationship Id="rId9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7"/><Relationship Id="rId2" Type="http://schemas.openxmlformats.org/officeDocument/2006/relationships/image" Target="../media/image3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2" name="Connector: Curve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0" y="0"/>
          <a:ext cx="0" cy="0"/>
        </a:xfrm>
        <a:prstGeom prst="curvedConnector3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3620</xdr:colOff>
      <xdr:row>1</xdr:row>
      <xdr:rowOff>126947</xdr:rowOff>
    </xdr:from>
    <xdr:to>
      <xdr:col>12</xdr:col>
      <xdr:colOff>98914</xdr:colOff>
      <xdr:row>2</xdr:row>
      <xdr:rowOff>186418</xdr:rowOff>
    </xdr:to>
    <xdr:sp macro="[0]!CreatePERTchart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72708" y="216594"/>
          <a:ext cx="1440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1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CREATE CHART</a:t>
          </a:r>
          <a:endParaRPr lang="tr-TR" sz="1100" b="1"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13</xdr:col>
      <xdr:colOff>168086</xdr:colOff>
      <xdr:row>1</xdr:row>
      <xdr:rowOff>81947</xdr:rowOff>
    </xdr:from>
    <xdr:to>
      <xdr:col>14</xdr:col>
      <xdr:colOff>1087850</xdr:colOff>
      <xdr:row>2</xdr:row>
      <xdr:rowOff>231418</xdr:rowOff>
    </xdr:to>
    <xdr:sp macro="" textlink="">
      <xdr:nvSpPr>
        <xdr:cNvPr id="22" name="Arrow: Right 21">
          <a:hlinkClick xmlns:r="http://schemas.openxmlformats.org/officeDocument/2006/relationships" r:id="rId1" tooltip="Go to PERT chart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130115" y="171594"/>
          <a:ext cx="1368000" cy="396000"/>
        </a:xfrm>
        <a:prstGeom prst="rightArrow">
          <a:avLst>
            <a:gd name="adj1" fmla="val 71650"/>
            <a:gd name="adj2" fmla="val 50000"/>
          </a:avLst>
        </a:prstGeom>
        <a:solidFill>
          <a:schemeClr val="accent1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25400" prstMaterial="matte">
          <a:bevelT w="50800" h="50800" prst="artDeco"/>
          <a:contourClr>
            <a:schemeClr val="bg1">
              <a:lumMod val="9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>
          <a:noAutofit/>
        </a:bodyPr>
        <a:lstStyle/>
        <a:p>
          <a:pPr algn="ctr"/>
          <a:r>
            <a:rPr lang="en-US" sz="1100" b="1">
              <a:solidFill>
                <a:schemeClr val="bg1">
                  <a:lumMod val="95000"/>
                </a:schemeClr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Go to Current Chart</a:t>
          </a:r>
          <a:endParaRPr lang="tr-TR" sz="1100" b="1">
            <a:solidFill>
              <a:schemeClr val="bg1">
                <a:lumMod val="95000"/>
              </a:schemeClr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18</xdr:col>
      <xdr:colOff>381000</xdr:colOff>
      <xdr:row>38</xdr:row>
      <xdr:rowOff>134471</xdr:rowOff>
    </xdr:from>
    <xdr:to>
      <xdr:col>19</xdr:col>
      <xdr:colOff>412147</xdr:colOff>
      <xdr:row>40</xdr:row>
      <xdr:rowOff>163059</xdr:rowOff>
    </xdr:to>
    <xdr:sp macro="[0]!ClearData" textlink="">
      <xdr:nvSpPr>
        <xdr:cNvPr id="13" name="Rectangle: Rounded Corner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763500" y="7978589"/>
          <a:ext cx="1656000" cy="432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1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CLEAR EXISTING DATA</a:t>
          </a:r>
          <a:endParaRPr lang="tr-TR" sz="1100" b="1"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162000</xdr:colOff>
      <xdr:row>1</xdr:row>
      <xdr:rowOff>40544</xdr:rowOff>
    </xdr:from>
    <xdr:to>
      <xdr:col>2</xdr:col>
      <xdr:colOff>47294</xdr:colOff>
      <xdr:row>2</xdr:row>
      <xdr:rowOff>262015</xdr:rowOff>
    </xdr:to>
    <xdr:pic>
      <xdr:nvPicPr>
        <xdr:cNvPr id="7" name="mainic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08529" y="130191"/>
          <a:ext cx="468000" cy="46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23</xdr:col>
          <xdr:colOff>474882</xdr:colOff>
          <xdr:row>5</xdr:row>
          <xdr:rowOff>185471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15367000" y="762000"/>
              <a:ext cx="1088715" cy="428888"/>
              <a:chOff x="15284267" y="165847"/>
              <a:chExt cx="1080000" cy="432001"/>
            </a:xfrm>
          </xdr:grpSpPr>
          <xdr:sp macro="" textlink="">
            <xdr:nvSpPr>
              <xdr:cNvPr id="1028" name="Group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15284267" y="165847"/>
                <a:ext cx="1080000" cy="432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15360463" y="255495"/>
                <a:ext cx="432000" cy="2560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1031" name="Option 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15838943" y="255495"/>
                <a:ext cx="432000" cy="2560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</xdr:grpSp>
        <xdr:clientData/>
      </xdr:twoCellAnchor>
    </mc:Choice>
    <mc:Fallback/>
  </mc:AlternateContent>
  <xdr:oneCellAnchor>
    <xdr:from>
      <xdr:col>18</xdr:col>
      <xdr:colOff>1271310</xdr:colOff>
      <xdr:row>1</xdr:row>
      <xdr:rowOff>44824</xdr:rowOff>
    </xdr:from>
    <xdr:ext cx="1325166" cy="381000"/>
    <xdr:pic>
      <xdr:nvPicPr>
        <xdr:cNvPr id="2031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184150</xdr:colOff>
      <xdr:row>4</xdr:row>
      <xdr:rowOff>155575</xdr:rowOff>
    </xdr:from>
    <xdr:to>
      <xdr:col>29</xdr:col>
      <xdr:colOff>44450</xdr:colOff>
      <xdr:row>11</xdr:row>
      <xdr:rowOff>15875</xdr:rowOff>
    </xdr:to>
    <xdr:sp macro="" textlink="">
      <xdr:nvSpPr>
        <xdr:cNvPr id="81" name="Phase1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/>
      </xdr:nvSpPr>
      <xdr:spPr>
        <a:xfrm>
          <a:off x="3898900" y="889000"/>
          <a:ext cx="3327400" cy="1193800"/>
        </a:xfrm>
        <a:prstGeom prst="rect">
          <a:avLst/>
        </a:prstGeom>
        <a:solidFill>
          <a:srgbClr val="1F4E78">
            <a:alpha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35560" tIns="0" rIns="3556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r>
            <a:rPr lang="en-US" sz="1000">
              <a:solidFill>
                <a:srgbClr val="1F4E78"/>
              </a:solidFill>
            </a:rPr>
            <a:t>Phase - A</a:t>
          </a:r>
        </a:p>
      </xdr:txBody>
    </xdr:sp>
    <xdr:clientData fLocksWithSheet="0"/>
  </xdr:twoCellAnchor>
  <xdr:twoCellAnchor editAs="oneCell">
    <xdr:from>
      <xdr:col>35</xdr:col>
      <xdr:colOff>95250</xdr:colOff>
      <xdr:row>14</xdr:row>
      <xdr:rowOff>111568</xdr:rowOff>
    </xdr:from>
    <xdr:to>
      <xdr:col>37</xdr:col>
      <xdr:colOff>107950</xdr:colOff>
      <xdr:row>14</xdr:row>
      <xdr:rowOff>111568</xdr:rowOff>
    </xdr:to>
    <xdr:cxnSp macro="">
      <xdr:nvCxnSpPr>
        <xdr:cNvPr id="80" name="ArrowIndex9-1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CxnSpPr>
          <a:stCxn id="578" idx="3"/>
          <a:endCxn id="586" idx="1"/>
        </xdr:cNvCxnSpPr>
      </xdr:nvCxnSpPr>
      <xdr:spPr>
        <a:xfrm>
          <a:off x="8763000" y="27499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28</xdr:col>
      <xdr:colOff>101600</xdr:colOff>
      <xdr:row>8</xdr:row>
      <xdr:rowOff>60768</xdr:rowOff>
    </xdr:from>
    <xdr:to>
      <xdr:col>30</xdr:col>
      <xdr:colOff>114300</xdr:colOff>
      <xdr:row>14</xdr:row>
      <xdr:rowOff>111568</xdr:rowOff>
    </xdr:to>
    <xdr:cxnSp macro="">
      <xdr:nvCxnSpPr>
        <xdr:cNvPr id="79" name="ArrowIndex8-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CxnSpPr>
          <a:stCxn id="570" idx="3"/>
          <a:endCxn id="578" idx="1"/>
        </xdr:cNvCxnSpPr>
      </xdr:nvCxnSpPr>
      <xdr:spPr>
        <a:xfrm>
          <a:off x="7035800" y="1556193"/>
          <a:ext cx="508000" cy="119380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28</xdr:col>
      <xdr:colOff>101600</xdr:colOff>
      <xdr:row>14</xdr:row>
      <xdr:rowOff>111568</xdr:rowOff>
    </xdr:from>
    <xdr:to>
      <xdr:col>30</xdr:col>
      <xdr:colOff>114300</xdr:colOff>
      <xdr:row>20</xdr:row>
      <xdr:rowOff>35368</xdr:rowOff>
    </xdr:to>
    <xdr:cxnSp macro="">
      <xdr:nvCxnSpPr>
        <xdr:cNvPr id="78" name="ArrowIndex7-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CxnSpPr>
          <a:stCxn id="562" idx="3"/>
          <a:endCxn id="578" idx="1"/>
        </xdr:cNvCxnSpPr>
      </xdr:nvCxnSpPr>
      <xdr:spPr>
        <a:xfrm flipV="1">
          <a:off x="7035800" y="2749993"/>
          <a:ext cx="508000" cy="106680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28</xdr:col>
      <xdr:colOff>101600</xdr:colOff>
      <xdr:row>14</xdr:row>
      <xdr:rowOff>111568</xdr:rowOff>
    </xdr:from>
    <xdr:to>
      <xdr:col>30</xdr:col>
      <xdr:colOff>114300</xdr:colOff>
      <xdr:row>14</xdr:row>
      <xdr:rowOff>111568</xdr:rowOff>
    </xdr:to>
    <xdr:cxnSp macro="">
      <xdr:nvCxnSpPr>
        <xdr:cNvPr id="77" name="ArrowIndex6-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CxnSpPr>
          <a:stCxn id="554" idx="3"/>
          <a:endCxn id="578" idx="1"/>
        </xdr:cNvCxnSpPr>
      </xdr:nvCxnSpPr>
      <xdr:spPr>
        <a:xfrm>
          <a:off x="7035800" y="27499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18</xdr:col>
      <xdr:colOff>241300</xdr:colOff>
      <xdr:row>10</xdr:row>
      <xdr:rowOff>93405</xdr:rowOff>
    </xdr:from>
    <xdr:to>
      <xdr:col>18</xdr:col>
      <xdr:colOff>241300</xdr:colOff>
      <xdr:row>18</xdr:row>
      <xdr:rowOff>3176</xdr:rowOff>
    </xdr:to>
    <xdr:cxnSp macro="">
      <xdr:nvCxnSpPr>
        <xdr:cNvPr id="76" name="ArrowIndex5-2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CxnSpPr>
          <a:stCxn id="551" idx="2"/>
          <a:endCxn id="540" idx="0"/>
        </xdr:cNvCxnSpPr>
      </xdr:nvCxnSpPr>
      <xdr:spPr>
        <a:xfrm>
          <a:off x="4699000" y="1969830"/>
          <a:ext cx="0" cy="1433771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107950</xdr:colOff>
      <xdr:row>8</xdr:row>
      <xdr:rowOff>60768</xdr:rowOff>
    </xdr:from>
    <xdr:to>
      <xdr:col>23</xdr:col>
      <xdr:colOff>120650</xdr:colOff>
      <xdr:row>8</xdr:row>
      <xdr:rowOff>60768</xdr:rowOff>
    </xdr:to>
    <xdr:cxnSp macro="">
      <xdr:nvCxnSpPr>
        <xdr:cNvPr id="75" name="ArrowIndex5-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>
          <a:stCxn id="546" idx="3"/>
          <a:endCxn id="570" idx="1"/>
        </xdr:cNvCxnSpPr>
      </xdr:nvCxnSpPr>
      <xdr:spPr>
        <a:xfrm>
          <a:off x="5308600" y="15561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107950</xdr:colOff>
      <xdr:row>20</xdr:row>
      <xdr:rowOff>35368</xdr:rowOff>
    </xdr:from>
    <xdr:to>
      <xdr:col>23</xdr:col>
      <xdr:colOff>120650</xdr:colOff>
      <xdr:row>20</xdr:row>
      <xdr:rowOff>35368</xdr:rowOff>
    </xdr:to>
    <xdr:cxnSp macro="">
      <xdr:nvCxnSpPr>
        <xdr:cNvPr id="74" name="ArrowIndex4-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>
          <a:stCxn id="538" idx="3"/>
          <a:endCxn id="562" idx="1"/>
        </xdr:cNvCxnSpPr>
      </xdr:nvCxnSpPr>
      <xdr:spPr>
        <a:xfrm>
          <a:off x="5308600" y="38167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107950</xdr:colOff>
      <xdr:row>14</xdr:row>
      <xdr:rowOff>111568</xdr:rowOff>
    </xdr:from>
    <xdr:to>
      <xdr:col>23</xdr:col>
      <xdr:colOff>120650</xdr:colOff>
      <xdr:row>14</xdr:row>
      <xdr:rowOff>111568</xdr:rowOff>
    </xdr:to>
    <xdr:cxnSp macro="">
      <xdr:nvCxnSpPr>
        <xdr:cNvPr id="73" name="ArrowIndex3-1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CxnSpPr>
          <a:stCxn id="530" idx="3"/>
          <a:endCxn id="554" idx="1"/>
        </xdr:cNvCxnSpPr>
      </xdr:nvCxnSpPr>
      <xdr:spPr>
        <a:xfrm>
          <a:off x="5308600" y="27499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14</xdr:col>
      <xdr:colOff>114300</xdr:colOff>
      <xdr:row>8</xdr:row>
      <xdr:rowOff>60768</xdr:rowOff>
    </xdr:from>
    <xdr:to>
      <xdr:col>16</xdr:col>
      <xdr:colOff>127000</xdr:colOff>
      <xdr:row>14</xdr:row>
      <xdr:rowOff>111568</xdr:rowOff>
    </xdr:to>
    <xdr:cxnSp macro="">
      <xdr:nvCxnSpPr>
        <xdr:cNvPr id="72" name="ArrowIndex2-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CxnSpPr>
          <a:stCxn id="522" idx="3"/>
          <a:endCxn id="546" idx="1"/>
        </xdr:cNvCxnSpPr>
      </xdr:nvCxnSpPr>
      <xdr:spPr>
        <a:xfrm flipV="1">
          <a:off x="3581400" y="1556193"/>
          <a:ext cx="508000" cy="119380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14</xdr:col>
      <xdr:colOff>114300</xdr:colOff>
      <xdr:row>14</xdr:row>
      <xdr:rowOff>111568</xdr:rowOff>
    </xdr:from>
    <xdr:to>
      <xdr:col>16</xdr:col>
      <xdr:colOff>127000</xdr:colOff>
      <xdr:row>20</xdr:row>
      <xdr:rowOff>35368</xdr:rowOff>
    </xdr:to>
    <xdr:cxnSp macro="">
      <xdr:nvCxnSpPr>
        <xdr:cNvPr id="71" name="ArrowIndex2-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CxnSpPr>
          <a:stCxn id="522" idx="3"/>
          <a:endCxn id="538" idx="1"/>
        </xdr:cNvCxnSpPr>
      </xdr:nvCxnSpPr>
      <xdr:spPr>
        <a:xfrm>
          <a:off x="3581400" y="2749993"/>
          <a:ext cx="508000" cy="106680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14</xdr:col>
      <xdr:colOff>114300</xdr:colOff>
      <xdr:row>14</xdr:row>
      <xdr:rowOff>111568</xdr:rowOff>
    </xdr:from>
    <xdr:to>
      <xdr:col>16</xdr:col>
      <xdr:colOff>127000</xdr:colOff>
      <xdr:row>14</xdr:row>
      <xdr:rowOff>111568</xdr:rowOff>
    </xdr:to>
    <xdr:cxnSp macro="">
      <xdr:nvCxnSpPr>
        <xdr:cNvPr id="70" name="ArrowIndex2-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CxnSpPr>
          <a:stCxn id="522" idx="3"/>
          <a:endCxn id="530" idx="1"/>
        </xdr:cNvCxnSpPr>
      </xdr:nvCxnSpPr>
      <xdr:spPr>
        <a:xfrm>
          <a:off x="3581400" y="27499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120650</xdr:colOff>
      <xdr:row>14</xdr:row>
      <xdr:rowOff>111568</xdr:rowOff>
    </xdr:from>
    <xdr:to>
      <xdr:col>9</xdr:col>
      <xdr:colOff>133350</xdr:colOff>
      <xdr:row>14</xdr:row>
      <xdr:rowOff>111568</xdr:rowOff>
    </xdr:to>
    <xdr:cxnSp macro="">
      <xdr:nvCxnSpPr>
        <xdr:cNvPr id="69" name="ArrowIndex1-1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CxnSpPr>
          <a:stCxn id="514" idx="3"/>
          <a:endCxn id="522" idx="1"/>
        </xdr:cNvCxnSpPr>
      </xdr:nvCxnSpPr>
      <xdr:spPr>
        <a:xfrm>
          <a:off x="1854200" y="2749993"/>
          <a:ext cx="508000" cy="0"/>
        </a:xfrm>
        <a:prstGeom prst="straightConnector1">
          <a:avLst/>
        </a:prstGeom>
        <a:ln w="22225">
          <a:solidFill>
            <a:srgbClr val="A6A6A6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36</xdr:col>
      <xdr:colOff>144221</xdr:colOff>
      <xdr:row>1</xdr:row>
      <xdr:rowOff>121544</xdr:rowOff>
    </xdr:from>
    <xdr:to>
      <xdr:col>40</xdr:col>
      <xdr:colOff>233621</xdr:colOff>
      <xdr:row>2</xdr:row>
      <xdr:rowOff>179894</xdr:rowOff>
    </xdr:to>
    <xdr:sp macro="[0]!ExportPDF" textlink="">
      <xdr:nvSpPr>
        <xdr:cNvPr id="16" name="exportPD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59621" y="207269"/>
          <a:ext cx="1080000" cy="306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0"/>
            <a:t>Export to PDF</a:t>
          </a:r>
        </a:p>
      </xdr:txBody>
    </xdr:sp>
    <xdr:clientData fPrintsWithSheet="0"/>
  </xdr:twoCellAnchor>
  <xdr:twoCellAnchor editAs="oneCell">
    <xdr:from>
      <xdr:col>30</xdr:col>
      <xdr:colOff>241598</xdr:colOff>
      <xdr:row>1</xdr:row>
      <xdr:rowOff>121544</xdr:rowOff>
    </xdr:from>
    <xdr:to>
      <xdr:col>35</xdr:col>
      <xdr:colOff>83348</xdr:colOff>
      <xdr:row>2</xdr:row>
      <xdr:rowOff>179894</xdr:rowOff>
    </xdr:to>
    <xdr:sp macro="[0]!adjustShapes" textlink="">
      <xdr:nvSpPr>
        <xdr:cNvPr id="17" name="adjust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7671098" y="207269"/>
          <a:ext cx="1080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ADJUST</a:t>
          </a:r>
        </a:p>
      </xdr:txBody>
    </xdr:sp>
    <xdr:clientData/>
  </xdr:twoCellAnchor>
  <xdr:twoCellAnchor editAs="oneCell">
    <xdr:from>
      <xdr:col>1</xdr:col>
      <xdr:colOff>162000</xdr:colOff>
      <xdr:row>1</xdr:row>
      <xdr:rowOff>40544</xdr:rowOff>
    </xdr:from>
    <xdr:to>
      <xdr:col>3</xdr:col>
      <xdr:colOff>136941</xdr:colOff>
      <xdr:row>2</xdr:row>
      <xdr:rowOff>262015</xdr:rowOff>
    </xdr:to>
    <xdr:pic>
      <xdr:nvPicPr>
        <xdr:cNvPr id="392" name="mainicon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08529" y="130191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25</xdr:col>
      <xdr:colOff>127324</xdr:colOff>
      <xdr:row>1</xdr:row>
      <xdr:rowOff>49544</xdr:rowOff>
    </xdr:from>
    <xdr:to>
      <xdr:col>29</xdr:col>
      <xdr:colOff>180724</xdr:colOff>
      <xdr:row>2</xdr:row>
      <xdr:rowOff>251894</xdr:rowOff>
    </xdr:to>
    <xdr:grpSp>
      <xdr:nvGrpSpPr>
        <xdr:cNvPr id="203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GrpSpPr/>
      </xdr:nvGrpSpPr>
      <xdr:grpSpPr>
        <a:xfrm>
          <a:off x="6318574" y="135269"/>
          <a:ext cx="1044000" cy="450000"/>
          <a:chOff x="6972831" y="127063"/>
          <a:chExt cx="1044000" cy="450000"/>
        </a:xfrm>
      </xdr:grpSpPr>
      <xdr:sp macro="" textlink="">
        <xdr:nvSpPr>
          <xdr:cNvPr id="204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CC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05" name="Picture 204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CD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2</xdr:col>
      <xdr:colOff>139700</xdr:colOff>
      <xdr:row>12</xdr:row>
      <xdr:rowOff>79376</xdr:rowOff>
    </xdr:from>
    <xdr:to>
      <xdr:col>7</xdr:col>
      <xdr:colOff>120650</xdr:colOff>
      <xdr:row>16</xdr:row>
      <xdr:rowOff>144205</xdr:rowOff>
    </xdr:to>
    <xdr:grpSp>
      <xdr:nvGrpSpPr>
        <xdr:cNvPr id="513" name="ShapeIndex1">
          <a:extLst>
            <a:ext uri="{FF2B5EF4-FFF2-40B4-BE49-F238E27FC236}">
              <a16:creationId xmlns:a16="http://schemas.microsoft.com/office/drawing/2014/main" id="{00000000-0008-0000-0100-000001020000}"/>
            </a:ext>
          </a:extLst>
        </xdr:cNvPr>
        <xdr:cNvGrpSpPr/>
      </xdr:nvGrpSpPr>
      <xdr:grpSpPr>
        <a:xfrm>
          <a:off x="635000" y="2336801"/>
          <a:ext cx="1219200" cy="826829"/>
          <a:chOff x="11743765" y="2450105"/>
          <a:chExt cx="2160000" cy="1249636"/>
        </a:xfrm>
        <a:solidFill>
          <a:srgbClr val="70AD47"/>
        </a:solidFill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514" name="Task">
            <a:extLst>
              <a:ext uri="{FF2B5EF4-FFF2-40B4-BE49-F238E27FC236}">
                <a16:creationId xmlns:a16="http://schemas.microsoft.com/office/drawing/2014/main" id="{00000000-0008-0000-0100-000002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Start</a:t>
            </a:r>
          </a:p>
        </xdr:txBody>
      </xdr:sp>
      <xdr:sp macro="" textlink="" fLocksText="0">
        <xdr:nvSpPr>
          <xdr:cNvPr id="515" name="ES">
            <a:extLst>
              <a:ext uri="{FF2B5EF4-FFF2-40B4-BE49-F238E27FC236}">
                <a16:creationId xmlns:a16="http://schemas.microsoft.com/office/drawing/2014/main" id="{00000000-0008-0000-0100-000003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16" name="DUR">
            <a:extLst>
              <a:ext uri="{FF2B5EF4-FFF2-40B4-BE49-F238E27FC236}">
                <a16:creationId xmlns:a16="http://schemas.microsoft.com/office/drawing/2014/main" id="{00000000-0008-0000-0100-000004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17" name="EF">
            <a:extLst>
              <a:ext uri="{FF2B5EF4-FFF2-40B4-BE49-F238E27FC236}">
                <a16:creationId xmlns:a16="http://schemas.microsoft.com/office/drawing/2014/main" id="{00000000-0008-0000-0100-000005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18" name="LF">
            <a:extLst>
              <a:ext uri="{FF2B5EF4-FFF2-40B4-BE49-F238E27FC236}">
                <a16:creationId xmlns:a16="http://schemas.microsoft.com/office/drawing/2014/main" id="{00000000-0008-0000-0100-000006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19" name="SLACK">
            <a:extLst>
              <a:ext uri="{FF2B5EF4-FFF2-40B4-BE49-F238E27FC236}">
                <a16:creationId xmlns:a16="http://schemas.microsoft.com/office/drawing/2014/main" id="{00000000-0008-0000-0100-000007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20" name="LS">
            <a:extLst>
              <a:ext uri="{FF2B5EF4-FFF2-40B4-BE49-F238E27FC236}">
                <a16:creationId xmlns:a16="http://schemas.microsoft.com/office/drawing/2014/main" id="{00000000-0008-0000-0100-000008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</xdr:grpSp>
    <xdr:clientData fLocksWithSheet="0"/>
  </xdr:twoCellAnchor>
  <xdr:twoCellAnchor editAs="oneCell">
    <xdr:from>
      <xdr:col>9</xdr:col>
      <xdr:colOff>133350</xdr:colOff>
      <xdr:row>12</xdr:row>
      <xdr:rowOff>79376</xdr:rowOff>
    </xdr:from>
    <xdr:to>
      <xdr:col>14</xdr:col>
      <xdr:colOff>114300</xdr:colOff>
      <xdr:row>16</xdr:row>
      <xdr:rowOff>144205</xdr:rowOff>
    </xdr:to>
    <xdr:grpSp>
      <xdr:nvGrpSpPr>
        <xdr:cNvPr id="521" name="ShapeIndex2">
          <a:extLst>
            <a:ext uri="{FF2B5EF4-FFF2-40B4-BE49-F238E27FC236}">
              <a16:creationId xmlns:a16="http://schemas.microsoft.com/office/drawing/2014/main" id="{00000000-0008-0000-0100-000009020000}"/>
            </a:ext>
          </a:extLst>
        </xdr:cNvPr>
        <xdr:cNvGrpSpPr/>
      </xdr:nvGrpSpPr>
      <xdr:grpSpPr>
        <a:xfrm>
          <a:off x="2362200" y="2336801"/>
          <a:ext cx="1219200" cy="826829"/>
          <a:chOff x="11743765" y="2450105"/>
          <a:chExt cx="2160000" cy="1249636"/>
        </a:xfrm>
        <a:solidFill>
          <a:srgbClr val="2E86AB"/>
        </a:solidFill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522" name="Task">
            <a:extLst>
              <a:ext uri="{FF2B5EF4-FFF2-40B4-BE49-F238E27FC236}">
                <a16:creationId xmlns:a16="http://schemas.microsoft.com/office/drawing/2014/main" id="{00000000-0008-0000-0100-00000A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First project meeting</a:t>
            </a:r>
          </a:p>
        </xdr:txBody>
      </xdr:sp>
      <xdr:sp macro="" textlink="" fLocksText="0">
        <xdr:nvSpPr>
          <xdr:cNvPr id="523" name="ES">
            <a:extLst>
              <a:ext uri="{FF2B5EF4-FFF2-40B4-BE49-F238E27FC236}">
                <a16:creationId xmlns:a16="http://schemas.microsoft.com/office/drawing/2014/main" id="{00000000-0008-0000-0100-00000B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24" name="DUR">
            <a:extLst>
              <a:ext uri="{FF2B5EF4-FFF2-40B4-BE49-F238E27FC236}">
                <a16:creationId xmlns:a16="http://schemas.microsoft.com/office/drawing/2014/main" id="{00000000-0008-0000-0100-00000C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  <xdr:sp macro="" textlink="" fLocksText="0">
        <xdr:nvSpPr>
          <xdr:cNvPr id="525" name="EF">
            <a:extLst>
              <a:ext uri="{FF2B5EF4-FFF2-40B4-BE49-F238E27FC236}">
                <a16:creationId xmlns:a16="http://schemas.microsoft.com/office/drawing/2014/main" id="{00000000-0008-0000-0100-00000D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  <xdr:sp macro="" textlink="" fLocksText="0">
        <xdr:nvSpPr>
          <xdr:cNvPr id="526" name="LF">
            <a:extLst>
              <a:ext uri="{FF2B5EF4-FFF2-40B4-BE49-F238E27FC236}">
                <a16:creationId xmlns:a16="http://schemas.microsoft.com/office/drawing/2014/main" id="{00000000-0008-0000-0100-00000E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  <xdr:sp macro="" textlink="" fLocksText="0">
        <xdr:nvSpPr>
          <xdr:cNvPr id="527" name="SLACK">
            <a:extLst>
              <a:ext uri="{FF2B5EF4-FFF2-40B4-BE49-F238E27FC236}">
                <a16:creationId xmlns:a16="http://schemas.microsoft.com/office/drawing/2014/main" id="{00000000-0008-0000-0100-00000F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28" name="LS">
            <a:extLst>
              <a:ext uri="{FF2B5EF4-FFF2-40B4-BE49-F238E27FC236}">
                <a16:creationId xmlns:a16="http://schemas.microsoft.com/office/drawing/2014/main" id="{00000000-0008-0000-0100-000010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</xdr:grpSp>
    <xdr:clientData fLocksWithSheet="0"/>
  </xdr:twoCellAnchor>
  <xdr:twoCellAnchor editAs="oneCell">
    <xdr:from>
      <xdr:col>16</xdr:col>
      <xdr:colOff>127000</xdr:colOff>
      <xdr:row>12</xdr:row>
      <xdr:rowOff>79376</xdr:rowOff>
    </xdr:from>
    <xdr:to>
      <xdr:col>21</xdr:col>
      <xdr:colOff>107950</xdr:colOff>
      <xdr:row>16</xdr:row>
      <xdr:rowOff>144205</xdr:rowOff>
    </xdr:to>
    <xdr:grpSp>
      <xdr:nvGrpSpPr>
        <xdr:cNvPr id="529" name="ShapeIndex3">
          <a:extLst>
            <a:ext uri="{FF2B5EF4-FFF2-40B4-BE49-F238E27FC236}">
              <a16:creationId xmlns:a16="http://schemas.microsoft.com/office/drawing/2014/main" id="{00000000-0008-0000-0100-000011020000}"/>
            </a:ext>
          </a:extLst>
        </xdr:cNvPr>
        <xdr:cNvGrpSpPr/>
      </xdr:nvGrpSpPr>
      <xdr:grpSpPr>
        <a:xfrm>
          <a:off x="4089400" y="2336801"/>
          <a:ext cx="1219200" cy="826829"/>
          <a:chOff x="11743765" y="2450105"/>
          <a:chExt cx="2160000" cy="1249636"/>
        </a:xfrm>
        <a:solidFill>
          <a:srgbClr val="2E86AB"/>
        </a:solidFill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530" name="Task">
            <a:extLst>
              <a:ext uri="{FF2B5EF4-FFF2-40B4-BE49-F238E27FC236}">
                <a16:creationId xmlns:a16="http://schemas.microsoft.com/office/drawing/2014/main" id="{00000000-0008-0000-0100-000012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Target Market Acquired</a:t>
            </a:r>
          </a:p>
        </xdr:txBody>
      </xdr:sp>
      <xdr:sp macro="" textlink="" fLocksText="0">
        <xdr:nvSpPr>
          <xdr:cNvPr id="531" name="ES">
            <a:extLst>
              <a:ext uri="{FF2B5EF4-FFF2-40B4-BE49-F238E27FC236}">
                <a16:creationId xmlns:a16="http://schemas.microsoft.com/office/drawing/2014/main" id="{00000000-0008-0000-0100-000013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  <xdr:sp macro="" textlink="" fLocksText="0">
        <xdr:nvSpPr>
          <xdr:cNvPr id="532" name="DUR">
            <a:extLst>
              <a:ext uri="{FF2B5EF4-FFF2-40B4-BE49-F238E27FC236}">
                <a16:creationId xmlns:a16="http://schemas.microsoft.com/office/drawing/2014/main" id="{00000000-0008-0000-0100-000014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3,1</a:t>
            </a:r>
          </a:p>
        </xdr:txBody>
      </xdr:sp>
      <xdr:sp macro="" textlink="" fLocksText="0">
        <xdr:nvSpPr>
          <xdr:cNvPr id="533" name="EF">
            <a:extLst>
              <a:ext uri="{FF2B5EF4-FFF2-40B4-BE49-F238E27FC236}">
                <a16:creationId xmlns:a16="http://schemas.microsoft.com/office/drawing/2014/main" id="{00000000-0008-0000-0100-000015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5,4</a:t>
            </a:r>
          </a:p>
        </xdr:txBody>
      </xdr:sp>
      <xdr:sp macro="" textlink="" fLocksText="0">
        <xdr:nvSpPr>
          <xdr:cNvPr id="534" name="LF">
            <a:extLst>
              <a:ext uri="{FF2B5EF4-FFF2-40B4-BE49-F238E27FC236}">
                <a16:creationId xmlns:a16="http://schemas.microsoft.com/office/drawing/2014/main" id="{00000000-0008-0000-0100-000016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6,7</a:t>
            </a:r>
          </a:p>
        </xdr:txBody>
      </xdr:sp>
      <xdr:sp macro="" textlink="" fLocksText="0">
        <xdr:nvSpPr>
          <xdr:cNvPr id="535" name="SLACK">
            <a:extLst>
              <a:ext uri="{FF2B5EF4-FFF2-40B4-BE49-F238E27FC236}">
                <a16:creationId xmlns:a16="http://schemas.microsoft.com/office/drawing/2014/main" id="{00000000-0008-0000-0100-000017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1,4</a:t>
            </a:r>
          </a:p>
        </xdr:txBody>
      </xdr:sp>
      <xdr:sp macro="" textlink="" fLocksText="0">
        <xdr:nvSpPr>
          <xdr:cNvPr id="536" name="LS">
            <a:extLst>
              <a:ext uri="{FF2B5EF4-FFF2-40B4-BE49-F238E27FC236}">
                <a16:creationId xmlns:a16="http://schemas.microsoft.com/office/drawing/2014/main" id="{00000000-0008-0000-0100-000018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3,7</a:t>
            </a:r>
          </a:p>
        </xdr:txBody>
      </xdr:sp>
    </xdr:grpSp>
    <xdr:clientData fLocksWithSheet="0"/>
  </xdr:twoCellAnchor>
  <xdr:twoCellAnchor editAs="oneCell">
    <xdr:from>
      <xdr:col>16</xdr:col>
      <xdr:colOff>127000</xdr:colOff>
      <xdr:row>18</xdr:row>
      <xdr:rowOff>3176</xdr:rowOff>
    </xdr:from>
    <xdr:to>
      <xdr:col>21</xdr:col>
      <xdr:colOff>107950</xdr:colOff>
      <xdr:row>22</xdr:row>
      <xdr:rowOff>68005</xdr:rowOff>
    </xdr:to>
    <xdr:grpSp>
      <xdr:nvGrpSpPr>
        <xdr:cNvPr id="537" name="ShapeIndex4">
          <a:extLst>
            <a:ext uri="{FF2B5EF4-FFF2-40B4-BE49-F238E27FC236}">
              <a16:creationId xmlns:a16="http://schemas.microsoft.com/office/drawing/2014/main" id="{00000000-0008-0000-0100-000019020000}"/>
            </a:ext>
          </a:extLst>
        </xdr:cNvPr>
        <xdr:cNvGrpSpPr/>
      </xdr:nvGrpSpPr>
      <xdr:grpSpPr>
        <a:xfrm>
          <a:off x="4089400" y="3403601"/>
          <a:ext cx="1219200" cy="826829"/>
          <a:chOff x="11743765" y="2450105"/>
          <a:chExt cx="2160000" cy="1249636"/>
        </a:xfrm>
        <a:solidFill>
          <a:srgbClr val="C00000"/>
        </a:solidFill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538" name="Task">
            <a:extLst>
              <a:ext uri="{FF2B5EF4-FFF2-40B4-BE49-F238E27FC236}">
                <a16:creationId xmlns:a16="http://schemas.microsoft.com/office/drawing/2014/main" id="{00000000-0008-0000-0100-00001A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Design Approved</a:t>
            </a:r>
          </a:p>
        </xdr:txBody>
      </xdr:sp>
      <xdr:sp macro="" textlink="" fLocksText="0">
        <xdr:nvSpPr>
          <xdr:cNvPr id="539" name="ES">
            <a:extLst>
              <a:ext uri="{FF2B5EF4-FFF2-40B4-BE49-F238E27FC236}">
                <a16:creationId xmlns:a16="http://schemas.microsoft.com/office/drawing/2014/main" id="{00000000-0008-0000-0100-00001B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  <xdr:sp macro="" textlink="" fLocksText="0">
        <xdr:nvSpPr>
          <xdr:cNvPr id="540" name="DUR">
            <a:extLst>
              <a:ext uri="{FF2B5EF4-FFF2-40B4-BE49-F238E27FC236}">
                <a16:creationId xmlns:a16="http://schemas.microsoft.com/office/drawing/2014/main" id="{00000000-0008-0000-0100-00001C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3,2</a:t>
            </a:r>
          </a:p>
        </xdr:txBody>
      </xdr:sp>
      <xdr:sp macro="" textlink="" fLocksText="0">
        <xdr:nvSpPr>
          <xdr:cNvPr id="541" name="EF">
            <a:extLst>
              <a:ext uri="{FF2B5EF4-FFF2-40B4-BE49-F238E27FC236}">
                <a16:creationId xmlns:a16="http://schemas.microsoft.com/office/drawing/2014/main" id="{00000000-0008-0000-0100-00001D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6,6</a:t>
            </a:r>
          </a:p>
        </xdr:txBody>
      </xdr:sp>
      <xdr:sp macro="" textlink="" fLocksText="0">
        <xdr:nvSpPr>
          <xdr:cNvPr id="542" name="LF">
            <a:extLst>
              <a:ext uri="{FF2B5EF4-FFF2-40B4-BE49-F238E27FC236}">
                <a16:creationId xmlns:a16="http://schemas.microsoft.com/office/drawing/2014/main" id="{00000000-0008-0000-0100-00001E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6,6</a:t>
            </a:r>
          </a:p>
        </xdr:txBody>
      </xdr:sp>
      <xdr:sp macro="" textlink="" fLocksText="0">
        <xdr:nvSpPr>
          <xdr:cNvPr id="543" name="SLACK">
            <a:extLst>
              <a:ext uri="{FF2B5EF4-FFF2-40B4-BE49-F238E27FC236}">
                <a16:creationId xmlns:a16="http://schemas.microsoft.com/office/drawing/2014/main" id="{00000000-0008-0000-0100-00001F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44" name="LS">
            <a:extLst>
              <a:ext uri="{FF2B5EF4-FFF2-40B4-BE49-F238E27FC236}">
                <a16:creationId xmlns:a16="http://schemas.microsoft.com/office/drawing/2014/main" id="{00000000-0008-0000-0100-000020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</xdr:grpSp>
    <xdr:clientData fLocksWithSheet="0"/>
  </xdr:twoCellAnchor>
  <xdr:twoCellAnchor editAs="oneCell">
    <xdr:from>
      <xdr:col>16</xdr:col>
      <xdr:colOff>127000</xdr:colOff>
      <xdr:row>6</xdr:row>
      <xdr:rowOff>28576</xdr:rowOff>
    </xdr:from>
    <xdr:to>
      <xdr:col>21</xdr:col>
      <xdr:colOff>107950</xdr:colOff>
      <xdr:row>10</xdr:row>
      <xdr:rowOff>93405</xdr:rowOff>
    </xdr:to>
    <xdr:grpSp>
      <xdr:nvGrpSpPr>
        <xdr:cNvPr id="545" name="ShapeIndex5">
          <a:extLst>
            <a:ext uri="{FF2B5EF4-FFF2-40B4-BE49-F238E27FC236}">
              <a16:creationId xmlns:a16="http://schemas.microsoft.com/office/drawing/2014/main" id="{00000000-0008-0000-0100-000021020000}"/>
            </a:ext>
          </a:extLst>
        </xdr:cNvPr>
        <xdr:cNvGrpSpPr/>
      </xdr:nvGrpSpPr>
      <xdr:grpSpPr>
        <a:xfrm>
          <a:off x="4089400" y="1143001"/>
          <a:ext cx="1219200" cy="826829"/>
          <a:chOff x="11743765" y="2450105"/>
          <a:chExt cx="2160000" cy="1249636"/>
        </a:xfrm>
        <a:solidFill>
          <a:srgbClr val="FFC000"/>
        </a:solidFill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546" name="Task">
            <a:extLst>
              <a:ext uri="{FF2B5EF4-FFF2-40B4-BE49-F238E27FC236}">
                <a16:creationId xmlns:a16="http://schemas.microsoft.com/office/drawing/2014/main" id="{00000000-0008-0000-0100-000022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Content Drafted</a:t>
            </a:r>
          </a:p>
        </xdr:txBody>
      </xdr:sp>
      <xdr:sp macro="" textlink="" fLocksText="0">
        <xdr:nvSpPr>
          <xdr:cNvPr id="547" name="ES">
            <a:extLst>
              <a:ext uri="{FF2B5EF4-FFF2-40B4-BE49-F238E27FC236}">
                <a16:creationId xmlns:a16="http://schemas.microsoft.com/office/drawing/2014/main" id="{00000000-0008-0000-0100-000023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  <xdr:sp macro="" textlink="" fLocksText="0">
        <xdr:nvSpPr>
          <xdr:cNvPr id="548" name="DUR">
            <a:extLst>
              <a:ext uri="{FF2B5EF4-FFF2-40B4-BE49-F238E27FC236}">
                <a16:creationId xmlns:a16="http://schemas.microsoft.com/office/drawing/2014/main" id="{00000000-0008-0000-0100-000024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</a:t>
            </a:r>
          </a:p>
        </xdr:txBody>
      </xdr:sp>
      <xdr:sp macro="" textlink="" fLocksText="0">
        <xdr:nvSpPr>
          <xdr:cNvPr id="549" name="EF">
            <a:extLst>
              <a:ext uri="{FF2B5EF4-FFF2-40B4-BE49-F238E27FC236}">
                <a16:creationId xmlns:a16="http://schemas.microsoft.com/office/drawing/2014/main" id="{00000000-0008-0000-0100-000025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  <xdr:sp macro="" textlink="" fLocksText="0">
        <xdr:nvSpPr>
          <xdr:cNvPr id="550" name="LF">
            <a:extLst>
              <a:ext uri="{FF2B5EF4-FFF2-40B4-BE49-F238E27FC236}">
                <a16:creationId xmlns:a16="http://schemas.microsoft.com/office/drawing/2014/main" id="{00000000-0008-0000-0100-000026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  <xdr:sp macro="" textlink="" fLocksText="0">
        <xdr:nvSpPr>
          <xdr:cNvPr id="551" name="SLACK">
            <a:extLst>
              <a:ext uri="{FF2B5EF4-FFF2-40B4-BE49-F238E27FC236}">
                <a16:creationId xmlns:a16="http://schemas.microsoft.com/office/drawing/2014/main" id="{00000000-0008-0000-0100-000027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52" name="LS">
            <a:extLst>
              <a:ext uri="{FF2B5EF4-FFF2-40B4-BE49-F238E27FC236}">
                <a16:creationId xmlns:a16="http://schemas.microsoft.com/office/drawing/2014/main" id="{00000000-0008-0000-0100-000028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2,3</a:t>
            </a:r>
          </a:p>
        </xdr:txBody>
      </xdr:sp>
    </xdr:grpSp>
    <xdr:clientData fLocksWithSheet="0"/>
  </xdr:twoCellAnchor>
  <xdr:twoCellAnchor editAs="oneCell">
    <xdr:from>
      <xdr:col>23</xdr:col>
      <xdr:colOff>120650</xdr:colOff>
      <xdr:row>12</xdr:row>
      <xdr:rowOff>79376</xdr:rowOff>
    </xdr:from>
    <xdr:to>
      <xdr:col>28</xdr:col>
      <xdr:colOff>101600</xdr:colOff>
      <xdr:row>16</xdr:row>
      <xdr:rowOff>144205</xdr:rowOff>
    </xdr:to>
    <xdr:grpSp>
      <xdr:nvGrpSpPr>
        <xdr:cNvPr id="553" name="ShapeIndex6">
          <a:extLst>
            <a:ext uri="{FF2B5EF4-FFF2-40B4-BE49-F238E27FC236}">
              <a16:creationId xmlns:a16="http://schemas.microsoft.com/office/drawing/2014/main" id="{00000000-0008-0000-0100-000029020000}"/>
            </a:ext>
          </a:extLst>
        </xdr:cNvPr>
        <xdr:cNvGrpSpPr/>
      </xdr:nvGrpSpPr>
      <xdr:grpSpPr>
        <a:xfrm>
          <a:off x="5816600" y="2336801"/>
          <a:ext cx="1219200" cy="826829"/>
          <a:chOff x="11743765" y="2450105"/>
          <a:chExt cx="2160000" cy="1249636"/>
        </a:xfrm>
        <a:solidFill>
          <a:srgbClr val="FFC000"/>
        </a:solidFill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554" name="Task">
            <a:extLst>
              <a:ext uri="{FF2B5EF4-FFF2-40B4-BE49-F238E27FC236}">
                <a16:creationId xmlns:a16="http://schemas.microsoft.com/office/drawing/2014/main" id="{00000000-0008-0000-0100-00002A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Marketing materials Create</a:t>
            </a:r>
          </a:p>
        </xdr:txBody>
      </xdr:sp>
      <xdr:sp macro="" textlink="" fLocksText="0">
        <xdr:nvSpPr>
          <xdr:cNvPr id="555" name="ES">
            <a:extLst>
              <a:ext uri="{FF2B5EF4-FFF2-40B4-BE49-F238E27FC236}">
                <a16:creationId xmlns:a16="http://schemas.microsoft.com/office/drawing/2014/main" id="{00000000-0008-0000-0100-00002B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5,4</a:t>
            </a:r>
          </a:p>
        </xdr:txBody>
      </xdr:sp>
      <xdr:sp macro="" textlink="" fLocksText="0">
        <xdr:nvSpPr>
          <xdr:cNvPr id="556" name="DUR">
            <a:extLst>
              <a:ext uri="{FF2B5EF4-FFF2-40B4-BE49-F238E27FC236}">
                <a16:creationId xmlns:a16="http://schemas.microsoft.com/office/drawing/2014/main" id="{00000000-0008-0000-0100-00002C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2,5</a:t>
            </a:r>
          </a:p>
        </xdr:txBody>
      </xdr:sp>
      <xdr:sp macro="" textlink="" fLocksText="0">
        <xdr:nvSpPr>
          <xdr:cNvPr id="557" name="EF">
            <a:extLst>
              <a:ext uri="{FF2B5EF4-FFF2-40B4-BE49-F238E27FC236}">
                <a16:creationId xmlns:a16="http://schemas.microsoft.com/office/drawing/2014/main" id="{00000000-0008-0000-0100-00002D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7,9</a:t>
            </a:r>
          </a:p>
        </xdr:txBody>
      </xdr:sp>
      <xdr:sp macro="" textlink="" fLocksText="0">
        <xdr:nvSpPr>
          <xdr:cNvPr id="558" name="LF">
            <a:extLst>
              <a:ext uri="{FF2B5EF4-FFF2-40B4-BE49-F238E27FC236}">
                <a16:creationId xmlns:a16="http://schemas.microsoft.com/office/drawing/2014/main" id="{00000000-0008-0000-0100-00002E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  <xdr:sp macro="" textlink="" fLocksText="0">
        <xdr:nvSpPr>
          <xdr:cNvPr id="559" name="SLACK">
            <a:extLst>
              <a:ext uri="{FF2B5EF4-FFF2-40B4-BE49-F238E27FC236}">
                <a16:creationId xmlns:a16="http://schemas.microsoft.com/office/drawing/2014/main" id="{00000000-0008-0000-0100-00002F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1,4</a:t>
            </a:r>
          </a:p>
        </xdr:txBody>
      </xdr:sp>
      <xdr:sp macro="" textlink="" fLocksText="0">
        <xdr:nvSpPr>
          <xdr:cNvPr id="560" name="LS">
            <a:extLst>
              <a:ext uri="{FF2B5EF4-FFF2-40B4-BE49-F238E27FC236}">
                <a16:creationId xmlns:a16="http://schemas.microsoft.com/office/drawing/2014/main" id="{00000000-0008-0000-0100-000030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6,7</a:t>
            </a:r>
          </a:p>
        </xdr:txBody>
      </xdr:sp>
    </xdr:grpSp>
    <xdr:clientData fLocksWithSheet="0"/>
  </xdr:twoCellAnchor>
  <xdr:twoCellAnchor editAs="oneCell">
    <xdr:from>
      <xdr:col>23</xdr:col>
      <xdr:colOff>120650</xdr:colOff>
      <xdr:row>18</xdr:row>
      <xdr:rowOff>3176</xdr:rowOff>
    </xdr:from>
    <xdr:to>
      <xdr:col>28</xdr:col>
      <xdr:colOff>101600</xdr:colOff>
      <xdr:row>22</xdr:row>
      <xdr:rowOff>68005</xdr:rowOff>
    </xdr:to>
    <xdr:grpSp>
      <xdr:nvGrpSpPr>
        <xdr:cNvPr id="561" name="ShapeIndex7">
          <a:extLst>
            <a:ext uri="{FF2B5EF4-FFF2-40B4-BE49-F238E27FC236}">
              <a16:creationId xmlns:a16="http://schemas.microsoft.com/office/drawing/2014/main" id="{00000000-0008-0000-0100-000031020000}"/>
            </a:ext>
          </a:extLst>
        </xdr:cNvPr>
        <xdr:cNvGrpSpPr/>
      </xdr:nvGrpSpPr>
      <xdr:grpSpPr>
        <a:xfrm>
          <a:off x="5816600" y="3403601"/>
          <a:ext cx="1219200" cy="826829"/>
          <a:chOff x="11743765" y="2450105"/>
          <a:chExt cx="2160000" cy="1249636"/>
        </a:xfrm>
        <a:solidFill>
          <a:srgbClr val="C00000"/>
        </a:solidFill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562" name="Task">
            <a:extLst>
              <a:ext uri="{FF2B5EF4-FFF2-40B4-BE49-F238E27FC236}">
                <a16:creationId xmlns:a16="http://schemas.microsoft.com/office/drawing/2014/main" id="{00000000-0008-0000-0100-000032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Website Complete</a:t>
            </a:r>
          </a:p>
        </xdr:txBody>
      </xdr:sp>
      <xdr:sp macro="" textlink="" fLocksText="0">
        <xdr:nvSpPr>
          <xdr:cNvPr id="563" name="ES">
            <a:extLst>
              <a:ext uri="{FF2B5EF4-FFF2-40B4-BE49-F238E27FC236}">
                <a16:creationId xmlns:a16="http://schemas.microsoft.com/office/drawing/2014/main" id="{00000000-0008-0000-0100-000033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6,6</a:t>
            </a:r>
          </a:p>
        </xdr:txBody>
      </xdr:sp>
      <xdr:sp macro="" textlink="" fLocksText="0">
        <xdr:nvSpPr>
          <xdr:cNvPr id="564" name="DUR">
            <a:extLst>
              <a:ext uri="{FF2B5EF4-FFF2-40B4-BE49-F238E27FC236}">
                <a16:creationId xmlns:a16="http://schemas.microsoft.com/office/drawing/2014/main" id="{00000000-0008-0000-0100-000034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2,7</a:t>
            </a:r>
          </a:p>
        </xdr:txBody>
      </xdr:sp>
      <xdr:sp macro="" textlink="" fLocksText="0">
        <xdr:nvSpPr>
          <xdr:cNvPr id="565" name="EF">
            <a:extLst>
              <a:ext uri="{FF2B5EF4-FFF2-40B4-BE49-F238E27FC236}">
                <a16:creationId xmlns:a16="http://schemas.microsoft.com/office/drawing/2014/main" id="{00000000-0008-0000-0100-000035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  <xdr:sp macro="" textlink="" fLocksText="0">
        <xdr:nvSpPr>
          <xdr:cNvPr id="566" name="LF">
            <a:extLst>
              <a:ext uri="{FF2B5EF4-FFF2-40B4-BE49-F238E27FC236}">
                <a16:creationId xmlns:a16="http://schemas.microsoft.com/office/drawing/2014/main" id="{00000000-0008-0000-0100-000036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  <xdr:sp macro="" textlink="" fLocksText="0">
        <xdr:nvSpPr>
          <xdr:cNvPr id="567" name="SLACK">
            <a:extLst>
              <a:ext uri="{FF2B5EF4-FFF2-40B4-BE49-F238E27FC236}">
                <a16:creationId xmlns:a16="http://schemas.microsoft.com/office/drawing/2014/main" id="{00000000-0008-0000-0100-000037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68" name="LS">
            <a:extLst>
              <a:ext uri="{FF2B5EF4-FFF2-40B4-BE49-F238E27FC236}">
                <a16:creationId xmlns:a16="http://schemas.microsoft.com/office/drawing/2014/main" id="{00000000-0008-0000-0100-000038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6,6</a:t>
            </a:r>
          </a:p>
        </xdr:txBody>
      </xdr:sp>
    </xdr:grpSp>
    <xdr:clientData fLocksWithSheet="0"/>
  </xdr:twoCellAnchor>
  <xdr:twoCellAnchor editAs="oneCell">
    <xdr:from>
      <xdr:col>23</xdr:col>
      <xdr:colOff>120650</xdr:colOff>
      <xdr:row>6</xdr:row>
      <xdr:rowOff>28576</xdr:rowOff>
    </xdr:from>
    <xdr:to>
      <xdr:col>28</xdr:col>
      <xdr:colOff>101600</xdr:colOff>
      <xdr:row>10</xdr:row>
      <xdr:rowOff>93405</xdr:rowOff>
    </xdr:to>
    <xdr:grpSp>
      <xdr:nvGrpSpPr>
        <xdr:cNvPr id="569" name="ShapeIndex8">
          <a:extLst>
            <a:ext uri="{FF2B5EF4-FFF2-40B4-BE49-F238E27FC236}">
              <a16:creationId xmlns:a16="http://schemas.microsoft.com/office/drawing/2014/main" id="{00000000-0008-0000-0100-000039020000}"/>
            </a:ext>
          </a:extLst>
        </xdr:cNvPr>
        <xdr:cNvGrpSpPr/>
      </xdr:nvGrpSpPr>
      <xdr:grpSpPr>
        <a:xfrm>
          <a:off x="5816600" y="1143001"/>
          <a:ext cx="1219200" cy="826829"/>
          <a:chOff x="11743765" y="2450105"/>
          <a:chExt cx="2160000" cy="1249636"/>
        </a:xfrm>
        <a:solidFill>
          <a:srgbClr val="2E86AB"/>
        </a:solidFill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570" name="Task">
            <a:extLst>
              <a:ext uri="{FF2B5EF4-FFF2-40B4-BE49-F238E27FC236}">
                <a16:creationId xmlns:a16="http://schemas.microsoft.com/office/drawing/2014/main" id="{00000000-0008-0000-0100-00003A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Finalized Content</a:t>
            </a:r>
          </a:p>
        </xdr:txBody>
      </xdr:sp>
      <xdr:sp macro="" textlink="" fLocksText="0">
        <xdr:nvSpPr>
          <xdr:cNvPr id="571" name="ES">
            <a:extLst>
              <a:ext uri="{FF2B5EF4-FFF2-40B4-BE49-F238E27FC236}">
                <a16:creationId xmlns:a16="http://schemas.microsoft.com/office/drawing/2014/main" id="{00000000-0008-0000-0100-00003B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  <xdr:sp macro="" textlink="" fLocksText="0">
        <xdr:nvSpPr>
          <xdr:cNvPr id="572" name="DUR">
            <a:extLst>
              <a:ext uri="{FF2B5EF4-FFF2-40B4-BE49-F238E27FC236}">
                <a16:creationId xmlns:a16="http://schemas.microsoft.com/office/drawing/2014/main" id="{00000000-0008-0000-0100-00003C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2,6</a:t>
            </a:r>
          </a:p>
        </xdr:txBody>
      </xdr:sp>
      <xdr:sp macro="" textlink="" fLocksText="0">
        <xdr:nvSpPr>
          <xdr:cNvPr id="573" name="EF">
            <a:extLst>
              <a:ext uri="{FF2B5EF4-FFF2-40B4-BE49-F238E27FC236}">
                <a16:creationId xmlns:a16="http://schemas.microsoft.com/office/drawing/2014/main" id="{00000000-0008-0000-0100-00003D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5,9</a:t>
            </a:r>
          </a:p>
        </xdr:txBody>
      </xdr:sp>
      <xdr:sp macro="" textlink="" fLocksText="0">
        <xdr:nvSpPr>
          <xdr:cNvPr id="574" name="LF">
            <a:extLst>
              <a:ext uri="{FF2B5EF4-FFF2-40B4-BE49-F238E27FC236}">
                <a16:creationId xmlns:a16="http://schemas.microsoft.com/office/drawing/2014/main" id="{00000000-0008-0000-0100-00003E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  <xdr:sp macro="" textlink="" fLocksText="0">
        <xdr:nvSpPr>
          <xdr:cNvPr id="575" name="SLACK">
            <a:extLst>
              <a:ext uri="{FF2B5EF4-FFF2-40B4-BE49-F238E27FC236}">
                <a16:creationId xmlns:a16="http://schemas.microsoft.com/office/drawing/2014/main" id="{00000000-0008-0000-0100-00003F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3,3</a:t>
            </a:r>
          </a:p>
        </xdr:txBody>
      </xdr:sp>
      <xdr:sp macro="" textlink="" fLocksText="0">
        <xdr:nvSpPr>
          <xdr:cNvPr id="576" name="LS">
            <a:extLst>
              <a:ext uri="{FF2B5EF4-FFF2-40B4-BE49-F238E27FC236}">
                <a16:creationId xmlns:a16="http://schemas.microsoft.com/office/drawing/2014/main" id="{00000000-0008-0000-0100-000040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6,6</a:t>
            </a:r>
          </a:p>
        </xdr:txBody>
      </xdr:sp>
    </xdr:grpSp>
    <xdr:clientData fLocksWithSheet="0"/>
  </xdr:twoCellAnchor>
  <xdr:twoCellAnchor editAs="oneCell">
    <xdr:from>
      <xdr:col>30</xdr:col>
      <xdr:colOff>114300</xdr:colOff>
      <xdr:row>12</xdr:row>
      <xdr:rowOff>79376</xdr:rowOff>
    </xdr:from>
    <xdr:to>
      <xdr:col>35</xdr:col>
      <xdr:colOff>95250</xdr:colOff>
      <xdr:row>16</xdr:row>
      <xdr:rowOff>144205</xdr:rowOff>
    </xdr:to>
    <xdr:grpSp>
      <xdr:nvGrpSpPr>
        <xdr:cNvPr id="577" name="ShapeIndex9">
          <a:extLst>
            <a:ext uri="{FF2B5EF4-FFF2-40B4-BE49-F238E27FC236}">
              <a16:creationId xmlns:a16="http://schemas.microsoft.com/office/drawing/2014/main" id="{00000000-0008-0000-0100-000041020000}"/>
            </a:ext>
          </a:extLst>
        </xdr:cNvPr>
        <xdr:cNvGrpSpPr/>
      </xdr:nvGrpSpPr>
      <xdr:grpSpPr>
        <a:xfrm>
          <a:off x="7543800" y="2336801"/>
          <a:ext cx="1219200" cy="826829"/>
          <a:chOff x="11743765" y="2450105"/>
          <a:chExt cx="2160000" cy="1249636"/>
        </a:xfrm>
        <a:solidFill>
          <a:srgbClr val="FFC000"/>
        </a:solidFill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578" name="Task">
            <a:extLst>
              <a:ext uri="{FF2B5EF4-FFF2-40B4-BE49-F238E27FC236}">
                <a16:creationId xmlns:a16="http://schemas.microsoft.com/office/drawing/2014/main" id="{00000000-0008-0000-0100-000042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Finalized Website</a:t>
            </a:r>
          </a:p>
        </xdr:txBody>
      </xdr:sp>
      <xdr:sp macro="" textlink="" fLocksText="0">
        <xdr:nvSpPr>
          <xdr:cNvPr id="579" name="ES">
            <a:extLst>
              <a:ext uri="{FF2B5EF4-FFF2-40B4-BE49-F238E27FC236}">
                <a16:creationId xmlns:a16="http://schemas.microsoft.com/office/drawing/2014/main" id="{00000000-0008-0000-0100-000043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  <xdr:sp macro="" textlink="" fLocksText="0">
        <xdr:nvSpPr>
          <xdr:cNvPr id="580" name="DUR">
            <a:extLst>
              <a:ext uri="{FF2B5EF4-FFF2-40B4-BE49-F238E27FC236}">
                <a16:creationId xmlns:a16="http://schemas.microsoft.com/office/drawing/2014/main" id="{00000000-0008-0000-0100-000044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</a:t>
            </a:r>
          </a:p>
        </xdr:txBody>
      </xdr:sp>
      <xdr:sp macro="" textlink="" fLocksText="0">
        <xdr:nvSpPr>
          <xdr:cNvPr id="581" name="EF">
            <a:extLst>
              <a:ext uri="{FF2B5EF4-FFF2-40B4-BE49-F238E27FC236}">
                <a16:creationId xmlns:a16="http://schemas.microsoft.com/office/drawing/2014/main" id="{00000000-0008-0000-0100-000045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  <xdr:sp macro="" textlink="" fLocksText="0">
        <xdr:nvSpPr>
          <xdr:cNvPr id="582" name="LF">
            <a:extLst>
              <a:ext uri="{FF2B5EF4-FFF2-40B4-BE49-F238E27FC236}">
                <a16:creationId xmlns:a16="http://schemas.microsoft.com/office/drawing/2014/main" id="{00000000-0008-0000-0100-000046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  <xdr:sp macro="" textlink="" fLocksText="0">
        <xdr:nvSpPr>
          <xdr:cNvPr id="583" name="SLACK">
            <a:extLst>
              <a:ext uri="{FF2B5EF4-FFF2-40B4-BE49-F238E27FC236}">
                <a16:creationId xmlns:a16="http://schemas.microsoft.com/office/drawing/2014/main" id="{00000000-0008-0000-0100-000047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84" name="LS">
            <a:extLst>
              <a:ext uri="{FF2B5EF4-FFF2-40B4-BE49-F238E27FC236}">
                <a16:creationId xmlns:a16="http://schemas.microsoft.com/office/drawing/2014/main" id="{00000000-0008-0000-0100-000048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9,2</a:t>
            </a:r>
          </a:p>
        </xdr:txBody>
      </xdr:sp>
    </xdr:grpSp>
    <xdr:clientData fLocksWithSheet="0"/>
  </xdr:twoCellAnchor>
  <xdr:twoCellAnchor editAs="oneCell">
    <xdr:from>
      <xdr:col>37</xdr:col>
      <xdr:colOff>107950</xdr:colOff>
      <xdr:row>12</xdr:row>
      <xdr:rowOff>79376</xdr:rowOff>
    </xdr:from>
    <xdr:to>
      <xdr:col>42</xdr:col>
      <xdr:colOff>88900</xdr:colOff>
      <xdr:row>16</xdr:row>
      <xdr:rowOff>144205</xdr:rowOff>
    </xdr:to>
    <xdr:grpSp>
      <xdr:nvGrpSpPr>
        <xdr:cNvPr id="585" name="ShapeIndex10">
          <a:extLst>
            <a:ext uri="{FF2B5EF4-FFF2-40B4-BE49-F238E27FC236}">
              <a16:creationId xmlns:a16="http://schemas.microsoft.com/office/drawing/2014/main" id="{00000000-0008-0000-0100-000049020000}"/>
            </a:ext>
          </a:extLst>
        </xdr:cNvPr>
        <xdr:cNvGrpSpPr/>
      </xdr:nvGrpSpPr>
      <xdr:grpSpPr>
        <a:xfrm>
          <a:off x="9271000" y="2336801"/>
          <a:ext cx="1219200" cy="826829"/>
          <a:chOff x="11743765" y="2450105"/>
          <a:chExt cx="2160000" cy="1249636"/>
        </a:xfrm>
        <a:solidFill>
          <a:srgbClr val="70AD47"/>
        </a:solidFill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586" name="Task">
            <a:extLst>
              <a:ext uri="{FF2B5EF4-FFF2-40B4-BE49-F238E27FC236}">
                <a16:creationId xmlns:a16="http://schemas.microsoft.com/office/drawing/2014/main" id="{00000000-0008-0000-0100-00004A02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 b="1">
                <a:solidFill>
                  <a:sysClr val="windowText" lastClr="000000"/>
                </a:solidFill>
              </a:rPr>
              <a:t>End</a:t>
            </a:r>
          </a:p>
        </xdr:txBody>
      </xdr:sp>
      <xdr:sp macro="" textlink="" fLocksText="0">
        <xdr:nvSpPr>
          <xdr:cNvPr id="587" name="ES">
            <a:extLst>
              <a:ext uri="{FF2B5EF4-FFF2-40B4-BE49-F238E27FC236}">
                <a16:creationId xmlns:a16="http://schemas.microsoft.com/office/drawing/2014/main" id="{00000000-0008-0000-0100-00004B02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  <xdr:sp macro="" textlink="" fLocksText="0">
        <xdr:nvSpPr>
          <xdr:cNvPr id="588" name="DUR">
            <a:extLst>
              <a:ext uri="{FF2B5EF4-FFF2-40B4-BE49-F238E27FC236}">
                <a16:creationId xmlns:a16="http://schemas.microsoft.com/office/drawing/2014/main" id="{00000000-0008-0000-0100-00004C02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89" name="EF">
            <a:extLst>
              <a:ext uri="{FF2B5EF4-FFF2-40B4-BE49-F238E27FC236}">
                <a16:creationId xmlns:a16="http://schemas.microsoft.com/office/drawing/2014/main" id="{00000000-0008-0000-0100-00004D02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  <xdr:sp macro="" textlink="" fLocksText="0">
        <xdr:nvSpPr>
          <xdr:cNvPr id="590" name="LF">
            <a:extLst>
              <a:ext uri="{FF2B5EF4-FFF2-40B4-BE49-F238E27FC236}">
                <a16:creationId xmlns:a16="http://schemas.microsoft.com/office/drawing/2014/main" id="{00000000-0008-0000-0100-00004E02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  <xdr:sp macro="" textlink="" fLocksText="0">
        <xdr:nvSpPr>
          <xdr:cNvPr id="591" name="SLACK">
            <a:extLst>
              <a:ext uri="{FF2B5EF4-FFF2-40B4-BE49-F238E27FC236}">
                <a16:creationId xmlns:a16="http://schemas.microsoft.com/office/drawing/2014/main" id="{00000000-0008-0000-0100-00004F02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0</a:t>
            </a:r>
          </a:p>
        </xdr:txBody>
      </xdr:sp>
      <xdr:sp macro="" textlink="" fLocksText="0">
        <xdr:nvSpPr>
          <xdr:cNvPr id="592" name="LS">
            <a:extLst>
              <a:ext uri="{FF2B5EF4-FFF2-40B4-BE49-F238E27FC236}">
                <a16:creationId xmlns:a16="http://schemas.microsoft.com/office/drawing/2014/main" id="{00000000-0008-0000-0100-00005002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grpFill/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r>
              <a:rPr lang="en-US" sz="1000">
                <a:solidFill>
                  <a:sysClr val="windowText" lastClr="000000"/>
                </a:solidFill>
              </a:rPr>
              <a:t>10,3</a:t>
            </a:r>
          </a:p>
        </xdr:txBody>
      </xdr:sp>
    </xdr:grpSp>
    <xdr:clientData fLocksWithSheet="0"/>
  </xdr:twoCellAnchor>
  <xdr:oneCellAnchor>
    <xdr:from>
      <xdr:col>42</xdr:col>
      <xdr:colOff>76200</xdr:colOff>
      <xdr:row>1</xdr:row>
      <xdr:rowOff>47625</xdr:rowOff>
    </xdr:from>
    <xdr:ext cx="1325166" cy="381000"/>
    <xdr:pic>
      <xdr:nvPicPr>
        <xdr:cNvPr id="1592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123</xdr:col>
      <xdr:colOff>0</xdr:colOff>
      <xdr:row>24</xdr:row>
      <xdr:rowOff>0</xdr:rowOff>
    </xdr:from>
    <xdr:to>
      <xdr:col>123</xdr:col>
      <xdr:colOff>1524000</xdr:colOff>
      <xdr:row>24</xdr:row>
      <xdr:rowOff>1033536</xdr:rowOff>
    </xdr:to>
    <xdr:grpSp>
      <xdr:nvGrpSpPr>
        <xdr:cNvPr id="34" name="CompleteInfoGlow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GrpSpPr/>
      </xdr:nvGrpSpPr>
      <xdr:grpSpPr>
        <a:xfrm>
          <a:off x="66719824" y="4818529"/>
          <a:ext cx="1524000" cy="1033536"/>
          <a:chOff x="11743765" y="2450105"/>
          <a:chExt cx="2160000" cy="1249636"/>
        </a:xfrm>
        <a:effectLst>
          <a:glow rad="101600">
            <a:srgbClr val="FF7C80">
              <a:alpha val="60000"/>
            </a:srgbClr>
          </a:glow>
          <a:outerShdw blurRad="76200" sx="97000" sy="97000" algn="ctr" rotWithShape="0">
            <a:srgbClr val="1F4E78">
              <a:alpha val="0"/>
            </a:srgbClr>
          </a:outerShdw>
        </a:effectLst>
      </xdr:grpSpPr>
      <xdr:sp macro="" textlink="" fLocksText="0">
        <xdr:nvSpPr>
          <xdr:cNvPr id="35" name="Task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solidFill>
            <a:srgbClr val="2E86AB">
              <a:alpha val="60000"/>
            </a:srgbClr>
          </a:solidFill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 b="1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36" name="ES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37" name="DUR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38" name="EF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39" name="LF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40" name="SLACK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41" name="LS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</xdr:grpSp>
    <xdr:clientData fLocksWithSheet="0"/>
  </xdr:twoCellAnchor>
  <xdr:twoCellAnchor editAs="oneCell">
    <xdr:from>
      <xdr:col>125</xdr:col>
      <xdr:colOff>0</xdr:colOff>
      <xdr:row>24</xdr:row>
      <xdr:rowOff>0</xdr:rowOff>
    </xdr:from>
    <xdr:to>
      <xdr:col>125</xdr:col>
      <xdr:colOff>1524000</xdr:colOff>
      <xdr:row>24</xdr:row>
      <xdr:rowOff>1033536</xdr:rowOff>
    </xdr:to>
    <xdr:grpSp>
      <xdr:nvGrpSpPr>
        <xdr:cNvPr id="18" name="CompleteInfo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GrpSpPr/>
      </xdr:nvGrpSpPr>
      <xdr:grpSpPr>
        <a:xfrm>
          <a:off x="68703265" y="4818529"/>
          <a:ext cx="1524000" cy="1033536"/>
          <a:chOff x="11743765" y="2450105"/>
          <a:chExt cx="2160000" cy="1249636"/>
        </a:xfrm>
        <a:effectLst>
          <a:outerShdw blurRad="76200" sx="97000" sy="97000" algn="br" rotWithShape="0">
            <a:prstClr val="black">
              <a:alpha val="40000"/>
            </a:prstClr>
          </a:outerShdw>
        </a:effectLst>
      </xdr:grpSpPr>
      <xdr:sp macro="" textlink="" fLocksText="0">
        <xdr:nvSpPr>
          <xdr:cNvPr id="19" name="Task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/>
        </xdr:nvSpPr>
        <xdr:spPr>
          <a:xfrm>
            <a:off x="11743765" y="2748133"/>
            <a:ext cx="2160000" cy="652908"/>
          </a:xfrm>
          <a:prstGeom prst="rect">
            <a:avLst/>
          </a:prstGeom>
          <a:solidFill>
            <a:srgbClr val="2E86AB">
              <a:alpha val="60000"/>
            </a:srgbClr>
          </a:solidFill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 b="1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0" name="ES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/>
        </xdr:nvSpPr>
        <xdr:spPr>
          <a:xfrm>
            <a:off x="1174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indent="0"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1" name="DUR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/>
        </xdr:nvSpPr>
        <xdr:spPr>
          <a:xfrm>
            <a:off x="1246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2" name="EF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SpPr/>
        </xdr:nvSpPr>
        <xdr:spPr>
          <a:xfrm>
            <a:off x="13183765" y="2450105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3" name="LF">
            <a:extLst>
              <a:ext uri="{FF2B5EF4-FFF2-40B4-BE49-F238E27FC236}">
                <a16:creationId xmlns:a16="http://schemas.microsoft.com/office/drawing/2014/main" id="{00000000-0008-0000-0200-000017000000}"/>
              </a:ext>
            </a:extLst>
          </xdr:cNvPr>
          <xdr:cNvSpPr/>
        </xdr:nvSpPr>
        <xdr:spPr>
          <a:xfrm>
            <a:off x="13183765" y="3395051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4" name="SLACK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/>
        </xdr:nvSpPr>
        <xdr:spPr>
          <a:xfrm>
            <a:off x="12463765" y="3395051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  <xdr:sp macro="" textlink="" fLocksText="0">
        <xdr:nvSpPr>
          <xdr:cNvPr id="25" name="LS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/>
        </xdr:nvSpPr>
        <xdr:spPr>
          <a:xfrm>
            <a:off x="11743765" y="3395050"/>
            <a:ext cx="720000" cy="304690"/>
          </a:xfrm>
          <a:prstGeom prst="rect">
            <a:avLst/>
          </a:prstGeom>
          <a:ln w="28575"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en-US" sz="1000">
              <a:solidFill>
                <a:sysClr val="windowText" lastClr="000000"/>
              </a:solidFill>
            </a:endParaRPr>
          </a:p>
        </xdr:txBody>
      </xdr:sp>
    </xdr:grp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1B79A4-7A3E-4043-AA8C-698AA43C2FEA}" name="DataTable" displayName="DataTable" ref="B6:O21" totalsRowShown="0" headerRowDxfId="18" dataDxfId="16" headerRowBorderDxfId="17" tableBorderDxfId="15" totalsRowBorderDxfId="14">
  <tableColumns count="14">
    <tableColumn id="1" xr3:uid="{CDD412FD-760A-4DC3-9746-B75E4200EABB}" name="ID" dataDxfId="13"/>
    <tableColumn id="2" xr3:uid="{96A747BB-BD8A-4DC3-A1B2-95B4A05EAFD6}" name="Description" dataDxfId="12"/>
    <tableColumn id="17" xr3:uid="{6B7050AD-40F7-4DB0-A84F-AA49C50F19FB}" name="Predecessors_x000a_Previous ID" dataDxfId="11"/>
    <tableColumn id="3" xr3:uid="{4CD2F910-12A7-4C6F-9FD9-64EC00DCCD9A}" name="Phase_x000a_(Optional)" dataDxfId="10"/>
    <tableColumn id="11" xr3:uid="{27ED1F0C-18FC-4A4D-9C60-FEB658FB6293}" name="O_x000a_Optimistic Time" dataDxfId="9"/>
    <tableColumn id="10" xr3:uid="{7ED7E463-9F12-425F-BC17-0ABD0CE6D505}" name="P_x000a_Pessimistic Time" dataDxfId="8"/>
    <tableColumn id="9" xr3:uid="{4304683D-F6BE-4565-865A-9E02938DA484}" name="M_x000a_Most likely Time" dataDxfId="7"/>
    <tableColumn id="21" xr3:uid="{59F1DE8A-FADB-4A50-88EF-F46E88BCAA0A}" name="Duration_x000a_(Expected)" dataDxfId="6">
      <calculatedColumnFormula>IF(LEN(B7)&gt;0,IF(AND(ISNUMBER(F7),ISNUMBER(G7),ISNUMBER(H7)),(F7+4*H7+G7)/6,IFERROR(AVERAGE(F7:H7),0)),"")</calculatedColumnFormula>
    </tableColumn>
    <tableColumn id="13" xr3:uid="{FBAAEC60-0D3F-40EA-ABF7-CA228AAA02B0}" name="Early Start" dataDxfId="5">
      <calculatedColumnFormula>IFERROR(IF(ISNUMBER($B7),INDEX(Calculations!P$7:P$206,MATCH($B7,Calculations!$E$7:$E$21,0),1),""),"")</calculatedColumnFormula>
    </tableColumn>
    <tableColumn id="14" xr3:uid="{42FEF033-07C2-4BE0-9FB1-3670C110FB84}" name="Early Finish" dataDxfId="4">
      <calculatedColumnFormula>IFERROR(IF(ISNUMBER($B7),INDEX(Calculations!Q$7:Q$206,MATCH($B7,Calculations!$E$7:$E$21,0),1),""),"")</calculatedColumnFormula>
    </tableColumn>
    <tableColumn id="15" xr3:uid="{11F7BF68-ED01-4128-A194-4FDCDE9B5A20}" name="Late Start" dataDxfId="3">
      <calculatedColumnFormula>IFERROR(IF(ISNUMBER($B7),INDEX(Calculations!R$7:R$206,MATCH($B7,Calculations!$E$7:$E$21,0),1),""),"")</calculatedColumnFormula>
    </tableColumn>
    <tableColumn id="16" xr3:uid="{A0AAC7EB-AEB6-4756-A0CD-4018476F796C}" name="Late Finish" dataDxfId="2">
      <calculatedColumnFormula>IFERROR(IF(ISNUMBER($B7),INDEX(Calculations!S$7:S$206,MATCH($B7,Calculations!$E$7:$E$21,0),1),""),"")</calculatedColumnFormula>
    </tableColumn>
    <tableColumn id="22" xr3:uid="{457EA8C1-2E15-4416-942F-BAB64CD95582}" name="Slack" dataDxfId="1">
      <calculatedColumnFormula>IFERROR(IF(ISNUMBER($B7),INDEX(Calculations!T$7:T$206,MATCH($B7,Calculations!$E$7:$E$21,0),1),""),"")</calculatedColumnFormula>
    </tableColumn>
    <tableColumn id="7" xr3:uid="{4C407FB7-BE34-4D34-860A-47665B2D251E}" name="Shape Color_x000a_(Optional)" dataDxfId="0"/>
  </tableColumns>
  <tableStyleInfo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0E88B-C048-44E2-AB1D-EF033E70DB6B}">
  <sheetPr codeName="Sheet4">
    <pageSetUpPr autoPageBreaks="0" fitToPage="1"/>
  </sheetPr>
  <dimension ref="B1:U206"/>
  <sheetViews>
    <sheetView showGridLines="0" showRowColHeaders="0" tabSelected="1" zoomScale="90" zoomScaleNormal="90" workbookViewId="0">
      <pane ySplit="6" topLeftCell="A7" activePane="bottomLeft" state="frozen"/>
      <selection pane="bottomLeft" activeCell="A7" sqref="A7"/>
    </sheetView>
  </sheetViews>
  <sheetFormatPr defaultColWidth="9.140625" defaultRowHeight="15" x14ac:dyDescent="0.25"/>
  <cols>
    <col min="1" max="1" width="3.7109375" style="1" customWidth="1"/>
    <col min="2" max="2" width="8.7109375" style="2" customWidth="1"/>
    <col min="3" max="3" width="33.7109375" style="1" customWidth="1"/>
    <col min="4" max="4" width="15.7109375" style="10" customWidth="1"/>
    <col min="5" max="5" width="12.85546875" style="1" customWidth="1"/>
    <col min="6" max="7" width="11.7109375" style="10" customWidth="1"/>
    <col min="8" max="8" width="12.28515625" style="10" bestFit="1" customWidth="1"/>
    <col min="9" max="9" width="11.7109375" style="10" customWidth="1"/>
    <col min="10" max="14" width="6.7109375" style="10" customWidth="1"/>
    <col min="15" max="15" width="16.7109375" style="1" customWidth="1"/>
    <col min="16" max="16" width="1.7109375" style="1" customWidth="1"/>
    <col min="17" max="17" width="8.7109375" style="1" customWidth="1"/>
    <col min="18" max="18" width="4.7109375" style="1" customWidth="1"/>
    <col min="19" max="19" width="24.42578125" style="1" bestFit="1" customWidth="1"/>
    <col min="20" max="20" width="11.28515625" style="1" customWidth="1"/>
    <col min="21" max="21" width="4.7109375" style="1" customWidth="1"/>
    <col min="22" max="22" width="2.7109375" style="1" customWidth="1"/>
    <col min="23" max="16384" width="9.140625" style="1"/>
  </cols>
  <sheetData>
    <row r="1" spans="2:21" s="41" customFormat="1" ht="6.75" customHeight="1" x14ac:dyDescent="0.25">
      <c r="B1" s="42"/>
      <c r="C1" s="42"/>
      <c r="D1" s="42"/>
      <c r="F1" s="42"/>
      <c r="G1" s="42"/>
      <c r="H1" s="42"/>
      <c r="I1" s="42"/>
      <c r="J1" s="43"/>
      <c r="K1" s="43"/>
      <c r="L1" s="43"/>
      <c r="M1" s="43"/>
      <c r="N1" s="43"/>
    </row>
    <row r="2" spans="2:21" s="44" customFormat="1" ht="19.899999999999999" customHeight="1" x14ac:dyDescent="0.25">
      <c r="B2" s="45"/>
      <c r="C2" s="135" t="s">
        <v>157</v>
      </c>
      <c r="D2" s="46"/>
      <c r="E2" s="47"/>
      <c r="F2" s="46"/>
      <c r="G2" s="46"/>
      <c r="H2" s="46"/>
      <c r="I2" s="46"/>
      <c r="J2" s="46"/>
      <c r="K2" s="46"/>
      <c r="L2" s="46"/>
      <c r="M2" s="46"/>
      <c r="N2" s="46"/>
      <c r="O2" s="47"/>
      <c r="P2" s="47"/>
      <c r="Q2" s="47"/>
      <c r="R2" s="47"/>
      <c r="S2" s="47"/>
      <c r="T2" s="47"/>
      <c r="U2" s="47"/>
    </row>
    <row r="3" spans="2:21" s="48" customFormat="1" ht="24" customHeight="1" x14ac:dyDescent="0.25">
      <c r="B3" s="64"/>
      <c r="C3" s="105" t="s">
        <v>37</v>
      </c>
      <c r="D3" s="106"/>
      <c r="E3" s="107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107"/>
      <c r="Q3" s="107"/>
      <c r="R3" s="107"/>
      <c r="S3" s="107"/>
      <c r="T3" s="107"/>
      <c r="U3" s="107"/>
    </row>
    <row r="4" spans="2:21" ht="9.9499999999999993" customHeight="1" x14ac:dyDescent="0.25"/>
    <row r="5" spans="2:21" ht="20.100000000000001" customHeight="1" x14ac:dyDescent="0.25">
      <c r="B5" s="169" t="s">
        <v>156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1"/>
      <c r="Q5" s="80" t="s">
        <v>47</v>
      </c>
      <c r="R5" s="71"/>
      <c r="S5" s="71"/>
      <c r="T5" s="71"/>
      <c r="U5" s="79"/>
    </row>
    <row r="6" spans="2:21" ht="39" x14ac:dyDescent="0.25">
      <c r="B6" s="234" t="s">
        <v>0</v>
      </c>
      <c r="C6" s="235" t="s">
        <v>151</v>
      </c>
      <c r="D6" s="236" t="s">
        <v>96</v>
      </c>
      <c r="E6" s="237" t="s">
        <v>106</v>
      </c>
      <c r="F6" s="237" t="s">
        <v>152</v>
      </c>
      <c r="G6" s="237" t="s">
        <v>153</v>
      </c>
      <c r="H6" s="237" t="s">
        <v>155</v>
      </c>
      <c r="I6" s="237" t="s">
        <v>154</v>
      </c>
      <c r="J6" s="238" t="s">
        <v>159</v>
      </c>
      <c r="K6" s="238" t="s">
        <v>160</v>
      </c>
      <c r="L6" s="238" t="s">
        <v>161</v>
      </c>
      <c r="M6" s="238" t="s">
        <v>162</v>
      </c>
      <c r="N6" s="238" t="s">
        <v>90</v>
      </c>
      <c r="O6" s="239" t="s">
        <v>70</v>
      </c>
      <c r="Q6" s="111" t="str">
        <f ca="1">IF(Calculations!EM5&gt;0,"Error Check","")</f>
        <v/>
      </c>
      <c r="R6" s="81" t="s">
        <v>44</v>
      </c>
      <c r="S6" s="81"/>
      <c r="T6" s="81"/>
      <c r="U6" s="82"/>
    </row>
    <row r="7" spans="2:21" ht="16.149999999999999" customHeight="1" x14ac:dyDescent="0.25">
      <c r="B7" s="240">
        <v>1</v>
      </c>
      <c r="C7" s="241" t="s">
        <v>88</v>
      </c>
      <c r="D7" s="242"/>
      <c r="E7" s="242"/>
      <c r="F7" s="243"/>
      <c r="G7" s="243"/>
      <c r="H7" s="243"/>
      <c r="I7" s="244">
        <f>IF(LEN(B7)&gt;0,IF(AND(ISNUMBER(F7),ISNUMBER(G7),ISNUMBER(H7)),(F7+4*H7+G7)/6,IFERROR(AVERAGE(F7:H7),0)),"")</f>
        <v>0</v>
      </c>
      <c r="J7" s="244">
        <f ca="1">IFERROR(IF(ISNUMBER($B7),INDEX(Calculations!P$7:P$206,MATCH($B7,Calculations!$E$7:$E$21,0),1),""),"")</f>
        <v>0</v>
      </c>
      <c r="K7" s="244">
        <f ca="1">IFERROR(IF(ISNUMBER($B7),INDEX(Calculations!Q$7:Q$206,MATCH($B7,Calculations!$E$7:$E$21,0),1),""),"")</f>
        <v>0</v>
      </c>
      <c r="L7" s="244">
        <f ca="1">IFERROR(IF(ISNUMBER($B7),INDEX(Calculations!R$7:R$206,MATCH($B7,Calculations!$E$7:$E$21,0),1),""),"")</f>
        <v>4.4408920985006262E-16</v>
      </c>
      <c r="M7" s="244">
        <f ca="1">IFERROR(IF(ISNUMBER($B7),INDEX(Calculations!S$7:S$206,MATCH($B7,Calculations!$E$7:$E$21,0),1),""),"")</f>
        <v>4.4408920985006262E-16</v>
      </c>
      <c r="N7" s="244">
        <f ca="1">IFERROR(IF(ISNUMBER($B7),INDEX(Calculations!T$7:T$206,MATCH($B7,Calculations!$E$7:$E$21,0),1),""),"")</f>
        <v>0</v>
      </c>
      <c r="O7" s="245" t="s">
        <v>20</v>
      </c>
      <c r="Q7" s="174" t="str">
        <f ca="1">IF(SUM(Calculations!DZ7:EC7,Calculations!EE7:EH7)&gt;0,"← Check","")</f>
        <v/>
      </c>
      <c r="R7" s="159" t="str">
        <f ca="1">Calculations!EL19</f>
        <v/>
      </c>
      <c r="S7" s="159"/>
      <c r="T7" s="159"/>
      <c r="U7" s="160"/>
    </row>
    <row r="8" spans="2:21" ht="16.149999999999999" customHeight="1" x14ac:dyDescent="0.25">
      <c r="B8" s="246">
        <v>2</v>
      </c>
      <c r="C8" s="247" t="s">
        <v>164</v>
      </c>
      <c r="D8" s="248" t="s">
        <v>163</v>
      </c>
      <c r="E8" s="242"/>
      <c r="F8" s="243">
        <v>2</v>
      </c>
      <c r="G8" s="243">
        <v>3</v>
      </c>
      <c r="H8" s="243">
        <v>2.2000000000000002</v>
      </c>
      <c r="I8" s="244">
        <f t="shared" ref="I8:I21" si="0">IF(LEN(B8)&gt;0,IF(AND(ISNUMBER(F8),ISNUMBER(G8),ISNUMBER(H8)),(F8+4*H8+G8)/6,IFERROR(AVERAGE(F8:H8),0)),"")</f>
        <v>2.3000000000000003</v>
      </c>
      <c r="J8" s="244">
        <f ca="1">IFERROR(IF(ISNUMBER($B8),INDEX(Calculations!P$7:P$206,MATCH($B8,Calculations!$E$7:$E$21,0),1),""),"")</f>
        <v>0</v>
      </c>
      <c r="K8" s="244">
        <f ca="1">IFERROR(IF(ISNUMBER($B8),INDEX(Calculations!Q$7:Q$206,MATCH($B8,Calculations!$E$7:$E$21,0),1),""),"")</f>
        <v>2.3000000000000003</v>
      </c>
      <c r="L8" s="244">
        <f ca="1">IFERROR(IF(ISNUMBER($B8),INDEX(Calculations!R$7:R$206,MATCH($B8,Calculations!$E$7:$E$21,0),1),""),"")</f>
        <v>4.4408920985006262E-16</v>
      </c>
      <c r="M8" s="244">
        <f ca="1">IFERROR(IF(ISNUMBER($B8),INDEX(Calculations!S$7:S$206,MATCH($B8,Calculations!$E$7:$E$21,0),1),""),"")</f>
        <v>2.3000000000000007</v>
      </c>
      <c r="N8" s="244">
        <f ca="1">IFERROR(IF(ISNUMBER($B8),INDEX(Calculations!T$7:T$206,MATCH($B8,Calculations!$E$7:$E$21,0),1),""),"")</f>
        <v>0</v>
      </c>
      <c r="O8" s="245" t="s">
        <v>22</v>
      </c>
      <c r="Q8" s="112" t="str">
        <f ca="1">IF(SUM(Calculations!DZ8:EC8,Calculations!EE8:EH8)&gt;0,"← Check","")</f>
        <v/>
      </c>
      <c r="R8" s="161" t="str">
        <f ca="1">Calculations!EL20</f>
        <v>Ready! Click the button to Create your Chart.</v>
      </c>
      <c r="S8" s="161"/>
      <c r="T8" s="161"/>
      <c r="U8" s="162"/>
    </row>
    <row r="9" spans="2:21" ht="16.149999999999999" customHeight="1" x14ac:dyDescent="0.25">
      <c r="B9" s="246">
        <v>3</v>
      </c>
      <c r="C9" s="247" t="s">
        <v>165</v>
      </c>
      <c r="D9" s="248" t="s">
        <v>168</v>
      </c>
      <c r="E9" s="242"/>
      <c r="F9" s="243">
        <v>3</v>
      </c>
      <c r="G9" s="243">
        <v>3.5</v>
      </c>
      <c r="H9" s="243">
        <v>3</v>
      </c>
      <c r="I9" s="244">
        <f t="shared" si="0"/>
        <v>3.0833333333333335</v>
      </c>
      <c r="J9" s="244">
        <f ca="1">IFERROR(IF(ISNUMBER($B9),INDEX(Calculations!P$7:P$206,MATCH($B9,Calculations!$E$7:$E$21,0),1),""),"")</f>
        <v>2.3000000000000003</v>
      </c>
      <c r="K9" s="244">
        <f ca="1">IFERROR(IF(ISNUMBER($B9),INDEX(Calculations!Q$7:Q$206,MATCH($B9,Calculations!$E$7:$E$21,0),1),""),"")</f>
        <v>5.3833333333333337</v>
      </c>
      <c r="L9" s="244">
        <f ca="1">IFERROR(IF(ISNUMBER($B9),INDEX(Calculations!R$7:R$206,MATCH($B9,Calculations!$E$7:$E$21,0),1),""),"")</f>
        <v>3.6500000000000008</v>
      </c>
      <c r="M9" s="244">
        <f ca="1">IFERROR(IF(ISNUMBER($B9),INDEX(Calculations!S$7:S$206,MATCH($B9,Calculations!$E$7:$E$21,0),1),""),"")</f>
        <v>6.7333333333333343</v>
      </c>
      <c r="N9" s="244">
        <f ca="1">IFERROR(IF(ISNUMBER($B9),INDEX(Calculations!T$7:T$206,MATCH($B9,Calculations!$E$7:$E$21,0),1),""),"")</f>
        <v>1.35</v>
      </c>
      <c r="O9" s="245" t="s">
        <v>22</v>
      </c>
      <c r="Q9" s="112" t="str">
        <f ca="1">IF(SUM(Calculations!DZ9:EC9,Calculations!EE9:EH9)&gt;0,"← Check","")</f>
        <v/>
      </c>
      <c r="R9" s="163" t="str">
        <f ca="1">Calculations!EL21</f>
        <v/>
      </c>
      <c r="S9" s="163"/>
      <c r="T9" s="163"/>
      <c r="U9" s="164"/>
    </row>
    <row r="10" spans="2:21" ht="16.149999999999999" customHeight="1" x14ac:dyDescent="0.25">
      <c r="B10" s="246">
        <v>4</v>
      </c>
      <c r="C10" s="247" t="s">
        <v>166</v>
      </c>
      <c r="D10" s="248" t="s">
        <v>177</v>
      </c>
      <c r="E10" s="242"/>
      <c r="F10" s="243">
        <v>3</v>
      </c>
      <c r="G10" s="243">
        <v>3.6</v>
      </c>
      <c r="H10" s="243">
        <v>3.2</v>
      </c>
      <c r="I10" s="244">
        <f t="shared" si="0"/>
        <v>3.2333333333333338</v>
      </c>
      <c r="J10" s="244">
        <f ca="1">IFERROR(IF(ISNUMBER($B10),INDEX(Calculations!P$7:P$206,MATCH($B10,Calculations!$E$7:$E$21,0),1),""),"")</f>
        <v>3.3333333333333339</v>
      </c>
      <c r="K10" s="244">
        <f ca="1">IFERROR(IF(ISNUMBER($B10),INDEX(Calculations!Q$7:Q$206,MATCH($B10,Calculations!$E$7:$E$21,0),1),""),"")</f>
        <v>6.5666666666666682</v>
      </c>
      <c r="L10" s="244">
        <f ca="1">IFERROR(IF(ISNUMBER($B10),INDEX(Calculations!R$7:R$206,MATCH($B10,Calculations!$E$7:$E$21,0),1),""),"")</f>
        <v>3.3333333333333344</v>
      </c>
      <c r="M10" s="244">
        <f ca="1">IFERROR(IF(ISNUMBER($B10),INDEX(Calculations!S$7:S$206,MATCH($B10,Calculations!$E$7:$E$21,0),1),""),"")</f>
        <v>6.5666666666666682</v>
      </c>
      <c r="N10" s="244">
        <f ca="1">IFERROR(IF(ISNUMBER($B10),INDEX(Calculations!T$7:T$206,MATCH($B10,Calculations!$E$7:$E$21,0),1),""),"")</f>
        <v>0</v>
      </c>
      <c r="O10" s="245" t="s">
        <v>42</v>
      </c>
      <c r="Q10" s="112" t="str">
        <f ca="1">IF(SUM(Calculations!DZ10:EC10,Calculations!EE10:EH10)&gt;0,"← Check","")</f>
        <v/>
      </c>
      <c r="S10" s="50"/>
      <c r="T10" s="50"/>
      <c r="U10" s="50"/>
    </row>
    <row r="11" spans="2:21" ht="16.149999999999999" customHeight="1" x14ac:dyDescent="0.25">
      <c r="B11" s="246">
        <v>5</v>
      </c>
      <c r="C11" s="247" t="s">
        <v>167</v>
      </c>
      <c r="D11" s="248" t="s">
        <v>168</v>
      </c>
      <c r="E11" s="242" t="s">
        <v>150</v>
      </c>
      <c r="F11" s="243">
        <v>1</v>
      </c>
      <c r="G11" s="243">
        <v>1.2</v>
      </c>
      <c r="H11" s="243">
        <v>1</v>
      </c>
      <c r="I11" s="244">
        <f t="shared" si="0"/>
        <v>1.0333333333333334</v>
      </c>
      <c r="J11" s="244">
        <f ca="1">IFERROR(IF(ISNUMBER($B11),INDEX(Calculations!P$7:P$206,MATCH($B11,Calculations!$E$7:$E$21,0),1),""),"")</f>
        <v>2.3000000000000003</v>
      </c>
      <c r="K11" s="244">
        <f ca="1">IFERROR(IF(ISNUMBER($B11),INDEX(Calculations!Q$7:Q$206,MATCH($B11,Calculations!$E$7:$E$21,0),1),""),"")</f>
        <v>3.3333333333333339</v>
      </c>
      <c r="L11" s="244">
        <f ca="1">IFERROR(IF(ISNUMBER($B11),INDEX(Calculations!R$7:R$206,MATCH($B11,Calculations!$E$7:$E$21,0),1),""),"")</f>
        <v>2.3000000000000007</v>
      </c>
      <c r="M11" s="244">
        <f ca="1">IFERROR(IF(ISNUMBER($B11),INDEX(Calculations!S$7:S$206,MATCH($B11,Calculations!$E$7:$E$21,0),1),""),"")</f>
        <v>3.3333333333333344</v>
      </c>
      <c r="N11" s="244">
        <f ca="1">IFERROR(IF(ISNUMBER($B11),INDEX(Calculations!T$7:T$206,MATCH($B11,Calculations!$E$7:$E$21,0),1),""),"")</f>
        <v>0</v>
      </c>
      <c r="O11" s="245" t="s">
        <v>24</v>
      </c>
      <c r="Q11" s="112" t="str">
        <f ca="1">IF(SUM(Calculations!DZ11:EC11,Calculations!EE11:EH11)&gt;0,"← Check","")</f>
        <v/>
      </c>
      <c r="R11" s="172"/>
      <c r="S11" s="122" t="s">
        <v>45</v>
      </c>
      <c r="T11" s="122"/>
      <c r="U11" s="124"/>
    </row>
    <row r="12" spans="2:21" ht="16.149999999999999" customHeight="1" x14ac:dyDescent="0.25">
      <c r="B12" s="246">
        <v>6</v>
      </c>
      <c r="C12" s="247" t="s">
        <v>169</v>
      </c>
      <c r="D12" s="248" t="s">
        <v>170</v>
      </c>
      <c r="E12" s="242"/>
      <c r="F12" s="243">
        <v>2</v>
      </c>
      <c r="G12" s="243">
        <v>3</v>
      </c>
      <c r="H12" s="243">
        <v>2.5</v>
      </c>
      <c r="I12" s="244">
        <f t="shared" si="0"/>
        <v>2.5</v>
      </c>
      <c r="J12" s="244">
        <f ca="1">IFERROR(IF(ISNUMBER($B12),INDEX(Calculations!P$7:P$206,MATCH($B12,Calculations!$E$7:$E$21,0),1),""),"")</f>
        <v>5.3833333333333337</v>
      </c>
      <c r="K12" s="244">
        <f ca="1">IFERROR(IF(ISNUMBER($B12),INDEX(Calculations!Q$7:Q$206,MATCH($B12,Calculations!$E$7:$E$21,0),1),""),"")</f>
        <v>7.8833333333333337</v>
      </c>
      <c r="L12" s="244">
        <f ca="1">IFERROR(IF(ISNUMBER($B12),INDEX(Calculations!R$7:R$206,MATCH($B12,Calculations!$E$7:$E$21,0),1),""),"")</f>
        <v>6.7333333333333343</v>
      </c>
      <c r="M12" s="244">
        <f ca="1">IFERROR(IF(ISNUMBER($B12),INDEX(Calculations!S$7:S$206,MATCH($B12,Calculations!$E$7:$E$21,0),1),""),"")</f>
        <v>9.2333333333333343</v>
      </c>
      <c r="N12" s="244">
        <f ca="1">IFERROR(IF(ISNUMBER($B12),INDEX(Calculations!T$7:T$206,MATCH($B12,Calculations!$E$7:$E$21,0),1),""),"")</f>
        <v>1.35</v>
      </c>
      <c r="O12" s="245" t="s">
        <v>23</v>
      </c>
      <c r="Q12" s="112" t="str">
        <f ca="1">IF(SUM(Calculations!DZ12:EC12,Calculations!EE12:EH12)&gt;0,"← Check","")</f>
        <v/>
      </c>
      <c r="R12" s="72"/>
      <c r="S12" s="72"/>
      <c r="T12" s="72"/>
      <c r="U12" s="73"/>
    </row>
    <row r="13" spans="2:21" ht="16.149999999999999" customHeight="1" x14ac:dyDescent="0.25">
      <c r="B13" s="246">
        <v>7</v>
      </c>
      <c r="C13" s="247" t="s">
        <v>171</v>
      </c>
      <c r="D13" s="248" t="s">
        <v>172</v>
      </c>
      <c r="E13" s="242"/>
      <c r="F13" s="243">
        <v>2</v>
      </c>
      <c r="G13" s="243">
        <v>4</v>
      </c>
      <c r="H13" s="243">
        <v>2.5</v>
      </c>
      <c r="I13" s="244">
        <f t="shared" si="0"/>
        <v>2.6666666666666665</v>
      </c>
      <c r="J13" s="244">
        <f ca="1">IFERROR(IF(ISNUMBER($B13),INDEX(Calculations!P$7:P$206,MATCH($B13,Calculations!$E$7:$E$21,0),1),""),"")</f>
        <v>6.5666666666666682</v>
      </c>
      <c r="K13" s="244">
        <f ca="1">IFERROR(IF(ISNUMBER($B13),INDEX(Calculations!Q$7:Q$206,MATCH($B13,Calculations!$E$7:$E$21,0),1),""),"")</f>
        <v>9.2333333333333343</v>
      </c>
      <c r="L13" s="244">
        <f ca="1">IFERROR(IF(ISNUMBER($B13),INDEX(Calculations!R$7:R$206,MATCH($B13,Calculations!$E$7:$E$21,0),1),""),"")</f>
        <v>6.5666666666666682</v>
      </c>
      <c r="M13" s="244">
        <f ca="1">IFERROR(IF(ISNUMBER($B13),INDEX(Calculations!S$7:S$206,MATCH($B13,Calculations!$E$7:$E$21,0),1),""),"")</f>
        <v>9.2333333333333343</v>
      </c>
      <c r="N13" s="244">
        <f ca="1">IFERROR(IF(ISNUMBER($B13),INDEX(Calculations!T$7:T$206,MATCH($B13,Calculations!$E$7:$E$21,0),1),""),"")</f>
        <v>0</v>
      </c>
      <c r="O13" s="245" t="s">
        <v>42</v>
      </c>
      <c r="Q13" s="112" t="str">
        <f ca="1">IF(SUM(Calculations!DZ13:EC13,Calculations!EE13:EH13)&gt;0,"← Check","")</f>
        <v/>
      </c>
      <c r="R13" s="72"/>
      <c r="S13" s="77" t="s">
        <v>46</v>
      </c>
      <c r="T13" s="108" t="s">
        <v>178</v>
      </c>
      <c r="U13" s="257" t="str">
        <f>IF(LEN(T13)=0,"!","")</f>
        <v/>
      </c>
    </row>
    <row r="14" spans="2:21" ht="16.149999999999999" customHeight="1" x14ac:dyDescent="0.25">
      <c r="B14" s="246">
        <v>8</v>
      </c>
      <c r="C14" s="247" t="s">
        <v>173</v>
      </c>
      <c r="D14" s="248" t="s">
        <v>174</v>
      </c>
      <c r="E14" s="242" t="s">
        <v>150</v>
      </c>
      <c r="F14" s="243">
        <v>2</v>
      </c>
      <c r="G14" s="243">
        <v>3.5</v>
      </c>
      <c r="H14" s="243">
        <v>2.5</v>
      </c>
      <c r="I14" s="244">
        <f t="shared" si="0"/>
        <v>2.5833333333333335</v>
      </c>
      <c r="J14" s="244">
        <f ca="1">IFERROR(IF(ISNUMBER($B14),INDEX(Calculations!P$7:P$206,MATCH($B14,Calculations!$E$7:$E$21,0),1),""),"")</f>
        <v>3.3333333333333339</v>
      </c>
      <c r="K14" s="244">
        <f ca="1">IFERROR(IF(ISNUMBER($B14),INDEX(Calculations!Q$7:Q$206,MATCH($B14,Calculations!$E$7:$E$21,0),1),""),"")</f>
        <v>5.9166666666666679</v>
      </c>
      <c r="L14" s="244">
        <f ca="1">IFERROR(IF(ISNUMBER($B14),INDEX(Calculations!R$7:R$206,MATCH($B14,Calculations!$E$7:$E$21,0),1),""),"")</f>
        <v>6.65</v>
      </c>
      <c r="M14" s="244">
        <f ca="1">IFERROR(IF(ISNUMBER($B14),INDEX(Calculations!S$7:S$206,MATCH($B14,Calculations!$E$7:$E$21,0),1),""),"")</f>
        <v>9.2333333333333343</v>
      </c>
      <c r="N14" s="244">
        <f ca="1">IFERROR(IF(ISNUMBER($B14),INDEX(Calculations!T$7:T$206,MATCH($B14,Calculations!$E$7:$E$21,0),1),""),"")</f>
        <v>3.3166699999999998</v>
      </c>
      <c r="O14" s="245" t="s">
        <v>22</v>
      </c>
      <c r="Q14" s="112" t="str">
        <f ca="1">IF(SUM(Calculations!DZ14:EC14,Calculations!EE14:EH14)&gt;0,"← Check","")</f>
        <v/>
      </c>
      <c r="R14" s="72"/>
      <c r="S14" s="77" t="s">
        <v>114</v>
      </c>
      <c r="T14" s="108" t="s">
        <v>134</v>
      </c>
      <c r="U14" s="257" t="str">
        <f t="shared" ref="U14:U21" si="1">IF(LEN(T14)=0,"!","")</f>
        <v/>
      </c>
    </row>
    <row r="15" spans="2:21" ht="16.149999999999999" customHeight="1" x14ac:dyDescent="0.25">
      <c r="B15" s="246">
        <v>9</v>
      </c>
      <c r="C15" s="247" t="s">
        <v>175</v>
      </c>
      <c r="D15" s="248" t="s">
        <v>176</v>
      </c>
      <c r="E15" s="242"/>
      <c r="F15" s="243">
        <v>1</v>
      </c>
      <c r="G15" s="243">
        <v>1.3</v>
      </c>
      <c r="H15" s="243">
        <v>1</v>
      </c>
      <c r="I15" s="244">
        <f t="shared" si="0"/>
        <v>1.05</v>
      </c>
      <c r="J15" s="244">
        <f ca="1">IFERROR(IF(ISNUMBER($B15),INDEX(Calculations!P$7:P$206,MATCH($B15,Calculations!$E$7:$E$21,0),1),""),"")</f>
        <v>9.2333333333333343</v>
      </c>
      <c r="K15" s="244">
        <f ca="1">IFERROR(IF(ISNUMBER($B15),INDEX(Calculations!Q$7:Q$206,MATCH($B15,Calculations!$E$7:$E$21,0),1),""),"")</f>
        <v>10.283333333333335</v>
      </c>
      <c r="L15" s="244">
        <f ca="1">IFERROR(IF(ISNUMBER($B15),INDEX(Calculations!R$7:R$206,MATCH($B15,Calculations!$E$7:$E$21,0),1),""),"")</f>
        <v>9.2333333333333343</v>
      </c>
      <c r="M15" s="244">
        <f ca="1">IFERROR(IF(ISNUMBER($B15),INDEX(Calculations!S$7:S$206,MATCH($B15,Calculations!$E$7:$E$21,0),1),""),"")</f>
        <v>10.283333333333335</v>
      </c>
      <c r="N15" s="244">
        <f ca="1">IFERROR(IF(ISNUMBER($B15),INDEX(Calculations!T$7:T$206,MATCH($B15,Calculations!$E$7:$E$21,0),1),""),"")</f>
        <v>0</v>
      </c>
      <c r="O15" s="245" t="s">
        <v>23</v>
      </c>
      <c r="Q15" s="112" t="str">
        <f ca="1">IF(SUM(Calculations!DZ15:EC15,Calculations!EE15:EH15)&gt;0,"← Check","")</f>
        <v/>
      </c>
      <c r="R15" s="72"/>
      <c r="S15" s="77" t="s">
        <v>136</v>
      </c>
      <c r="T15" s="108" t="s">
        <v>115</v>
      </c>
      <c r="U15" s="257" t="str">
        <f t="shared" si="1"/>
        <v/>
      </c>
    </row>
    <row r="16" spans="2:21" ht="16.149999999999999" customHeight="1" x14ac:dyDescent="0.25">
      <c r="B16" s="246">
        <v>10</v>
      </c>
      <c r="C16" s="247" t="s">
        <v>89</v>
      </c>
      <c r="D16" s="248" t="s">
        <v>181</v>
      </c>
      <c r="E16" s="242"/>
      <c r="F16" s="243"/>
      <c r="G16" s="243"/>
      <c r="H16" s="243"/>
      <c r="I16" s="244">
        <f t="shared" si="0"/>
        <v>0</v>
      </c>
      <c r="J16" s="244">
        <f ca="1">IFERROR(IF(ISNUMBER($B16),INDEX(Calculations!P$7:P$206,MATCH($B16,Calculations!$E$7:$E$21,0),1),""),"")</f>
        <v>10.283333333333335</v>
      </c>
      <c r="K16" s="244">
        <f ca="1">IFERROR(IF(ISNUMBER($B16),INDEX(Calculations!Q$7:Q$206,MATCH($B16,Calculations!$E$7:$E$21,0),1),""),"")</f>
        <v>10.283333333333335</v>
      </c>
      <c r="L16" s="244">
        <f ca="1">IFERROR(IF(ISNUMBER($B16),INDEX(Calculations!R$7:R$206,MATCH($B16,Calculations!$E$7:$E$21,0),1),""),"")</f>
        <v>10.283333333333335</v>
      </c>
      <c r="M16" s="244">
        <f ca="1">IFERROR(IF(ISNUMBER($B16),INDEX(Calculations!S$7:S$206,MATCH($B16,Calculations!$E$7:$E$21,0),1),""),"")</f>
        <v>10.283333333333335</v>
      </c>
      <c r="N16" s="244">
        <f ca="1">IFERROR(IF(ISNUMBER($B16),INDEX(Calculations!T$7:T$206,MATCH($B16,Calculations!$E$7:$E$21,0),1),""),"")</f>
        <v>0</v>
      </c>
      <c r="O16" s="245" t="s">
        <v>20</v>
      </c>
      <c r="Q16" s="112" t="str">
        <f ca="1">IF(SUM(Calculations!DZ16:EC16,Calculations!EE16:EH16)&gt;0,"← Check","")</f>
        <v/>
      </c>
      <c r="R16" s="72"/>
      <c r="S16" s="78"/>
      <c r="T16" s="72"/>
      <c r="U16" s="256"/>
    </row>
    <row r="17" spans="2:21" ht="16.149999999999999" customHeight="1" x14ac:dyDescent="0.25">
      <c r="B17" s="246"/>
      <c r="C17" s="247"/>
      <c r="D17" s="248"/>
      <c r="E17" s="242"/>
      <c r="F17" s="243"/>
      <c r="G17" s="243"/>
      <c r="H17" s="243"/>
      <c r="I17" s="244" t="str">
        <f t="shared" si="0"/>
        <v/>
      </c>
      <c r="J17" s="244" t="str">
        <f>IFERROR(IF(ISNUMBER($B17),INDEX(Calculations!P$7:P$206,MATCH($B17,Calculations!$E$7:$E$21,0),1),""),"")</f>
        <v/>
      </c>
      <c r="K17" s="244" t="str">
        <f>IFERROR(IF(ISNUMBER($B17),INDEX(Calculations!Q$7:Q$206,MATCH($B17,Calculations!$E$7:$E$21,0),1),""),"")</f>
        <v/>
      </c>
      <c r="L17" s="244" t="str">
        <f>IFERROR(IF(ISNUMBER($B17),INDEX(Calculations!R$7:R$206,MATCH($B17,Calculations!$E$7:$E$21,0),1),""),"")</f>
        <v/>
      </c>
      <c r="M17" s="244" t="str">
        <f>IFERROR(IF(ISNUMBER($B17),INDEX(Calculations!S$7:S$206,MATCH($B17,Calculations!$E$7:$E$21,0),1),""),"")</f>
        <v/>
      </c>
      <c r="N17" s="244" t="str">
        <f>IFERROR(IF(ISNUMBER($B17),INDEX(Calculations!T$7:T$206,MATCH($B17,Calculations!$E$7:$E$21,0),1),""),"")</f>
        <v/>
      </c>
      <c r="O17" s="245"/>
      <c r="Q17" s="112" t="str">
        <f ca="1">IF(SUM(Calculations!DZ17:EC17,Calculations!EE17:EH17)&gt;0,"← Check","")</f>
        <v/>
      </c>
      <c r="R17" s="72"/>
      <c r="S17" s="77" t="s">
        <v>123</v>
      </c>
      <c r="T17" s="108">
        <v>0.8</v>
      </c>
      <c r="U17" s="257" t="str">
        <f>IF(ISNUMBER(T17),"","!")</f>
        <v/>
      </c>
    </row>
    <row r="18" spans="2:21" ht="16.149999999999999" customHeight="1" x14ac:dyDescent="0.25">
      <c r="B18" s="246"/>
      <c r="C18" s="247"/>
      <c r="D18" s="248"/>
      <c r="E18" s="242"/>
      <c r="F18" s="243"/>
      <c r="G18" s="243"/>
      <c r="H18" s="243"/>
      <c r="I18" s="244" t="str">
        <f t="shared" si="0"/>
        <v/>
      </c>
      <c r="J18" s="244" t="str">
        <f>IFERROR(IF(ISNUMBER($B18),INDEX(Calculations!P$7:P$206,MATCH($B18,Calculations!$E$7:$E$21,0),1),""),"")</f>
        <v/>
      </c>
      <c r="K18" s="244" t="str">
        <f>IFERROR(IF(ISNUMBER($B18),INDEX(Calculations!Q$7:Q$206,MATCH($B18,Calculations!$E$7:$E$21,0),1),""),"")</f>
        <v/>
      </c>
      <c r="L18" s="244" t="str">
        <f>IFERROR(IF(ISNUMBER($B18),INDEX(Calculations!R$7:R$206,MATCH($B18,Calculations!$E$7:$E$21,0),1),""),"")</f>
        <v/>
      </c>
      <c r="M18" s="244" t="str">
        <f>IFERROR(IF(ISNUMBER($B18),INDEX(Calculations!S$7:S$206,MATCH($B18,Calculations!$E$7:$E$21,0),1),""),"")</f>
        <v/>
      </c>
      <c r="N18" s="244" t="str">
        <f>IFERROR(IF(ISNUMBER($B18),INDEX(Calculations!T$7:T$206,MATCH($B18,Calculations!$E$7:$E$21,0),1),""),"")</f>
        <v/>
      </c>
      <c r="O18" s="245"/>
      <c r="Q18" s="112" t="str">
        <f ca="1">IF(SUM(Calculations!DZ18:EC18,Calculations!EE18:EH18)&gt;0,"← Check","")</f>
        <v/>
      </c>
      <c r="R18" s="72"/>
      <c r="S18" s="77" t="s">
        <v>124</v>
      </c>
      <c r="T18" s="108">
        <v>0.8</v>
      </c>
      <c r="U18" s="257" t="str">
        <f t="shared" ref="U18:U22" si="2">IF(ISNUMBER(T18),"","!")</f>
        <v/>
      </c>
    </row>
    <row r="19" spans="2:21" ht="16.149999999999999" customHeight="1" x14ac:dyDescent="0.25">
      <c r="B19" s="246"/>
      <c r="C19" s="247"/>
      <c r="D19" s="248"/>
      <c r="E19" s="242"/>
      <c r="F19" s="243"/>
      <c r="G19" s="243"/>
      <c r="H19" s="243"/>
      <c r="I19" s="244" t="str">
        <f t="shared" si="0"/>
        <v/>
      </c>
      <c r="J19" s="244" t="str">
        <f>IFERROR(IF(ISNUMBER($B19),INDEX(Calculations!P$7:P$206,MATCH($B19,Calculations!$E$7:$E$21,0),1),""),"")</f>
        <v/>
      </c>
      <c r="K19" s="244" t="str">
        <f>IFERROR(IF(ISNUMBER($B19),INDEX(Calculations!Q$7:Q$206,MATCH($B19,Calculations!$E$7:$E$21,0),1),""),"")</f>
        <v/>
      </c>
      <c r="L19" s="244" t="str">
        <f>IFERROR(IF(ISNUMBER($B19),INDEX(Calculations!R$7:R$206,MATCH($B19,Calculations!$E$7:$E$21,0),1),""),"")</f>
        <v/>
      </c>
      <c r="M19" s="244" t="str">
        <f>IFERROR(IF(ISNUMBER($B19),INDEX(Calculations!S$7:S$206,MATCH($B19,Calculations!$E$7:$E$21,0),1),""),"")</f>
        <v/>
      </c>
      <c r="N19" s="244" t="str">
        <f>IFERROR(IF(ISNUMBER($B19),INDEX(Calculations!T$7:T$206,MATCH($B19,Calculations!$E$7:$E$21,0),1),""),"")</f>
        <v/>
      </c>
      <c r="O19" s="245"/>
      <c r="Q19" s="112" t="str">
        <f ca="1">IF(SUM(Calculations!DZ19:EC19,Calculations!EE19:EH19)&gt;0,"← Check","")</f>
        <v/>
      </c>
      <c r="R19" s="72"/>
      <c r="S19" s="77" t="s">
        <v>40</v>
      </c>
      <c r="T19" s="108">
        <v>40</v>
      </c>
      <c r="U19" s="257" t="str">
        <f t="shared" si="2"/>
        <v/>
      </c>
    </row>
    <row r="20" spans="2:21" ht="16.149999999999999" customHeight="1" x14ac:dyDescent="0.25">
      <c r="B20" s="246"/>
      <c r="C20" s="247"/>
      <c r="D20" s="248"/>
      <c r="E20" s="242"/>
      <c r="F20" s="243"/>
      <c r="G20" s="243"/>
      <c r="H20" s="243"/>
      <c r="I20" s="244" t="str">
        <f t="shared" si="0"/>
        <v/>
      </c>
      <c r="J20" s="244" t="str">
        <f>IFERROR(IF(ISNUMBER($B20),INDEX(Calculations!P$7:P$206,MATCH($B20,Calculations!$E$7:$E$21,0),1),""),"")</f>
        <v/>
      </c>
      <c r="K20" s="244" t="str">
        <f>IFERROR(IF(ISNUMBER($B20),INDEX(Calculations!Q$7:Q$206,MATCH($B20,Calculations!$E$7:$E$21,0),1),""),"")</f>
        <v/>
      </c>
      <c r="L20" s="244" t="str">
        <f>IFERROR(IF(ISNUMBER($B20),INDEX(Calculations!R$7:R$206,MATCH($B20,Calculations!$E$7:$E$21,0),1),""),"")</f>
        <v/>
      </c>
      <c r="M20" s="244" t="str">
        <f>IFERROR(IF(ISNUMBER($B20),INDEX(Calculations!S$7:S$206,MATCH($B20,Calculations!$E$7:$E$21,0),1),""),"")</f>
        <v/>
      </c>
      <c r="N20" s="244" t="str">
        <f>IFERROR(IF(ISNUMBER($B20),INDEX(Calculations!T$7:T$206,MATCH($B20,Calculations!$E$7:$E$21,0),1),""),"")</f>
        <v/>
      </c>
      <c r="O20" s="245"/>
      <c r="Q20" s="112" t="str">
        <f ca="1">IF(SUM(Calculations!DZ20:EC20,Calculations!EE20:EH20)&gt;0,"← Check","")</f>
        <v/>
      </c>
      <c r="R20" s="72"/>
      <c r="S20" s="77" t="s">
        <v>41</v>
      </c>
      <c r="T20" s="108">
        <v>30</v>
      </c>
      <c r="U20" s="257" t="str">
        <f t="shared" si="2"/>
        <v/>
      </c>
    </row>
    <row r="21" spans="2:21" ht="16.149999999999999" customHeight="1" x14ac:dyDescent="0.25">
      <c r="B21" s="249"/>
      <c r="C21" s="250"/>
      <c r="D21" s="251"/>
      <c r="E21" s="252"/>
      <c r="F21" s="253"/>
      <c r="G21" s="253"/>
      <c r="H21" s="253"/>
      <c r="I21" s="254" t="str">
        <f t="shared" si="0"/>
        <v/>
      </c>
      <c r="J21" s="254" t="str">
        <f>IFERROR(IF(ISNUMBER($B21),INDEX(Calculations!P$7:P$206,MATCH($B21,Calculations!$E$7:$E$21,0),1),""),"")</f>
        <v/>
      </c>
      <c r="K21" s="254" t="str">
        <f>IFERROR(IF(ISNUMBER($B21),INDEX(Calculations!Q$7:Q$206,MATCH($B21,Calculations!$E$7:$E$21,0),1),""),"")</f>
        <v/>
      </c>
      <c r="L21" s="254" t="str">
        <f>IFERROR(IF(ISNUMBER($B21),INDEX(Calculations!R$7:R$206,MATCH($B21,Calculations!$E$7:$E$21,0),1),""),"")</f>
        <v/>
      </c>
      <c r="M21" s="254" t="str">
        <f>IFERROR(IF(ISNUMBER($B21),INDEX(Calculations!S$7:S$206,MATCH($B21,Calculations!$E$7:$E$21,0),1),""),"")</f>
        <v/>
      </c>
      <c r="N21" s="254" t="str">
        <f>IFERROR(IF(ISNUMBER($B21),INDEX(Calculations!T$7:T$206,MATCH($B21,Calculations!$E$7:$E$21,0),1),""),"")</f>
        <v/>
      </c>
      <c r="O21" s="255"/>
      <c r="Q21" s="112" t="str">
        <f ca="1">IF(SUM(Calculations!DZ21:EC21,Calculations!EE21:EH21)&gt;0,"← Check","")</f>
        <v/>
      </c>
      <c r="R21" s="72"/>
      <c r="S21" s="77" t="s">
        <v>116</v>
      </c>
      <c r="T21" s="108" t="s">
        <v>179</v>
      </c>
      <c r="U21" s="257" t="str">
        <f t="shared" si="1"/>
        <v/>
      </c>
    </row>
    <row r="22" spans="2:21" ht="16.149999999999999" customHeight="1" x14ac:dyDescent="0.25">
      <c r="B22" s="181"/>
      <c r="C22" s="182"/>
      <c r="D22" s="183"/>
      <c r="E22" s="184"/>
      <c r="F22" s="185"/>
      <c r="G22" s="185"/>
      <c r="H22" s="185"/>
      <c r="I22" s="186"/>
      <c r="J22" s="186"/>
      <c r="K22" s="186"/>
      <c r="L22" s="186"/>
      <c r="M22" s="186"/>
      <c r="N22" s="186"/>
      <c r="O22" s="184"/>
      <c r="Q22" s="112"/>
      <c r="R22" s="72"/>
      <c r="S22" s="77" t="s">
        <v>73</v>
      </c>
      <c r="T22" s="109">
        <v>10</v>
      </c>
      <c r="U22" s="257" t="str">
        <f t="shared" si="2"/>
        <v/>
      </c>
    </row>
    <row r="23" spans="2:21" ht="16.149999999999999" customHeight="1" x14ac:dyDescent="0.25">
      <c r="B23" s="181"/>
      <c r="C23" s="182"/>
      <c r="D23" s="183"/>
      <c r="E23" s="184"/>
      <c r="F23" s="185"/>
      <c r="G23" s="185"/>
      <c r="H23" s="185"/>
      <c r="I23" s="186"/>
      <c r="J23" s="186"/>
      <c r="K23" s="186"/>
      <c r="L23" s="186"/>
      <c r="M23" s="186"/>
      <c r="N23" s="186"/>
      <c r="O23" s="184"/>
      <c r="Q23" s="112"/>
      <c r="R23" s="75"/>
      <c r="S23" s="75"/>
      <c r="T23" s="75"/>
      <c r="U23" s="74"/>
    </row>
    <row r="24" spans="2:21" ht="16.149999999999999" customHeight="1" x14ac:dyDescent="0.25">
      <c r="B24" s="181"/>
      <c r="C24" s="182"/>
      <c r="D24" s="183"/>
      <c r="E24" s="184"/>
      <c r="F24" s="185"/>
      <c r="G24" s="185"/>
      <c r="H24" s="185"/>
      <c r="I24" s="186"/>
      <c r="J24" s="186"/>
      <c r="K24" s="186"/>
      <c r="L24" s="186"/>
      <c r="M24" s="186"/>
      <c r="N24" s="186"/>
      <c r="O24" s="184"/>
      <c r="Q24" s="112"/>
    </row>
    <row r="25" spans="2:21" ht="16.149999999999999" customHeight="1" x14ac:dyDescent="0.25">
      <c r="B25" s="181"/>
      <c r="C25" s="182"/>
      <c r="D25" s="183"/>
      <c r="E25" s="184"/>
      <c r="F25" s="185"/>
      <c r="G25" s="185"/>
      <c r="H25" s="185"/>
      <c r="I25" s="186"/>
      <c r="J25" s="186"/>
      <c r="K25" s="186"/>
      <c r="L25" s="186"/>
      <c r="M25" s="186"/>
      <c r="N25" s="186"/>
      <c r="O25" s="184"/>
      <c r="Q25" s="112"/>
      <c r="R25" s="173"/>
      <c r="S25" s="122" t="s">
        <v>43</v>
      </c>
      <c r="T25" s="122"/>
      <c r="U25" s="123"/>
    </row>
    <row r="26" spans="2:21" ht="16.149999999999999" customHeight="1" x14ac:dyDescent="0.25">
      <c r="B26" s="181"/>
      <c r="C26" s="182"/>
      <c r="D26" s="183"/>
      <c r="E26" s="184"/>
      <c r="F26" s="185"/>
      <c r="G26" s="185"/>
      <c r="H26" s="185"/>
      <c r="I26" s="186"/>
      <c r="J26" s="186"/>
      <c r="K26" s="186"/>
      <c r="L26" s="186"/>
      <c r="M26" s="186"/>
      <c r="N26" s="186"/>
      <c r="O26" s="184"/>
      <c r="Q26" s="112"/>
      <c r="R26" s="72"/>
      <c r="S26" s="72"/>
      <c r="T26" s="72"/>
      <c r="U26" s="73"/>
    </row>
    <row r="27" spans="2:21" ht="16.149999999999999" customHeight="1" x14ac:dyDescent="0.25">
      <c r="B27" s="181"/>
      <c r="C27" s="182"/>
      <c r="D27" s="183"/>
      <c r="E27" s="184"/>
      <c r="F27" s="185"/>
      <c r="G27" s="185"/>
      <c r="H27" s="185"/>
      <c r="I27" s="186"/>
      <c r="J27" s="186"/>
      <c r="K27" s="186"/>
      <c r="L27" s="186"/>
      <c r="M27" s="186"/>
      <c r="N27" s="186"/>
      <c r="O27" s="184"/>
      <c r="Q27" s="112"/>
      <c r="R27" s="72"/>
      <c r="S27" s="69" t="s">
        <v>50</v>
      </c>
      <c r="T27" s="70" t="s">
        <v>19</v>
      </c>
      <c r="U27" s="73"/>
    </row>
    <row r="28" spans="2:21" ht="16.149999999999999" customHeight="1" x14ac:dyDescent="0.25">
      <c r="B28" s="181"/>
      <c r="C28" s="182"/>
      <c r="D28" s="183"/>
      <c r="E28" s="184"/>
      <c r="F28" s="185"/>
      <c r="G28" s="185"/>
      <c r="H28" s="185"/>
      <c r="I28" s="186"/>
      <c r="J28" s="186"/>
      <c r="K28" s="186"/>
      <c r="L28" s="186"/>
      <c r="M28" s="186"/>
      <c r="N28" s="186"/>
      <c r="O28" s="184"/>
      <c r="Q28" s="112"/>
      <c r="R28" s="72"/>
      <c r="S28" s="110" t="s">
        <v>20</v>
      </c>
      <c r="T28" s="177"/>
      <c r="U28" s="73"/>
    </row>
    <row r="29" spans="2:21" ht="16.149999999999999" customHeight="1" x14ac:dyDescent="0.25">
      <c r="B29" s="181"/>
      <c r="C29" s="182"/>
      <c r="D29" s="183"/>
      <c r="E29" s="184"/>
      <c r="F29" s="185"/>
      <c r="G29" s="185"/>
      <c r="H29" s="185"/>
      <c r="I29" s="186"/>
      <c r="J29" s="186"/>
      <c r="K29" s="186"/>
      <c r="L29" s="186"/>
      <c r="M29" s="186"/>
      <c r="N29" s="186"/>
      <c r="O29" s="184"/>
      <c r="Q29" s="112"/>
      <c r="R29" s="72"/>
      <c r="S29" s="110" t="s">
        <v>21</v>
      </c>
      <c r="T29" s="176"/>
      <c r="U29" s="73"/>
    </row>
    <row r="30" spans="2:21" ht="16.149999999999999" customHeight="1" x14ac:dyDescent="0.25">
      <c r="B30" s="181"/>
      <c r="C30" s="182"/>
      <c r="D30" s="183"/>
      <c r="E30" s="184"/>
      <c r="F30" s="185"/>
      <c r="G30" s="185"/>
      <c r="H30" s="185"/>
      <c r="I30" s="186"/>
      <c r="J30" s="186"/>
      <c r="K30" s="186"/>
      <c r="L30" s="186"/>
      <c r="M30" s="186"/>
      <c r="N30" s="186"/>
      <c r="O30" s="184"/>
      <c r="Q30" s="112"/>
      <c r="R30" s="72"/>
      <c r="S30" s="110" t="s">
        <v>22</v>
      </c>
      <c r="T30" s="175"/>
      <c r="U30" s="73"/>
    </row>
    <row r="31" spans="2:21" ht="16.149999999999999" customHeight="1" x14ac:dyDescent="0.25">
      <c r="B31" s="181"/>
      <c r="C31" s="182"/>
      <c r="D31" s="183"/>
      <c r="E31" s="184"/>
      <c r="F31" s="185"/>
      <c r="G31" s="185"/>
      <c r="H31" s="185"/>
      <c r="I31" s="186"/>
      <c r="J31" s="186"/>
      <c r="K31" s="186"/>
      <c r="L31" s="186"/>
      <c r="M31" s="186"/>
      <c r="N31" s="186"/>
      <c r="O31" s="184"/>
      <c r="Q31" s="112"/>
      <c r="R31" s="72"/>
      <c r="S31" s="110" t="s">
        <v>23</v>
      </c>
      <c r="T31" s="178"/>
      <c r="U31" s="73"/>
    </row>
    <row r="32" spans="2:21" ht="16.149999999999999" customHeight="1" x14ac:dyDescent="0.25">
      <c r="B32" s="181"/>
      <c r="C32" s="182"/>
      <c r="D32" s="183"/>
      <c r="E32" s="184"/>
      <c r="F32" s="185"/>
      <c r="G32" s="185"/>
      <c r="H32" s="185"/>
      <c r="I32" s="186"/>
      <c r="J32" s="186"/>
      <c r="K32" s="186"/>
      <c r="L32" s="186"/>
      <c r="M32" s="186"/>
      <c r="N32" s="186"/>
      <c r="O32" s="184"/>
      <c r="Q32" s="112"/>
      <c r="R32" s="72"/>
      <c r="S32" s="110" t="s">
        <v>24</v>
      </c>
      <c r="T32" s="179"/>
      <c r="U32" s="73"/>
    </row>
    <row r="33" spans="2:21" ht="16.149999999999999" customHeight="1" x14ac:dyDescent="0.25">
      <c r="B33" s="181"/>
      <c r="C33" s="182"/>
      <c r="D33" s="183"/>
      <c r="E33" s="184"/>
      <c r="F33" s="185"/>
      <c r="G33" s="185"/>
      <c r="H33" s="185"/>
      <c r="I33" s="186"/>
      <c r="J33" s="186"/>
      <c r="K33" s="186"/>
      <c r="L33" s="186"/>
      <c r="M33" s="186"/>
      <c r="N33" s="186"/>
      <c r="O33" s="184"/>
      <c r="Q33" s="112"/>
      <c r="R33" s="72"/>
      <c r="S33" s="110" t="s">
        <v>35</v>
      </c>
      <c r="T33" s="109"/>
      <c r="U33" s="73"/>
    </row>
    <row r="34" spans="2:21" ht="16.149999999999999" customHeight="1" x14ac:dyDescent="0.25">
      <c r="B34" s="181"/>
      <c r="C34" s="182"/>
      <c r="D34" s="183"/>
      <c r="E34" s="184"/>
      <c r="F34" s="185"/>
      <c r="G34" s="185"/>
      <c r="H34" s="185"/>
      <c r="I34" s="186"/>
      <c r="J34" s="186"/>
      <c r="K34" s="186"/>
      <c r="L34" s="186"/>
      <c r="M34" s="186"/>
      <c r="N34" s="186"/>
      <c r="O34" s="184"/>
      <c r="Q34" s="112"/>
      <c r="R34" s="72"/>
      <c r="S34" s="110" t="s">
        <v>42</v>
      </c>
      <c r="T34" s="180"/>
      <c r="U34" s="73"/>
    </row>
    <row r="35" spans="2:21" ht="16.149999999999999" customHeight="1" x14ac:dyDescent="0.25">
      <c r="B35" s="181"/>
      <c r="C35" s="182"/>
      <c r="D35" s="183"/>
      <c r="E35" s="184"/>
      <c r="F35" s="185"/>
      <c r="G35" s="185"/>
      <c r="H35" s="185"/>
      <c r="I35" s="186"/>
      <c r="J35" s="186"/>
      <c r="K35" s="186"/>
      <c r="L35" s="186"/>
      <c r="M35" s="186"/>
      <c r="N35" s="186"/>
      <c r="O35" s="184"/>
      <c r="Q35" s="112"/>
      <c r="R35" s="72"/>
      <c r="S35" s="72"/>
      <c r="T35" s="72"/>
      <c r="U35" s="73"/>
    </row>
    <row r="36" spans="2:21" ht="16.149999999999999" customHeight="1" x14ac:dyDescent="0.25">
      <c r="B36" s="181"/>
      <c r="C36" s="182"/>
      <c r="D36" s="183"/>
      <c r="E36" s="184"/>
      <c r="F36" s="185"/>
      <c r="G36" s="185"/>
      <c r="H36" s="185"/>
      <c r="I36" s="186"/>
      <c r="J36" s="186"/>
      <c r="K36" s="186"/>
      <c r="L36" s="186"/>
      <c r="M36" s="186"/>
      <c r="N36" s="186"/>
      <c r="O36" s="184"/>
      <c r="Q36" s="112"/>
      <c r="R36" s="72"/>
      <c r="S36" s="76" t="s">
        <v>36</v>
      </c>
      <c r="T36" s="232"/>
      <c r="U36" s="73"/>
    </row>
    <row r="37" spans="2:21" ht="16.149999999999999" customHeight="1" x14ac:dyDescent="0.25">
      <c r="B37" s="181"/>
      <c r="C37" s="182"/>
      <c r="D37" s="183"/>
      <c r="E37" s="184"/>
      <c r="F37" s="185"/>
      <c r="G37" s="185"/>
      <c r="H37" s="185"/>
      <c r="I37" s="186"/>
      <c r="J37" s="186"/>
      <c r="K37" s="186"/>
      <c r="L37" s="186"/>
      <c r="M37" s="186"/>
      <c r="N37" s="186"/>
      <c r="O37" s="184"/>
      <c r="Q37" s="112"/>
      <c r="R37" s="72"/>
      <c r="S37" s="76" t="s">
        <v>34</v>
      </c>
      <c r="T37" s="233"/>
      <c r="U37" s="73"/>
    </row>
    <row r="38" spans="2:21" ht="16.149999999999999" customHeight="1" x14ac:dyDescent="0.25">
      <c r="B38" s="181"/>
      <c r="C38" s="182"/>
      <c r="D38" s="183"/>
      <c r="E38" s="184"/>
      <c r="F38" s="185"/>
      <c r="G38" s="185"/>
      <c r="H38" s="185"/>
      <c r="I38" s="186"/>
      <c r="J38" s="186"/>
      <c r="K38" s="186"/>
      <c r="L38" s="186"/>
      <c r="M38" s="186"/>
      <c r="N38" s="186"/>
      <c r="O38" s="184"/>
      <c r="Q38" s="112"/>
      <c r="R38" s="75"/>
      <c r="S38" s="75"/>
      <c r="T38" s="75"/>
      <c r="U38" s="74"/>
    </row>
    <row r="39" spans="2:21" ht="16.149999999999999" customHeight="1" x14ac:dyDescent="0.25">
      <c r="B39" s="181"/>
      <c r="C39" s="182"/>
      <c r="D39" s="183"/>
      <c r="E39" s="184"/>
      <c r="F39" s="185"/>
      <c r="G39" s="185"/>
      <c r="H39" s="185"/>
      <c r="I39" s="186"/>
      <c r="J39" s="186"/>
      <c r="K39" s="186"/>
      <c r="L39" s="186"/>
      <c r="M39" s="186"/>
      <c r="N39" s="186"/>
      <c r="O39" s="184"/>
      <c r="Q39" s="112"/>
    </row>
    <row r="40" spans="2:21" ht="16.149999999999999" customHeight="1" x14ac:dyDescent="0.25">
      <c r="B40" s="181"/>
      <c r="C40" s="182"/>
      <c r="D40" s="183"/>
      <c r="E40" s="184"/>
      <c r="F40" s="185"/>
      <c r="G40" s="185"/>
      <c r="H40" s="185"/>
      <c r="I40" s="186"/>
      <c r="J40" s="186"/>
      <c r="K40" s="186"/>
      <c r="L40" s="186"/>
      <c r="M40" s="186"/>
      <c r="N40" s="186"/>
      <c r="O40" s="184"/>
      <c r="Q40" s="112"/>
    </row>
    <row r="41" spans="2:21" ht="16.149999999999999" customHeight="1" x14ac:dyDescent="0.25">
      <c r="B41" s="181"/>
      <c r="C41" s="182"/>
      <c r="D41" s="183"/>
      <c r="E41" s="184"/>
      <c r="F41" s="185"/>
      <c r="G41" s="185"/>
      <c r="H41" s="185"/>
      <c r="I41" s="186"/>
      <c r="J41" s="186"/>
      <c r="K41" s="186"/>
      <c r="L41" s="186"/>
      <c r="M41" s="186"/>
      <c r="N41" s="186"/>
      <c r="O41" s="184"/>
      <c r="Q41" s="112"/>
    </row>
    <row r="42" spans="2:21" ht="16.149999999999999" customHeight="1" x14ac:dyDescent="0.25">
      <c r="B42" s="181"/>
      <c r="C42" s="182"/>
      <c r="D42" s="183"/>
      <c r="E42" s="184"/>
      <c r="F42" s="185"/>
      <c r="G42" s="185"/>
      <c r="H42" s="185"/>
      <c r="I42" s="186"/>
      <c r="J42" s="186"/>
      <c r="K42" s="186"/>
      <c r="L42" s="186"/>
      <c r="M42" s="186"/>
      <c r="N42" s="186"/>
      <c r="O42" s="184"/>
      <c r="Q42" s="112"/>
    </row>
    <row r="43" spans="2:21" ht="16.149999999999999" customHeight="1" x14ac:dyDescent="0.25">
      <c r="B43" s="181"/>
      <c r="C43" s="182"/>
      <c r="D43" s="183"/>
      <c r="E43" s="184"/>
      <c r="F43" s="185"/>
      <c r="G43" s="185"/>
      <c r="H43" s="185"/>
      <c r="I43" s="186"/>
      <c r="J43" s="186"/>
      <c r="K43" s="186"/>
      <c r="L43" s="186"/>
      <c r="M43" s="186"/>
      <c r="N43" s="186"/>
      <c r="O43" s="184"/>
      <c r="Q43" s="112"/>
    </row>
    <row r="44" spans="2:21" ht="16.149999999999999" customHeight="1" x14ac:dyDescent="0.25">
      <c r="B44" s="181"/>
      <c r="C44" s="182"/>
      <c r="D44" s="183"/>
      <c r="E44" s="184"/>
      <c r="F44" s="185"/>
      <c r="G44" s="185"/>
      <c r="H44" s="185"/>
      <c r="I44" s="186"/>
      <c r="J44" s="186"/>
      <c r="K44" s="186"/>
      <c r="L44" s="186"/>
      <c r="M44" s="186"/>
      <c r="N44" s="186"/>
      <c r="O44" s="184"/>
      <c r="Q44" s="112"/>
    </row>
    <row r="45" spans="2:21" ht="16.149999999999999" customHeight="1" x14ac:dyDescent="0.25">
      <c r="B45" s="181"/>
      <c r="C45" s="182"/>
      <c r="D45" s="183"/>
      <c r="E45" s="184"/>
      <c r="F45" s="185"/>
      <c r="G45" s="185"/>
      <c r="H45" s="185"/>
      <c r="I45" s="186"/>
      <c r="J45" s="186"/>
      <c r="K45" s="186"/>
      <c r="L45" s="186"/>
      <c r="M45" s="186"/>
      <c r="N45" s="186"/>
      <c r="O45" s="184"/>
      <c r="Q45" s="112"/>
    </row>
    <row r="46" spans="2:21" ht="16.149999999999999" customHeight="1" x14ac:dyDescent="0.25">
      <c r="B46" s="181"/>
      <c r="C46" s="182"/>
      <c r="D46" s="183"/>
      <c r="E46" s="184"/>
      <c r="F46" s="185"/>
      <c r="G46" s="185"/>
      <c r="H46" s="185"/>
      <c r="I46" s="186"/>
      <c r="J46" s="186"/>
      <c r="K46" s="186"/>
      <c r="L46" s="186"/>
      <c r="M46" s="186"/>
      <c r="N46" s="186"/>
      <c r="O46" s="184"/>
      <c r="Q46" s="112"/>
    </row>
    <row r="47" spans="2:21" ht="16.149999999999999" customHeight="1" x14ac:dyDescent="0.25">
      <c r="B47" s="181"/>
      <c r="C47" s="182"/>
      <c r="D47" s="183"/>
      <c r="E47" s="184"/>
      <c r="F47" s="185"/>
      <c r="G47" s="185"/>
      <c r="H47" s="185"/>
      <c r="I47" s="186"/>
      <c r="J47" s="186"/>
      <c r="K47" s="186"/>
      <c r="L47" s="186"/>
      <c r="M47" s="186"/>
      <c r="N47" s="186"/>
      <c r="O47" s="184"/>
      <c r="Q47" s="112"/>
    </row>
    <row r="48" spans="2:21" ht="16.149999999999999" customHeight="1" x14ac:dyDescent="0.25">
      <c r="B48" s="181"/>
      <c r="C48" s="182"/>
      <c r="D48" s="183"/>
      <c r="E48" s="184"/>
      <c r="F48" s="185"/>
      <c r="G48" s="185"/>
      <c r="H48" s="185"/>
      <c r="I48" s="186"/>
      <c r="J48" s="186"/>
      <c r="K48" s="186"/>
      <c r="L48" s="186"/>
      <c r="M48" s="186"/>
      <c r="N48" s="186"/>
      <c r="O48" s="184"/>
      <c r="Q48" s="112"/>
    </row>
    <row r="49" spans="2:17" ht="16.149999999999999" customHeight="1" x14ac:dyDescent="0.25">
      <c r="B49" s="181"/>
      <c r="C49" s="182"/>
      <c r="D49" s="183"/>
      <c r="E49" s="184"/>
      <c r="F49" s="185"/>
      <c r="G49" s="185"/>
      <c r="H49" s="185"/>
      <c r="I49" s="186"/>
      <c r="J49" s="186"/>
      <c r="K49" s="186"/>
      <c r="L49" s="186"/>
      <c r="M49" s="186"/>
      <c r="N49" s="186"/>
      <c r="O49" s="184"/>
      <c r="Q49" s="112"/>
    </row>
    <row r="50" spans="2:17" ht="16.149999999999999" customHeight="1" x14ac:dyDescent="0.25">
      <c r="B50" s="181"/>
      <c r="C50" s="182"/>
      <c r="D50" s="183"/>
      <c r="E50" s="184"/>
      <c r="F50" s="185"/>
      <c r="G50" s="185"/>
      <c r="H50" s="185"/>
      <c r="I50" s="186"/>
      <c r="J50" s="186"/>
      <c r="K50" s="186"/>
      <c r="L50" s="186"/>
      <c r="M50" s="186"/>
      <c r="N50" s="186"/>
      <c r="O50" s="184"/>
      <c r="Q50" s="112"/>
    </row>
    <row r="51" spans="2:17" ht="16.149999999999999" customHeight="1" x14ac:dyDescent="0.25">
      <c r="B51" s="181"/>
      <c r="C51" s="182"/>
      <c r="D51" s="183"/>
      <c r="E51" s="184"/>
      <c r="F51" s="185"/>
      <c r="G51" s="185"/>
      <c r="H51" s="185"/>
      <c r="I51" s="186"/>
      <c r="J51" s="186"/>
      <c r="K51" s="186"/>
      <c r="L51" s="186"/>
      <c r="M51" s="186"/>
      <c r="N51" s="186"/>
      <c r="O51" s="184"/>
      <c r="Q51" s="112"/>
    </row>
    <row r="52" spans="2:17" ht="16.149999999999999" customHeight="1" x14ac:dyDescent="0.25">
      <c r="B52" s="181"/>
      <c r="C52" s="182"/>
      <c r="D52" s="183"/>
      <c r="E52" s="184"/>
      <c r="F52" s="185"/>
      <c r="G52" s="185"/>
      <c r="H52" s="185"/>
      <c r="I52" s="186"/>
      <c r="J52" s="186"/>
      <c r="K52" s="186"/>
      <c r="L52" s="186"/>
      <c r="M52" s="186"/>
      <c r="N52" s="186"/>
      <c r="O52" s="184"/>
      <c r="Q52" s="112"/>
    </row>
    <row r="53" spans="2:17" ht="16.149999999999999" customHeight="1" x14ac:dyDescent="0.25">
      <c r="B53" s="181"/>
      <c r="C53" s="182"/>
      <c r="D53" s="183"/>
      <c r="E53" s="184"/>
      <c r="F53" s="185"/>
      <c r="G53" s="185"/>
      <c r="H53" s="185"/>
      <c r="I53" s="186"/>
      <c r="J53" s="186"/>
      <c r="K53" s="186"/>
      <c r="L53" s="186"/>
      <c r="M53" s="186"/>
      <c r="N53" s="186"/>
      <c r="O53" s="184"/>
      <c r="Q53" s="112"/>
    </row>
    <row r="54" spans="2:17" ht="16.149999999999999" customHeight="1" x14ac:dyDescent="0.25">
      <c r="B54" s="181"/>
      <c r="C54" s="182"/>
      <c r="D54" s="183"/>
      <c r="E54" s="184"/>
      <c r="F54" s="185"/>
      <c r="G54" s="185"/>
      <c r="H54" s="185"/>
      <c r="I54" s="186"/>
      <c r="J54" s="186"/>
      <c r="K54" s="186"/>
      <c r="L54" s="186"/>
      <c r="M54" s="186"/>
      <c r="N54" s="186"/>
      <c r="O54" s="184"/>
      <c r="Q54" s="112"/>
    </row>
    <row r="55" spans="2:17" ht="16.149999999999999" customHeight="1" x14ac:dyDescent="0.25">
      <c r="B55" s="181"/>
      <c r="C55" s="182"/>
      <c r="D55" s="183"/>
      <c r="E55" s="184"/>
      <c r="F55" s="185"/>
      <c r="G55" s="185"/>
      <c r="H55" s="185"/>
      <c r="I55" s="186"/>
      <c r="J55" s="186"/>
      <c r="K55" s="186"/>
      <c r="L55" s="186"/>
      <c r="M55" s="186"/>
      <c r="N55" s="186"/>
      <c r="O55" s="184"/>
      <c r="Q55" s="112"/>
    </row>
    <row r="56" spans="2:17" ht="16.149999999999999" customHeight="1" x14ac:dyDescent="0.25">
      <c r="B56" s="181"/>
      <c r="C56" s="182"/>
      <c r="D56" s="183"/>
      <c r="E56" s="184"/>
      <c r="F56" s="185"/>
      <c r="G56" s="185"/>
      <c r="H56" s="185"/>
      <c r="I56" s="186"/>
      <c r="J56" s="186"/>
      <c r="K56" s="186"/>
      <c r="L56" s="186"/>
      <c r="M56" s="186"/>
      <c r="N56" s="186"/>
      <c r="O56" s="184"/>
      <c r="Q56" s="112"/>
    </row>
    <row r="57" spans="2:17" ht="16.149999999999999" customHeight="1" x14ac:dyDescent="0.25">
      <c r="B57" s="181"/>
      <c r="C57" s="182"/>
      <c r="D57" s="183"/>
      <c r="E57" s="184"/>
      <c r="F57" s="185"/>
      <c r="G57" s="185"/>
      <c r="H57" s="185"/>
      <c r="I57" s="186"/>
      <c r="J57" s="186"/>
      <c r="K57" s="186"/>
      <c r="L57" s="186"/>
      <c r="M57" s="186"/>
      <c r="N57" s="186"/>
      <c r="O57" s="184"/>
      <c r="Q57" s="112"/>
    </row>
    <row r="58" spans="2:17" ht="16.149999999999999" customHeight="1" x14ac:dyDescent="0.25">
      <c r="B58" s="181"/>
      <c r="C58" s="182"/>
      <c r="D58" s="183"/>
      <c r="E58" s="184"/>
      <c r="F58" s="185"/>
      <c r="G58" s="185"/>
      <c r="H58" s="185"/>
      <c r="I58" s="186"/>
      <c r="J58" s="186"/>
      <c r="K58" s="186"/>
      <c r="L58" s="186"/>
      <c r="M58" s="186"/>
      <c r="N58" s="186"/>
      <c r="O58" s="184"/>
      <c r="Q58" s="112"/>
    </row>
    <row r="59" spans="2:17" ht="16.149999999999999" customHeight="1" x14ac:dyDescent="0.25">
      <c r="B59" s="181"/>
      <c r="C59" s="182"/>
      <c r="D59" s="183"/>
      <c r="E59" s="184"/>
      <c r="F59" s="185"/>
      <c r="G59" s="185"/>
      <c r="H59" s="185"/>
      <c r="I59" s="186"/>
      <c r="J59" s="186"/>
      <c r="K59" s="186"/>
      <c r="L59" s="186"/>
      <c r="M59" s="186"/>
      <c r="N59" s="186"/>
      <c r="O59" s="184"/>
      <c r="Q59" s="112"/>
    </row>
    <row r="60" spans="2:17" ht="16.149999999999999" customHeight="1" x14ac:dyDescent="0.25">
      <c r="B60" s="181"/>
      <c r="C60" s="182"/>
      <c r="D60" s="183"/>
      <c r="E60" s="184"/>
      <c r="F60" s="185"/>
      <c r="G60" s="185"/>
      <c r="H60" s="185"/>
      <c r="I60" s="186"/>
      <c r="J60" s="186"/>
      <c r="K60" s="186"/>
      <c r="L60" s="186"/>
      <c r="M60" s="186"/>
      <c r="N60" s="186"/>
      <c r="O60" s="184"/>
      <c r="Q60" s="112"/>
    </row>
    <row r="61" spans="2:17" ht="16.149999999999999" customHeight="1" x14ac:dyDescent="0.25">
      <c r="B61" s="181"/>
      <c r="C61" s="182"/>
      <c r="D61" s="183"/>
      <c r="E61" s="184"/>
      <c r="F61" s="185"/>
      <c r="G61" s="185"/>
      <c r="H61" s="185"/>
      <c r="I61" s="186"/>
      <c r="J61" s="186"/>
      <c r="K61" s="186"/>
      <c r="L61" s="186"/>
      <c r="M61" s="186"/>
      <c r="N61" s="186"/>
      <c r="O61" s="184"/>
      <c r="Q61" s="112"/>
    </row>
    <row r="62" spans="2:17" ht="16.149999999999999" customHeight="1" x14ac:dyDescent="0.25">
      <c r="B62" s="181"/>
      <c r="C62" s="182"/>
      <c r="D62" s="183"/>
      <c r="E62" s="184"/>
      <c r="F62" s="185"/>
      <c r="G62" s="185"/>
      <c r="H62" s="185"/>
      <c r="I62" s="186"/>
      <c r="J62" s="186"/>
      <c r="K62" s="186"/>
      <c r="L62" s="186"/>
      <c r="M62" s="186"/>
      <c r="N62" s="186"/>
      <c r="O62" s="184"/>
      <c r="Q62" s="112"/>
    </row>
    <row r="63" spans="2:17" ht="16.149999999999999" customHeight="1" x14ac:dyDescent="0.25">
      <c r="B63" s="181"/>
      <c r="C63" s="182"/>
      <c r="D63" s="183"/>
      <c r="E63" s="184"/>
      <c r="F63" s="185"/>
      <c r="G63" s="185"/>
      <c r="H63" s="185"/>
      <c r="I63" s="186"/>
      <c r="J63" s="186"/>
      <c r="K63" s="186"/>
      <c r="L63" s="186"/>
      <c r="M63" s="186"/>
      <c r="N63" s="186"/>
      <c r="O63" s="184"/>
      <c r="Q63" s="112"/>
    </row>
    <row r="64" spans="2:17" ht="16.149999999999999" customHeight="1" x14ac:dyDescent="0.25">
      <c r="B64" s="181"/>
      <c r="C64" s="182"/>
      <c r="D64" s="183"/>
      <c r="E64" s="184"/>
      <c r="F64" s="185"/>
      <c r="G64" s="185"/>
      <c r="H64" s="185"/>
      <c r="I64" s="186"/>
      <c r="J64" s="186"/>
      <c r="K64" s="186"/>
      <c r="L64" s="186"/>
      <c r="M64" s="186"/>
      <c r="N64" s="186"/>
      <c r="O64" s="184"/>
      <c r="Q64" s="112"/>
    </row>
    <row r="65" spans="2:17" ht="16.149999999999999" customHeight="1" x14ac:dyDescent="0.25">
      <c r="B65" s="181"/>
      <c r="C65" s="182"/>
      <c r="D65" s="183"/>
      <c r="E65" s="184"/>
      <c r="F65" s="185"/>
      <c r="G65" s="185"/>
      <c r="H65" s="185"/>
      <c r="I65" s="186"/>
      <c r="J65" s="186"/>
      <c r="K65" s="186"/>
      <c r="L65" s="186"/>
      <c r="M65" s="186"/>
      <c r="N65" s="186"/>
      <c r="O65" s="184"/>
      <c r="Q65" s="112"/>
    </row>
    <row r="66" spans="2:17" ht="16.149999999999999" customHeight="1" x14ac:dyDescent="0.25">
      <c r="B66" s="181"/>
      <c r="C66" s="182"/>
      <c r="D66" s="183"/>
      <c r="E66" s="184"/>
      <c r="F66" s="185"/>
      <c r="G66" s="185"/>
      <c r="H66" s="185"/>
      <c r="I66" s="186"/>
      <c r="J66" s="186"/>
      <c r="K66" s="186"/>
      <c r="L66" s="186"/>
      <c r="M66" s="186"/>
      <c r="N66" s="186"/>
      <c r="O66" s="184"/>
      <c r="Q66" s="112"/>
    </row>
    <row r="67" spans="2:17" ht="16.149999999999999" customHeight="1" x14ac:dyDescent="0.25">
      <c r="B67" s="181"/>
      <c r="C67" s="182"/>
      <c r="D67" s="183"/>
      <c r="E67" s="184"/>
      <c r="F67" s="185"/>
      <c r="G67" s="185"/>
      <c r="H67" s="185"/>
      <c r="I67" s="186"/>
      <c r="J67" s="186"/>
      <c r="K67" s="186"/>
      <c r="L67" s="186"/>
      <c r="M67" s="186"/>
      <c r="N67" s="186"/>
      <c r="O67" s="184"/>
      <c r="Q67" s="112"/>
    </row>
    <row r="68" spans="2:17" ht="16.149999999999999" customHeight="1" x14ac:dyDescent="0.25">
      <c r="B68" s="181"/>
      <c r="C68" s="182"/>
      <c r="D68" s="183"/>
      <c r="E68" s="184"/>
      <c r="F68" s="185"/>
      <c r="G68" s="185"/>
      <c r="H68" s="185"/>
      <c r="I68" s="186"/>
      <c r="J68" s="186"/>
      <c r="K68" s="186"/>
      <c r="L68" s="186"/>
      <c r="M68" s="186"/>
      <c r="N68" s="186"/>
      <c r="O68" s="184"/>
      <c r="Q68" s="112"/>
    </row>
    <row r="69" spans="2:17" ht="16.149999999999999" customHeight="1" x14ac:dyDescent="0.25">
      <c r="B69" s="181"/>
      <c r="C69" s="182"/>
      <c r="D69" s="183"/>
      <c r="E69" s="184"/>
      <c r="F69" s="185"/>
      <c r="G69" s="185"/>
      <c r="H69" s="185"/>
      <c r="I69" s="186"/>
      <c r="J69" s="186"/>
      <c r="K69" s="186"/>
      <c r="L69" s="186"/>
      <c r="M69" s="186"/>
      <c r="N69" s="186"/>
      <c r="O69" s="184"/>
      <c r="Q69" s="112"/>
    </row>
    <row r="70" spans="2:17" ht="16.149999999999999" customHeight="1" x14ac:dyDescent="0.25">
      <c r="B70" s="181"/>
      <c r="C70" s="182"/>
      <c r="D70" s="183"/>
      <c r="E70" s="184"/>
      <c r="F70" s="185"/>
      <c r="G70" s="185"/>
      <c r="H70" s="185"/>
      <c r="I70" s="186"/>
      <c r="J70" s="186"/>
      <c r="K70" s="186"/>
      <c r="L70" s="186"/>
      <c r="M70" s="186"/>
      <c r="N70" s="186"/>
      <c r="O70" s="184"/>
      <c r="Q70" s="112"/>
    </row>
    <row r="71" spans="2:17" ht="16.149999999999999" customHeight="1" x14ac:dyDescent="0.25">
      <c r="B71" s="181"/>
      <c r="C71" s="182"/>
      <c r="D71" s="183"/>
      <c r="E71" s="184"/>
      <c r="F71" s="185"/>
      <c r="G71" s="185"/>
      <c r="H71" s="185"/>
      <c r="I71" s="186"/>
      <c r="J71" s="186"/>
      <c r="K71" s="186"/>
      <c r="L71" s="186"/>
      <c r="M71" s="186"/>
      <c r="N71" s="186"/>
      <c r="O71" s="184"/>
      <c r="Q71" s="112"/>
    </row>
    <row r="72" spans="2:17" ht="16.149999999999999" customHeight="1" x14ac:dyDescent="0.25">
      <c r="B72" s="181"/>
      <c r="C72" s="182"/>
      <c r="D72" s="183"/>
      <c r="E72" s="184"/>
      <c r="F72" s="185"/>
      <c r="G72" s="185"/>
      <c r="H72" s="185"/>
      <c r="I72" s="186"/>
      <c r="J72" s="186"/>
      <c r="K72" s="186"/>
      <c r="L72" s="186"/>
      <c r="M72" s="186"/>
      <c r="N72" s="186"/>
      <c r="O72" s="184"/>
      <c r="Q72" s="112"/>
    </row>
    <row r="73" spans="2:17" ht="16.149999999999999" customHeight="1" x14ac:dyDescent="0.25">
      <c r="B73" s="181"/>
      <c r="C73" s="182"/>
      <c r="D73" s="183"/>
      <c r="E73" s="184"/>
      <c r="F73" s="185"/>
      <c r="G73" s="185"/>
      <c r="H73" s="185"/>
      <c r="I73" s="186"/>
      <c r="J73" s="186"/>
      <c r="K73" s="186"/>
      <c r="L73" s="186"/>
      <c r="M73" s="186"/>
      <c r="N73" s="186"/>
      <c r="O73" s="184"/>
      <c r="Q73" s="112"/>
    </row>
    <row r="74" spans="2:17" ht="16.149999999999999" customHeight="1" x14ac:dyDescent="0.25">
      <c r="B74" s="181"/>
      <c r="C74" s="182"/>
      <c r="D74" s="183"/>
      <c r="E74" s="184"/>
      <c r="F74" s="185"/>
      <c r="G74" s="185"/>
      <c r="H74" s="185"/>
      <c r="I74" s="186"/>
      <c r="J74" s="186"/>
      <c r="K74" s="186"/>
      <c r="L74" s="186"/>
      <c r="M74" s="186"/>
      <c r="N74" s="186"/>
      <c r="O74" s="184"/>
      <c r="Q74" s="112"/>
    </row>
    <row r="75" spans="2:17" ht="16.149999999999999" customHeight="1" x14ac:dyDescent="0.25">
      <c r="B75" s="181"/>
      <c r="C75" s="182"/>
      <c r="D75" s="183"/>
      <c r="E75" s="184"/>
      <c r="F75" s="185"/>
      <c r="G75" s="185"/>
      <c r="H75" s="185"/>
      <c r="I75" s="186"/>
      <c r="J75" s="186"/>
      <c r="K75" s="186"/>
      <c r="L75" s="186"/>
      <c r="M75" s="186"/>
      <c r="N75" s="186"/>
      <c r="O75" s="184"/>
      <c r="Q75" s="112"/>
    </row>
    <row r="76" spans="2:17" ht="16.149999999999999" customHeight="1" x14ac:dyDescent="0.25">
      <c r="B76" s="181"/>
      <c r="C76" s="182"/>
      <c r="D76" s="183"/>
      <c r="E76" s="184"/>
      <c r="F76" s="185"/>
      <c r="G76" s="185"/>
      <c r="H76" s="185"/>
      <c r="I76" s="186"/>
      <c r="J76" s="186"/>
      <c r="K76" s="186"/>
      <c r="L76" s="186"/>
      <c r="M76" s="186"/>
      <c r="N76" s="186"/>
      <c r="O76" s="184"/>
      <c r="Q76" s="112"/>
    </row>
    <row r="77" spans="2:17" ht="16.149999999999999" customHeight="1" x14ac:dyDescent="0.25">
      <c r="B77" s="181"/>
      <c r="C77" s="182"/>
      <c r="D77" s="183"/>
      <c r="E77" s="184"/>
      <c r="F77" s="185"/>
      <c r="G77" s="185"/>
      <c r="H77" s="185"/>
      <c r="I77" s="186"/>
      <c r="J77" s="186"/>
      <c r="K77" s="186"/>
      <c r="L77" s="186"/>
      <c r="M77" s="186"/>
      <c r="N77" s="186"/>
      <c r="O77" s="184"/>
      <c r="Q77" s="112"/>
    </row>
    <row r="78" spans="2:17" ht="16.149999999999999" customHeight="1" x14ac:dyDescent="0.25">
      <c r="B78" s="181"/>
      <c r="C78" s="182"/>
      <c r="D78" s="183"/>
      <c r="E78" s="184"/>
      <c r="F78" s="185"/>
      <c r="G78" s="185"/>
      <c r="H78" s="185"/>
      <c r="I78" s="186"/>
      <c r="J78" s="186"/>
      <c r="K78" s="186"/>
      <c r="L78" s="186"/>
      <c r="M78" s="186"/>
      <c r="N78" s="186"/>
      <c r="O78" s="184"/>
      <c r="Q78" s="112"/>
    </row>
    <row r="79" spans="2:17" ht="16.149999999999999" customHeight="1" x14ac:dyDescent="0.25">
      <c r="B79" s="181"/>
      <c r="C79" s="182"/>
      <c r="D79" s="183"/>
      <c r="E79" s="184"/>
      <c r="F79" s="185"/>
      <c r="G79" s="185"/>
      <c r="H79" s="185"/>
      <c r="I79" s="186"/>
      <c r="J79" s="186"/>
      <c r="K79" s="186"/>
      <c r="L79" s="186"/>
      <c r="M79" s="186"/>
      <c r="N79" s="186"/>
      <c r="O79" s="184"/>
      <c r="Q79" s="112"/>
    </row>
    <row r="80" spans="2:17" ht="16.149999999999999" customHeight="1" x14ac:dyDescent="0.25">
      <c r="B80" s="181"/>
      <c r="C80" s="182"/>
      <c r="D80" s="183"/>
      <c r="E80" s="184"/>
      <c r="F80" s="185"/>
      <c r="G80" s="185"/>
      <c r="H80" s="185"/>
      <c r="I80" s="186"/>
      <c r="J80" s="186"/>
      <c r="K80" s="186"/>
      <c r="L80" s="186"/>
      <c r="M80" s="186"/>
      <c r="N80" s="186"/>
      <c r="O80" s="184"/>
      <c r="Q80" s="112"/>
    </row>
    <row r="81" spans="2:17" ht="16.149999999999999" customHeight="1" x14ac:dyDescent="0.25">
      <c r="B81" s="181"/>
      <c r="C81" s="182"/>
      <c r="D81" s="183"/>
      <c r="E81" s="184"/>
      <c r="F81" s="185"/>
      <c r="G81" s="185"/>
      <c r="H81" s="185"/>
      <c r="I81" s="186"/>
      <c r="J81" s="186"/>
      <c r="K81" s="186"/>
      <c r="L81" s="186"/>
      <c r="M81" s="186"/>
      <c r="N81" s="186"/>
      <c r="O81" s="184"/>
      <c r="Q81" s="112"/>
    </row>
    <row r="82" spans="2:17" ht="16.149999999999999" customHeight="1" x14ac:dyDescent="0.25">
      <c r="B82" s="181"/>
      <c r="C82" s="182"/>
      <c r="D82" s="183"/>
      <c r="E82" s="184"/>
      <c r="F82" s="185"/>
      <c r="G82" s="185"/>
      <c r="H82" s="185"/>
      <c r="I82" s="186"/>
      <c r="J82" s="186"/>
      <c r="K82" s="186"/>
      <c r="L82" s="186"/>
      <c r="M82" s="186"/>
      <c r="N82" s="186"/>
      <c r="O82" s="184"/>
      <c r="Q82" s="112"/>
    </row>
    <row r="83" spans="2:17" ht="16.149999999999999" customHeight="1" x14ac:dyDescent="0.25">
      <c r="B83" s="181"/>
      <c r="C83" s="182"/>
      <c r="D83" s="183"/>
      <c r="E83" s="184"/>
      <c r="F83" s="185"/>
      <c r="G83" s="185"/>
      <c r="H83" s="185"/>
      <c r="I83" s="186"/>
      <c r="J83" s="186"/>
      <c r="K83" s="186"/>
      <c r="L83" s="186"/>
      <c r="M83" s="186"/>
      <c r="N83" s="186"/>
      <c r="O83" s="184"/>
      <c r="Q83" s="112"/>
    </row>
    <row r="84" spans="2:17" ht="16.149999999999999" customHeight="1" x14ac:dyDescent="0.25">
      <c r="B84" s="181"/>
      <c r="C84" s="182"/>
      <c r="D84" s="183"/>
      <c r="E84" s="184"/>
      <c r="F84" s="185"/>
      <c r="G84" s="185"/>
      <c r="H84" s="185"/>
      <c r="I84" s="186"/>
      <c r="J84" s="186"/>
      <c r="K84" s="186"/>
      <c r="L84" s="186"/>
      <c r="M84" s="186"/>
      <c r="N84" s="186"/>
      <c r="O84" s="184"/>
      <c r="Q84" s="112"/>
    </row>
    <row r="85" spans="2:17" ht="16.149999999999999" customHeight="1" x14ac:dyDescent="0.25">
      <c r="B85" s="181"/>
      <c r="C85" s="182"/>
      <c r="D85" s="183"/>
      <c r="E85" s="184"/>
      <c r="F85" s="185"/>
      <c r="G85" s="185"/>
      <c r="H85" s="185"/>
      <c r="I85" s="186"/>
      <c r="J85" s="186"/>
      <c r="K85" s="186"/>
      <c r="L85" s="186"/>
      <c r="M85" s="186"/>
      <c r="N85" s="186"/>
      <c r="O85" s="184"/>
      <c r="Q85" s="112"/>
    </row>
    <row r="86" spans="2:17" ht="16.149999999999999" customHeight="1" x14ac:dyDescent="0.25">
      <c r="B86" s="181"/>
      <c r="C86" s="182"/>
      <c r="D86" s="183"/>
      <c r="E86" s="184"/>
      <c r="F86" s="185"/>
      <c r="G86" s="185"/>
      <c r="H86" s="185"/>
      <c r="I86" s="186"/>
      <c r="J86" s="186"/>
      <c r="K86" s="186"/>
      <c r="L86" s="186"/>
      <c r="M86" s="186"/>
      <c r="N86" s="186"/>
      <c r="O86" s="184"/>
      <c r="Q86" s="112"/>
    </row>
    <row r="87" spans="2:17" ht="16.149999999999999" customHeight="1" x14ac:dyDescent="0.25">
      <c r="B87" s="181"/>
      <c r="C87" s="182"/>
      <c r="D87" s="183"/>
      <c r="E87" s="184"/>
      <c r="F87" s="185"/>
      <c r="G87" s="185"/>
      <c r="H87" s="185"/>
      <c r="I87" s="186"/>
      <c r="J87" s="186"/>
      <c r="K87" s="186"/>
      <c r="L87" s="186"/>
      <c r="M87" s="186"/>
      <c r="N87" s="186"/>
      <c r="O87" s="184"/>
      <c r="Q87" s="112"/>
    </row>
    <row r="88" spans="2:17" ht="16.149999999999999" customHeight="1" x14ac:dyDescent="0.25">
      <c r="B88" s="181"/>
      <c r="C88" s="182"/>
      <c r="D88" s="183"/>
      <c r="E88" s="184"/>
      <c r="F88" s="185"/>
      <c r="G88" s="185"/>
      <c r="H88" s="185"/>
      <c r="I88" s="186"/>
      <c r="J88" s="186"/>
      <c r="K88" s="186"/>
      <c r="L88" s="186"/>
      <c r="M88" s="186"/>
      <c r="N88" s="186"/>
      <c r="O88" s="184"/>
      <c r="Q88" s="112"/>
    </row>
    <row r="89" spans="2:17" ht="16.149999999999999" customHeight="1" x14ac:dyDescent="0.25">
      <c r="B89" s="181"/>
      <c r="C89" s="182"/>
      <c r="D89" s="183"/>
      <c r="E89" s="184"/>
      <c r="F89" s="185"/>
      <c r="G89" s="185"/>
      <c r="H89" s="185"/>
      <c r="I89" s="186"/>
      <c r="J89" s="186"/>
      <c r="K89" s="186"/>
      <c r="L89" s="186"/>
      <c r="M89" s="186"/>
      <c r="N89" s="186"/>
      <c r="O89" s="184"/>
      <c r="Q89" s="112"/>
    </row>
    <row r="90" spans="2:17" ht="16.149999999999999" customHeight="1" x14ac:dyDescent="0.25">
      <c r="B90" s="181"/>
      <c r="C90" s="182"/>
      <c r="D90" s="183"/>
      <c r="E90" s="184"/>
      <c r="F90" s="185"/>
      <c r="G90" s="185"/>
      <c r="H90" s="185"/>
      <c r="I90" s="186"/>
      <c r="J90" s="186"/>
      <c r="K90" s="186"/>
      <c r="L90" s="186"/>
      <c r="M90" s="186"/>
      <c r="N90" s="186"/>
      <c r="O90" s="184"/>
      <c r="Q90" s="112"/>
    </row>
    <row r="91" spans="2:17" ht="16.149999999999999" customHeight="1" x14ac:dyDescent="0.25">
      <c r="B91" s="181"/>
      <c r="C91" s="182"/>
      <c r="D91" s="183"/>
      <c r="E91" s="184"/>
      <c r="F91" s="185"/>
      <c r="G91" s="185"/>
      <c r="H91" s="185"/>
      <c r="I91" s="186"/>
      <c r="J91" s="186"/>
      <c r="K91" s="186"/>
      <c r="L91" s="186"/>
      <c r="M91" s="186"/>
      <c r="N91" s="186"/>
      <c r="O91" s="184"/>
      <c r="Q91" s="112"/>
    </row>
    <row r="92" spans="2:17" ht="16.149999999999999" customHeight="1" x14ac:dyDescent="0.25">
      <c r="B92" s="181"/>
      <c r="C92" s="182"/>
      <c r="D92" s="183"/>
      <c r="E92" s="184"/>
      <c r="F92" s="185"/>
      <c r="G92" s="185"/>
      <c r="H92" s="185"/>
      <c r="I92" s="186"/>
      <c r="J92" s="186"/>
      <c r="K92" s="186"/>
      <c r="L92" s="186"/>
      <c r="M92" s="186"/>
      <c r="N92" s="186"/>
      <c r="O92" s="184"/>
      <c r="Q92" s="112"/>
    </row>
    <row r="93" spans="2:17" ht="16.149999999999999" customHeight="1" x14ac:dyDescent="0.25">
      <c r="B93" s="181"/>
      <c r="C93" s="182"/>
      <c r="D93" s="183"/>
      <c r="E93" s="184"/>
      <c r="F93" s="185"/>
      <c r="G93" s="185"/>
      <c r="H93" s="185"/>
      <c r="I93" s="186"/>
      <c r="J93" s="186"/>
      <c r="K93" s="186"/>
      <c r="L93" s="186"/>
      <c r="M93" s="186"/>
      <c r="N93" s="186"/>
      <c r="O93" s="184"/>
      <c r="Q93" s="112"/>
    </row>
    <row r="94" spans="2:17" ht="16.149999999999999" customHeight="1" x14ac:dyDescent="0.25">
      <c r="B94" s="181"/>
      <c r="C94" s="182"/>
      <c r="D94" s="183"/>
      <c r="E94" s="184"/>
      <c r="F94" s="185"/>
      <c r="G94" s="185"/>
      <c r="H94" s="185"/>
      <c r="I94" s="186"/>
      <c r="J94" s="186"/>
      <c r="K94" s="186"/>
      <c r="L94" s="186"/>
      <c r="M94" s="186"/>
      <c r="N94" s="186"/>
      <c r="O94" s="184"/>
      <c r="Q94" s="112"/>
    </row>
    <row r="95" spans="2:17" ht="16.149999999999999" customHeight="1" x14ac:dyDescent="0.25">
      <c r="B95" s="181"/>
      <c r="C95" s="182"/>
      <c r="D95" s="183"/>
      <c r="E95" s="184"/>
      <c r="F95" s="185"/>
      <c r="G95" s="185"/>
      <c r="H95" s="185"/>
      <c r="I95" s="186"/>
      <c r="J95" s="186"/>
      <c r="K95" s="186"/>
      <c r="L95" s="186"/>
      <c r="M95" s="186"/>
      <c r="N95" s="186"/>
      <c r="O95" s="184"/>
      <c r="Q95" s="112"/>
    </row>
    <row r="96" spans="2:17" ht="16.149999999999999" customHeight="1" x14ac:dyDescent="0.25">
      <c r="B96" s="181"/>
      <c r="C96" s="182"/>
      <c r="D96" s="183"/>
      <c r="E96" s="184"/>
      <c r="F96" s="185"/>
      <c r="G96" s="185"/>
      <c r="H96" s="185"/>
      <c r="I96" s="186"/>
      <c r="J96" s="186"/>
      <c r="K96" s="186"/>
      <c r="L96" s="186"/>
      <c r="M96" s="186"/>
      <c r="N96" s="186"/>
      <c r="O96" s="184"/>
      <c r="Q96" s="112"/>
    </row>
    <row r="97" spans="2:17" ht="16.149999999999999" customHeight="1" x14ac:dyDescent="0.25">
      <c r="B97" s="181"/>
      <c r="C97" s="182"/>
      <c r="D97" s="183"/>
      <c r="E97" s="184"/>
      <c r="F97" s="185"/>
      <c r="G97" s="185"/>
      <c r="H97" s="185"/>
      <c r="I97" s="186"/>
      <c r="J97" s="186"/>
      <c r="K97" s="186"/>
      <c r="L97" s="186"/>
      <c r="M97" s="186"/>
      <c r="N97" s="186"/>
      <c r="O97" s="184"/>
      <c r="Q97" s="112"/>
    </row>
    <row r="98" spans="2:17" ht="16.149999999999999" customHeight="1" x14ac:dyDescent="0.25">
      <c r="B98" s="181"/>
      <c r="C98" s="182"/>
      <c r="D98" s="183"/>
      <c r="E98" s="184"/>
      <c r="F98" s="185"/>
      <c r="G98" s="185"/>
      <c r="H98" s="185"/>
      <c r="I98" s="186"/>
      <c r="J98" s="186"/>
      <c r="K98" s="186"/>
      <c r="L98" s="186"/>
      <c r="M98" s="186"/>
      <c r="N98" s="186"/>
      <c r="O98" s="184"/>
      <c r="Q98" s="112"/>
    </row>
    <row r="99" spans="2:17" ht="16.149999999999999" customHeight="1" x14ac:dyDescent="0.25">
      <c r="B99" s="181"/>
      <c r="C99" s="182"/>
      <c r="D99" s="183"/>
      <c r="E99" s="184"/>
      <c r="F99" s="185"/>
      <c r="G99" s="185"/>
      <c r="H99" s="185"/>
      <c r="I99" s="186"/>
      <c r="J99" s="186"/>
      <c r="K99" s="186"/>
      <c r="L99" s="186"/>
      <c r="M99" s="186"/>
      <c r="N99" s="186"/>
      <c r="O99" s="184"/>
      <c r="Q99" s="112"/>
    </row>
    <row r="100" spans="2:17" ht="16.149999999999999" customHeight="1" x14ac:dyDescent="0.25">
      <c r="B100" s="181"/>
      <c r="C100" s="182"/>
      <c r="D100" s="183"/>
      <c r="E100" s="184"/>
      <c r="F100" s="185"/>
      <c r="G100" s="185"/>
      <c r="H100" s="185"/>
      <c r="I100" s="186"/>
      <c r="J100" s="186"/>
      <c r="K100" s="186"/>
      <c r="L100" s="186"/>
      <c r="M100" s="186"/>
      <c r="N100" s="186"/>
      <c r="O100" s="184"/>
      <c r="Q100" s="112"/>
    </row>
    <row r="101" spans="2:17" ht="16.149999999999999" customHeight="1" x14ac:dyDescent="0.25">
      <c r="B101" s="181"/>
      <c r="C101" s="182"/>
      <c r="D101" s="183"/>
      <c r="E101" s="184"/>
      <c r="F101" s="185"/>
      <c r="G101" s="185"/>
      <c r="H101" s="185"/>
      <c r="I101" s="186"/>
      <c r="J101" s="186"/>
      <c r="K101" s="186"/>
      <c r="L101" s="186"/>
      <c r="M101" s="186"/>
      <c r="N101" s="186"/>
      <c r="O101" s="184"/>
      <c r="Q101" s="112"/>
    </row>
    <row r="102" spans="2:17" ht="16.149999999999999" customHeight="1" x14ac:dyDescent="0.25">
      <c r="B102" s="181"/>
      <c r="C102" s="182"/>
      <c r="D102" s="183"/>
      <c r="E102" s="184"/>
      <c r="F102" s="185"/>
      <c r="G102" s="185"/>
      <c r="H102" s="185"/>
      <c r="I102" s="186"/>
      <c r="J102" s="186"/>
      <c r="K102" s="186"/>
      <c r="L102" s="186"/>
      <c r="M102" s="186"/>
      <c r="N102" s="186"/>
      <c r="O102" s="184"/>
      <c r="Q102" s="112"/>
    </row>
    <row r="103" spans="2:17" ht="16.149999999999999" customHeight="1" x14ac:dyDescent="0.25">
      <c r="B103" s="181"/>
      <c r="C103" s="182"/>
      <c r="D103" s="183"/>
      <c r="E103" s="184"/>
      <c r="F103" s="185"/>
      <c r="G103" s="185"/>
      <c r="H103" s="185"/>
      <c r="I103" s="186"/>
      <c r="J103" s="186"/>
      <c r="K103" s="186"/>
      <c r="L103" s="186"/>
      <c r="M103" s="186"/>
      <c r="N103" s="186"/>
      <c r="O103" s="184"/>
      <c r="Q103" s="112"/>
    </row>
    <row r="104" spans="2:17" ht="16.149999999999999" customHeight="1" x14ac:dyDescent="0.25">
      <c r="B104" s="181"/>
      <c r="C104" s="182"/>
      <c r="D104" s="183"/>
      <c r="E104" s="184"/>
      <c r="F104" s="185"/>
      <c r="G104" s="185"/>
      <c r="H104" s="185"/>
      <c r="I104" s="186"/>
      <c r="J104" s="186"/>
      <c r="K104" s="186"/>
      <c r="L104" s="186"/>
      <c r="M104" s="186"/>
      <c r="N104" s="186"/>
      <c r="O104" s="184"/>
      <c r="Q104" s="112"/>
    </row>
    <row r="105" spans="2:17" ht="16.149999999999999" customHeight="1" x14ac:dyDescent="0.25">
      <c r="B105" s="181"/>
      <c r="C105" s="182"/>
      <c r="D105" s="183"/>
      <c r="E105" s="184"/>
      <c r="F105" s="185"/>
      <c r="G105" s="185"/>
      <c r="H105" s="185"/>
      <c r="I105" s="186"/>
      <c r="J105" s="186"/>
      <c r="K105" s="186"/>
      <c r="L105" s="186"/>
      <c r="M105" s="186"/>
      <c r="N105" s="186"/>
      <c r="O105" s="184"/>
      <c r="Q105" s="112"/>
    </row>
    <row r="106" spans="2:17" ht="16.149999999999999" customHeight="1" x14ac:dyDescent="0.25">
      <c r="B106" s="181"/>
      <c r="C106" s="182"/>
      <c r="D106" s="183"/>
      <c r="E106" s="184"/>
      <c r="F106" s="185"/>
      <c r="G106" s="185"/>
      <c r="H106" s="185"/>
      <c r="I106" s="186"/>
      <c r="J106" s="186"/>
      <c r="K106" s="186"/>
      <c r="L106" s="186"/>
      <c r="M106" s="186"/>
      <c r="N106" s="186"/>
      <c r="O106" s="184"/>
      <c r="Q106" s="112"/>
    </row>
    <row r="107" spans="2:17" ht="16.149999999999999" customHeight="1" x14ac:dyDescent="0.25">
      <c r="B107" s="181"/>
      <c r="C107" s="182"/>
      <c r="D107" s="183"/>
      <c r="E107" s="184"/>
      <c r="F107" s="185"/>
      <c r="G107" s="185"/>
      <c r="H107" s="185"/>
      <c r="I107" s="186"/>
      <c r="J107" s="186"/>
      <c r="K107" s="186"/>
      <c r="L107" s="186"/>
      <c r="M107" s="186"/>
      <c r="N107" s="186"/>
      <c r="O107" s="184"/>
      <c r="Q107" s="112"/>
    </row>
    <row r="108" spans="2:17" ht="16.149999999999999" customHeight="1" x14ac:dyDescent="0.25">
      <c r="B108" s="181"/>
      <c r="C108" s="182"/>
      <c r="D108" s="183"/>
      <c r="E108" s="184"/>
      <c r="F108" s="185"/>
      <c r="G108" s="185"/>
      <c r="H108" s="185"/>
      <c r="I108" s="186"/>
      <c r="J108" s="186"/>
      <c r="K108" s="186"/>
      <c r="L108" s="186"/>
      <c r="M108" s="186"/>
      <c r="N108" s="186"/>
      <c r="O108" s="184"/>
      <c r="Q108" s="112"/>
    </row>
    <row r="109" spans="2:17" ht="16.149999999999999" customHeight="1" x14ac:dyDescent="0.25">
      <c r="B109" s="181"/>
      <c r="C109" s="182"/>
      <c r="D109" s="183"/>
      <c r="E109" s="184"/>
      <c r="F109" s="185"/>
      <c r="G109" s="185"/>
      <c r="H109" s="185"/>
      <c r="I109" s="186"/>
      <c r="J109" s="186"/>
      <c r="K109" s="186"/>
      <c r="L109" s="186"/>
      <c r="M109" s="186"/>
      <c r="N109" s="186"/>
      <c r="O109" s="184"/>
      <c r="Q109" s="112"/>
    </row>
    <row r="110" spans="2:17" ht="16.149999999999999" customHeight="1" x14ac:dyDescent="0.25">
      <c r="B110" s="181"/>
      <c r="C110" s="182"/>
      <c r="D110" s="183"/>
      <c r="E110" s="184"/>
      <c r="F110" s="185"/>
      <c r="G110" s="185"/>
      <c r="H110" s="185"/>
      <c r="I110" s="186"/>
      <c r="J110" s="186"/>
      <c r="K110" s="186"/>
      <c r="L110" s="186"/>
      <c r="M110" s="186"/>
      <c r="N110" s="186"/>
      <c r="O110" s="184"/>
      <c r="Q110" s="112"/>
    </row>
    <row r="111" spans="2:17" ht="16.149999999999999" customHeight="1" x14ac:dyDescent="0.25">
      <c r="B111" s="181"/>
      <c r="C111" s="182"/>
      <c r="D111" s="183"/>
      <c r="E111" s="184"/>
      <c r="F111" s="185"/>
      <c r="G111" s="185"/>
      <c r="H111" s="185"/>
      <c r="I111" s="186"/>
      <c r="J111" s="186"/>
      <c r="K111" s="186"/>
      <c r="L111" s="186"/>
      <c r="M111" s="186"/>
      <c r="N111" s="186"/>
      <c r="O111" s="184"/>
      <c r="Q111" s="112"/>
    </row>
    <row r="112" spans="2:17" ht="16.149999999999999" customHeight="1" x14ac:dyDescent="0.25">
      <c r="B112" s="181"/>
      <c r="C112" s="182"/>
      <c r="D112" s="183"/>
      <c r="E112" s="184"/>
      <c r="F112" s="185"/>
      <c r="G112" s="185"/>
      <c r="H112" s="185"/>
      <c r="I112" s="186"/>
      <c r="J112" s="186"/>
      <c r="K112" s="186"/>
      <c r="L112" s="186"/>
      <c r="M112" s="186"/>
      <c r="N112" s="186"/>
      <c r="O112" s="184"/>
      <c r="Q112" s="112"/>
    </row>
    <row r="113" spans="2:17" ht="16.149999999999999" customHeight="1" x14ac:dyDescent="0.25">
      <c r="B113" s="181"/>
      <c r="C113" s="182"/>
      <c r="D113" s="183"/>
      <c r="E113" s="184"/>
      <c r="F113" s="185"/>
      <c r="G113" s="185"/>
      <c r="H113" s="185"/>
      <c r="I113" s="186"/>
      <c r="J113" s="186"/>
      <c r="K113" s="186"/>
      <c r="L113" s="186"/>
      <c r="M113" s="186"/>
      <c r="N113" s="186"/>
      <c r="O113" s="184"/>
      <c r="Q113" s="112"/>
    </row>
    <row r="114" spans="2:17" ht="16.149999999999999" customHeight="1" x14ac:dyDescent="0.25">
      <c r="B114" s="181"/>
      <c r="C114" s="182"/>
      <c r="D114" s="183"/>
      <c r="E114" s="184"/>
      <c r="F114" s="185"/>
      <c r="G114" s="185"/>
      <c r="H114" s="185"/>
      <c r="I114" s="186"/>
      <c r="J114" s="186"/>
      <c r="K114" s="186"/>
      <c r="L114" s="186"/>
      <c r="M114" s="186"/>
      <c r="N114" s="186"/>
      <c r="O114" s="184"/>
      <c r="Q114" s="112"/>
    </row>
    <row r="115" spans="2:17" ht="16.149999999999999" customHeight="1" x14ac:dyDescent="0.25">
      <c r="B115" s="181"/>
      <c r="C115" s="182"/>
      <c r="D115" s="183"/>
      <c r="E115" s="184"/>
      <c r="F115" s="185"/>
      <c r="G115" s="185"/>
      <c r="H115" s="185"/>
      <c r="I115" s="186"/>
      <c r="J115" s="186"/>
      <c r="K115" s="186"/>
      <c r="L115" s="186"/>
      <c r="M115" s="186"/>
      <c r="N115" s="186"/>
      <c r="O115" s="184"/>
      <c r="Q115" s="112"/>
    </row>
    <row r="116" spans="2:17" ht="16.149999999999999" customHeight="1" x14ac:dyDescent="0.25">
      <c r="B116" s="181"/>
      <c r="C116" s="182"/>
      <c r="D116" s="183"/>
      <c r="E116" s="184"/>
      <c r="F116" s="185"/>
      <c r="G116" s="185"/>
      <c r="H116" s="185"/>
      <c r="I116" s="186"/>
      <c r="J116" s="186"/>
      <c r="K116" s="186"/>
      <c r="L116" s="186"/>
      <c r="M116" s="186"/>
      <c r="N116" s="186"/>
      <c r="O116" s="184"/>
      <c r="Q116" s="112"/>
    </row>
    <row r="117" spans="2:17" ht="16.149999999999999" customHeight="1" x14ac:dyDescent="0.25">
      <c r="B117" s="181"/>
      <c r="C117" s="182"/>
      <c r="D117" s="183"/>
      <c r="E117" s="184"/>
      <c r="F117" s="185"/>
      <c r="G117" s="185"/>
      <c r="H117" s="185"/>
      <c r="I117" s="186"/>
      <c r="J117" s="186"/>
      <c r="K117" s="186"/>
      <c r="L117" s="186"/>
      <c r="M117" s="186"/>
      <c r="N117" s="186"/>
      <c r="O117" s="184"/>
      <c r="Q117" s="112"/>
    </row>
    <row r="118" spans="2:17" ht="16.149999999999999" customHeight="1" x14ac:dyDescent="0.25">
      <c r="B118" s="181"/>
      <c r="C118" s="182"/>
      <c r="D118" s="183"/>
      <c r="E118" s="184"/>
      <c r="F118" s="185"/>
      <c r="G118" s="185"/>
      <c r="H118" s="185"/>
      <c r="I118" s="186"/>
      <c r="J118" s="186"/>
      <c r="K118" s="186"/>
      <c r="L118" s="186"/>
      <c r="M118" s="186"/>
      <c r="N118" s="186"/>
      <c r="O118" s="184"/>
      <c r="Q118" s="112"/>
    </row>
    <row r="119" spans="2:17" ht="16.149999999999999" customHeight="1" x14ac:dyDescent="0.25">
      <c r="B119" s="181"/>
      <c r="C119" s="182"/>
      <c r="D119" s="183"/>
      <c r="E119" s="184"/>
      <c r="F119" s="185"/>
      <c r="G119" s="185"/>
      <c r="H119" s="185"/>
      <c r="I119" s="186"/>
      <c r="J119" s="186"/>
      <c r="K119" s="186"/>
      <c r="L119" s="186"/>
      <c r="M119" s="186"/>
      <c r="N119" s="186"/>
      <c r="O119" s="184"/>
      <c r="Q119" s="112"/>
    </row>
    <row r="120" spans="2:17" ht="16.149999999999999" customHeight="1" x14ac:dyDescent="0.25">
      <c r="B120" s="181"/>
      <c r="C120" s="182"/>
      <c r="D120" s="183"/>
      <c r="E120" s="184"/>
      <c r="F120" s="185"/>
      <c r="G120" s="185"/>
      <c r="H120" s="185"/>
      <c r="I120" s="186"/>
      <c r="J120" s="186"/>
      <c r="K120" s="186"/>
      <c r="L120" s="186"/>
      <c r="M120" s="186"/>
      <c r="N120" s="186"/>
      <c r="O120" s="184"/>
      <c r="Q120" s="112"/>
    </row>
    <row r="121" spans="2:17" ht="16.149999999999999" customHeight="1" x14ac:dyDescent="0.25">
      <c r="B121" s="181"/>
      <c r="C121" s="182"/>
      <c r="D121" s="183"/>
      <c r="E121" s="184"/>
      <c r="F121" s="185"/>
      <c r="G121" s="185"/>
      <c r="H121" s="185"/>
      <c r="I121" s="186"/>
      <c r="J121" s="186"/>
      <c r="K121" s="186"/>
      <c r="L121" s="186"/>
      <c r="M121" s="186"/>
      <c r="N121" s="186"/>
      <c r="O121" s="184"/>
      <c r="Q121" s="112"/>
    </row>
    <row r="122" spans="2:17" ht="16.149999999999999" customHeight="1" x14ac:dyDescent="0.25">
      <c r="B122" s="181"/>
      <c r="C122" s="182"/>
      <c r="D122" s="183"/>
      <c r="E122" s="184"/>
      <c r="F122" s="185"/>
      <c r="G122" s="185"/>
      <c r="H122" s="185"/>
      <c r="I122" s="186"/>
      <c r="J122" s="186"/>
      <c r="K122" s="186"/>
      <c r="L122" s="186"/>
      <c r="M122" s="186"/>
      <c r="N122" s="186"/>
      <c r="O122" s="184"/>
      <c r="Q122" s="112"/>
    </row>
    <row r="123" spans="2:17" ht="16.149999999999999" customHeight="1" x14ac:dyDescent="0.25">
      <c r="B123" s="181"/>
      <c r="C123" s="182"/>
      <c r="D123" s="183"/>
      <c r="E123" s="184"/>
      <c r="F123" s="185"/>
      <c r="G123" s="185"/>
      <c r="H123" s="185"/>
      <c r="I123" s="186"/>
      <c r="J123" s="186"/>
      <c r="K123" s="186"/>
      <c r="L123" s="186"/>
      <c r="M123" s="186"/>
      <c r="N123" s="186"/>
      <c r="O123" s="184"/>
      <c r="Q123" s="112"/>
    </row>
    <row r="124" spans="2:17" ht="16.149999999999999" customHeight="1" x14ac:dyDescent="0.25">
      <c r="B124" s="181"/>
      <c r="C124" s="182"/>
      <c r="D124" s="183"/>
      <c r="E124" s="184"/>
      <c r="F124" s="185"/>
      <c r="G124" s="185"/>
      <c r="H124" s="185"/>
      <c r="I124" s="186"/>
      <c r="J124" s="186"/>
      <c r="K124" s="186"/>
      <c r="L124" s="186"/>
      <c r="M124" s="186"/>
      <c r="N124" s="186"/>
      <c r="O124" s="184"/>
      <c r="Q124" s="112"/>
    </row>
    <row r="125" spans="2:17" ht="16.149999999999999" customHeight="1" x14ac:dyDescent="0.25">
      <c r="B125" s="181"/>
      <c r="C125" s="182"/>
      <c r="D125" s="183"/>
      <c r="E125" s="184"/>
      <c r="F125" s="185"/>
      <c r="G125" s="185"/>
      <c r="H125" s="185"/>
      <c r="I125" s="186"/>
      <c r="J125" s="186"/>
      <c r="K125" s="186"/>
      <c r="L125" s="186"/>
      <c r="M125" s="186"/>
      <c r="N125" s="186"/>
      <c r="O125" s="184"/>
      <c r="Q125" s="112"/>
    </row>
    <row r="126" spans="2:17" ht="16.149999999999999" customHeight="1" x14ac:dyDescent="0.25">
      <c r="B126" s="181"/>
      <c r="C126" s="182"/>
      <c r="D126" s="183"/>
      <c r="E126" s="184"/>
      <c r="F126" s="185"/>
      <c r="G126" s="185"/>
      <c r="H126" s="185"/>
      <c r="I126" s="186"/>
      <c r="J126" s="186"/>
      <c r="K126" s="186"/>
      <c r="L126" s="186"/>
      <c r="M126" s="186"/>
      <c r="N126" s="186"/>
      <c r="O126" s="184"/>
      <c r="Q126" s="112"/>
    </row>
    <row r="127" spans="2:17" ht="16.149999999999999" customHeight="1" x14ac:dyDescent="0.25">
      <c r="B127" s="181"/>
      <c r="C127" s="182"/>
      <c r="D127" s="183"/>
      <c r="E127" s="184"/>
      <c r="F127" s="185"/>
      <c r="G127" s="185"/>
      <c r="H127" s="185"/>
      <c r="I127" s="186"/>
      <c r="J127" s="186"/>
      <c r="K127" s="186"/>
      <c r="L127" s="186"/>
      <c r="M127" s="186"/>
      <c r="N127" s="186"/>
      <c r="O127" s="184"/>
      <c r="Q127" s="112"/>
    </row>
    <row r="128" spans="2:17" ht="16.149999999999999" customHeight="1" x14ac:dyDescent="0.25">
      <c r="B128" s="181"/>
      <c r="C128" s="182"/>
      <c r="D128" s="183"/>
      <c r="E128" s="184"/>
      <c r="F128" s="185"/>
      <c r="G128" s="185"/>
      <c r="H128" s="185"/>
      <c r="I128" s="186"/>
      <c r="J128" s="186"/>
      <c r="K128" s="186"/>
      <c r="L128" s="186"/>
      <c r="M128" s="186"/>
      <c r="N128" s="186"/>
      <c r="O128" s="184"/>
      <c r="Q128" s="112"/>
    </row>
    <row r="129" spans="2:17" ht="16.149999999999999" customHeight="1" x14ac:dyDescent="0.25">
      <c r="B129" s="181"/>
      <c r="C129" s="182"/>
      <c r="D129" s="183"/>
      <c r="E129" s="184"/>
      <c r="F129" s="185"/>
      <c r="G129" s="185"/>
      <c r="H129" s="185"/>
      <c r="I129" s="186"/>
      <c r="J129" s="186"/>
      <c r="K129" s="186"/>
      <c r="L129" s="186"/>
      <c r="M129" s="186"/>
      <c r="N129" s="186"/>
      <c r="O129" s="184"/>
      <c r="Q129" s="112"/>
    </row>
    <row r="130" spans="2:17" ht="16.149999999999999" customHeight="1" x14ac:dyDescent="0.25">
      <c r="B130" s="181"/>
      <c r="C130" s="182"/>
      <c r="D130" s="183"/>
      <c r="E130" s="184"/>
      <c r="F130" s="185"/>
      <c r="G130" s="185"/>
      <c r="H130" s="185"/>
      <c r="I130" s="186"/>
      <c r="J130" s="186"/>
      <c r="K130" s="186"/>
      <c r="L130" s="186"/>
      <c r="M130" s="186"/>
      <c r="N130" s="186"/>
      <c r="O130" s="184"/>
      <c r="Q130" s="112"/>
    </row>
    <row r="131" spans="2:17" ht="16.149999999999999" customHeight="1" x14ac:dyDescent="0.25">
      <c r="B131" s="181"/>
      <c r="C131" s="182"/>
      <c r="D131" s="183"/>
      <c r="E131" s="184"/>
      <c r="F131" s="185"/>
      <c r="G131" s="185"/>
      <c r="H131" s="185"/>
      <c r="I131" s="186"/>
      <c r="J131" s="186"/>
      <c r="K131" s="186"/>
      <c r="L131" s="186"/>
      <c r="M131" s="186"/>
      <c r="N131" s="186"/>
      <c r="O131" s="184"/>
      <c r="Q131" s="112"/>
    </row>
    <row r="132" spans="2:17" ht="16.149999999999999" customHeight="1" x14ac:dyDescent="0.25">
      <c r="B132" s="181"/>
      <c r="C132" s="182"/>
      <c r="D132" s="183"/>
      <c r="E132" s="184"/>
      <c r="F132" s="185"/>
      <c r="G132" s="185"/>
      <c r="H132" s="185"/>
      <c r="I132" s="186"/>
      <c r="J132" s="186"/>
      <c r="K132" s="186"/>
      <c r="L132" s="186"/>
      <c r="M132" s="186"/>
      <c r="N132" s="186"/>
      <c r="O132" s="184"/>
      <c r="Q132" s="112"/>
    </row>
    <row r="133" spans="2:17" ht="16.149999999999999" customHeight="1" x14ac:dyDescent="0.25">
      <c r="B133" s="181"/>
      <c r="C133" s="182"/>
      <c r="D133" s="183"/>
      <c r="E133" s="184"/>
      <c r="F133" s="185"/>
      <c r="G133" s="185"/>
      <c r="H133" s="185"/>
      <c r="I133" s="186"/>
      <c r="J133" s="186"/>
      <c r="K133" s="186"/>
      <c r="L133" s="186"/>
      <c r="M133" s="186"/>
      <c r="N133" s="186"/>
      <c r="O133" s="184"/>
      <c r="Q133" s="112"/>
    </row>
    <row r="134" spans="2:17" ht="16.149999999999999" customHeight="1" x14ac:dyDescent="0.25">
      <c r="B134" s="181"/>
      <c r="C134" s="182"/>
      <c r="D134" s="183"/>
      <c r="E134" s="184"/>
      <c r="F134" s="185"/>
      <c r="G134" s="185"/>
      <c r="H134" s="185"/>
      <c r="I134" s="186"/>
      <c r="J134" s="186"/>
      <c r="K134" s="186"/>
      <c r="L134" s="186"/>
      <c r="M134" s="186"/>
      <c r="N134" s="186"/>
      <c r="O134" s="184"/>
      <c r="Q134" s="112"/>
    </row>
    <row r="135" spans="2:17" ht="16.149999999999999" customHeight="1" x14ac:dyDescent="0.25">
      <c r="B135" s="181"/>
      <c r="C135" s="182"/>
      <c r="D135" s="183"/>
      <c r="E135" s="184"/>
      <c r="F135" s="185"/>
      <c r="G135" s="185"/>
      <c r="H135" s="185"/>
      <c r="I135" s="186"/>
      <c r="J135" s="186"/>
      <c r="K135" s="186"/>
      <c r="L135" s="186"/>
      <c r="M135" s="186"/>
      <c r="N135" s="186"/>
      <c r="O135" s="184"/>
      <c r="Q135" s="112"/>
    </row>
    <row r="136" spans="2:17" ht="16.149999999999999" customHeight="1" x14ac:dyDescent="0.25">
      <c r="B136" s="181"/>
      <c r="C136" s="182"/>
      <c r="D136" s="183"/>
      <c r="E136" s="184"/>
      <c r="F136" s="185"/>
      <c r="G136" s="185"/>
      <c r="H136" s="185"/>
      <c r="I136" s="186"/>
      <c r="J136" s="186"/>
      <c r="K136" s="186"/>
      <c r="L136" s="186"/>
      <c r="M136" s="186"/>
      <c r="N136" s="186"/>
      <c r="O136" s="184"/>
      <c r="Q136" s="112"/>
    </row>
    <row r="137" spans="2:17" ht="16.149999999999999" customHeight="1" x14ac:dyDescent="0.25">
      <c r="B137" s="181"/>
      <c r="C137" s="182"/>
      <c r="D137" s="183"/>
      <c r="E137" s="184"/>
      <c r="F137" s="185"/>
      <c r="G137" s="185"/>
      <c r="H137" s="185"/>
      <c r="I137" s="186"/>
      <c r="J137" s="186"/>
      <c r="K137" s="186"/>
      <c r="L137" s="186"/>
      <c r="M137" s="186"/>
      <c r="N137" s="186"/>
      <c r="O137" s="184"/>
      <c r="Q137" s="112"/>
    </row>
    <row r="138" spans="2:17" ht="16.149999999999999" customHeight="1" x14ac:dyDescent="0.25">
      <c r="B138" s="181"/>
      <c r="C138" s="182"/>
      <c r="D138" s="183"/>
      <c r="E138" s="184"/>
      <c r="F138" s="185"/>
      <c r="G138" s="185"/>
      <c r="H138" s="185"/>
      <c r="I138" s="186"/>
      <c r="J138" s="186"/>
      <c r="K138" s="186"/>
      <c r="L138" s="186"/>
      <c r="M138" s="186"/>
      <c r="N138" s="186"/>
      <c r="O138" s="184"/>
      <c r="Q138" s="112"/>
    </row>
    <row r="139" spans="2:17" ht="16.149999999999999" customHeight="1" x14ac:dyDescent="0.25">
      <c r="B139" s="181"/>
      <c r="C139" s="182"/>
      <c r="D139" s="183"/>
      <c r="E139" s="184"/>
      <c r="F139" s="185"/>
      <c r="G139" s="185"/>
      <c r="H139" s="185"/>
      <c r="I139" s="186"/>
      <c r="J139" s="186"/>
      <c r="K139" s="186"/>
      <c r="L139" s="186"/>
      <c r="M139" s="186"/>
      <c r="N139" s="186"/>
      <c r="O139" s="184"/>
      <c r="Q139" s="112"/>
    </row>
    <row r="140" spans="2:17" ht="16.149999999999999" customHeight="1" x14ac:dyDescent="0.25">
      <c r="B140" s="181"/>
      <c r="C140" s="182"/>
      <c r="D140" s="183"/>
      <c r="E140" s="184"/>
      <c r="F140" s="185"/>
      <c r="G140" s="185"/>
      <c r="H140" s="185"/>
      <c r="I140" s="186"/>
      <c r="J140" s="186"/>
      <c r="K140" s="186"/>
      <c r="L140" s="186"/>
      <c r="M140" s="186"/>
      <c r="N140" s="186"/>
      <c r="O140" s="184"/>
      <c r="Q140" s="112"/>
    </row>
    <row r="141" spans="2:17" ht="16.149999999999999" customHeight="1" x14ac:dyDescent="0.25">
      <c r="B141" s="181"/>
      <c r="C141" s="182"/>
      <c r="D141" s="183"/>
      <c r="E141" s="184"/>
      <c r="F141" s="185"/>
      <c r="G141" s="185"/>
      <c r="H141" s="185"/>
      <c r="I141" s="186"/>
      <c r="J141" s="186"/>
      <c r="K141" s="186"/>
      <c r="L141" s="186"/>
      <c r="M141" s="186"/>
      <c r="N141" s="186"/>
      <c r="O141" s="184"/>
      <c r="Q141" s="112"/>
    </row>
    <row r="142" spans="2:17" ht="16.149999999999999" customHeight="1" x14ac:dyDescent="0.25">
      <c r="B142" s="181"/>
      <c r="C142" s="182"/>
      <c r="D142" s="183"/>
      <c r="E142" s="184"/>
      <c r="F142" s="185"/>
      <c r="G142" s="185"/>
      <c r="H142" s="185"/>
      <c r="I142" s="186"/>
      <c r="J142" s="186"/>
      <c r="K142" s="186"/>
      <c r="L142" s="186"/>
      <c r="M142" s="186"/>
      <c r="N142" s="186"/>
      <c r="O142" s="184"/>
      <c r="Q142" s="112"/>
    </row>
    <row r="143" spans="2:17" ht="16.149999999999999" customHeight="1" x14ac:dyDescent="0.25">
      <c r="B143" s="181"/>
      <c r="C143" s="182"/>
      <c r="D143" s="183"/>
      <c r="E143" s="184"/>
      <c r="F143" s="185"/>
      <c r="G143" s="185"/>
      <c r="H143" s="185"/>
      <c r="I143" s="186"/>
      <c r="J143" s="186"/>
      <c r="K143" s="186"/>
      <c r="L143" s="186"/>
      <c r="M143" s="186"/>
      <c r="N143" s="186"/>
      <c r="O143" s="184"/>
      <c r="Q143" s="112"/>
    </row>
    <row r="144" spans="2:17" ht="16.149999999999999" customHeight="1" x14ac:dyDescent="0.25">
      <c r="B144" s="181"/>
      <c r="C144" s="182"/>
      <c r="D144" s="183"/>
      <c r="E144" s="184"/>
      <c r="F144" s="185"/>
      <c r="G144" s="185"/>
      <c r="H144" s="185"/>
      <c r="I144" s="186"/>
      <c r="J144" s="186"/>
      <c r="K144" s="186"/>
      <c r="L144" s="186"/>
      <c r="M144" s="186"/>
      <c r="N144" s="186"/>
      <c r="O144" s="184"/>
      <c r="Q144" s="112"/>
    </row>
    <row r="145" spans="2:17" ht="16.149999999999999" customHeight="1" x14ac:dyDescent="0.25">
      <c r="B145" s="181"/>
      <c r="C145" s="182"/>
      <c r="D145" s="183"/>
      <c r="E145" s="184"/>
      <c r="F145" s="185"/>
      <c r="G145" s="185"/>
      <c r="H145" s="185"/>
      <c r="I145" s="186"/>
      <c r="J145" s="186"/>
      <c r="K145" s="186"/>
      <c r="L145" s="186"/>
      <c r="M145" s="186"/>
      <c r="N145" s="186"/>
      <c r="O145" s="184"/>
      <c r="Q145" s="112"/>
    </row>
    <row r="146" spans="2:17" ht="16.149999999999999" customHeight="1" x14ac:dyDescent="0.25">
      <c r="B146" s="181"/>
      <c r="C146" s="182"/>
      <c r="D146" s="183"/>
      <c r="E146" s="184"/>
      <c r="F146" s="185"/>
      <c r="G146" s="185"/>
      <c r="H146" s="185"/>
      <c r="I146" s="186"/>
      <c r="J146" s="186"/>
      <c r="K146" s="186"/>
      <c r="L146" s="186"/>
      <c r="M146" s="186"/>
      <c r="N146" s="186"/>
      <c r="O146" s="184"/>
      <c r="Q146" s="112"/>
    </row>
    <row r="147" spans="2:17" ht="16.149999999999999" customHeight="1" x14ac:dyDescent="0.25">
      <c r="B147" s="181"/>
      <c r="C147" s="182"/>
      <c r="D147" s="183"/>
      <c r="E147" s="184"/>
      <c r="F147" s="185"/>
      <c r="G147" s="185"/>
      <c r="H147" s="185"/>
      <c r="I147" s="186"/>
      <c r="J147" s="186"/>
      <c r="K147" s="186"/>
      <c r="L147" s="186"/>
      <c r="M147" s="186"/>
      <c r="N147" s="186"/>
      <c r="O147" s="184"/>
      <c r="Q147" s="112"/>
    </row>
    <row r="148" spans="2:17" ht="16.149999999999999" customHeight="1" x14ac:dyDescent="0.25">
      <c r="B148" s="181"/>
      <c r="C148" s="182"/>
      <c r="D148" s="183"/>
      <c r="E148" s="184"/>
      <c r="F148" s="185"/>
      <c r="G148" s="185"/>
      <c r="H148" s="185"/>
      <c r="I148" s="186"/>
      <c r="J148" s="186"/>
      <c r="K148" s="186"/>
      <c r="L148" s="186"/>
      <c r="M148" s="186"/>
      <c r="N148" s="186"/>
      <c r="O148" s="184"/>
      <c r="Q148" s="112"/>
    </row>
    <row r="149" spans="2:17" ht="16.149999999999999" customHeight="1" x14ac:dyDescent="0.25">
      <c r="B149" s="181"/>
      <c r="C149" s="182"/>
      <c r="D149" s="183"/>
      <c r="E149" s="184"/>
      <c r="F149" s="185"/>
      <c r="G149" s="185"/>
      <c r="H149" s="185"/>
      <c r="I149" s="186"/>
      <c r="J149" s="186"/>
      <c r="K149" s="186"/>
      <c r="L149" s="186"/>
      <c r="M149" s="186"/>
      <c r="N149" s="186"/>
      <c r="O149" s="184"/>
      <c r="Q149" s="112"/>
    </row>
    <row r="150" spans="2:17" ht="16.149999999999999" customHeight="1" x14ac:dyDescent="0.25">
      <c r="B150" s="181"/>
      <c r="C150" s="182"/>
      <c r="D150" s="183"/>
      <c r="E150" s="184"/>
      <c r="F150" s="185"/>
      <c r="G150" s="185"/>
      <c r="H150" s="185"/>
      <c r="I150" s="186"/>
      <c r="J150" s="186"/>
      <c r="K150" s="186"/>
      <c r="L150" s="186"/>
      <c r="M150" s="186"/>
      <c r="N150" s="186"/>
      <c r="O150" s="184"/>
      <c r="Q150" s="112"/>
    </row>
    <row r="151" spans="2:17" ht="16.149999999999999" customHeight="1" x14ac:dyDescent="0.25">
      <c r="B151" s="181"/>
      <c r="C151" s="182"/>
      <c r="D151" s="183"/>
      <c r="E151" s="184"/>
      <c r="F151" s="185"/>
      <c r="G151" s="185"/>
      <c r="H151" s="185"/>
      <c r="I151" s="186"/>
      <c r="J151" s="186"/>
      <c r="K151" s="186"/>
      <c r="L151" s="186"/>
      <c r="M151" s="186"/>
      <c r="N151" s="186"/>
      <c r="O151" s="184"/>
      <c r="Q151" s="112"/>
    </row>
    <row r="152" spans="2:17" ht="16.149999999999999" customHeight="1" x14ac:dyDescent="0.25">
      <c r="B152" s="181"/>
      <c r="C152" s="182"/>
      <c r="D152" s="183"/>
      <c r="E152" s="184"/>
      <c r="F152" s="185"/>
      <c r="G152" s="185"/>
      <c r="H152" s="185"/>
      <c r="I152" s="186"/>
      <c r="J152" s="186"/>
      <c r="K152" s="186"/>
      <c r="L152" s="186"/>
      <c r="M152" s="186"/>
      <c r="N152" s="186"/>
      <c r="O152" s="184"/>
      <c r="Q152" s="112"/>
    </row>
    <row r="153" spans="2:17" ht="16.149999999999999" customHeight="1" x14ac:dyDescent="0.25">
      <c r="B153" s="181"/>
      <c r="C153" s="182"/>
      <c r="D153" s="183"/>
      <c r="E153" s="184"/>
      <c r="F153" s="185"/>
      <c r="G153" s="185"/>
      <c r="H153" s="185"/>
      <c r="I153" s="186"/>
      <c r="J153" s="186"/>
      <c r="K153" s="186"/>
      <c r="L153" s="186"/>
      <c r="M153" s="186"/>
      <c r="N153" s="186"/>
      <c r="O153" s="184"/>
      <c r="Q153" s="112"/>
    </row>
    <row r="154" spans="2:17" ht="16.149999999999999" customHeight="1" x14ac:dyDescent="0.25">
      <c r="B154" s="181"/>
      <c r="C154" s="182"/>
      <c r="D154" s="183"/>
      <c r="E154" s="184"/>
      <c r="F154" s="185"/>
      <c r="G154" s="185"/>
      <c r="H154" s="185"/>
      <c r="I154" s="186"/>
      <c r="J154" s="186"/>
      <c r="K154" s="186"/>
      <c r="L154" s="186"/>
      <c r="M154" s="186"/>
      <c r="N154" s="186"/>
      <c r="O154" s="184"/>
      <c r="Q154" s="112"/>
    </row>
    <row r="155" spans="2:17" ht="16.149999999999999" customHeight="1" x14ac:dyDescent="0.25">
      <c r="B155" s="181"/>
      <c r="C155" s="182"/>
      <c r="D155" s="183"/>
      <c r="E155" s="184"/>
      <c r="F155" s="185"/>
      <c r="G155" s="185"/>
      <c r="H155" s="185"/>
      <c r="I155" s="186"/>
      <c r="J155" s="186"/>
      <c r="K155" s="186"/>
      <c r="L155" s="186"/>
      <c r="M155" s="186"/>
      <c r="N155" s="186"/>
      <c r="O155" s="184"/>
      <c r="Q155" s="112"/>
    </row>
    <row r="156" spans="2:17" ht="16.149999999999999" customHeight="1" x14ac:dyDescent="0.25">
      <c r="B156" s="181"/>
      <c r="C156" s="182"/>
      <c r="D156" s="183"/>
      <c r="E156" s="184"/>
      <c r="F156" s="185"/>
      <c r="G156" s="185"/>
      <c r="H156" s="185"/>
      <c r="I156" s="186"/>
      <c r="J156" s="186"/>
      <c r="K156" s="186"/>
      <c r="L156" s="186"/>
      <c r="M156" s="186"/>
      <c r="N156" s="186"/>
      <c r="O156" s="184"/>
      <c r="Q156" s="112"/>
    </row>
    <row r="157" spans="2:17" ht="16.149999999999999" customHeight="1" x14ac:dyDescent="0.25">
      <c r="B157" s="181"/>
      <c r="C157" s="182"/>
      <c r="D157" s="183"/>
      <c r="E157" s="184"/>
      <c r="F157" s="185"/>
      <c r="G157" s="185"/>
      <c r="H157" s="185"/>
      <c r="I157" s="186"/>
      <c r="J157" s="186"/>
      <c r="K157" s="186"/>
      <c r="L157" s="186"/>
      <c r="M157" s="186"/>
      <c r="N157" s="186"/>
      <c r="O157" s="184"/>
      <c r="Q157" s="112"/>
    </row>
    <row r="158" spans="2:17" ht="16.149999999999999" customHeight="1" x14ac:dyDescent="0.25">
      <c r="B158" s="181"/>
      <c r="C158" s="182"/>
      <c r="D158" s="183"/>
      <c r="E158" s="184"/>
      <c r="F158" s="185"/>
      <c r="G158" s="185"/>
      <c r="H158" s="185"/>
      <c r="I158" s="186"/>
      <c r="J158" s="186"/>
      <c r="K158" s="186"/>
      <c r="L158" s="186"/>
      <c r="M158" s="186"/>
      <c r="N158" s="186"/>
      <c r="O158" s="184"/>
      <c r="Q158" s="112"/>
    </row>
    <row r="159" spans="2:17" ht="16.149999999999999" customHeight="1" x14ac:dyDescent="0.25">
      <c r="B159" s="181"/>
      <c r="C159" s="182"/>
      <c r="D159" s="183"/>
      <c r="E159" s="184"/>
      <c r="F159" s="185"/>
      <c r="G159" s="185"/>
      <c r="H159" s="185"/>
      <c r="I159" s="186"/>
      <c r="J159" s="186"/>
      <c r="K159" s="186"/>
      <c r="L159" s="186"/>
      <c r="M159" s="186"/>
      <c r="N159" s="186"/>
      <c r="O159" s="184"/>
      <c r="Q159" s="112"/>
    </row>
    <row r="160" spans="2:17" ht="16.149999999999999" customHeight="1" x14ac:dyDescent="0.25">
      <c r="B160" s="181"/>
      <c r="C160" s="182"/>
      <c r="D160" s="183"/>
      <c r="E160" s="184"/>
      <c r="F160" s="185"/>
      <c r="G160" s="185"/>
      <c r="H160" s="185"/>
      <c r="I160" s="186"/>
      <c r="J160" s="186"/>
      <c r="K160" s="186"/>
      <c r="L160" s="186"/>
      <c r="M160" s="186"/>
      <c r="N160" s="186"/>
      <c r="O160" s="184"/>
      <c r="Q160" s="112"/>
    </row>
    <row r="161" spans="2:17" ht="16.149999999999999" customHeight="1" x14ac:dyDescent="0.25">
      <c r="B161" s="181"/>
      <c r="C161" s="182"/>
      <c r="D161" s="183"/>
      <c r="E161" s="184"/>
      <c r="F161" s="185"/>
      <c r="G161" s="185"/>
      <c r="H161" s="185"/>
      <c r="I161" s="186"/>
      <c r="J161" s="186"/>
      <c r="K161" s="186"/>
      <c r="L161" s="186"/>
      <c r="M161" s="186"/>
      <c r="N161" s="186"/>
      <c r="O161" s="184"/>
      <c r="Q161" s="112"/>
    </row>
    <row r="162" spans="2:17" ht="16.149999999999999" customHeight="1" x14ac:dyDescent="0.25">
      <c r="B162" s="181"/>
      <c r="C162" s="182"/>
      <c r="D162" s="183"/>
      <c r="E162" s="184"/>
      <c r="F162" s="185"/>
      <c r="G162" s="185"/>
      <c r="H162" s="185"/>
      <c r="I162" s="186"/>
      <c r="J162" s="186"/>
      <c r="K162" s="186"/>
      <c r="L162" s="186"/>
      <c r="M162" s="186"/>
      <c r="N162" s="186"/>
      <c r="O162" s="184"/>
      <c r="Q162" s="112"/>
    </row>
    <row r="163" spans="2:17" ht="16.149999999999999" customHeight="1" x14ac:dyDescent="0.25">
      <c r="B163" s="181"/>
      <c r="C163" s="182"/>
      <c r="D163" s="183"/>
      <c r="E163" s="184"/>
      <c r="F163" s="185"/>
      <c r="G163" s="185"/>
      <c r="H163" s="185"/>
      <c r="I163" s="186"/>
      <c r="J163" s="186"/>
      <c r="K163" s="186"/>
      <c r="L163" s="186"/>
      <c r="M163" s="186"/>
      <c r="N163" s="186"/>
      <c r="O163" s="184"/>
      <c r="Q163" s="112"/>
    </row>
    <row r="164" spans="2:17" ht="16.149999999999999" customHeight="1" x14ac:dyDescent="0.25">
      <c r="B164" s="181"/>
      <c r="C164" s="182"/>
      <c r="D164" s="183"/>
      <c r="E164" s="184"/>
      <c r="F164" s="185"/>
      <c r="G164" s="185"/>
      <c r="H164" s="185"/>
      <c r="I164" s="186"/>
      <c r="J164" s="186"/>
      <c r="K164" s="186"/>
      <c r="L164" s="186"/>
      <c r="M164" s="186"/>
      <c r="N164" s="186"/>
      <c r="O164" s="184"/>
      <c r="Q164" s="112"/>
    </row>
    <row r="165" spans="2:17" ht="16.149999999999999" customHeight="1" x14ac:dyDescent="0.25">
      <c r="B165" s="181"/>
      <c r="C165" s="182"/>
      <c r="D165" s="183"/>
      <c r="E165" s="184"/>
      <c r="F165" s="185"/>
      <c r="G165" s="185"/>
      <c r="H165" s="185"/>
      <c r="I165" s="186"/>
      <c r="J165" s="186"/>
      <c r="K165" s="186"/>
      <c r="L165" s="186"/>
      <c r="M165" s="186"/>
      <c r="N165" s="186"/>
      <c r="O165" s="184"/>
      <c r="Q165" s="112"/>
    </row>
    <row r="166" spans="2:17" ht="16.149999999999999" customHeight="1" x14ac:dyDescent="0.25">
      <c r="B166" s="181"/>
      <c r="C166" s="182"/>
      <c r="D166" s="183"/>
      <c r="E166" s="184"/>
      <c r="F166" s="185"/>
      <c r="G166" s="185"/>
      <c r="H166" s="185"/>
      <c r="I166" s="186"/>
      <c r="J166" s="186"/>
      <c r="K166" s="186"/>
      <c r="L166" s="186"/>
      <c r="M166" s="186"/>
      <c r="N166" s="186"/>
      <c r="O166" s="184"/>
      <c r="Q166" s="112"/>
    </row>
    <row r="167" spans="2:17" ht="16.149999999999999" customHeight="1" x14ac:dyDescent="0.25">
      <c r="B167" s="181"/>
      <c r="C167" s="182"/>
      <c r="D167" s="183"/>
      <c r="E167" s="184"/>
      <c r="F167" s="185"/>
      <c r="G167" s="185"/>
      <c r="H167" s="185"/>
      <c r="I167" s="186"/>
      <c r="J167" s="186"/>
      <c r="K167" s="186"/>
      <c r="L167" s="186"/>
      <c r="M167" s="186"/>
      <c r="N167" s="186"/>
      <c r="O167" s="184"/>
      <c r="Q167" s="112"/>
    </row>
    <row r="168" spans="2:17" ht="16.149999999999999" customHeight="1" x14ac:dyDescent="0.25">
      <c r="B168" s="181"/>
      <c r="C168" s="182"/>
      <c r="D168" s="183"/>
      <c r="E168" s="184"/>
      <c r="F168" s="185"/>
      <c r="G168" s="185"/>
      <c r="H168" s="185"/>
      <c r="I168" s="186"/>
      <c r="J168" s="186"/>
      <c r="K168" s="186"/>
      <c r="L168" s="186"/>
      <c r="M168" s="186"/>
      <c r="N168" s="186"/>
      <c r="O168" s="184"/>
      <c r="Q168" s="112"/>
    </row>
    <row r="169" spans="2:17" ht="16.149999999999999" customHeight="1" x14ac:dyDescent="0.25">
      <c r="B169" s="181"/>
      <c r="C169" s="182"/>
      <c r="D169" s="183"/>
      <c r="E169" s="184"/>
      <c r="F169" s="185"/>
      <c r="G169" s="185"/>
      <c r="H169" s="185"/>
      <c r="I169" s="186"/>
      <c r="J169" s="186"/>
      <c r="K169" s="186"/>
      <c r="L169" s="186"/>
      <c r="M169" s="186"/>
      <c r="N169" s="186"/>
      <c r="O169" s="184"/>
      <c r="Q169" s="112"/>
    </row>
    <row r="170" spans="2:17" ht="16.149999999999999" customHeight="1" x14ac:dyDescent="0.25">
      <c r="B170" s="181"/>
      <c r="C170" s="182"/>
      <c r="D170" s="183"/>
      <c r="E170" s="184"/>
      <c r="F170" s="185"/>
      <c r="G170" s="185"/>
      <c r="H170" s="185"/>
      <c r="I170" s="186"/>
      <c r="J170" s="186"/>
      <c r="K170" s="186"/>
      <c r="L170" s="186"/>
      <c r="M170" s="186"/>
      <c r="N170" s="186"/>
      <c r="O170" s="184"/>
      <c r="Q170" s="112"/>
    </row>
    <row r="171" spans="2:17" ht="16.149999999999999" customHeight="1" x14ac:dyDescent="0.25">
      <c r="B171" s="181"/>
      <c r="C171" s="182"/>
      <c r="D171" s="183"/>
      <c r="E171" s="184"/>
      <c r="F171" s="185"/>
      <c r="G171" s="185"/>
      <c r="H171" s="185"/>
      <c r="I171" s="186"/>
      <c r="J171" s="186"/>
      <c r="K171" s="186"/>
      <c r="L171" s="186"/>
      <c r="M171" s="186"/>
      <c r="N171" s="186"/>
      <c r="O171" s="184"/>
      <c r="Q171" s="112"/>
    </row>
    <row r="172" spans="2:17" ht="16.149999999999999" customHeight="1" x14ac:dyDescent="0.25">
      <c r="B172" s="181"/>
      <c r="C172" s="182"/>
      <c r="D172" s="183"/>
      <c r="E172" s="184"/>
      <c r="F172" s="185"/>
      <c r="G172" s="185"/>
      <c r="H172" s="185"/>
      <c r="I172" s="186"/>
      <c r="J172" s="186"/>
      <c r="K172" s="186"/>
      <c r="L172" s="186"/>
      <c r="M172" s="186"/>
      <c r="N172" s="186"/>
      <c r="O172" s="184"/>
      <c r="Q172" s="112"/>
    </row>
    <row r="173" spans="2:17" ht="16.149999999999999" customHeight="1" x14ac:dyDescent="0.25">
      <c r="B173" s="181"/>
      <c r="C173" s="182"/>
      <c r="D173" s="183"/>
      <c r="E173" s="184"/>
      <c r="F173" s="185"/>
      <c r="G173" s="185"/>
      <c r="H173" s="185"/>
      <c r="I173" s="186"/>
      <c r="J173" s="186"/>
      <c r="K173" s="186"/>
      <c r="L173" s="186"/>
      <c r="M173" s="186"/>
      <c r="N173" s="186"/>
      <c r="O173" s="184"/>
      <c r="Q173" s="112"/>
    </row>
    <row r="174" spans="2:17" ht="16.149999999999999" customHeight="1" x14ac:dyDescent="0.25">
      <c r="B174" s="181"/>
      <c r="C174" s="182"/>
      <c r="D174" s="183"/>
      <c r="E174" s="184"/>
      <c r="F174" s="185"/>
      <c r="G174" s="185"/>
      <c r="H174" s="185"/>
      <c r="I174" s="186"/>
      <c r="J174" s="186"/>
      <c r="K174" s="186"/>
      <c r="L174" s="186"/>
      <c r="M174" s="186"/>
      <c r="N174" s="186"/>
      <c r="O174" s="184"/>
      <c r="Q174" s="112"/>
    </row>
    <row r="175" spans="2:17" ht="16.149999999999999" customHeight="1" x14ac:dyDescent="0.25">
      <c r="B175" s="181"/>
      <c r="C175" s="182"/>
      <c r="D175" s="183"/>
      <c r="E175" s="184"/>
      <c r="F175" s="185"/>
      <c r="G175" s="185"/>
      <c r="H175" s="185"/>
      <c r="I175" s="186"/>
      <c r="J175" s="186"/>
      <c r="K175" s="186"/>
      <c r="L175" s="186"/>
      <c r="M175" s="186"/>
      <c r="N175" s="186"/>
      <c r="O175" s="184"/>
      <c r="Q175" s="112"/>
    </row>
    <row r="176" spans="2:17" ht="16.149999999999999" customHeight="1" x14ac:dyDescent="0.25">
      <c r="B176" s="181"/>
      <c r="C176" s="182"/>
      <c r="D176" s="183"/>
      <c r="E176" s="184"/>
      <c r="F176" s="185"/>
      <c r="G176" s="185"/>
      <c r="H176" s="185"/>
      <c r="I176" s="186"/>
      <c r="J176" s="186"/>
      <c r="K176" s="186"/>
      <c r="L176" s="186"/>
      <c r="M176" s="186"/>
      <c r="N176" s="186"/>
      <c r="O176" s="184"/>
      <c r="Q176" s="112"/>
    </row>
    <row r="177" spans="2:17" ht="16.149999999999999" customHeight="1" x14ac:dyDescent="0.25">
      <c r="B177" s="181"/>
      <c r="C177" s="182"/>
      <c r="D177" s="183"/>
      <c r="E177" s="184"/>
      <c r="F177" s="185"/>
      <c r="G177" s="185"/>
      <c r="H177" s="185"/>
      <c r="I177" s="186"/>
      <c r="J177" s="186"/>
      <c r="K177" s="186"/>
      <c r="L177" s="186"/>
      <c r="M177" s="186"/>
      <c r="N177" s="186"/>
      <c r="O177" s="184"/>
      <c r="Q177" s="112"/>
    </row>
    <row r="178" spans="2:17" ht="16.149999999999999" customHeight="1" x14ac:dyDescent="0.25">
      <c r="B178" s="181"/>
      <c r="C178" s="182"/>
      <c r="D178" s="183"/>
      <c r="E178" s="184"/>
      <c r="F178" s="185"/>
      <c r="G178" s="185"/>
      <c r="H178" s="185"/>
      <c r="I178" s="186"/>
      <c r="J178" s="186"/>
      <c r="K178" s="186"/>
      <c r="L178" s="186"/>
      <c r="M178" s="186"/>
      <c r="N178" s="186"/>
      <c r="O178" s="184"/>
      <c r="Q178" s="112"/>
    </row>
    <row r="179" spans="2:17" ht="16.149999999999999" customHeight="1" x14ac:dyDescent="0.25">
      <c r="B179" s="181"/>
      <c r="C179" s="182"/>
      <c r="D179" s="183"/>
      <c r="E179" s="184"/>
      <c r="F179" s="185"/>
      <c r="G179" s="185"/>
      <c r="H179" s="185"/>
      <c r="I179" s="186"/>
      <c r="J179" s="186"/>
      <c r="K179" s="186"/>
      <c r="L179" s="186"/>
      <c r="M179" s="186"/>
      <c r="N179" s="186"/>
      <c r="O179" s="184"/>
      <c r="Q179" s="112"/>
    </row>
    <row r="180" spans="2:17" ht="16.149999999999999" customHeight="1" x14ac:dyDescent="0.25">
      <c r="B180" s="181"/>
      <c r="C180" s="182"/>
      <c r="D180" s="183"/>
      <c r="E180" s="184"/>
      <c r="F180" s="185"/>
      <c r="G180" s="185"/>
      <c r="H180" s="185"/>
      <c r="I180" s="186"/>
      <c r="J180" s="186"/>
      <c r="K180" s="186"/>
      <c r="L180" s="186"/>
      <c r="M180" s="186"/>
      <c r="N180" s="186"/>
      <c r="O180" s="184"/>
      <c r="Q180" s="112"/>
    </row>
    <row r="181" spans="2:17" ht="16.149999999999999" customHeight="1" x14ac:dyDescent="0.25">
      <c r="B181" s="181"/>
      <c r="C181" s="182"/>
      <c r="D181" s="183"/>
      <c r="E181" s="184"/>
      <c r="F181" s="185"/>
      <c r="G181" s="185"/>
      <c r="H181" s="185"/>
      <c r="I181" s="186"/>
      <c r="J181" s="186"/>
      <c r="K181" s="186"/>
      <c r="L181" s="186"/>
      <c r="M181" s="186"/>
      <c r="N181" s="186"/>
      <c r="O181" s="184"/>
      <c r="Q181" s="112"/>
    </row>
    <row r="182" spans="2:17" ht="16.149999999999999" customHeight="1" x14ac:dyDescent="0.25">
      <c r="B182" s="181"/>
      <c r="C182" s="182"/>
      <c r="D182" s="183"/>
      <c r="E182" s="184"/>
      <c r="F182" s="185"/>
      <c r="G182" s="185"/>
      <c r="H182" s="185"/>
      <c r="I182" s="186"/>
      <c r="J182" s="186"/>
      <c r="K182" s="186"/>
      <c r="L182" s="186"/>
      <c r="M182" s="186"/>
      <c r="N182" s="186"/>
      <c r="O182" s="184"/>
      <c r="Q182" s="112"/>
    </row>
    <row r="183" spans="2:17" ht="16.149999999999999" customHeight="1" x14ac:dyDescent="0.25">
      <c r="B183" s="181"/>
      <c r="C183" s="182"/>
      <c r="D183" s="183"/>
      <c r="E183" s="184"/>
      <c r="F183" s="185"/>
      <c r="G183" s="185"/>
      <c r="H183" s="185"/>
      <c r="I183" s="186"/>
      <c r="J183" s="186"/>
      <c r="K183" s="186"/>
      <c r="L183" s="186"/>
      <c r="M183" s="186"/>
      <c r="N183" s="186"/>
      <c r="O183" s="184"/>
      <c r="Q183" s="112"/>
    </row>
    <row r="184" spans="2:17" ht="16.149999999999999" customHeight="1" x14ac:dyDescent="0.25">
      <c r="B184" s="181"/>
      <c r="C184" s="182"/>
      <c r="D184" s="183"/>
      <c r="E184" s="184"/>
      <c r="F184" s="185"/>
      <c r="G184" s="185"/>
      <c r="H184" s="185"/>
      <c r="I184" s="186"/>
      <c r="J184" s="186"/>
      <c r="K184" s="186"/>
      <c r="L184" s="186"/>
      <c r="M184" s="186"/>
      <c r="N184" s="186"/>
      <c r="O184" s="184"/>
      <c r="Q184" s="112"/>
    </row>
    <row r="185" spans="2:17" ht="16.149999999999999" customHeight="1" x14ac:dyDescent="0.25">
      <c r="B185" s="181"/>
      <c r="C185" s="182"/>
      <c r="D185" s="183"/>
      <c r="E185" s="184"/>
      <c r="F185" s="185"/>
      <c r="G185" s="185"/>
      <c r="H185" s="185"/>
      <c r="I185" s="186"/>
      <c r="J185" s="186"/>
      <c r="K185" s="186"/>
      <c r="L185" s="186"/>
      <c r="M185" s="186"/>
      <c r="N185" s="186"/>
      <c r="O185" s="184"/>
      <c r="Q185" s="112"/>
    </row>
    <row r="186" spans="2:17" ht="16.149999999999999" customHeight="1" x14ac:dyDescent="0.25">
      <c r="B186" s="181"/>
      <c r="C186" s="182"/>
      <c r="D186" s="183"/>
      <c r="E186" s="184"/>
      <c r="F186" s="185"/>
      <c r="G186" s="185"/>
      <c r="H186" s="185"/>
      <c r="I186" s="186"/>
      <c r="J186" s="186"/>
      <c r="K186" s="186"/>
      <c r="L186" s="186"/>
      <c r="M186" s="186"/>
      <c r="N186" s="186"/>
      <c r="O186" s="184"/>
      <c r="Q186" s="112"/>
    </row>
    <row r="187" spans="2:17" ht="16.149999999999999" customHeight="1" x14ac:dyDescent="0.25">
      <c r="B187" s="181"/>
      <c r="C187" s="182"/>
      <c r="D187" s="183"/>
      <c r="E187" s="184"/>
      <c r="F187" s="185"/>
      <c r="G187" s="185"/>
      <c r="H187" s="185"/>
      <c r="I187" s="186"/>
      <c r="J187" s="186"/>
      <c r="K187" s="186"/>
      <c r="L187" s="186"/>
      <c r="M187" s="186"/>
      <c r="N187" s="186"/>
      <c r="O187" s="184"/>
      <c r="Q187" s="112"/>
    </row>
    <row r="188" spans="2:17" ht="16.149999999999999" customHeight="1" x14ac:dyDescent="0.25">
      <c r="B188" s="181"/>
      <c r="C188" s="182"/>
      <c r="D188" s="183"/>
      <c r="E188" s="184"/>
      <c r="F188" s="185"/>
      <c r="G188" s="185"/>
      <c r="H188" s="185"/>
      <c r="I188" s="186"/>
      <c r="J188" s="186"/>
      <c r="K188" s="186"/>
      <c r="L188" s="186"/>
      <c r="M188" s="186"/>
      <c r="N188" s="186"/>
      <c r="O188" s="184"/>
      <c r="Q188" s="112"/>
    </row>
    <row r="189" spans="2:17" ht="16.149999999999999" customHeight="1" x14ac:dyDescent="0.25">
      <c r="B189" s="181"/>
      <c r="C189" s="182"/>
      <c r="D189" s="183"/>
      <c r="E189" s="184"/>
      <c r="F189" s="185"/>
      <c r="G189" s="185"/>
      <c r="H189" s="185"/>
      <c r="I189" s="186"/>
      <c r="J189" s="186"/>
      <c r="K189" s="186"/>
      <c r="L189" s="186"/>
      <c r="M189" s="186"/>
      <c r="N189" s="186"/>
      <c r="O189" s="184"/>
      <c r="Q189" s="112"/>
    </row>
    <row r="190" spans="2:17" ht="16.149999999999999" customHeight="1" x14ac:dyDescent="0.25">
      <c r="B190" s="181"/>
      <c r="C190" s="182"/>
      <c r="D190" s="183"/>
      <c r="E190" s="184"/>
      <c r="F190" s="185"/>
      <c r="G190" s="185"/>
      <c r="H190" s="185"/>
      <c r="I190" s="186"/>
      <c r="J190" s="186"/>
      <c r="K190" s="186"/>
      <c r="L190" s="186"/>
      <c r="M190" s="186"/>
      <c r="N190" s="186"/>
      <c r="O190" s="184"/>
      <c r="Q190" s="112"/>
    </row>
    <row r="191" spans="2:17" ht="16.149999999999999" customHeight="1" x14ac:dyDescent="0.25">
      <c r="B191" s="181"/>
      <c r="C191" s="182"/>
      <c r="D191" s="183"/>
      <c r="E191" s="184"/>
      <c r="F191" s="185"/>
      <c r="G191" s="185"/>
      <c r="H191" s="185"/>
      <c r="I191" s="186"/>
      <c r="J191" s="186"/>
      <c r="K191" s="186"/>
      <c r="L191" s="186"/>
      <c r="M191" s="186"/>
      <c r="N191" s="186"/>
      <c r="O191" s="184"/>
      <c r="Q191" s="112"/>
    </row>
    <row r="192" spans="2:17" ht="16.149999999999999" customHeight="1" x14ac:dyDescent="0.25">
      <c r="B192" s="181"/>
      <c r="C192" s="182"/>
      <c r="D192" s="183"/>
      <c r="E192" s="184"/>
      <c r="F192" s="185"/>
      <c r="G192" s="185"/>
      <c r="H192" s="185"/>
      <c r="I192" s="186"/>
      <c r="J192" s="186"/>
      <c r="K192" s="186"/>
      <c r="L192" s="186"/>
      <c r="M192" s="186"/>
      <c r="N192" s="186"/>
      <c r="O192" s="184"/>
      <c r="Q192" s="112"/>
    </row>
    <row r="193" spans="2:17" ht="16.149999999999999" customHeight="1" x14ac:dyDescent="0.25">
      <c r="B193" s="181"/>
      <c r="C193" s="182"/>
      <c r="D193" s="183"/>
      <c r="E193" s="184"/>
      <c r="F193" s="185"/>
      <c r="G193" s="185"/>
      <c r="H193" s="185"/>
      <c r="I193" s="186"/>
      <c r="J193" s="186"/>
      <c r="K193" s="186"/>
      <c r="L193" s="186"/>
      <c r="M193" s="186"/>
      <c r="N193" s="186"/>
      <c r="O193" s="184"/>
      <c r="Q193" s="112"/>
    </row>
    <row r="194" spans="2:17" ht="16.149999999999999" customHeight="1" x14ac:dyDescent="0.25">
      <c r="B194" s="181"/>
      <c r="C194" s="182"/>
      <c r="D194" s="183"/>
      <c r="E194" s="184"/>
      <c r="F194" s="185"/>
      <c r="G194" s="185"/>
      <c r="H194" s="185"/>
      <c r="I194" s="186"/>
      <c r="J194" s="186"/>
      <c r="K194" s="186"/>
      <c r="L194" s="186"/>
      <c r="M194" s="186"/>
      <c r="N194" s="186"/>
      <c r="O194" s="184"/>
      <c r="Q194" s="112"/>
    </row>
    <row r="195" spans="2:17" ht="16.149999999999999" customHeight="1" x14ac:dyDescent="0.25">
      <c r="B195" s="181"/>
      <c r="C195" s="182"/>
      <c r="D195" s="183"/>
      <c r="E195" s="184"/>
      <c r="F195" s="185"/>
      <c r="G195" s="185"/>
      <c r="H195" s="185"/>
      <c r="I195" s="186"/>
      <c r="J195" s="186"/>
      <c r="K195" s="186"/>
      <c r="L195" s="186"/>
      <c r="M195" s="186"/>
      <c r="N195" s="186"/>
      <c r="O195" s="184"/>
      <c r="Q195" s="112"/>
    </row>
    <row r="196" spans="2:17" ht="16.149999999999999" customHeight="1" x14ac:dyDescent="0.25">
      <c r="B196" s="181"/>
      <c r="C196" s="182"/>
      <c r="D196" s="183"/>
      <c r="E196" s="184"/>
      <c r="F196" s="185"/>
      <c r="G196" s="185"/>
      <c r="H196" s="185"/>
      <c r="I196" s="186"/>
      <c r="J196" s="186"/>
      <c r="K196" s="186"/>
      <c r="L196" s="186"/>
      <c r="M196" s="186"/>
      <c r="N196" s="186"/>
      <c r="O196" s="184"/>
      <c r="Q196" s="112"/>
    </row>
    <row r="197" spans="2:17" ht="16.149999999999999" customHeight="1" x14ac:dyDescent="0.25">
      <c r="B197" s="181"/>
      <c r="C197" s="182"/>
      <c r="D197" s="183"/>
      <c r="E197" s="184"/>
      <c r="F197" s="185"/>
      <c r="G197" s="185"/>
      <c r="H197" s="185"/>
      <c r="I197" s="186"/>
      <c r="J197" s="186"/>
      <c r="K197" s="186"/>
      <c r="L197" s="186"/>
      <c r="M197" s="186"/>
      <c r="N197" s="186"/>
      <c r="O197" s="184"/>
      <c r="Q197" s="112"/>
    </row>
    <row r="198" spans="2:17" ht="16.149999999999999" customHeight="1" x14ac:dyDescent="0.25">
      <c r="B198" s="181"/>
      <c r="C198" s="182"/>
      <c r="D198" s="183"/>
      <c r="E198" s="184"/>
      <c r="F198" s="185"/>
      <c r="G198" s="185"/>
      <c r="H198" s="185"/>
      <c r="I198" s="186"/>
      <c r="J198" s="186"/>
      <c r="K198" s="186"/>
      <c r="L198" s="186"/>
      <c r="M198" s="186"/>
      <c r="N198" s="186"/>
      <c r="O198" s="184"/>
      <c r="Q198" s="112"/>
    </row>
    <row r="199" spans="2:17" ht="16.149999999999999" customHeight="1" x14ac:dyDescent="0.25">
      <c r="B199" s="181"/>
      <c r="C199" s="182"/>
      <c r="D199" s="183"/>
      <c r="E199" s="184"/>
      <c r="F199" s="185"/>
      <c r="G199" s="185"/>
      <c r="H199" s="185"/>
      <c r="I199" s="186"/>
      <c r="J199" s="186"/>
      <c r="K199" s="186"/>
      <c r="L199" s="186"/>
      <c r="M199" s="186"/>
      <c r="N199" s="186"/>
      <c r="O199" s="184"/>
      <c r="Q199" s="112"/>
    </row>
    <row r="200" spans="2:17" ht="16.149999999999999" customHeight="1" x14ac:dyDescent="0.25">
      <c r="B200" s="181"/>
      <c r="C200" s="182"/>
      <c r="D200" s="183"/>
      <c r="E200" s="184"/>
      <c r="F200" s="185"/>
      <c r="G200" s="185"/>
      <c r="H200" s="185"/>
      <c r="I200" s="186"/>
      <c r="J200" s="186"/>
      <c r="K200" s="186"/>
      <c r="L200" s="186"/>
      <c r="M200" s="186"/>
      <c r="N200" s="186"/>
      <c r="O200" s="184"/>
      <c r="Q200" s="112"/>
    </row>
    <row r="201" spans="2:17" ht="16.149999999999999" customHeight="1" x14ac:dyDescent="0.25">
      <c r="B201" s="181"/>
      <c r="C201" s="182"/>
      <c r="D201" s="183"/>
      <c r="E201" s="184"/>
      <c r="F201" s="185"/>
      <c r="G201" s="185"/>
      <c r="H201" s="185"/>
      <c r="I201" s="186"/>
      <c r="J201" s="186"/>
      <c r="K201" s="186"/>
      <c r="L201" s="186"/>
      <c r="M201" s="186"/>
      <c r="N201" s="186"/>
      <c r="O201" s="184"/>
      <c r="Q201" s="112"/>
    </row>
    <row r="202" spans="2:17" ht="16.149999999999999" customHeight="1" x14ac:dyDescent="0.25">
      <c r="B202" s="181"/>
      <c r="C202" s="182"/>
      <c r="D202" s="183"/>
      <c r="E202" s="184"/>
      <c r="F202" s="185"/>
      <c r="G202" s="185"/>
      <c r="H202" s="185"/>
      <c r="I202" s="186"/>
      <c r="J202" s="186"/>
      <c r="K202" s="186"/>
      <c r="L202" s="186"/>
      <c r="M202" s="186"/>
      <c r="N202" s="186"/>
      <c r="O202" s="184"/>
      <c r="Q202" s="112"/>
    </row>
    <row r="203" spans="2:17" ht="16.149999999999999" customHeight="1" x14ac:dyDescent="0.25">
      <c r="B203" s="181"/>
      <c r="C203" s="182"/>
      <c r="D203" s="183"/>
      <c r="E203" s="184"/>
      <c r="F203" s="185"/>
      <c r="G203" s="185"/>
      <c r="H203" s="185"/>
      <c r="I203" s="186"/>
      <c r="J203" s="186"/>
      <c r="K203" s="186"/>
      <c r="L203" s="186"/>
      <c r="M203" s="186"/>
      <c r="N203" s="186"/>
      <c r="O203" s="184"/>
      <c r="Q203" s="112"/>
    </row>
    <row r="204" spans="2:17" ht="16.149999999999999" customHeight="1" x14ac:dyDescent="0.25">
      <c r="B204" s="181"/>
      <c r="C204" s="182"/>
      <c r="D204" s="183"/>
      <c r="E204" s="184"/>
      <c r="F204" s="185"/>
      <c r="G204" s="185"/>
      <c r="H204" s="185"/>
      <c r="I204" s="186"/>
      <c r="J204" s="186"/>
      <c r="K204" s="186"/>
      <c r="L204" s="186"/>
      <c r="M204" s="186"/>
      <c r="N204" s="186"/>
      <c r="O204" s="184"/>
      <c r="Q204" s="112"/>
    </row>
    <row r="205" spans="2:17" ht="16.149999999999999" customHeight="1" x14ac:dyDescent="0.25">
      <c r="B205" s="181"/>
      <c r="C205" s="182"/>
      <c r="D205" s="183"/>
      <c r="E205" s="184"/>
      <c r="F205" s="185"/>
      <c r="G205" s="185"/>
      <c r="H205" s="185"/>
      <c r="I205" s="186"/>
      <c r="J205" s="186"/>
      <c r="K205" s="186"/>
      <c r="L205" s="186"/>
      <c r="M205" s="186"/>
      <c r="N205" s="186"/>
      <c r="O205" s="184"/>
      <c r="Q205" s="112"/>
    </row>
    <row r="206" spans="2:17" ht="16.149999999999999" customHeight="1" x14ac:dyDescent="0.25">
      <c r="B206" s="181"/>
      <c r="C206" s="182"/>
      <c r="D206" s="183"/>
      <c r="E206" s="184"/>
      <c r="F206" s="185"/>
      <c r="G206" s="185"/>
      <c r="H206" s="185"/>
      <c r="I206" s="186"/>
      <c r="J206" s="186"/>
      <c r="K206" s="186"/>
      <c r="L206" s="186"/>
      <c r="M206" s="186"/>
      <c r="N206" s="186"/>
      <c r="O206" s="184"/>
      <c r="Q206" s="113"/>
    </row>
  </sheetData>
  <sheetProtection algorithmName="SHA-512" hashValue="VSKYQyUr/CtIZp/xxxVSrgfKAvP0ytS5tm6lgzzc9kGmRiIwtj10pv8+IsCuobneSKDr98wbk8D4gq5SWOjnog==" saltValue="yfoRfDTl7vS5+fWRFezhNg==" spinCount="100000" sheet="1" objects="1" scenarios="1" formatCells="0"/>
  <phoneticPr fontId="3" type="noConversion"/>
  <conditionalFormatting sqref="C7:C21">
    <cfRule type="expression" dxfId="21" priority="5">
      <formula>AND($N7=0,$I7&gt;0,$T$15="Highlight")</formula>
    </cfRule>
  </conditionalFormatting>
  <dataValidations count="7">
    <dataValidation type="list" allowBlank="1" showInputMessage="1" showErrorMessage="1" sqref="T13" xr:uid="{4F8F417F-5D30-4B97-8F7E-87D37A31D891}">
      <formula1>"Horizontal,Vertical"</formula1>
    </dataValidation>
    <dataValidation type="list" allowBlank="1" showInputMessage="1" showErrorMessage="1" sqref="O7:O21" xr:uid="{21AC8C63-35DE-40E8-9B06-3C451AFFA917}">
      <formula1>OFFSET($S$28,0,0,COUNTA($S$28:$S$34),1)</formula1>
    </dataValidation>
    <dataValidation type="whole" errorStyle="warning" operator="greaterThan" allowBlank="1" showInputMessage="1" showErrorMessage="1" errorTitle="ID must be a number" sqref="B8:B206" xr:uid="{19F5D726-12AB-418C-873A-FEA9FF44FF77}">
      <formula1>0</formula1>
    </dataValidation>
    <dataValidation type="whole" errorStyle="information" operator="greaterThan" allowBlank="1" showInputMessage="1" showErrorMessage="1" errorTitle="ID must be a number" error="ID must hava a number value" sqref="B7" xr:uid="{F8674265-A447-49E7-8CCE-7FD459C7041A}">
      <formula1>0</formula1>
    </dataValidation>
    <dataValidation type="list" allowBlank="1" showInputMessage="1" showErrorMessage="1" sqref="T14" xr:uid="{896A5522-343E-45B3-8308-B949BAD49397}">
      <formula1>"Yes,No"</formula1>
    </dataValidation>
    <dataValidation type="list" allowBlank="1" showInputMessage="1" showErrorMessage="1" sqref="T15" xr:uid="{7E083176-EC55-4A55-A351-5256082FDCF1}">
      <formula1>"Highlight, -"</formula1>
    </dataValidation>
    <dataValidation type="list" allowBlank="1" showInputMessage="1" showErrorMessage="1" sqref="T21" xr:uid="{05DF963B-238E-4AD6-A25A-428E2BDC43E1}">
      <formula1>"Straight,Elbow"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Group Box 4">
              <controlPr defaultSize="0" autoFill="0" autoPict="0">
                <anchor moveWithCells="1">
                  <from>
                    <xdr:col>22</xdr:col>
                    <xdr:colOff>0</xdr:colOff>
                    <xdr:row>4</xdr:row>
                    <xdr:rowOff>0</xdr:rowOff>
                  </from>
                  <to>
                    <xdr:col>23</xdr:col>
                    <xdr:colOff>476250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Option Button 5">
              <controlPr defaultSize="0" autoFill="0" autoLine="0" autoPict="0" macro="[0]!InsOn">
                <anchor moveWithCells="1">
                  <from>
                    <xdr:col>22</xdr:col>
                    <xdr:colOff>76200</xdr:colOff>
                    <xdr:row>4</xdr:row>
                    <xdr:rowOff>85725</xdr:rowOff>
                  </from>
                  <to>
                    <xdr:col>22</xdr:col>
                    <xdr:colOff>514350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Option Button 7">
              <controlPr defaultSize="0" autoFill="0" autoLine="0" autoPict="0" macro="[0]!InsOff">
                <anchor moveWithCells="1">
                  <from>
                    <xdr:col>22</xdr:col>
                    <xdr:colOff>561975</xdr:colOff>
                    <xdr:row>4</xdr:row>
                    <xdr:rowOff>85725</xdr:rowOff>
                  </from>
                  <to>
                    <xdr:col>23</xdr:col>
                    <xdr:colOff>381000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9B5A05CA-8BA0-46EA-A0B0-3B2DB0AA97BB}">
            <xm:f>Calculations!$EM$5&gt;0</xm:f>
            <x14:dxf>
              <font>
                <b/>
                <i val="0"/>
                <color rgb="FFFF0000"/>
              </font>
            </x14:dxf>
          </x14:cfRule>
          <xm:sqref>R7:U9</xm:sqref>
        </x14:conditionalFormatting>
        <x14:conditionalFormatting xmlns:xm="http://schemas.microsoft.com/office/excel/2006/main">
          <x14:cfRule type="expression" priority="3" id="{0D23C8BF-FF01-40B7-BD81-181AE3B0EC0A}">
            <xm:f>Calculations!$EM$5&gt;0</xm:f>
            <x14:dxf>
              <border>
                <right style="thin">
                  <color auto="1"/>
                </right>
                <vertical/>
                <horizontal/>
              </border>
            </x14:dxf>
          </x14:cfRule>
          <xm:sqref>Q6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703F7C-CDA8-4383-996E-1963B6DAB9BE}">
          <x14:formula1>
            <xm:f>Calculations!$EL$23:$EL$24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4CAD0-09B9-4B7E-8E67-B642C815C5C0}">
  <sheetPr codeName="Sheet3">
    <pageSetUpPr fitToPage="1"/>
  </sheetPr>
  <dimension ref="A1:BH24"/>
  <sheetViews>
    <sheetView showGridLines="0" showRowColHeaders="0" zoomScaleNormal="100" workbookViewId="0">
      <pane ySplit="3" topLeftCell="A4" activePane="bottomLeft" state="frozen"/>
      <selection pane="bottomLeft" activeCell="A4" sqref="A4"/>
    </sheetView>
  </sheetViews>
  <sheetFormatPr defaultColWidth="3.7109375" defaultRowHeight="15" x14ac:dyDescent="0.25"/>
  <cols>
    <col min="1" max="1" width="3.7109375" style="1" customWidth="1"/>
    <col min="2" max="16384" width="3.7109375" style="1"/>
  </cols>
  <sheetData>
    <row r="1" spans="1:60" s="41" customFormat="1" ht="6.75" customHeight="1" x14ac:dyDescent="0.25">
      <c r="A1" s="1"/>
      <c r="B1" s="42"/>
      <c r="C1" s="42"/>
      <c r="D1" s="43"/>
      <c r="F1" s="43"/>
    </row>
    <row r="2" spans="1:60" s="52" customFormat="1" ht="19.899999999999999" customHeight="1" x14ac:dyDescent="0.25">
      <c r="A2" s="51"/>
      <c r="B2" s="45"/>
      <c r="C2" s="49"/>
      <c r="D2" s="49"/>
      <c r="E2" s="137" t="s">
        <v>157</v>
      </c>
      <c r="F2" s="136"/>
    </row>
    <row r="3" spans="1:60" s="67" customFormat="1" ht="24" customHeight="1" x14ac:dyDescent="0.25">
      <c r="A3" s="48"/>
      <c r="B3" s="64"/>
      <c r="C3" s="65"/>
      <c r="D3" s="65"/>
      <c r="E3" s="66" t="s">
        <v>107</v>
      </c>
      <c r="F3" s="65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</row>
    <row r="4" spans="1:60" ht="8.1" customHeight="1" x14ac:dyDescent="0.25"/>
    <row r="5" spans="1:60" x14ac:dyDescent="0.25"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6"/>
    </row>
    <row r="6" spans="1:60" x14ac:dyDescent="0.25">
      <c r="B6" s="57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8"/>
    </row>
    <row r="7" spans="1:60" x14ac:dyDescent="0.25">
      <c r="B7" s="5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8"/>
    </row>
    <row r="8" spans="1:60" x14ac:dyDescent="0.25">
      <c r="B8" s="5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8"/>
    </row>
    <row r="9" spans="1:60" x14ac:dyDescent="0.25">
      <c r="B9" s="57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8"/>
    </row>
    <row r="10" spans="1:60" x14ac:dyDescent="0.25">
      <c r="B10" s="5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8"/>
    </row>
    <row r="11" spans="1:60" x14ac:dyDescent="0.25">
      <c r="B11" s="57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8"/>
    </row>
    <row r="12" spans="1:60" x14ac:dyDescent="0.25">
      <c r="B12" s="57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8"/>
    </row>
    <row r="13" spans="1:60" x14ac:dyDescent="0.25">
      <c r="B13" s="57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8"/>
    </row>
    <row r="14" spans="1:60" x14ac:dyDescent="0.25">
      <c r="B14" s="57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8"/>
    </row>
    <row r="15" spans="1:60" x14ac:dyDescent="0.25">
      <c r="B15" s="57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8"/>
    </row>
    <row r="16" spans="1:60" x14ac:dyDescent="0.25">
      <c r="B16" s="57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8"/>
    </row>
    <row r="17" spans="2:44" x14ac:dyDescent="0.25">
      <c r="B17" s="57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8"/>
    </row>
    <row r="18" spans="2:44" x14ac:dyDescent="0.25">
      <c r="B18" s="57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8"/>
    </row>
    <row r="19" spans="2:44" x14ac:dyDescent="0.25">
      <c r="B19" s="57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8"/>
    </row>
    <row r="20" spans="2:44" x14ac:dyDescent="0.25">
      <c r="B20" s="57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8"/>
    </row>
    <row r="21" spans="2:44" x14ac:dyDescent="0.25">
      <c r="B21" s="57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8"/>
    </row>
    <row r="22" spans="2:44" x14ac:dyDescent="0.25">
      <c r="B22" s="57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8"/>
    </row>
    <row r="23" spans="2:44" x14ac:dyDescent="0.25">
      <c r="B23" s="57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8"/>
    </row>
    <row r="24" spans="2:44" x14ac:dyDescent="0.25"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1"/>
    </row>
  </sheetData>
  <sheetProtection algorithmName="SHA-512" hashValue="fOP4gcu5adk4Q8j65FFhInJSVHUdCKLvETrweb5lkxptohEIyyEcvhG5TnA+4Da/7CzBAy0ce1XCvFH2r5XhqA==" saltValue="sjTdJmkOIdZnuH29LvDPO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5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9835-0956-4AAC-89D6-C11CE111EBE4}">
  <sheetPr codeName="Sheet1"/>
  <dimension ref="B1:EO1821"/>
  <sheetViews>
    <sheetView showGridLines="0" showRowColHeaders="0" zoomScale="85" zoomScaleNormal="85" workbookViewId="0">
      <pane ySplit="6" topLeftCell="A7" activePane="bottomLeft" state="frozen"/>
      <selection pane="bottomLeft" activeCell="A7" sqref="A7"/>
    </sheetView>
  </sheetViews>
  <sheetFormatPr defaultColWidth="9.140625" defaultRowHeight="15" x14ac:dyDescent="0.25"/>
  <cols>
    <col min="1" max="1" width="4.7109375" style="1" customWidth="1"/>
    <col min="2" max="2" width="12.85546875" style="1" bestFit="1" customWidth="1"/>
    <col min="3" max="3" width="13" style="2" customWidth="1"/>
    <col min="4" max="5" width="9.140625" style="2"/>
    <col min="6" max="6" width="21.42578125" style="1" customWidth="1"/>
    <col min="7" max="7" width="14.85546875" style="10" bestFit="1" customWidth="1"/>
    <col min="8" max="10" width="10.140625" style="10" customWidth="1"/>
    <col min="11" max="11" width="13.7109375" style="10" bestFit="1" customWidth="1"/>
    <col min="12" max="14" width="18.7109375" style="1" customWidth="1"/>
    <col min="15" max="15" width="8.7109375" style="1" customWidth="1"/>
    <col min="16" max="20" width="4.7109375" style="165" customWidth="1"/>
    <col min="21" max="21" width="4.7109375" style="1" customWidth="1"/>
    <col min="22" max="31" width="4.7109375" style="165" customWidth="1"/>
    <col min="32" max="42" width="4.7109375" style="1" customWidth="1"/>
    <col min="43" max="43" width="3.140625" style="1" customWidth="1"/>
    <col min="44" max="44" width="8.28515625" style="1" customWidth="1"/>
    <col min="45" max="45" width="4" style="1" customWidth="1"/>
    <col min="46" max="55" width="5.7109375" style="1" customWidth="1"/>
    <col min="56" max="56" width="5.7109375" style="50" customWidth="1"/>
    <col min="57" max="67" width="5.7109375" style="131" customWidth="1"/>
    <col min="68" max="69" width="5.7109375" style="2" customWidth="1"/>
    <col min="70" max="77" width="5.42578125" style="2" customWidth="1"/>
    <col min="78" max="78" width="16.7109375" style="10" customWidth="1"/>
    <col min="79" max="79" width="16.7109375" style="2" customWidth="1"/>
    <col min="80" max="80" width="8.7109375" style="2" customWidth="1"/>
    <col min="81" max="83" width="12.85546875" style="2" customWidth="1"/>
    <col min="84" max="85" width="16.7109375" style="2" customWidth="1"/>
    <col min="86" max="86" width="9.42578125" style="2" customWidth="1"/>
    <col min="87" max="87" width="8.7109375" style="1" customWidth="1"/>
    <col min="88" max="89" width="9.42578125" style="2" customWidth="1"/>
    <col min="90" max="90" width="8.7109375" style="10" customWidth="1"/>
    <col min="91" max="91" width="9.5703125" style="10" customWidth="1"/>
    <col min="92" max="92" width="8.7109375" style="2" customWidth="1"/>
    <col min="93" max="93" width="11" style="2" customWidth="1"/>
    <col min="94" max="94" width="11" style="1" customWidth="1"/>
    <col min="95" max="95" width="13" style="10" customWidth="1"/>
    <col min="96" max="96" width="11" style="1" customWidth="1"/>
    <col min="97" max="106" width="8.7109375" style="2" customWidth="1"/>
    <col min="107" max="111" width="8.7109375" style="1" customWidth="1"/>
    <col min="112" max="113" width="11" style="2" customWidth="1"/>
    <col min="114" max="119" width="11.7109375" style="2" customWidth="1"/>
    <col min="120" max="122" width="11.42578125" style="2" customWidth="1"/>
    <col min="123" max="123" width="2.5703125" style="2" customWidth="1"/>
    <col min="124" max="124" width="23.5703125" style="1" bestFit="1" customWidth="1"/>
    <col min="125" max="125" width="6.28515625" style="1" customWidth="1"/>
    <col min="126" max="126" width="30.42578125" style="1" customWidth="1"/>
    <col min="127" max="128" width="8.140625" style="1" customWidth="1"/>
    <col min="129" max="129" width="9.140625" style="1"/>
    <col min="130" max="134" width="15.85546875" style="1" customWidth="1"/>
    <col min="135" max="135" width="10.85546875" style="1" bestFit="1" customWidth="1"/>
    <col min="136" max="136" width="13.7109375" style="1" bestFit="1" customWidth="1"/>
    <col min="137" max="139" width="9.28515625" style="1" customWidth="1"/>
    <col min="140" max="140" width="3.85546875" style="1" customWidth="1"/>
    <col min="141" max="141" width="9.5703125" style="2" customWidth="1"/>
    <col min="142" max="142" width="58.42578125" style="1" customWidth="1"/>
    <col min="143" max="144" width="10.5703125" style="1" customWidth="1"/>
    <col min="145" max="16384" width="9.140625" style="1"/>
  </cols>
  <sheetData>
    <row r="1" spans="2:145" x14ac:dyDescent="0.25">
      <c r="G1" s="1"/>
      <c r="H1" s="1"/>
      <c r="I1" s="1"/>
      <c r="J1" s="1"/>
      <c r="K1" s="1"/>
      <c r="BD1" s="1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2:145" x14ac:dyDescent="0.25">
      <c r="G2" s="1"/>
      <c r="H2" s="1"/>
      <c r="I2" s="1"/>
      <c r="J2" s="1"/>
      <c r="K2" s="1"/>
      <c r="BD2" s="1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DC2" s="2"/>
      <c r="DD2" s="2"/>
      <c r="DE2" s="2"/>
      <c r="DF2" s="2"/>
      <c r="DG2" s="2"/>
    </row>
    <row r="3" spans="2:145" s="25" customFormat="1" ht="20.100000000000001" customHeight="1" x14ac:dyDescent="0.25">
      <c r="D3" s="10"/>
      <c r="E3" s="10"/>
      <c r="G3" s="127" t="s">
        <v>99</v>
      </c>
      <c r="P3" s="166" t="s">
        <v>112</v>
      </c>
      <c r="Q3" s="166"/>
      <c r="R3" s="166"/>
      <c r="S3" s="166"/>
      <c r="T3" s="166"/>
      <c r="U3" s="141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T3" s="30" t="s">
        <v>28</v>
      </c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2"/>
      <c r="CB3" s="10"/>
      <c r="CC3" s="26" t="s">
        <v>27</v>
      </c>
      <c r="CD3" s="27"/>
      <c r="CE3" s="27"/>
      <c r="CF3" s="27"/>
      <c r="CG3" s="28"/>
      <c r="CH3" s="128"/>
      <c r="CI3" s="128"/>
      <c r="CJ3" s="128"/>
      <c r="CK3" s="128"/>
      <c r="CL3" s="128"/>
      <c r="CM3" s="128"/>
      <c r="CN3" s="128"/>
      <c r="CO3" s="153"/>
      <c r="CP3" s="153"/>
      <c r="CQ3" s="153"/>
      <c r="CR3" s="147"/>
      <c r="CS3" s="29" t="s">
        <v>118</v>
      </c>
      <c r="CT3" s="29"/>
      <c r="CU3" s="29"/>
      <c r="CV3" s="29"/>
      <c r="CW3" s="29"/>
      <c r="CX3" s="29"/>
      <c r="CY3" s="29"/>
      <c r="CZ3" s="29"/>
      <c r="DA3" s="29"/>
      <c r="DB3" s="29"/>
      <c r="DC3" s="10"/>
      <c r="DD3" s="128" t="s">
        <v>120</v>
      </c>
      <c r="DE3" s="128"/>
      <c r="DF3" s="128"/>
      <c r="DG3" s="128"/>
      <c r="DH3" s="128"/>
      <c r="DI3" s="128"/>
      <c r="DJ3" s="39" t="s">
        <v>33</v>
      </c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Z3" s="114" t="s">
        <v>52</v>
      </c>
      <c r="EA3" s="115"/>
      <c r="EB3" s="115"/>
      <c r="EC3" s="115"/>
      <c r="ED3" s="115"/>
      <c r="EE3" s="115"/>
      <c r="EF3" s="115"/>
      <c r="EG3" s="115"/>
      <c r="EH3" s="115"/>
      <c r="EI3" s="115"/>
      <c r="EJ3" s="115"/>
      <c r="EK3" s="115"/>
      <c r="EL3" s="115"/>
      <c r="EM3" s="115"/>
      <c r="EN3" s="115"/>
      <c r="EO3" s="120"/>
    </row>
    <row r="4" spans="2:145" x14ac:dyDescent="0.25">
      <c r="C4" s="68" t="s">
        <v>49</v>
      </c>
      <c r="G4" s="187" t="str">
        <f t="array" ref="G4">IF(OR($C4="-",$C4=""),"-",IF(INDEX(Dashboard!D$7:D$21,MATCH($E4,1*Dashboard!$B$7:$B$21,0),1)=0,"",INDEX(Dashboard!D$7:D$21,MATCH($E4,1*Dashboard!$B$7:$B$21,0),1)))</f>
        <v/>
      </c>
      <c r="H4" s="1"/>
      <c r="I4" s="1"/>
      <c r="J4" s="1"/>
      <c r="K4" s="1"/>
      <c r="BD4" s="1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CC4" s="24" t="s">
        <v>13</v>
      </c>
      <c r="CD4" s="24" t="s">
        <v>12</v>
      </c>
      <c r="CE4" s="129"/>
      <c r="CF4" s="83" t="s">
        <v>51</v>
      </c>
      <c r="CG4" s="24" t="s">
        <v>26</v>
      </c>
      <c r="CH4" s="129"/>
      <c r="CI4" s="129"/>
      <c r="CJ4" s="129"/>
      <c r="CK4" s="129"/>
      <c r="CL4" s="129"/>
      <c r="CM4" s="129"/>
      <c r="CN4" s="148"/>
      <c r="CO4" s="154"/>
      <c r="CP4" s="154"/>
      <c r="CQ4" s="154" t="s">
        <v>129</v>
      </c>
      <c r="CR4" s="147"/>
      <c r="DD4" s="155" t="s">
        <v>145</v>
      </c>
      <c r="DE4" s="156"/>
      <c r="DF4" s="156"/>
      <c r="DG4" s="157"/>
      <c r="DH4" s="150" t="s">
        <v>119</v>
      </c>
      <c r="DI4" s="150"/>
      <c r="DJ4" s="33" t="s">
        <v>31</v>
      </c>
      <c r="DK4" s="33" t="s">
        <v>32</v>
      </c>
      <c r="DL4" s="62" t="s">
        <v>121</v>
      </c>
      <c r="DM4" s="62" t="s">
        <v>122</v>
      </c>
      <c r="DN4" s="62" t="s">
        <v>38</v>
      </c>
      <c r="DO4" s="62" t="s">
        <v>39</v>
      </c>
      <c r="DZ4" s="188">
        <f ca="1">SUM(DZ7:DZ21)</f>
        <v>0</v>
      </c>
      <c r="EA4" s="188">
        <f ca="1">SUM(EA7:EA21)</f>
        <v>0</v>
      </c>
      <c r="EB4" s="188">
        <f ca="1">SUM(EB7:EB21)</f>
        <v>0</v>
      </c>
      <c r="EC4" s="188">
        <f ca="1">SUM(EC7:EC21)</f>
        <v>0</v>
      </c>
      <c r="ED4" s="116">
        <v>0</v>
      </c>
      <c r="EE4" s="188">
        <f ca="1">SUM(EE7:EE21)</f>
        <v>0</v>
      </c>
      <c r="EF4" s="188">
        <f ca="1">SUM(EF7:EF21)</f>
        <v>0</v>
      </c>
      <c r="EG4" s="188">
        <f>SUM(EG7:EG21)</f>
        <v>0</v>
      </c>
      <c r="EH4" s="188">
        <f>SUM(EH7:EH21)</f>
        <v>0</v>
      </c>
      <c r="EI4" s="188">
        <f>SUM(EI7:EI21)</f>
        <v>0</v>
      </c>
    </row>
    <row r="5" spans="2:145" x14ac:dyDescent="0.25">
      <c r="C5" s="189">
        <f t="array" aca="1" ref="C5" ca="1">IF( MIN(IF(TotalPrecedentsRange=0,$C$7:$C$21,999)) &lt;&gt; 999,  MIN(IF(TotalPrecedentsRange=0,$C$7:$C$21,999)),
  IF( MIN(IF($M$7:$M$21=$DT$7,$C$7:$C$21,999)) &lt;&gt; 999, MIN(IF($M$7:$M$21=$DT$7,$C$7:$C$21,999)), 1))</f>
        <v>1</v>
      </c>
      <c r="D5" s="190">
        <f ca="1">COUNTIF(D7:D21,"Yes")</f>
        <v>10</v>
      </c>
      <c r="E5" s="5" t="s">
        <v>3</v>
      </c>
      <c r="F5" s="7"/>
      <c r="G5" s="7"/>
      <c r="H5" s="7"/>
      <c r="I5" s="7"/>
      <c r="J5" s="7"/>
      <c r="K5" s="7"/>
      <c r="L5" s="7"/>
      <c r="M5" s="8"/>
      <c r="N5" s="8"/>
      <c r="AT5" s="11" t="s">
        <v>95</v>
      </c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1" t="s">
        <v>93</v>
      </c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1" t="s">
        <v>94</v>
      </c>
      <c r="BQ5" s="12"/>
      <c r="BR5" s="13"/>
      <c r="BS5" s="12"/>
      <c r="BT5" s="12"/>
      <c r="BU5" s="12"/>
      <c r="BV5" s="12"/>
      <c r="BW5" s="12"/>
      <c r="BX5" s="12"/>
      <c r="BY5" s="13"/>
      <c r="BZ5" s="1"/>
      <c r="CA5" s="1"/>
      <c r="CC5" s="191">
        <f ca="1">IF( MAX(CK7:CK21)/2&gt;1, ROUNDUP(MAX(CK7:CK21)/2,0),1)</f>
        <v>2</v>
      </c>
      <c r="CD5" s="191">
        <f ca="1">IF(MAX(CK7:CK21)/2&gt;1,ROUNDUP(MAX(CK7:CK21)/2,0),1)</f>
        <v>2</v>
      </c>
      <c r="CE5" s="130"/>
      <c r="CF5" s="192">
        <f t="array" aca="1" ref="CF5" ca="1">MIN(IF((ValidRange="Yes") * (LEN($CC$7:$CC$21)=0),$C$7:$C$21,99999))</f>
        <v>99999</v>
      </c>
      <c r="CG5" s="193">
        <f t="array" aca="1" ref="CG5" ca="1">MIN(IF(LEN($CG$7:$CG$21)=0,$C$7:$C$21,999))</f>
        <v>999</v>
      </c>
      <c r="CH5" s="130"/>
      <c r="CI5" s="130"/>
      <c r="CJ5" s="138" t="s">
        <v>147</v>
      </c>
      <c r="CK5" s="138"/>
      <c r="CL5" s="138"/>
      <c r="CM5" s="139"/>
      <c r="CN5" s="140"/>
      <c r="CO5" s="140"/>
      <c r="CP5" s="140"/>
      <c r="CQ5" s="194">
        <f ca="1">15-COUNTIF(phaseName,"")</f>
        <v>1</v>
      </c>
      <c r="CR5" s="147"/>
      <c r="CS5" s="18"/>
      <c r="CT5" s="19"/>
      <c r="CU5" s="19"/>
      <c r="CV5" s="19"/>
      <c r="CW5" s="19"/>
      <c r="CX5" s="19"/>
      <c r="CY5" s="19"/>
      <c r="CZ5" s="19"/>
      <c r="DA5" s="19"/>
      <c r="DB5" s="21"/>
      <c r="DD5" s="155"/>
      <c r="DE5" s="155"/>
      <c r="DF5" s="155"/>
      <c r="DG5" s="155"/>
      <c r="DH5" s="15"/>
      <c r="DI5" s="15"/>
      <c r="DJ5" s="195">
        <f ca="1">IF(MIN(GridXRange)&lt;StartGridX,(StartGridX-MIN(GridXRange))*(DL5+GapXDiff),0)+50</f>
        <v>50</v>
      </c>
      <c r="DK5" s="195">
        <f ca="1">IF(MIN(GridYRange)&lt;StartGridY,(StartGridY-MIN(GridYRange))*($DM$5+GapYDiff),0)+90</f>
        <v>184</v>
      </c>
      <c r="DL5" s="196">
        <f ca="1">MAX(ShapeWidthRange)</f>
        <v>96</v>
      </c>
      <c r="DM5" s="196">
        <f ca="1">MAX(ShapeHeightRange)</f>
        <v>64</v>
      </c>
      <c r="DN5" s="63">
        <v>43</v>
      </c>
      <c r="DO5" s="63">
        <v>23</v>
      </c>
      <c r="DP5" s="149"/>
      <c r="DQ5" s="131"/>
      <c r="DR5" s="131"/>
      <c r="DZ5" s="117" t="s">
        <v>55</v>
      </c>
      <c r="EA5" s="117" t="s">
        <v>56</v>
      </c>
      <c r="EB5" s="117" t="s">
        <v>57</v>
      </c>
      <c r="EC5" s="117" t="s">
        <v>58</v>
      </c>
      <c r="ED5" s="117" t="s">
        <v>59</v>
      </c>
      <c r="EE5" s="117" t="s">
        <v>65</v>
      </c>
      <c r="EF5" s="117" t="s">
        <v>66</v>
      </c>
      <c r="EG5" s="117" t="s">
        <v>67</v>
      </c>
      <c r="EH5" s="117" t="s">
        <v>68</v>
      </c>
      <c r="EI5" s="117" t="s">
        <v>69</v>
      </c>
      <c r="EM5" s="197">
        <f ca="1">COUNTIF(EM7:EM16,"&gt;"&amp;0)</f>
        <v>0</v>
      </c>
    </row>
    <row r="6" spans="2:145" s="3" customFormat="1" ht="30" customHeight="1" x14ac:dyDescent="0.25">
      <c r="B6" s="6" t="s">
        <v>158</v>
      </c>
      <c r="C6" s="4" t="s">
        <v>14</v>
      </c>
      <c r="D6" s="4" t="s">
        <v>2</v>
      </c>
      <c r="E6" s="4" t="s">
        <v>0</v>
      </c>
      <c r="F6" s="6" t="s">
        <v>1</v>
      </c>
      <c r="G6" s="198" t="str">
        <f>Dashboard!D6</f>
        <v>Predecessors
Previous ID</v>
      </c>
      <c r="H6" s="198" t="str">
        <f>Dashboard!F6</f>
        <v>O
Optimistic Time</v>
      </c>
      <c r="I6" s="198" t="str">
        <f>Dashboard!G6</f>
        <v>P
Pessimistic Time</v>
      </c>
      <c r="J6" s="198" t="str">
        <f>Dashboard!H6</f>
        <v>M
Most likely Time</v>
      </c>
      <c r="K6" s="198" t="str">
        <f>Dashboard!I6</f>
        <v>Duration
(Expected)</v>
      </c>
      <c r="L6" s="4" t="s">
        <v>91</v>
      </c>
      <c r="M6" s="4" t="s">
        <v>8</v>
      </c>
      <c r="N6" s="4" t="s">
        <v>48</v>
      </c>
      <c r="P6" s="167" t="s">
        <v>84</v>
      </c>
      <c r="Q6" s="167" t="s">
        <v>85</v>
      </c>
      <c r="R6" s="167" t="s">
        <v>86</v>
      </c>
      <c r="S6" s="167" t="s">
        <v>87</v>
      </c>
      <c r="T6" s="167" t="s">
        <v>90</v>
      </c>
      <c r="V6" s="168" t="s">
        <v>104</v>
      </c>
      <c r="W6" s="168"/>
      <c r="X6" s="168"/>
      <c r="Y6" s="168"/>
      <c r="Z6" s="168"/>
      <c r="AA6" s="168"/>
      <c r="AB6" s="168"/>
      <c r="AC6" s="168"/>
      <c r="AD6" s="168"/>
      <c r="AE6" s="168"/>
      <c r="AF6" s="132"/>
      <c r="AG6" s="144" t="s">
        <v>146</v>
      </c>
      <c r="AH6" s="142"/>
      <c r="AI6" s="142"/>
      <c r="AJ6" s="142"/>
      <c r="AK6" s="142"/>
      <c r="AL6" s="142"/>
      <c r="AM6" s="142"/>
      <c r="AN6" s="142"/>
      <c r="AO6" s="142"/>
      <c r="AP6" s="143"/>
      <c r="AQ6" s="1"/>
      <c r="AR6" s="145" t="s">
        <v>113</v>
      </c>
      <c r="AT6" s="14">
        <v>1</v>
      </c>
      <c r="AU6" s="14">
        <v>2</v>
      </c>
      <c r="AV6" s="14">
        <v>3</v>
      </c>
      <c r="AW6" s="14">
        <v>4</v>
      </c>
      <c r="AX6" s="14">
        <v>5</v>
      </c>
      <c r="AY6" s="14">
        <v>6</v>
      </c>
      <c r="AZ6" s="14">
        <v>7</v>
      </c>
      <c r="BA6" s="14">
        <v>8</v>
      </c>
      <c r="BB6" s="14">
        <v>9</v>
      </c>
      <c r="BC6" s="227">
        <v>10</v>
      </c>
      <c r="BD6" s="14" t="s">
        <v>98</v>
      </c>
      <c r="BE6" s="228">
        <v>1</v>
      </c>
      <c r="BF6" s="14">
        <v>2</v>
      </c>
      <c r="BG6" s="14">
        <v>3</v>
      </c>
      <c r="BH6" s="14">
        <v>4</v>
      </c>
      <c r="BI6" s="14">
        <v>5</v>
      </c>
      <c r="BJ6" s="14">
        <v>6</v>
      </c>
      <c r="BK6" s="14">
        <v>7</v>
      </c>
      <c r="BL6" s="14">
        <v>8</v>
      </c>
      <c r="BM6" s="14">
        <v>9</v>
      </c>
      <c r="BN6" s="227">
        <v>10</v>
      </c>
      <c r="BO6" s="14" t="s">
        <v>98</v>
      </c>
      <c r="BP6" s="230">
        <v>1</v>
      </c>
      <c r="BQ6" s="126">
        <v>2</v>
      </c>
      <c r="BR6" s="126">
        <v>3</v>
      </c>
      <c r="BS6" s="126">
        <v>4</v>
      </c>
      <c r="BT6" s="126">
        <v>5</v>
      </c>
      <c r="BU6" s="126">
        <v>6</v>
      </c>
      <c r="BV6" s="126">
        <v>7</v>
      </c>
      <c r="BW6" s="126">
        <v>8</v>
      </c>
      <c r="BX6" s="126">
        <v>9</v>
      </c>
      <c r="BY6" s="126">
        <v>10</v>
      </c>
      <c r="BZ6" s="17" t="s">
        <v>29</v>
      </c>
      <c r="CA6" s="17" t="s">
        <v>30</v>
      </c>
      <c r="CB6" s="9"/>
      <c r="CC6" s="16" t="s">
        <v>100</v>
      </c>
      <c r="CD6" s="16" t="s">
        <v>101</v>
      </c>
      <c r="CE6" s="22" t="s">
        <v>125</v>
      </c>
      <c r="CF6" s="23" t="s">
        <v>142</v>
      </c>
      <c r="CG6" s="16" t="s">
        <v>15</v>
      </c>
      <c r="CH6" s="16" t="s">
        <v>102</v>
      </c>
      <c r="CI6" s="16" t="s">
        <v>103</v>
      </c>
      <c r="CJ6" s="16" t="s">
        <v>108</v>
      </c>
      <c r="CK6" s="16" t="s">
        <v>105</v>
      </c>
      <c r="CL6" s="16" t="s">
        <v>110</v>
      </c>
      <c r="CM6" s="16" t="s">
        <v>109</v>
      </c>
      <c r="CN6" s="16" t="s">
        <v>148</v>
      </c>
      <c r="CO6" s="16" t="s">
        <v>149</v>
      </c>
      <c r="CP6" s="16" t="s">
        <v>111</v>
      </c>
      <c r="CQ6" s="16" t="s">
        <v>128</v>
      </c>
      <c r="CR6" s="147"/>
      <c r="CS6" s="20">
        <v>1</v>
      </c>
      <c r="CT6" s="20">
        <v>2</v>
      </c>
      <c r="CU6" s="20">
        <v>3</v>
      </c>
      <c r="CV6" s="134">
        <v>4</v>
      </c>
      <c r="CW6" s="134">
        <v>5</v>
      </c>
      <c r="CX6" s="134">
        <v>6</v>
      </c>
      <c r="CY6" s="134">
        <v>7</v>
      </c>
      <c r="CZ6" s="134">
        <v>8</v>
      </c>
      <c r="DA6" s="134">
        <v>9</v>
      </c>
      <c r="DB6" s="134">
        <v>10</v>
      </c>
      <c r="DD6" s="16" t="s">
        <v>130</v>
      </c>
      <c r="DE6" s="16" t="s">
        <v>131</v>
      </c>
      <c r="DF6" s="16" t="s">
        <v>132</v>
      </c>
      <c r="DG6" s="16" t="s">
        <v>133</v>
      </c>
      <c r="DH6" s="16" t="s">
        <v>7</v>
      </c>
      <c r="DI6" s="16" t="s">
        <v>6</v>
      </c>
      <c r="DJ6" s="34" t="s">
        <v>7</v>
      </c>
      <c r="DK6" s="34" t="s">
        <v>6</v>
      </c>
      <c r="DL6" s="34" t="s">
        <v>5</v>
      </c>
      <c r="DM6" s="34" t="s">
        <v>4</v>
      </c>
      <c r="DN6" s="36" t="s">
        <v>18</v>
      </c>
      <c r="DO6" s="36" t="s">
        <v>9</v>
      </c>
      <c r="DP6" s="34" t="s">
        <v>25</v>
      </c>
      <c r="DQ6" s="36" t="s">
        <v>126</v>
      </c>
      <c r="DR6" s="36" t="s">
        <v>127</v>
      </c>
      <c r="DS6" s="9"/>
      <c r="DT6" s="35" t="s">
        <v>16</v>
      </c>
      <c r="DU6" s="35"/>
      <c r="DV6" s="36" t="s">
        <v>17</v>
      </c>
      <c r="DW6" s="36" t="s">
        <v>10</v>
      </c>
      <c r="DX6" s="36" t="s">
        <v>11</v>
      </c>
      <c r="DZ6" s="118" t="s">
        <v>53</v>
      </c>
      <c r="EA6" s="118" t="s">
        <v>54</v>
      </c>
      <c r="EB6" s="118" t="s">
        <v>138</v>
      </c>
      <c r="EC6" s="118" t="s">
        <v>135</v>
      </c>
      <c r="ED6" s="118" t="s">
        <v>82</v>
      </c>
      <c r="EE6" s="118" t="s">
        <v>140</v>
      </c>
      <c r="EF6" s="118" t="s">
        <v>143</v>
      </c>
      <c r="EG6" s="118"/>
      <c r="EH6" s="118"/>
      <c r="EI6" s="118" t="s">
        <v>183</v>
      </c>
      <c r="EK6" s="118" t="s">
        <v>60</v>
      </c>
      <c r="EL6" s="118" t="s">
        <v>71</v>
      </c>
      <c r="EM6" s="118" t="s">
        <v>63</v>
      </c>
      <c r="EN6" s="118" t="s">
        <v>72</v>
      </c>
    </row>
    <row r="7" spans="2:145" x14ac:dyDescent="0.25">
      <c r="B7" s="212" t="str">
        <f ca="1">IF(C7="-","","ShapeIndex"&amp;C7)</f>
        <v>ShapeIndex1</v>
      </c>
      <c r="C7" s="213">
        <f ca="1">IF(D5&gt;0,1,"-")</f>
        <v>1</v>
      </c>
      <c r="D7" s="189" t="str">
        <f ca="1">IF(COUNTA(OFFSET(Dashboard!$B$6,ROW(C7)-ROW($C$6),0,1,7))&gt;0,"Yes","-")</f>
        <v>Yes</v>
      </c>
      <c r="E7" s="187">
        <f t="array" aca="1" ref="E7" ca="1">IF(OR($C7="-",$C7=""),"-",1*SMALL(IF(1*Dashboard!$B$7:$B$21=0,99999999,1*Dashboard!$B$7:$B$21),C7))</f>
        <v>1</v>
      </c>
      <c r="F7" s="187" t="str">
        <f t="array" aca="1" ref="F7" ca="1">IF(OR($C7="-",$C7=""),"-",INDEX(Dashboard!C$7:C$21,MATCH($E7,1*Dashboard!$B$7:$B$21,0),1))</f>
        <v>Start</v>
      </c>
      <c r="G7" s="187" t="str">
        <f t="array" aca="1" ref="G7" ca="1">IF(OR($C7="-",$C7=""),"-",IF(INDEX(Dashboard!D$7:D$21,MATCH($E7,1*Dashboard!$B$7:$B$21,0),1)=0,"",INDEX(Dashboard!D$7:D$21,MATCH($E7,1*Dashboard!$B$7:$B$21,0),1)))</f>
        <v/>
      </c>
      <c r="H7" s="187">
        <f t="array" aca="1" ref="H7" ca="1">IF(OR($C7="-",$C7=""),"-",INDEX(Dashboard!F$7:F$21,MATCH($E7,1*Dashboard!$B$7:$B$21,0),1))</f>
        <v>0</v>
      </c>
      <c r="I7" s="187">
        <f t="array" aca="1" ref="I7" ca="1">IF(OR($C7="-",$C7=""),"-",INDEX(Dashboard!G$7:G$21,MATCH($E7,1*Dashboard!$B$7:$B$21,0),1))</f>
        <v>0</v>
      </c>
      <c r="J7" s="187">
        <f t="array" aca="1" ref="J7" ca="1">IF(OR($C7="-",$C7=""),"-",INDEX(Dashboard!H$7:H$21,MATCH($E7,1*Dashboard!$B$7:$B$21,0),1))</f>
        <v>0</v>
      </c>
      <c r="K7" s="214">
        <f t="array" aca="1" ref="K7" ca="1">IF(OR($C7="-",$C7=""),"-",INDEX(Dashboard!I$7:I$21,MATCH($E7,1*Dashboard!$B$7:$B$21,0),1))</f>
        <v>0</v>
      </c>
      <c r="L7" s="187" t="str">
        <f t="array" aca="1" ref="L7" ca="1">IF(OR($C7="-",$C7=""),"",IF(INDEX(Dashboard!E$7:E$21,MATCH($E7,1*Dashboard!$B$7:$B$21,0),1)=0,"",INDEX(Dashboard!E$7:E$21,MATCH($E7,1*Dashboard!$B$7:$B$21,0),1)))</f>
        <v/>
      </c>
      <c r="M7" s="187" t="str">
        <f ca="1">IF(C7="-","-", IF(CA7=0,"Start",IF(BZ7=0,"End","Task")))</f>
        <v>Start</v>
      </c>
      <c r="N7" s="187" t="str">
        <f t="array" aca="1" ref="N7" ca="1">IF(OR($C7="-",$C7=""),"-",IF(INDEX(Dashboard!O$7:O$206,MATCH($E7,1*Dashboard!$B$7:$B$206,0),1)=0,"",INDEX(Dashboard!O$7:O$206,MATCH($E7,1*Dashboard!$B$7:$B$206,0),1)))</f>
        <v>Blue</v>
      </c>
      <c r="O7" s="133"/>
      <c r="P7" s="215">
        <f t="shared" ref="P7:P20" ca="1" si="0">IF(C7="-","",IF(CA7=0,0, MAX(V7:AE7)))</f>
        <v>0</v>
      </c>
      <c r="Q7" s="215">
        <f t="shared" ref="Q7:Q21" ca="1" si="1">IF(C7="-","", P7+K7)</f>
        <v>0</v>
      </c>
      <c r="R7" s="215">
        <f t="shared" ref="R7:R21" ca="1" si="2">IF(C7="-","",(IF(S7-K7&lt;0,0,S7-K7)))</f>
        <v>4.4408920985006262E-16</v>
      </c>
      <c r="S7" s="215">
        <f t="shared" ref="S7:S21" ca="1" si="3">IF(C7="-","",IF(C8="-",Q7,MIN(AG7:AP7)))</f>
        <v>4.4408920985006262E-16</v>
      </c>
      <c r="T7" s="215">
        <f t="shared" ref="T7:T21" ca="1" si="4">IF(C7="-","",IF(ROUND(S7-Q7,5)&lt;0,0,ROUND(S7-Q7,5)))</f>
        <v>0</v>
      </c>
      <c r="V7" s="205">
        <f t="array" aca="1" ref="V7" ca="1">IF(AT7="",0,INDEX($Q$7:$Q$206,MATCH(""&amp;AT7,""&amp;$E$7:$E$21,0)))</f>
        <v>0</v>
      </c>
      <c r="W7" s="205">
        <f t="array" aca="1" ref="W7" ca="1">IF(AU7="",0,INDEX($Q$7:$Q$206,MATCH(""&amp;AU7,""&amp;$E$7:$E$21,0)))</f>
        <v>0</v>
      </c>
      <c r="X7" s="205">
        <f t="array" aca="1" ref="X7" ca="1">IF(AV7="",0,INDEX($Q$7:$Q$206,MATCH(""&amp;AV7,""&amp;$E$7:$E$21,0)))</f>
        <v>0</v>
      </c>
      <c r="Y7" s="205">
        <f t="array" aca="1" ref="Y7" ca="1">IF(AW7="",0,INDEX($Q$7:$Q$206,MATCH(""&amp;AW7,""&amp;$E$7:$E$21,0)))</f>
        <v>0</v>
      </c>
      <c r="Z7" s="205">
        <f t="array" aca="1" ref="Z7" ca="1">IF(AX7="",0,INDEX($Q$7:$Q$206,MATCH(""&amp;AX7,""&amp;$E$7:$E$21,0)))</f>
        <v>0</v>
      </c>
      <c r="AA7" s="205">
        <f t="array" aca="1" ref="AA7" ca="1">IF(AY7="",0,INDEX($Q$7:$Q$206,MATCH(""&amp;AY7,""&amp;$E$7:$E$21,0)))</f>
        <v>0</v>
      </c>
      <c r="AB7" s="205">
        <f t="array" aca="1" ref="AB7" ca="1">IF(AZ7="",0,INDEX($Q$7:$Q$206,MATCH(""&amp;AZ7,""&amp;$E$7:$E$21,0)))</f>
        <v>0</v>
      </c>
      <c r="AC7" s="205">
        <f t="array" aca="1" ref="AC7" ca="1">IF(BA7="",0,INDEX($Q$7:$Q$206,MATCH(""&amp;BA7,""&amp;$E$7:$E$21,0)))</f>
        <v>0</v>
      </c>
      <c r="AD7" s="205">
        <f t="array" aca="1" ref="AD7" ca="1">IF(BB7="",0,INDEX($Q$7:$Q$206,MATCH(""&amp;BB7,""&amp;$E$7:$E$21,0)))</f>
        <v>0</v>
      </c>
      <c r="AE7" s="205">
        <f t="array" aca="1" ref="AE7" ca="1">IF(BC7="",0,INDEX($Q$7:$Q$206,MATCH(""&amp;BC7,""&amp;$E$7:$E$21,0)))</f>
        <v>0</v>
      </c>
      <c r="AF7" s="131"/>
      <c r="AG7" s="205">
        <f t="array" aca="1" ref="AG7" ca="1">IF(BE7="","",INDEX($R$7:$R$21,MATCH(""&amp;BE7,""&amp;$E$7:$E$21,0)))</f>
        <v>4.4408920985006262E-16</v>
      </c>
      <c r="AH7" s="205" t="str">
        <f t="array" aca="1" ref="AH7" ca="1">IF(BF7="","",INDEX($R$7:$R$21,MATCH(""&amp;BF7,""&amp;$E$7:$E$21,0)))</f>
        <v/>
      </c>
      <c r="AI7" s="205" t="str">
        <f t="array" aca="1" ref="AI7" ca="1">IF(BG7="","",INDEX($R$7:$R$21,MATCH(""&amp;BG7,""&amp;$E$7:$E$21,0)))</f>
        <v/>
      </c>
      <c r="AJ7" s="205" t="str">
        <f t="array" aca="1" ref="AJ7" ca="1">IF(BH7="","",INDEX($R$7:$R$21,MATCH(""&amp;BH7,""&amp;$E$7:$E$21,0)))</f>
        <v/>
      </c>
      <c r="AK7" s="205" t="str">
        <f t="array" aca="1" ref="AK7" ca="1">IF(BI7="","",INDEX($R$7:$R$21,MATCH(""&amp;BI7,""&amp;$E$7:$E$21,0)))</f>
        <v/>
      </c>
      <c r="AL7" s="205" t="str">
        <f t="array" aca="1" ref="AL7" ca="1">IF(BJ7="","",INDEX($R$7:$R$21,MATCH(""&amp;BJ7,""&amp;$E$7:$E$21,0)))</f>
        <v/>
      </c>
      <c r="AM7" s="205" t="str">
        <f t="array" aca="1" ref="AM7" ca="1">IF(BK7="","",INDEX($R$7:$R$21,MATCH(""&amp;BK7,""&amp;$E$7:$E$21,0)))</f>
        <v/>
      </c>
      <c r="AN7" s="205" t="str">
        <f t="array" aca="1" ref="AN7" ca="1">IF(BL7="","",INDEX($R$7:$R$21,MATCH(""&amp;BL7,""&amp;$E$7:$E$21,0)))</f>
        <v/>
      </c>
      <c r="AO7" s="205" t="str">
        <f t="array" aca="1" ref="AO7" ca="1">IF(BM7="","",INDEX($R$7:$R$21,MATCH(""&amp;BM7,""&amp;$E$7:$E$21,0)))</f>
        <v/>
      </c>
      <c r="AP7" s="205" t="str">
        <f t="array" aca="1" ref="AP7" ca="1">IF(BN7="","",INDEX($R$7:$R$21,MATCH(""&amp;BN7,""&amp;$E$7:$E$21,0)))</f>
        <v/>
      </c>
      <c r="AR7" s="216" t="str">
        <f t="shared" ref="AR7:AR21" ca="1" si="5">IF(C7="","",IF(K7=0,"",IF(T7=0,"Y","")))</f>
        <v/>
      </c>
      <c r="AT7" s="201" t="str">
        <f t="array" aca="1" ref="AT7" ca="1">IF($C7="-","-",IF($G$6=$EL$24,TRIM(MID(SUBSTITUTE($G7,",",REPT(" ",LEN($G7))),(AT$6-1)*LEN($G7)+1,LEN($G7))),
IFERROR(INDEX(IDSourceRange,IF(MOD(SMALL(IF((""&amp;$BO$7:$BO$1821)=(""&amp;$E7),ROW($BO$7:$BO$1821)-ROW(INDEX($BO$7:$BO$1821,1,1))+1),AT$6),15)=0,15,MOD(SMALL(IF((""&amp;$BO$7:$BO$1821)=(""&amp;$E7),ROW($BO$7:$BO$1821)-ROW(INDEX($BO$7:$BO$1821,1,1))+1),AT$6),15)),1),"")))</f>
        <v/>
      </c>
      <c r="AU7" s="201" t="str">
        <f t="array" aca="1" ref="AU7" ca="1">IF($C7="-","-",IF($G$6=$EL$24,TRIM(MID(SUBSTITUTE($G7,",",REPT(" ",LEN($G7))),(AU$6-1)*LEN($G7)+1,LEN($G7))),
IFERROR(INDEX(IDSourceRange,IF(MOD(SMALL(IF((""&amp;$BO$7:$BO$1821)=(""&amp;$E7),ROW($BO$7:$BO$1821)-ROW(INDEX($BO$7:$BO$1821,1,1))+1),AU$6),15)=0,15,MOD(SMALL(IF((""&amp;$BO$7:$BO$1821)=(""&amp;$E7),ROW($BO$7:$BO$1821)-ROW(INDEX($BO$7:$BO$1821,1,1))+1),AU$6),15)),1),"")))</f>
        <v/>
      </c>
      <c r="AV7" s="201" t="str">
        <f t="array" aca="1" ref="AV7" ca="1">IF($C7="-","-",IF($G$6=$EL$24,TRIM(MID(SUBSTITUTE($G7,",",REPT(" ",LEN($G7))),(AV$6-1)*LEN($G7)+1,LEN($G7))),
IFERROR(INDEX(IDSourceRange,IF(MOD(SMALL(IF((""&amp;$BO$7:$BO$1821)=(""&amp;$E7),ROW($BO$7:$BO$1821)-ROW(INDEX($BO$7:$BO$1821,1,1))+1),AV$6),15)=0,15,MOD(SMALL(IF((""&amp;$BO$7:$BO$1821)=(""&amp;$E7),ROW($BO$7:$BO$1821)-ROW(INDEX($BO$7:$BO$1821,1,1))+1),AV$6),15)),1),"")))</f>
        <v/>
      </c>
      <c r="AW7" s="201" t="str">
        <f t="array" aca="1" ref="AW7" ca="1">IF($C7="-","-",IF($G$6=$EL$24,TRIM(MID(SUBSTITUTE($G7,",",REPT(" ",LEN($G7))),(AW$6-1)*LEN($G7)+1,LEN($G7))),
IFERROR(INDEX(IDSourceRange,IF(MOD(SMALL(IF((""&amp;$BO$7:$BO$1821)=(""&amp;$E7),ROW($BO$7:$BO$1821)-ROW(INDEX($BO$7:$BO$1821,1,1))+1),AW$6),15)=0,15,MOD(SMALL(IF((""&amp;$BO$7:$BO$1821)=(""&amp;$E7),ROW($BO$7:$BO$1821)-ROW(INDEX($BO$7:$BO$1821,1,1))+1),AW$6),15)),1),"")))</f>
        <v/>
      </c>
      <c r="AX7" s="201" t="str">
        <f t="array" aca="1" ref="AX7" ca="1">IF($C7="-","-",IF($G$6=$EL$24,TRIM(MID(SUBSTITUTE($G7,",",REPT(" ",LEN($G7))),(AX$6-1)*LEN($G7)+1,LEN($G7))),
IFERROR(INDEX(IDSourceRange,IF(MOD(SMALL(IF((""&amp;$BO$7:$BO$1821)=(""&amp;$E7),ROW($BO$7:$BO$1821)-ROW(INDEX($BO$7:$BO$1821,1,1))+1),AX$6),15)=0,15,MOD(SMALL(IF((""&amp;$BO$7:$BO$1821)=(""&amp;$E7),ROW($BO$7:$BO$1821)-ROW(INDEX($BO$7:$BO$1821,1,1))+1),AX$6),15)),1),"")))</f>
        <v/>
      </c>
      <c r="AY7" s="201" t="str">
        <f t="array" aca="1" ref="AY7" ca="1">IF($C7="-","-",IF($G$6=$EL$24,TRIM(MID(SUBSTITUTE($G7,",",REPT(" ",LEN($G7))),(AY$6-1)*LEN($G7)+1,LEN($G7))),
IFERROR(INDEX(IDSourceRange,IF(MOD(SMALL(IF((""&amp;$BO$7:$BO$1821)=(""&amp;$E7),ROW($BO$7:$BO$1821)-ROW(INDEX($BO$7:$BO$1821,1,1))+1),AY$6),15)=0,15,MOD(SMALL(IF((""&amp;$BO$7:$BO$1821)=(""&amp;$E7),ROW($BO$7:$BO$1821)-ROW(INDEX($BO$7:$BO$1821,1,1))+1),AY$6),15)),1),"")))</f>
        <v/>
      </c>
      <c r="AZ7" s="201" t="str">
        <f t="array" aca="1" ref="AZ7" ca="1">IF($C7="-","-",IF($G$6=$EL$24,TRIM(MID(SUBSTITUTE($G7,",",REPT(" ",LEN($G7))),(AZ$6-1)*LEN($G7)+1,LEN($G7))),
IFERROR(INDEX(IDSourceRange,IF(MOD(SMALL(IF((""&amp;$BO$7:$BO$1821)=(""&amp;$E7),ROW($BO$7:$BO$1821)-ROW(INDEX($BO$7:$BO$1821,1,1))+1),AZ$6),15)=0,15,MOD(SMALL(IF((""&amp;$BO$7:$BO$1821)=(""&amp;$E7),ROW($BO$7:$BO$1821)-ROW(INDEX($BO$7:$BO$1821,1,1))+1),AZ$6),15)),1),"")))</f>
        <v/>
      </c>
      <c r="BA7" s="201" t="str">
        <f t="array" aca="1" ref="BA7" ca="1">IF($C7="-","-",IF($G$6=$EL$24,TRIM(MID(SUBSTITUTE($G7,",",REPT(" ",LEN($G7))),(BA$6-1)*LEN($G7)+1,LEN($G7))),
IFERROR(INDEX(IDSourceRange,IF(MOD(SMALL(IF((""&amp;$BO$7:$BO$1821)=(""&amp;$E7),ROW($BO$7:$BO$1821)-ROW(INDEX($BO$7:$BO$1821,1,1))+1),BA$6),15)=0,15,MOD(SMALL(IF((""&amp;$BO$7:$BO$1821)=(""&amp;$E7),ROW($BO$7:$BO$1821)-ROW(INDEX($BO$7:$BO$1821,1,1))+1),BA$6),15)),1),"")))</f>
        <v/>
      </c>
      <c r="BB7" s="201" t="str">
        <f t="array" aca="1" ref="BB7" ca="1">IF($C7="-","-",IF($G$6=$EL$24,TRIM(MID(SUBSTITUTE($G7,",",REPT(" ",LEN($G7))),(BB$6-1)*LEN($G7)+1,LEN($G7))),
IFERROR(INDEX(IDSourceRange,IF(MOD(SMALL(IF((""&amp;$BO$7:$BO$1821)=(""&amp;$E7),ROW($BO$7:$BO$1821)-ROW(INDEX($BO$7:$BO$1821,1,1))+1),BB$6),15)=0,15,MOD(SMALL(IF((""&amp;$BO$7:$BO$1821)=(""&amp;$E7),ROW($BO$7:$BO$1821)-ROW(INDEX($BO$7:$BO$1821,1,1))+1),BB$6),15)),1),"")))</f>
        <v/>
      </c>
      <c r="BC7" s="201" t="str">
        <f t="array" aca="1" ref="BC7" ca="1">IF($C7="-","-",IF($G$6=$EL$24,TRIM(MID(SUBSTITUTE($G7,",",REPT(" ",LEN($G7))),(BC$6-1)*LEN($G7)+1,LEN($G7))),
IFERROR(INDEX(IDSourceRange,IF(MOD(SMALL(IF((""&amp;$BO$7:$BO$1821)=(""&amp;$E7),ROW($BO$7:$BO$1821)-ROW(INDEX($BO$7:$BO$1821,1,1))+1),BC$6),15)=0,15,MOD(SMALL(IF((""&amp;$BO$7:$BO$1821)=(""&amp;$E7),ROW($BO$7:$BO$1821)-ROW(INDEX($BO$7:$BO$1821,1,1))+1),BC$6),15)),1),"")))</f>
        <v/>
      </c>
      <c r="BD7" s="201" t="str">
        <f ca="1">AT7</f>
        <v/>
      </c>
      <c r="BE7" s="229">
        <f t="array" aca="1" ref="BE7" ca="1">IF($C7="-","-",IF($G$6=$EL$23,IFERROR(1*TRIM(MID(SUBSTITUTE($G7,",",REPT(" ",LEN($G7))),(AT$6-1)*LEN($G7)+1,LEN($G7))),""),
IFERROR(INDEX(IDSourceRange,IF(MOD(SMALL(IF((""&amp;$BD$7:$BD$1821)=(""&amp;$E7),ROW($BD$7:$BD$1821)-ROW(INDEX($BD$7:$BD$1821,1,1))+1),BE$6),15)=0,15,MOD(SMALL(IF((""&amp;$BD$7:$BD$1821)=(""&amp;$E7),ROW($BD$7:$BD$1821)-ROW(INDEX($BD$7:$BD$1821,1,1))+1),BE$6),15)),1),"")))</f>
        <v>2</v>
      </c>
      <c r="BF7" s="201" t="str">
        <f t="array" aca="1" ref="BF7" ca="1">IF($C7="-","-",IF($G$6=$EL$23,IFERROR(1*TRIM(MID(SUBSTITUTE($G7,",",REPT(" ",LEN($G7))),(AU$6-1)*LEN($G7)+1,LEN($G7))),""),
IFERROR(INDEX(IDSourceRange,IF(MOD(SMALL(IF((""&amp;$BD$7:$BD$1821)=(""&amp;$E7),ROW($BD$7:$BD$1821)-ROW(INDEX($BD$7:$BD$1821,1,1))+1),BF$6),15)=0,15,MOD(SMALL(IF((""&amp;$BD$7:$BD$1821)=(""&amp;$E7),ROW($BD$7:$BD$1821)-ROW(INDEX($BD$7:$BD$1821,1,1))+1),BF$6),15)),1),"")))</f>
        <v/>
      </c>
      <c r="BG7" s="201" t="str">
        <f t="array" aca="1" ref="BG7" ca="1">IF($C7="-","-",IF($G$6=$EL$23,IFERROR(1*TRIM(MID(SUBSTITUTE($G7,",",REPT(" ",LEN($G7))),(AV$6-1)*LEN($G7)+1,LEN($G7))),""),
IFERROR(INDEX(IDSourceRange,IF(MOD(SMALL(IF((""&amp;$BD$7:$BD$1821)=(""&amp;$E7),ROW($BD$7:$BD$1821)-ROW(INDEX($BD$7:$BD$1821,1,1))+1),BG$6),15)=0,15,MOD(SMALL(IF((""&amp;$BD$7:$BD$1821)=(""&amp;$E7),ROW($BD$7:$BD$1821)-ROW(INDEX($BD$7:$BD$1821,1,1))+1),BG$6),15)),1),"")))</f>
        <v/>
      </c>
      <c r="BH7" s="201" t="str">
        <f t="array" aca="1" ref="BH7" ca="1">IF($C7="-","-",IF($G$6=$EL$23,IFERROR(1*TRIM(MID(SUBSTITUTE($G7,",",REPT(" ",LEN($G7))),(AW$6-1)*LEN($G7)+1,LEN($G7))),""),
IFERROR(INDEX(IDSourceRange,IF(MOD(SMALL(IF((""&amp;$BD$7:$BD$1821)=(""&amp;$E7),ROW($BD$7:$BD$1821)-ROW(INDEX($BD$7:$BD$1821,1,1))+1),BH$6),15)=0,15,MOD(SMALL(IF((""&amp;$BD$7:$BD$1821)=(""&amp;$E7),ROW($BD$7:$BD$1821)-ROW(INDEX($BD$7:$BD$1821,1,1))+1),BH$6),15)),1),"")))</f>
        <v/>
      </c>
      <c r="BI7" s="201" t="str">
        <f t="array" aca="1" ref="BI7" ca="1">IF($C7="-","-",IF($G$6=$EL$23,IFERROR(1*TRIM(MID(SUBSTITUTE($G7,",",REPT(" ",LEN($G7))),(AX$6-1)*LEN($G7)+1,LEN($G7))),""),
IFERROR(INDEX(IDSourceRange,IF(MOD(SMALL(IF((""&amp;$BD$7:$BD$1821)=(""&amp;$E7),ROW($BD$7:$BD$1821)-ROW(INDEX($BD$7:$BD$1821,1,1))+1),BI$6),15)=0,15,MOD(SMALL(IF((""&amp;$BD$7:$BD$1821)=(""&amp;$E7),ROW($BD$7:$BD$1821)-ROW(INDEX($BD$7:$BD$1821,1,1))+1),BI$6),15)),1),"")))</f>
        <v/>
      </c>
      <c r="BJ7" s="201" t="str">
        <f t="array" aca="1" ref="BJ7" ca="1">IF($C7="-","-",IF($G$6=$EL$23,IFERROR(1*TRIM(MID(SUBSTITUTE($G7,",",REPT(" ",LEN($G7))),(AY$6-1)*LEN($G7)+1,LEN($G7))),""),
IFERROR(INDEX(IDSourceRange,IF(MOD(SMALL(IF((""&amp;$BD$7:$BD$1821)=(""&amp;$E7),ROW($BD$7:$BD$1821)-ROW(INDEX($BD$7:$BD$1821,1,1))+1),BJ$6),15)=0,15,MOD(SMALL(IF((""&amp;$BD$7:$BD$1821)=(""&amp;$E7),ROW($BD$7:$BD$1821)-ROW(INDEX($BD$7:$BD$1821,1,1))+1),BJ$6),15)),1),"")))</f>
        <v/>
      </c>
      <c r="BK7" s="201" t="str">
        <f t="array" aca="1" ref="BK7" ca="1">IF($C7="-","-",IF($G$6=$EL$23,IFERROR(1*TRIM(MID(SUBSTITUTE($G7,",",REPT(" ",LEN($G7))),(AZ$6-1)*LEN($G7)+1,LEN($G7))),""),
IFERROR(INDEX(IDSourceRange,IF(MOD(SMALL(IF((""&amp;$BD$7:$BD$1821)=(""&amp;$E7),ROW($BD$7:$BD$1821)-ROW(INDEX($BD$7:$BD$1821,1,1))+1),BK$6),15)=0,15,MOD(SMALL(IF((""&amp;$BD$7:$BD$1821)=(""&amp;$E7),ROW($BD$7:$BD$1821)-ROW(INDEX($BD$7:$BD$1821,1,1))+1),BK$6),15)),1),"")))</f>
        <v/>
      </c>
      <c r="BL7" s="201" t="str">
        <f t="array" aca="1" ref="BL7" ca="1">IF($C7="-","-",IF($G$6=$EL$23,IFERROR(1*TRIM(MID(SUBSTITUTE($G7,",",REPT(" ",LEN($G7))),(BA$6-1)*LEN($G7)+1,LEN($G7))),""),
IFERROR(INDEX(IDSourceRange,IF(MOD(SMALL(IF((""&amp;$BD$7:$BD$1821)=(""&amp;$E7),ROW($BD$7:$BD$1821)-ROW(INDEX($BD$7:$BD$1821,1,1))+1),BL$6),15)=0,15,MOD(SMALL(IF((""&amp;$BD$7:$BD$1821)=(""&amp;$E7),ROW($BD$7:$BD$1821)-ROW(INDEX($BD$7:$BD$1821,1,1))+1),BL$6),15)),1),"")))</f>
        <v/>
      </c>
      <c r="BM7" s="201" t="str">
        <f t="array" aca="1" ref="BM7" ca="1">IF($C7="-","-",IF($G$6=$EL$23,IFERROR(1*TRIM(MID(SUBSTITUTE($G7,",",REPT(" ",LEN($G7))),(BB$6-1)*LEN($G7)+1,LEN($G7))),""),
IFERROR(INDEX(IDSourceRange,IF(MOD(SMALL(IF((""&amp;$BD$7:$BD$1821)=(""&amp;$E7),ROW($BD$7:$BD$1821)-ROW(INDEX($BD$7:$BD$1821,1,1))+1),BM$6),15)=0,15,MOD(SMALL(IF((""&amp;$BD$7:$BD$1821)=(""&amp;$E7),ROW($BD$7:$BD$1821)-ROW(INDEX($BD$7:$BD$1821,1,1))+1),BM$6),15)),1),"")))</f>
        <v/>
      </c>
      <c r="BN7" s="201" t="str">
        <f t="array" aca="1" ref="BN7" ca="1">IF($C7="-","-",IF($G$6=$EL$23,IFERROR(1*TRIM(MID(SUBSTITUTE($G7,",",REPT(" ",LEN($G7))),(BC$6-1)*LEN($G7)+1,LEN($G7))),""),
IFERROR(INDEX(IDSourceRange,IF(MOD(SMALL(IF((""&amp;$BD$7:$BD$1821)=(""&amp;$E7),ROW($BD$7:$BD$1821)-ROW(INDEX($BD$7:$BD$1821,1,1))+1),BN$6),15)=0,15,MOD(SMALL(IF((""&amp;$BD$7:$BD$1821)=(""&amp;$E7),ROW($BD$7:$BD$1821)-ROW(INDEX($BD$7:$BD$1821,1,1))+1),BN$6),15)),1),"")))</f>
        <v/>
      </c>
      <c r="BO7" s="201">
        <f ca="1">BE7</f>
        <v>2</v>
      </c>
      <c r="BP7" s="231">
        <f t="array" aca="1" ref="BP7" ca="1">IF($C7="-","-",IF(LEN(BE7)=0,"",MATCH(1*BE7,1*($E$7:$E$21),0)))</f>
        <v>2</v>
      </c>
      <c r="BQ7" s="202" t="str">
        <f t="array" aca="1" ref="BQ7" ca="1">IF($C7="-","-",IF(LEN(BF7)=0,"",MATCH(1*BF7,1*($E$7:$E$21),0)))</f>
        <v/>
      </c>
      <c r="BR7" s="202" t="str">
        <f t="array" aca="1" ref="BR7" ca="1">IF($C7="-","-",IF(LEN(BG7)=0,"",MATCH(1*BG7,1*($E$7:$E$21),0)))</f>
        <v/>
      </c>
      <c r="BS7" s="202" t="str">
        <f t="array" aca="1" ref="BS7" ca="1">IF($C7="-","-",IF(LEN(BH7)=0,"",MATCH(1*BH7,1*($E$7:$E$21),0)))</f>
        <v/>
      </c>
      <c r="BT7" s="202" t="str">
        <f t="array" aca="1" ref="BT7" ca="1">IF($C7="-","-",IF(LEN(BI7)=0,"",MATCH(1*BI7,1*($E$7:$E$21),0)))</f>
        <v/>
      </c>
      <c r="BU7" s="202" t="str">
        <f t="array" aca="1" ref="BU7" ca="1">IF($C7="-","-",IF(LEN(BJ7)=0,"",MATCH(1*BJ7,1*($E$7:$E$21),0)))</f>
        <v/>
      </c>
      <c r="BV7" s="202" t="str">
        <f t="array" aca="1" ref="BV7" ca="1">IF($C7="-","-",IF(LEN(BK7)=0,"",MATCH(1*BK7,1*($E$7:$E$21),0)))</f>
        <v/>
      </c>
      <c r="BW7" s="202" t="str">
        <f t="array" aca="1" ref="BW7" ca="1">IF($C7="-","-",IF(LEN(BL7)=0,"",MATCH(1*BL7,1*($E$7:$E$21),0)))</f>
        <v/>
      </c>
      <c r="BX7" s="202" t="str">
        <f t="array" aca="1" ref="BX7" ca="1">IF($C7="-","-",IF(LEN(BM7)=0,"",MATCH(1*BM7,1*($E$7:$E$21),0)))</f>
        <v/>
      </c>
      <c r="BY7" s="202" t="str">
        <f t="array" aca="1" ref="BY7" ca="1">IF($C7="-","-",IF(LEN(BN7)=0,"",MATCH(1*BN7,1*($E$7:$E$21),0)))</f>
        <v/>
      </c>
      <c r="BZ7" s="203">
        <f t="array" aca="1" ref="BZ7" ca="1">IF($C7="-","-",SUM(IF(LEN(BE7:BN7)&gt;0,1,0)))</f>
        <v>1</v>
      </c>
      <c r="CA7" s="204">
        <f t="array" aca="1" ref="CA7" ca="1">IF($C7="-","-",SUM(IF(LEN(AT7:BC7)&gt;0,1,0)))</f>
        <v>0</v>
      </c>
      <c r="CC7" s="193">
        <f ca="1">IF(C7&lt;&gt;"-",IF(DirectionSelector="Vertical",StartGridX+CI7,StartGridX+Calculations!CH7),"")</f>
        <v>2</v>
      </c>
      <c r="CD7" s="193">
        <f ca="1">IF(C7&lt;&gt;"-",IF(DirectionSelector&lt;&gt;"Vertical",StartGridY+CI7,StartGridY+Calculations!CH7),"")</f>
        <v>2</v>
      </c>
      <c r="CE7" s="206" t="str">
        <f ca="1">IF(AND(LEN(DJ7)&gt;0,LEN(DK7)&gt;0),DJ7&amp;"-"&amp;DK7,"-")</f>
        <v>50-184</v>
      </c>
      <c r="CF7" s="207">
        <f ca="1">IF($C7="-","-",1*IF(AT7="",0,AT7))</f>
        <v>0</v>
      </c>
      <c r="CG7" s="193">
        <f ca="1">IF(E7="-","",1*E7)</f>
        <v>1</v>
      </c>
      <c r="CH7" s="193">
        <f t="shared" ref="CH7:CH21" ca="1" si="6">IF(C7="-","-",IF(CA7=0,0, INDEX($CH$7:$CH$21,MATCH(CF7,$E$7:$E$21,0),1)+1) )</f>
        <v>0</v>
      </c>
      <c r="CI7" s="193">
        <f t="array" aca="1" ref="CI7" ca="1">IF(CM7="-",CJ7,IF(SMALL(IF($CM$7:$CM$21=CM7,$CJ$7:$CJ$21,999999),CP7)=999999,CJ7,SMALL(IF($CM$7:$CM$21=CM7,$CJ$7:$CJ$21,999999),CP7)))</f>
        <v>0</v>
      </c>
      <c r="CJ7" s="193">
        <f ca="1">IF(C7&lt;&gt;"-",(COUNTIF($CH$7:CH7,CH7))-(1+COUNTIF($CH$7:$CH$21,CH7))/2,"-")</f>
        <v>0</v>
      </c>
      <c r="CK7" s="193">
        <f t="shared" ref="CK7:CK21" ca="1" si="7">IF(C7="-","-",COUNTIF(DirectPrecedentRange,CF7))</f>
        <v>1</v>
      </c>
      <c r="CL7" s="193">
        <f t="array" aca="1" ref="CL7" ca="1">IF(C7="-","-",IF(OR(L7="-",L7=""),0, INDEX($C$7:$C$21,MATCH(L7,$L$7:$L$21,0),1)))</f>
        <v>0</v>
      </c>
      <c r="CM7" s="193" t="str">
        <f t="array" aca="1" ref="CM7" ca="1">IF(SUM(IF(IFERROR(($CH$7:$CH$21=CH7)/($CL$7:$CL$21=CL7),0),1,0))=COUNTIF($CH$7:$CH$21,CH7),"-",CH7)</f>
        <v>-</v>
      </c>
      <c r="CN7" s="193" t="str">
        <f ca="1">IF(ISNUMBER(CM7),IF(SUM(($CM$7:$CM$21=CM7)*($CL$7:$CL$21&lt;CL7))&gt;0,MAX(IF(($CM$7:$CM$21=CM7)*($CL$7:$CL$21&lt;CL7),$CN$7:$CN$21,0))+COUNTIF($CL$7:CL7,CL7),SUM(IF($CL$7:CL7&amp;$CH$7:CH7=CL7&amp;CH7,1,0))),"-")</f>
        <v>-</v>
      </c>
      <c r="CO7" s="193" t="str">
        <f t="array" aca="1" ref="CO7" ca="1">IF(CN7="-","-",SUMPRODUCT(($CM$7:$CM$21=CM7)*(CL7&lt;$CL$7:$CL$21)*($CN$7:$CN$21=CN7))+1)</f>
        <v>-</v>
      </c>
      <c r="CP7" s="193" t="str">
        <f t="array" aca="1" ref="CP7" ca="1">IF(CO7="-","-",CN7+(CO7-1)*MAX(IF(($CL$7:$CL$21=CL7)*($CO$7:$CO$21=1),$CN$7:$CN$21,0)))</f>
        <v>-</v>
      </c>
      <c r="CQ7" s="193" t="str">
        <f t="array" aca="1" ref="CQ7" ca="1">IFERROR(INDEX($L$7:$L$21,MATCH(0,IF($L$7:$L$21="",1,COUNTIF($CQ$6:CQ6,$L$7:$L$21)),0),1),"")</f>
        <v>A</v>
      </c>
      <c r="CR7" s="147"/>
      <c r="CS7" s="208" t="str">
        <f t="array" aca="1" ref="CS7" ca="1">IF(ISNUMBER(BP7),IF(DirectionSelector="Vertical",
IF(INDEX(ShapeYRange,BP7,1)&gt;$DK7,"down",IF(INDEX(ShapeXRange,BP7,1)&gt;$DJ7,"left","right")),
IF(INDEX(ShapeXRange,BP7,1)&gt;$DJ7,"left",IF(INDEX(ShapeYRange,BP7,1)&gt;$DK7,"down","top"))),"")</f>
        <v>left</v>
      </c>
      <c r="CT7" s="208" t="str">
        <f t="array" aca="1" ref="CT7" ca="1">IF(ISNUMBER(BQ7),IF(DirectionSelector="Vertical",
IF(INDEX(ShapeYRange,BQ7,1)&gt;$DK7,"down",IF(INDEX(ShapeXRange,BQ7,1)&gt;$DJ7,"left","right")),
IF(INDEX(ShapeXRange,BQ7,1)&gt;$DJ7,"left",IF(INDEX(ShapeYRange,BQ7,1)&gt;$DK7,"down","top"))),"")</f>
        <v/>
      </c>
      <c r="CU7" s="208" t="str">
        <f t="array" aca="1" ref="CU7" ca="1">IF(ISNUMBER(BR7),IF(DirectionSelector="Vertical",
IF(INDEX(ShapeYRange,BR7,1)&gt;$DK7,"down",IF(INDEX(ShapeXRange,BR7,1)&gt;$DJ7,"left","right")),
IF(INDEX(ShapeXRange,BR7,1)&gt;$DJ7,"left",IF(INDEX(ShapeYRange,BR7,1)&gt;$DK7,"down","top"))),"")</f>
        <v/>
      </c>
      <c r="CV7" s="208" t="str">
        <f t="array" aca="1" ref="CV7" ca="1">IF(ISNUMBER(BS7),IF(DirectionSelector="Vertical",
IF(INDEX(ShapeYRange,BS7,1)&gt;$DK7,"down",IF(INDEX(ShapeXRange,BS7,1)&gt;$DJ7,"left","right")),
IF(INDEX(ShapeXRange,BS7,1)&gt;$DJ7,"left",IF(INDEX(ShapeYRange,BS7,1)&gt;$DK7,"down","top"))),"")</f>
        <v/>
      </c>
      <c r="CW7" s="208" t="str">
        <f t="array" aca="1" ref="CW7" ca="1">IF(ISNUMBER(BT7),IF(DirectionSelector="Vertical",
IF(INDEX(ShapeYRange,BT7,1)&gt;$DK7,"down",IF(INDEX(ShapeXRange,BT7,1)&gt;$DJ7,"left","right")),
IF(INDEX(ShapeXRange,BT7,1)&gt;$DJ7,"left",IF(INDEX(ShapeYRange,BT7,1)&gt;$DK7,"down","top"))),"")</f>
        <v/>
      </c>
      <c r="CX7" s="208" t="str">
        <f t="array" aca="1" ref="CX7" ca="1">IF(ISNUMBER(BU7),IF(DirectionSelector="Vertical",
IF(INDEX(ShapeYRange,BU7,1)&gt;$DK7,"down",IF(INDEX(ShapeXRange,BU7,1)&gt;$DJ7,"left","right")),
IF(INDEX(ShapeXRange,BU7,1)&gt;$DJ7,"left",IF(INDEX(ShapeYRange,BU7,1)&gt;$DK7,"down","top"))),"")</f>
        <v/>
      </c>
      <c r="CY7" s="208" t="str">
        <f t="array" aca="1" ref="CY7" ca="1">IF(ISNUMBER(BV7),IF(DirectionSelector="Vertical",
IF(INDEX(ShapeYRange,BV7,1)&gt;$DK7,"down",IF(INDEX(ShapeXRange,BV7,1)&gt;$DJ7,"left","right")),
IF(INDEX(ShapeXRange,BV7,1)&gt;$DJ7,"left",IF(INDEX(ShapeYRange,BV7,1)&gt;$DK7,"down","top"))),"")</f>
        <v/>
      </c>
      <c r="CZ7" s="208" t="str">
        <f t="array" aca="1" ref="CZ7" ca="1">IF(ISNUMBER(BW7),IF(DirectionSelector="Vertical",
IF(INDEX(ShapeYRange,BW7,1)&gt;$DK7,"down",IF(INDEX(ShapeXRange,BW7,1)&gt;$DJ7,"left","right")),
IF(INDEX(ShapeXRange,BW7,1)&gt;$DJ7,"left",IF(INDEX(ShapeYRange,BW7,1)&gt;$DK7,"down","top"))),"")</f>
        <v/>
      </c>
      <c r="DA7" s="208" t="str">
        <f t="array" aca="1" ref="DA7" ca="1">IF(ISNUMBER(BX7),IF(DirectionSelector="Vertical",
IF(INDEX(ShapeYRange,BX7,1)&gt;$DK7,"down",IF(INDEX(ShapeXRange,BX7,1)&gt;$DJ7,"left","right")),
IF(INDEX(ShapeXRange,BX7,1)&gt;$DJ7,"left",IF(INDEX(ShapeYRange,BX7,1)&gt;$DK7,"down","top"))),"")</f>
        <v/>
      </c>
      <c r="DB7" s="208" t="str">
        <f t="array" aca="1" ref="DB7" ca="1">IF(ISNUMBER(BY7),IF(DirectionSelector="Vertical",
IF(INDEX(ShapeYRange,BY7,1)&gt;$DK7,"down",IF(INDEX(ShapeXRange,BY7,1)&gt;$DJ7,"left","right")),
IF(INDEX(ShapeXRange,BY7,1)&gt;$DJ7,"left",IF(INDEX(ShapeYRange,BY7,1)&gt;$DK7,"down","top"))),"")</f>
        <v/>
      </c>
      <c r="DD7" s="209">
        <f t="array" aca="1" ref="DD7" ca="1">IF(CQ7="","",MIN(IF($L$7:$L$21=CQ7,ShapeXRange,999999999))-15)</f>
        <v>307</v>
      </c>
      <c r="DE7" s="210">
        <f t="array" aca="1" ref="DE7" ca="1">IF(CQ7="","",MIN(IF($L$7:$L$21=CQ7,ShapeYRange,999999999))-20)</f>
        <v>70</v>
      </c>
      <c r="DF7" s="210">
        <f t="array" aca="1" ref="DF7" ca="1">IF(CQ7="","",MAX(IF($L$7:$L$21=CQ7,ShapeXRange,0))-DD7+$DL$5+15)</f>
        <v>262</v>
      </c>
      <c r="DG7" s="210">
        <f t="array" aca="1" ref="DG7" ca="1">IF(CQ7="","",MAX(IF($L$7:$L$21=CQ7,ShapeYRange,0))-DE7+$DM$5+10)</f>
        <v>94</v>
      </c>
      <c r="DH7" s="151"/>
      <c r="DI7" s="151"/>
      <c r="DJ7" s="211">
        <f t="shared" ref="DJ7:DJ21" ca="1" si="8">IF($C7="-","-",IF(ISNUMBER(DH7),IF(MOD(ROUND(DH7,0)-50,(GapXDiff+$DL$5)/2)&lt;(GapXDiff+$DL$5)/4,ROUND(DH7-50-MOD(DH7-50,(GapXDiff+$DL$5)/2),0),ROUND(DH7,0)-50-MOD(ROUND(DH7,0)-50,(GapXDiff+$DL$5)/2)+(GapXDiff+$DL$5)/2)+50,
$DJ$5+(CC7-StartGridX)*(GapXDiff+$DL$5)+($DL$5-DL7)/2))</f>
        <v>50</v>
      </c>
      <c r="DK7" s="211">
        <f t="shared" ref="DK7:DK21" ca="1" si="9">IF($C7="-","-",IF(ISNUMBER(DI7),IF(MOD(ROUND(DI7,0)-80,(GapYDiff+$DM$5)/2)&lt;(GapYDiff+$DM$5)/4,IF(ROUND(DI7-80-MOD(DI7-50,(GapYDiff+$DM$5)/2),0)&lt;0,0,ROUND(DI7-80-MOD(DI7-80,(GapYDiff+$DM$5)/2),0)),ROUND(DI7,0)-80-MOD(ROUND(DI7,0)-80,(GapYDiff+$DM$5)/2)+(GapYDiff+$DM$5)/2)+80,
$DK$5 + (CD7-StartGridY) * (GapYDiff + $DM$5) + ($DM$5-DM7)/2))</f>
        <v>184</v>
      </c>
      <c r="DL7" s="211">
        <f t="shared" ref="DL7:DL21" ca="1" si="10">IF(C7="-","-",IF(Information="Yes",$DX$10,IFERROR(INDEX($DX$7:$DX$9,MATCH(M7,$DT$7:$DT$9,0)),$DX$7)))</f>
        <v>96</v>
      </c>
      <c r="DM7" s="211">
        <f t="shared" ref="DM7:DM21" ca="1" si="11">IF(C7="-","-",IF(Information="Yes",$DW$10,IFERROR(INDEX($DW$7:$DW$9,MATCH(M7,$DT$7:$DT$9,0)),$DW$7)))</f>
        <v>64</v>
      </c>
      <c r="DN7" s="211">
        <f t="shared" ref="DN7:DN21" ca="1" si="12">IF($C7="-","-",INDEX($DV$7:$DV$9,MATCH(M7,$DT$7:$DT$9,0)))</f>
        <v>5</v>
      </c>
      <c r="DO7" s="211" t="str">
        <f t="shared" ref="DO7:DO21" ca="1" si="13">F7</f>
        <v>Start</v>
      </c>
      <c r="DP7" s="211">
        <f ca="1">IF($C7="-","-",IF(LEN(N7)=0,1,IFERROR(MATCH(N7,Dashboard!$S$28:$S$34,0),1)))</f>
        <v>1</v>
      </c>
      <c r="DQ7" s="211">
        <f t="array" aca="1" ref="DQ7" ca="1">IF(C7="-","-",MAX(IF(ShapeYRange=DK7,ShapeXRange,0))+$DL$5+GapXDiff)</f>
        <v>866</v>
      </c>
      <c r="DR7" s="211">
        <f t="array" aca="1" ref="DR7" ca="1">IF(C7="-","-",MAX(IF(ShapeXRange=DJ7,ShapeYRange,0))+$DM$5+GapYDiff)</f>
        <v>278</v>
      </c>
      <c r="DT7" s="37" t="s">
        <v>88</v>
      </c>
      <c r="DU7" s="37"/>
      <c r="DV7" s="146">
        <v>5</v>
      </c>
      <c r="DW7" s="38">
        <v>50</v>
      </c>
      <c r="DX7" s="38">
        <v>100</v>
      </c>
      <c r="DZ7" s="197">
        <f t="shared" ref="DZ7:DZ21" ca="1" si="14">IF($C7="-","-",IF(E7=99999999,0,IF(COUNTIF(IDSourceRange,E7)&gt;1,1,0)))</f>
        <v>0</v>
      </c>
      <c r="EA7" s="197">
        <f t="shared" ref="EA7:EA21" ca="1" si="15">IF($C7="-","-",  IF(LEN(BE7)=0,0,IF(ISERROR(MATCH(BE7,IDSourceRange,0)),1,0)) + IF(LEN(BF7)=0,0,IF(ISERROR(MATCH(BF7,IDSourceRange,0)),1,0)) + IF(LEN(BG7)=0,0,IF(ISERROR(MATCH(BG7,IDSourceRange,0)),1,0)) +  IF(LEN(BH7)=0,0,IF(ISERROR(MATCH(BH7,IDSourceRange,0)),1,0)) + IF(LEN(BI7)=0,0,IF(ISERROR(MATCH(BI7,IDSourceRange,0)),1,0)) + IF(LEN(BJ7)=0,0,IF(ISERROR(MATCH(BJ7,IDSourceRange,0)),1,0))+IF(LEN(BK7)=0,0,IF(ISERROR(MATCH(BK7,IDSourceRange,0)),1,0))+ IF(LEN(BL7)=0,0,IF(ISERROR(MATCH(BL7,IDSourceRange,0)),1,0))+IF(LEN(BM7)=0,0,IF(ISERROR(MATCH(BM7,IDSourceRange,0)),1,0))+IF(LEN(BN7)=0,0,IF(ISERROR(MATCH(BN7,IDSourceRange,0)),1,0))
)</f>
        <v>0</v>
      </c>
      <c r="EB7" s="197">
        <f t="shared" ref="EB7:EB21" ca="1" si="16">IF(C7="-","-",IF(E7=99999999,1,0))</f>
        <v>0</v>
      </c>
      <c r="EC7" s="197">
        <f t="shared" ref="EC7:EC21" ca="1" si="17">IF($C7="-","-",IF(E7=99999999,0,IF(ISNUMBER(SUM(V7:AE7)),0,1)))</f>
        <v>0</v>
      </c>
      <c r="ED7" s="197">
        <f t="shared" ref="ED7:ED21" ca="1" si="18">IFERROR(IF($C7="-","-",IF(CE7="-",0,IF(AND(COUNTIF(GridCombinedRange,CE7)&gt;1),1,0))),"-")</f>
        <v>0</v>
      </c>
      <c r="EE7" s="197">
        <f t="shared" ref="EE7:EE21" ca="1" si="19">IFERROR(IF($C7="-","-",IF(BZ7+CA7=0,1,0)),"-")</f>
        <v>0</v>
      </c>
      <c r="EF7" s="197">
        <f t="shared" ref="EF7:EF21" ca="1" si="20">IFERROR(IF($C7="-","-",IF(LEN(G7)-LEN(SUBSTITUTE(G7,",",""))&gt;9,1,0)),"")</f>
        <v>0</v>
      </c>
      <c r="EG7" s="119"/>
      <c r="EH7" s="119"/>
      <c r="EI7" s="119" t="str">
        <f>IFERROR(IF(Dashboard!U13="!",1,""),1)</f>
        <v/>
      </c>
      <c r="EK7" s="119">
        <v>1</v>
      </c>
      <c r="EL7" s="121" t="s">
        <v>61</v>
      </c>
      <c r="EM7" s="197">
        <f t="shared" ref="EM7:EM15" ca="1" si="21">INDEX($DZ$4:$EI$4,EK7)</f>
        <v>0</v>
      </c>
      <c r="EN7" s="197">
        <f>LEN(EL7)</f>
        <v>46</v>
      </c>
    </row>
    <row r="8" spans="2:145" x14ac:dyDescent="0.25">
      <c r="B8" s="212" t="str">
        <f t="shared" ref="B8:B21" ca="1" si="22">IF(C8="-","","ShapeIndex"&amp;C8)</f>
        <v>ShapeIndex2</v>
      </c>
      <c r="C8" s="213">
        <f ca="1">IFERROR(IF(C7+1&lt;=$D$5,C7+1,"-"),"-")</f>
        <v>2</v>
      </c>
      <c r="D8" s="189" t="str">
        <f ca="1">IF(COUNTA(OFFSET(Dashboard!$B$6,ROW(C8)-ROW($C$6),0,1,7))&gt;0,"Yes","-")</f>
        <v>Yes</v>
      </c>
      <c r="E8" s="187">
        <f t="array" aca="1" ref="E8" ca="1">IF(OR($C8="-",$C8=""),"-",1*SMALL(IF(1*Dashboard!$B$7:$B$206=0,99999999,1*Dashboard!$B$7:$B$206),C8))</f>
        <v>2</v>
      </c>
      <c r="F8" s="187" t="str">
        <f t="array" aca="1" ref="F8" ca="1">IF(OR($C8="-",$C8=""),"-",INDEX(Dashboard!C$7:C$21,MATCH($E8,1*Dashboard!$B$7:$B$21,0),1))</f>
        <v>First project meeting</v>
      </c>
      <c r="G8" s="187" t="str">
        <f t="array" aca="1" ref="G8" ca="1">IF(OR($C8="-",$C8=""),"-",IF(INDEX(Dashboard!D$7:D$21,MATCH($E8,1*Dashboard!$B$7:$B$21,0),1)=0,"",INDEX(Dashboard!D$7:D$21,MATCH($E8,1*Dashboard!$B$7:$B$21,0),1)))</f>
        <v>1</v>
      </c>
      <c r="H8" s="187">
        <f t="array" aca="1" ref="H8" ca="1">IF(OR($C8="-",$C8=""),"-",INDEX(Dashboard!F$7:F$21,MATCH($E8,1*Dashboard!$B$7:$B$21,0),1))</f>
        <v>2</v>
      </c>
      <c r="I8" s="187">
        <f t="array" aca="1" ref="I8" ca="1">IF(OR($C8="-",$C8=""),"-",INDEX(Dashboard!G$7:G$21,MATCH($E8,1*Dashboard!$B$7:$B$21,0),1))</f>
        <v>3</v>
      </c>
      <c r="J8" s="187">
        <f t="array" aca="1" ref="J8" ca="1">IF(OR($C8="-",$C8=""),"-",INDEX(Dashboard!H$7:H$21,MATCH($E8,1*Dashboard!$B$7:$B$21,0),1))</f>
        <v>2.2000000000000002</v>
      </c>
      <c r="K8" s="214">
        <f t="array" aca="1" ref="K8" ca="1">IF(OR($C8="-",$C8=""),"-",INDEX(Dashboard!I$7:I$21,MATCH($E8,1*Dashboard!$B$7:$B$21,0),1))</f>
        <v>2.3000000000000003</v>
      </c>
      <c r="L8" s="187" t="str">
        <f t="array" aca="1" ref="L8" ca="1">IF(OR($C8="-",$C8=""),"",IF(INDEX(Dashboard!E$7:E$21,MATCH($E8,1*Dashboard!$B$7:$B$21,0),1)=0,"",INDEX(Dashboard!E$7:E$21,MATCH($E8,1*Dashboard!$B$7:$B$21,0),1)))</f>
        <v/>
      </c>
      <c r="M8" s="187" t="str">
        <f t="shared" ref="M8:M21" ca="1" si="23">IF(C8="-","-", IF(CA8=0,"Start",IF(BZ8=0,"End","Task")))</f>
        <v>Task</v>
      </c>
      <c r="N8" s="187" t="str">
        <f t="array" aca="1" ref="N8" ca="1">IF(OR($C8="-",$C8=""),"-",IF(INDEX(Dashboard!O$7:O$206,MATCH($E8,1*Dashboard!$B$7:$B$206,0),1)=0,"",INDEX(Dashboard!O$7:O$206,MATCH($E8,1*Dashboard!$B$7:$B$206,0),1)))</f>
        <v>Green</v>
      </c>
      <c r="O8" s="133"/>
      <c r="P8" s="215">
        <f t="shared" ca="1" si="0"/>
        <v>0</v>
      </c>
      <c r="Q8" s="215">
        <f t="shared" ca="1" si="1"/>
        <v>2.3000000000000003</v>
      </c>
      <c r="R8" s="215">
        <f t="shared" ca="1" si="2"/>
        <v>4.4408920985006262E-16</v>
      </c>
      <c r="S8" s="215">
        <f t="shared" ca="1" si="3"/>
        <v>2.3000000000000007</v>
      </c>
      <c r="T8" s="215">
        <f t="shared" ca="1" si="4"/>
        <v>0</v>
      </c>
      <c r="V8" s="205">
        <f t="array" aca="1" ref="V8" ca="1">IF(AT8="",0,INDEX($Q$7:$Q$206,MATCH(""&amp;AT8,""&amp;$E$7:$E$21,0)))</f>
        <v>0</v>
      </c>
      <c r="W8" s="205">
        <f t="array" aca="1" ref="W8" ca="1">IF(AU8="",0,INDEX($Q$7:$Q$206,MATCH(""&amp;AU8,""&amp;$E$7:$E$21,0)))</f>
        <v>0</v>
      </c>
      <c r="X8" s="205">
        <f t="array" aca="1" ref="X8" ca="1">IF(AV8="",0,INDEX($Q$7:$Q$206,MATCH(""&amp;AV8,""&amp;$E$7:$E$21,0)))</f>
        <v>0</v>
      </c>
      <c r="Y8" s="205">
        <f t="array" aca="1" ref="Y8" ca="1">IF(AW8="",0,INDEX($Q$7:$Q$206,MATCH(""&amp;AW8,""&amp;$E$7:$E$21,0)))</f>
        <v>0</v>
      </c>
      <c r="Z8" s="205">
        <f t="array" aca="1" ref="Z8" ca="1">IF(AX8="",0,INDEX($Q$7:$Q$206,MATCH(""&amp;AX8,""&amp;$E$7:$E$21,0)))</f>
        <v>0</v>
      </c>
      <c r="AA8" s="205">
        <f t="array" aca="1" ref="AA8" ca="1">IF(AY8="",0,INDEX($Q$7:$Q$206,MATCH(""&amp;AY8,""&amp;$E$7:$E$21,0)))</f>
        <v>0</v>
      </c>
      <c r="AB8" s="205">
        <f t="array" aca="1" ref="AB8" ca="1">IF(AZ8="",0,INDEX($Q$7:$Q$206,MATCH(""&amp;AZ8,""&amp;$E$7:$E$21,0)))</f>
        <v>0</v>
      </c>
      <c r="AC8" s="205">
        <f t="array" aca="1" ref="AC8" ca="1">IF(BA8="",0,INDEX($Q$7:$Q$206,MATCH(""&amp;BA8,""&amp;$E$7:$E$21,0)))</f>
        <v>0</v>
      </c>
      <c r="AD8" s="205">
        <f t="array" aca="1" ref="AD8" ca="1">IF(BB8="",0,INDEX($Q$7:$Q$206,MATCH(""&amp;BB8,""&amp;$E$7:$E$21,0)))</f>
        <v>0</v>
      </c>
      <c r="AE8" s="205">
        <f t="array" aca="1" ref="AE8" ca="1">IF(BC8="",0,INDEX($Q$7:$Q$206,MATCH(""&amp;BC8,""&amp;$E$7:$E$21,0)))</f>
        <v>0</v>
      </c>
      <c r="AF8" s="131"/>
      <c r="AG8" s="205">
        <f t="array" aca="1" ref="AG8" ca="1">IF(BE8="","",INDEX($R$7:$R$21,MATCH(""&amp;BE8,""&amp;$E$7:$E$21,0)))</f>
        <v>3.6500000000000008</v>
      </c>
      <c r="AH8" s="205">
        <f t="array" aca="1" ref="AH8" ca="1">IF(BF8="","",INDEX($R$7:$R$21,MATCH(""&amp;BF8,""&amp;$E$7:$E$21,0)))</f>
        <v>3.3333333333333344</v>
      </c>
      <c r="AI8" s="205">
        <f t="array" aca="1" ref="AI8" ca="1">IF(BG8="","",INDEX($R$7:$R$21,MATCH(""&amp;BG8,""&amp;$E$7:$E$21,0)))</f>
        <v>2.3000000000000007</v>
      </c>
      <c r="AJ8" s="205" t="str">
        <f t="array" aca="1" ref="AJ8" ca="1">IF(BH8="","",INDEX($R$7:$R$21,MATCH(""&amp;BH8,""&amp;$E$7:$E$21,0)))</f>
        <v/>
      </c>
      <c r="AK8" s="205" t="str">
        <f t="array" aca="1" ref="AK8" ca="1">IF(BI8="","",INDEX($R$7:$R$21,MATCH(""&amp;BI8,""&amp;$E$7:$E$21,0)))</f>
        <v/>
      </c>
      <c r="AL8" s="205" t="str">
        <f t="array" aca="1" ref="AL8" ca="1">IF(BJ8="","",INDEX($R$7:$R$21,MATCH(""&amp;BJ8,""&amp;$E$7:$E$21,0)))</f>
        <v/>
      </c>
      <c r="AM8" s="205" t="str">
        <f t="array" aca="1" ref="AM8" ca="1">IF(BK8="","",INDEX($R$7:$R$21,MATCH(""&amp;BK8,""&amp;$E$7:$E$21,0)))</f>
        <v/>
      </c>
      <c r="AN8" s="205" t="str">
        <f t="array" aca="1" ref="AN8" ca="1">IF(BL8="","",INDEX($R$7:$R$21,MATCH(""&amp;BL8,""&amp;$E$7:$E$21,0)))</f>
        <v/>
      </c>
      <c r="AO8" s="205" t="str">
        <f t="array" aca="1" ref="AO8" ca="1">IF(BM8="","",INDEX($R$7:$R$21,MATCH(""&amp;BM8,""&amp;$E$7:$E$21,0)))</f>
        <v/>
      </c>
      <c r="AP8" s="205" t="str">
        <f t="array" aca="1" ref="AP8" ca="1">IF(BN8="","",INDEX($R$7:$R$21,MATCH(""&amp;BN8,""&amp;$E$7:$E$21,0)))</f>
        <v/>
      </c>
      <c r="AR8" s="216" t="str">
        <f t="shared" ca="1" si="5"/>
        <v>Y</v>
      </c>
      <c r="AT8" s="201" t="str">
        <f t="array" aca="1" ref="AT8" ca="1">IF($C8="-","-",IF($G$6=$EL$24,TRIM(MID(SUBSTITUTE($G8,",",REPT(" ",LEN($G8))),(AT$6-1)*LEN($G8)+1,LEN($G8))),
IFERROR(INDEX(IDSourceRange,IF(MOD(SMALL(IF((""&amp;$BO$7:$BO$1821)=(""&amp;$E8),ROW($BO$7:$BO$1821)-ROW(INDEX($BO$7:$BO$1821,1,1))+1),AT$6),15)=0,15,MOD(SMALL(IF((""&amp;$BO$7:$BO$1821)=(""&amp;$E8),ROW($BO$7:$BO$1821)-ROW(INDEX($BO$7:$BO$1821,1,1))+1),AT$6),15)),1),"")))</f>
        <v>1</v>
      </c>
      <c r="AU8" s="201" t="str">
        <f t="array" aca="1" ref="AU8" ca="1">IF($C8="-","-",IF($G$6=$EL$24,TRIM(MID(SUBSTITUTE($G8,",",REPT(" ",LEN($G8))),(AU$6-1)*LEN($G8)+1,LEN($G8))),
IFERROR(INDEX(IDSourceRange,IF(MOD(SMALL(IF((""&amp;$BO$7:$BO$1821)=(""&amp;$E8),ROW($BO$7:$BO$1821)-ROW(INDEX($BO$7:$BO$1821,1,1))+1),AU$6),15)=0,15,MOD(SMALL(IF((""&amp;$BO$7:$BO$1821)=(""&amp;$E8),ROW($BO$7:$BO$1821)-ROW(INDEX($BO$7:$BO$1821,1,1))+1),AU$6),15)),1),"")))</f>
        <v/>
      </c>
      <c r="AV8" s="201" t="str">
        <f t="array" aca="1" ref="AV8" ca="1">IF($C8="-","-",IF($G$6=$EL$24,TRIM(MID(SUBSTITUTE($G8,",",REPT(" ",LEN($G8))),(AV$6-1)*LEN($G8)+1,LEN($G8))),
IFERROR(INDEX(IDSourceRange,IF(MOD(SMALL(IF((""&amp;$BO$7:$BO$1821)=(""&amp;$E8),ROW($BO$7:$BO$1821)-ROW(INDEX($BO$7:$BO$1821,1,1))+1),AV$6),15)=0,15,MOD(SMALL(IF((""&amp;$BO$7:$BO$1821)=(""&amp;$E8),ROW($BO$7:$BO$1821)-ROW(INDEX($BO$7:$BO$1821,1,1))+1),AV$6),15)),1),"")))</f>
        <v/>
      </c>
      <c r="AW8" s="201" t="str">
        <f t="array" aca="1" ref="AW8" ca="1">IF($C8="-","-",IF($G$6=$EL$24,TRIM(MID(SUBSTITUTE($G8,",",REPT(" ",LEN($G8))),(AW$6-1)*LEN($G8)+1,LEN($G8))),
IFERROR(INDEX(IDSourceRange,IF(MOD(SMALL(IF((""&amp;$BO$7:$BO$1821)=(""&amp;$E8),ROW($BO$7:$BO$1821)-ROW(INDEX($BO$7:$BO$1821,1,1))+1),AW$6),15)=0,15,MOD(SMALL(IF((""&amp;$BO$7:$BO$1821)=(""&amp;$E8),ROW($BO$7:$BO$1821)-ROW(INDEX($BO$7:$BO$1821,1,1))+1),AW$6),15)),1),"")))</f>
        <v/>
      </c>
      <c r="AX8" s="201" t="str">
        <f t="array" aca="1" ref="AX8" ca="1">IF($C8="-","-",IF($G$6=$EL$24,TRIM(MID(SUBSTITUTE($G8,",",REPT(" ",LEN($G8))),(AX$6-1)*LEN($G8)+1,LEN($G8))),
IFERROR(INDEX(IDSourceRange,IF(MOD(SMALL(IF((""&amp;$BO$7:$BO$1821)=(""&amp;$E8),ROW($BO$7:$BO$1821)-ROW(INDEX($BO$7:$BO$1821,1,1))+1),AX$6),15)=0,15,MOD(SMALL(IF((""&amp;$BO$7:$BO$1821)=(""&amp;$E8),ROW($BO$7:$BO$1821)-ROW(INDEX($BO$7:$BO$1821,1,1))+1),AX$6),15)),1),"")))</f>
        <v/>
      </c>
      <c r="AY8" s="201" t="str">
        <f t="array" aca="1" ref="AY8" ca="1">IF($C8="-","-",IF($G$6=$EL$24,TRIM(MID(SUBSTITUTE($G8,",",REPT(" ",LEN($G8))),(AY$6-1)*LEN($G8)+1,LEN($G8))),
IFERROR(INDEX(IDSourceRange,IF(MOD(SMALL(IF((""&amp;$BO$7:$BO$1821)=(""&amp;$E8),ROW($BO$7:$BO$1821)-ROW(INDEX($BO$7:$BO$1821,1,1))+1),AY$6),15)=0,15,MOD(SMALL(IF((""&amp;$BO$7:$BO$1821)=(""&amp;$E8),ROW($BO$7:$BO$1821)-ROW(INDEX($BO$7:$BO$1821,1,1))+1),AY$6),15)),1),"")))</f>
        <v/>
      </c>
      <c r="AZ8" s="201" t="str">
        <f t="array" aca="1" ref="AZ8" ca="1">IF($C8="-","-",IF($G$6=$EL$24,TRIM(MID(SUBSTITUTE($G8,",",REPT(" ",LEN($G8))),(AZ$6-1)*LEN($G8)+1,LEN($G8))),
IFERROR(INDEX(IDSourceRange,IF(MOD(SMALL(IF((""&amp;$BO$7:$BO$1821)=(""&amp;$E8),ROW($BO$7:$BO$1821)-ROW(INDEX($BO$7:$BO$1821,1,1))+1),AZ$6),15)=0,15,MOD(SMALL(IF((""&amp;$BO$7:$BO$1821)=(""&amp;$E8),ROW($BO$7:$BO$1821)-ROW(INDEX($BO$7:$BO$1821,1,1))+1),AZ$6),15)),1),"")))</f>
        <v/>
      </c>
      <c r="BA8" s="201" t="str">
        <f t="array" aca="1" ref="BA8" ca="1">IF($C8="-","-",IF($G$6=$EL$24,TRIM(MID(SUBSTITUTE($G8,",",REPT(" ",LEN($G8))),(BA$6-1)*LEN($G8)+1,LEN($G8))),
IFERROR(INDEX(IDSourceRange,IF(MOD(SMALL(IF((""&amp;$BO$7:$BO$1821)=(""&amp;$E8),ROW($BO$7:$BO$1821)-ROW(INDEX($BO$7:$BO$1821,1,1))+1),BA$6),15)=0,15,MOD(SMALL(IF((""&amp;$BO$7:$BO$1821)=(""&amp;$E8),ROW($BO$7:$BO$1821)-ROW(INDEX($BO$7:$BO$1821,1,1))+1),BA$6),15)),1),"")))</f>
        <v/>
      </c>
      <c r="BB8" s="201" t="str">
        <f t="array" aca="1" ref="BB8" ca="1">IF($C8="-","-",IF($G$6=$EL$24,TRIM(MID(SUBSTITUTE($G8,",",REPT(" ",LEN($G8))),(BB$6-1)*LEN($G8)+1,LEN($G8))),
IFERROR(INDEX(IDSourceRange,IF(MOD(SMALL(IF((""&amp;$BO$7:$BO$1821)=(""&amp;$E8),ROW($BO$7:$BO$1821)-ROW(INDEX($BO$7:$BO$1821,1,1))+1),BB$6),15)=0,15,MOD(SMALL(IF((""&amp;$BO$7:$BO$1821)=(""&amp;$E8),ROW($BO$7:$BO$1821)-ROW(INDEX($BO$7:$BO$1821,1,1))+1),BB$6),15)),1),"")))</f>
        <v/>
      </c>
      <c r="BC8" s="201" t="str">
        <f t="array" aca="1" ref="BC8" ca="1">IF($C8="-","-",IF($G$6=$EL$24,TRIM(MID(SUBSTITUTE($G8,",",REPT(" ",LEN($G8))),(BC$6-1)*LEN($G8)+1,LEN($G8))),
IFERROR(INDEX(IDSourceRange,IF(MOD(SMALL(IF((""&amp;$BO$7:$BO$1821)=(""&amp;$E8),ROW($BO$7:$BO$1821)-ROW(INDEX($BO$7:$BO$1821,1,1))+1),BC$6),15)=0,15,MOD(SMALL(IF((""&amp;$BO$7:$BO$1821)=(""&amp;$E8),ROW($BO$7:$BO$1821)-ROW(INDEX($BO$7:$BO$1821,1,1))+1),BC$6),15)),1),"")))</f>
        <v/>
      </c>
      <c r="BD8" s="201" t="str">
        <f ca="1">AT8</f>
        <v>1</v>
      </c>
      <c r="BE8" s="229">
        <f t="array" aca="1" ref="BE8" ca="1">IF($C8="-","-",IF($G$6=$EL$23,IFERROR(1*TRIM(MID(SUBSTITUTE($G8,",",REPT(" ",LEN($G8))),(AT$6-1)*LEN($G8)+1,LEN($G8))),""),
IFERROR(INDEX(IDSourceRange,IF(MOD(SMALL(IF((""&amp;$BD$7:$BD$1821)=(""&amp;$E8),ROW($BD$7:$BD$1821)-ROW(INDEX($BD$7:$BD$1821,1,1))+1),BE$6),15)=0,15,MOD(SMALL(IF((""&amp;$BD$7:$BD$1821)=(""&amp;$E8),ROW($BD$7:$BD$1821)-ROW(INDEX($BD$7:$BD$1821,1,1))+1),BE$6),15)),1),"")))</f>
        <v>3</v>
      </c>
      <c r="BF8" s="201">
        <f t="array" aca="1" ref="BF8" ca="1">IF($C8="-","-",IF($G$6=$EL$23,IFERROR(1*TRIM(MID(SUBSTITUTE($G8,",",REPT(" ",LEN($G8))),(AU$6-1)*LEN($G8)+1,LEN($G8))),""),
IFERROR(INDEX(IDSourceRange,IF(MOD(SMALL(IF((""&amp;$BD$7:$BD$1821)=(""&amp;$E8),ROW($BD$7:$BD$1821)-ROW(INDEX($BD$7:$BD$1821,1,1))+1),BF$6),15)=0,15,MOD(SMALL(IF((""&amp;$BD$7:$BD$1821)=(""&amp;$E8),ROW($BD$7:$BD$1821)-ROW(INDEX($BD$7:$BD$1821,1,1))+1),BF$6),15)),1),"")))</f>
        <v>4</v>
      </c>
      <c r="BG8" s="201">
        <f t="array" aca="1" ref="BG8" ca="1">IF($C8="-","-",IF($G$6=$EL$23,IFERROR(1*TRIM(MID(SUBSTITUTE($G8,",",REPT(" ",LEN($G8))),(AV$6-1)*LEN($G8)+1,LEN($G8))),""),
IFERROR(INDEX(IDSourceRange,IF(MOD(SMALL(IF((""&amp;$BD$7:$BD$1821)=(""&amp;$E8),ROW($BD$7:$BD$1821)-ROW(INDEX($BD$7:$BD$1821,1,1))+1),BG$6),15)=0,15,MOD(SMALL(IF((""&amp;$BD$7:$BD$1821)=(""&amp;$E8),ROW($BD$7:$BD$1821)-ROW(INDEX($BD$7:$BD$1821,1,1))+1),BG$6),15)),1),"")))</f>
        <v>5</v>
      </c>
      <c r="BH8" s="201" t="str">
        <f t="array" aca="1" ref="BH8" ca="1">IF($C8="-","-",IF($G$6=$EL$23,IFERROR(1*TRIM(MID(SUBSTITUTE($G8,",",REPT(" ",LEN($G8))),(AW$6-1)*LEN($G8)+1,LEN($G8))),""),
IFERROR(INDEX(IDSourceRange,IF(MOD(SMALL(IF((""&amp;$BD$7:$BD$1821)=(""&amp;$E8),ROW($BD$7:$BD$1821)-ROW(INDEX($BD$7:$BD$1821,1,1))+1),BH$6),15)=0,15,MOD(SMALL(IF((""&amp;$BD$7:$BD$1821)=(""&amp;$E8),ROW($BD$7:$BD$1821)-ROW(INDEX($BD$7:$BD$1821,1,1))+1),BH$6),15)),1),"")))</f>
        <v/>
      </c>
      <c r="BI8" s="201" t="str">
        <f t="array" aca="1" ref="BI8" ca="1">IF($C8="-","-",IF($G$6=$EL$23,IFERROR(1*TRIM(MID(SUBSTITUTE($G8,",",REPT(" ",LEN($G8))),(AX$6-1)*LEN($G8)+1,LEN($G8))),""),
IFERROR(INDEX(IDSourceRange,IF(MOD(SMALL(IF((""&amp;$BD$7:$BD$1821)=(""&amp;$E8),ROW($BD$7:$BD$1821)-ROW(INDEX($BD$7:$BD$1821,1,1))+1),BI$6),15)=0,15,MOD(SMALL(IF((""&amp;$BD$7:$BD$1821)=(""&amp;$E8),ROW($BD$7:$BD$1821)-ROW(INDEX($BD$7:$BD$1821,1,1))+1),BI$6),15)),1),"")))</f>
        <v/>
      </c>
      <c r="BJ8" s="201" t="str">
        <f t="array" aca="1" ref="BJ8" ca="1">IF($C8="-","-",IF($G$6=$EL$23,IFERROR(1*TRIM(MID(SUBSTITUTE($G8,",",REPT(" ",LEN($G8))),(AY$6-1)*LEN($G8)+1,LEN($G8))),""),
IFERROR(INDEX(IDSourceRange,IF(MOD(SMALL(IF((""&amp;$BD$7:$BD$1821)=(""&amp;$E8),ROW($BD$7:$BD$1821)-ROW(INDEX($BD$7:$BD$1821,1,1))+1),BJ$6),15)=0,15,MOD(SMALL(IF((""&amp;$BD$7:$BD$1821)=(""&amp;$E8),ROW($BD$7:$BD$1821)-ROW(INDEX($BD$7:$BD$1821,1,1))+1),BJ$6),15)),1),"")))</f>
        <v/>
      </c>
      <c r="BK8" s="201" t="str">
        <f t="array" aca="1" ref="BK8" ca="1">IF($C8="-","-",IF($G$6=$EL$23,IFERROR(1*TRIM(MID(SUBSTITUTE($G8,",",REPT(" ",LEN($G8))),(AZ$6-1)*LEN($G8)+1,LEN($G8))),""),
IFERROR(INDEX(IDSourceRange,IF(MOD(SMALL(IF((""&amp;$BD$7:$BD$1821)=(""&amp;$E8),ROW($BD$7:$BD$1821)-ROW(INDEX($BD$7:$BD$1821,1,1))+1),BK$6),15)=0,15,MOD(SMALL(IF((""&amp;$BD$7:$BD$1821)=(""&amp;$E8),ROW($BD$7:$BD$1821)-ROW(INDEX($BD$7:$BD$1821,1,1))+1),BK$6),15)),1),"")))</f>
        <v/>
      </c>
      <c r="BL8" s="201" t="str">
        <f t="array" aca="1" ref="BL8" ca="1">IF($C8="-","-",IF($G$6=$EL$23,IFERROR(1*TRIM(MID(SUBSTITUTE($G8,",",REPT(" ",LEN($G8))),(BA$6-1)*LEN($G8)+1,LEN($G8))),""),
IFERROR(INDEX(IDSourceRange,IF(MOD(SMALL(IF((""&amp;$BD$7:$BD$1821)=(""&amp;$E8),ROW($BD$7:$BD$1821)-ROW(INDEX($BD$7:$BD$1821,1,1))+1),BL$6),15)=0,15,MOD(SMALL(IF((""&amp;$BD$7:$BD$1821)=(""&amp;$E8),ROW($BD$7:$BD$1821)-ROW(INDEX($BD$7:$BD$1821,1,1))+1),BL$6),15)),1),"")))</f>
        <v/>
      </c>
      <c r="BM8" s="201" t="str">
        <f t="array" aca="1" ref="BM8" ca="1">IF($C8="-","-",IF($G$6=$EL$23,IFERROR(1*TRIM(MID(SUBSTITUTE($G8,",",REPT(" ",LEN($G8))),(BB$6-1)*LEN($G8)+1,LEN($G8))),""),
IFERROR(INDEX(IDSourceRange,IF(MOD(SMALL(IF((""&amp;$BD$7:$BD$1821)=(""&amp;$E8),ROW($BD$7:$BD$1821)-ROW(INDEX($BD$7:$BD$1821,1,1))+1),BM$6),15)=0,15,MOD(SMALL(IF((""&amp;$BD$7:$BD$1821)=(""&amp;$E8),ROW($BD$7:$BD$1821)-ROW(INDEX($BD$7:$BD$1821,1,1))+1),BM$6),15)),1),"")))</f>
        <v/>
      </c>
      <c r="BN8" s="201" t="str">
        <f t="array" aca="1" ref="BN8" ca="1">IF($C8="-","-",IF($G$6=$EL$23,IFERROR(1*TRIM(MID(SUBSTITUTE($G8,",",REPT(" ",LEN($G8))),(BC$6-1)*LEN($G8)+1,LEN($G8))),""),
IFERROR(INDEX(IDSourceRange,IF(MOD(SMALL(IF((""&amp;$BD$7:$BD$1821)=(""&amp;$E8),ROW($BD$7:$BD$1821)-ROW(INDEX($BD$7:$BD$1821,1,1))+1),BN$6),15)=0,15,MOD(SMALL(IF((""&amp;$BD$7:$BD$1821)=(""&amp;$E8),ROW($BD$7:$BD$1821)-ROW(INDEX($BD$7:$BD$1821,1,1))+1),BN$6),15)),1),"")))</f>
        <v/>
      </c>
      <c r="BO8" s="201">
        <f ca="1">BE8</f>
        <v>3</v>
      </c>
      <c r="BP8" s="231">
        <f t="array" aca="1" ref="BP8" ca="1">IF($C8="-","-",IF(LEN(BE8)=0,"",MATCH(1*BE8,1*($E$7:$E$21),0)))</f>
        <v>3</v>
      </c>
      <c r="BQ8" s="202">
        <f t="array" aca="1" ref="BQ8" ca="1">IF($C8="-","-",IF(LEN(BF8)=0,"",MATCH(1*BF8,1*($E$7:$E$21),0)))</f>
        <v>4</v>
      </c>
      <c r="BR8" s="202">
        <f t="array" aca="1" ref="BR8" ca="1">IF($C8="-","-",IF(LEN(BG8)=0,"",MATCH(1*BG8,1*($E$7:$E$21),0)))</f>
        <v>5</v>
      </c>
      <c r="BS8" s="202" t="str">
        <f t="array" aca="1" ref="BS8" ca="1">IF($C8="-","-",IF(LEN(BH8)=0,"",MATCH(1*BH8,1*($E$7:$E$21),0)))</f>
        <v/>
      </c>
      <c r="BT8" s="202" t="str">
        <f t="array" aca="1" ref="BT8" ca="1">IF($C8="-","-",IF(LEN(BI8)=0,"",MATCH(1*BI8,1*($E$7:$E$21),0)))</f>
        <v/>
      </c>
      <c r="BU8" s="202" t="str">
        <f t="array" aca="1" ref="BU8" ca="1">IF($C8="-","-",IF(LEN(BJ8)=0,"",MATCH(1*BJ8,1*($E$7:$E$21),0)))</f>
        <v/>
      </c>
      <c r="BV8" s="202" t="str">
        <f t="array" aca="1" ref="BV8" ca="1">IF($C8="-","-",IF(LEN(BK8)=0,"",MATCH(1*BK8,1*($E$7:$E$21),0)))</f>
        <v/>
      </c>
      <c r="BW8" s="202" t="str">
        <f t="array" aca="1" ref="BW8" ca="1">IF($C8="-","-",IF(LEN(BL8)=0,"",MATCH(1*BL8,1*($E$7:$E$21),0)))</f>
        <v/>
      </c>
      <c r="BX8" s="202" t="str">
        <f t="array" aca="1" ref="BX8" ca="1">IF($C8="-","-",IF(LEN(BM8)=0,"",MATCH(1*BM8,1*($E$7:$E$21),0)))</f>
        <v/>
      </c>
      <c r="BY8" s="202" t="str">
        <f t="array" aca="1" ref="BY8" ca="1">IF($C8="-","-",IF(LEN(BN8)=0,"",MATCH(1*BN8,1*($E$7:$E$21),0)))</f>
        <v/>
      </c>
      <c r="BZ8" s="203">
        <f t="array" aca="1" ref="BZ8" ca="1">IF($C8="-","-",SUM(IF(LEN(BE8:BN8)&gt;0,1,0)))</f>
        <v>3</v>
      </c>
      <c r="CA8" s="204">
        <f t="array" aca="1" ref="CA8" ca="1">IF($C8="-","-",SUM(IF(LEN(AT8:BC8)&gt;0,1,0)))</f>
        <v>1</v>
      </c>
      <c r="CC8" s="193">
        <f ca="1">IF(C8&lt;&gt;"-",IF(DirectionSelector="Vertical",StartGridX+CI8,StartGridX+Calculations!CH8),"")</f>
        <v>3</v>
      </c>
      <c r="CD8" s="193">
        <f ca="1">IF(C8&lt;&gt;"-",IF(DirectionSelector&lt;&gt;"Vertical",StartGridY+CI8,StartGridY+Calculations!CH8),"")</f>
        <v>2</v>
      </c>
      <c r="CE8" s="206" t="str">
        <f t="shared" ref="CE8:CE21" ca="1" si="24">IF(AND(LEN(DJ8)&gt;0,LEN(DK8)&gt;0),DJ8&amp;"-"&amp;DK8,"-")</f>
        <v>186-184</v>
      </c>
      <c r="CF8" s="207">
        <f t="shared" ref="CF8:CF21" ca="1" si="25">IF($C8="-","-",1*IF(AT8="",0,AT8))</f>
        <v>1</v>
      </c>
      <c r="CG8" s="193">
        <f t="shared" ref="CG8:CG21" ca="1" si="26">IF(E8="-","",1*E8)</f>
        <v>2</v>
      </c>
      <c r="CH8" s="193">
        <f t="shared" ca="1" si="6"/>
        <v>1</v>
      </c>
      <c r="CI8" s="193">
        <f t="array" aca="1" ref="CI8" ca="1">IF(CM8="-",CJ8,IF(SMALL(IF($CM$7:$CM$21=CM8,$CJ$7:$CJ$21,999999),CP8)=999999,CJ8,SMALL(IF($CM$7:$CM$21=CM8,$CJ$7:$CJ$21,999999),CP8)))</f>
        <v>0</v>
      </c>
      <c r="CJ8" s="193">
        <f ca="1">IF(C8&lt;&gt;"-",(COUNTIF($CH$7:CH8,CH8))-(1+COUNTIF($CH$7:$CH$21,CH8))/2,"-")</f>
        <v>0</v>
      </c>
      <c r="CK8" s="193">
        <f t="shared" ca="1" si="7"/>
        <v>1</v>
      </c>
      <c r="CL8" s="193">
        <f t="array" aca="1" ref="CL8" ca="1">IF(C8="-","-",IF(OR(L8="-",L8=""),0, INDEX($C$7:$C$21,MATCH(L8,$L$7:$L$21,0),1)))</f>
        <v>0</v>
      </c>
      <c r="CM8" s="193" t="str">
        <f t="array" aca="1" ref="CM8" ca="1">IF(SUM(IF(IFERROR(($CH$7:$CH$21=CH8)/($CL$7:$CL$21=CL8),0),1,0))=COUNTIF($CH$7:$CH$21,CH8),"-",CH8)</f>
        <v>-</v>
      </c>
      <c r="CN8" s="193" t="str">
        <f ca="1">IF(ISNUMBER(CM8),IF(SUM(($CM$7:$CM$21=CM8)*($CL$7:$CL$21&lt;CL8))&gt;0,MAX(IF(($CM$7:$CM$21=CM8)*($CL$7:$CL$21&lt;CL8),$CN$7:$CN$21,0))+COUNTIF($CL$7:CL8,CL8),SUM(IF($CL$7:CL8&amp;$CH$7:CH8=CL8&amp;CH8,1,0))),"-")</f>
        <v>-</v>
      </c>
      <c r="CO8" s="193" t="str">
        <f t="array" aca="1" ref="CO8" ca="1">IF(CN8="-","-",SUMPRODUCT(($CM$7:$CM$21=CM8)*(CL8&lt;$CL$7:$CL$21)*($CN$7:$CN$21=CN8))+1)</f>
        <v>-</v>
      </c>
      <c r="CP8" s="193" t="str">
        <f t="array" aca="1" ref="CP8" ca="1">IF(CO8="-","-",CN8+(CO8-1)*MAX(IF(($CL$7:$CL$21=CL8)*($CO$7:$CO$21=1),$CN$7:$CN$21,0)))</f>
        <v>-</v>
      </c>
      <c r="CQ8" s="193" t="str">
        <f t="array" aca="1" ref="CQ8" ca="1">IFERROR(INDEX($L$7:$L$21,MATCH(0,IF($L$7:$L$21="",1,COUNTIF($CQ$6:CQ7,$L$7:$L$21)),0),1),"")</f>
        <v/>
      </c>
      <c r="CR8" s="147"/>
      <c r="CS8" s="208" t="str">
        <f t="array" aca="1" ref="CS8" ca="1">IF(ISNUMBER(BP8),IF(DirectionSelector="Vertical",
IF(INDEX(ShapeYRange,BP8,1)&gt;$DK8,"down",IF(INDEX(ShapeXRange,BP8,1)&gt;$DJ8,"left","right")),
IF(INDEX(ShapeXRange,BP8,1)&gt;$DJ8,"left",IF(INDEX(ShapeYRange,BP8,1)&gt;$DK8,"down","top"))),"")</f>
        <v>left</v>
      </c>
      <c r="CT8" s="208" t="str">
        <f t="array" aca="1" ref="CT8" ca="1">IF(ISNUMBER(BQ8),IF(DirectionSelector="Vertical",
IF(INDEX(ShapeYRange,BQ8,1)&gt;$DK8,"down",IF(INDEX(ShapeXRange,BQ8,1)&gt;$DJ8,"left","right")),
IF(INDEX(ShapeXRange,BQ8,1)&gt;$DJ8,"left",IF(INDEX(ShapeYRange,BQ8,1)&gt;$DK8,"down","top"))),"")</f>
        <v>left</v>
      </c>
      <c r="CU8" s="208" t="str">
        <f t="array" aca="1" ref="CU8" ca="1">IF(ISNUMBER(BR8),IF(DirectionSelector="Vertical",
IF(INDEX(ShapeYRange,BR8,1)&gt;$DK8,"down",IF(INDEX(ShapeXRange,BR8,1)&gt;$DJ8,"left","right")),
IF(INDEX(ShapeXRange,BR8,1)&gt;$DJ8,"left",IF(INDEX(ShapeYRange,BR8,1)&gt;$DK8,"down","top"))),"")</f>
        <v>left</v>
      </c>
      <c r="CV8" s="208" t="str">
        <f t="array" aca="1" ref="CV8" ca="1">IF(ISNUMBER(BS8),IF(DirectionSelector="Vertical",
IF(INDEX(ShapeYRange,BS8,1)&gt;$DK8,"down",IF(INDEX(ShapeXRange,BS8,1)&gt;$DJ8,"left","right")),
IF(INDEX(ShapeXRange,BS8,1)&gt;$DJ8,"left",IF(INDEX(ShapeYRange,BS8,1)&gt;$DK8,"down","top"))),"")</f>
        <v/>
      </c>
      <c r="CW8" s="208" t="str">
        <f t="array" aca="1" ref="CW8" ca="1">IF(ISNUMBER(BT8),IF(DirectionSelector="Vertical",
IF(INDEX(ShapeYRange,BT8,1)&gt;$DK8,"down",IF(INDEX(ShapeXRange,BT8,1)&gt;$DJ8,"left","right")),
IF(INDEX(ShapeXRange,BT8,1)&gt;$DJ8,"left",IF(INDEX(ShapeYRange,BT8,1)&gt;$DK8,"down","top"))),"")</f>
        <v/>
      </c>
      <c r="CX8" s="208" t="str">
        <f t="array" aca="1" ref="CX8" ca="1">IF(ISNUMBER(BU8),IF(DirectionSelector="Vertical",
IF(INDEX(ShapeYRange,BU8,1)&gt;$DK8,"down",IF(INDEX(ShapeXRange,BU8,1)&gt;$DJ8,"left","right")),
IF(INDEX(ShapeXRange,BU8,1)&gt;$DJ8,"left",IF(INDEX(ShapeYRange,BU8,1)&gt;$DK8,"down","top"))),"")</f>
        <v/>
      </c>
      <c r="CY8" s="208" t="str">
        <f t="array" aca="1" ref="CY8" ca="1">IF(ISNUMBER(BV8),IF(DirectionSelector="Vertical",
IF(INDEX(ShapeYRange,BV8,1)&gt;$DK8,"down",IF(INDEX(ShapeXRange,BV8,1)&gt;$DJ8,"left","right")),
IF(INDEX(ShapeXRange,BV8,1)&gt;$DJ8,"left",IF(INDEX(ShapeYRange,BV8,1)&gt;$DK8,"down","top"))),"")</f>
        <v/>
      </c>
      <c r="CZ8" s="208" t="str">
        <f t="array" aca="1" ref="CZ8" ca="1">IF(ISNUMBER(BW8),IF(DirectionSelector="Vertical",
IF(INDEX(ShapeYRange,BW8,1)&gt;$DK8,"down",IF(INDEX(ShapeXRange,BW8,1)&gt;$DJ8,"left","right")),
IF(INDEX(ShapeXRange,BW8,1)&gt;$DJ8,"left",IF(INDEX(ShapeYRange,BW8,1)&gt;$DK8,"down","top"))),"")</f>
        <v/>
      </c>
      <c r="DA8" s="208" t="str">
        <f t="array" aca="1" ref="DA8" ca="1">IF(ISNUMBER(BX8),IF(DirectionSelector="Vertical",
IF(INDEX(ShapeYRange,BX8,1)&gt;$DK8,"down",IF(INDEX(ShapeXRange,BX8,1)&gt;$DJ8,"left","right")),
IF(INDEX(ShapeXRange,BX8,1)&gt;$DJ8,"left",IF(INDEX(ShapeYRange,BX8,1)&gt;$DK8,"down","top"))),"")</f>
        <v/>
      </c>
      <c r="DB8" s="208" t="str">
        <f t="array" aca="1" ref="DB8" ca="1">IF(ISNUMBER(BY8),IF(DirectionSelector="Vertical",
IF(INDEX(ShapeYRange,BY8,1)&gt;$DK8,"down",IF(INDEX(ShapeXRange,BY8,1)&gt;$DJ8,"left","right")),
IF(INDEX(ShapeXRange,BY8,1)&gt;$DJ8,"left",IF(INDEX(ShapeYRange,BY8,1)&gt;$DK8,"down","top"))),"")</f>
        <v/>
      </c>
      <c r="DD8" s="209" t="str">
        <f t="array" aca="1" ref="DD8" ca="1">IF(CQ8="","",MIN(IF($L$7:$L$21=CQ8,ShapeXRange,999999999))-15)</f>
        <v/>
      </c>
      <c r="DE8" s="210" t="str">
        <f t="array" aca="1" ref="DE8" ca="1">IF(CQ8="","",MIN(IF($L$7:$L$21=CQ8,ShapeYRange,999999999))-20)</f>
        <v/>
      </c>
      <c r="DF8" s="210" t="str">
        <f t="array" aca="1" ref="DF8" ca="1">IF(CQ8="","",MAX(IF($L$7:$L$21=CQ8,ShapeXRange,0))-DD8+$DL$5+15)</f>
        <v/>
      </c>
      <c r="DG8" s="210" t="str">
        <f t="array" aca="1" ref="DG8" ca="1">IF(CQ8="","",MAX(IF($L$7:$L$21=CQ8,ShapeYRange,0))-DE8+$DM$5+10)</f>
        <v/>
      </c>
      <c r="DH8" s="151"/>
      <c r="DI8" s="151"/>
      <c r="DJ8" s="211">
        <f t="shared" ca="1" si="8"/>
        <v>186</v>
      </c>
      <c r="DK8" s="211">
        <f t="shared" ca="1" si="9"/>
        <v>184</v>
      </c>
      <c r="DL8" s="211">
        <f t="shared" ca="1" si="10"/>
        <v>96</v>
      </c>
      <c r="DM8" s="211">
        <f t="shared" ca="1" si="11"/>
        <v>64</v>
      </c>
      <c r="DN8" s="211">
        <f t="shared" ca="1" si="12"/>
        <v>5</v>
      </c>
      <c r="DO8" s="211" t="str">
        <f t="shared" ca="1" si="13"/>
        <v>First project meeting</v>
      </c>
      <c r="DP8" s="211">
        <f ca="1">IF($C8="-","-",IF(LEN(N8)=0,1,IFERROR(MATCH(N8,Dashboard!$S$28:$S$34,0),1)))</f>
        <v>3</v>
      </c>
      <c r="DQ8" s="211">
        <f t="array" aca="1" ref="DQ8" ca="1">IF(C8="-","-",MAX(IF(ShapeYRange=DK8,ShapeXRange,0))+$DL$5+GapXDiff)</f>
        <v>866</v>
      </c>
      <c r="DR8" s="211">
        <f t="array" aca="1" ref="DR8" ca="1">IF(C8="-","-",MAX(IF(ShapeXRange=DJ8,ShapeYRange,0))+$DM$5+GapYDiff)</f>
        <v>278</v>
      </c>
      <c r="DT8" s="125" t="s">
        <v>92</v>
      </c>
      <c r="DU8" s="125"/>
      <c r="DV8" s="146">
        <v>5</v>
      </c>
      <c r="DW8" s="199">
        <f>IFERROR(50*ShapeHeight,50)</f>
        <v>40</v>
      </c>
      <c r="DX8" s="199">
        <f>IFERROR(100*ShapeWidth,100)</f>
        <v>80</v>
      </c>
      <c r="DZ8" s="197">
        <f t="shared" ca="1" si="14"/>
        <v>0</v>
      </c>
      <c r="EA8" s="197">
        <f t="shared" ca="1" si="15"/>
        <v>0</v>
      </c>
      <c r="EB8" s="197">
        <f t="shared" ca="1" si="16"/>
        <v>0</v>
      </c>
      <c r="EC8" s="197">
        <f t="shared" ca="1" si="17"/>
        <v>0</v>
      </c>
      <c r="ED8" s="197">
        <f t="shared" ca="1" si="18"/>
        <v>0</v>
      </c>
      <c r="EE8" s="197">
        <f t="shared" ca="1" si="19"/>
        <v>0</v>
      </c>
      <c r="EF8" s="197">
        <f t="shared" ca="1" si="20"/>
        <v>0</v>
      </c>
      <c r="EG8" s="119"/>
      <c r="EH8" s="119"/>
      <c r="EI8" s="119" t="str">
        <f>IFERROR(IF(Dashboard!U14="!",1,""),1)</f>
        <v/>
      </c>
      <c r="EK8" s="119">
        <v>2</v>
      </c>
      <c r="EL8" s="121" t="s">
        <v>62</v>
      </c>
      <c r="EM8" s="197">
        <f t="shared" ca="1" si="21"/>
        <v>0</v>
      </c>
      <c r="EN8" s="197">
        <f t="shared" ref="EN8:EN16" si="27">LEN(EL8)</f>
        <v>27</v>
      </c>
    </row>
    <row r="9" spans="2:145" x14ac:dyDescent="0.25">
      <c r="B9" s="212" t="str">
        <f t="shared" ca="1" si="22"/>
        <v>ShapeIndex3</v>
      </c>
      <c r="C9" s="213">
        <f t="shared" ref="C9:C21" ca="1" si="28">IFERROR(IF(C8+1&lt;=$D$5,C8+1,"-"),"-")</f>
        <v>3</v>
      </c>
      <c r="D9" s="189" t="str">
        <f ca="1">IF(COUNTA(OFFSET(Dashboard!$B$6,ROW(C9)-ROW($C$6),0,1,7))&gt;0,"Yes","-")</f>
        <v>Yes</v>
      </c>
      <c r="E9" s="187">
        <f t="array" aca="1" ref="E9" ca="1">IF(OR($C9="-",$C9=""),"-",1*SMALL(IF(1*Dashboard!$B$7:$B$206=0,99999999,1*Dashboard!$B$7:$B$206),C9))</f>
        <v>3</v>
      </c>
      <c r="F9" s="187" t="str">
        <f t="array" aca="1" ref="F9" ca="1">IF(OR($C9="-",$C9=""),"-",INDEX(Dashboard!C$7:C$21,MATCH($E9,1*Dashboard!$B$7:$B$21,0),1))</f>
        <v>Target Market Acquired</v>
      </c>
      <c r="G9" s="187" t="str">
        <f t="array" aca="1" ref="G9" ca="1">IF(OR($C9="-",$C9=""),"-",IF(INDEX(Dashboard!D$7:D$21,MATCH($E9,1*Dashboard!$B$7:$B$21,0),1)=0,"",INDEX(Dashboard!D$7:D$21,MATCH($E9,1*Dashboard!$B$7:$B$21,0),1)))</f>
        <v>2</v>
      </c>
      <c r="H9" s="187">
        <f t="array" aca="1" ref="H9" ca="1">IF(OR($C9="-",$C9=""),"-",INDEX(Dashboard!F$7:F$21,MATCH($E9,1*Dashboard!$B$7:$B$21,0),1))</f>
        <v>3</v>
      </c>
      <c r="I9" s="187">
        <f t="array" aca="1" ref="I9" ca="1">IF(OR($C9="-",$C9=""),"-",INDEX(Dashboard!G$7:G$21,MATCH($E9,1*Dashboard!$B$7:$B$21,0),1))</f>
        <v>3.5</v>
      </c>
      <c r="J9" s="187">
        <f t="array" aca="1" ref="J9" ca="1">IF(OR($C9="-",$C9=""),"-",INDEX(Dashboard!H$7:H$21,MATCH($E9,1*Dashboard!$B$7:$B$21,0),1))</f>
        <v>3</v>
      </c>
      <c r="K9" s="214">
        <f t="array" aca="1" ref="K9" ca="1">IF(OR($C9="-",$C9=""),"-",INDEX(Dashboard!I$7:I$21,MATCH($E9,1*Dashboard!$B$7:$B$21,0),1))</f>
        <v>3.0833333333333335</v>
      </c>
      <c r="L9" s="187" t="str">
        <f t="array" aca="1" ref="L9" ca="1">IF(OR($C9="-",$C9=""),"",IF(INDEX(Dashboard!E$7:E$21,MATCH($E9,1*Dashboard!$B$7:$B$21,0),1)=0,"",INDEX(Dashboard!E$7:E$21,MATCH($E9,1*Dashboard!$B$7:$B$21,0),1)))</f>
        <v/>
      </c>
      <c r="M9" s="187" t="str">
        <f t="shared" ca="1" si="23"/>
        <v>Task</v>
      </c>
      <c r="N9" s="187" t="str">
        <f t="array" aca="1" ref="N9" ca="1">IF(OR($C9="-",$C9=""),"-",IF(INDEX(Dashboard!O$7:O$206,MATCH($E9,1*Dashboard!$B$7:$B$206,0),1)=0,"",INDEX(Dashboard!O$7:O$206,MATCH($E9,1*Dashboard!$B$7:$B$206,0),1)))</f>
        <v>Green</v>
      </c>
      <c r="O9" s="133"/>
      <c r="P9" s="215">
        <f t="shared" ca="1" si="0"/>
        <v>2.3000000000000003</v>
      </c>
      <c r="Q9" s="215">
        <f t="shared" ca="1" si="1"/>
        <v>5.3833333333333337</v>
      </c>
      <c r="R9" s="215">
        <f t="shared" ca="1" si="2"/>
        <v>3.6500000000000008</v>
      </c>
      <c r="S9" s="215">
        <f t="shared" ca="1" si="3"/>
        <v>6.7333333333333343</v>
      </c>
      <c r="T9" s="215">
        <f t="shared" ca="1" si="4"/>
        <v>1.35</v>
      </c>
      <c r="V9" s="205">
        <f t="array" aca="1" ref="V9" ca="1">IF(AT9="",0,INDEX($Q$7:$Q$206,MATCH(""&amp;AT9,""&amp;$E$7:$E$21,0)))</f>
        <v>2.3000000000000003</v>
      </c>
      <c r="W9" s="205">
        <f t="array" aca="1" ref="W9" ca="1">IF(AU9="",0,INDEX($Q$7:$Q$206,MATCH(""&amp;AU9,""&amp;$E$7:$E$21,0)))</f>
        <v>0</v>
      </c>
      <c r="X9" s="205">
        <f t="array" aca="1" ref="X9" ca="1">IF(AV9="",0,INDEX($Q$7:$Q$206,MATCH(""&amp;AV9,""&amp;$E$7:$E$21,0)))</f>
        <v>0</v>
      </c>
      <c r="Y9" s="205">
        <f t="array" aca="1" ref="Y9" ca="1">IF(AW9="",0,INDEX($Q$7:$Q$206,MATCH(""&amp;AW9,""&amp;$E$7:$E$21,0)))</f>
        <v>0</v>
      </c>
      <c r="Z9" s="205">
        <f t="array" aca="1" ref="Z9" ca="1">IF(AX9="",0,INDEX($Q$7:$Q$206,MATCH(""&amp;AX9,""&amp;$E$7:$E$21,0)))</f>
        <v>0</v>
      </c>
      <c r="AA9" s="205">
        <f t="array" aca="1" ref="AA9" ca="1">IF(AY9="",0,INDEX($Q$7:$Q$206,MATCH(""&amp;AY9,""&amp;$E$7:$E$21,0)))</f>
        <v>0</v>
      </c>
      <c r="AB9" s="205">
        <f t="array" aca="1" ref="AB9" ca="1">IF(AZ9="",0,INDEX($Q$7:$Q$206,MATCH(""&amp;AZ9,""&amp;$E$7:$E$21,0)))</f>
        <v>0</v>
      </c>
      <c r="AC9" s="205">
        <f t="array" aca="1" ref="AC9" ca="1">IF(BA9="",0,INDEX($Q$7:$Q$206,MATCH(""&amp;BA9,""&amp;$E$7:$E$21,0)))</f>
        <v>0</v>
      </c>
      <c r="AD9" s="205">
        <f t="array" aca="1" ref="AD9" ca="1">IF(BB9="",0,INDEX($Q$7:$Q$206,MATCH(""&amp;BB9,""&amp;$E$7:$E$21,0)))</f>
        <v>0</v>
      </c>
      <c r="AE9" s="205">
        <f t="array" aca="1" ref="AE9" ca="1">IF(BC9="",0,INDEX($Q$7:$Q$206,MATCH(""&amp;BC9,""&amp;$E$7:$E$21,0)))</f>
        <v>0</v>
      </c>
      <c r="AF9" s="131"/>
      <c r="AG9" s="205">
        <f t="array" aca="1" ref="AG9" ca="1">IF(BE9="","",INDEX($R$7:$R$21,MATCH(""&amp;BE9,""&amp;$E$7:$E$21,0)))</f>
        <v>6.7333333333333343</v>
      </c>
      <c r="AH9" s="205" t="str">
        <f t="array" aca="1" ref="AH9" ca="1">IF(BF9="","",INDEX($R$7:$R$21,MATCH(""&amp;BF9,""&amp;$E$7:$E$21,0)))</f>
        <v/>
      </c>
      <c r="AI9" s="205" t="str">
        <f t="array" aca="1" ref="AI9" ca="1">IF(BG9="","",INDEX($R$7:$R$21,MATCH(""&amp;BG9,""&amp;$E$7:$E$21,0)))</f>
        <v/>
      </c>
      <c r="AJ9" s="205" t="str">
        <f t="array" aca="1" ref="AJ9" ca="1">IF(BH9="","",INDEX($R$7:$R$21,MATCH(""&amp;BH9,""&amp;$E$7:$E$21,0)))</f>
        <v/>
      </c>
      <c r="AK9" s="205" t="str">
        <f t="array" aca="1" ref="AK9" ca="1">IF(BI9="","",INDEX($R$7:$R$21,MATCH(""&amp;BI9,""&amp;$E$7:$E$21,0)))</f>
        <v/>
      </c>
      <c r="AL9" s="205" t="str">
        <f t="array" aca="1" ref="AL9" ca="1">IF(BJ9="","",INDEX($R$7:$R$21,MATCH(""&amp;BJ9,""&amp;$E$7:$E$21,0)))</f>
        <v/>
      </c>
      <c r="AM9" s="205" t="str">
        <f t="array" aca="1" ref="AM9" ca="1">IF(BK9="","",INDEX($R$7:$R$21,MATCH(""&amp;BK9,""&amp;$E$7:$E$21,0)))</f>
        <v/>
      </c>
      <c r="AN9" s="205" t="str">
        <f t="array" aca="1" ref="AN9" ca="1">IF(BL9="","",INDEX($R$7:$R$21,MATCH(""&amp;BL9,""&amp;$E$7:$E$21,0)))</f>
        <v/>
      </c>
      <c r="AO9" s="205" t="str">
        <f t="array" aca="1" ref="AO9" ca="1">IF(BM9="","",INDEX($R$7:$R$21,MATCH(""&amp;BM9,""&amp;$E$7:$E$21,0)))</f>
        <v/>
      </c>
      <c r="AP9" s="205" t="str">
        <f t="array" aca="1" ref="AP9" ca="1">IF(BN9="","",INDEX($R$7:$R$21,MATCH(""&amp;BN9,""&amp;$E$7:$E$21,0)))</f>
        <v/>
      </c>
      <c r="AR9" s="216" t="str">
        <f t="shared" ca="1" si="5"/>
        <v/>
      </c>
      <c r="AT9" s="201" t="str">
        <f t="array" aca="1" ref="AT9" ca="1">IF($C9="-","-",IF($G$6=$EL$24,TRIM(MID(SUBSTITUTE($G9,",",REPT(" ",LEN($G9))),(AT$6-1)*LEN($G9)+1,LEN($G9))),
IFERROR(INDEX(IDSourceRange,IF(MOD(SMALL(IF((""&amp;$BO$7:$BO$1821)=(""&amp;$E9),ROW($BO$7:$BO$1821)-ROW(INDEX($BO$7:$BO$1821,1,1))+1),AT$6),15)=0,15,MOD(SMALL(IF((""&amp;$BO$7:$BO$1821)=(""&amp;$E9),ROW($BO$7:$BO$1821)-ROW(INDEX($BO$7:$BO$1821,1,1))+1),AT$6),15)),1),"")))</f>
        <v>2</v>
      </c>
      <c r="AU9" s="201" t="str">
        <f t="array" aca="1" ref="AU9" ca="1">IF($C9="-","-",IF($G$6=$EL$24,TRIM(MID(SUBSTITUTE($G9,",",REPT(" ",LEN($G9))),(AU$6-1)*LEN($G9)+1,LEN($G9))),
IFERROR(INDEX(IDSourceRange,IF(MOD(SMALL(IF((""&amp;$BO$7:$BO$1821)=(""&amp;$E9),ROW($BO$7:$BO$1821)-ROW(INDEX($BO$7:$BO$1821,1,1))+1),AU$6),15)=0,15,MOD(SMALL(IF((""&amp;$BO$7:$BO$1821)=(""&amp;$E9),ROW($BO$7:$BO$1821)-ROW(INDEX($BO$7:$BO$1821,1,1))+1),AU$6),15)),1),"")))</f>
        <v/>
      </c>
      <c r="AV9" s="201" t="str">
        <f t="array" aca="1" ref="AV9" ca="1">IF($C9="-","-",IF($G$6=$EL$24,TRIM(MID(SUBSTITUTE($G9,",",REPT(" ",LEN($G9))),(AV$6-1)*LEN($G9)+1,LEN($G9))),
IFERROR(INDEX(IDSourceRange,IF(MOD(SMALL(IF((""&amp;$BO$7:$BO$1821)=(""&amp;$E9),ROW($BO$7:$BO$1821)-ROW(INDEX($BO$7:$BO$1821,1,1))+1),AV$6),15)=0,15,MOD(SMALL(IF((""&amp;$BO$7:$BO$1821)=(""&amp;$E9),ROW($BO$7:$BO$1821)-ROW(INDEX($BO$7:$BO$1821,1,1))+1),AV$6),15)),1),"")))</f>
        <v/>
      </c>
      <c r="AW9" s="201" t="str">
        <f t="array" aca="1" ref="AW9" ca="1">IF($C9="-","-",IF($G$6=$EL$24,TRIM(MID(SUBSTITUTE($G9,",",REPT(" ",LEN($G9))),(AW$6-1)*LEN($G9)+1,LEN($G9))),
IFERROR(INDEX(IDSourceRange,IF(MOD(SMALL(IF((""&amp;$BO$7:$BO$1821)=(""&amp;$E9),ROW($BO$7:$BO$1821)-ROW(INDEX($BO$7:$BO$1821,1,1))+1),AW$6),15)=0,15,MOD(SMALL(IF((""&amp;$BO$7:$BO$1821)=(""&amp;$E9),ROW($BO$7:$BO$1821)-ROW(INDEX($BO$7:$BO$1821,1,1))+1),AW$6),15)),1),"")))</f>
        <v/>
      </c>
      <c r="AX9" s="201" t="str">
        <f t="array" aca="1" ref="AX9" ca="1">IF($C9="-","-",IF($G$6=$EL$24,TRIM(MID(SUBSTITUTE($G9,",",REPT(" ",LEN($G9))),(AX$6-1)*LEN($G9)+1,LEN($G9))),
IFERROR(INDEX(IDSourceRange,IF(MOD(SMALL(IF((""&amp;$BO$7:$BO$1821)=(""&amp;$E9),ROW($BO$7:$BO$1821)-ROW(INDEX($BO$7:$BO$1821,1,1))+1),AX$6),15)=0,15,MOD(SMALL(IF((""&amp;$BO$7:$BO$1821)=(""&amp;$E9),ROW($BO$7:$BO$1821)-ROW(INDEX($BO$7:$BO$1821,1,1))+1),AX$6),15)),1),"")))</f>
        <v/>
      </c>
      <c r="AY9" s="201" t="str">
        <f t="array" aca="1" ref="AY9" ca="1">IF($C9="-","-",IF($G$6=$EL$24,TRIM(MID(SUBSTITUTE($G9,",",REPT(" ",LEN($G9))),(AY$6-1)*LEN($G9)+1,LEN($G9))),
IFERROR(INDEX(IDSourceRange,IF(MOD(SMALL(IF((""&amp;$BO$7:$BO$1821)=(""&amp;$E9),ROW($BO$7:$BO$1821)-ROW(INDEX($BO$7:$BO$1821,1,1))+1),AY$6),15)=0,15,MOD(SMALL(IF((""&amp;$BO$7:$BO$1821)=(""&amp;$E9),ROW($BO$7:$BO$1821)-ROW(INDEX($BO$7:$BO$1821,1,1))+1),AY$6),15)),1),"")))</f>
        <v/>
      </c>
      <c r="AZ9" s="201" t="str">
        <f t="array" aca="1" ref="AZ9" ca="1">IF($C9="-","-",IF($G$6=$EL$24,TRIM(MID(SUBSTITUTE($G9,",",REPT(" ",LEN($G9))),(AZ$6-1)*LEN($G9)+1,LEN($G9))),
IFERROR(INDEX(IDSourceRange,IF(MOD(SMALL(IF((""&amp;$BO$7:$BO$1821)=(""&amp;$E9),ROW($BO$7:$BO$1821)-ROW(INDEX($BO$7:$BO$1821,1,1))+1),AZ$6),15)=0,15,MOD(SMALL(IF((""&amp;$BO$7:$BO$1821)=(""&amp;$E9),ROW($BO$7:$BO$1821)-ROW(INDEX($BO$7:$BO$1821,1,1))+1),AZ$6),15)),1),"")))</f>
        <v/>
      </c>
      <c r="BA9" s="201" t="str">
        <f t="array" aca="1" ref="BA9" ca="1">IF($C9="-","-",IF($G$6=$EL$24,TRIM(MID(SUBSTITUTE($G9,",",REPT(" ",LEN($G9))),(BA$6-1)*LEN($G9)+1,LEN($G9))),
IFERROR(INDEX(IDSourceRange,IF(MOD(SMALL(IF((""&amp;$BO$7:$BO$1821)=(""&amp;$E9),ROW($BO$7:$BO$1821)-ROW(INDEX($BO$7:$BO$1821,1,1))+1),BA$6),15)=0,15,MOD(SMALL(IF((""&amp;$BO$7:$BO$1821)=(""&amp;$E9),ROW($BO$7:$BO$1821)-ROW(INDEX($BO$7:$BO$1821,1,1))+1),BA$6),15)),1),"")))</f>
        <v/>
      </c>
      <c r="BB9" s="201" t="str">
        <f t="array" aca="1" ref="BB9" ca="1">IF($C9="-","-",IF($G$6=$EL$24,TRIM(MID(SUBSTITUTE($G9,",",REPT(" ",LEN($G9))),(BB$6-1)*LEN($G9)+1,LEN($G9))),
IFERROR(INDEX(IDSourceRange,IF(MOD(SMALL(IF((""&amp;$BO$7:$BO$1821)=(""&amp;$E9),ROW($BO$7:$BO$1821)-ROW(INDEX($BO$7:$BO$1821,1,1))+1),BB$6),15)=0,15,MOD(SMALL(IF((""&amp;$BO$7:$BO$1821)=(""&amp;$E9),ROW($BO$7:$BO$1821)-ROW(INDEX($BO$7:$BO$1821,1,1))+1),BB$6),15)),1),"")))</f>
        <v/>
      </c>
      <c r="BC9" s="201" t="str">
        <f t="array" aca="1" ref="BC9" ca="1">IF($C9="-","-",IF($G$6=$EL$24,TRIM(MID(SUBSTITUTE($G9,",",REPT(" ",LEN($G9))),(BC$6-1)*LEN($G9)+1,LEN($G9))),
IFERROR(INDEX(IDSourceRange,IF(MOD(SMALL(IF((""&amp;$BO$7:$BO$1821)=(""&amp;$E9),ROW($BO$7:$BO$1821)-ROW(INDEX($BO$7:$BO$1821,1,1))+1),BC$6),15)=0,15,MOD(SMALL(IF((""&amp;$BO$7:$BO$1821)=(""&amp;$E9),ROW($BO$7:$BO$1821)-ROW(INDEX($BO$7:$BO$1821,1,1))+1),BC$6),15)),1),"")))</f>
        <v/>
      </c>
      <c r="BD9" s="201" t="str">
        <f t="shared" ref="BD9:BD21" ca="1" si="29">AT9</f>
        <v>2</v>
      </c>
      <c r="BE9" s="229">
        <f t="array" aca="1" ref="BE9" ca="1">IF($C9="-","-",IF($G$6=$EL$23,IFERROR(1*TRIM(MID(SUBSTITUTE($G9,",",REPT(" ",LEN($G9))),(AT$6-1)*LEN($G9)+1,LEN($G9))),""),
IFERROR(INDEX(IDSourceRange,IF(MOD(SMALL(IF((""&amp;$BD$7:$BD$1821)=(""&amp;$E9),ROW($BD$7:$BD$1821)-ROW(INDEX($BD$7:$BD$1821,1,1))+1),BE$6),15)=0,15,MOD(SMALL(IF((""&amp;$BD$7:$BD$1821)=(""&amp;$E9),ROW($BD$7:$BD$1821)-ROW(INDEX($BD$7:$BD$1821,1,1))+1),BE$6),15)),1),"")))</f>
        <v>6</v>
      </c>
      <c r="BF9" s="201" t="str">
        <f t="array" aca="1" ref="BF9" ca="1">IF($C9="-","-",IF($G$6=$EL$23,IFERROR(1*TRIM(MID(SUBSTITUTE($G9,",",REPT(" ",LEN($G9))),(AU$6-1)*LEN($G9)+1,LEN($G9))),""),
IFERROR(INDEX(IDSourceRange,IF(MOD(SMALL(IF((""&amp;$BD$7:$BD$1821)=(""&amp;$E9),ROW($BD$7:$BD$1821)-ROW(INDEX($BD$7:$BD$1821,1,1))+1),BF$6),15)=0,15,MOD(SMALL(IF((""&amp;$BD$7:$BD$1821)=(""&amp;$E9),ROW($BD$7:$BD$1821)-ROW(INDEX($BD$7:$BD$1821,1,1))+1),BF$6),15)),1),"")))</f>
        <v/>
      </c>
      <c r="BG9" s="201" t="str">
        <f t="array" aca="1" ref="BG9" ca="1">IF($C9="-","-",IF($G$6=$EL$23,IFERROR(1*TRIM(MID(SUBSTITUTE($G9,",",REPT(" ",LEN($G9))),(AV$6-1)*LEN($G9)+1,LEN($G9))),""),
IFERROR(INDEX(IDSourceRange,IF(MOD(SMALL(IF((""&amp;$BD$7:$BD$1821)=(""&amp;$E9),ROW($BD$7:$BD$1821)-ROW(INDEX($BD$7:$BD$1821,1,1))+1),BG$6),15)=0,15,MOD(SMALL(IF((""&amp;$BD$7:$BD$1821)=(""&amp;$E9),ROW($BD$7:$BD$1821)-ROW(INDEX($BD$7:$BD$1821,1,1))+1),BG$6),15)),1),"")))</f>
        <v/>
      </c>
      <c r="BH9" s="201" t="str">
        <f t="array" aca="1" ref="BH9" ca="1">IF($C9="-","-",IF($G$6=$EL$23,IFERROR(1*TRIM(MID(SUBSTITUTE($G9,",",REPT(" ",LEN($G9))),(AW$6-1)*LEN($G9)+1,LEN($G9))),""),
IFERROR(INDEX(IDSourceRange,IF(MOD(SMALL(IF((""&amp;$BD$7:$BD$1821)=(""&amp;$E9),ROW($BD$7:$BD$1821)-ROW(INDEX($BD$7:$BD$1821,1,1))+1),BH$6),15)=0,15,MOD(SMALL(IF((""&amp;$BD$7:$BD$1821)=(""&amp;$E9),ROW($BD$7:$BD$1821)-ROW(INDEX($BD$7:$BD$1821,1,1))+1),BH$6),15)),1),"")))</f>
        <v/>
      </c>
      <c r="BI9" s="201" t="str">
        <f t="array" aca="1" ref="BI9" ca="1">IF($C9="-","-",IF($G$6=$EL$23,IFERROR(1*TRIM(MID(SUBSTITUTE($G9,",",REPT(" ",LEN($G9))),(AX$6-1)*LEN($G9)+1,LEN($G9))),""),
IFERROR(INDEX(IDSourceRange,IF(MOD(SMALL(IF((""&amp;$BD$7:$BD$1821)=(""&amp;$E9),ROW($BD$7:$BD$1821)-ROW(INDEX($BD$7:$BD$1821,1,1))+1),BI$6),15)=0,15,MOD(SMALL(IF((""&amp;$BD$7:$BD$1821)=(""&amp;$E9),ROW($BD$7:$BD$1821)-ROW(INDEX($BD$7:$BD$1821,1,1))+1),BI$6),15)),1),"")))</f>
        <v/>
      </c>
      <c r="BJ9" s="201" t="str">
        <f t="array" aca="1" ref="BJ9" ca="1">IF($C9="-","-",IF($G$6=$EL$23,IFERROR(1*TRIM(MID(SUBSTITUTE($G9,",",REPT(" ",LEN($G9))),(AY$6-1)*LEN($G9)+1,LEN($G9))),""),
IFERROR(INDEX(IDSourceRange,IF(MOD(SMALL(IF((""&amp;$BD$7:$BD$1821)=(""&amp;$E9),ROW($BD$7:$BD$1821)-ROW(INDEX($BD$7:$BD$1821,1,1))+1),BJ$6),15)=0,15,MOD(SMALL(IF((""&amp;$BD$7:$BD$1821)=(""&amp;$E9),ROW($BD$7:$BD$1821)-ROW(INDEX($BD$7:$BD$1821,1,1))+1),BJ$6),15)),1),"")))</f>
        <v/>
      </c>
      <c r="BK9" s="201" t="str">
        <f t="array" aca="1" ref="BK9" ca="1">IF($C9="-","-",IF($G$6=$EL$23,IFERROR(1*TRIM(MID(SUBSTITUTE($G9,",",REPT(" ",LEN($G9))),(AZ$6-1)*LEN($G9)+1,LEN($G9))),""),
IFERROR(INDEX(IDSourceRange,IF(MOD(SMALL(IF((""&amp;$BD$7:$BD$1821)=(""&amp;$E9),ROW($BD$7:$BD$1821)-ROW(INDEX($BD$7:$BD$1821,1,1))+1),BK$6),15)=0,15,MOD(SMALL(IF((""&amp;$BD$7:$BD$1821)=(""&amp;$E9),ROW($BD$7:$BD$1821)-ROW(INDEX($BD$7:$BD$1821,1,1))+1),BK$6),15)),1),"")))</f>
        <v/>
      </c>
      <c r="BL9" s="201" t="str">
        <f t="array" aca="1" ref="BL9" ca="1">IF($C9="-","-",IF($G$6=$EL$23,IFERROR(1*TRIM(MID(SUBSTITUTE($G9,",",REPT(" ",LEN($G9))),(BA$6-1)*LEN($G9)+1,LEN($G9))),""),
IFERROR(INDEX(IDSourceRange,IF(MOD(SMALL(IF((""&amp;$BD$7:$BD$1821)=(""&amp;$E9),ROW($BD$7:$BD$1821)-ROW(INDEX($BD$7:$BD$1821,1,1))+1),BL$6),15)=0,15,MOD(SMALL(IF((""&amp;$BD$7:$BD$1821)=(""&amp;$E9),ROW($BD$7:$BD$1821)-ROW(INDEX($BD$7:$BD$1821,1,1))+1),BL$6),15)),1),"")))</f>
        <v/>
      </c>
      <c r="BM9" s="201" t="str">
        <f t="array" aca="1" ref="BM9" ca="1">IF($C9="-","-",IF($G$6=$EL$23,IFERROR(1*TRIM(MID(SUBSTITUTE($G9,",",REPT(" ",LEN($G9))),(BB$6-1)*LEN($G9)+1,LEN($G9))),""),
IFERROR(INDEX(IDSourceRange,IF(MOD(SMALL(IF((""&amp;$BD$7:$BD$1821)=(""&amp;$E9),ROW($BD$7:$BD$1821)-ROW(INDEX($BD$7:$BD$1821,1,1))+1),BM$6),15)=0,15,MOD(SMALL(IF((""&amp;$BD$7:$BD$1821)=(""&amp;$E9),ROW($BD$7:$BD$1821)-ROW(INDEX($BD$7:$BD$1821,1,1))+1),BM$6),15)),1),"")))</f>
        <v/>
      </c>
      <c r="BN9" s="201" t="str">
        <f t="array" aca="1" ref="BN9" ca="1">IF($C9="-","-",IF($G$6=$EL$23,IFERROR(1*TRIM(MID(SUBSTITUTE($G9,",",REPT(" ",LEN($G9))),(BC$6-1)*LEN($G9)+1,LEN($G9))),""),
IFERROR(INDEX(IDSourceRange,IF(MOD(SMALL(IF((""&amp;$BD$7:$BD$1821)=(""&amp;$E9),ROW($BD$7:$BD$1821)-ROW(INDEX($BD$7:$BD$1821,1,1))+1),BN$6),15)=0,15,MOD(SMALL(IF((""&amp;$BD$7:$BD$1821)=(""&amp;$E9),ROW($BD$7:$BD$1821)-ROW(INDEX($BD$7:$BD$1821,1,1))+1),BN$6),15)),1),"")))</f>
        <v/>
      </c>
      <c r="BO9" s="201">
        <f t="shared" ref="BO9:BO21" ca="1" si="30">BE9</f>
        <v>6</v>
      </c>
      <c r="BP9" s="231">
        <f t="array" aca="1" ref="BP9" ca="1">IF($C9="-","-",IF(LEN(BE9)=0,"",MATCH(1*BE9,1*($E$7:$E$21),0)))</f>
        <v>6</v>
      </c>
      <c r="BQ9" s="202" t="str">
        <f t="array" aca="1" ref="BQ9" ca="1">IF($C9="-","-",IF(LEN(BF9)=0,"",MATCH(1*BF9,1*($E$7:$E$21),0)))</f>
        <v/>
      </c>
      <c r="BR9" s="202" t="str">
        <f t="array" aca="1" ref="BR9" ca="1">IF($C9="-","-",IF(LEN(BG9)=0,"",MATCH(1*BG9,1*($E$7:$E$21),0)))</f>
        <v/>
      </c>
      <c r="BS9" s="202" t="str">
        <f t="array" aca="1" ref="BS9" ca="1">IF($C9="-","-",IF(LEN(BH9)=0,"",MATCH(1*BH9,1*($E$7:$E$21),0)))</f>
        <v/>
      </c>
      <c r="BT9" s="202" t="str">
        <f t="array" aca="1" ref="BT9" ca="1">IF($C9="-","-",IF(LEN(BI9)=0,"",MATCH(1*BI9,1*($E$7:$E$21),0)))</f>
        <v/>
      </c>
      <c r="BU9" s="202" t="str">
        <f t="array" aca="1" ref="BU9" ca="1">IF($C9="-","-",IF(LEN(BJ9)=0,"",MATCH(1*BJ9,1*($E$7:$E$21),0)))</f>
        <v/>
      </c>
      <c r="BV9" s="202" t="str">
        <f t="array" aca="1" ref="BV9" ca="1">IF($C9="-","-",IF(LEN(BK9)=0,"",MATCH(1*BK9,1*($E$7:$E$21),0)))</f>
        <v/>
      </c>
      <c r="BW9" s="202" t="str">
        <f t="array" aca="1" ref="BW9" ca="1">IF($C9="-","-",IF(LEN(BL9)=0,"",MATCH(1*BL9,1*($E$7:$E$21),0)))</f>
        <v/>
      </c>
      <c r="BX9" s="202" t="str">
        <f t="array" aca="1" ref="BX9" ca="1">IF($C9="-","-",IF(LEN(BM9)=0,"",MATCH(1*BM9,1*($E$7:$E$21),0)))</f>
        <v/>
      </c>
      <c r="BY9" s="202" t="str">
        <f t="array" aca="1" ref="BY9" ca="1">IF($C9="-","-",IF(LEN(BN9)=0,"",MATCH(1*BN9,1*($E$7:$E$21),0)))</f>
        <v/>
      </c>
      <c r="BZ9" s="203">
        <f t="array" aca="1" ref="BZ9" ca="1">IF($C9="-","-",SUM(IF(LEN(BE9:BN9)&gt;0,1,0)))</f>
        <v>1</v>
      </c>
      <c r="CA9" s="204">
        <f t="array" aca="1" ref="CA9" ca="1">IF($C9="-","-",SUM(IF(LEN(AT9:BC9)&gt;0,1,0)))</f>
        <v>1</v>
      </c>
      <c r="CC9" s="193">
        <f ca="1">IF(C9&lt;&gt;"-",IF(DirectionSelector="Vertical",StartGridX+CI9,StartGridX+Calculations!CH9),"")</f>
        <v>4</v>
      </c>
      <c r="CD9" s="193">
        <f ca="1">IF(C9&lt;&gt;"-",IF(DirectionSelector&lt;&gt;"Vertical",StartGridY+CI9,StartGridY+Calculations!CH9),"")</f>
        <v>1</v>
      </c>
      <c r="CE9" s="206" t="str">
        <f t="shared" ca="1" si="24"/>
        <v>322-174</v>
      </c>
      <c r="CF9" s="207">
        <f t="shared" ca="1" si="25"/>
        <v>2</v>
      </c>
      <c r="CG9" s="193">
        <f t="shared" ca="1" si="26"/>
        <v>3</v>
      </c>
      <c r="CH9" s="193">
        <f t="shared" ca="1" si="6"/>
        <v>2</v>
      </c>
      <c r="CI9" s="193">
        <f t="array" aca="1" ref="CI9" ca="1">IF(CM9="-",CJ9,IF(SMALL(IF($CM$7:$CM$21=CM9,$CJ$7:$CJ$21,999999),CP9)=999999,CJ9,SMALL(IF($CM$7:$CM$21=CM9,$CJ$7:$CJ$21,999999),CP9)))</f>
        <v>-1</v>
      </c>
      <c r="CJ9" s="193">
        <f ca="1">IF(C9&lt;&gt;"-",(COUNTIF($CH$7:CH9,CH9))-(1+COUNTIF($CH$7:$CH$21,CH9))/2,"-")</f>
        <v>-1</v>
      </c>
      <c r="CK9" s="193">
        <f t="shared" ca="1" si="7"/>
        <v>3</v>
      </c>
      <c r="CL9" s="193">
        <f t="array" aca="1" ref="CL9" ca="1">IF(C9="-","-",IF(OR(L9="-",L9=""),0, INDEX($C$7:$C$21,MATCH(L9,$L$7:$L$21,0),1)))</f>
        <v>0</v>
      </c>
      <c r="CM9" s="193">
        <f t="array" aca="1" ref="CM9" ca="1">IF(SUM(IF(IFERROR(($CH$7:$CH$21=CH9)/($CL$7:$CL$21=CL9),0),1,0))=COUNTIF($CH$7:$CH$21,CH9),"-",CH9)</f>
        <v>2</v>
      </c>
      <c r="CN9" s="193">
        <f ca="1">IF(ISNUMBER(CM9),IF(SUM(($CM$7:$CM$21=CM9)*($CL$7:$CL$21&lt;CL9))&gt;0,MAX(IF(($CM$7:$CM$21=CM9)*($CL$7:$CL$21&lt;CL9),$CN$7:$CN$21,0))+COUNTIF($CL$7:CL9,CL9),SUM(IF($CL$7:CL9&amp;$CH$7:CH9=CL9&amp;CH9,1,0))),"-")</f>
        <v>1</v>
      </c>
      <c r="CO9" s="193">
        <f t="array" aca="1" ref="CO9" ca="1">IF(CN9="-","-",SUMPRODUCT(($CM$7:$CM$21=CM9)*(CL9&lt;$CL$7:$CL$21)*($CN$7:$CN$21=CN9))+1)</f>
        <v>2</v>
      </c>
      <c r="CP9" s="193">
        <f t="array" aca="1" ref="CP9" ca="1">IF(CO9="-","-",CN9+(CO9-1)*MAX(IF(($CL$7:$CL$21=CL9)*($CO$7:$CO$21=1),$CN$7:$CN$21,0)))</f>
        <v>1</v>
      </c>
      <c r="CQ9" s="193" t="str">
        <f t="array" aca="1" ref="CQ9" ca="1">IFERROR(INDEX($L$7:$L$21,MATCH(0,IF($L$7:$L$21="",1,COUNTIF($CQ$6:CQ8,$L$7:$L$21)),0),1),"")</f>
        <v/>
      </c>
      <c r="CR9" s="147"/>
      <c r="CS9" s="208" t="str">
        <f t="array" aca="1" ref="CS9" ca="1">IF(ISNUMBER(BP9),IF(DirectionSelector="Vertical",
IF(INDEX(ShapeYRange,BP9,1)&gt;$DK9,"down",IF(INDEX(ShapeXRange,BP9,1)&gt;$DJ9,"left","right")),
IF(INDEX(ShapeXRange,BP9,1)&gt;$DJ9,"left",IF(INDEX(ShapeYRange,BP9,1)&gt;$DK9,"down","top"))),"")</f>
        <v>left</v>
      </c>
      <c r="CT9" s="208" t="str">
        <f t="array" aca="1" ref="CT9" ca="1">IF(ISNUMBER(BQ9),IF(DirectionSelector="Vertical",
IF(INDEX(ShapeYRange,BQ9,1)&gt;$DK9,"down",IF(INDEX(ShapeXRange,BQ9,1)&gt;$DJ9,"left","right")),
IF(INDEX(ShapeXRange,BQ9,1)&gt;$DJ9,"left",IF(INDEX(ShapeYRange,BQ9,1)&gt;$DK9,"down","top"))),"")</f>
        <v/>
      </c>
      <c r="CU9" s="208" t="str">
        <f t="array" aca="1" ref="CU9" ca="1">IF(ISNUMBER(BR9),IF(DirectionSelector="Vertical",
IF(INDEX(ShapeYRange,BR9,1)&gt;$DK9,"down",IF(INDEX(ShapeXRange,BR9,1)&gt;$DJ9,"left","right")),
IF(INDEX(ShapeXRange,BR9,1)&gt;$DJ9,"left",IF(INDEX(ShapeYRange,BR9,1)&gt;$DK9,"down","top"))),"")</f>
        <v/>
      </c>
      <c r="CV9" s="208" t="str">
        <f t="array" aca="1" ref="CV9" ca="1">IF(ISNUMBER(BS9),IF(DirectionSelector="Vertical",
IF(INDEX(ShapeYRange,BS9,1)&gt;$DK9,"down",IF(INDEX(ShapeXRange,BS9,1)&gt;$DJ9,"left","right")),
IF(INDEX(ShapeXRange,BS9,1)&gt;$DJ9,"left",IF(INDEX(ShapeYRange,BS9,1)&gt;$DK9,"down","top"))),"")</f>
        <v/>
      </c>
      <c r="CW9" s="208" t="str">
        <f t="array" aca="1" ref="CW9" ca="1">IF(ISNUMBER(BT9),IF(DirectionSelector="Vertical",
IF(INDEX(ShapeYRange,BT9,1)&gt;$DK9,"down",IF(INDEX(ShapeXRange,BT9,1)&gt;$DJ9,"left","right")),
IF(INDEX(ShapeXRange,BT9,1)&gt;$DJ9,"left",IF(INDEX(ShapeYRange,BT9,1)&gt;$DK9,"down","top"))),"")</f>
        <v/>
      </c>
      <c r="CX9" s="208" t="str">
        <f t="array" aca="1" ref="CX9" ca="1">IF(ISNUMBER(BU9),IF(DirectionSelector="Vertical",
IF(INDEX(ShapeYRange,BU9,1)&gt;$DK9,"down",IF(INDEX(ShapeXRange,BU9,1)&gt;$DJ9,"left","right")),
IF(INDEX(ShapeXRange,BU9,1)&gt;$DJ9,"left",IF(INDEX(ShapeYRange,BU9,1)&gt;$DK9,"down","top"))),"")</f>
        <v/>
      </c>
      <c r="CY9" s="208" t="str">
        <f t="array" aca="1" ref="CY9" ca="1">IF(ISNUMBER(BV9),IF(DirectionSelector="Vertical",
IF(INDEX(ShapeYRange,BV9,1)&gt;$DK9,"down",IF(INDEX(ShapeXRange,BV9,1)&gt;$DJ9,"left","right")),
IF(INDEX(ShapeXRange,BV9,1)&gt;$DJ9,"left",IF(INDEX(ShapeYRange,BV9,1)&gt;$DK9,"down","top"))),"")</f>
        <v/>
      </c>
      <c r="CZ9" s="208" t="str">
        <f t="array" aca="1" ref="CZ9" ca="1">IF(ISNUMBER(BW9),IF(DirectionSelector="Vertical",
IF(INDEX(ShapeYRange,BW9,1)&gt;$DK9,"down",IF(INDEX(ShapeXRange,BW9,1)&gt;$DJ9,"left","right")),
IF(INDEX(ShapeXRange,BW9,1)&gt;$DJ9,"left",IF(INDEX(ShapeYRange,BW9,1)&gt;$DK9,"down","top"))),"")</f>
        <v/>
      </c>
      <c r="DA9" s="208" t="str">
        <f t="array" aca="1" ref="DA9" ca="1">IF(ISNUMBER(BX9),IF(DirectionSelector="Vertical",
IF(INDEX(ShapeYRange,BX9,1)&gt;$DK9,"down",IF(INDEX(ShapeXRange,BX9,1)&gt;$DJ9,"left","right")),
IF(INDEX(ShapeXRange,BX9,1)&gt;$DJ9,"left",IF(INDEX(ShapeYRange,BX9,1)&gt;$DK9,"down","top"))),"")</f>
        <v/>
      </c>
      <c r="DB9" s="208" t="str">
        <f t="array" aca="1" ref="DB9" ca="1">IF(ISNUMBER(BY9),IF(DirectionSelector="Vertical",
IF(INDEX(ShapeYRange,BY9,1)&gt;$DK9,"down",IF(INDEX(ShapeXRange,BY9,1)&gt;$DJ9,"left","right")),
IF(INDEX(ShapeXRange,BY9,1)&gt;$DJ9,"left",IF(INDEX(ShapeYRange,BY9,1)&gt;$DK9,"down","top"))),"")</f>
        <v/>
      </c>
      <c r="DD9" s="209" t="str">
        <f t="array" aca="1" ref="DD9" ca="1">IF(CQ9="","",MIN(IF($L$7:$L$21=CQ9,ShapeXRange,999999999))-15)</f>
        <v/>
      </c>
      <c r="DE9" s="210" t="str">
        <f t="array" aca="1" ref="DE9" ca="1">IF(CQ9="","",MIN(IF($L$7:$L$21=CQ9,ShapeYRange,999999999))-20)</f>
        <v/>
      </c>
      <c r="DF9" s="210" t="str">
        <f t="array" aca="1" ref="DF9" ca="1">IF(CQ9="","",MAX(IF($L$7:$L$21=CQ9,ShapeXRange,0))-DD9+$DL$5+15)</f>
        <v/>
      </c>
      <c r="DG9" s="210" t="str">
        <f t="array" aca="1" ref="DG9" ca="1">IF(CQ9="","",MAX(IF($L$7:$L$21=CQ9,ShapeYRange,0))-DE9+$DM$5+10)</f>
        <v/>
      </c>
      <c r="DH9" s="151"/>
      <c r="DI9" s="151">
        <v>184</v>
      </c>
      <c r="DJ9" s="211">
        <f t="shared" ca="1" si="8"/>
        <v>322</v>
      </c>
      <c r="DK9" s="211">
        <f t="shared" ca="1" si="9"/>
        <v>174</v>
      </c>
      <c r="DL9" s="211">
        <f t="shared" ca="1" si="10"/>
        <v>96</v>
      </c>
      <c r="DM9" s="211">
        <f t="shared" ca="1" si="11"/>
        <v>64</v>
      </c>
      <c r="DN9" s="211">
        <f t="shared" ca="1" si="12"/>
        <v>5</v>
      </c>
      <c r="DO9" s="211" t="str">
        <f t="shared" ca="1" si="13"/>
        <v>Target Market Acquired</v>
      </c>
      <c r="DP9" s="211">
        <f ca="1">IF($C9="-","-",IF(LEN(N9)=0,1,IFERROR(MATCH(N9,Dashboard!$S$28:$S$34,0),1)))</f>
        <v>3</v>
      </c>
      <c r="DQ9" s="211">
        <f t="array" aca="1" ref="DQ9" ca="1">IF(C9="-","-",MAX(IF(ShapeYRange=DK9,ShapeXRange,0))+$DL$5+GapXDiff)</f>
        <v>594</v>
      </c>
      <c r="DR9" s="211">
        <f t="array" aca="1" ref="DR9" ca="1">IF(C9="-","-",MAX(IF(ShapeXRange=DJ9,ShapeYRange,0))+$DM$5+GapYDiff)</f>
        <v>362</v>
      </c>
      <c r="DT9" s="37" t="s">
        <v>89</v>
      </c>
      <c r="DU9" s="37"/>
      <c r="DV9" s="146">
        <v>5</v>
      </c>
      <c r="DW9" s="38">
        <v>50</v>
      </c>
      <c r="DX9" s="38">
        <v>100</v>
      </c>
      <c r="DZ9" s="197">
        <f t="shared" ca="1" si="14"/>
        <v>0</v>
      </c>
      <c r="EA9" s="197">
        <f t="shared" ca="1" si="15"/>
        <v>0</v>
      </c>
      <c r="EB9" s="197">
        <f t="shared" ca="1" si="16"/>
        <v>0</v>
      </c>
      <c r="EC9" s="197">
        <f t="shared" ca="1" si="17"/>
        <v>0</v>
      </c>
      <c r="ED9" s="197">
        <f t="shared" ca="1" si="18"/>
        <v>0</v>
      </c>
      <c r="EE9" s="197">
        <f t="shared" ca="1" si="19"/>
        <v>0</v>
      </c>
      <c r="EF9" s="197">
        <f t="shared" ca="1" si="20"/>
        <v>0</v>
      </c>
      <c r="EG9" s="119"/>
      <c r="EH9" s="119"/>
      <c r="EI9" s="119" t="str">
        <f>IFERROR(IF(Dashboard!U15="!",1,""),1)</f>
        <v/>
      </c>
      <c r="EK9" s="119">
        <v>3</v>
      </c>
      <c r="EL9" s="121" t="s">
        <v>139</v>
      </c>
      <c r="EM9" s="197">
        <f t="shared" ca="1" si="21"/>
        <v>0</v>
      </c>
      <c r="EN9" s="197">
        <f t="shared" si="27"/>
        <v>12</v>
      </c>
    </row>
    <row r="10" spans="2:145" x14ac:dyDescent="0.25">
      <c r="B10" s="212" t="str">
        <f t="shared" ca="1" si="22"/>
        <v>ShapeIndex4</v>
      </c>
      <c r="C10" s="213">
        <f t="shared" ca="1" si="28"/>
        <v>4</v>
      </c>
      <c r="D10" s="189" t="str">
        <f ca="1">IF(COUNTA(OFFSET(Dashboard!$B$6,ROW(C10)-ROW($C$6),0,1,7))&gt;0,"Yes","-")</f>
        <v>Yes</v>
      </c>
      <c r="E10" s="187">
        <f t="array" aca="1" ref="E10" ca="1">IF(OR($C10="-",$C10=""),"-",1*SMALL(IF(1*Dashboard!$B$7:$B$206=0,99999999,1*Dashboard!$B$7:$B$206),C10))</f>
        <v>4</v>
      </c>
      <c r="F10" s="187" t="str">
        <f t="array" aca="1" ref="F10" ca="1">IF(OR($C10="-",$C10=""),"-",INDEX(Dashboard!C$7:C$21,MATCH($E10,1*Dashboard!$B$7:$B$21,0),1))</f>
        <v>Design Approved</v>
      </c>
      <c r="G10" s="187" t="str">
        <f t="array" aca="1" ref="G10" ca="1">IF(OR($C10="-",$C10=""),"-",IF(INDEX(Dashboard!D$7:D$21,MATCH($E10,1*Dashboard!$B$7:$B$21,0),1)=0,"",INDEX(Dashboard!D$7:D$21,MATCH($E10,1*Dashboard!$B$7:$B$21,0),1)))</f>
        <v>2,5</v>
      </c>
      <c r="H10" s="187">
        <f t="array" aca="1" ref="H10" ca="1">IF(OR($C10="-",$C10=""),"-",INDEX(Dashboard!F$7:F$21,MATCH($E10,1*Dashboard!$B$7:$B$21,0),1))</f>
        <v>3</v>
      </c>
      <c r="I10" s="187">
        <f t="array" aca="1" ref="I10" ca="1">IF(OR($C10="-",$C10=""),"-",INDEX(Dashboard!G$7:G$21,MATCH($E10,1*Dashboard!$B$7:$B$21,0),1))</f>
        <v>3.6</v>
      </c>
      <c r="J10" s="187">
        <f t="array" aca="1" ref="J10" ca="1">IF(OR($C10="-",$C10=""),"-",INDEX(Dashboard!H$7:H$21,MATCH($E10,1*Dashboard!$B$7:$B$21,0),1))</f>
        <v>3.2</v>
      </c>
      <c r="K10" s="214">
        <f t="array" aca="1" ref="K10" ca="1">IF(OR($C10="-",$C10=""),"-",INDEX(Dashboard!I$7:I$21,MATCH($E10,1*Dashboard!$B$7:$B$21,0),1))</f>
        <v>3.2333333333333338</v>
      </c>
      <c r="L10" s="187" t="str">
        <f t="array" aca="1" ref="L10" ca="1">IF(OR($C10="-",$C10=""),"",IF(INDEX(Dashboard!E$7:E$21,MATCH($E10,1*Dashboard!$B$7:$B$21,0),1)=0,"",INDEX(Dashboard!E$7:E$21,MATCH($E10,1*Dashboard!$B$7:$B$21,0),1)))</f>
        <v/>
      </c>
      <c r="M10" s="187" t="str">
        <f t="shared" ca="1" si="23"/>
        <v>Task</v>
      </c>
      <c r="N10" s="187" t="str">
        <f t="array" aca="1" ref="N10" ca="1">IF(OR($C10="-",$C10=""),"-",IF(INDEX(Dashboard!O$7:O$206,MATCH($E10,1*Dashboard!$B$7:$B$206,0),1)=0,"",INDEX(Dashboard!O$7:O$206,MATCH($E10,1*Dashboard!$B$7:$B$206,0),1)))</f>
        <v>Yellow</v>
      </c>
      <c r="O10" s="133"/>
      <c r="P10" s="215">
        <f t="shared" ca="1" si="0"/>
        <v>3.3333333333333339</v>
      </c>
      <c r="Q10" s="215">
        <f t="shared" ca="1" si="1"/>
        <v>6.5666666666666682</v>
      </c>
      <c r="R10" s="215">
        <f t="shared" ca="1" si="2"/>
        <v>3.3333333333333344</v>
      </c>
      <c r="S10" s="215">
        <f t="shared" ca="1" si="3"/>
        <v>6.5666666666666682</v>
      </c>
      <c r="T10" s="215">
        <f t="shared" ca="1" si="4"/>
        <v>0</v>
      </c>
      <c r="V10" s="205">
        <f t="array" aca="1" ref="V10" ca="1">IF(AT10="",0,INDEX($Q$7:$Q$206,MATCH(""&amp;AT10,""&amp;$E$7:$E$21,0)))</f>
        <v>2.3000000000000003</v>
      </c>
      <c r="W10" s="205">
        <f t="array" aca="1" ref="W10" ca="1">IF(AU10="",0,INDEX($Q$7:$Q$206,MATCH(""&amp;AU10,""&amp;$E$7:$E$21,0)))</f>
        <v>3.3333333333333339</v>
      </c>
      <c r="X10" s="205">
        <f t="array" aca="1" ref="X10" ca="1">IF(AV10="",0,INDEX($Q$7:$Q$206,MATCH(""&amp;AV10,""&amp;$E$7:$E$21,0)))</f>
        <v>0</v>
      </c>
      <c r="Y10" s="205">
        <f t="array" aca="1" ref="Y10" ca="1">IF(AW10="",0,INDEX($Q$7:$Q$206,MATCH(""&amp;AW10,""&amp;$E$7:$E$21,0)))</f>
        <v>0</v>
      </c>
      <c r="Z10" s="205">
        <f t="array" aca="1" ref="Z10" ca="1">IF(AX10="",0,INDEX($Q$7:$Q$206,MATCH(""&amp;AX10,""&amp;$E$7:$E$21,0)))</f>
        <v>0</v>
      </c>
      <c r="AA10" s="205">
        <f t="array" aca="1" ref="AA10" ca="1">IF(AY10="",0,INDEX($Q$7:$Q$206,MATCH(""&amp;AY10,""&amp;$E$7:$E$21,0)))</f>
        <v>0</v>
      </c>
      <c r="AB10" s="205">
        <f t="array" aca="1" ref="AB10" ca="1">IF(AZ10="",0,INDEX($Q$7:$Q$206,MATCH(""&amp;AZ10,""&amp;$E$7:$E$21,0)))</f>
        <v>0</v>
      </c>
      <c r="AC10" s="205">
        <f t="array" aca="1" ref="AC10" ca="1">IF(BA10="",0,INDEX($Q$7:$Q$206,MATCH(""&amp;BA10,""&amp;$E$7:$E$21,0)))</f>
        <v>0</v>
      </c>
      <c r="AD10" s="205">
        <f t="array" aca="1" ref="AD10" ca="1">IF(BB10="",0,INDEX($Q$7:$Q$206,MATCH(""&amp;BB10,""&amp;$E$7:$E$21,0)))</f>
        <v>0</v>
      </c>
      <c r="AE10" s="205">
        <f t="array" aca="1" ref="AE10" ca="1">IF(BC10="",0,INDEX($Q$7:$Q$206,MATCH(""&amp;BC10,""&amp;$E$7:$E$21,0)))</f>
        <v>0</v>
      </c>
      <c r="AF10" s="131"/>
      <c r="AG10" s="205">
        <f t="array" aca="1" ref="AG10" ca="1">IF(BE10="","",INDEX($R$7:$R$21,MATCH(""&amp;BE10,""&amp;$E$7:$E$21,0)))</f>
        <v>6.5666666666666682</v>
      </c>
      <c r="AH10" s="205" t="str">
        <f t="array" aca="1" ref="AH10" ca="1">IF(BF10="","",INDEX($R$7:$R$21,MATCH(""&amp;BF10,""&amp;$E$7:$E$21,0)))</f>
        <v/>
      </c>
      <c r="AI10" s="205" t="str">
        <f t="array" aca="1" ref="AI10" ca="1">IF(BG10="","",INDEX($R$7:$R$21,MATCH(""&amp;BG10,""&amp;$E$7:$E$21,0)))</f>
        <v/>
      </c>
      <c r="AJ10" s="205" t="str">
        <f t="array" aca="1" ref="AJ10" ca="1">IF(BH10="","",INDEX($R$7:$R$21,MATCH(""&amp;BH10,""&amp;$E$7:$E$21,0)))</f>
        <v/>
      </c>
      <c r="AK10" s="205" t="str">
        <f t="array" aca="1" ref="AK10" ca="1">IF(BI10="","",INDEX($R$7:$R$21,MATCH(""&amp;BI10,""&amp;$E$7:$E$21,0)))</f>
        <v/>
      </c>
      <c r="AL10" s="205" t="str">
        <f t="array" aca="1" ref="AL10" ca="1">IF(BJ10="","",INDEX($R$7:$R$21,MATCH(""&amp;BJ10,""&amp;$E$7:$E$21,0)))</f>
        <v/>
      </c>
      <c r="AM10" s="205" t="str">
        <f t="array" aca="1" ref="AM10" ca="1">IF(BK10="","",INDEX($R$7:$R$21,MATCH(""&amp;BK10,""&amp;$E$7:$E$21,0)))</f>
        <v/>
      </c>
      <c r="AN10" s="205" t="str">
        <f t="array" aca="1" ref="AN10" ca="1">IF(BL10="","",INDEX($R$7:$R$21,MATCH(""&amp;BL10,""&amp;$E$7:$E$21,0)))</f>
        <v/>
      </c>
      <c r="AO10" s="205" t="str">
        <f t="array" aca="1" ref="AO10" ca="1">IF(BM10="","",INDEX($R$7:$R$21,MATCH(""&amp;BM10,""&amp;$E$7:$E$21,0)))</f>
        <v/>
      </c>
      <c r="AP10" s="205" t="str">
        <f t="array" aca="1" ref="AP10" ca="1">IF(BN10="","",INDEX($R$7:$R$21,MATCH(""&amp;BN10,""&amp;$E$7:$E$21,0)))</f>
        <v/>
      </c>
      <c r="AR10" s="216" t="str">
        <f t="shared" ca="1" si="5"/>
        <v>Y</v>
      </c>
      <c r="AT10" s="201" t="str">
        <f t="array" aca="1" ref="AT10" ca="1">IF($C10="-","-",IF($G$6=$EL$24,TRIM(MID(SUBSTITUTE($G10,",",REPT(" ",LEN($G10))),(AT$6-1)*LEN($G10)+1,LEN($G10))),
IFERROR(INDEX(IDSourceRange,IF(MOD(SMALL(IF((""&amp;$BO$7:$BO$1821)=(""&amp;$E10),ROW($BO$7:$BO$1821)-ROW(INDEX($BO$7:$BO$1821,1,1))+1),AT$6),15)=0,15,MOD(SMALL(IF((""&amp;$BO$7:$BO$1821)=(""&amp;$E10),ROW($BO$7:$BO$1821)-ROW(INDEX($BO$7:$BO$1821,1,1))+1),AT$6),15)),1),"")))</f>
        <v>2</v>
      </c>
      <c r="AU10" s="201" t="str">
        <f t="array" aca="1" ref="AU10" ca="1">IF($C10="-","-",IF($G$6=$EL$24,TRIM(MID(SUBSTITUTE($G10,",",REPT(" ",LEN($G10))),(AU$6-1)*LEN($G10)+1,LEN($G10))),
IFERROR(INDEX(IDSourceRange,IF(MOD(SMALL(IF((""&amp;$BO$7:$BO$1821)=(""&amp;$E10),ROW($BO$7:$BO$1821)-ROW(INDEX($BO$7:$BO$1821,1,1))+1),AU$6),15)=0,15,MOD(SMALL(IF((""&amp;$BO$7:$BO$1821)=(""&amp;$E10),ROW($BO$7:$BO$1821)-ROW(INDEX($BO$7:$BO$1821,1,1))+1),AU$6),15)),1),"")))</f>
        <v>5</v>
      </c>
      <c r="AV10" s="201" t="str">
        <f t="array" aca="1" ref="AV10" ca="1">IF($C10="-","-",IF($G$6=$EL$24,TRIM(MID(SUBSTITUTE($G10,",",REPT(" ",LEN($G10))),(AV$6-1)*LEN($G10)+1,LEN($G10))),
IFERROR(INDEX(IDSourceRange,IF(MOD(SMALL(IF((""&amp;$BO$7:$BO$1821)=(""&amp;$E10),ROW($BO$7:$BO$1821)-ROW(INDEX($BO$7:$BO$1821,1,1))+1),AV$6),15)=0,15,MOD(SMALL(IF((""&amp;$BO$7:$BO$1821)=(""&amp;$E10),ROW($BO$7:$BO$1821)-ROW(INDEX($BO$7:$BO$1821,1,1))+1),AV$6),15)),1),"")))</f>
        <v/>
      </c>
      <c r="AW10" s="201" t="str">
        <f t="array" aca="1" ref="AW10" ca="1">IF($C10="-","-",IF($G$6=$EL$24,TRIM(MID(SUBSTITUTE($G10,",",REPT(" ",LEN($G10))),(AW$6-1)*LEN($G10)+1,LEN($G10))),
IFERROR(INDEX(IDSourceRange,IF(MOD(SMALL(IF((""&amp;$BO$7:$BO$1821)=(""&amp;$E10),ROW($BO$7:$BO$1821)-ROW(INDEX($BO$7:$BO$1821,1,1))+1),AW$6),15)=0,15,MOD(SMALL(IF((""&amp;$BO$7:$BO$1821)=(""&amp;$E10),ROW($BO$7:$BO$1821)-ROW(INDEX($BO$7:$BO$1821,1,1))+1),AW$6),15)),1),"")))</f>
        <v/>
      </c>
      <c r="AX10" s="201" t="str">
        <f t="array" aca="1" ref="AX10" ca="1">IF($C10="-","-",IF($G$6=$EL$24,TRIM(MID(SUBSTITUTE($G10,",",REPT(" ",LEN($G10))),(AX$6-1)*LEN($G10)+1,LEN($G10))),
IFERROR(INDEX(IDSourceRange,IF(MOD(SMALL(IF((""&amp;$BO$7:$BO$1821)=(""&amp;$E10),ROW($BO$7:$BO$1821)-ROW(INDEX($BO$7:$BO$1821,1,1))+1),AX$6),15)=0,15,MOD(SMALL(IF((""&amp;$BO$7:$BO$1821)=(""&amp;$E10),ROW($BO$7:$BO$1821)-ROW(INDEX($BO$7:$BO$1821,1,1))+1),AX$6),15)),1),"")))</f>
        <v/>
      </c>
      <c r="AY10" s="201" t="str">
        <f t="array" aca="1" ref="AY10" ca="1">IF($C10="-","-",IF($G$6=$EL$24,TRIM(MID(SUBSTITUTE($G10,",",REPT(" ",LEN($G10))),(AY$6-1)*LEN($G10)+1,LEN($G10))),
IFERROR(INDEX(IDSourceRange,IF(MOD(SMALL(IF((""&amp;$BO$7:$BO$1821)=(""&amp;$E10),ROW($BO$7:$BO$1821)-ROW(INDEX($BO$7:$BO$1821,1,1))+1),AY$6),15)=0,15,MOD(SMALL(IF((""&amp;$BO$7:$BO$1821)=(""&amp;$E10),ROW($BO$7:$BO$1821)-ROW(INDEX($BO$7:$BO$1821,1,1))+1),AY$6),15)),1),"")))</f>
        <v/>
      </c>
      <c r="AZ10" s="201" t="str">
        <f t="array" aca="1" ref="AZ10" ca="1">IF($C10="-","-",IF($G$6=$EL$24,TRIM(MID(SUBSTITUTE($G10,",",REPT(" ",LEN($G10))),(AZ$6-1)*LEN($G10)+1,LEN($G10))),
IFERROR(INDEX(IDSourceRange,IF(MOD(SMALL(IF((""&amp;$BO$7:$BO$1821)=(""&amp;$E10),ROW($BO$7:$BO$1821)-ROW(INDEX($BO$7:$BO$1821,1,1))+1),AZ$6),15)=0,15,MOD(SMALL(IF((""&amp;$BO$7:$BO$1821)=(""&amp;$E10),ROW($BO$7:$BO$1821)-ROW(INDEX($BO$7:$BO$1821,1,1))+1),AZ$6),15)),1),"")))</f>
        <v/>
      </c>
      <c r="BA10" s="201" t="str">
        <f t="array" aca="1" ref="BA10" ca="1">IF($C10="-","-",IF($G$6=$EL$24,TRIM(MID(SUBSTITUTE($G10,",",REPT(" ",LEN($G10))),(BA$6-1)*LEN($G10)+1,LEN($G10))),
IFERROR(INDEX(IDSourceRange,IF(MOD(SMALL(IF((""&amp;$BO$7:$BO$1821)=(""&amp;$E10),ROW($BO$7:$BO$1821)-ROW(INDEX($BO$7:$BO$1821,1,1))+1),BA$6),15)=0,15,MOD(SMALL(IF((""&amp;$BO$7:$BO$1821)=(""&amp;$E10),ROW($BO$7:$BO$1821)-ROW(INDEX($BO$7:$BO$1821,1,1))+1),BA$6),15)),1),"")))</f>
        <v/>
      </c>
      <c r="BB10" s="201" t="str">
        <f t="array" aca="1" ref="BB10" ca="1">IF($C10="-","-",IF($G$6=$EL$24,TRIM(MID(SUBSTITUTE($G10,",",REPT(" ",LEN($G10))),(BB$6-1)*LEN($G10)+1,LEN($G10))),
IFERROR(INDEX(IDSourceRange,IF(MOD(SMALL(IF((""&amp;$BO$7:$BO$1821)=(""&amp;$E10),ROW($BO$7:$BO$1821)-ROW(INDEX($BO$7:$BO$1821,1,1))+1),BB$6),15)=0,15,MOD(SMALL(IF((""&amp;$BO$7:$BO$1821)=(""&amp;$E10),ROW($BO$7:$BO$1821)-ROW(INDEX($BO$7:$BO$1821,1,1))+1),BB$6),15)),1),"")))</f>
        <v/>
      </c>
      <c r="BC10" s="201" t="str">
        <f t="array" aca="1" ref="BC10" ca="1">IF($C10="-","-",IF($G$6=$EL$24,TRIM(MID(SUBSTITUTE($G10,",",REPT(" ",LEN($G10))),(BC$6-1)*LEN($G10)+1,LEN($G10))),
IFERROR(INDEX(IDSourceRange,IF(MOD(SMALL(IF((""&amp;$BO$7:$BO$1821)=(""&amp;$E10),ROW($BO$7:$BO$1821)-ROW(INDEX($BO$7:$BO$1821,1,1))+1),BC$6),15)=0,15,MOD(SMALL(IF((""&amp;$BO$7:$BO$1821)=(""&amp;$E10),ROW($BO$7:$BO$1821)-ROW(INDEX($BO$7:$BO$1821,1,1))+1),BC$6),15)),1),"")))</f>
        <v/>
      </c>
      <c r="BD10" s="201" t="str">
        <f t="shared" ca="1" si="29"/>
        <v>2</v>
      </c>
      <c r="BE10" s="229">
        <f t="array" aca="1" ref="BE10" ca="1">IF($C10="-","-",IF($G$6=$EL$23,IFERROR(1*TRIM(MID(SUBSTITUTE($G10,",",REPT(" ",LEN($G10))),(AT$6-1)*LEN($G10)+1,LEN($G10))),""),
IFERROR(INDEX(IDSourceRange,IF(MOD(SMALL(IF((""&amp;$BD$7:$BD$1821)=(""&amp;$E10),ROW($BD$7:$BD$1821)-ROW(INDEX($BD$7:$BD$1821,1,1))+1),BE$6),15)=0,15,MOD(SMALL(IF((""&amp;$BD$7:$BD$1821)=(""&amp;$E10),ROW($BD$7:$BD$1821)-ROW(INDEX($BD$7:$BD$1821,1,1))+1),BE$6),15)),1),"")))</f>
        <v>7</v>
      </c>
      <c r="BF10" s="201" t="str">
        <f t="array" aca="1" ref="BF10" ca="1">IF($C10="-","-",IF($G$6=$EL$23,IFERROR(1*TRIM(MID(SUBSTITUTE($G10,",",REPT(" ",LEN($G10))),(AU$6-1)*LEN($G10)+1,LEN($G10))),""),
IFERROR(INDEX(IDSourceRange,IF(MOD(SMALL(IF((""&amp;$BD$7:$BD$1821)=(""&amp;$E10),ROW($BD$7:$BD$1821)-ROW(INDEX($BD$7:$BD$1821,1,1))+1),BF$6),15)=0,15,MOD(SMALL(IF((""&amp;$BD$7:$BD$1821)=(""&amp;$E10),ROW($BD$7:$BD$1821)-ROW(INDEX($BD$7:$BD$1821,1,1))+1),BF$6),15)),1),"")))</f>
        <v/>
      </c>
      <c r="BG10" s="201" t="str">
        <f t="array" aca="1" ref="BG10" ca="1">IF($C10="-","-",IF($G$6=$EL$23,IFERROR(1*TRIM(MID(SUBSTITUTE($G10,",",REPT(" ",LEN($G10))),(AV$6-1)*LEN($G10)+1,LEN($G10))),""),
IFERROR(INDEX(IDSourceRange,IF(MOD(SMALL(IF((""&amp;$BD$7:$BD$1821)=(""&amp;$E10),ROW($BD$7:$BD$1821)-ROW(INDEX($BD$7:$BD$1821,1,1))+1),BG$6),15)=0,15,MOD(SMALL(IF((""&amp;$BD$7:$BD$1821)=(""&amp;$E10),ROW($BD$7:$BD$1821)-ROW(INDEX($BD$7:$BD$1821,1,1))+1),BG$6),15)),1),"")))</f>
        <v/>
      </c>
      <c r="BH10" s="201" t="str">
        <f t="array" aca="1" ref="BH10" ca="1">IF($C10="-","-",IF($G$6=$EL$23,IFERROR(1*TRIM(MID(SUBSTITUTE($G10,",",REPT(" ",LEN($G10))),(AW$6-1)*LEN($G10)+1,LEN($G10))),""),
IFERROR(INDEX(IDSourceRange,IF(MOD(SMALL(IF((""&amp;$BD$7:$BD$1821)=(""&amp;$E10),ROW($BD$7:$BD$1821)-ROW(INDEX($BD$7:$BD$1821,1,1))+1),BH$6),15)=0,15,MOD(SMALL(IF((""&amp;$BD$7:$BD$1821)=(""&amp;$E10),ROW($BD$7:$BD$1821)-ROW(INDEX($BD$7:$BD$1821,1,1))+1),BH$6),15)),1),"")))</f>
        <v/>
      </c>
      <c r="BI10" s="201" t="str">
        <f t="array" aca="1" ref="BI10" ca="1">IF($C10="-","-",IF($G$6=$EL$23,IFERROR(1*TRIM(MID(SUBSTITUTE($G10,",",REPT(" ",LEN($G10))),(AX$6-1)*LEN($G10)+1,LEN($G10))),""),
IFERROR(INDEX(IDSourceRange,IF(MOD(SMALL(IF((""&amp;$BD$7:$BD$1821)=(""&amp;$E10),ROW($BD$7:$BD$1821)-ROW(INDEX($BD$7:$BD$1821,1,1))+1),BI$6),15)=0,15,MOD(SMALL(IF((""&amp;$BD$7:$BD$1821)=(""&amp;$E10),ROW($BD$7:$BD$1821)-ROW(INDEX($BD$7:$BD$1821,1,1))+1),BI$6),15)),1),"")))</f>
        <v/>
      </c>
      <c r="BJ10" s="201" t="str">
        <f t="array" aca="1" ref="BJ10" ca="1">IF($C10="-","-",IF($G$6=$EL$23,IFERROR(1*TRIM(MID(SUBSTITUTE($G10,",",REPT(" ",LEN($G10))),(AY$6-1)*LEN($G10)+1,LEN($G10))),""),
IFERROR(INDEX(IDSourceRange,IF(MOD(SMALL(IF((""&amp;$BD$7:$BD$1821)=(""&amp;$E10),ROW($BD$7:$BD$1821)-ROW(INDEX($BD$7:$BD$1821,1,1))+1),BJ$6),15)=0,15,MOD(SMALL(IF((""&amp;$BD$7:$BD$1821)=(""&amp;$E10),ROW($BD$7:$BD$1821)-ROW(INDEX($BD$7:$BD$1821,1,1))+1),BJ$6),15)),1),"")))</f>
        <v/>
      </c>
      <c r="BK10" s="201" t="str">
        <f t="array" aca="1" ref="BK10" ca="1">IF($C10="-","-",IF($G$6=$EL$23,IFERROR(1*TRIM(MID(SUBSTITUTE($G10,",",REPT(" ",LEN($G10))),(AZ$6-1)*LEN($G10)+1,LEN($G10))),""),
IFERROR(INDEX(IDSourceRange,IF(MOD(SMALL(IF((""&amp;$BD$7:$BD$1821)=(""&amp;$E10),ROW($BD$7:$BD$1821)-ROW(INDEX($BD$7:$BD$1821,1,1))+1),BK$6),15)=0,15,MOD(SMALL(IF((""&amp;$BD$7:$BD$1821)=(""&amp;$E10),ROW($BD$7:$BD$1821)-ROW(INDEX($BD$7:$BD$1821,1,1))+1),BK$6),15)),1),"")))</f>
        <v/>
      </c>
      <c r="BL10" s="201" t="str">
        <f t="array" aca="1" ref="BL10" ca="1">IF($C10="-","-",IF($G$6=$EL$23,IFERROR(1*TRIM(MID(SUBSTITUTE($G10,",",REPT(" ",LEN($G10))),(BA$6-1)*LEN($G10)+1,LEN($G10))),""),
IFERROR(INDEX(IDSourceRange,IF(MOD(SMALL(IF((""&amp;$BD$7:$BD$1821)=(""&amp;$E10),ROW($BD$7:$BD$1821)-ROW(INDEX($BD$7:$BD$1821,1,1))+1),BL$6),15)=0,15,MOD(SMALL(IF((""&amp;$BD$7:$BD$1821)=(""&amp;$E10),ROW($BD$7:$BD$1821)-ROW(INDEX($BD$7:$BD$1821,1,1))+1),BL$6),15)),1),"")))</f>
        <v/>
      </c>
      <c r="BM10" s="201" t="str">
        <f t="array" aca="1" ref="BM10" ca="1">IF($C10="-","-",IF($G$6=$EL$23,IFERROR(1*TRIM(MID(SUBSTITUTE($G10,",",REPT(" ",LEN($G10))),(BB$6-1)*LEN($G10)+1,LEN($G10))),""),
IFERROR(INDEX(IDSourceRange,IF(MOD(SMALL(IF((""&amp;$BD$7:$BD$1821)=(""&amp;$E10),ROW($BD$7:$BD$1821)-ROW(INDEX($BD$7:$BD$1821,1,1))+1),BM$6),15)=0,15,MOD(SMALL(IF((""&amp;$BD$7:$BD$1821)=(""&amp;$E10),ROW($BD$7:$BD$1821)-ROW(INDEX($BD$7:$BD$1821,1,1))+1),BM$6),15)),1),"")))</f>
        <v/>
      </c>
      <c r="BN10" s="201" t="str">
        <f t="array" aca="1" ref="BN10" ca="1">IF($C10="-","-",IF($G$6=$EL$23,IFERROR(1*TRIM(MID(SUBSTITUTE($G10,",",REPT(" ",LEN($G10))),(BC$6-1)*LEN($G10)+1,LEN($G10))),""),
IFERROR(INDEX(IDSourceRange,IF(MOD(SMALL(IF((""&amp;$BD$7:$BD$1821)=(""&amp;$E10),ROW($BD$7:$BD$1821)-ROW(INDEX($BD$7:$BD$1821,1,1))+1),BN$6),15)=0,15,MOD(SMALL(IF((""&amp;$BD$7:$BD$1821)=(""&amp;$E10),ROW($BD$7:$BD$1821)-ROW(INDEX($BD$7:$BD$1821,1,1))+1),BN$6),15)),1),"")))</f>
        <v/>
      </c>
      <c r="BO10" s="201">
        <f t="shared" ca="1" si="30"/>
        <v>7</v>
      </c>
      <c r="BP10" s="231">
        <f t="array" aca="1" ref="BP10" ca="1">IF($C10="-","-",IF(LEN(BE10)=0,"",MATCH(1*BE10,1*($E$7:$E$21),0)))</f>
        <v>7</v>
      </c>
      <c r="BQ10" s="202" t="str">
        <f t="array" aca="1" ref="BQ10" ca="1">IF($C10="-","-",IF(LEN(BF10)=0,"",MATCH(1*BF10,1*($E$7:$E$21),0)))</f>
        <v/>
      </c>
      <c r="BR10" s="202" t="str">
        <f t="array" aca="1" ref="BR10" ca="1">IF($C10="-","-",IF(LEN(BG10)=0,"",MATCH(1*BG10,1*($E$7:$E$21),0)))</f>
        <v/>
      </c>
      <c r="BS10" s="202" t="str">
        <f t="array" aca="1" ref="BS10" ca="1">IF($C10="-","-",IF(LEN(BH10)=0,"",MATCH(1*BH10,1*($E$7:$E$21),0)))</f>
        <v/>
      </c>
      <c r="BT10" s="202" t="str">
        <f t="array" aca="1" ref="BT10" ca="1">IF($C10="-","-",IF(LEN(BI10)=0,"",MATCH(1*BI10,1*($E$7:$E$21),0)))</f>
        <v/>
      </c>
      <c r="BU10" s="202" t="str">
        <f t="array" aca="1" ref="BU10" ca="1">IF($C10="-","-",IF(LEN(BJ10)=0,"",MATCH(1*BJ10,1*($E$7:$E$21),0)))</f>
        <v/>
      </c>
      <c r="BV10" s="202" t="str">
        <f t="array" aca="1" ref="BV10" ca="1">IF($C10="-","-",IF(LEN(BK10)=0,"",MATCH(1*BK10,1*($E$7:$E$21),0)))</f>
        <v/>
      </c>
      <c r="BW10" s="202" t="str">
        <f t="array" aca="1" ref="BW10" ca="1">IF($C10="-","-",IF(LEN(BL10)=0,"",MATCH(1*BL10,1*($E$7:$E$21),0)))</f>
        <v/>
      </c>
      <c r="BX10" s="202" t="str">
        <f t="array" aca="1" ref="BX10" ca="1">IF($C10="-","-",IF(LEN(BM10)=0,"",MATCH(1*BM10,1*($E$7:$E$21),0)))</f>
        <v/>
      </c>
      <c r="BY10" s="202" t="str">
        <f t="array" aca="1" ref="BY10" ca="1">IF($C10="-","-",IF(LEN(BN10)=0,"",MATCH(1*BN10,1*($E$7:$E$21),0)))</f>
        <v/>
      </c>
      <c r="BZ10" s="203">
        <f t="array" aca="1" ref="BZ10" ca="1">IF($C10="-","-",SUM(IF(LEN(BE10:BN10)&gt;0,1,0)))</f>
        <v>1</v>
      </c>
      <c r="CA10" s="204">
        <f t="array" aca="1" ref="CA10" ca="1">IF($C10="-","-",SUM(IF(LEN(AT10:BC10)&gt;0,1,0)))</f>
        <v>2</v>
      </c>
      <c r="CC10" s="193">
        <f ca="1">IF(C10&lt;&gt;"-",IF(DirectionSelector="Vertical",StartGridX+CI10,StartGridX+Calculations!CH10),"")</f>
        <v>4</v>
      </c>
      <c r="CD10" s="193">
        <f ca="1">IF(C10&lt;&gt;"-",IF(DirectionSelector&lt;&gt;"Vertical",StartGridY+CI10,StartGridY+Calculations!CH10),"")</f>
        <v>1</v>
      </c>
      <c r="CE10" s="206" t="str">
        <f t="shared" ca="1" si="24"/>
        <v>322-268</v>
      </c>
      <c r="CF10" s="207">
        <f t="shared" ca="1" si="25"/>
        <v>2</v>
      </c>
      <c r="CG10" s="193">
        <f t="shared" ca="1" si="26"/>
        <v>4</v>
      </c>
      <c r="CH10" s="193">
        <f t="shared" ca="1" si="6"/>
        <v>2</v>
      </c>
      <c r="CI10" s="193">
        <f t="array" aca="1" ref="CI10" ca="1">IF(CM10="-",CJ10,IF(SMALL(IF($CM$7:$CM$21=CM10,$CJ$7:$CJ$21,999999),CP10)=999999,CJ10,SMALL(IF($CM$7:$CM$21=CM10,$CJ$7:$CJ$21,999999),CP10)))</f>
        <v>-1</v>
      </c>
      <c r="CJ10" s="193">
        <f ca="1">IF(C10&lt;&gt;"-",(COUNTIF($CH$7:CH10,CH10))-(1+COUNTIF($CH$7:$CH$21,CH10))/2,"-")</f>
        <v>0</v>
      </c>
      <c r="CK10" s="193">
        <f t="shared" ca="1" si="7"/>
        <v>3</v>
      </c>
      <c r="CL10" s="193">
        <f t="array" aca="1" ref="CL10" ca="1">IF(C10="-","-",IF(OR(L10="-",L10=""),0, INDEX($C$7:$C$21,MATCH(L10,$L$7:$L$21,0),1)))</f>
        <v>0</v>
      </c>
      <c r="CM10" s="193">
        <f t="array" aca="1" ref="CM10" ca="1">IF(SUM(IF(IFERROR(($CH$7:$CH$21=CH10)/($CL$7:$CL$21=CL10),0),1,0))=COUNTIF($CH$7:$CH$21,CH10),"-",CH10)</f>
        <v>2</v>
      </c>
      <c r="CN10" s="193">
        <f ca="1">IF(ISNUMBER(CM10),IF(SUM(($CM$7:$CM$21=CM10)*($CL$7:$CL$21&lt;CL10))&gt;0,MAX(IF(($CM$7:$CM$21=CM10)*($CL$7:$CL$21&lt;CL10),$CN$7:$CN$21,0))+COUNTIF($CL$7:CL10,CL10),SUM(IF($CL$7:CL10&amp;$CH$7:CH10=CL10&amp;CH10,1,0))),"-")</f>
        <v>1</v>
      </c>
      <c r="CO10" s="193">
        <f t="array" aca="1" ref="CO10" ca="1">IF(CN10="-","-",SUMPRODUCT(($CM$7:$CM$21=CM10)*(CL10&lt;$CL$7:$CL$21)*($CN$7:$CN$21=CN10))+1)</f>
        <v>2</v>
      </c>
      <c r="CP10" s="193">
        <f t="array" aca="1" ref="CP10" ca="1">IF(CO10="-","-",CN10+(CO10-1)*MAX(IF(($CL$7:$CL$21=CL10)*($CO$7:$CO$21=1),$CN$7:$CN$21,0)))</f>
        <v>1</v>
      </c>
      <c r="CQ10" s="193" t="str">
        <f t="array" aca="1" ref="CQ10" ca="1">IFERROR(INDEX($L$7:$L$21,MATCH(0,IF($L$7:$L$21="",1,COUNTIF($CQ$6:CQ9,$L$7:$L$21)),0),1),"")</f>
        <v/>
      </c>
      <c r="CR10" s="147"/>
      <c r="CS10" s="208" t="str">
        <f t="array" aca="1" ref="CS10" ca="1">IF(ISNUMBER(BP10),IF(DirectionSelector="Vertical",
IF(INDEX(ShapeYRange,BP10,1)&gt;$DK10,"down",IF(INDEX(ShapeXRange,BP10,1)&gt;$DJ10,"left","right")),
IF(INDEX(ShapeXRange,BP10,1)&gt;$DJ10,"left",IF(INDEX(ShapeYRange,BP10,1)&gt;$DK10,"down","top"))),"")</f>
        <v>left</v>
      </c>
      <c r="CT10" s="208" t="str">
        <f t="array" aca="1" ref="CT10" ca="1">IF(ISNUMBER(BQ10),IF(DirectionSelector="Vertical",
IF(INDEX(ShapeYRange,BQ10,1)&gt;$DK10,"down",IF(INDEX(ShapeXRange,BQ10,1)&gt;$DJ10,"left","right")),
IF(INDEX(ShapeXRange,BQ10,1)&gt;$DJ10,"left",IF(INDEX(ShapeYRange,BQ10,1)&gt;$DK10,"down","top"))),"")</f>
        <v/>
      </c>
      <c r="CU10" s="208" t="str">
        <f t="array" aca="1" ref="CU10" ca="1">IF(ISNUMBER(BR10),IF(DirectionSelector="Vertical",
IF(INDEX(ShapeYRange,BR10,1)&gt;$DK10,"down",IF(INDEX(ShapeXRange,BR10,1)&gt;$DJ10,"left","right")),
IF(INDEX(ShapeXRange,BR10,1)&gt;$DJ10,"left",IF(INDEX(ShapeYRange,BR10,1)&gt;$DK10,"down","top"))),"")</f>
        <v/>
      </c>
      <c r="CV10" s="208" t="str">
        <f t="array" aca="1" ref="CV10" ca="1">IF(ISNUMBER(BS10),IF(DirectionSelector="Vertical",
IF(INDEX(ShapeYRange,BS10,1)&gt;$DK10,"down",IF(INDEX(ShapeXRange,BS10,1)&gt;$DJ10,"left","right")),
IF(INDEX(ShapeXRange,BS10,1)&gt;$DJ10,"left",IF(INDEX(ShapeYRange,BS10,1)&gt;$DK10,"down","top"))),"")</f>
        <v/>
      </c>
      <c r="CW10" s="208" t="str">
        <f t="array" aca="1" ref="CW10" ca="1">IF(ISNUMBER(BT10),IF(DirectionSelector="Vertical",
IF(INDEX(ShapeYRange,BT10,1)&gt;$DK10,"down",IF(INDEX(ShapeXRange,BT10,1)&gt;$DJ10,"left","right")),
IF(INDEX(ShapeXRange,BT10,1)&gt;$DJ10,"left",IF(INDEX(ShapeYRange,BT10,1)&gt;$DK10,"down","top"))),"")</f>
        <v/>
      </c>
      <c r="CX10" s="208" t="str">
        <f t="array" aca="1" ref="CX10" ca="1">IF(ISNUMBER(BU10),IF(DirectionSelector="Vertical",
IF(INDEX(ShapeYRange,BU10,1)&gt;$DK10,"down",IF(INDEX(ShapeXRange,BU10,1)&gt;$DJ10,"left","right")),
IF(INDEX(ShapeXRange,BU10,1)&gt;$DJ10,"left",IF(INDEX(ShapeYRange,BU10,1)&gt;$DK10,"down","top"))),"")</f>
        <v/>
      </c>
      <c r="CY10" s="208" t="str">
        <f t="array" aca="1" ref="CY10" ca="1">IF(ISNUMBER(BV10),IF(DirectionSelector="Vertical",
IF(INDEX(ShapeYRange,BV10,1)&gt;$DK10,"down",IF(INDEX(ShapeXRange,BV10,1)&gt;$DJ10,"left","right")),
IF(INDEX(ShapeXRange,BV10,1)&gt;$DJ10,"left",IF(INDEX(ShapeYRange,BV10,1)&gt;$DK10,"down","top"))),"")</f>
        <v/>
      </c>
      <c r="CZ10" s="208" t="str">
        <f t="array" aca="1" ref="CZ10" ca="1">IF(ISNUMBER(BW10),IF(DirectionSelector="Vertical",
IF(INDEX(ShapeYRange,BW10,1)&gt;$DK10,"down",IF(INDEX(ShapeXRange,BW10,1)&gt;$DJ10,"left","right")),
IF(INDEX(ShapeXRange,BW10,1)&gt;$DJ10,"left",IF(INDEX(ShapeYRange,BW10,1)&gt;$DK10,"down","top"))),"")</f>
        <v/>
      </c>
      <c r="DA10" s="208" t="str">
        <f t="array" aca="1" ref="DA10" ca="1">IF(ISNUMBER(BX10),IF(DirectionSelector="Vertical",
IF(INDEX(ShapeYRange,BX10,1)&gt;$DK10,"down",IF(INDEX(ShapeXRange,BX10,1)&gt;$DJ10,"left","right")),
IF(INDEX(ShapeXRange,BX10,1)&gt;$DJ10,"left",IF(INDEX(ShapeYRange,BX10,1)&gt;$DK10,"down","top"))),"")</f>
        <v/>
      </c>
      <c r="DB10" s="208" t="str">
        <f t="array" aca="1" ref="DB10" ca="1">IF(ISNUMBER(BY10),IF(DirectionSelector="Vertical",
IF(INDEX(ShapeYRange,BY10,1)&gt;$DK10,"down",IF(INDEX(ShapeXRange,BY10,1)&gt;$DJ10,"left","right")),
IF(INDEX(ShapeXRange,BY10,1)&gt;$DJ10,"left",IF(INDEX(ShapeYRange,BY10,1)&gt;$DK10,"down","top"))),"")</f>
        <v/>
      </c>
      <c r="DD10" s="209" t="str">
        <f t="array" aca="1" ref="DD10" ca="1">IF(CQ10="","",MIN(IF($L$7:$L$21=CQ10,ShapeXRange,999999999))-15)</f>
        <v/>
      </c>
      <c r="DE10" s="210" t="str">
        <f t="array" aca="1" ref="DE10" ca="1">IF(CQ10="","",MIN(IF($L$7:$L$21=CQ10,ShapeYRange,999999999))-20)</f>
        <v/>
      </c>
      <c r="DF10" s="210" t="str">
        <f t="array" aca="1" ref="DF10" ca="1">IF(CQ10="","",MAX(IF($L$7:$L$21=CQ10,ShapeXRange,0))-DD10+$DL$5+15)</f>
        <v/>
      </c>
      <c r="DG10" s="210" t="str">
        <f t="array" aca="1" ref="DG10" ca="1">IF(CQ10="","",MAX(IF($L$7:$L$21=CQ10,ShapeYRange,0))-DE10+$DM$5+10)</f>
        <v/>
      </c>
      <c r="DH10" s="151"/>
      <c r="DI10" s="151">
        <v>268</v>
      </c>
      <c r="DJ10" s="211">
        <f t="shared" ca="1" si="8"/>
        <v>322</v>
      </c>
      <c r="DK10" s="211">
        <f t="shared" ca="1" si="9"/>
        <v>268</v>
      </c>
      <c r="DL10" s="211">
        <f t="shared" ca="1" si="10"/>
        <v>96</v>
      </c>
      <c r="DM10" s="211">
        <f t="shared" ca="1" si="11"/>
        <v>64</v>
      </c>
      <c r="DN10" s="211">
        <f t="shared" ca="1" si="12"/>
        <v>5</v>
      </c>
      <c r="DO10" s="211" t="str">
        <f t="shared" ca="1" si="13"/>
        <v>Design Approved</v>
      </c>
      <c r="DP10" s="211">
        <f ca="1">IF($C10="-","-",IF(LEN(N10)=0,1,IFERROR(MATCH(N10,Dashboard!$S$28:$S$34,0),1)))</f>
        <v>7</v>
      </c>
      <c r="DQ10" s="211">
        <f t="array" aca="1" ref="DQ10" ca="1">IF(C10="-","-",MAX(IF(ShapeYRange=DK10,ShapeXRange,0))+$DL$5+GapXDiff)</f>
        <v>594</v>
      </c>
      <c r="DR10" s="211">
        <f t="array" aca="1" ref="DR10" ca="1">IF(C10="-","-",MAX(IF(ShapeXRange=DJ10,ShapeYRange,0))+$DM$5+GapYDiff)</f>
        <v>362</v>
      </c>
      <c r="DT10" s="37" t="s">
        <v>117</v>
      </c>
      <c r="DU10" s="37"/>
      <c r="DV10" s="146"/>
      <c r="DW10" s="38">
        <f>IFERROR(80*ShapeHeight,80)</f>
        <v>64</v>
      </c>
      <c r="DX10" s="199">
        <f>IFERROR(120*ShapeWidth,120)</f>
        <v>96</v>
      </c>
      <c r="DZ10" s="197">
        <f t="shared" ca="1" si="14"/>
        <v>0</v>
      </c>
      <c r="EA10" s="197">
        <f t="shared" ca="1" si="15"/>
        <v>0</v>
      </c>
      <c r="EB10" s="197">
        <f t="shared" ca="1" si="16"/>
        <v>0</v>
      </c>
      <c r="EC10" s="197">
        <f t="shared" ca="1" si="17"/>
        <v>0</v>
      </c>
      <c r="ED10" s="197">
        <f t="shared" ca="1" si="18"/>
        <v>0</v>
      </c>
      <c r="EE10" s="197">
        <f t="shared" ca="1" si="19"/>
        <v>0</v>
      </c>
      <c r="EF10" s="197">
        <f t="shared" ca="1" si="20"/>
        <v>0</v>
      </c>
      <c r="EG10" s="119"/>
      <c r="EH10" s="119"/>
      <c r="EI10" s="119" t="str">
        <f>IFERROR(IF(Dashboard!U16="!",1,""),1)</f>
        <v/>
      </c>
      <c r="EK10" s="119">
        <v>4</v>
      </c>
      <c r="EL10" s="121" t="s">
        <v>137</v>
      </c>
      <c r="EM10" s="197">
        <f ca="1">INDEX($DZ$4:$EI$4,EK10)</f>
        <v>0</v>
      </c>
      <c r="EN10" s="197">
        <f t="shared" si="27"/>
        <v>31</v>
      </c>
    </row>
    <row r="11" spans="2:145" x14ac:dyDescent="0.25">
      <c r="B11" s="212" t="str">
        <f t="shared" ca="1" si="22"/>
        <v>ShapeIndex5</v>
      </c>
      <c r="C11" s="213">
        <f t="shared" ca="1" si="28"/>
        <v>5</v>
      </c>
      <c r="D11" s="189" t="str">
        <f ca="1">IF(COUNTA(OFFSET(Dashboard!$B$6,ROW(C11)-ROW($C$6),0,1,7))&gt;0,"Yes","-")</f>
        <v>Yes</v>
      </c>
      <c r="E11" s="187">
        <f t="array" aca="1" ref="E11" ca="1">IF(OR($C11="-",$C11=""),"-",1*SMALL(IF(1*Dashboard!$B$7:$B$206=0,99999999,1*Dashboard!$B$7:$B$206),C11))</f>
        <v>5</v>
      </c>
      <c r="F11" s="187" t="str">
        <f t="array" aca="1" ref="F11" ca="1">IF(OR($C11="-",$C11=""),"-",INDEX(Dashboard!C$7:C$21,MATCH($E11,1*Dashboard!$B$7:$B$21,0),1))</f>
        <v>Content Drafted</v>
      </c>
      <c r="G11" s="187" t="str">
        <f t="array" aca="1" ref="G11" ca="1">IF(OR($C11="-",$C11=""),"-",IF(INDEX(Dashboard!D$7:D$21,MATCH($E11,1*Dashboard!$B$7:$B$21,0),1)=0,"",INDEX(Dashboard!D$7:D$21,MATCH($E11,1*Dashboard!$B$7:$B$21,0),1)))</f>
        <v>2</v>
      </c>
      <c r="H11" s="187">
        <f t="array" aca="1" ref="H11" ca="1">IF(OR($C11="-",$C11=""),"-",INDEX(Dashboard!F$7:F$21,MATCH($E11,1*Dashboard!$B$7:$B$21,0),1))</f>
        <v>1</v>
      </c>
      <c r="I11" s="187">
        <f t="array" aca="1" ref="I11" ca="1">IF(OR($C11="-",$C11=""),"-",INDEX(Dashboard!G$7:G$21,MATCH($E11,1*Dashboard!$B$7:$B$21,0),1))</f>
        <v>1.2</v>
      </c>
      <c r="J11" s="187">
        <f t="array" aca="1" ref="J11" ca="1">IF(OR($C11="-",$C11=""),"-",INDEX(Dashboard!H$7:H$21,MATCH($E11,1*Dashboard!$B$7:$B$21,0),1))</f>
        <v>1</v>
      </c>
      <c r="K11" s="214">
        <f t="array" aca="1" ref="K11" ca="1">IF(OR($C11="-",$C11=""),"-",INDEX(Dashboard!I$7:I$21,MATCH($E11,1*Dashboard!$B$7:$B$21,0),1))</f>
        <v>1.0333333333333334</v>
      </c>
      <c r="L11" s="187" t="str">
        <f t="array" aca="1" ref="L11" ca="1">IF(OR($C11="-",$C11=""),"",IF(INDEX(Dashboard!E$7:E$21,MATCH($E11,1*Dashboard!$B$7:$B$21,0),1)=0,"",INDEX(Dashboard!E$7:E$21,MATCH($E11,1*Dashboard!$B$7:$B$21,0),1)))</f>
        <v>A</v>
      </c>
      <c r="M11" s="187" t="str">
        <f t="shared" ca="1" si="23"/>
        <v>Task</v>
      </c>
      <c r="N11" s="187" t="str">
        <f t="array" aca="1" ref="N11" ca="1">IF(OR($C11="-",$C11=""),"-",IF(INDEX(Dashboard!O$7:O$206,MATCH($E11,1*Dashboard!$B$7:$B$206,0),1)=0,"",INDEX(Dashboard!O$7:O$206,MATCH($E11,1*Dashboard!$B$7:$B$206,0),1)))</f>
        <v>Purple</v>
      </c>
      <c r="O11" s="133"/>
      <c r="P11" s="215">
        <f t="shared" ca="1" si="0"/>
        <v>2.3000000000000003</v>
      </c>
      <c r="Q11" s="215">
        <f t="shared" ca="1" si="1"/>
        <v>3.3333333333333339</v>
      </c>
      <c r="R11" s="215">
        <f t="shared" ca="1" si="2"/>
        <v>2.3000000000000007</v>
      </c>
      <c r="S11" s="215">
        <f t="shared" ca="1" si="3"/>
        <v>3.3333333333333344</v>
      </c>
      <c r="T11" s="215">
        <f t="shared" ca="1" si="4"/>
        <v>0</v>
      </c>
      <c r="V11" s="205">
        <f t="array" aca="1" ref="V11" ca="1">IF(AT11="",0,INDEX($Q$7:$Q$206,MATCH(""&amp;AT11,""&amp;$E$7:$E$21,0)))</f>
        <v>2.3000000000000003</v>
      </c>
      <c r="W11" s="205">
        <f t="array" aca="1" ref="W11" ca="1">IF(AU11="",0,INDEX($Q$7:$Q$206,MATCH(""&amp;AU11,""&amp;$E$7:$E$21,0)))</f>
        <v>0</v>
      </c>
      <c r="X11" s="205">
        <f t="array" aca="1" ref="X11" ca="1">IF(AV11="",0,INDEX($Q$7:$Q$206,MATCH(""&amp;AV11,""&amp;$E$7:$E$21,0)))</f>
        <v>0</v>
      </c>
      <c r="Y11" s="205">
        <f t="array" aca="1" ref="Y11" ca="1">IF(AW11="",0,INDEX($Q$7:$Q$206,MATCH(""&amp;AW11,""&amp;$E$7:$E$21,0)))</f>
        <v>0</v>
      </c>
      <c r="Z11" s="205">
        <f t="array" aca="1" ref="Z11" ca="1">IF(AX11="",0,INDEX($Q$7:$Q$206,MATCH(""&amp;AX11,""&amp;$E$7:$E$21,0)))</f>
        <v>0</v>
      </c>
      <c r="AA11" s="205">
        <f t="array" aca="1" ref="AA11" ca="1">IF(AY11="",0,INDEX($Q$7:$Q$206,MATCH(""&amp;AY11,""&amp;$E$7:$E$21,0)))</f>
        <v>0</v>
      </c>
      <c r="AB11" s="205">
        <f t="array" aca="1" ref="AB11" ca="1">IF(AZ11="",0,INDEX($Q$7:$Q$206,MATCH(""&amp;AZ11,""&amp;$E$7:$E$21,0)))</f>
        <v>0</v>
      </c>
      <c r="AC11" s="205">
        <f t="array" aca="1" ref="AC11" ca="1">IF(BA11="",0,INDEX($Q$7:$Q$206,MATCH(""&amp;BA11,""&amp;$E$7:$E$21,0)))</f>
        <v>0</v>
      </c>
      <c r="AD11" s="205">
        <f t="array" aca="1" ref="AD11" ca="1">IF(BB11="",0,INDEX($Q$7:$Q$206,MATCH(""&amp;BB11,""&amp;$E$7:$E$21,0)))</f>
        <v>0</v>
      </c>
      <c r="AE11" s="205">
        <f t="array" aca="1" ref="AE11" ca="1">IF(BC11="",0,INDEX($Q$7:$Q$206,MATCH(""&amp;BC11,""&amp;$E$7:$E$21,0)))</f>
        <v>0</v>
      </c>
      <c r="AF11" s="131"/>
      <c r="AG11" s="205">
        <f t="array" aca="1" ref="AG11" ca="1">IF(BE11="","",INDEX($R$7:$R$21,MATCH(""&amp;BE11,""&amp;$E$7:$E$21,0)))</f>
        <v>6.65</v>
      </c>
      <c r="AH11" s="205">
        <f t="array" aca="1" ref="AH11" ca="1">IF(BF11="","",INDEX($R$7:$R$21,MATCH(""&amp;BF11,""&amp;$E$7:$E$21,0)))</f>
        <v>3.3333333333333344</v>
      </c>
      <c r="AI11" s="205" t="str">
        <f t="array" aca="1" ref="AI11" ca="1">IF(BG11="","",INDEX($R$7:$R$21,MATCH(""&amp;BG11,""&amp;$E$7:$E$21,0)))</f>
        <v/>
      </c>
      <c r="AJ11" s="205" t="str">
        <f t="array" aca="1" ref="AJ11" ca="1">IF(BH11="","",INDEX($R$7:$R$21,MATCH(""&amp;BH11,""&amp;$E$7:$E$21,0)))</f>
        <v/>
      </c>
      <c r="AK11" s="205" t="str">
        <f t="array" aca="1" ref="AK11" ca="1">IF(BI11="","",INDEX($R$7:$R$21,MATCH(""&amp;BI11,""&amp;$E$7:$E$21,0)))</f>
        <v/>
      </c>
      <c r="AL11" s="205" t="str">
        <f t="array" aca="1" ref="AL11" ca="1">IF(BJ11="","",INDEX($R$7:$R$21,MATCH(""&amp;BJ11,""&amp;$E$7:$E$21,0)))</f>
        <v/>
      </c>
      <c r="AM11" s="205" t="str">
        <f t="array" aca="1" ref="AM11" ca="1">IF(BK11="","",INDEX($R$7:$R$21,MATCH(""&amp;BK11,""&amp;$E$7:$E$21,0)))</f>
        <v/>
      </c>
      <c r="AN11" s="205" t="str">
        <f t="array" aca="1" ref="AN11" ca="1">IF(BL11="","",INDEX($R$7:$R$21,MATCH(""&amp;BL11,""&amp;$E$7:$E$21,0)))</f>
        <v/>
      </c>
      <c r="AO11" s="205" t="str">
        <f t="array" aca="1" ref="AO11" ca="1">IF(BM11="","",INDEX($R$7:$R$21,MATCH(""&amp;BM11,""&amp;$E$7:$E$21,0)))</f>
        <v/>
      </c>
      <c r="AP11" s="205" t="str">
        <f t="array" aca="1" ref="AP11" ca="1">IF(BN11="","",INDEX($R$7:$R$21,MATCH(""&amp;BN11,""&amp;$E$7:$E$21,0)))</f>
        <v/>
      </c>
      <c r="AR11" s="216" t="str">
        <f t="shared" ca="1" si="5"/>
        <v>Y</v>
      </c>
      <c r="AT11" s="201" t="str">
        <f t="array" aca="1" ref="AT11" ca="1">IF($C11="-","-",IF($G$6=$EL$24,TRIM(MID(SUBSTITUTE($G11,",",REPT(" ",LEN($G11))),(AT$6-1)*LEN($G11)+1,LEN($G11))),
IFERROR(INDEX(IDSourceRange,IF(MOD(SMALL(IF((""&amp;$BO$7:$BO$1821)=(""&amp;$E11),ROW($BO$7:$BO$1821)-ROW(INDEX($BO$7:$BO$1821,1,1))+1),AT$6),15)=0,15,MOD(SMALL(IF((""&amp;$BO$7:$BO$1821)=(""&amp;$E11),ROW($BO$7:$BO$1821)-ROW(INDEX($BO$7:$BO$1821,1,1))+1),AT$6),15)),1),"")))</f>
        <v>2</v>
      </c>
      <c r="AU11" s="201" t="str">
        <f t="array" aca="1" ref="AU11" ca="1">IF($C11="-","-",IF($G$6=$EL$24,TRIM(MID(SUBSTITUTE($G11,",",REPT(" ",LEN($G11))),(AU$6-1)*LEN($G11)+1,LEN($G11))),
IFERROR(INDEX(IDSourceRange,IF(MOD(SMALL(IF((""&amp;$BO$7:$BO$1821)=(""&amp;$E11),ROW($BO$7:$BO$1821)-ROW(INDEX($BO$7:$BO$1821,1,1))+1),AU$6),15)=0,15,MOD(SMALL(IF((""&amp;$BO$7:$BO$1821)=(""&amp;$E11),ROW($BO$7:$BO$1821)-ROW(INDEX($BO$7:$BO$1821,1,1))+1),AU$6),15)),1),"")))</f>
        <v/>
      </c>
      <c r="AV11" s="201" t="str">
        <f t="array" aca="1" ref="AV11" ca="1">IF($C11="-","-",IF($G$6=$EL$24,TRIM(MID(SUBSTITUTE($G11,",",REPT(" ",LEN($G11))),(AV$6-1)*LEN($G11)+1,LEN($G11))),
IFERROR(INDEX(IDSourceRange,IF(MOD(SMALL(IF((""&amp;$BO$7:$BO$1821)=(""&amp;$E11),ROW($BO$7:$BO$1821)-ROW(INDEX($BO$7:$BO$1821,1,1))+1),AV$6),15)=0,15,MOD(SMALL(IF((""&amp;$BO$7:$BO$1821)=(""&amp;$E11),ROW($BO$7:$BO$1821)-ROW(INDEX($BO$7:$BO$1821,1,1))+1),AV$6),15)),1),"")))</f>
        <v/>
      </c>
      <c r="AW11" s="201" t="str">
        <f t="array" aca="1" ref="AW11" ca="1">IF($C11="-","-",IF($G$6=$EL$24,TRIM(MID(SUBSTITUTE($G11,",",REPT(" ",LEN($G11))),(AW$6-1)*LEN($G11)+1,LEN($G11))),
IFERROR(INDEX(IDSourceRange,IF(MOD(SMALL(IF((""&amp;$BO$7:$BO$1821)=(""&amp;$E11),ROW($BO$7:$BO$1821)-ROW(INDEX($BO$7:$BO$1821,1,1))+1),AW$6),15)=0,15,MOD(SMALL(IF((""&amp;$BO$7:$BO$1821)=(""&amp;$E11),ROW($BO$7:$BO$1821)-ROW(INDEX($BO$7:$BO$1821,1,1))+1),AW$6),15)),1),"")))</f>
        <v/>
      </c>
      <c r="AX11" s="201" t="str">
        <f t="array" aca="1" ref="AX11" ca="1">IF($C11="-","-",IF($G$6=$EL$24,TRIM(MID(SUBSTITUTE($G11,",",REPT(" ",LEN($G11))),(AX$6-1)*LEN($G11)+1,LEN($G11))),
IFERROR(INDEX(IDSourceRange,IF(MOD(SMALL(IF((""&amp;$BO$7:$BO$1821)=(""&amp;$E11),ROW($BO$7:$BO$1821)-ROW(INDEX($BO$7:$BO$1821,1,1))+1),AX$6),15)=0,15,MOD(SMALL(IF((""&amp;$BO$7:$BO$1821)=(""&amp;$E11),ROW($BO$7:$BO$1821)-ROW(INDEX($BO$7:$BO$1821,1,1))+1),AX$6),15)),1),"")))</f>
        <v/>
      </c>
      <c r="AY11" s="201" t="str">
        <f t="array" aca="1" ref="AY11" ca="1">IF($C11="-","-",IF($G$6=$EL$24,TRIM(MID(SUBSTITUTE($G11,",",REPT(" ",LEN($G11))),(AY$6-1)*LEN($G11)+1,LEN($G11))),
IFERROR(INDEX(IDSourceRange,IF(MOD(SMALL(IF((""&amp;$BO$7:$BO$1821)=(""&amp;$E11),ROW($BO$7:$BO$1821)-ROW(INDEX($BO$7:$BO$1821,1,1))+1),AY$6),15)=0,15,MOD(SMALL(IF((""&amp;$BO$7:$BO$1821)=(""&amp;$E11),ROW($BO$7:$BO$1821)-ROW(INDEX($BO$7:$BO$1821,1,1))+1),AY$6),15)),1),"")))</f>
        <v/>
      </c>
      <c r="AZ11" s="201" t="str">
        <f t="array" aca="1" ref="AZ11" ca="1">IF($C11="-","-",IF($G$6=$EL$24,TRIM(MID(SUBSTITUTE($G11,",",REPT(" ",LEN($G11))),(AZ$6-1)*LEN($G11)+1,LEN($G11))),
IFERROR(INDEX(IDSourceRange,IF(MOD(SMALL(IF((""&amp;$BO$7:$BO$1821)=(""&amp;$E11),ROW($BO$7:$BO$1821)-ROW(INDEX($BO$7:$BO$1821,1,1))+1),AZ$6),15)=0,15,MOD(SMALL(IF((""&amp;$BO$7:$BO$1821)=(""&amp;$E11),ROW($BO$7:$BO$1821)-ROW(INDEX($BO$7:$BO$1821,1,1))+1),AZ$6),15)),1),"")))</f>
        <v/>
      </c>
      <c r="BA11" s="201" t="str">
        <f t="array" aca="1" ref="BA11" ca="1">IF($C11="-","-",IF($G$6=$EL$24,TRIM(MID(SUBSTITUTE($G11,",",REPT(" ",LEN($G11))),(BA$6-1)*LEN($G11)+1,LEN($G11))),
IFERROR(INDEX(IDSourceRange,IF(MOD(SMALL(IF((""&amp;$BO$7:$BO$1821)=(""&amp;$E11),ROW($BO$7:$BO$1821)-ROW(INDEX($BO$7:$BO$1821,1,1))+1),BA$6),15)=0,15,MOD(SMALL(IF((""&amp;$BO$7:$BO$1821)=(""&amp;$E11),ROW($BO$7:$BO$1821)-ROW(INDEX($BO$7:$BO$1821,1,1))+1),BA$6),15)),1),"")))</f>
        <v/>
      </c>
      <c r="BB11" s="201" t="str">
        <f t="array" aca="1" ref="BB11" ca="1">IF($C11="-","-",IF($G$6=$EL$24,TRIM(MID(SUBSTITUTE($G11,",",REPT(" ",LEN($G11))),(BB$6-1)*LEN($G11)+1,LEN($G11))),
IFERROR(INDEX(IDSourceRange,IF(MOD(SMALL(IF((""&amp;$BO$7:$BO$1821)=(""&amp;$E11),ROW($BO$7:$BO$1821)-ROW(INDEX($BO$7:$BO$1821,1,1))+1),BB$6),15)=0,15,MOD(SMALL(IF((""&amp;$BO$7:$BO$1821)=(""&amp;$E11),ROW($BO$7:$BO$1821)-ROW(INDEX($BO$7:$BO$1821,1,1))+1),BB$6),15)),1),"")))</f>
        <v/>
      </c>
      <c r="BC11" s="201" t="str">
        <f t="array" aca="1" ref="BC11" ca="1">IF($C11="-","-",IF($G$6=$EL$24,TRIM(MID(SUBSTITUTE($G11,",",REPT(" ",LEN($G11))),(BC$6-1)*LEN($G11)+1,LEN($G11))),
IFERROR(INDEX(IDSourceRange,IF(MOD(SMALL(IF((""&amp;$BO$7:$BO$1821)=(""&amp;$E11),ROW($BO$7:$BO$1821)-ROW(INDEX($BO$7:$BO$1821,1,1))+1),BC$6),15)=0,15,MOD(SMALL(IF((""&amp;$BO$7:$BO$1821)=(""&amp;$E11),ROW($BO$7:$BO$1821)-ROW(INDEX($BO$7:$BO$1821,1,1))+1),BC$6),15)),1),"")))</f>
        <v/>
      </c>
      <c r="BD11" s="201" t="str">
        <f t="shared" ca="1" si="29"/>
        <v>2</v>
      </c>
      <c r="BE11" s="229">
        <f t="array" aca="1" ref="BE11" ca="1">IF($C11="-","-",IF($G$6=$EL$23,IFERROR(1*TRIM(MID(SUBSTITUTE($G11,",",REPT(" ",LEN($G11))),(AT$6-1)*LEN($G11)+1,LEN($G11))),""),
IFERROR(INDEX(IDSourceRange,IF(MOD(SMALL(IF((""&amp;$BD$7:$BD$1821)=(""&amp;$E11),ROW($BD$7:$BD$1821)-ROW(INDEX($BD$7:$BD$1821,1,1))+1),BE$6),15)=0,15,MOD(SMALL(IF((""&amp;$BD$7:$BD$1821)=(""&amp;$E11),ROW($BD$7:$BD$1821)-ROW(INDEX($BD$7:$BD$1821,1,1))+1),BE$6),15)),1),"")))</f>
        <v>8</v>
      </c>
      <c r="BF11" s="201">
        <f t="array" aca="1" ref="BF11" ca="1">IF($C11="-","-",IF($G$6=$EL$23,IFERROR(1*TRIM(MID(SUBSTITUTE($G11,",",REPT(" ",LEN($G11))),(AU$6-1)*LEN($G11)+1,LEN($G11))),""),
IFERROR(INDEX(IDSourceRange,IF(MOD(SMALL(IF((""&amp;$BD$7:$BD$1821)=(""&amp;$E11),ROW($BD$7:$BD$1821)-ROW(INDEX($BD$7:$BD$1821,1,1))+1),BF$6),15)=0,15,MOD(SMALL(IF((""&amp;$BD$7:$BD$1821)=(""&amp;$E11),ROW($BD$7:$BD$1821)-ROW(INDEX($BD$7:$BD$1821,1,1))+1),BF$6),15)),1),"")))</f>
        <v>4</v>
      </c>
      <c r="BG11" s="201" t="str">
        <f t="array" aca="1" ref="BG11" ca="1">IF($C11="-","-",IF($G$6=$EL$23,IFERROR(1*TRIM(MID(SUBSTITUTE($G11,",",REPT(" ",LEN($G11))),(AV$6-1)*LEN($G11)+1,LEN($G11))),""),
IFERROR(INDEX(IDSourceRange,IF(MOD(SMALL(IF((""&amp;$BD$7:$BD$1821)=(""&amp;$E11),ROW($BD$7:$BD$1821)-ROW(INDEX($BD$7:$BD$1821,1,1))+1),BG$6),15)=0,15,MOD(SMALL(IF((""&amp;$BD$7:$BD$1821)=(""&amp;$E11),ROW($BD$7:$BD$1821)-ROW(INDEX($BD$7:$BD$1821,1,1))+1),BG$6),15)),1),"")))</f>
        <v/>
      </c>
      <c r="BH11" s="201" t="str">
        <f t="array" aca="1" ref="BH11" ca="1">IF($C11="-","-",IF($G$6=$EL$23,IFERROR(1*TRIM(MID(SUBSTITUTE($G11,",",REPT(" ",LEN($G11))),(AW$6-1)*LEN($G11)+1,LEN($G11))),""),
IFERROR(INDEX(IDSourceRange,IF(MOD(SMALL(IF((""&amp;$BD$7:$BD$1821)=(""&amp;$E11),ROW($BD$7:$BD$1821)-ROW(INDEX($BD$7:$BD$1821,1,1))+1),BH$6),15)=0,15,MOD(SMALL(IF((""&amp;$BD$7:$BD$1821)=(""&amp;$E11),ROW($BD$7:$BD$1821)-ROW(INDEX($BD$7:$BD$1821,1,1))+1),BH$6),15)),1),"")))</f>
        <v/>
      </c>
      <c r="BI11" s="201" t="str">
        <f t="array" aca="1" ref="BI11" ca="1">IF($C11="-","-",IF($G$6=$EL$23,IFERROR(1*TRIM(MID(SUBSTITUTE($G11,",",REPT(" ",LEN($G11))),(AX$6-1)*LEN($G11)+1,LEN($G11))),""),
IFERROR(INDEX(IDSourceRange,IF(MOD(SMALL(IF((""&amp;$BD$7:$BD$1821)=(""&amp;$E11),ROW($BD$7:$BD$1821)-ROW(INDEX($BD$7:$BD$1821,1,1))+1),BI$6),15)=0,15,MOD(SMALL(IF((""&amp;$BD$7:$BD$1821)=(""&amp;$E11),ROW($BD$7:$BD$1821)-ROW(INDEX($BD$7:$BD$1821,1,1))+1),BI$6),15)),1),"")))</f>
        <v/>
      </c>
      <c r="BJ11" s="201" t="str">
        <f t="array" aca="1" ref="BJ11" ca="1">IF($C11="-","-",IF($G$6=$EL$23,IFERROR(1*TRIM(MID(SUBSTITUTE($G11,",",REPT(" ",LEN($G11))),(AY$6-1)*LEN($G11)+1,LEN($G11))),""),
IFERROR(INDEX(IDSourceRange,IF(MOD(SMALL(IF((""&amp;$BD$7:$BD$1821)=(""&amp;$E11),ROW($BD$7:$BD$1821)-ROW(INDEX($BD$7:$BD$1821,1,1))+1),BJ$6),15)=0,15,MOD(SMALL(IF((""&amp;$BD$7:$BD$1821)=(""&amp;$E11),ROW($BD$7:$BD$1821)-ROW(INDEX($BD$7:$BD$1821,1,1))+1),BJ$6),15)),1),"")))</f>
        <v/>
      </c>
      <c r="BK11" s="201" t="str">
        <f t="array" aca="1" ref="BK11" ca="1">IF($C11="-","-",IF($G$6=$EL$23,IFERROR(1*TRIM(MID(SUBSTITUTE($G11,",",REPT(" ",LEN($G11))),(AZ$6-1)*LEN($G11)+1,LEN($G11))),""),
IFERROR(INDEX(IDSourceRange,IF(MOD(SMALL(IF((""&amp;$BD$7:$BD$1821)=(""&amp;$E11),ROW($BD$7:$BD$1821)-ROW(INDEX($BD$7:$BD$1821,1,1))+1),BK$6),15)=0,15,MOD(SMALL(IF((""&amp;$BD$7:$BD$1821)=(""&amp;$E11),ROW($BD$7:$BD$1821)-ROW(INDEX($BD$7:$BD$1821,1,1))+1),BK$6),15)),1),"")))</f>
        <v/>
      </c>
      <c r="BL11" s="201" t="str">
        <f t="array" aca="1" ref="BL11" ca="1">IF($C11="-","-",IF($G$6=$EL$23,IFERROR(1*TRIM(MID(SUBSTITUTE($G11,",",REPT(" ",LEN($G11))),(BA$6-1)*LEN($G11)+1,LEN($G11))),""),
IFERROR(INDEX(IDSourceRange,IF(MOD(SMALL(IF((""&amp;$BD$7:$BD$1821)=(""&amp;$E11),ROW($BD$7:$BD$1821)-ROW(INDEX($BD$7:$BD$1821,1,1))+1),BL$6),15)=0,15,MOD(SMALL(IF((""&amp;$BD$7:$BD$1821)=(""&amp;$E11),ROW($BD$7:$BD$1821)-ROW(INDEX($BD$7:$BD$1821,1,1))+1),BL$6),15)),1),"")))</f>
        <v/>
      </c>
      <c r="BM11" s="201" t="str">
        <f t="array" aca="1" ref="BM11" ca="1">IF($C11="-","-",IF($G$6=$EL$23,IFERROR(1*TRIM(MID(SUBSTITUTE($G11,",",REPT(" ",LEN($G11))),(BB$6-1)*LEN($G11)+1,LEN($G11))),""),
IFERROR(INDEX(IDSourceRange,IF(MOD(SMALL(IF((""&amp;$BD$7:$BD$1821)=(""&amp;$E11),ROW($BD$7:$BD$1821)-ROW(INDEX($BD$7:$BD$1821,1,1))+1),BM$6),15)=0,15,MOD(SMALL(IF((""&amp;$BD$7:$BD$1821)=(""&amp;$E11),ROW($BD$7:$BD$1821)-ROW(INDEX($BD$7:$BD$1821,1,1))+1),BM$6),15)),1),"")))</f>
        <v/>
      </c>
      <c r="BN11" s="201" t="str">
        <f t="array" aca="1" ref="BN11" ca="1">IF($C11="-","-",IF($G$6=$EL$23,IFERROR(1*TRIM(MID(SUBSTITUTE($G11,",",REPT(" ",LEN($G11))),(BC$6-1)*LEN($G11)+1,LEN($G11))),""),
IFERROR(INDEX(IDSourceRange,IF(MOD(SMALL(IF((""&amp;$BD$7:$BD$1821)=(""&amp;$E11),ROW($BD$7:$BD$1821)-ROW(INDEX($BD$7:$BD$1821,1,1))+1),BN$6),15)=0,15,MOD(SMALL(IF((""&amp;$BD$7:$BD$1821)=(""&amp;$E11),ROW($BD$7:$BD$1821)-ROW(INDEX($BD$7:$BD$1821,1,1))+1),BN$6),15)),1),"")))</f>
        <v/>
      </c>
      <c r="BO11" s="201">
        <f t="shared" ca="1" si="30"/>
        <v>8</v>
      </c>
      <c r="BP11" s="231">
        <f t="array" aca="1" ref="BP11" ca="1">IF($C11="-","-",IF(LEN(BE11)=0,"",MATCH(1*BE11,1*($E$7:$E$21),0)))</f>
        <v>8</v>
      </c>
      <c r="BQ11" s="202">
        <f t="array" aca="1" ref="BQ11" ca="1">IF($C11="-","-",IF(LEN(BF11)=0,"",MATCH(1*BF11,1*($E$7:$E$21),0)))</f>
        <v>4</v>
      </c>
      <c r="BR11" s="202" t="str">
        <f t="array" aca="1" ref="BR11" ca="1">IF($C11="-","-",IF(LEN(BG11)=0,"",MATCH(1*BG11,1*($E$7:$E$21),0)))</f>
        <v/>
      </c>
      <c r="BS11" s="202" t="str">
        <f t="array" aca="1" ref="BS11" ca="1">IF($C11="-","-",IF(LEN(BH11)=0,"",MATCH(1*BH11,1*($E$7:$E$21),0)))</f>
        <v/>
      </c>
      <c r="BT11" s="202" t="str">
        <f t="array" aca="1" ref="BT11" ca="1">IF($C11="-","-",IF(LEN(BI11)=0,"",MATCH(1*BI11,1*($E$7:$E$21),0)))</f>
        <v/>
      </c>
      <c r="BU11" s="202" t="str">
        <f t="array" aca="1" ref="BU11" ca="1">IF($C11="-","-",IF(LEN(BJ11)=0,"",MATCH(1*BJ11,1*($E$7:$E$21),0)))</f>
        <v/>
      </c>
      <c r="BV11" s="202" t="str">
        <f t="array" aca="1" ref="BV11" ca="1">IF($C11="-","-",IF(LEN(BK11)=0,"",MATCH(1*BK11,1*($E$7:$E$21),0)))</f>
        <v/>
      </c>
      <c r="BW11" s="202" t="str">
        <f t="array" aca="1" ref="BW11" ca="1">IF($C11="-","-",IF(LEN(BL11)=0,"",MATCH(1*BL11,1*($E$7:$E$21),0)))</f>
        <v/>
      </c>
      <c r="BX11" s="202" t="str">
        <f t="array" aca="1" ref="BX11" ca="1">IF($C11="-","-",IF(LEN(BM11)=0,"",MATCH(1*BM11,1*($E$7:$E$21),0)))</f>
        <v/>
      </c>
      <c r="BY11" s="202" t="str">
        <f t="array" aca="1" ref="BY11" ca="1">IF($C11="-","-",IF(LEN(BN11)=0,"",MATCH(1*BN11,1*($E$7:$E$21),0)))</f>
        <v/>
      </c>
      <c r="BZ11" s="203">
        <f t="array" aca="1" ref="BZ11" ca="1">IF($C11="-","-",SUM(IF(LEN(BE11:BN11)&gt;0,1,0)))</f>
        <v>2</v>
      </c>
      <c r="CA11" s="204">
        <f t="array" aca="1" ref="CA11" ca="1">IF($C11="-","-",SUM(IF(LEN(AT11:BC11)&gt;0,1,0)))</f>
        <v>1</v>
      </c>
      <c r="CC11" s="193">
        <f ca="1">IF(C11&lt;&gt;"-",IF(DirectionSelector="Vertical",StartGridX+CI11,StartGridX+Calculations!CH11),"")</f>
        <v>4</v>
      </c>
      <c r="CD11" s="193">
        <f ca="1">IF(C11&lt;&gt;"-",IF(DirectionSelector&lt;&gt;"Vertical",StartGridY+CI11,StartGridY+Calculations!CH11),"")</f>
        <v>1</v>
      </c>
      <c r="CE11" s="206" t="str">
        <f t="shared" ca="1" si="24"/>
        <v>322-90</v>
      </c>
      <c r="CF11" s="207">
        <f t="shared" ca="1" si="25"/>
        <v>2</v>
      </c>
      <c r="CG11" s="193">
        <f t="shared" ca="1" si="26"/>
        <v>5</v>
      </c>
      <c r="CH11" s="193">
        <f t="shared" ca="1" si="6"/>
        <v>2</v>
      </c>
      <c r="CI11" s="193">
        <f t="array" aca="1" ref="CI11" ca="1">IF(CM11="-",CJ11,IF(SMALL(IF($CM$7:$CM$21=CM11,$CJ$7:$CJ$21,999999),CP11)=999999,CJ11,SMALL(IF($CM$7:$CM$21=CM11,$CJ$7:$CJ$21,999999),CP11)))</f>
        <v>-1</v>
      </c>
      <c r="CJ11" s="193">
        <f ca="1">IF(C11&lt;&gt;"-",(COUNTIF($CH$7:CH11,CH11))-(1+COUNTIF($CH$7:$CH$21,CH11))/2,"-")</f>
        <v>1</v>
      </c>
      <c r="CK11" s="193">
        <f t="shared" ca="1" si="7"/>
        <v>3</v>
      </c>
      <c r="CL11" s="193">
        <f t="array" aca="1" ref="CL11" ca="1">IF(C11="-","-",IF(OR(L11="-",L11=""),0, INDEX($C$7:$C$21,MATCH(L11,$L$7:$L$21,0),1)))</f>
        <v>5</v>
      </c>
      <c r="CM11" s="193">
        <f t="array" aca="1" ref="CM11" ca="1">IF(SUM(IF(IFERROR(($CH$7:$CH$21=CH11)/($CL$7:$CL$21=CL11),0),1,0))=COUNTIF($CH$7:$CH$21,CH11),"-",CH11)</f>
        <v>2</v>
      </c>
      <c r="CN11" s="193">
        <f ca="1">IF(ISNUMBER(CM11),IF(SUM(($CM$7:$CM$21=CM11)*($CL$7:$CL$21&lt;CL11))&gt;0,MAX(IF(($CM$7:$CM$21=CM11)*($CL$7:$CL$21&lt;CL11),$CN$7:$CN$21,0))+COUNTIF($CL$7:CL11,CL11),SUM(IF($CL$7:CL11&amp;$CH$7:CH11=CL11&amp;CH11,1,0))),"-")</f>
        <v>1</v>
      </c>
      <c r="CO11" s="193">
        <f t="array" aca="1" ref="CO11" ca="1">IF(CN11="-","-",SUMPRODUCT(($CM$7:$CM$21=CM11)*(CL11&lt;$CL$7:$CL$21)*($CN$7:$CN$21=CN11))+1)</f>
        <v>1</v>
      </c>
      <c r="CP11" s="193">
        <f t="array" aca="1" ref="CP11" ca="1">IF(CO11="-","-",CN11+(CO11-1)*MAX(IF(($CL$7:$CL$21=CL11)*($CO$7:$CO$21=1),$CN$7:$CN$21,0)))</f>
        <v>1</v>
      </c>
      <c r="CQ11" s="193" t="str">
        <f t="array" aca="1" ref="CQ11" ca="1">IFERROR(INDEX($L$7:$L$21,MATCH(0,IF($L$7:$L$21="",1,COUNTIF($CQ$6:CQ10,$L$7:$L$21)),0),1),"")</f>
        <v/>
      </c>
      <c r="CR11" s="147"/>
      <c r="CS11" s="208" t="str">
        <f t="array" aca="1" ref="CS11" ca="1">IF(ISNUMBER(BP11),IF(DirectionSelector="Vertical",
IF(INDEX(ShapeYRange,BP11,1)&gt;$DK11,"down",IF(INDEX(ShapeXRange,BP11,1)&gt;$DJ11,"left","right")),
IF(INDEX(ShapeXRange,BP11,1)&gt;$DJ11,"left",IF(INDEX(ShapeYRange,BP11,1)&gt;$DK11,"down","top"))),"")</f>
        <v>left</v>
      </c>
      <c r="CT11" s="208" t="str">
        <f t="array" aca="1" ref="CT11" ca="1">IF(ISNUMBER(BQ11),IF(DirectionSelector="Vertical",
IF(INDEX(ShapeYRange,BQ11,1)&gt;$DK11,"down",IF(INDEX(ShapeXRange,BQ11,1)&gt;$DJ11,"left","right")),
IF(INDEX(ShapeXRange,BQ11,1)&gt;$DJ11,"left",IF(INDEX(ShapeYRange,BQ11,1)&gt;$DK11,"down","top"))),"")</f>
        <v>down</v>
      </c>
      <c r="CU11" s="208" t="str">
        <f t="array" aca="1" ref="CU11" ca="1">IF(ISNUMBER(BR11),IF(DirectionSelector="Vertical",
IF(INDEX(ShapeYRange,BR11,1)&gt;$DK11,"down",IF(INDEX(ShapeXRange,BR11,1)&gt;$DJ11,"left","right")),
IF(INDEX(ShapeXRange,BR11,1)&gt;$DJ11,"left",IF(INDEX(ShapeYRange,BR11,1)&gt;$DK11,"down","top"))),"")</f>
        <v/>
      </c>
      <c r="CV11" s="208" t="str">
        <f t="array" aca="1" ref="CV11" ca="1">IF(ISNUMBER(BS11),IF(DirectionSelector="Vertical",
IF(INDEX(ShapeYRange,BS11,1)&gt;$DK11,"down",IF(INDEX(ShapeXRange,BS11,1)&gt;$DJ11,"left","right")),
IF(INDEX(ShapeXRange,BS11,1)&gt;$DJ11,"left",IF(INDEX(ShapeYRange,BS11,1)&gt;$DK11,"down","top"))),"")</f>
        <v/>
      </c>
      <c r="CW11" s="208" t="str">
        <f t="array" aca="1" ref="CW11" ca="1">IF(ISNUMBER(BT11),IF(DirectionSelector="Vertical",
IF(INDEX(ShapeYRange,BT11,1)&gt;$DK11,"down",IF(INDEX(ShapeXRange,BT11,1)&gt;$DJ11,"left","right")),
IF(INDEX(ShapeXRange,BT11,1)&gt;$DJ11,"left",IF(INDEX(ShapeYRange,BT11,1)&gt;$DK11,"down","top"))),"")</f>
        <v/>
      </c>
      <c r="CX11" s="208" t="str">
        <f t="array" aca="1" ref="CX11" ca="1">IF(ISNUMBER(BU11),IF(DirectionSelector="Vertical",
IF(INDEX(ShapeYRange,BU11,1)&gt;$DK11,"down",IF(INDEX(ShapeXRange,BU11,1)&gt;$DJ11,"left","right")),
IF(INDEX(ShapeXRange,BU11,1)&gt;$DJ11,"left",IF(INDEX(ShapeYRange,BU11,1)&gt;$DK11,"down","top"))),"")</f>
        <v/>
      </c>
      <c r="CY11" s="208" t="str">
        <f t="array" aca="1" ref="CY11" ca="1">IF(ISNUMBER(BV11),IF(DirectionSelector="Vertical",
IF(INDEX(ShapeYRange,BV11,1)&gt;$DK11,"down",IF(INDEX(ShapeXRange,BV11,1)&gt;$DJ11,"left","right")),
IF(INDEX(ShapeXRange,BV11,1)&gt;$DJ11,"left",IF(INDEX(ShapeYRange,BV11,1)&gt;$DK11,"down","top"))),"")</f>
        <v/>
      </c>
      <c r="CZ11" s="208" t="str">
        <f t="array" aca="1" ref="CZ11" ca="1">IF(ISNUMBER(BW11),IF(DirectionSelector="Vertical",
IF(INDEX(ShapeYRange,BW11,1)&gt;$DK11,"down",IF(INDEX(ShapeXRange,BW11,1)&gt;$DJ11,"left","right")),
IF(INDEX(ShapeXRange,BW11,1)&gt;$DJ11,"left",IF(INDEX(ShapeYRange,BW11,1)&gt;$DK11,"down","top"))),"")</f>
        <v/>
      </c>
      <c r="DA11" s="208" t="str">
        <f t="array" aca="1" ref="DA11" ca="1">IF(ISNUMBER(BX11),IF(DirectionSelector="Vertical",
IF(INDEX(ShapeYRange,BX11,1)&gt;$DK11,"down",IF(INDEX(ShapeXRange,BX11,1)&gt;$DJ11,"left","right")),
IF(INDEX(ShapeXRange,BX11,1)&gt;$DJ11,"left",IF(INDEX(ShapeYRange,BX11,1)&gt;$DK11,"down","top"))),"")</f>
        <v/>
      </c>
      <c r="DB11" s="208" t="str">
        <f t="array" aca="1" ref="DB11" ca="1">IF(ISNUMBER(BY11),IF(DirectionSelector="Vertical",
IF(INDEX(ShapeYRange,BY11,1)&gt;$DK11,"down",IF(INDEX(ShapeXRange,BY11,1)&gt;$DJ11,"left","right")),
IF(INDEX(ShapeXRange,BY11,1)&gt;$DJ11,"left",IF(INDEX(ShapeYRange,BY11,1)&gt;$DK11,"down","top"))),"")</f>
        <v/>
      </c>
      <c r="DD11" s="209" t="str">
        <f t="array" aca="1" ref="DD11" ca="1">IF(CQ11="","",MIN(IF($L$7:$L$21=CQ11,ShapeXRange,999999999))-15)</f>
        <v/>
      </c>
      <c r="DE11" s="210" t="str">
        <f t="array" aca="1" ref="DE11" ca="1">IF(CQ11="","",MIN(IF($L$7:$L$21=CQ11,ShapeYRange,999999999))-20)</f>
        <v/>
      </c>
      <c r="DF11" s="210" t="str">
        <f t="array" aca="1" ref="DF11" ca="1">IF(CQ11="","",MAX(IF($L$7:$L$21=CQ11,ShapeXRange,0))-DD11+$DL$5+15)</f>
        <v/>
      </c>
      <c r="DG11" s="210" t="str">
        <f t="array" aca="1" ref="DG11" ca="1">IF(CQ11="","",MAX(IF($L$7:$L$21=CQ11,ShapeYRange,0))-DE11+$DM$5+10)</f>
        <v/>
      </c>
      <c r="DH11" s="151"/>
      <c r="DI11" s="151"/>
      <c r="DJ11" s="211">
        <f t="shared" ca="1" si="8"/>
        <v>322</v>
      </c>
      <c r="DK11" s="211">
        <f t="shared" ca="1" si="9"/>
        <v>90</v>
      </c>
      <c r="DL11" s="211">
        <f t="shared" ca="1" si="10"/>
        <v>96</v>
      </c>
      <c r="DM11" s="211">
        <f t="shared" ca="1" si="11"/>
        <v>64</v>
      </c>
      <c r="DN11" s="211">
        <f t="shared" ca="1" si="12"/>
        <v>5</v>
      </c>
      <c r="DO11" s="211" t="str">
        <f t="shared" ca="1" si="13"/>
        <v>Content Drafted</v>
      </c>
      <c r="DP11" s="211">
        <f ca="1">IF($C11="-","-",IF(LEN(N11)=0,1,IFERROR(MATCH(N11,Dashboard!$S$28:$S$34,0),1)))</f>
        <v>5</v>
      </c>
      <c r="DQ11" s="211">
        <f t="array" aca="1" ref="DQ11" ca="1">IF(C11="-","-",MAX(IF(ShapeYRange=DK11,ShapeXRange,0))+$DL$5+GapXDiff)</f>
        <v>594</v>
      </c>
      <c r="DR11" s="211">
        <f t="array" aca="1" ref="DR11" ca="1">IF(C11="-","-",MAX(IF(ShapeXRange=DJ11,ShapeYRange,0))+$DM$5+GapYDiff)</f>
        <v>362</v>
      </c>
      <c r="DV11" s="152"/>
      <c r="DZ11" s="197">
        <f t="shared" ca="1" si="14"/>
        <v>0</v>
      </c>
      <c r="EA11" s="197">
        <f t="shared" ca="1" si="15"/>
        <v>0</v>
      </c>
      <c r="EB11" s="197">
        <f t="shared" ca="1" si="16"/>
        <v>0</v>
      </c>
      <c r="EC11" s="197">
        <f t="shared" ca="1" si="17"/>
        <v>0</v>
      </c>
      <c r="ED11" s="197">
        <f t="shared" ca="1" si="18"/>
        <v>0</v>
      </c>
      <c r="EE11" s="197">
        <f t="shared" ca="1" si="19"/>
        <v>0</v>
      </c>
      <c r="EF11" s="197">
        <f t="shared" ca="1" si="20"/>
        <v>0</v>
      </c>
      <c r="EG11" s="119"/>
      <c r="EH11" s="119"/>
      <c r="EI11" s="119" t="str">
        <f>IFERROR(IF(Dashboard!U17="!",1,""),1)</f>
        <v/>
      </c>
      <c r="EK11" s="119">
        <v>5</v>
      </c>
      <c r="EL11" s="121" t="s">
        <v>83</v>
      </c>
      <c r="EM11" s="197">
        <f t="shared" si="21"/>
        <v>0</v>
      </c>
      <c r="EN11" s="197">
        <f t="shared" si="27"/>
        <v>48</v>
      </c>
    </row>
    <row r="12" spans="2:145" x14ac:dyDescent="0.25">
      <c r="B12" s="212" t="str">
        <f t="shared" ca="1" si="22"/>
        <v>ShapeIndex6</v>
      </c>
      <c r="C12" s="213">
        <f t="shared" ca="1" si="28"/>
        <v>6</v>
      </c>
      <c r="D12" s="189" t="str">
        <f ca="1">IF(COUNTA(OFFSET(Dashboard!$B$6,ROW(C12)-ROW($C$6),0,1,7))&gt;0,"Yes","-")</f>
        <v>Yes</v>
      </c>
      <c r="E12" s="187">
        <f t="array" aca="1" ref="E12" ca="1">IF(OR($C12="-",$C12=""),"-",1*SMALL(IF(1*Dashboard!$B$7:$B$206=0,99999999,1*Dashboard!$B$7:$B$206),C12))</f>
        <v>6</v>
      </c>
      <c r="F12" s="187" t="str">
        <f t="array" aca="1" ref="F12" ca="1">IF(OR($C12="-",$C12=""),"-",INDEX(Dashboard!C$7:C$21,MATCH($E12,1*Dashboard!$B$7:$B$21,0),1))</f>
        <v>Marketing materials Create</v>
      </c>
      <c r="G12" s="187" t="str">
        <f t="array" aca="1" ref="G12" ca="1">IF(OR($C12="-",$C12=""),"-",IF(INDEX(Dashboard!D$7:D$21,MATCH($E12,1*Dashboard!$B$7:$B$21,0),1)=0,"",INDEX(Dashboard!D$7:D$21,MATCH($E12,1*Dashboard!$B$7:$B$21,0),1)))</f>
        <v>3</v>
      </c>
      <c r="H12" s="187">
        <f t="array" aca="1" ref="H12" ca="1">IF(OR($C12="-",$C12=""),"-",INDEX(Dashboard!F$7:F$21,MATCH($E12,1*Dashboard!$B$7:$B$21,0),1))</f>
        <v>2</v>
      </c>
      <c r="I12" s="187">
        <f t="array" aca="1" ref="I12" ca="1">IF(OR($C12="-",$C12=""),"-",INDEX(Dashboard!G$7:G$21,MATCH($E12,1*Dashboard!$B$7:$B$21,0),1))</f>
        <v>3</v>
      </c>
      <c r="J12" s="187">
        <f t="array" aca="1" ref="J12" ca="1">IF(OR($C12="-",$C12=""),"-",INDEX(Dashboard!H$7:H$21,MATCH($E12,1*Dashboard!$B$7:$B$21,0),1))</f>
        <v>2.5</v>
      </c>
      <c r="K12" s="214">
        <f t="array" aca="1" ref="K12" ca="1">IF(OR($C12="-",$C12=""),"-",INDEX(Dashboard!I$7:I$21,MATCH($E12,1*Dashboard!$B$7:$B$21,0),1))</f>
        <v>2.5</v>
      </c>
      <c r="L12" s="187" t="str">
        <f t="array" aca="1" ref="L12" ca="1">IF(OR($C12="-",$C12=""),"",IF(INDEX(Dashboard!E$7:E$21,MATCH($E12,1*Dashboard!$B$7:$B$21,0),1)=0,"",INDEX(Dashboard!E$7:E$21,MATCH($E12,1*Dashboard!$B$7:$B$21,0),1)))</f>
        <v/>
      </c>
      <c r="M12" s="187" t="str">
        <f t="shared" ca="1" si="23"/>
        <v>Task</v>
      </c>
      <c r="N12" s="187" t="str">
        <f t="array" aca="1" ref="N12" ca="1">IF(OR($C12="-",$C12=""),"-",IF(INDEX(Dashboard!O$7:O$206,MATCH($E12,1*Dashboard!$B$7:$B$206,0),1)=0,"",INDEX(Dashboard!O$7:O$206,MATCH($E12,1*Dashboard!$B$7:$B$206,0),1)))</f>
        <v>Orange</v>
      </c>
      <c r="O12" s="133"/>
      <c r="P12" s="215">
        <f t="shared" ca="1" si="0"/>
        <v>5.3833333333333337</v>
      </c>
      <c r="Q12" s="215">
        <f t="shared" ca="1" si="1"/>
        <v>7.8833333333333337</v>
      </c>
      <c r="R12" s="215">
        <f t="shared" ca="1" si="2"/>
        <v>6.7333333333333343</v>
      </c>
      <c r="S12" s="215">
        <f t="shared" ca="1" si="3"/>
        <v>9.2333333333333343</v>
      </c>
      <c r="T12" s="215">
        <f t="shared" ca="1" si="4"/>
        <v>1.35</v>
      </c>
      <c r="V12" s="205">
        <f t="array" aca="1" ref="V12" ca="1">IF(AT12="",0,INDEX($Q$7:$Q$206,MATCH(""&amp;AT12,""&amp;$E$7:$E$21,0)))</f>
        <v>5.3833333333333337</v>
      </c>
      <c r="W12" s="205">
        <f t="array" aca="1" ref="W12" ca="1">IF(AU12="",0,INDEX($Q$7:$Q$206,MATCH(""&amp;AU12,""&amp;$E$7:$E$21,0)))</f>
        <v>0</v>
      </c>
      <c r="X12" s="205">
        <f t="array" aca="1" ref="X12" ca="1">IF(AV12="",0,INDEX($Q$7:$Q$206,MATCH(""&amp;AV12,""&amp;$E$7:$E$21,0)))</f>
        <v>0</v>
      </c>
      <c r="Y12" s="205">
        <f t="array" aca="1" ref="Y12" ca="1">IF(AW12="",0,INDEX($Q$7:$Q$206,MATCH(""&amp;AW12,""&amp;$E$7:$E$21,0)))</f>
        <v>0</v>
      </c>
      <c r="Z12" s="205">
        <f t="array" aca="1" ref="Z12" ca="1">IF(AX12="",0,INDEX($Q$7:$Q$206,MATCH(""&amp;AX12,""&amp;$E$7:$E$21,0)))</f>
        <v>0</v>
      </c>
      <c r="AA12" s="205">
        <f t="array" aca="1" ref="AA12" ca="1">IF(AY12="",0,INDEX($Q$7:$Q$206,MATCH(""&amp;AY12,""&amp;$E$7:$E$21,0)))</f>
        <v>0</v>
      </c>
      <c r="AB12" s="205">
        <f t="array" aca="1" ref="AB12" ca="1">IF(AZ12="",0,INDEX($Q$7:$Q$206,MATCH(""&amp;AZ12,""&amp;$E$7:$E$21,0)))</f>
        <v>0</v>
      </c>
      <c r="AC12" s="205">
        <f t="array" aca="1" ref="AC12" ca="1">IF(BA12="",0,INDEX($Q$7:$Q$206,MATCH(""&amp;BA12,""&amp;$E$7:$E$21,0)))</f>
        <v>0</v>
      </c>
      <c r="AD12" s="205">
        <f t="array" aca="1" ref="AD12" ca="1">IF(BB12="",0,INDEX($Q$7:$Q$206,MATCH(""&amp;BB12,""&amp;$E$7:$E$21,0)))</f>
        <v>0</v>
      </c>
      <c r="AE12" s="205">
        <f t="array" aca="1" ref="AE12" ca="1">IF(BC12="",0,INDEX($Q$7:$Q$206,MATCH(""&amp;BC12,""&amp;$E$7:$E$21,0)))</f>
        <v>0</v>
      </c>
      <c r="AF12" s="131"/>
      <c r="AG12" s="205">
        <f t="array" aca="1" ref="AG12" ca="1">IF(BE12="","",INDEX($R$7:$R$21,MATCH(""&amp;BE12,""&amp;$E$7:$E$21,0)))</f>
        <v>9.2333333333333343</v>
      </c>
      <c r="AH12" s="205" t="str">
        <f t="array" aca="1" ref="AH12" ca="1">IF(BF12="","",INDEX($R$7:$R$21,MATCH(""&amp;BF12,""&amp;$E$7:$E$21,0)))</f>
        <v/>
      </c>
      <c r="AI12" s="205" t="str">
        <f t="array" aca="1" ref="AI12" ca="1">IF(BG12="","",INDEX($R$7:$R$21,MATCH(""&amp;BG12,""&amp;$E$7:$E$21,0)))</f>
        <v/>
      </c>
      <c r="AJ12" s="205" t="str">
        <f t="array" aca="1" ref="AJ12" ca="1">IF(BH12="","",INDEX($R$7:$R$21,MATCH(""&amp;BH12,""&amp;$E$7:$E$21,0)))</f>
        <v/>
      </c>
      <c r="AK12" s="205" t="str">
        <f t="array" aca="1" ref="AK12" ca="1">IF(BI12="","",INDEX($R$7:$R$21,MATCH(""&amp;BI12,""&amp;$E$7:$E$21,0)))</f>
        <v/>
      </c>
      <c r="AL12" s="205" t="str">
        <f t="array" aca="1" ref="AL12" ca="1">IF(BJ12="","",INDEX($R$7:$R$21,MATCH(""&amp;BJ12,""&amp;$E$7:$E$21,0)))</f>
        <v/>
      </c>
      <c r="AM12" s="205" t="str">
        <f t="array" aca="1" ref="AM12" ca="1">IF(BK12="","",INDEX($R$7:$R$21,MATCH(""&amp;BK12,""&amp;$E$7:$E$21,0)))</f>
        <v/>
      </c>
      <c r="AN12" s="205" t="str">
        <f t="array" aca="1" ref="AN12" ca="1">IF(BL12="","",INDEX($R$7:$R$21,MATCH(""&amp;BL12,""&amp;$E$7:$E$21,0)))</f>
        <v/>
      </c>
      <c r="AO12" s="205" t="str">
        <f t="array" aca="1" ref="AO12" ca="1">IF(BM12="","",INDEX($R$7:$R$21,MATCH(""&amp;BM12,""&amp;$E$7:$E$21,0)))</f>
        <v/>
      </c>
      <c r="AP12" s="205" t="str">
        <f t="array" aca="1" ref="AP12" ca="1">IF(BN12="","",INDEX($R$7:$R$21,MATCH(""&amp;BN12,""&amp;$E$7:$E$21,0)))</f>
        <v/>
      </c>
      <c r="AR12" s="216" t="str">
        <f t="shared" ca="1" si="5"/>
        <v/>
      </c>
      <c r="AT12" s="201" t="str">
        <f t="array" aca="1" ref="AT12" ca="1">IF($C12="-","-",IF($G$6=$EL$24,TRIM(MID(SUBSTITUTE($G12,",",REPT(" ",LEN($G12))),(AT$6-1)*LEN($G12)+1,LEN($G12))),
IFERROR(INDEX(IDSourceRange,IF(MOD(SMALL(IF((""&amp;$BO$7:$BO$1821)=(""&amp;$E12),ROW($BO$7:$BO$1821)-ROW(INDEX($BO$7:$BO$1821,1,1))+1),AT$6),15)=0,15,MOD(SMALL(IF((""&amp;$BO$7:$BO$1821)=(""&amp;$E12),ROW($BO$7:$BO$1821)-ROW(INDEX($BO$7:$BO$1821,1,1))+1),AT$6),15)),1),"")))</f>
        <v>3</v>
      </c>
      <c r="AU12" s="201" t="str">
        <f t="array" aca="1" ref="AU12" ca="1">IF($C12="-","-",IF($G$6=$EL$24,TRIM(MID(SUBSTITUTE($G12,",",REPT(" ",LEN($G12))),(AU$6-1)*LEN($G12)+1,LEN($G12))),
IFERROR(INDEX(IDSourceRange,IF(MOD(SMALL(IF((""&amp;$BO$7:$BO$1821)=(""&amp;$E12),ROW($BO$7:$BO$1821)-ROW(INDEX($BO$7:$BO$1821,1,1))+1),AU$6),15)=0,15,MOD(SMALL(IF((""&amp;$BO$7:$BO$1821)=(""&amp;$E12),ROW($BO$7:$BO$1821)-ROW(INDEX($BO$7:$BO$1821,1,1))+1),AU$6),15)),1),"")))</f>
        <v/>
      </c>
      <c r="AV12" s="201" t="str">
        <f t="array" aca="1" ref="AV12" ca="1">IF($C12="-","-",IF($G$6=$EL$24,TRIM(MID(SUBSTITUTE($G12,",",REPT(" ",LEN($G12))),(AV$6-1)*LEN($G12)+1,LEN($G12))),
IFERROR(INDEX(IDSourceRange,IF(MOD(SMALL(IF((""&amp;$BO$7:$BO$1821)=(""&amp;$E12),ROW($BO$7:$BO$1821)-ROW(INDEX($BO$7:$BO$1821,1,1))+1),AV$6),15)=0,15,MOD(SMALL(IF((""&amp;$BO$7:$BO$1821)=(""&amp;$E12),ROW($BO$7:$BO$1821)-ROW(INDEX($BO$7:$BO$1821,1,1))+1),AV$6),15)),1),"")))</f>
        <v/>
      </c>
      <c r="AW12" s="201" t="str">
        <f t="array" aca="1" ref="AW12" ca="1">IF($C12="-","-",IF($G$6=$EL$24,TRIM(MID(SUBSTITUTE($G12,",",REPT(" ",LEN($G12))),(AW$6-1)*LEN($G12)+1,LEN($G12))),
IFERROR(INDEX(IDSourceRange,IF(MOD(SMALL(IF((""&amp;$BO$7:$BO$1821)=(""&amp;$E12),ROW($BO$7:$BO$1821)-ROW(INDEX($BO$7:$BO$1821,1,1))+1),AW$6),15)=0,15,MOD(SMALL(IF((""&amp;$BO$7:$BO$1821)=(""&amp;$E12),ROW($BO$7:$BO$1821)-ROW(INDEX($BO$7:$BO$1821,1,1))+1),AW$6),15)),1),"")))</f>
        <v/>
      </c>
      <c r="AX12" s="201" t="str">
        <f t="array" aca="1" ref="AX12" ca="1">IF($C12="-","-",IF($G$6=$EL$24,TRIM(MID(SUBSTITUTE($G12,",",REPT(" ",LEN($G12))),(AX$6-1)*LEN($G12)+1,LEN($G12))),
IFERROR(INDEX(IDSourceRange,IF(MOD(SMALL(IF((""&amp;$BO$7:$BO$1821)=(""&amp;$E12),ROW($BO$7:$BO$1821)-ROW(INDEX($BO$7:$BO$1821,1,1))+1),AX$6),15)=0,15,MOD(SMALL(IF((""&amp;$BO$7:$BO$1821)=(""&amp;$E12),ROW($BO$7:$BO$1821)-ROW(INDEX($BO$7:$BO$1821,1,1))+1),AX$6),15)),1),"")))</f>
        <v/>
      </c>
      <c r="AY12" s="201" t="str">
        <f t="array" aca="1" ref="AY12" ca="1">IF($C12="-","-",IF($G$6=$EL$24,TRIM(MID(SUBSTITUTE($G12,",",REPT(" ",LEN($G12))),(AY$6-1)*LEN($G12)+1,LEN($G12))),
IFERROR(INDEX(IDSourceRange,IF(MOD(SMALL(IF((""&amp;$BO$7:$BO$1821)=(""&amp;$E12),ROW($BO$7:$BO$1821)-ROW(INDEX($BO$7:$BO$1821,1,1))+1),AY$6),15)=0,15,MOD(SMALL(IF((""&amp;$BO$7:$BO$1821)=(""&amp;$E12),ROW($BO$7:$BO$1821)-ROW(INDEX($BO$7:$BO$1821,1,1))+1),AY$6),15)),1),"")))</f>
        <v/>
      </c>
      <c r="AZ12" s="201" t="str">
        <f t="array" aca="1" ref="AZ12" ca="1">IF($C12="-","-",IF($G$6=$EL$24,TRIM(MID(SUBSTITUTE($G12,",",REPT(" ",LEN($G12))),(AZ$6-1)*LEN($G12)+1,LEN($G12))),
IFERROR(INDEX(IDSourceRange,IF(MOD(SMALL(IF((""&amp;$BO$7:$BO$1821)=(""&amp;$E12),ROW($BO$7:$BO$1821)-ROW(INDEX($BO$7:$BO$1821,1,1))+1),AZ$6),15)=0,15,MOD(SMALL(IF((""&amp;$BO$7:$BO$1821)=(""&amp;$E12),ROW($BO$7:$BO$1821)-ROW(INDEX($BO$7:$BO$1821,1,1))+1),AZ$6),15)),1),"")))</f>
        <v/>
      </c>
      <c r="BA12" s="201" t="str">
        <f t="array" aca="1" ref="BA12" ca="1">IF($C12="-","-",IF($G$6=$EL$24,TRIM(MID(SUBSTITUTE($G12,",",REPT(" ",LEN($G12))),(BA$6-1)*LEN($G12)+1,LEN($G12))),
IFERROR(INDEX(IDSourceRange,IF(MOD(SMALL(IF((""&amp;$BO$7:$BO$1821)=(""&amp;$E12),ROW($BO$7:$BO$1821)-ROW(INDEX($BO$7:$BO$1821,1,1))+1),BA$6),15)=0,15,MOD(SMALL(IF((""&amp;$BO$7:$BO$1821)=(""&amp;$E12),ROW($BO$7:$BO$1821)-ROW(INDEX($BO$7:$BO$1821,1,1))+1),BA$6),15)),1),"")))</f>
        <v/>
      </c>
      <c r="BB12" s="201" t="str">
        <f t="array" aca="1" ref="BB12" ca="1">IF($C12="-","-",IF($G$6=$EL$24,TRIM(MID(SUBSTITUTE($G12,",",REPT(" ",LEN($G12))),(BB$6-1)*LEN($G12)+1,LEN($G12))),
IFERROR(INDEX(IDSourceRange,IF(MOD(SMALL(IF((""&amp;$BO$7:$BO$1821)=(""&amp;$E12),ROW($BO$7:$BO$1821)-ROW(INDEX($BO$7:$BO$1821,1,1))+1),BB$6),15)=0,15,MOD(SMALL(IF((""&amp;$BO$7:$BO$1821)=(""&amp;$E12),ROW($BO$7:$BO$1821)-ROW(INDEX($BO$7:$BO$1821,1,1))+1),BB$6),15)),1),"")))</f>
        <v/>
      </c>
      <c r="BC12" s="201" t="str">
        <f t="array" aca="1" ref="BC12" ca="1">IF($C12="-","-",IF($G$6=$EL$24,TRIM(MID(SUBSTITUTE($G12,",",REPT(" ",LEN($G12))),(BC$6-1)*LEN($G12)+1,LEN($G12))),
IFERROR(INDEX(IDSourceRange,IF(MOD(SMALL(IF((""&amp;$BO$7:$BO$1821)=(""&amp;$E12),ROW($BO$7:$BO$1821)-ROW(INDEX($BO$7:$BO$1821,1,1))+1),BC$6),15)=0,15,MOD(SMALL(IF((""&amp;$BO$7:$BO$1821)=(""&amp;$E12),ROW($BO$7:$BO$1821)-ROW(INDEX($BO$7:$BO$1821,1,1))+1),BC$6),15)),1),"")))</f>
        <v/>
      </c>
      <c r="BD12" s="201" t="str">
        <f t="shared" ca="1" si="29"/>
        <v>3</v>
      </c>
      <c r="BE12" s="229">
        <f t="array" aca="1" ref="BE12" ca="1">IF($C12="-","-",IF($G$6=$EL$23,IFERROR(1*TRIM(MID(SUBSTITUTE($G12,",",REPT(" ",LEN($G12))),(AT$6-1)*LEN($G12)+1,LEN($G12))),""),
IFERROR(INDEX(IDSourceRange,IF(MOD(SMALL(IF((""&amp;$BD$7:$BD$1821)=(""&amp;$E12),ROW($BD$7:$BD$1821)-ROW(INDEX($BD$7:$BD$1821,1,1))+1),BE$6),15)=0,15,MOD(SMALL(IF((""&amp;$BD$7:$BD$1821)=(""&amp;$E12),ROW($BD$7:$BD$1821)-ROW(INDEX($BD$7:$BD$1821,1,1))+1),BE$6),15)),1),"")))</f>
        <v>9</v>
      </c>
      <c r="BF12" s="201" t="str">
        <f t="array" aca="1" ref="BF12" ca="1">IF($C12="-","-",IF($G$6=$EL$23,IFERROR(1*TRIM(MID(SUBSTITUTE($G12,",",REPT(" ",LEN($G12))),(AU$6-1)*LEN($G12)+1,LEN($G12))),""),
IFERROR(INDEX(IDSourceRange,IF(MOD(SMALL(IF((""&amp;$BD$7:$BD$1821)=(""&amp;$E12),ROW($BD$7:$BD$1821)-ROW(INDEX($BD$7:$BD$1821,1,1))+1),BF$6),15)=0,15,MOD(SMALL(IF((""&amp;$BD$7:$BD$1821)=(""&amp;$E12),ROW($BD$7:$BD$1821)-ROW(INDEX($BD$7:$BD$1821,1,1))+1),BF$6),15)),1),"")))</f>
        <v/>
      </c>
      <c r="BG12" s="201" t="str">
        <f t="array" aca="1" ref="BG12" ca="1">IF($C12="-","-",IF($G$6=$EL$23,IFERROR(1*TRIM(MID(SUBSTITUTE($G12,",",REPT(" ",LEN($G12))),(AV$6-1)*LEN($G12)+1,LEN($G12))),""),
IFERROR(INDEX(IDSourceRange,IF(MOD(SMALL(IF((""&amp;$BD$7:$BD$1821)=(""&amp;$E12),ROW($BD$7:$BD$1821)-ROW(INDEX($BD$7:$BD$1821,1,1))+1),BG$6),15)=0,15,MOD(SMALL(IF((""&amp;$BD$7:$BD$1821)=(""&amp;$E12),ROW($BD$7:$BD$1821)-ROW(INDEX($BD$7:$BD$1821,1,1))+1),BG$6),15)),1),"")))</f>
        <v/>
      </c>
      <c r="BH12" s="201" t="str">
        <f t="array" aca="1" ref="BH12" ca="1">IF($C12="-","-",IF($G$6=$EL$23,IFERROR(1*TRIM(MID(SUBSTITUTE($G12,",",REPT(" ",LEN($G12))),(AW$6-1)*LEN($G12)+1,LEN($G12))),""),
IFERROR(INDEX(IDSourceRange,IF(MOD(SMALL(IF((""&amp;$BD$7:$BD$1821)=(""&amp;$E12),ROW($BD$7:$BD$1821)-ROW(INDEX($BD$7:$BD$1821,1,1))+1),BH$6),15)=0,15,MOD(SMALL(IF((""&amp;$BD$7:$BD$1821)=(""&amp;$E12),ROW($BD$7:$BD$1821)-ROW(INDEX($BD$7:$BD$1821,1,1))+1),BH$6),15)),1),"")))</f>
        <v/>
      </c>
      <c r="BI12" s="201" t="str">
        <f t="array" aca="1" ref="BI12" ca="1">IF($C12="-","-",IF($G$6=$EL$23,IFERROR(1*TRIM(MID(SUBSTITUTE($G12,",",REPT(" ",LEN($G12))),(AX$6-1)*LEN($G12)+1,LEN($G12))),""),
IFERROR(INDEX(IDSourceRange,IF(MOD(SMALL(IF((""&amp;$BD$7:$BD$1821)=(""&amp;$E12),ROW($BD$7:$BD$1821)-ROW(INDEX($BD$7:$BD$1821,1,1))+1),BI$6),15)=0,15,MOD(SMALL(IF((""&amp;$BD$7:$BD$1821)=(""&amp;$E12),ROW($BD$7:$BD$1821)-ROW(INDEX($BD$7:$BD$1821,1,1))+1),BI$6),15)),1),"")))</f>
        <v/>
      </c>
      <c r="BJ12" s="201" t="str">
        <f t="array" aca="1" ref="BJ12" ca="1">IF($C12="-","-",IF($G$6=$EL$23,IFERROR(1*TRIM(MID(SUBSTITUTE($G12,",",REPT(" ",LEN($G12))),(AY$6-1)*LEN($G12)+1,LEN($G12))),""),
IFERROR(INDEX(IDSourceRange,IF(MOD(SMALL(IF((""&amp;$BD$7:$BD$1821)=(""&amp;$E12),ROW($BD$7:$BD$1821)-ROW(INDEX($BD$7:$BD$1821,1,1))+1),BJ$6),15)=0,15,MOD(SMALL(IF((""&amp;$BD$7:$BD$1821)=(""&amp;$E12),ROW($BD$7:$BD$1821)-ROW(INDEX($BD$7:$BD$1821,1,1))+1),BJ$6),15)),1),"")))</f>
        <v/>
      </c>
      <c r="BK12" s="201" t="str">
        <f t="array" aca="1" ref="BK12" ca="1">IF($C12="-","-",IF($G$6=$EL$23,IFERROR(1*TRIM(MID(SUBSTITUTE($G12,",",REPT(" ",LEN($G12))),(AZ$6-1)*LEN($G12)+1,LEN($G12))),""),
IFERROR(INDEX(IDSourceRange,IF(MOD(SMALL(IF((""&amp;$BD$7:$BD$1821)=(""&amp;$E12),ROW($BD$7:$BD$1821)-ROW(INDEX($BD$7:$BD$1821,1,1))+1),BK$6),15)=0,15,MOD(SMALL(IF((""&amp;$BD$7:$BD$1821)=(""&amp;$E12),ROW($BD$7:$BD$1821)-ROW(INDEX($BD$7:$BD$1821,1,1))+1),BK$6),15)),1),"")))</f>
        <v/>
      </c>
      <c r="BL12" s="201" t="str">
        <f t="array" aca="1" ref="BL12" ca="1">IF($C12="-","-",IF($G$6=$EL$23,IFERROR(1*TRIM(MID(SUBSTITUTE($G12,",",REPT(" ",LEN($G12))),(BA$6-1)*LEN($G12)+1,LEN($G12))),""),
IFERROR(INDEX(IDSourceRange,IF(MOD(SMALL(IF((""&amp;$BD$7:$BD$1821)=(""&amp;$E12),ROW($BD$7:$BD$1821)-ROW(INDEX($BD$7:$BD$1821,1,1))+1),BL$6),15)=0,15,MOD(SMALL(IF((""&amp;$BD$7:$BD$1821)=(""&amp;$E12),ROW($BD$7:$BD$1821)-ROW(INDEX($BD$7:$BD$1821,1,1))+1),BL$6),15)),1),"")))</f>
        <v/>
      </c>
      <c r="BM12" s="201" t="str">
        <f t="array" aca="1" ref="BM12" ca="1">IF($C12="-","-",IF($G$6=$EL$23,IFERROR(1*TRIM(MID(SUBSTITUTE($G12,",",REPT(" ",LEN($G12))),(BB$6-1)*LEN($G12)+1,LEN($G12))),""),
IFERROR(INDEX(IDSourceRange,IF(MOD(SMALL(IF((""&amp;$BD$7:$BD$1821)=(""&amp;$E12),ROW($BD$7:$BD$1821)-ROW(INDEX($BD$7:$BD$1821,1,1))+1),BM$6),15)=0,15,MOD(SMALL(IF((""&amp;$BD$7:$BD$1821)=(""&amp;$E12),ROW($BD$7:$BD$1821)-ROW(INDEX($BD$7:$BD$1821,1,1))+1),BM$6),15)),1),"")))</f>
        <v/>
      </c>
      <c r="BN12" s="201" t="str">
        <f t="array" aca="1" ref="BN12" ca="1">IF($C12="-","-",IF($G$6=$EL$23,IFERROR(1*TRIM(MID(SUBSTITUTE($G12,",",REPT(" ",LEN($G12))),(BC$6-1)*LEN($G12)+1,LEN($G12))),""),
IFERROR(INDEX(IDSourceRange,IF(MOD(SMALL(IF((""&amp;$BD$7:$BD$1821)=(""&amp;$E12),ROW($BD$7:$BD$1821)-ROW(INDEX($BD$7:$BD$1821,1,1))+1),BN$6),15)=0,15,MOD(SMALL(IF((""&amp;$BD$7:$BD$1821)=(""&amp;$E12),ROW($BD$7:$BD$1821)-ROW(INDEX($BD$7:$BD$1821,1,1))+1),BN$6),15)),1),"")))</f>
        <v/>
      </c>
      <c r="BO12" s="201">
        <f t="shared" ca="1" si="30"/>
        <v>9</v>
      </c>
      <c r="BP12" s="231">
        <f t="array" aca="1" ref="BP12" ca="1">IF($C12="-","-",IF(LEN(BE12)=0,"",MATCH(1*BE12,1*($E$7:$E$21),0)))</f>
        <v>9</v>
      </c>
      <c r="BQ12" s="202" t="str">
        <f t="array" aca="1" ref="BQ12" ca="1">IF($C12="-","-",IF(LEN(BF12)=0,"",MATCH(1*BF12,1*($E$7:$E$21),0)))</f>
        <v/>
      </c>
      <c r="BR12" s="202" t="str">
        <f t="array" aca="1" ref="BR12" ca="1">IF($C12="-","-",IF(LEN(BG12)=0,"",MATCH(1*BG12,1*($E$7:$E$21),0)))</f>
        <v/>
      </c>
      <c r="BS12" s="202" t="str">
        <f t="array" aca="1" ref="BS12" ca="1">IF($C12="-","-",IF(LEN(BH12)=0,"",MATCH(1*BH12,1*($E$7:$E$21),0)))</f>
        <v/>
      </c>
      <c r="BT12" s="202" t="str">
        <f t="array" aca="1" ref="BT12" ca="1">IF($C12="-","-",IF(LEN(BI12)=0,"",MATCH(1*BI12,1*($E$7:$E$21),0)))</f>
        <v/>
      </c>
      <c r="BU12" s="202" t="str">
        <f t="array" aca="1" ref="BU12" ca="1">IF($C12="-","-",IF(LEN(BJ12)=0,"",MATCH(1*BJ12,1*($E$7:$E$21),0)))</f>
        <v/>
      </c>
      <c r="BV12" s="202" t="str">
        <f t="array" aca="1" ref="BV12" ca="1">IF($C12="-","-",IF(LEN(BK12)=0,"",MATCH(1*BK12,1*($E$7:$E$21),0)))</f>
        <v/>
      </c>
      <c r="BW12" s="202" t="str">
        <f t="array" aca="1" ref="BW12" ca="1">IF($C12="-","-",IF(LEN(BL12)=0,"",MATCH(1*BL12,1*($E$7:$E$21),0)))</f>
        <v/>
      </c>
      <c r="BX12" s="202" t="str">
        <f t="array" aca="1" ref="BX12" ca="1">IF($C12="-","-",IF(LEN(BM12)=0,"",MATCH(1*BM12,1*($E$7:$E$21),0)))</f>
        <v/>
      </c>
      <c r="BY12" s="202" t="str">
        <f t="array" aca="1" ref="BY12" ca="1">IF($C12="-","-",IF(LEN(BN12)=0,"",MATCH(1*BN12,1*($E$7:$E$21),0)))</f>
        <v/>
      </c>
      <c r="BZ12" s="203">
        <f t="array" aca="1" ref="BZ12" ca="1">IF($C12="-","-",SUM(IF(LEN(BE12:BN12)&gt;0,1,0)))</f>
        <v>1</v>
      </c>
      <c r="CA12" s="204">
        <f t="array" aca="1" ref="CA12" ca="1">IF($C12="-","-",SUM(IF(LEN(AT12:BC12)&gt;0,1,0)))</f>
        <v>1</v>
      </c>
      <c r="CC12" s="193">
        <f ca="1">IF(C12&lt;&gt;"-",IF(DirectionSelector="Vertical",StartGridX+CI12,StartGridX+Calculations!CH12),"")</f>
        <v>5</v>
      </c>
      <c r="CD12" s="193">
        <f ca="1">IF(C12&lt;&gt;"-",IF(DirectionSelector&lt;&gt;"Vertical",StartGridY+CI12,StartGridY+Calculations!CH12),"")</f>
        <v>1</v>
      </c>
      <c r="CE12" s="206" t="str">
        <f t="shared" ca="1" si="24"/>
        <v>458-174</v>
      </c>
      <c r="CF12" s="207">
        <f t="shared" ca="1" si="25"/>
        <v>3</v>
      </c>
      <c r="CG12" s="193">
        <f t="shared" ca="1" si="26"/>
        <v>6</v>
      </c>
      <c r="CH12" s="193">
        <f t="shared" ca="1" si="6"/>
        <v>3</v>
      </c>
      <c r="CI12" s="193">
        <f t="array" aca="1" ref="CI12" ca="1">IF(CM12="-",CJ12,IF(SMALL(IF($CM$7:$CM$21=CM12,$CJ$7:$CJ$21,999999),CP12)=999999,CJ12,SMALL(IF($CM$7:$CM$21=CM12,$CJ$7:$CJ$21,999999),CP12)))</f>
        <v>-1</v>
      </c>
      <c r="CJ12" s="193">
        <f ca="1">IF(C12&lt;&gt;"-",(COUNTIF($CH$7:CH12,CH12))-(1+COUNTIF($CH$7:$CH$21,CH12))/2,"-")</f>
        <v>-1</v>
      </c>
      <c r="CK12" s="193">
        <f t="shared" ca="1" si="7"/>
        <v>1</v>
      </c>
      <c r="CL12" s="193">
        <f t="array" aca="1" ref="CL12" ca="1">IF(C12="-","-",IF(OR(L12="-",L12=""),0, INDEX($C$7:$C$21,MATCH(L12,$L$7:$L$21,0),1)))</f>
        <v>0</v>
      </c>
      <c r="CM12" s="193">
        <f t="array" aca="1" ref="CM12" ca="1">IF(SUM(IF(IFERROR(($CH$7:$CH$21=CH12)/($CL$7:$CL$21=CL12),0),1,0))=COUNTIF($CH$7:$CH$21,CH12),"-",CH12)</f>
        <v>3</v>
      </c>
      <c r="CN12" s="193">
        <f ca="1">IF(ISNUMBER(CM12),IF(SUM(($CM$7:$CM$21=CM12)*($CL$7:$CL$21&lt;CL12))&gt;0,MAX(IF(($CM$7:$CM$21=CM12)*($CL$7:$CL$21&lt;CL12),$CN$7:$CN$21,0))+COUNTIF($CL$7:CL12,CL12),SUM(IF($CL$7:CL12&amp;$CH$7:CH12=CL12&amp;CH12,1,0))),"-")</f>
        <v>1</v>
      </c>
      <c r="CO12" s="193">
        <f t="array" aca="1" ref="CO12" ca="1">IF(CN12="-","-",SUMPRODUCT(($CM$7:$CM$21=CM12)*(CL12&lt;$CL$7:$CL$21)*($CN$7:$CN$21=CN12))+1)</f>
        <v>2</v>
      </c>
      <c r="CP12" s="193">
        <f t="array" aca="1" ref="CP12" ca="1">IF(CO12="-","-",CN12+(CO12-1)*MAX(IF(($CL$7:$CL$21=CL12)*($CO$7:$CO$21=1),$CN$7:$CN$21,0)))</f>
        <v>1</v>
      </c>
      <c r="CQ12" s="193" t="str">
        <f t="array" aca="1" ref="CQ12" ca="1">IFERROR(INDEX($L$7:$L$21,MATCH(0,IF($L$7:$L$21="",1,COUNTIF($CQ$6:CQ11,$L$7:$L$21)),0),1),"")</f>
        <v/>
      </c>
      <c r="CR12" s="147"/>
      <c r="CS12" s="208" t="str">
        <f t="array" aca="1" ref="CS12" ca="1">IF(ISNUMBER(BP12),IF(DirectionSelector="Vertical",
IF(INDEX(ShapeYRange,BP12,1)&gt;$DK12,"down",IF(INDEX(ShapeXRange,BP12,1)&gt;$DJ12,"left","right")),
IF(INDEX(ShapeXRange,BP12,1)&gt;$DJ12,"left",IF(INDEX(ShapeYRange,BP12,1)&gt;$DK12,"down","top"))),"")</f>
        <v>left</v>
      </c>
      <c r="CT12" s="208" t="str">
        <f t="array" aca="1" ref="CT12" ca="1">IF(ISNUMBER(BQ12),IF(DirectionSelector="Vertical",
IF(INDEX(ShapeYRange,BQ12,1)&gt;$DK12,"down",IF(INDEX(ShapeXRange,BQ12,1)&gt;$DJ12,"left","right")),
IF(INDEX(ShapeXRange,BQ12,1)&gt;$DJ12,"left",IF(INDEX(ShapeYRange,BQ12,1)&gt;$DK12,"down","top"))),"")</f>
        <v/>
      </c>
      <c r="CU12" s="208" t="str">
        <f t="array" aca="1" ref="CU12" ca="1">IF(ISNUMBER(BR12),IF(DirectionSelector="Vertical",
IF(INDEX(ShapeYRange,BR12,1)&gt;$DK12,"down",IF(INDEX(ShapeXRange,BR12,1)&gt;$DJ12,"left","right")),
IF(INDEX(ShapeXRange,BR12,1)&gt;$DJ12,"left",IF(INDEX(ShapeYRange,BR12,1)&gt;$DK12,"down","top"))),"")</f>
        <v/>
      </c>
      <c r="CV12" s="208" t="str">
        <f t="array" aca="1" ref="CV12" ca="1">IF(ISNUMBER(BS12),IF(DirectionSelector="Vertical",
IF(INDEX(ShapeYRange,BS12,1)&gt;$DK12,"down",IF(INDEX(ShapeXRange,BS12,1)&gt;$DJ12,"left","right")),
IF(INDEX(ShapeXRange,BS12,1)&gt;$DJ12,"left",IF(INDEX(ShapeYRange,BS12,1)&gt;$DK12,"down","top"))),"")</f>
        <v/>
      </c>
      <c r="CW12" s="208" t="str">
        <f t="array" aca="1" ref="CW12" ca="1">IF(ISNUMBER(BT12),IF(DirectionSelector="Vertical",
IF(INDEX(ShapeYRange,BT12,1)&gt;$DK12,"down",IF(INDEX(ShapeXRange,BT12,1)&gt;$DJ12,"left","right")),
IF(INDEX(ShapeXRange,BT12,1)&gt;$DJ12,"left",IF(INDEX(ShapeYRange,BT12,1)&gt;$DK12,"down","top"))),"")</f>
        <v/>
      </c>
      <c r="CX12" s="208" t="str">
        <f t="array" aca="1" ref="CX12" ca="1">IF(ISNUMBER(BU12),IF(DirectionSelector="Vertical",
IF(INDEX(ShapeYRange,BU12,1)&gt;$DK12,"down",IF(INDEX(ShapeXRange,BU12,1)&gt;$DJ12,"left","right")),
IF(INDEX(ShapeXRange,BU12,1)&gt;$DJ12,"left",IF(INDEX(ShapeYRange,BU12,1)&gt;$DK12,"down","top"))),"")</f>
        <v/>
      </c>
      <c r="CY12" s="208" t="str">
        <f t="array" aca="1" ref="CY12" ca="1">IF(ISNUMBER(BV12),IF(DirectionSelector="Vertical",
IF(INDEX(ShapeYRange,BV12,1)&gt;$DK12,"down",IF(INDEX(ShapeXRange,BV12,1)&gt;$DJ12,"left","right")),
IF(INDEX(ShapeXRange,BV12,1)&gt;$DJ12,"left",IF(INDEX(ShapeYRange,BV12,1)&gt;$DK12,"down","top"))),"")</f>
        <v/>
      </c>
      <c r="CZ12" s="208" t="str">
        <f t="array" aca="1" ref="CZ12" ca="1">IF(ISNUMBER(BW12),IF(DirectionSelector="Vertical",
IF(INDEX(ShapeYRange,BW12,1)&gt;$DK12,"down",IF(INDEX(ShapeXRange,BW12,1)&gt;$DJ12,"left","right")),
IF(INDEX(ShapeXRange,BW12,1)&gt;$DJ12,"left",IF(INDEX(ShapeYRange,BW12,1)&gt;$DK12,"down","top"))),"")</f>
        <v/>
      </c>
      <c r="DA12" s="208" t="str">
        <f t="array" aca="1" ref="DA12" ca="1">IF(ISNUMBER(BX12),IF(DirectionSelector="Vertical",
IF(INDEX(ShapeYRange,BX12,1)&gt;$DK12,"down",IF(INDEX(ShapeXRange,BX12,1)&gt;$DJ12,"left","right")),
IF(INDEX(ShapeXRange,BX12,1)&gt;$DJ12,"left",IF(INDEX(ShapeYRange,BX12,1)&gt;$DK12,"down","top"))),"")</f>
        <v/>
      </c>
      <c r="DB12" s="208" t="str">
        <f t="array" aca="1" ref="DB12" ca="1">IF(ISNUMBER(BY12),IF(DirectionSelector="Vertical",
IF(INDEX(ShapeYRange,BY12,1)&gt;$DK12,"down",IF(INDEX(ShapeXRange,BY12,1)&gt;$DJ12,"left","right")),
IF(INDEX(ShapeXRange,BY12,1)&gt;$DJ12,"left",IF(INDEX(ShapeYRange,BY12,1)&gt;$DK12,"down","top"))),"")</f>
        <v/>
      </c>
      <c r="DD12" s="209" t="str">
        <f t="array" aca="1" ref="DD12" ca="1">IF(CQ12="","",MIN(IF($L$7:$L$21=CQ12,ShapeXRange,999999999))-15)</f>
        <v/>
      </c>
      <c r="DE12" s="210" t="str">
        <f t="array" aca="1" ref="DE12" ca="1">IF(CQ12="","",MIN(IF($L$7:$L$21=CQ12,ShapeYRange,999999999))-20)</f>
        <v/>
      </c>
      <c r="DF12" s="210" t="str">
        <f t="array" aca="1" ref="DF12" ca="1">IF(CQ12="","",MAX(IF($L$7:$L$21=CQ12,ShapeXRange,0))-DD12+$DL$5+15)</f>
        <v/>
      </c>
      <c r="DG12" s="210" t="str">
        <f t="array" aca="1" ref="DG12" ca="1">IF(CQ12="","",MAX(IF($L$7:$L$21=CQ12,ShapeYRange,0))-DE12+$DM$5+10)</f>
        <v/>
      </c>
      <c r="DH12" s="151"/>
      <c r="DI12" s="151">
        <v>184</v>
      </c>
      <c r="DJ12" s="211">
        <f t="shared" ca="1" si="8"/>
        <v>458</v>
      </c>
      <c r="DK12" s="211">
        <f t="shared" ca="1" si="9"/>
        <v>174</v>
      </c>
      <c r="DL12" s="211">
        <f t="shared" ca="1" si="10"/>
        <v>96</v>
      </c>
      <c r="DM12" s="211">
        <f t="shared" ca="1" si="11"/>
        <v>64</v>
      </c>
      <c r="DN12" s="211">
        <f t="shared" ca="1" si="12"/>
        <v>5</v>
      </c>
      <c r="DO12" s="211" t="str">
        <f t="shared" ca="1" si="13"/>
        <v>Marketing materials Create</v>
      </c>
      <c r="DP12" s="211">
        <f ca="1">IF($C12="-","-",IF(LEN(N12)=0,1,IFERROR(MATCH(N12,Dashboard!$S$28:$S$34,0),1)))</f>
        <v>4</v>
      </c>
      <c r="DQ12" s="211">
        <f t="array" aca="1" ref="DQ12" ca="1">IF(C12="-","-",MAX(IF(ShapeYRange=DK12,ShapeXRange,0))+$DL$5+GapXDiff)</f>
        <v>594</v>
      </c>
      <c r="DR12" s="211">
        <f t="array" aca="1" ref="DR12" ca="1">IF(C12="-","-",MAX(IF(ShapeXRange=DJ12,ShapeYRange,0))+$DM$5+GapYDiff)</f>
        <v>362</v>
      </c>
      <c r="DZ12" s="197">
        <f t="shared" ca="1" si="14"/>
        <v>0</v>
      </c>
      <c r="EA12" s="197">
        <f t="shared" ca="1" si="15"/>
        <v>0</v>
      </c>
      <c r="EB12" s="197">
        <f t="shared" ca="1" si="16"/>
        <v>0</v>
      </c>
      <c r="EC12" s="197">
        <f t="shared" ca="1" si="17"/>
        <v>0</v>
      </c>
      <c r="ED12" s="197">
        <f t="shared" ca="1" si="18"/>
        <v>0</v>
      </c>
      <c r="EE12" s="197">
        <f t="shared" ca="1" si="19"/>
        <v>0</v>
      </c>
      <c r="EF12" s="197">
        <f t="shared" ca="1" si="20"/>
        <v>0</v>
      </c>
      <c r="EG12" s="119"/>
      <c r="EH12" s="119"/>
      <c r="EI12" s="119" t="str">
        <f>IFERROR(IF(Dashboard!U18="!",1,""),1)</f>
        <v/>
      </c>
      <c r="EK12" s="119">
        <v>6</v>
      </c>
      <c r="EL12" s="121" t="s">
        <v>141</v>
      </c>
      <c r="EM12" s="197">
        <f t="shared" ca="1" si="21"/>
        <v>0</v>
      </c>
      <c r="EN12" s="197">
        <f t="shared" si="27"/>
        <v>42</v>
      </c>
    </row>
    <row r="13" spans="2:145" x14ac:dyDescent="0.25">
      <c r="B13" s="212" t="str">
        <f t="shared" ca="1" si="22"/>
        <v>ShapeIndex7</v>
      </c>
      <c r="C13" s="213">
        <f t="shared" ca="1" si="28"/>
        <v>7</v>
      </c>
      <c r="D13" s="189" t="str">
        <f ca="1">IF(COUNTA(OFFSET(Dashboard!$B$6,ROW(C13)-ROW($C$6),0,1,7))&gt;0,"Yes","-")</f>
        <v>Yes</v>
      </c>
      <c r="E13" s="187">
        <f t="array" aca="1" ref="E13" ca="1">IF(OR($C13="-",$C13=""),"-",1*SMALL(IF(1*Dashboard!$B$7:$B$206=0,99999999,1*Dashboard!$B$7:$B$206),C13))</f>
        <v>7</v>
      </c>
      <c r="F13" s="187" t="str">
        <f t="array" aca="1" ref="F13" ca="1">IF(OR($C13="-",$C13=""),"-",INDEX(Dashboard!C$7:C$21,MATCH($E13,1*Dashboard!$B$7:$B$21,0),1))</f>
        <v>Website Complete</v>
      </c>
      <c r="G13" s="187" t="str">
        <f t="array" aca="1" ref="G13" ca="1">IF(OR($C13="-",$C13=""),"-",IF(INDEX(Dashboard!D$7:D$21,MATCH($E13,1*Dashboard!$B$7:$B$21,0),1)=0,"",INDEX(Dashboard!D$7:D$21,MATCH($E13,1*Dashboard!$B$7:$B$21,0),1)))</f>
        <v>4</v>
      </c>
      <c r="H13" s="187">
        <f t="array" aca="1" ref="H13" ca="1">IF(OR($C13="-",$C13=""),"-",INDEX(Dashboard!F$7:F$21,MATCH($E13,1*Dashboard!$B$7:$B$21,0),1))</f>
        <v>2</v>
      </c>
      <c r="I13" s="187">
        <f t="array" aca="1" ref="I13" ca="1">IF(OR($C13="-",$C13=""),"-",INDEX(Dashboard!G$7:G$21,MATCH($E13,1*Dashboard!$B$7:$B$21,0),1))</f>
        <v>4</v>
      </c>
      <c r="J13" s="187">
        <f t="array" aca="1" ref="J13" ca="1">IF(OR($C13="-",$C13=""),"-",INDEX(Dashboard!H$7:H$21,MATCH($E13,1*Dashboard!$B$7:$B$21,0),1))</f>
        <v>2.5</v>
      </c>
      <c r="K13" s="214">
        <f t="array" aca="1" ref="K13" ca="1">IF(OR($C13="-",$C13=""),"-",INDEX(Dashboard!I$7:I$21,MATCH($E13,1*Dashboard!$B$7:$B$21,0),1))</f>
        <v>2.6666666666666665</v>
      </c>
      <c r="L13" s="187" t="str">
        <f t="array" aca="1" ref="L13" ca="1">IF(OR($C13="-",$C13=""),"",IF(INDEX(Dashboard!E$7:E$21,MATCH($E13,1*Dashboard!$B$7:$B$21,0),1)=0,"",INDEX(Dashboard!E$7:E$21,MATCH($E13,1*Dashboard!$B$7:$B$21,0),1)))</f>
        <v/>
      </c>
      <c r="M13" s="187" t="str">
        <f t="shared" ca="1" si="23"/>
        <v>Task</v>
      </c>
      <c r="N13" s="187" t="str">
        <f t="array" aca="1" ref="N13" ca="1">IF(OR($C13="-",$C13=""),"-",IF(INDEX(Dashboard!O$7:O$206,MATCH($E13,1*Dashboard!$B$7:$B$206,0),1)=0,"",INDEX(Dashboard!O$7:O$206,MATCH($E13,1*Dashboard!$B$7:$B$206,0),1)))</f>
        <v>Yellow</v>
      </c>
      <c r="O13" s="133"/>
      <c r="P13" s="215">
        <f t="shared" ca="1" si="0"/>
        <v>6.5666666666666682</v>
      </c>
      <c r="Q13" s="215">
        <f t="shared" ca="1" si="1"/>
        <v>9.2333333333333343</v>
      </c>
      <c r="R13" s="215">
        <f t="shared" ca="1" si="2"/>
        <v>6.5666666666666682</v>
      </c>
      <c r="S13" s="215">
        <f t="shared" ca="1" si="3"/>
        <v>9.2333333333333343</v>
      </c>
      <c r="T13" s="215">
        <f t="shared" ca="1" si="4"/>
        <v>0</v>
      </c>
      <c r="V13" s="205">
        <f t="array" aca="1" ref="V13" ca="1">IF(AT13="",0,INDEX($Q$7:$Q$206,MATCH(""&amp;AT13,""&amp;$E$7:$E$21,0)))</f>
        <v>6.5666666666666682</v>
      </c>
      <c r="W13" s="205">
        <f t="array" aca="1" ref="W13" ca="1">IF(AU13="",0,INDEX($Q$7:$Q$206,MATCH(""&amp;AU13,""&amp;$E$7:$E$21,0)))</f>
        <v>0</v>
      </c>
      <c r="X13" s="205">
        <f t="array" aca="1" ref="X13" ca="1">IF(AV13="",0,INDEX($Q$7:$Q$206,MATCH(""&amp;AV13,""&amp;$E$7:$E$21,0)))</f>
        <v>0</v>
      </c>
      <c r="Y13" s="205">
        <f t="array" aca="1" ref="Y13" ca="1">IF(AW13="",0,INDEX($Q$7:$Q$206,MATCH(""&amp;AW13,""&amp;$E$7:$E$21,0)))</f>
        <v>0</v>
      </c>
      <c r="Z13" s="205">
        <f t="array" aca="1" ref="Z13" ca="1">IF(AX13="",0,INDEX($Q$7:$Q$206,MATCH(""&amp;AX13,""&amp;$E$7:$E$21,0)))</f>
        <v>0</v>
      </c>
      <c r="AA13" s="205">
        <f t="array" aca="1" ref="AA13" ca="1">IF(AY13="",0,INDEX($Q$7:$Q$206,MATCH(""&amp;AY13,""&amp;$E$7:$E$21,0)))</f>
        <v>0</v>
      </c>
      <c r="AB13" s="205">
        <f t="array" aca="1" ref="AB13" ca="1">IF(AZ13="",0,INDEX($Q$7:$Q$206,MATCH(""&amp;AZ13,""&amp;$E$7:$E$21,0)))</f>
        <v>0</v>
      </c>
      <c r="AC13" s="205">
        <f t="array" aca="1" ref="AC13" ca="1">IF(BA13="",0,INDEX($Q$7:$Q$206,MATCH(""&amp;BA13,""&amp;$E$7:$E$21,0)))</f>
        <v>0</v>
      </c>
      <c r="AD13" s="205">
        <f t="array" aca="1" ref="AD13" ca="1">IF(BB13="",0,INDEX($Q$7:$Q$206,MATCH(""&amp;BB13,""&amp;$E$7:$E$21,0)))</f>
        <v>0</v>
      </c>
      <c r="AE13" s="205">
        <f t="array" aca="1" ref="AE13" ca="1">IF(BC13="",0,INDEX($Q$7:$Q$206,MATCH(""&amp;BC13,""&amp;$E$7:$E$21,0)))</f>
        <v>0</v>
      </c>
      <c r="AF13" s="131"/>
      <c r="AG13" s="205">
        <f t="array" aca="1" ref="AG13" ca="1">IF(BE13="","",INDEX($R$7:$R$21,MATCH(""&amp;BE13,""&amp;$E$7:$E$21,0)))</f>
        <v>9.2333333333333343</v>
      </c>
      <c r="AH13" s="205" t="str">
        <f t="array" aca="1" ref="AH13" ca="1">IF(BF13="","",INDEX($R$7:$R$21,MATCH(""&amp;BF13,""&amp;$E$7:$E$21,0)))</f>
        <v/>
      </c>
      <c r="AI13" s="205" t="str">
        <f t="array" aca="1" ref="AI13" ca="1">IF(BG13="","",INDEX($R$7:$R$21,MATCH(""&amp;BG13,""&amp;$E$7:$E$21,0)))</f>
        <v/>
      </c>
      <c r="AJ13" s="205" t="str">
        <f t="array" aca="1" ref="AJ13" ca="1">IF(BH13="","",INDEX($R$7:$R$21,MATCH(""&amp;BH13,""&amp;$E$7:$E$21,0)))</f>
        <v/>
      </c>
      <c r="AK13" s="205" t="str">
        <f t="array" aca="1" ref="AK13" ca="1">IF(BI13="","",INDEX($R$7:$R$21,MATCH(""&amp;BI13,""&amp;$E$7:$E$21,0)))</f>
        <v/>
      </c>
      <c r="AL13" s="205" t="str">
        <f t="array" aca="1" ref="AL13" ca="1">IF(BJ13="","",INDEX($R$7:$R$21,MATCH(""&amp;BJ13,""&amp;$E$7:$E$21,0)))</f>
        <v/>
      </c>
      <c r="AM13" s="205" t="str">
        <f t="array" aca="1" ref="AM13" ca="1">IF(BK13="","",INDEX($R$7:$R$21,MATCH(""&amp;BK13,""&amp;$E$7:$E$21,0)))</f>
        <v/>
      </c>
      <c r="AN13" s="205" t="str">
        <f t="array" aca="1" ref="AN13" ca="1">IF(BL13="","",INDEX($R$7:$R$21,MATCH(""&amp;BL13,""&amp;$E$7:$E$21,0)))</f>
        <v/>
      </c>
      <c r="AO13" s="205" t="str">
        <f t="array" aca="1" ref="AO13" ca="1">IF(BM13="","",INDEX($R$7:$R$21,MATCH(""&amp;BM13,""&amp;$E$7:$E$21,0)))</f>
        <v/>
      </c>
      <c r="AP13" s="205" t="str">
        <f t="array" aca="1" ref="AP13" ca="1">IF(BN13="","",INDEX($R$7:$R$21,MATCH(""&amp;BN13,""&amp;$E$7:$E$21,0)))</f>
        <v/>
      </c>
      <c r="AR13" s="216" t="str">
        <f t="shared" ca="1" si="5"/>
        <v>Y</v>
      </c>
      <c r="AT13" s="201" t="str">
        <f t="array" aca="1" ref="AT13" ca="1">IF($C13="-","-",IF($G$6=$EL$24,TRIM(MID(SUBSTITUTE($G13,",",REPT(" ",LEN($G13))),(AT$6-1)*LEN($G13)+1,LEN($G13))),
IFERROR(INDEX(IDSourceRange,IF(MOD(SMALL(IF((""&amp;$BO$7:$BO$1821)=(""&amp;$E13),ROW($BO$7:$BO$1821)-ROW(INDEX($BO$7:$BO$1821,1,1))+1),AT$6),15)=0,15,MOD(SMALL(IF((""&amp;$BO$7:$BO$1821)=(""&amp;$E13),ROW($BO$7:$BO$1821)-ROW(INDEX($BO$7:$BO$1821,1,1))+1),AT$6),15)),1),"")))</f>
        <v>4</v>
      </c>
      <c r="AU13" s="201" t="str">
        <f t="array" aca="1" ref="AU13" ca="1">IF($C13="-","-",IF($G$6=$EL$24,TRIM(MID(SUBSTITUTE($G13,",",REPT(" ",LEN($G13))),(AU$6-1)*LEN($G13)+1,LEN($G13))),
IFERROR(INDEX(IDSourceRange,IF(MOD(SMALL(IF((""&amp;$BO$7:$BO$1821)=(""&amp;$E13),ROW($BO$7:$BO$1821)-ROW(INDEX($BO$7:$BO$1821,1,1))+1),AU$6),15)=0,15,MOD(SMALL(IF((""&amp;$BO$7:$BO$1821)=(""&amp;$E13),ROW($BO$7:$BO$1821)-ROW(INDEX($BO$7:$BO$1821,1,1))+1),AU$6),15)),1),"")))</f>
        <v/>
      </c>
      <c r="AV13" s="201" t="str">
        <f t="array" aca="1" ref="AV13" ca="1">IF($C13="-","-",IF($G$6=$EL$24,TRIM(MID(SUBSTITUTE($G13,",",REPT(" ",LEN($G13))),(AV$6-1)*LEN($G13)+1,LEN($G13))),
IFERROR(INDEX(IDSourceRange,IF(MOD(SMALL(IF((""&amp;$BO$7:$BO$1821)=(""&amp;$E13),ROW($BO$7:$BO$1821)-ROW(INDEX($BO$7:$BO$1821,1,1))+1),AV$6),15)=0,15,MOD(SMALL(IF((""&amp;$BO$7:$BO$1821)=(""&amp;$E13),ROW($BO$7:$BO$1821)-ROW(INDEX($BO$7:$BO$1821,1,1))+1),AV$6),15)),1),"")))</f>
        <v/>
      </c>
      <c r="AW13" s="201" t="str">
        <f t="array" aca="1" ref="AW13" ca="1">IF($C13="-","-",IF($G$6=$EL$24,TRIM(MID(SUBSTITUTE($G13,",",REPT(" ",LEN($G13))),(AW$6-1)*LEN($G13)+1,LEN($G13))),
IFERROR(INDEX(IDSourceRange,IF(MOD(SMALL(IF((""&amp;$BO$7:$BO$1821)=(""&amp;$E13),ROW($BO$7:$BO$1821)-ROW(INDEX($BO$7:$BO$1821,1,1))+1),AW$6),15)=0,15,MOD(SMALL(IF((""&amp;$BO$7:$BO$1821)=(""&amp;$E13),ROW($BO$7:$BO$1821)-ROW(INDEX($BO$7:$BO$1821,1,1))+1),AW$6),15)),1),"")))</f>
        <v/>
      </c>
      <c r="AX13" s="201" t="str">
        <f t="array" aca="1" ref="AX13" ca="1">IF($C13="-","-",IF($G$6=$EL$24,TRIM(MID(SUBSTITUTE($G13,",",REPT(" ",LEN($G13))),(AX$6-1)*LEN($G13)+1,LEN($G13))),
IFERROR(INDEX(IDSourceRange,IF(MOD(SMALL(IF((""&amp;$BO$7:$BO$1821)=(""&amp;$E13),ROW($BO$7:$BO$1821)-ROW(INDEX($BO$7:$BO$1821,1,1))+1),AX$6),15)=0,15,MOD(SMALL(IF((""&amp;$BO$7:$BO$1821)=(""&amp;$E13),ROW($BO$7:$BO$1821)-ROW(INDEX($BO$7:$BO$1821,1,1))+1),AX$6),15)),1),"")))</f>
        <v/>
      </c>
      <c r="AY13" s="201" t="str">
        <f t="array" aca="1" ref="AY13" ca="1">IF($C13="-","-",IF($G$6=$EL$24,TRIM(MID(SUBSTITUTE($G13,",",REPT(" ",LEN($G13))),(AY$6-1)*LEN($G13)+1,LEN($G13))),
IFERROR(INDEX(IDSourceRange,IF(MOD(SMALL(IF((""&amp;$BO$7:$BO$1821)=(""&amp;$E13),ROW($BO$7:$BO$1821)-ROW(INDEX($BO$7:$BO$1821,1,1))+1),AY$6),15)=0,15,MOD(SMALL(IF((""&amp;$BO$7:$BO$1821)=(""&amp;$E13),ROW($BO$7:$BO$1821)-ROW(INDEX($BO$7:$BO$1821,1,1))+1),AY$6),15)),1),"")))</f>
        <v/>
      </c>
      <c r="AZ13" s="201" t="str">
        <f t="array" aca="1" ref="AZ13" ca="1">IF($C13="-","-",IF($G$6=$EL$24,TRIM(MID(SUBSTITUTE($G13,",",REPT(" ",LEN($G13))),(AZ$6-1)*LEN($G13)+1,LEN($G13))),
IFERROR(INDEX(IDSourceRange,IF(MOD(SMALL(IF((""&amp;$BO$7:$BO$1821)=(""&amp;$E13),ROW($BO$7:$BO$1821)-ROW(INDEX($BO$7:$BO$1821,1,1))+1),AZ$6),15)=0,15,MOD(SMALL(IF((""&amp;$BO$7:$BO$1821)=(""&amp;$E13),ROW($BO$7:$BO$1821)-ROW(INDEX($BO$7:$BO$1821,1,1))+1),AZ$6),15)),1),"")))</f>
        <v/>
      </c>
      <c r="BA13" s="201" t="str">
        <f t="array" aca="1" ref="BA13" ca="1">IF($C13="-","-",IF($G$6=$EL$24,TRIM(MID(SUBSTITUTE($G13,",",REPT(" ",LEN($G13))),(BA$6-1)*LEN($G13)+1,LEN($G13))),
IFERROR(INDEX(IDSourceRange,IF(MOD(SMALL(IF((""&amp;$BO$7:$BO$1821)=(""&amp;$E13),ROW($BO$7:$BO$1821)-ROW(INDEX($BO$7:$BO$1821,1,1))+1),BA$6),15)=0,15,MOD(SMALL(IF((""&amp;$BO$7:$BO$1821)=(""&amp;$E13),ROW($BO$7:$BO$1821)-ROW(INDEX($BO$7:$BO$1821,1,1))+1),BA$6),15)),1),"")))</f>
        <v/>
      </c>
      <c r="BB13" s="201" t="str">
        <f t="array" aca="1" ref="BB13" ca="1">IF($C13="-","-",IF($G$6=$EL$24,TRIM(MID(SUBSTITUTE($G13,",",REPT(" ",LEN($G13))),(BB$6-1)*LEN($G13)+1,LEN($G13))),
IFERROR(INDEX(IDSourceRange,IF(MOD(SMALL(IF((""&amp;$BO$7:$BO$1821)=(""&amp;$E13),ROW($BO$7:$BO$1821)-ROW(INDEX($BO$7:$BO$1821,1,1))+1),BB$6),15)=0,15,MOD(SMALL(IF((""&amp;$BO$7:$BO$1821)=(""&amp;$E13),ROW($BO$7:$BO$1821)-ROW(INDEX($BO$7:$BO$1821,1,1))+1),BB$6),15)),1),"")))</f>
        <v/>
      </c>
      <c r="BC13" s="201" t="str">
        <f t="array" aca="1" ref="BC13" ca="1">IF($C13="-","-",IF($G$6=$EL$24,TRIM(MID(SUBSTITUTE($G13,",",REPT(" ",LEN($G13))),(BC$6-1)*LEN($G13)+1,LEN($G13))),
IFERROR(INDEX(IDSourceRange,IF(MOD(SMALL(IF((""&amp;$BO$7:$BO$1821)=(""&amp;$E13),ROW($BO$7:$BO$1821)-ROW(INDEX($BO$7:$BO$1821,1,1))+1),BC$6),15)=0,15,MOD(SMALL(IF((""&amp;$BO$7:$BO$1821)=(""&amp;$E13),ROW($BO$7:$BO$1821)-ROW(INDEX($BO$7:$BO$1821,1,1))+1),BC$6),15)),1),"")))</f>
        <v/>
      </c>
      <c r="BD13" s="201" t="str">
        <f t="shared" ca="1" si="29"/>
        <v>4</v>
      </c>
      <c r="BE13" s="229">
        <f t="array" aca="1" ref="BE13" ca="1">IF($C13="-","-",IF($G$6=$EL$23,IFERROR(1*TRIM(MID(SUBSTITUTE($G13,",",REPT(" ",LEN($G13))),(AT$6-1)*LEN($G13)+1,LEN($G13))),""),
IFERROR(INDEX(IDSourceRange,IF(MOD(SMALL(IF((""&amp;$BD$7:$BD$1821)=(""&amp;$E13),ROW($BD$7:$BD$1821)-ROW(INDEX($BD$7:$BD$1821,1,1))+1),BE$6),15)=0,15,MOD(SMALL(IF((""&amp;$BD$7:$BD$1821)=(""&amp;$E13),ROW($BD$7:$BD$1821)-ROW(INDEX($BD$7:$BD$1821,1,1))+1),BE$6),15)),1),"")))</f>
        <v>9</v>
      </c>
      <c r="BF13" s="201" t="str">
        <f t="array" aca="1" ref="BF13" ca="1">IF($C13="-","-",IF($G$6=$EL$23,IFERROR(1*TRIM(MID(SUBSTITUTE($G13,",",REPT(" ",LEN($G13))),(AU$6-1)*LEN($G13)+1,LEN($G13))),""),
IFERROR(INDEX(IDSourceRange,IF(MOD(SMALL(IF((""&amp;$BD$7:$BD$1821)=(""&amp;$E13),ROW($BD$7:$BD$1821)-ROW(INDEX($BD$7:$BD$1821,1,1))+1),BF$6),15)=0,15,MOD(SMALL(IF((""&amp;$BD$7:$BD$1821)=(""&amp;$E13),ROW($BD$7:$BD$1821)-ROW(INDEX($BD$7:$BD$1821,1,1))+1),BF$6),15)),1),"")))</f>
        <v/>
      </c>
      <c r="BG13" s="201" t="str">
        <f t="array" aca="1" ref="BG13" ca="1">IF($C13="-","-",IF($G$6=$EL$23,IFERROR(1*TRIM(MID(SUBSTITUTE($G13,",",REPT(" ",LEN($G13))),(AV$6-1)*LEN($G13)+1,LEN($G13))),""),
IFERROR(INDEX(IDSourceRange,IF(MOD(SMALL(IF((""&amp;$BD$7:$BD$1821)=(""&amp;$E13),ROW($BD$7:$BD$1821)-ROW(INDEX($BD$7:$BD$1821,1,1))+1),BG$6),15)=0,15,MOD(SMALL(IF((""&amp;$BD$7:$BD$1821)=(""&amp;$E13),ROW($BD$7:$BD$1821)-ROW(INDEX($BD$7:$BD$1821,1,1))+1),BG$6),15)),1),"")))</f>
        <v/>
      </c>
      <c r="BH13" s="201" t="str">
        <f t="array" aca="1" ref="BH13" ca="1">IF($C13="-","-",IF($G$6=$EL$23,IFERROR(1*TRIM(MID(SUBSTITUTE($G13,",",REPT(" ",LEN($G13))),(AW$6-1)*LEN($G13)+1,LEN($G13))),""),
IFERROR(INDEX(IDSourceRange,IF(MOD(SMALL(IF((""&amp;$BD$7:$BD$1821)=(""&amp;$E13),ROW($BD$7:$BD$1821)-ROW(INDEX($BD$7:$BD$1821,1,1))+1),BH$6),15)=0,15,MOD(SMALL(IF((""&amp;$BD$7:$BD$1821)=(""&amp;$E13),ROW($BD$7:$BD$1821)-ROW(INDEX($BD$7:$BD$1821,1,1))+1),BH$6),15)),1),"")))</f>
        <v/>
      </c>
      <c r="BI13" s="201" t="str">
        <f t="array" aca="1" ref="BI13" ca="1">IF($C13="-","-",IF($G$6=$EL$23,IFERROR(1*TRIM(MID(SUBSTITUTE($G13,",",REPT(" ",LEN($G13))),(AX$6-1)*LEN($G13)+1,LEN($G13))),""),
IFERROR(INDEX(IDSourceRange,IF(MOD(SMALL(IF((""&amp;$BD$7:$BD$1821)=(""&amp;$E13),ROW($BD$7:$BD$1821)-ROW(INDEX($BD$7:$BD$1821,1,1))+1),BI$6),15)=0,15,MOD(SMALL(IF((""&amp;$BD$7:$BD$1821)=(""&amp;$E13),ROW($BD$7:$BD$1821)-ROW(INDEX($BD$7:$BD$1821,1,1))+1),BI$6),15)),1),"")))</f>
        <v/>
      </c>
      <c r="BJ13" s="201" t="str">
        <f t="array" aca="1" ref="BJ13" ca="1">IF($C13="-","-",IF($G$6=$EL$23,IFERROR(1*TRIM(MID(SUBSTITUTE($G13,",",REPT(" ",LEN($G13))),(AY$6-1)*LEN($G13)+1,LEN($G13))),""),
IFERROR(INDEX(IDSourceRange,IF(MOD(SMALL(IF((""&amp;$BD$7:$BD$1821)=(""&amp;$E13),ROW($BD$7:$BD$1821)-ROW(INDEX($BD$7:$BD$1821,1,1))+1),BJ$6),15)=0,15,MOD(SMALL(IF((""&amp;$BD$7:$BD$1821)=(""&amp;$E13),ROW($BD$7:$BD$1821)-ROW(INDEX($BD$7:$BD$1821,1,1))+1),BJ$6),15)),1),"")))</f>
        <v/>
      </c>
      <c r="BK13" s="201" t="str">
        <f t="array" aca="1" ref="BK13" ca="1">IF($C13="-","-",IF($G$6=$EL$23,IFERROR(1*TRIM(MID(SUBSTITUTE($G13,",",REPT(" ",LEN($G13))),(AZ$6-1)*LEN($G13)+1,LEN($G13))),""),
IFERROR(INDEX(IDSourceRange,IF(MOD(SMALL(IF((""&amp;$BD$7:$BD$1821)=(""&amp;$E13),ROW($BD$7:$BD$1821)-ROW(INDEX($BD$7:$BD$1821,1,1))+1),BK$6),15)=0,15,MOD(SMALL(IF((""&amp;$BD$7:$BD$1821)=(""&amp;$E13),ROW($BD$7:$BD$1821)-ROW(INDEX($BD$7:$BD$1821,1,1))+1),BK$6),15)),1),"")))</f>
        <v/>
      </c>
      <c r="BL13" s="201" t="str">
        <f t="array" aca="1" ref="BL13" ca="1">IF($C13="-","-",IF($G$6=$EL$23,IFERROR(1*TRIM(MID(SUBSTITUTE($G13,",",REPT(" ",LEN($G13))),(BA$6-1)*LEN($G13)+1,LEN($G13))),""),
IFERROR(INDEX(IDSourceRange,IF(MOD(SMALL(IF((""&amp;$BD$7:$BD$1821)=(""&amp;$E13),ROW($BD$7:$BD$1821)-ROW(INDEX($BD$7:$BD$1821,1,1))+1),BL$6),15)=0,15,MOD(SMALL(IF((""&amp;$BD$7:$BD$1821)=(""&amp;$E13),ROW($BD$7:$BD$1821)-ROW(INDEX($BD$7:$BD$1821,1,1))+1),BL$6),15)),1),"")))</f>
        <v/>
      </c>
      <c r="BM13" s="201" t="str">
        <f t="array" aca="1" ref="BM13" ca="1">IF($C13="-","-",IF($G$6=$EL$23,IFERROR(1*TRIM(MID(SUBSTITUTE($G13,",",REPT(" ",LEN($G13))),(BB$6-1)*LEN($G13)+1,LEN($G13))),""),
IFERROR(INDEX(IDSourceRange,IF(MOD(SMALL(IF((""&amp;$BD$7:$BD$1821)=(""&amp;$E13),ROW($BD$7:$BD$1821)-ROW(INDEX($BD$7:$BD$1821,1,1))+1),BM$6),15)=0,15,MOD(SMALL(IF((""&amp;$BD$7:$BD$1821)=(""&amp;$E13),ROW($BD$7:$BD$1821)-ROW(INDEX($BD$7:$BD$1821,1,1))+1),BM$6),15)),1),"")))</f>
        <v/>
      </c>
      <c r="BN13" s="201" t="str">
        <f t="array" aca="1" ref="BN13" ca="1">IF($C13="-","-",IF($G$6=$EL$23,IFERROR(1*TRIM(MID(SUBSTITUTE($G13,",",REPT(" ",LEN($G13))),(BC$6-1)*LEN($G13)+1,LEN($G13))),""),
IFERROR(INDEX(IDSourceRange,IF(MOD(SMALL(IF((""&amp;$BD$7:$BD$1821)=(""&amp;$E13),ROW($BD$7:$BD$1821)-ROW(INDEX($BD$7:$BD$1821,1,1))+1),BN$6),15)=0,15,MOD(SMALL(IF((""&amp;$BD$7:$BD$1821)=(""&amp;$E13),ROW($BD$7:$BD$1821)-ROW(INDEX($BD$7:$BD$1821,1,1))+1),BN$6),15)),1),"")))</f>
        <v/>
      </c>
      <c r="BO13" s="201">
        <f t="shared" ca="1" si="30"/>
        <v>9</v>
      </c>
      <c r="BP13" s="231">
        <f t="array" aca="1" ref="BP13" ca="1">IF($C13="-","-",IF(LEN(BE13)=0,"",MATCH(1*BE13,1*($E$7:$E$21),0)))</f>
        <v>9</v>
      </c>
      <c r="BQ13" s="202" t="str">
        <f t="array" aca="1" ref="BQ13" ca="1">IF($C13="-","-",IF(LEN(BF13)=0,"",MATCH(1*BF13,1*($E$7:$E$21),0)))</f>
        <v/>
      </c>
      <c r="BR13" s="202" t="str">
        <f t="array" aca="1" ref="BR13" ca="1">IF($C13="-","-",IF(LEN(BG13)=0,"",MATCH(1*BG13,1*($E$7:$E$21),0)))</f>
        <v/>
      </c>
      <c r="BS13" s="202" t="str">
        <f t="array" aca="1" ref="BS13" ca="1">IF($C13="-","-",IF(LEN(BH13)=0,"",MATCH(1*BH13,1*($E$7:$E$21),0)))</f>
        <v/>
      </c>
      <c r="BT13" s="202" t="str">
        <f t="array" aca="1" ref="BT13" ca="1">IF($C13="-","-",IF(LEN(BI13)=0,"",MATCH(1*BI13,1*($E$7:$E$21),0)))</f>
        <v/>
      </c>
      <c r="BU13" s="202" t="str">
        <f t="array" aca="1" ref="BU13" ca="1">IF($C13="-","-",IF(LEN(BJ13)=0,"",MATCH(1*BJ13,1*($E$7:$E$21),0)))</f>
        <v/>
      </c>
      <c r="BV13" s="202" t="str">
        <f t="array" aca="1" ref="BV13" ca="1">IF($C13="-","-",IF(LEN(BK13)=0,"",MATCH(1*BK13,1*($E$7:$E$21),0)))</f>
        <v/>
      </c>
      <c r="BW13" s="202" t="str">
        <f t="array" aca="1" ref="BW13" ca="1">IF($C13="-","-",IF(LEN(BL13)=0,"",MATCH(1*BL13,1*($E$7:$E$21),0)))</f>
        <v/>
      </c>
      <c r="BX13" s="202" t="str">
        <f t="array" aca="1" ref="BX13" ca="1">IF($C13="-","-",IF(LEN(BM13)=0,"",MATCH(1*BM13,1*($E$7:$E$21),0)))</f>
        <v/>
      </c>
      <c r="BY13" s="202" t="str">
        <f t="array" aca="1" ref="BY13" ca="1">IF($C13="-","-",IF(LEN(BN13)=0,"",MATCH(1*BN13,1*($E$7:$E$21),0)))</f>
        <v/>
      </c>
      <c r="BZ13" s="203">
        <f t="array" aca="1" ref="BZ13" ca="1">IF($C13="-","-",SUM(IF(LEN(BE13:BN13)&gt;0,1,0)))</f>
        <v>1</v>
      </c>
      <c r="CA13" s="204">
        <f t="array" aca="1" ref="CA13" ca="1">IF($C13="-","-",SUM(IF(LEN(AT13:BC13)&gt;0,1,0)))</f>
        <v>1</v>
      </c>
      <c r="CC13" s="193">
        <f ca="1">IF(C13&lt;&gt;"-",IF(DirectionSelector="Vertical",StartGridX+CI13,StartGridX+Calculations!CH13),"")</f>
        <v>5</v>
      </c>
      <c r="CD13" s="193">
        <f ca="1">IF(C13&lt;&gt;"-",IF(DirectionSelector&lt;&gt;"Vertical",StartGridY+CI13,StartGridY+Calculations!CH13),"")</f>
        <v>1</v>
      </c>
      <c r="CE13" s="206" t="str">
        <f t="shared" ca="1" si="24"/>
        <v>458-268</v>
      </c>
      <c r="CF13" s="207">
        <f t="shared" ca="1" si="25"/>
        <v>4</v>
      </c>
      <c r="CG13" s="193">
        <f t="shared" ca="1" si="26"/>
        <v>7</v>
      </c>
      <c r="CH13" s="193">
        <f t="shared" ca="1" si="6"/>
        <v>3</v>
      </c>
      <c r="CI13" s="193">
        <f t="array" aca="1" ref="CI13" ca="1">IF(CM13="-",CJ13,IF(SMALL(IF($CM$7:$CM$21=CM13,$CJ$7:$CJ$21,999999),CP13)=999999,CJ13,SMALL(IF($CM$7:$CM$21=CM13,$CJ$7:$CJ$21,999999),CP13)))</f>
        <v>-1</v>
      </c>
      <c r="CJ13" s="193">
        <f ca="1">IF(C13&lt;&gt;"-",(COUNTIF($CH$7:CH13,CH13))-(1+COUNTIF($CH$7:$CH$21,CH13))/2,"-")</f>
        <v>0</v>
      </c>
      <c r="CK13" s="193">
        <f t="shared" ca="1" si="7"/>
        <v>1</v>
      </c>
      <c r="CL13" s="193">
        <f t="array" aca="1" ref="CL13" ca="1">IF(C13="-","-",IF(OR(L13="-",L13=""),0, INDEX($C$7:$C$21,MATCH(L13,$L$7:$L$21,0),1)))</f>
        <v>0</v>
      </c>
      <c r="CM13" s="193">
        <f t="array" aca="1" ref="CM13" ca="1">IF(SUM(IF(IFERROR(($CH$7:$CH$21=CH13)/($CL$7:$CL$21=CL13),0),1,0))=COUNTIF($CH$7:$CH$21,CH13),"-",CH13)</f>
        <v>3</v>
      </c>
      <c r="CN13" s="193">
        <f ca="1">IF(ISNUMBER(CM13),IF(SUM(($CM$7:$CM$21=CM13)*($CL$7:$CL$21&lt;CL13))&gt;0,MAX(IF(($CM$7:$CM$21=CM13)*($CL$7:$CL$21&lt;CL13),$CN$7:$CN$21,0))+COUNTIF($CL$7:CL13,CL13),SUM(IF($CL$7:CL13&amp;$CH$7:CH13=CL13&amp;CH13,1,0))),"-")</f>
        <v>1</v>
      </c>
      <c r="CO13" s="193">
        <f t="array" aca="1" ref="CO13" ca="1">IF(CN13="-","-",SUMPRODUCT(($CM$7:$CM$21=CM13)*(CL13&lt;$CL$7:$CL$21)*($CN$7:$CN$21=CN13))+1)</f>
        <v>2</v>
      </c>
      <c r="CP13" s="193">
        <f t="array" aca="1" ref="CP13" ca="1">IF(CO13="-","-",CN13+(CO13-1)*MAX(IF(($CL$7:$CL$21=CL13)*($CO$7:$CO$21=1),$CN$7:$CN$21,0)))</f>
        <v>1</v>
      </c>
      <c r="CQ13" s="193" t="str">
        <f t="array" aca="1" ref="CQ13" ca="1">IFERROR(INDEX($L$7:$L$21,MATCH(0,IF($L$7:$L$21="",1,COUNTIF($CQ$6:CQ12,$L$7:$L$21)),0),1),"")</f>
        <v/>
      </c>
      <c r="CR13" s="147"/>
      <c r="CS13" s="208" t="str">
        <f t="array" aca="1" ref="CS13" ca="1">IF(ISNUMBER(BP13),IF(DirectionSelector="Vertical",
IF(INDEX(ShapeYRange,BP13,1)&gt;$DK13,"down",IF(INDEX(ShapeXRange,BP13,1)&gt;$DJ13,"left","right")),
IF(INDEX(ShapeXRange,BP13,1)&gt;$DJ13,"left",IF(INDEX(ShapeYRange,BP13,1)&gt;$DK13,"down","top"))),"")</f>
        <v>left</v>
      </c>
      <c r="CT13" s="208" t="str">
        <f t="array" aca="1" ref="CT13" ca="1">IF(ISNUMBER(BQ13),IF(DirectionSelector="Vertical",
IF(INDEX(ShapeYRange,BQ13,1)&gt;$DK13,"down",IF(INDEX(ShapeXRange,BQ13,1)&gt;$DJ13,"left","right")),
IF(INDEX(ShapeXRange,BQ13,1)&gt;$DJ13,"left",IF(INDEX(ShapeYRange,BQ13,1)&gt;$DK13,"down","top"))),"")</f>
        <v/>
      </c>
      <c r="CU13" s="208" t="str">
        <f t="array" aca="1" ref="CU13" ca="1">IF(ISNUMBER(BR13),IF(DirectionSelector="Vertical",
IF(INDEX(ShapeYRange,BR13,1)&gt;$DK13,"down",IF(INDEX(ShapeXRange,BR13,1)&gt;$DJ13,"left","right")),
IF(INDEX(ShapeXRange,BR13,1)&gt;$DJ13,"left",IF(INDEX(ShapeYRange,BR13,1)&gt;$DK13,"down","top"))),"")</f>
        <v/>
      </c>
      <c r="CV13" s="208" t="str">
        <f t="array" aca="1" ref="CV13" ca="1">IF(ISNUMBER(BS13),IF(DirectionSelector="Vertical",
IF(INDEX(ShapeYRange,BS13,1)&gt;$DK13,"down",IF(INDEX(ShapeXRange,BS13,1)&gt;$DJ13,"left","right")),
IF(INDEX(ShapeXRange,BS13,1)&gt;$DJ13,"left",IF(INDEX(ShapeYRange,BS13,1)&gt;$DK13,"down","top"))),"")</f>
        <v/>
      </c>
      <c r="CW13" s="208" t="str">
        <f t="array" aca="1" ref="CW13" ca="1">IF(ISNUMBER(BT13),IF(DirectionSelector="Vertical",
IF(INDEX(ShapeYRange,BT13,1)&gt;$DK13,"down",IF(INDEX(ShapeXRange,BT13,1)&gt;$DJ13,"left","right")),
IF(INDEX(ShapeXRange,BT13,1)&gt;$DJ13,"left",IF(INDEX(ShapeYRange,BT13,1)&gt;$DK13,"down","top"))),"")</f>
        <v/>
      </c>
      <c r="CX13" s="208" t="str">
        <f t="array" aca="1" ref="CX13" ca="1">IF(ISNUMBER(BU13),IF(DirectionSelector="Vertical",
IF(INDEX(ShapeYRange,BU13,1)&gt;$DK13,"down",IF(INDEX(ShapeXRange,BU13,1)&gt;$DJ13,"left","right")),
IF(INDEX(ShapeXRange,BU13,1)&gt;$DJ13,"left",IF(INDEX(ShapeYRange,BU13,1)&gt;$DK13,"down","top"))),"")</f>
        <v/>
      </c>
      <c r="CY13" s="208" t="str">
        <f t="array" aca="1" ref="CY13" ca="1">IF(ISNUMBER(BV13),IF(DirectionSelector="Vertical",
IF(INDEX(ShapeYRange,BV13,1)&gt;$DK13,"down",IF(INDEX(ShapeXRange,BV13,1)&gt;$DJ13,"left","right")),
IF(INDEX(ShapeXRange,BV13,1)&gt;$DJ13,"left",IF(INDEX(ShapeYRange,BV13,1)&gt;$DK13,"down","top"))),"")</f>
        <v/>
      </c>
      <c r="CZ13" s="208" t="str">
        <f t="array" aca="1" ref="CZ13" ca="1">IF(ISNUMBER(BW13),IF(DirectionSelector="Vertical",
IF(INDEX(ShapeYRange,BW13,1)&gt;$DK13,"down",IF(INDEX(ShapeXRange,BW13,1)&gt;$DJ13,"left","right")),
IF(INDEX(ShapeXRange,BW13,1)&gt;$DJ13,"left",IF(INDEX(ShapeYRange,BW13,1)&gt;$DK13,"down","top"))),"")</f>
        <v/>
      </c>
      <c r="DA13" s="208" t="str">
        <f t="array" aca="1" ref="DA13" ca="1">IF(ISNUMBER(BX13),IF(DirectionSelector="Vertical",
IF(INDEX(ShapeYRange,BX13,1)&gt;$DK13,"down",IF(INDEX(ShapeXRange,BX13,1)&gt;$DJ13,"left","right")),
IF(INDEX(ShapeXRange,BX13,1)&gt;$DJ13,"left",IF(INDEX(ShapeYRange,BX13,1)&gt;$DK13,"down","top"))),"")</f>
        <v/>
      </c>
      <c r="DB13" s="208" t="str">
        <f t="array" aca="1" ref="DB13" ca="1">IF(ISNUMBER(BY13),IF(DirectionSelector="Vertical",
IF(INDEX(ShapeYRange,BY13,1)&gt;$DK13,"down",IF(INDEX(ShapeXRange,BY13,1)&gt;$DJ13,"left","right")),
IF(INDEX(ShapeXRange,BY13,1)&gt;$DJ13,"left",IF(INDEX(ShapeYRange,BY13,1)&gt;$DK13,"down","top"))),"")</f>
        <v/>
      </c>
      <c r="DD13" s="209" t="str">
        <f t="array" aca="1" ref="DD13" ca="1">IF(CQ13="","",MIN(IF($L$7:$L$21=CQ13,ShapeXRange,999999999))-15)</f>
        <v/>
      </c>
      <c r="DE13" s="210" t="str">
        <f t="array" aca="1" ref="DE13" ca="1">IF(CQ13="","",MIN(IF($L$7:$L$21=CQ13,ShapeYRange,999999999))-20)</f>
        <v/>
      </c>
      <c r="DF13" s="210" t="str">
        <f t="array" aca="1" ref="DF13" ca="1">IF(CQ13="","",MAX(IF($L$7:$L$21=CQ13,ShapeXRange,0))-DD13+$DL$5+15)</f>
        <v/>
      </c>
      <c r="DG13" s="210" t="str">
        <f t="array" aca="1" ref="DG13" ca="1">IF(CQ13="","",MAX(IF($L$7:$L$21=CQ13,ShapeYRange,0))-DE13+$DM$5+10)</f>
        <v/>
      </c>
      <c r="DH13" s="151"/>
      <c r="DI13" s="151">
        <v>268</v>
      </c>
      <c r="DJ13" s="211">
        <f t="shared" ca="1" si="8"/>
        <v>458</v>
      </c>
      <c r="DK13" s="211">
        <f t="shared" ca="1" si="9"/>
        <v>268</v>
      </c>
      <c r="DL13" s="211">
        <f t="shared" ca="1" si="10"/>
        <v>96</v>
      </c>
      <c r="DM13" s="211">
        <f t="shared" ca="1" si="11"/>
        <v>64</v>
      </c>
      <c r="DN13" s="211">
        <f t="shared" ca="1" si="12"/>
        <v>5</v>
      </c>
      <c r="DO13" s="211" t="str">
        <f t="shared" ca="1" si="13"/>
        <v>Website Complete</v>
      </c>
      <c r="DP13" s="211">
        <f ca="1">IF($C13="-","-",IF(LEN(N13)=0,1,IFERROR(MATCH(N13,Dashboard!$S$28:$S$34,0),1)))</f>
        <v>7</v>
      </c>
      <c r="DQ13" s="211">
        <f t="array" aca="1" ref="DQ13" ca="1">IF(C13="-","-",MAX(IF(ShapeYRange=DK13,ShapeXRange,0))+$DL$5+GapXDiff)</f>
        <v>594</v>
      </c>
      <c r="DR13" s="211">
        <f t="array" aca="1" ref="DR13" ca="1">IF(C13="-","-",MAX(IF(ShapeXRange=DJ13,ShapeYRange,0))+$DM$5+GapYDiff)</f>
        <v>362</v>
      </c>
      <c r="DZ13" s="197">
        <f t="shared" ca="1" si="14"/>
        <v>0</v>
      </c>
      <c r="EA13" s="197">
        <f t="shared" ca="1" si="15"/>
        <v>0</v>
      </c>
      <c r="EB13" s="197">
        <f t="shared" ca="1" si="16"/>
        <v>0</v>
      </c>
      <c r="EC13" s="197">
        <f t="shared" ca="1" si="17"/>
        <v>0</v>
      </c>
      <c r="ED13" s="197">
        <f t="shared" ca="1" si="18"/>
        <v>0</v>
      </c>
      <c r="EE13" s="197">
        <f t="shared" ca="1" si="19"/>
        <v>0</v>
      </c>
      <c r="EF13" s="197">
        <f t="shared" ca="1" si="20"/>
        <v>0</v>
      </c>
      <c r="EG13" s="119"/>
      <c r="EH13" s="119"/>
      <c r="EI13" s="119" t="str">
        <f>IFERROR(IF(Dashboard!U19="!",1,""),1)</f>
        <v/>
      </c>
      <c r="EK13" s="119">
        <v>7</v>
      </c>
      <c r="EL13" s="121" t="s">
        <v>144</v>
      </c>
      <c r="EM13" s="197">
        <f t="shared" ca="1" si="21"/>
        <v>0</v>
      </c>
      <c r="EN13" s="197">
        <f t="shared" si="27"/>
        <v>47</v>
      </c>
    </row>
    <row r="14" spans="2:145" x14ac:dyDescent="0.25">
      <c r="B14" s="212" t="str">
        <f t="shared" ca="1" si="22"/>
        <v>ShapeIndex8</v>
      </c>
      <c r="C14" s="213">
        <f t="shared" ca="1" si="28"/>
        <v>8</v>
      </c>
      <c r="D14" s="189" t="str">
        <f ca="1">IF(COUNTA(OFFSET(Dashboard!$B$6,ROW(C14)-ROW($C$6),0,1,7))&gt;0,"Yes","-")</f>
        <v>Yes</v>
      </c>
      <c r="E14" s="187">
        <f t="array" aca="1" ref="E14" ca="1">IF(OR($C14="-",$C14=""),"-",1*SMALL(IF(1*Dashboard!$B$7:$B$206=0,99999999,1*Dashboard!$B$7:$B$206),C14))</f>
        <v>8</v>
      </c>
      <c r="F14" s="187" t="str">
        <f t="array" aca="1" ref="F14" ca="1">IF(OR($C14="-",$C14=""),"-",INDEX(Dashboard!C$7:C$21,MATCH($E14,1*Dashboard!$B$7:$B$21,0),1))</f>
        <v>Finalized Content</v>
      </c>
      <c r="G14" s="187" t="str">
        <f t="array" aca="1" ref="G14" ca="1">IF(OR($C14="-",$C14=""),"-",IF(INDEX(Dashboard!D$7:D$21,MATCH($E14,1*Dashboard!$B$7:$B$21,0),1)=0,"",INDEX(Dashboard!D$7:D$21,MATCH($E14,1*Dashboard!$B$7:$B$21,0),1)))</f>
        <v>5</v>
      </c>
      <c r="H14" s="187">
        <f t="array" aca="1" ref="H14" ca="1">IF(OR($C14="-",$C14=""),"-",INDEX(Dashboard!F$7:F$21,MATCH($E14,1*Dashboard!$B$7:$B$21,0),1))</f>
        <v>2</v>
      </c>
      <c r="I14" s="187">
        <f t="array" aca="1" ref="I14" ca="1">IF(OR($C14="-",$C14=""),"-",INDEX(Dashboard!G$7:G$21,MATCH($E14,1*Dashboard!$B$7:$B$21,0),1))</f>
        <v>3.5</v>
      </c>
      <c r="J14" s="187">
        <f t="array" aca="1" ref="J14" ca="1">IF(OR($C14="-",$C14=""),"-",INDEX(Dashboard!H$7:H$21,MATCH($E14,1*Dashboard!$B$7:$B$21,0),1))</f>
        <v>2.5</v>
      </c>
      <c r="K14" s="214">
        <f t="array" aca="1" ref="K14" ca="1">IF(OR($C14="-",$C14=""),"-",INDEX(Dashboard!I$7:I$21,MATCH($E14,1*Dashboard!$B$7:$B$21,0),1))</f>
        <v>2.5833333333333335</v>
      </c>
      <c r="L14" s="187" t="str">
        <f t="array" aca="1" ref="L14" ca="1">IF(OR($C14="-",$C14=""),"",IF(INDEX(Dashboard!E$7:E$21,MATCH($E14,1*Dashboard!$B$7:$B$21,0),1)=0,"",INDEX(Dashboard!E$7:E$21,MATCH($E14,1*Dashboard!$B$7:$B$21,0),1)))</f>
        <v>A</v>
      </c>
      <c r="M14" s="187" t="str">
        <f t="shared" ca="1" si="23"/>
        <v>Task</v>
      </c>
      <c r="N14" s="187" t="str">
        <f t="array" aca="1" ref="N14" ca="1">IF(OR($C14="-",$C14=""),"-",IF(INDEX(Dashboard!O$7:O$206,MATCH($E14,1*Dashboard!$B$7:$B$206,0),1)=0,"",INDEX(Dashboard!O$7:O$206,MATCH($E14,1*Dashboard!$B$7:$B$206,0),1)))</f>
        <v>Green</v>
      </c>
      <c r="O14" s="133"/>
      <c r="P14" s="215">
        <f t="shared" ca="1" si="0"/>
        <v>3.3333333333333339</v>
      </c>
      <c r="Q14" s="215">
        <f t="shared" ca="1" si="1"/>
        <v>5.9166666666666679</v>
      </c>
      <c r="R14" s="215">
        <f t="shared" ca="1" si="2"/>
        <v>6.65</v>
      </c>
      <c r="S14" s="215">
        <f t="shared" ca="1" si="3"/>
        <v>9.2333333333333343</v>
      </c>
      <c r="T14" s="215">
        <f t="shared" ca="1" si="4"/>
        <v>3.3166699999999998</v>
      </c>
      <c r="V14" s="205">
        <f t="array" aca="1" ref="V14" ca="1">IF(AT14="",0,INDEX($Q$7:$Q$206,MATCH(""&amp;AT14,""&amp;$E$7:$E$21,0)))</f>
        <v>3.3333333333333339</v>
      </c>
      <c r="W14" s="205">
        <f t="array" aca="1" ref="W14" ca="1">IF(AU14="",0,INDEX($Q$7:$Q$206,MATCH(""&amp;AU14,""&amp;$E$7:$E$21,0)))</f>
        <v>0</v>
      </c>
      <c r="X14" s="205">
        <f t="array" aca="1" ref="X14" ca="1">IF(AV14="",0,INDEX($Q$7:$Q$206,MATCH(""&amp;AV14,""&amp;$E$7:$E$21,0)))</f>
        <v>0</v>
      </c>
      <c r="Y14" s="205">
        <f t="array" aca="1" ref="Y14" ca="1">IF(AW14="",0,INDEX($Q$7:$Q$206,MATCH(""&amp;AW14,""&amp;$E$7:$E$21,0)))</f>
        <v>0</v>
      </c>
      <c r="Z14" s="205">
        <f t="array" aca="1" ref="Z14" ca="1">IF(AX14="",0,INDEX($Q$7:$Q$206,MATCH(""&amp;AX14,""&amp;$E$7:$E$21,0)))</f>
        <v>0</v>
      </c>
      <c r="AA14" s="205">
        <f t="array" aca="1" ref="AA14" ca="1">IF(AY14="",0,INDEX($Q$7:$Q$206,MATCH(""&amp;AY14,""&amp;$E$7:$E$21,0)))</f>
        <v>0</v>
      </c>
      <c r="AB14" s="205">
        <f t="array" aca="1" ref="AB14" ca="1">IF(AZ14="",0,INDEX($Q$7:$Q$206,MATCH(""&amp;AZ14,""&amp;$E$7:$E$21,0)))</f>
        <v>0</v>
      </c>
      <c r="AC14" s="205">
        <f t="array" aca="1" ref="AC14" ca="1">IF(BA14="",0,INDEX($Q$7:$Q$206,MATCH(""&amp;BA14,""&amp;$E$7:$E$21,0)))</f>
        <v>0</v>
      </c>
      <c r="AD14" s="205">
        <f t="array" aca="1" ref="AD14" ca="1">IF(BB14="",0,INDEX($Q$7:$Q$206,MATCH(""&amp;BB14,""&amp;$E$7:$E$21,0)))</f>
        <v>0</v>
      </c>
      <c r="AE14" s="205">
        <f t="array" aca="1" ref="AE14" ca="1">IF(BC14="",0,INDEX($Q$7:$Q$206,MATCH(""&amp;BC14,""&amp;$E$7:$E$21,0)))</f>
        <v>0</v>
      </c>
      <c r="AF14" s="131"/>
      <c r="AG14" s="205">
        <f t="array" aca="1" ref="AG14" ca="1">IF(BE14="","",INDEX($R$7:$R$21,MATCH(""&amp;BE14,""&amp;$E$7:$E$21,0)))</f>
        <v>9.2333333333333343</v>
      </c>
      <c r="AH14" s="205" t="str">
        <f t="array" aca="1" ref="AH14" ca="1">IF(BF14="","",INDEX($R$7:$R$21,MATCH(""&amp;BF14,""&amp;$E$7:$E$21,0)))</f>
        <v/>
      </c>
      <c r="AI14" s="205" t="str">
        <f t="array" aca="1" ref="AI14" ca="1">IF(BG14="","",INDEX($R$7:$R$21,MATCH(""&amp;BG14,""&amp;$E$7:$E$21,0)))</f>
        <v/>
      </c>
      <c r="AJ14" s="205" t="str">
        <f t="array" aca="1" ref="AJ14" ca="1">IF(BH14="","",INDEX($R$7:$R$21,MATCH(""&amp;BH14,""&amp;$E$7:$E$21,0)))</f>
        <v/>
      </c>
      <c r="AK14" s="205" t="str">
        <f t="array" aca="1" ref="AK14" ca="1">IF(BI14="","",INDEX($R$7:$R$21,MATCH(""&amp;BI14,""&amp;$E$7:$E$21,0)))</f>
        <v/>
      </c>
      <c r="AL14" s="205" t="str">
        <f t="array" aca="1" ref="AL14" ca="1">IF(BJ14="","",INDEX($R$7:$R$21,MATCH(""&amp;BJ14,""&amp;$E$7:$E$21,0)))</f>
        <v/>
      </c>
      <c r="AM14" s="205" t="str">
        <f t="array" aca="1" ref="AM14" ca="1">IF(BK14="","",INDEX($R$7:$R$21,MATCH(""&amp;BK14,""&amp;$E$7:$E$21,0)))</f>
        <v/>
      </c>
      <c r="AN14" s="205" t="str">
        <f t="array" aca="1" ref="AN14" ca="1">IF(BL14="","",INDEX($R$7:$R$21,MATCH(""&amp;BL14,""&amp;$E$7:$E$21,0)))</f>
        <v/>
      </c>
      <c r="AO14" s="205" t="str">
        <f t="array" aca="1" ref="AO14" ca="1">IF(BM14="","",INDEX($R$7:$R$21,MATCH(""&amp;BM14,""&amp;$E$7:$E$21,0)))</f>
        <v/>
      </c>
      <c r="AP14" s="205" t="str">
        <f t="array" aca="1" ref="AP14" ca="1">IF(BN14="","",INDEX($R$7:$R$21,MATCH(""&amp;BN14,""&amp;$E$7:$E$21,0)))</f>
        <v/>
      </c>
      <c r="AR14" s="216" t="str">
        <f t="shared" ca="1" si="5"/>
        <v/>
      </c>
      <c r="AT14" s="201" t="str">
        <f t="array" aca="1" ref="AT14" ca="1">IF($C14="-","-",IF($G$6=$EL$24,TRIM(MID(SUBSTITUTE($G14,",",REPT(" ",LEN($G14))),(AT$6-1)*LEN($G14)+1,LEN($G14))),
IFERROR(INDEX(IDSourceRange,IF(MOD(SMALL(IF((""&amp;$BO$7:$BO$1821)=(""&amp;$E14),ROW($BO$7:$BO$1821)-ROW(INDEX($BO$7:$BO$1821,1,1))+1),AT$6),15)=0,15,MOD(SMALL(IF((""&amp;$BO$7:$BO$1821)=(""&amp;$E14),ROW($BO$7:$BO$1821)-ROW(INDEX($BO$7:$BO$1821,1,1))+1),AT$6),15)),1),"")))</f>
        <v>5</v>
      </c>
      <c r="AU14" s="201" t="str">
        <f t="array" aca="1" ref="AU14" ca="1">IF($C14="-","-",IF($G$6=$EL$24,TRIM(MID(SUBSTITUTE($G14,",",REPT(" ",LEN($G14))),(AU$6-1)*LEN($G14)+1,LEN($G14))),
IFERROR(INDEX(IDSourceRange,IF(MOD(SMALL(IF((""&amp;$BO$7:$BO$1821)=(""&amp;$E14),ROW($BO$7:$BO$1821)-ROW(INDEX($BO$7:$BO$1821,1,1))+1),AU$6),15)=0,15,MOD(SMALL(IF((""&amp;$BO$7:$BO$1821)=(""&amp;$E14),ROW($BO$7:$BO$1821)-ROW(INDEX($BO$7:$BO$1821,1,1))+1),AU$6),15)),1),"")))</f>
        <v/>
      </c>
      <c r="AV14" s="201" t="str">
        <f t="array" aca="1" ref="AV14" ca="1">IF($C14="-","-",IF($G$6=$EL$24,TRIM(MID(SUBSTITUTE($G14,",",REPT(" ",LEN($G14))),(AV$6-1)*LEN($G14)+1,LEN($G14))),
IFERROR(INDEX(IDSourceRange,IF(MOD(SMALL(IF((""&amp;$BO$7:$BO$1821)=(""&amp;$E14),ROW($BO$7:$BO$1821)-ROW(INDEX($BO$7:$BO$1821,1,1))+1),AV$6),15)=0,15,MOD(SMALL(IF((""&amp;$BO$7:$BO$1821)=(""&amp;$E14),ROW($BO$7:$BO$1821)-ROW(INDEX($BO$7:$BO$1821,1,1))+1),AV$6),15)),1),"")))</f>
        <v/>
      </c>
      <c r="AW14" s="201" t="str">
        <f t="array" aca="1" ref="AW14" ca="1">IF($C14="-","-",IF($G$6=$EL$24,TRIM(MID(SUBSTITUTE($G14,",",REPT(" ",LEN($G14))),(AW$6-1)*LEN($G14)+1,LEN($G14))),
IFERROR(INDEX(IDSourceRange,IF(MOD(SMALL(IF((""&amp;$BO$7:$BO$1821)=(""&amp;$E14),ROW($BO$7:$BO$1821)-ROW(INDEX($BO$7:$BO$1821,1,1))+1),AW$6),15)=0,15,MOD(SMALL(IF((""&amp;$BO$7:$BO$1821)=(""&amp;$E14),ROW($BO$7:$BO$1821)-ROW(INDEX($BO$7:$BO$1821,1,1))+1),AW$6),15)),1),"")))</f>
        <v/>
      </c>
      <c r="AX14" s="201" t="str">
        <f t="array" aca="1" ref="AX14" ca="1">IF($C14="-","-",IF($G$6=$EL$24,TRIM(MID(SUBSTITUTE($G14,",",REPT(" ",LEN($G14))),(AX$6-1)*LEN($G14)+1,LEN($G14))),
IFERROR(INDEX(IDSourceRange,IF(MOD(SMALL(IF((""&amp;$BO$7:$BO$1821)=(""&amp;$E14),ROW($BO$7:$BO$1821)-ROW(INDEX($BO$7:$BO$1821,1,1))+1),AX$6),15)=0,15,MOD(SMALL(IF((""&amp;$BO$7:$BO$1821)=(""&amp;$E14),ROW($BO$7:$BO$1821)-ROW(INDEX($BO$7:$BO$1821,1,1))+1),AX$6),15)),1),"")))</f>
        <v/>
      </c>
      <c r="AY14" s="201" t="str">
        <f t="array" aca="1" ref="AY14" ca="1">IF($C14="-","-",IF($G$6=$EL$24,TRIM(MID(SUBSTITUTE($G14,",",REPT(" ",LEN($G14))),(AY$6-1)*LEN($G14)+1,LEN($G14))),
IFERROR(INDEX(IDSourceRange,IF(MOD(SMALL(IF((""&amp;$BO$7:$BO$1821)=(""&amp;$E14),ROW($BO$7:$BO$1821)-ROW(INDEX($BO$7:$BO$1821,1,1))+1),AY$6),15)=0,15,MOD(SMALL(IF((""&amp;$BO$7:$BO$1821)=(""&amp;$E14),ROW($BO$7:$BO$1821)-ROW(INDEX($BO$7:$BO$1821,1,1))+1),AY$6),15)),1),"")))</f>
        <v/>
      </c>
      <c r="AZ14" s="201" t="str">
        <f t="array" aca="1" ref="AZ14" ca="1">IF($C14="-","-",IF($G$6=$EL$24,TRIM(MID(SUBSTITUTE($G14,",",REPT(" ",LEN($G14))),(AZ$6-1)*LEN($G14)+1,LEN($G14))),
IFERROR(INDEX(IDSourceRange,IF(MOD(SMALL(IF((""&amp;$BO$7:$BO$1821)=(""&amp;$E14),ROW($BO$7:$BO$1821)-ROW(INDEX($BO$7:$BO$1821,1,1))+1),AZ$6),15)=0,15,MOD(SMALL(IF((""&amp;$BO$7:$BO$1821)=(""&amp;$E14),ROW($BO$7:$BO$1821)-ROW(INDEX($BO$7:$BO$1821,1,1))+1),AZ$6),15)),1),"")))</f>
        <v/>
      </c>
      <c r="BA14" s="201" t="str">
        <f t="array" aca="1" ref="BA14" ca="1">IF($C14="-","-",IF($G$6=$EL$24,TRIM(MID(SUBSTITUTE($G14,",",REPT(" ",LEN($G14))),(BA$6-1)*LEN($G14)+1,LEN($G14))),
IFERROR(INDEX(IDSourceRange,IF(MOD(SMALL(IF((""&amp;$BO$7:$BO$1821)=(""&amp;$E14),ROW($BO$7:$BO$1821)-ROW(INDEX($BO$7:$BO$1821,1,1))+1),BA$6),15)=0,15,MOD(SMALL(IF((""&amp;$BO$7:$BO$1821)=(""&amp;$E14),ROW($BO$7:$BO$1821)-ROW(INDEX($BO$7:$BO$1821,1,1))+1),BA$6),15)),1),"")))</f>
        <v/>
      </c>
      <c r="BB14" s="201" t="str">
        <f t="array" aca="1" ref="BB14" ca="1">IF($C14="-","-",IF($G$6=$EL$24,TRIM(MID(SUBSTITUTE($G14,",",REPT(" ",LEN($G14))),(BB$6-1)*LEN($G14)+1,LEN($G14))),
IFERROR(INDEX(IDSourceRange,IF(MOD(SMALL(IF((""&amp;$BO$7:$BO$1821)=(""&amp;$E14),ROW($BO$7:$BO$1821)-ROW(INDEX($BO$7:$BO$1821,1,1))+1),BB$6),15)=0,15,MOD(SMALL(IF((""&amp;$BO$7:$BO$1821)=(""&amp;$E14),ROW($BO$7:$BO$1821)-ROW(INDEX($BO$7:$BO$1821,1,1))+1),BB$6),15)),1),"")))</f>
        <v/>
      </c>
      <c r="BC14" s="201" t="str">
        <f t="array" aca="1" ref="BC14" ca="1">IF($C14="-","-",IF($G$6=$EL$24,TRIM(MID(SUBSTITUTE($G14,",",REPT(" ",LEN($G14))),(BC$6-1)*LEN($G14)+1,LEN($G14))),
IFERROR(INDEX(IDSourceRange,IF(MOD(SMALL(IF((""&amp;$BO$7:$BO$1821)=(""&amp;$E14),ROW($BO$7:$BO$1821)-ROW(INDEX($BO$7:$BO$1821,1,1))+1),BC$6),15)=0,15,MOD(SMALL(IF((""&amp;$BO$7:$BO$1821)=(""&amp;$E14),ROW($BO$7:$BO$1821)-ROW(INDEX($BO$7:$BO$1821,1,1))+1),BC$6),15)),1),"")))</f>
        <v/>
      </c>
      <c r="BD14" s="201" t="str">
        <f t="shared" ca="1" si="29"/>
        <v>5</v>
      </c>
      <c r="BE14" s="229">
        <f t="array" aca="1" ref="BE14" ca="1">IF($C14="-","-",IF($G$6=$EL$23,IFERROR(1*TRIM(MID(SUBSTITUTE($G14,",",REPT(" ",LEN($G14))),(AT$6-1)*LEN($G14)+1,LEN($G14))),""),
IFERROR(INDEX(IDSourceRange,IF(MOD(SMALL(IF((""&amp;$BD$7:$BD$1821)=(""&amp;$E14),ROW($BD$7:$BD$1821)-ROW(INDEX($BD$7:$BD$1821,1,1))+1),BE$6),15)=0,15,MOD(SMALL(IF((""&amp;$BD$7:$BD$1821)=(""&amp;$E14),ROW($BD$7:$BD$1821)-ROW(INDEX($BD$7:$BD$1821,1,1))+1),BE$6),15)),1),"")))</f>
        <v>9</v>
      </c>
      <c r="BF14" s="201" t="str">
        <f t="array" aca="1" ref="BF14" ca="1">IF($C14="-","-",IF($G$6=$EL$23,IFERROR(1*TRIM(MID(SUBSTITUTE($G14,",",REPT(" ",LEN($G14))),(AU$6-1)*LEN($G14)+1,LEN($G14))),""),
IFERROR(INDEX(IDSourceRange,IF(MOD(SMALL(IF((""&amp;$BD$7:$BD$1821)=(""&amp;$E14),ROW($BD$7:$BD$1821)-ROW(INDEX($BD$7:$BD$1821,1,1))+1),BF$6),15)=0,15,MOD(SMALL(IF((""&amp;$BD$7:$BD$1821)=(""&amp;$E14),ROW($BD$7:$BD$1821)-ROW(INDEX($BD$7:$BD$1821,1,1))+1),BF$6),15)),1),"")))</f>
        <v/>
      </c>
      <c r="BG14" s="201" t="str">
        <f t="array" aca="1" ref="BG14" ca="1">IF($C14="-","-",IF($G$6=$EL$23,IFERROR(1*TRIM(MID(SUBSTITUTE($G14,",",REPT(" ",LEN($G14))),(AV$6-1)*LEN($G14)+1,LEN($G14))),""),
IFERROR(INDEX(IDSourceRange,IF(MOD(SMALL(IF((""&amp;$BD$7:$BD$1821)=(""&amp;$E14),ROW($BD$7:$BD$1821)-ROW(INDEX($BD$7:$BD$1821,1,1))+1),BG$6),15)=0,15,MOD(SMALL(IF((""&amp;$BD$7:$BD$1821)=(""&amp;$E14),ROW($BD$7:$BD$1821)-ROW(INDEX($BD$7:$BD$1821,1,1))+1),BG$6),15)),1),"")))</f>
        <v/>
      </c>
      <c r="BH14" s="201" t="str">
        <f t="array" aca="1" ref="BH14" ca="1">IF($C14="-","-",IF($G$6=$EL$23,IFERROR(1*TRIM(MID(SUBSTITUTE($G14,",",REPT(" ",LEN($G14))),(AW$6-1)*LEN($G14)+1,LEN($G14))),""),
IFERROR(INDEX(IDSourceRange,IF(MOD(SMALL(IF((""&amp;$BD$7:$BD$1821)=(""&amp;$E14),ROW($BD$7:$BD$1821)-ROW(INDEX($BD$7:$BD$1821,1,1))+1),BH$6),15)=0,15,MOD(SMALL(IF((""&amp;$BD$7:$BD$1821)=(""&amp;$E14),ROW($BD$7:$BD$1821)-ROW(INDEX($BD$7:$BD$1821,1,1))+1),BH$6),15)),1),"")))</f>
        <v/>
      </c>
      <c r="BI14" s="201" t="str">
        <f t="array" aca="1" ref="BI14" ca="1">IF($C14="-","-",IF($G$6=$EL$23,IFERROR(1*TRIM(MID(SUBSTITUTE($G14,",",REPT(" ",LEN($G14))),(AX$6-1)*LEN($G14)+1,LEN($G14))),""),
IFERROR(INDEX(IDSourceRange,IF(MOD(SMALL(IF((""&amp;$BD$7:$BD$1821)=(""&amp;$E14),ROW($BD$7:$BD$1821)-ROW(INDEX($BD$7:$BD$1821,1,1))+1),BI$6),15)=0,15,MOD(SMALL(IF((""&amp;$BD$7:$BD$1821)=(""&amp;$E14),ROW($BD$7:$BD$1821)-ROW(INDEX($BD$7:$BD$1821,1,1))+1),BI$6),15)),1),"")))</f>
        <v/>
      </c>
      <c r="BJ14" s="201" t="str">
        <f t="array" aca="1" ref="BJ14" ca="1">IF($C14="-","-",IF($G$6=$EL$23,IFERROR(1*TRIM(MID(SUBSTITUTE($G14,",",REPT(" ",LEN($G14))),(AY$6-1)*LEN($G14)+1,LEN($G14))),""),
IFERROR(INDEX(IDSourceRange,IF(MOD(SMALL(IF((""&amp;$BD$7:$BD$1821)=(""&amp;$E14),ROW($BD$7:$BD$1821)-ROW(INDEX($BD$7:$BD$1821,1,1))+1),BJ$6),15)=0,15,MOD(SMALL(IF((""&amp;$BD$7:$BD$1821)=(""&amp;$E14),ROW($BD$7:$BD$1821)-ROW(INDEX($BD$7:$BD$1821,1,1))+1),BJ$6),15)),1),"")))</f>
        <v/>
      </c>
      <c r="BK14" s="201" t="str">
        <f t="array" aca="1" ref="BK14" ca="1">IF($C14="-","-",IF($G$6=$EL$23,IFERROR(1*TRIM(MID(SUBSTITUTE($G14,",",REPT(" ",LEN($G14))),(AZ$6-1)*LEN($G14)+1,LEN($G14))),""),
IFERROR(INDEX(IDSourceRange,IF(MOD(SMALL(IF((""&amp;$BD$7:$BD$1821)=(""&amp;$E14),ROW($BD$7:$BD$1821)-ROW(INDEX($BD$7:$BD$1821,1,1))+1),BK$6),15)=0,15,MOD(SMALL(IF((""&amp;$BD$7:$BD$1821)=(""&amp;$E14),ROW($BD$7:$BD$1821)-ROW(INDEX($BD$7:$BD$1821,1,1))+1),BK$6),15)),1),"")))</f>
        <v/>
      </c>
      <c r="BL14" s="201" t="str">
        <f t="array" aca="1" ref="BL14" ca="1">IF($C14="-","-",IF($G$6=$EL$23,IFERROR(1*TRIM(MID(SUBSTITUTE($G14,",",REPT(" ",LEN($G14))),(BA$6-1)*LEN($G14)+1,LEN($G14))),""),
IFERROR(INDEX(IDSourceRange,IF(MOD(SMALL(IF((""&amp;$BD$7:$BD$1821)=(""&amp;$E14),ROW($BD$7:$BD$1821)-ROW(INDEX($BD$7:$BD$1821,1,1))+1),BL$6),15)=0,15,MOD(SMALL(IF((""&amp;$BD$7:$BD$1821)=(""&amp;$E14),ROW($BD$7:$BD$1821)-ROW(INDEX($BD$7:$BD$1821,1,1))+1),BL$6),15)),1),"")))</f>
        <v/>
      </c>
      <c r="BM14" s="201" t="str">
        <f t="array" aca="1" ref="BM14" ca="1">IF($C14="-","-",IF($G$6=$EL$23,IFERROR(1*TRIM(MID(SUBSTITUTE($G14,",",REPT(" ",LEN($G14))),(BB$6-1)*LEN($G14)+1,LEN($G14))),""),
IFERROR(INDEX(IDSourceRange,IF(MOD(SMALL(IF((""&amp;$BD$7:$BD$1821)=(""&amp;$E14),ROW($BD$7:$BD$1821)-ROW(INDEX($BD$7:$BD$1821,1,1))+1),BM$6),15)=0,15,MOD(SMALL(IF((""&amp;$BD$7:$BD$1821)=(""&amp;$E14),ROW($BD$7:$BD$1821)-ROW(INDEX($BD$7:$BD$1821,1,1))+1),BM$6),15)),1),"")))</f>
        <v/>
      </c>
      <c r="BN14" s="201" t="str">
        <f t="array" aca="1" ref="BN14" ca="1">IF($C14="-","-",IF($G$6=$EL$23,IFERROR(1*TRIM(MID(SUBSTITUTE($G14,",",REPT(" ",LEN($G14))),(BC$6-1)*LEN($G14)+1,LEN($G14))),""),
IFERROR(INDEX(IDSourceRange,IF(MOD(SMALL(IF((""&amp;$BD$7:$BD$1821)=(""&amp;$E14),ROW($BD$7:$BD$1821)-ROW(INDEX($BD$7:$BD$1821,1,1))+1),BN$6),15)=0,15,MOD(SMALL(IF((""&amp;$BD$7:$BD$1821)=(""&amp;$E14),ROW($BD$7:$BD$1821)-ROW(INDEX($BD$7:$BD$1821,1,1))+1),BN$6),15)),1),"")))</f>
        <v/>
      </c>
      <c r="BO14" s="201">
        <f t="shared" ca="1" si="30"/>
        <v>9</v>
      </c>
      <c r="BP14" s="231">
        <f t="array" aca="1" ref="BP14" ca="1">IF($C14="-","-",IF(LEN(BE14)=0,"",MATCH(1*BE14,1*($E$7:$E$21),0)))</f>
        <v>9</v>
      </c>
      <c r="BQ14" s="202" t="str">
        <f t="array" aca="1" ref="BQ14" ca="1">IF($C14="-","-",IF(LEN(BF14)=0,"",MATCH(1*BF14,1*($E$7:$E$21),0)))</f>
        <v/>
      </c>
      <c r="BR14" s="202" t="str">
        <f t="array" aca="1" ref="BR14" ca="1">IF($C14="-","-",IF(LEN(BG14)=0,"",MATCH(1*BG14,1*($E$7:$E$21),0)))</f>
        <v/>
      </c>
      <c r="BS14" s="202" t="str">
        <f t="array" aca="1" ref="BS14" ca="1">IF($C14="-","-",IF(LEN(BH14)=0,"",MATCH(1*BH14,1*($E$7:$E$21),0)))</f>
        <v/>
      </c>
      <c r="BT14" s="202" t="str">
        <f t="array" aca="1" ref="BT14" ca="1">IF($C14="-","-",IF(LEN(BI14)=0,"",MATCH(1*BI14,1*($E$7:$E$21),0)))</f>
        <v/>
      </c>
      <c r="BU14" s="202" t="str">
        <f t="array" aca="1" ref="BU14" ca="1">IF($C14="-","-",IF(LEN(BJ14)=0,"",MATCH(1*BJ14,1*($E$7:$E$21),0)))</f>
        <v/>
      </c>
      <c r="BV14" s="202" t="str">
        <f t="array" aca="1" ref="BV14" ca="1">IF($C14="-","-",IF(LEN(BK14)=0,"",MATCH(1*BK14,1*($E$7:$E$21),0)))</f>
        <v/>
      </c>
      <c r="BW14" s="202" t="str">
        <f t="array" aca="1" ref="BW14" ca="1">IF($C14="-","-",IF(LEN(BL14)=0,"",MATCH(1*BL14,1*($E$7:$E$21),0)))</f>
        <v/>
      </c>
      <c r="BX14" s="202" t="str">
        <f t="array" aca="1" ref="BX14" ca="1">IF($C14="-","-",IF(LEN(BM14)=0,"",MATCH(1*BM14,1*($E$7:$E$21),0)))</f>
        <v/>
      </c>
      <c r="BY14" s="202" t="str">
        <f t="array" aca="1" ref="BY14" ca="1">IF($C14="-","-",IF(LEN(BN14)=0,"",MATCH(1*BN14,1*($E$7:$E$21),0)))</f>
        <v/>
      </c>
      <c r="BZ14" s="203">
        <f t="array" aca="1" ref="BZ14" ca="1">IF($C14="-","-",SUM(IF(LEN(BE14:BN14)&gt;0,1,0)))</f>
        <v>1</v>
      </c>
      <c r="CA14" s="204">
        <f t="array" aca="1" ref="CA14" ca="1">IF($C14="-","-",SUM(IF(LEN(AT14:BC14)&gt;0,1,0)))</f>
        <v>1</v>
      </c>
      <c r="CC14" s="193">
        <f ca="1">IF(C14&lt;&gt;"-",IF(DirectionSelector="Vertical",StartGridX+CI14,StartGridX+Calculations!CH14),"")</f>
        <v>5</v>
      </c>
      <c r="CD14" s="193">
        <f ca="1">IF(C14&lt;&gt;"-",IF(DirectionSelector&lt;&gt;"Vertical",StartGridY+CI14,StartGridY+Calculations!CH14),"")</f>
        <v>1</v>
      </c>
      <c r="CE14" s="206" t="str">
        <f t="shared" ca="1" si="24"/>
        <v>458-90</v>
      </c>
      <c r="CF14" s="207">
        <f t="shared" ca="1" si="25"/>
        <v>5</v>
      </c>
      <c r="CG14" s="193">
        <f t="shared" ca="1" si="26"/>
        <v>8</v>
      </c>
      <c r="CH14" s="193">
        <f t="shared" ca="1" si="6"/>
        <v>3</v>
      </c>
      <c r="CI14" s="193">
        <f t="array" aca="1" ref="CI14" ca="1">IF(CM14="-",CJ14,IF(SMALL(IF($CM$7:$CM$21=CM14,$CJ$7:$CJ$21,999999),CP14)=999999,CJ14,SMALL(IF($CM$7:$CM$21=CM14,$CJ$7:$CJ$21,999999),CP14)))</f>
        <v>-1</v>
      </c>
      <c r="CJ14" s="193">
        <f ca="1">IF(C14&lt;&gt;"-",(COUNTIF($CH$7:CH14,CH14))-(1+COUNTIF($CH$7:$CH$21,CH14))/2,"-")</f>
        <v>1</v>
      </c>
      <c r="CK14" s="193">
        <f t="shared" ca="1" si="7"/>
        <v>1</v>
      </c>
      <c r="CL14" s="193">
        <f t="array" aca="1" ref="CL14" ca="1">IF(C14="-","-",IF(OR(L14="-",L14=""),0, INDEX($C$7:$C$21,MATCH(L14,$L$7:$L$21,0),1)))</f>
        <v>5</v>
      </c>
      <c r="CM14" s="193">
        <f t="array" aca="1" ref="CM14" ca="1">IF(SUM(IF(IFERROR(($CH$7:$CH$21=CH14)/($CL$7:$CL$21=CL14),0),1,0))=COUNTIF($CH$7:$CH$21,CH14),"-",CH14)</f>
        <v>3</v>
      </c>
      <c r="CN14" s="193">
        <f ca="1">IF(ISNUMBER(CM14),IF(SUM(($CM$7:$CM$21=CM14)*($CL$7:$CL$21&lt;CL14))&gt;0,MAX(IF(($CM$7:$CM$21=CM14)*($CL$7:$CL$21&lt;CL14),$CN$7:$CN$21,0))+COUNTIF($CL$7:CL14,CL14),SUM(IF($CL$7:CL14&amp;$CH$7:CH14=CL14&amp;CH14,1,0))),"-")</f>
        <v>1</v>
      </c>
      <c r="CO14" s="193">
        <f t="array" aca="1" ref="CO14" ca="1">IF(CN14="-","-",SUMPRODUCT(($CM$7:$CM$21=CM14)*(CL14&lt;$CL$7:$CL$21)*($CN$7:$CN$21=CN14))+1)</f>
        <v>1</v>
      </c>
      <c r="CP14" s="193">
        <f t="array" aca="1" ref="CP14" ca="1">IF(CO14="-","-",CN14+(CO14-1)*MAX(IF(($CL$7:$CL$21=CL14)*($CO$7:$CO$21=1),$CN$7:$CN$21,0)))</f>
        <v>1</v>
      </c>
      <c r="CQ14" s="193" t="str">
        <f t="array" aca="1" ref="CQ14" ca="1">IFERROR(INDEX($L$7:$L$21,MATCH(0,IF($L$7:$L$21="",1,COUNTIF($CQ$6:CQ13,$L$7:$L$21)),0),1),"")</f>
        <v/>
      </c>
      <c r="CR14" s="147"/>
      <c r="CS14" s="208" t="str">
        <f t="array" aca="1" ref="CS14" ca="1">IF(ISNUMBER(BP14),IF(DirectionSelector="Vertical",
IF(INDEX(ShapeYRange,BP14,1)&gt;$DK14,"down",IF(INDEX(ShapeXRange,BP14,1)&gt;$DJ14,"left","right")),
IF(INDEX(ShapeXRange,BP14,1)&gt;$DJ14,"left",IF(INDEX(ShapeYRange,BP14,1)&gt;$DK14,"down","top"))),"")</f>
        <v>left</v>
      </c>
      <c r="CT14" s="208" t="str">
        <f t="array" aca="1" ref="CT14" ca="1">IF(ISNUMBER(BQ14),IF(DirectionSelector="Vertical",
IF(INDEX(ShapeYRange,BQ14,1)&gt;$DK14,"down",IF(INDEX(ShapeXRange,BQ14,1)&gt;$DJ14,"left","right")),
IF(INDEX(ShapeXRange,BQ14,1)&gt;$DJ14,"left",IF(INDEX(ShapeYRange,BQ14,1)&gt;$DK14,"down","top"))),"")</f>
        <v/>
      </c>
      <c r="CU14" s="208" t="str">
        <f t="array" aca="1" ref="CU14" ca="1">IF(ISNUMBER(BR14),IF(DirectionSelector="Vertical",
IF(INDEX(ShapeYRange,BR14,1)&gt;$DK14,"down",IF(INDEX(ShapeXRange,BR14,1)&gt;$DJ14,"left","right")),
IF(INDEX(ShapeXRange,BR14,1)&gt;$DJ14,"left",IF(INDEX(ShapeYRange,BR14,1)&gt;$DK14,"down","top"))),"")</f>
        <v/>
      </c>
      <c r="CV14" s="208" t="str">
        <f t="array" aca="1" ref="CV14" ca="1">IF(ISNUMBER(BS14),IF(DirectionSelector="Vertical",
IF(INDEX(ShapeYRange,BS14,1)&gt;$DK14,"down",IF(INDEX(ShapeXRange,BS14,1)&gt;$DJ14,"left","right")),
IF(INDEX(ShapeXRange,BS14,1)&gt;$DJ14,"left",IF(INDEX(ShapeYRange,BS14,1)&gt;$DK14,"down","top"))),"")</f>
        <v/>
      </c>
      <c r="CW14" s="208" t="str">
        <f t="array" aca="1" ref="CW14" ca="1">IF(ISNUMBER(BT14),IF(DirectionSelector="Vertical",
IF(INDEX(ShapeYRange,BT14,1)&gt;$DK14,"down",IF(INDEX(ShapeXRange,BT14,1)&gt;$DJ14,"left","right")),
IF(INDEX(ShapeXRange,BT14,1)&gt;$DJ14,"left",IF(INDEX(ShapeYRange,BT14,1)&gt;$DK14,"down","top"))),"")</f>
        <v/>
      </c>
      <c r="CX14" s="208" t="str">
        <f t="array" aca="1" ref="CX14" ca="1">IF(ISNUMBER(BU14),IF(DirectionSelector="Vertical",
IF(INDEX(ShapeYRange,BU14,1)&gt;$DK14,"down",IF(INDEX(ShapeXRange,BU14,1)&gt;$DJ14,"left","right")),
IF(INDEX(ShapeXRange,BU14,1)&gt;$DJ14,"left",IF(INDEX(ShapeYRange,BU14,1)&gt;$DK14,"down","top"))),"")</f>
        <v/>
      </c>
      <c r="CY14" s="208" t="str">
        <f t="array" aca="1" ref="CY14" ca="1">IF(ISNUMBER(BV14),IF(DirectionSelector="Vertical",
IF(INDEX(ShapeYRange,BV14,1)&gt;$DK14,"down",IF(INDEX(ShapeXRange,BV14,1)&gt;$DJ14,"left","right")),
IF(INDEX(ShapeXRange,BV14,1)&gt;$DJ14,"left",IF(INDEX(ShapeYRange,BV14,1)&gt;$DK14,"down","top"))),"")</f>
        <v/>
      </c>
      <c r="CZ14" s="208" t="str">
        <f t="array" aca="1" ref="CZ14" ca="1">IF(ISNUMBER(BW14),IF(DirectionSelector="Vertical",
IF(INDEX(ShapeYRange,BW14,1)&gt;$DK14,"down",IF(INDEX(ShapeXRange,BW14,1)&gt;$DJ14,"left","right")),
IF(INDEX(ShapeXRange,BW14,1)&gt;$DJ14,"left",IF(INDEX(ShapeYRange,BW14,1)&gt;$DK14,"down","top"))),"")</f>
        <v/>
      </c>
      <c r="DA14" s="208" t="str">
        <f t="array" aca="1" ref="DA14" ca="1">IF(ISNUMBER(BX14),IF(DirectionSelector="Vertical",
IF(INDEX(ShapeYRange,BX14,1)&gt;$DK14,"down",IF(INDEX(ShapeXRange,BX14,1)&gt;$DJ14,"left","right")),
IF(INDEX(ShapeXRange,BX14,1)&gt;$DJ14,"left",IF(INDEX(ShapeYRange,BX14,1)&gt;$DK14,"down","top"))),"")</f>
        <v/>
      </c>
      <c r="DB14" s="208" t="str">
        <f t="array" aca="1" ref="DB14" ca="1">IF(ISNUMBER(BY14),IF(DirectionSelector="Vertical",
IF(INDEX(ShapeYRange,BY14,1)&gt;$DK14,"down",IF(INDEX(ShapeXRange,BY14,1)&gt;$DJ14,"left","right")),
IF(INDEX(ShapeXRange,BY14,1)&gt;$DJ14,"left",IF(INDEX(ShapeYRange,BY14,1)&gt;$DK14,"down","top"))),"")</f>
        <v/>
      </c>
      <c r="DD14" s="209" t="str">
        <f t="array" aca="1" ref="DD14" ca="1">IF(CQ14="","",MIN(IF($L$7:$L$21=CQ14,ShapeXRange,999999999))-15)</f>
        <v/>
      </c>
      <c r="DE14" s="210" t="str">
        <f t="array" aca="1" ref="DE14" ca="1">IF(CQ14="","",MIN(IF($L$7:$L$21=CQ14,ShapeYRange,999999999))-20)</f>
        <v/>
      </c>
      <c r="DF14" s="210" t="str">
        <f t="array" aca="1" ref="DF14" ca="1">IF(CQ14="","",MAX(IF($L$7:$L$21=CQ14,ShapeXRange,0))-DD14+$DL$5+15)</f>
        <v/>
      </c>
      <c r="DG14" s="210" t="str">
        <f t="array" aca="1" ref="DG14" ca="1">IF(CQ14="","",MAX(IF($L$7:$L$21=CQ14,ShapeYRange,0))-DE14+$DM$5+10)</f>
        <v/>
      </c>
      <c r="DH14" s="151"/>
      <c r="DI14" s="151"/>
      <c r="DJ14" s="211">
        <f t="shared" ca="1" si="8"/>
        <v>458</v>
      </c>
      <c r="DK14" s="211">
        <f t="shared" ca="1" si="9"/>
        <v>90</v>
      </c>
      <c r="DL14" s="211">
        <f t="shared" ca="1" si="10"/>
        <v>96</v>
      </c>
      <c r="DM14" s="211">
        <f t="shared" ca="1" si="11"/>
        <v>64</v>
      </c>
      <c r="DN14" s="211">
        <f t="shared" ca="1" si="12"/>
        <v>5</v>
      </c>
      <c r="DO14" s="211" t="str">
        <f t="shared" ca="1" si="13"/>
        <v>Finalized Content</v>
      </c>
      <c r="DP14" s="211">
        <f ca="1">IF($C14="-","-",IF(LEN(N14)=0,1,IFERROR(MATCH(N14,Dashboard!$S$28:$S$34,0),1)))</f>
        <v>3</v>
      </c>
      <c r="DQ14" s="211">
        <f t="array" aca="1" ref="DQ14" ca="1">IF(C14="-","-",MAX(IF(ShapeYRange=DK14,ShapeXRange,0))+$DL$5+GapXDiff)</f>
        <v>594</v>
      </c>
      <c r="DR14" s="211">
        <f t="array" aca="1" ref="DR14" ca="1">IF(C14="-","-",MAX(IF(ShapeXRange=DJ14,ShapeYRange,0))+$DM$5+GapYDiff)</f>
        <v>362</v>
      </c>
      <c r="DZ14" s="197">
        <f t="shared" ca="1" si="14"/>
        <v>0</v>
      </c>
      <c r="EA14" s="197">
        <f t="shared" ca="1" si="15"/>
        <v>0</v>
      </c>
      <c r="EB14" s="197">
        <f t="shared" ca="1" si="16"/>
        <v>0</v>
      </c>
      <c r="EC14" s="197">
        <f t="shared" ca="1" si="17"/>
        <v>0</v>
      </c>
      <c r="ED14" s="197">
        <f t="shared" ca="1" si="18"/>
        <v>0</v>
      </c>
      <c r="EE14" s="197">
        <f t="shared" ca="1" si="19"/>
        <v>0</v>
      </c>
      <c r="EF14" s="197">
        <f t="shared" ca="1" si="20"/>
        <v>0</v>
      </c>
      <c r="EG14" s="119"/>
      <c r="EH14" s="119"/>
      <c r="EI14" s="119" t="str">
        <f>IFERROR(IF(Dashboard!U20="!",1,""),1)</f>
        <v/>
      </c>
      <c r="EK14" s="119">
        <v>8</v>
      </c>
      <c r="EL14" s="121"/>
      <c r="EM14" s="197">
        <f t="shared" si="21"/>
        <v>0</v>
      </c>
      <c r="EN14" s="197">
        <f t="shared" si="27"/>
        <v>0</v>
      </c>
    </row>
    <row r="15" spans="2:145" x14ac:dyDescent="0.25">
      <c r="B15" s="212" t="str">
        <f t="shared" ca="1" si="22"/>
        <v>ShapeIndex9</v>
      </c>
      <c r="C15" s="213">
        <f t="shared" ca="1" si="28"/>
        <v>9</v>
      </c>
      <c r="D15" s="189" t="str">
        <f ca="1">IF(COUNTA(OFFSET(Dashboard!$B$6,ROW(C15)-ROW($C$6),0,1,7))&gt;0,"Yes","-")</f>
        <v>Yes</v>
      </c>
      <c r="E15" s="187">
        <f t="array" aca="1" ref="E15" ca="1">IF(OR($C15="-",$C15=""),"-",1*SMALL(IF(1*Dashboard!$B$7:$B$206=0,99999999,1*Dashboard!$B$7:$B$206),C15))</f>
        <v>9</v>
      </c>
      <c r="F15" s="187" t="str">
        <f t="array" aca="1" ref="F15" ca="1">IF(OR($C15="-",$C15=""),"-",INDEX(Dashboard!C$7:C$21,MATCH($E15,1*Dashboard!$B$7:$B$21,0),1))</f>
        <v>Finalized Website</v>
      </c>
      <c r="G15" s="187" t="str">
        <f t="array" aca="1" ref="G15" ca="1">IF(OR($C15="-",$C15=""),"-",IF(INDEX(Dashboard!D$7:D$21,MATCH($E15,1*Dashboard!$B$7:$B$21,0),1)=0,"",INDEX(Dashboard!D$7:D$21,MATCH($E15,1*Dashboard!$B$7:$B$21,0),1)))</f>
        <v>6,7,8</v>
      </c>
      <c r="H15" s="187">
        <f t="array" aca="1" ref="H15" ca="1">IF(OR($C15="-",$C15=""),"-",INDEX(Dashboard!F$7:F$21,MATCH($E15,1*Dashboard!$B$7:$B$21,0),1))</f>
        <v>1</v>
      </c>
      <c r="I15" s="187">
        <f t="array" aca="1" ref="I15" ca="1">IF(OR($C15="-",$C15=""),"-",INDEX(Dashboard!G$7:G$21,MATCH($E15,1*Dashboard!$B$7:$B$21,0),1))</f>
        <v>1.3</v>
      </c>
      <c r="J15" s="187">
        <f t="array" aca="1" ref="J15" ca="1">IF(OR($C15="-",$C15=""),"-",INDEX(Dashboard!H$7:H$21,MATCH($E15,1*Dashboard!$B$7:$B$21,0),1))</f>
        <v>1</v>
      </c>
      <c r="K15" s="214">
        <f t="array" aca="1" ref="K15" ca="1">IF(OR($C15="-",$C15=""),"-",INDEX(Dashboard!I$7:I$21,MATCH($E15,1*Dashboard!$B$7:$B$21,0),1))</f>
        <v>1.05</v>
      </c>
      <c r="L15" s="187" t="str">
        <f t="array" aca="1" ref="L15" ca="1">IF(OR($C15="-",$C15=""),"",IF(INDEX(Dashboard!E$7:E$21,MATCH($E15,1*Dashboard!$B$7:$B$21,0),1)=0,"",INDEX(Dashboard!E$7:E$21,MATCH($E15,1*Dashboard!$B$7:$B$21,0),1)))</f>
        <v/>
      </c>
      <c r="M15" s="187" t="str">
        <f t="shared" ca="1" si="23"/>
        <v>Task</v>
      </c>
      <c r="N15" s="187" t="str">
        <f t="array" aca="1" ref="N15" ca="1">IF(OR($C15="-",$C15=""),"-",IF(INDEX(Dashboard!O$7:O$206,MATCH($E15,1*Dashboard!$B$7:$B$206,0),1)=0,"",INDEX(Dashboard!O$7:O$206,MATCH($E15,1*Dashboard!$B$7:$B$206,0),1)))</f>
        <v>Orange</v>
      </c>
      <c r="O15" s="133"/>
      <c r="P15" s="215">
        <f t="shared" ca="1" si="0"/>
        <v>9.2333333333333343</v>
      </c>
      <c r="Q15" s="215">
        <f t="shared" ca="1" si="1"/>
        <v>10.283333333333335</v>
      </c>
      <c r="R15" s="215">
        <f t="shared" ca="1" si="2"/>
        <v>9.2333333333333343</v>
      </c>
      <c r="S15" s="215">
        <f t="shared" ca="1" si="3"/>
        <v>10.283333333333335</v>
      </c>
      <c r="T15" s="215">
        <f t="shared" ca="1" si="4"/>
        <v>0</v>
      </c>
      <c r="V15" s="205">
        <f t="array" aca="1" ref="V15" ca="1">IF(AT15="",0,INDEX($Q$7:$Q$206,MATCH(""&amp;AT15,""&amp;$E$7:$E$21,0)))</f>
        <v>7.8833333333333337</v>
      </c>
      <c r="W15" s="205">
        <f t="array" aca="1" ref="W15" ca="1">IF(AU15="",0,INDEX($Q$7:$Q$206,MATCH(""&amp;AU15,""&amp;$E$7:$E$21,0)))</f>
        <v>9.2333333333333343</v>
      </c>
      <c r="X15" s="205">
        <f t="array" aca="1" ref="X15" ca="1">IF(AV15="",0,INDEX($Q$7:$Q$206,MATCH(""&amp;AV15,""&amp;$E$7:$E$21,0)))</f>
        <v>5.9166666666666679</v>
      </c>
      <c r="Y15" s="205">
        <f t="array" aca="1" ref="Y15" ca="1">IF(AW15="",0,INDEX($Q$7:$Q$206,MATCH(""&amp;AW15,""&amp;$E$7:$E$21,0)))</f>
        <v>0</v>
      </c>
      <c r="Z15" s="205">
        <f t="array" aca="1" ref="Z15" ca="1">IF(AX15="",0,INDEX($Q$7:$Q$206,MATCH(""&amp;AX15,""&amp;$E$7:$E$21,0)))</f>
        <v>0</v>
      </c>
      <c r="AA15" s="205">
        <f t="array" aca="1" ref="AA15" ca="1">IF(AY15="",0,INDEX($Q$7:$Q$206,MATCH(""&amp;AY15,""&amp;$E$7:$E$21,0)))</f>
        <v>0</v>
      </c>
      <c r="AB15" s="205">
        <f t="array" aca="1" ref="AB15" ca="1">IF(AZ15="",0,INDEX($Q$7:$Q$206,MATCH(""&amp;AZ15,""&amp;$E$7:$E$21,0)))</f>
        <v>0</v>
      </c>
      <c r="AC15" s="205">
        <f t="array" aca="1" ref="AC15" ca="1">IF(BA15="",0,INDEX($Q$7:$Q$206,MATCH(""&amp;BA15,""&amp;$E$7:$E$21,0)))</f>
        <v>0</v>
      </c>
      <c r="AD15" s="205">
        <f t="array" aca="1" ref="AD15" ca="1">IF(BB15="",0,INDEX($Q$7:$Q$206,MATCH(""&amp;BB15,""&amp;$E$7:$E$21,0)))</f>
        <v>0</v>
      </c>
      <c r="AE15" s="205">
        <f t="array" aca="1" ref="AE15" ca="1">IF(BC15="",0,INDEX($Q$7:$Q$206,MATCH(""&amp;BC15,""&amp;$E$7:$E$21,0)))</f>
        <v>0</v>
      </c>
      <c r="AF15" s="131"/>
      <c r="AG15" s="205">
        <f t="array" aca="1" ref="AG15" ca="1">IF(BE15="","",INDEX($R$7:$R$21,MATCH(""&amp;BE15,""&amp;$E$7:$E$21,0)))</f>
        <v>10.283333333333335</v>
      </c>
      <c r="AH15" s="205" t="str">
        <f t="array" aca="1" ref="AH15" ca="1">IF(BF15="","",INDEX($R$7:$R$21,MATCH(""&amp;BF15,""&amp;$E$7:$E$21,0)))</f>
        <v/>
      </c>
      <c r="AI15" s="205" t="str">
        <f t="array" aca="1" ref="AI15" ca="1">IF(BG15="","",INDEX($R$7:$R$21,MATCH(""&amp;BG15,""&amp;$E$7:$E$21,0)))</f>
        <v/>
      </c>
      <c r="AJ15" s="205" t="str">
        <f t="array" aca="1" ref="AJ15" ca="1">IF(BH15="","",INDEX($R$7:$R$21,MATCH(""&amp;BH15,""&amp;$E$7:$E$21,0)))</f>
        <v/>
      </c>
      <c r="AK15" s="205" t="str">
        <f t="array" aca="1" ref="AK15" ca="1">IF(BI15="","",INDEX($R$7:$R$21,MATCH(""&amp;BI15,""&amp;$E$7:$E$21,0)))</f>
        <v/>
      </c>
      <c r="AL15" s="205" t="str">
        <f t="array" aca="1" ref="AL15" ca="1">IF(BJ15="","",INDEX($R$7:$R$21,MATCH(""&amp;BJ15,""&amp;$E$7:$E$21,0)))</f>
        <v/>
      </c>
      <c r="AM15" s="205" t="str">
        <f t="array" aca="1" ref="AM15" ca="1">IF(BK15="","",INDEX($R$7:$R$21,MATCH(""&amp;BK15,""&amp;$E$7:$E$21,0)))</f>
        <v/>
      </c>
      <c r="AN15" s="205" t="str">
        <f t="array" aca="1" ref="AN15" ca="1">IF(BL15="","",INDEX($R$7:$R$21,MATCH(""&amp;BL15,""&amp;$E$7:$E$21,0)))</f>
        <v/>
      </c>
      <c r="AO15" s="205" t="str">
        <f t="array" aca="1" ref="AO15" ca="1">IF(BM15="","",INDEX($R$7:$R$21,MATCH(""&amp;BM15,""&amp;$E$7:$E$21,0)))</f>
        <v/>
      </c>
      <c r="AP15" s="205" t="str">
        <f t="array" aca="1" ref="AP15" ca="1">IF(BN15="","",INDEX($R$7:$R$21,MATCH(""&amp;BN15,""&amp;$E$7:$E$21,0)))</f>
        <v/>
      </c>
      <c r="AR15" s="216" t="str">
        <f t="shared" ca="1" si="5"/>
        <v>Y</v>
      </c>
      <c r="AT15" s="201" t="str">
        <f t="array" aca="1" ref="AT15" ca="1">IF($C15="-","-",IF($G$6=$EL$24,TRIM(MID(SUBSTITUTE($G15,",",REPT(" ",LEN($G15))),(AT$6-1)*LEN($G15)+1,LEN($G15))),
IFERROR(INDEX(IDSourceRange,IF(MOD(SMALL(IF((""&amp;$BO$7:$BO$1821)=(""&amp;$E15),ROW($BO$7:$BO$1821)-ROW(INDEX($BO$7:$BO$1821,1,1))+1),AT$6),15)=0,15,MOD(SMALL(IF((""&amp;$BO$7:$BO$1821)=(""&amp;$E15),ROW($BO$7:$BO$1821)-ROW(INDEX($BO$7:$BO$1821,1,1))+1),AT$6),15)),1),"")))</f>
        <v>6</v>
      </c>
      <c r="AU15" s="201" t="str">
        <f t="array" aca="1" ref="AU15" ca="1">IF($C15="-","-",IF($G$6=$EL$24,TRIM(MID(SUBSTITUTE($G15,",",REPT(" ",LEN($G15))),(AU$6-1)*LEN($G15)+1,LEN($G15))),
IFERROR(INDEX(IDSourceRange,IF(MOD(SMALL(IF((""&amp;$BO$7:$BO$1821)=(""&amp;$E15),ROW($BO$7:$BO$1821)-ROW(INDEX($BO$7:$BO$1821,1,1))+1),AU$6),15)=0,15,MOD(SMALL(IF((""&amp;$BO$7:$BO$1821)=(""&amp;$E15),ROW($BO$7:$BO$1821)-ROW(INDEX($BO$7:$BO$1821,1,1))+1),AU$6),15)),1),"")))</f>
        <v>7</v>
      </c>
      <c r="AV15" s="201" t="str">
        <f t="array" aca="1" ref="AV15" ca="1">IF($C15="-","-",IF($G$6=$EL$24,TRIM(MID(SUBSTITUTE($G15,",",REPT(" ",LEN($G15))),(AV$6-1)*LEN($G15)+1,LEN($G15))),
IFERROR(INDEX(IDSourceRange,IF(MOD(SMALL(IF((""&amp;$BO$7:$BO$1821)=(""&amp;$E15),ROW($BO$7:$BO$1821)-ROW(INDEX($BO$7:$BO$1821,1,1))+1),AV$6),15)=0,15,MOD(SMALL(IF((""&amp;$BO$7:$BO$1821)=(""&amp;$E15),ROW($BO$7:$BO$1821)-ROW(INDEX($BO$7:$BO$1821,1,1))+1),AV$6),15)),1),"")))</f>
        <v>8</v>
      </c>
      <c r="AW15" s="201" t="str">
        <f t="array" aca="1" ref="AW15" ca="1">IF($C15="-","-",IF($G$6=$EL$24,TRIM(MID(SUBSTITUTE($G15,",",REPT(" ",LEN($G15))),(AW$6-1)*LEN($G15)+1,LEN($G15))),
IFERROR(INDEX(IDSourceRange,IF(MOD(SMALL(IF((""&amp;$BO$7:$BO$1821)=(""&amp;$E15),ROW($BO$7:$BO$1821)-ROW(INDEX($BO$7:$BO$1821,1,1))+1),AW$6),15)=0,15,MOD(SMALL(IF((""&amp;$BO$7:$BO$1821)=(""&amp;$E15),ROW($BO$7:$BO$1821)-ROW(INDEX($BO$7:$BO$1821,1,1))+1),AW$6),15)),1),"")))</f>
        <v/>
      </c>
      <c r="AX15" s="201" t="str">
        <f t="array" aca="1" ref="AX15" ca="1">IF($C15="-","-",IF($G$6=$EL$24,TRIM(MID(SUBSTITUTE($G15,",",REPT(" ",LEN($G15))),(AX$6-1)*LEN($G15)+1,LEN($G15))),
IFERROR(INDEX(IDSourceRange,IF(MOD(SMALL(IF((""&amp;$BO$7:$BO$1821)=(""&amp;$E15),ROW($BO$7:$BO$1821)-ROW(INDEX($BO$7:$BO$1821,1,1))+1),AX$6),15)=0,15,MOD(SMALL(IF((""&amp;$BO$7:$BO$1821)=(""&amp;$E15),ROW($BO$7:$BO$1821)-ROW(INDEX($BO$7:$BO$1821,1,1))+1),AX$6),15)),1),"")))</f>
        <v/>
      </c>
      <c r="AY15" s="201" t="str">
        <f t="array" aca="1" ref="AY15" ca="1">IF($C15="-","-",IF($G$6=$EL$24,TRIM(MID(SUBSTITUTE($G15,",",REPT(" ",LEN($G15))),(AY$6-1)*LEN($G15)+1,LEN($G15))),
IFERROR(INDEX(IDSourceRange,IF(MOD(SMALL(IF((""&amp;$BO$7:$BO$1821)=(""&amp;$E15),ROW($BO$7:$BO$1821)-ROW(INDEX($BO$7:$BO$1821,1,1))+1),AY$6),15)=0,15,MOD(SMALL(IF((""&amp;$BO$7:$BO$1821)=(""&amp;$E15),ROW($BO$7:$BO$1821)-ROW(INDEX($BO$7:$BO$1821,1,1))+1),AY$6),15)),1),"")))</f>
        <v/>
      </c>
      <c r="AZ15" s="201" t="str">
        <f t="array" aca="1" ref="AZ15" ca="1">IF($C15="-","-",IF($G$6=$EL$24,TRIM(MID(SUBSTITUTE($G15,",",REPT(" ",LEN($G15))),(AZ$6-1)*LEN($G15)+1,LEN($G15))),
IFERROR(INDEX(IDSourceRange,IF(MOD(SMALL(IF((""&amp;$BO$7:$BO$1821)=(""&amp;$E15),ROW($BO$7:$BO$1821)-ROW(INDEX($BO$7:$BO$1821,1,1))+1),AZ$6),15)=0,15,MOD(SMALL(IF((""&amp;$BO$7:$BO$1821)=(""&amp;$E15),ROW($BO$7:$BO$1821)-ROW(INDEX($BO$7:$BO$1821,1,1))+1),AZ$6),15)),1),"")))</f>
        <v/>
      </c>
      <c r="BA15" s="201" t="str">
        <f t="array" aca="1" ref="BA15" ca="1">IF($C15="-","-",IF($G$6=$EL$24,TRIM(MID(SUBSTITUTE($G15,",",REPT(" ",LEN($G15))),(BA$6-1)*LEN($G15)+1,LEN($G15))),
IFERROR(INDEX(IDSourceRange,IF(MOD(SMALL(IF((""&amp;$BO$7:$BO$1821)=(""&amp;$E15),ROW($BO$7:$BO$1821)-ROW(INDEX($BO$7:$BO$1821,1,1))+1),BA$6),15)=0,15,MOD(SMALL(IF((""&amp;$BO$7:$BO$1821)=(""&amp;$E15),ROW($BO$7:$BO$1821)-ROW(INDEX($BO$7:$BO$1821,1,1))+1),BA$6),15)),1),"")))</f>
        <v/>
      </c>
      <c r="BB15" s="201" t="str">
        <f t="array" aca="1" ref="BB15" ca="1">IF($C15="-","-",IF($G$6=$EL$24,TRIM(MID(SUBSTITUTE($G15,",",REPT(" ",LEN($G15))),(BB$6-1)*LEN($G15)+1,LEN($G15))),
IFERROR(INDEX(IDSourceRange,IF(MOD(SMALL(IF((""&amp;$BO$7:$BO$1821)=(""&amp;$E15),ROW($BO$7:$BO$1821)-ROW(INDEX($BO$7:$BO$1821,1,1))+1),BB$6),15)=0,15,MOD(SMALL(IF((""&amp;$BO$7:$BO$1821)=(""&amp;$E15),ROW($BO$7:$BO$1821)-ROW(INDEX($BO$7:$BO$1821,1,1))+1),BB$6),15)),1),"")))</f>
        <v/>
      </c>
      <c r="BC15" s="201" t="str">
        <f t="array" aca="1" ref="BC15" ca="1">IF($C15="-","-",IF($G$6=$EL$24,TRIM(MID(SUBSTITUTE($G15,",",REPT(" ",LEN($G15))),(BC$6-1)*LEN($G15)+1,LEN($G15))),
IFERROR(INDEX(IDSourceRange,IF(MOD(SMALL(IF((""&amp;$BO$7:$BO$1821)=(""&amp;$E15),ROW($BO$7:$BO$1821)-ROW(INDEX($BO$7:$BO$1821,1,1))+1),BC$6),15)=0,15,MOD(SMALL(IF((""&amp;$BO$7:$BO$1821)=(""&amp;$E15),ROW($BO$7:$BO$1821)-ROW(INDEX($BO$7:$BO$1821,1,1))+1),BC$6),15)),1),"")))</f>
        <v/>
      </c>
      <c r="BD15" s="201" t="str">
        <f t="shared" ca="1" si="29"/>
        <v>6</v>
      </c>
      <c r="BE15" s="229">
        <f t="array" aca="1" ref="BE15" ca="1">IF($C15="-","-",IF($G$6=$EL$23,IFERROR(1*TRIM(MID(SUBSTITUTE($G15,",",REPT(" ",LEN($G15))),(AT$6-1)*LEN($G15)+1,LEN($G15))),""),
IFERROR(INDEX(IDSourceRange,IF(MOD(SMALL(IF((""&amp;$BD$7:$BD$1821)=(""&amp;$E15),ROW($BD$7:$BD$1821)-ROW(INDEX($BD$7:$BD$1821,1,1))+1),BE$6),15)=0,15,MOD(SMALL(IF((""&amp;$BD$7:$BD$1821)=(""&amp;$E15),ROW($BD$7:$BD$1821)-ROW(INDEX($BD$7:$BD$1821,1,1))+1),BE$6),15)),1),"")))</f>
        <v>10</v>
      </c>
      <c r="BF15" s="201" t="str">
        <f t="array" aca="1" ref="BF15" ca="1">IF($C15="-","-",IF($G$6=$EL$23,IFERROR(1*TRIM(MID(SUBSTITUTE($G15,",",REPT(" ",LEN($G15))),(AU$6-1)*LEN($G15)+1,LEN($G15))),""),
IFERROR(INDEX(IDSourceRange,IF(MOD(SMALL(IF((""&amp;$BD$7:$BD$1821)=(""&amp;$E15),ROW($BD$7:$BD$1821)-ROW(INDEX($BD$7:$BD$1821,1,1))+1),BF$6),15)=0,15,MOD(SMALL(IF((""&amp;$BD$7:$BD$1821)=(""&amp;$E15),ROW($BD$7:$BD$1821)-ROW(INDEX($BD$7:$BD$1821,1,1))+1),BF$6),15)),1),"")))</f>
        <v/>
      </c>
      <c r="BG15" s="201" t="str">
        <f t="array" aca="1" ref="BG15" ca="1">IF($C15="-","-",IF($G$6=$EL$23,IFERROR(1*TRIM(MID(SUBSTITUTE($G15,",",REPT(" ",LEN($G15))),(AV$6-1)*LEN($G15)+1,LEN($G15))),""),
IFERROR(INDEX(IDSourceRange,IF(MOD(SMALL(IF((""&amp;$BD$7:$BD$1821)=(""&amp;$E15),ROW($BD$7:$BD$1821)-ROW(INDEX($BD$7:$BD$1821,1,1))+1),BG$6),15)=0,15,MOD(SMALL(IF((""&amp;$BD$7:$BD$1821)=(""&amp;$E15),ROW($BD$7:$BD$1821)-ROW(INDEX($BD$7:$BD$1821,1,1))+1),BG$6),15)),1),"")))</f>
        <v/>
      </c>
      <c r="BH15" s="201" t="str">
        <f t="array" aca="1" ref="BH15" ca="1">IF($C15="-","-",IF($G$6=$EL$23,IFERROR(1*TRIM(MID(SUBSTITUTE($G15,",",REPT(" ",LEN($G15))),(AW$6-1)*LEN($G15)+1,LEN($G15))),""),
IFERROR(INDEX(IDSourceRange,IF(MOD(SMALL(IF((""&amp;$BD$7:$BD$1821)=(""&amp;$E15),ROW($BD$7:$BD$1821)-ROW(INDEX($BD$7:$BD$1821,1,1))+1),BH$6),15)=0,15,MOD(SMALL(IF((""&amp;$BD$7:$BD$1821)=(""&amp;$E15),ROW($BD$7:$BD$1821)-ROW(INDEX($BD$7:$BD$1821,1,1))+1),BH$6),15)),1),"")))</f>
        <v/>
      </c>
      <c r="BI15" s="201" t="str">
        <f t="array" aca="1" ref="BI15" ca="1">IF($C15="-","-",IF($G$6=$EL$23,IFERROR(1*TRIM(MID(SUBSTITUTE($G15,",",REPT(" ",LEN($G15))),(AX$6-1)*LEN($G15)+1,LEN($G15))),""),
IFERROR(INDEX(IDSourceRange,IF(MOD(SMALL(IF((""&amp;$BD$7:$BD$1821)=(""&amp;$E15),ROW($BD$7:$BD$1821)-ROW(INDEX($BD$7:$BD$1821,1,1))+1),BI$6),15)=0,15,MOD(SMALL(IF((""&amp;$BD$7:$BD$1821)=(""&amp;$E15),ROW($BD$7:$BD$1821)-ROW(INDEX($BD$7:$BD$1821,1,1))+1),BI$6),15)),1),"")))</f>
        <v/>
      </c>
      <c r="BJ15" s="201" t="str">
        <f t="array" aca="1" ref="BJ15" ca="1">IF($C15="-","-",IF($G$6=$EL$23,IFERROR(1*TRIM(MID(SUBSTITUTE($G15,",",REPT(" ",LEN($G15))),(AY$6-1)*LEN($G15)+1,LEN($G15))),""),
IFERROR(INDEX(IDSourceRange,IF(MOD(SMALL(IF((""&amp;$BD$7:$BD$1821)=(""&amp;$E15),ROW($BD$7:$BD$1821)-ROW(INDEX($BD$7:$BD$1821,1,1))+1),BJ$6),15)=0,15,MOD(SMALL(IF((""&amp;$BD$7:$BD$1821)=(""&amp;$E15),ROW($BD$7:$BD$1821)-ROW(INDEX($BD$7:$BD$1821,1,1))+1),BJ$6),15)),1),"")))</f>
        <v/>
      </c>
      <c r="BK15" s="201" t="str">
        <f t="array" aca="1" ref="BK15" ca="1">IF($C15="-","-",IF($G$6=$EL$23,IFERROR(1*TRIM(MID(SUBSTITUTE($G15,",",REPT(" ",LEN($G15))),(AZ$6-1)*LEN($G15)+1,LEN($G15))),""),
IFERROR(INDEX(IDSourceRange,IF(MOD(SMALL(IF((""&amp;$BD$7:$BD$1821)=(""&amp;$E15),ROW($BD$7:$BD$1821)-ROW(INDEX($BD$7:$BD$1821,1,1))+1),BK$6),15)=0,15,MOD(SMALL(IF((""&amp;$BD$7:$BD$1821)=(""&amp;$E15),ROW($BD$7:$BD$1821)-ROW(INDEX($BD$7:$BD$1821,1,1))+1),BK$6),15)),1),"")))</f>
        <v/>
      </c>
      <c r="BL15" s="201" t="str">
        <f t="array" aca="1" ref="BL15" ca="1">IF($C15="-","-",IF($G$6=$EL$23,IFERROR(1*TRIM(MID(SUBSTITUTE($G15,",",REPT(" ",LEN($G15))),(BA$6-1)*LEN($G15)+1,LEN($G15))),""),
IFERROR(INDEX(IDSourceRange,IF(MOD(SMALL(IF((""&amp;$BD$7:$BD$1821)=(""&amp;$E15),ROW($BD$7:$BD$1821)-ROW(INDEX($BD$7:$BD$1821,1,1))+1),BL$6),15)=0,15,MOD(SMALL(IF((""&amp;$BD$7:$BD$1821)=(""&amp;$E15),ROW($BD$7:$BD$1821)-ROW(INDEX($BD$7:$BD$1821,1,1))+1),BL$6),15)),1),"")))</f>
        <v/>
      </c>
      <c r="BM15" s="201" t="str">
        <f t="array" aca="1" ref="BM15" ca="1">IF($C15="-","-",IF($G$6=$EL$23,IFERROR(1*TRIM(MID(SUBSTITUTE($G15,",",REPT(" ",LEN($G15))),(BB$6-1)*LEN($G15)+1,LEN($G15))),""),
IFERROR(INDEX(IDSourceRange,IF(MOD(SMALL(IF((""&amp;$BD$7:$BD$1821)=(""&amp;$E15),ROW($BD$7:$BD$1821)-ROW(INDEX($BD$7:$BD$1821,1,1))+1),BM$6),15)=0,15,MOD(SMALL(IF((""&amp;$BD$7:$BD$1821)=(""&amp;$E15),ROW($BD$7:$BD$1821)-ROW(INDEX($BD$7:$BD$1821,1,1))+1),BM$6),15)),1),"")))</f>
        <v/>
      </c>
      <c r="BN15" s="201" t="str">
        <f t="array" aca="1" ref="BN15" ca="1">IF($C15="-","-",IF($G$6=$EL$23,IFERROR(1*TRIM(MID(SUBSTITUTE($G15,",",REPT(" ",LEN($G15))),(BC$6-1)*LEN($G15)+1,LEN($G15))),""),
IFERROR(INDEX(IDSourceRange,IF(MOD(SMALL(IF((""&amp;$BD$7:$BD$1821)=(""&amp;$E15),ROW($BD$7:$BD$1821)-ROW(INDEX($BD$7:$BD$1821,1,1))+1),BN$6),15)=0,15,MOD(SMALL(IF((""&amp;$BD$7:$BD$1821)=(""&amp;$E15),ROW($BD$7:$BD$1821)-ROW(INDEX($BD$7:$BD$1821,1,1))+1),BN$6),15)),1),"")))</f>
        <v/>
      </c>
      <c r="BO15" s="201">
        <f t="shared" ca="1" si="30"/>
        <v>10</v>
      </c>
      <c r="BP15" s="231">
        <f t="array" aca="1" ref="BP15" ca="1">IF($C15="-","-",IF(LEN(BE15)=0,"",MATCH(1*BE15,1*($E$7:$E$21),0)))</f>
        <v>10</v>
      </c>
      <c r="BQ15" s="202" t="str">
        <f t="array" aca="1" ref="BQ15" ca="1">IF($C15="-","-",IF(LEN(BF15)=0,"",MATCH(1*BF15,1*($E$7:$E$21),0)))</f>
        <v/>
      </c>
      <c r="BR15" s="202" t="str">
        <f t="array" aca="1" ref="BR15" ca="1">IF($C15="-","-",IF(LEN(BG15)=0,"",MATCH(1*BG15,1*($E$7:$E$21),0)))</f>
        <v/>
      </c>
      <c r="BS15" s="202" t="str">
        <f t="array" aca="1" ref="BS15" ca="1">IF($C15="-","-",IF(LEN(BH15)=0,"",MATCH(1*BH15,1*($E$7:$E$21),0)))</f>
        <v/>
      </c>
      <c r="BT15" s="202" t="str">
        <f t="array" aca="1" ref="BT15" ca="1">IF($C15="-","-",IF(LEN(BI15)=0,"",MATCH(1*BI15,1*($E$7:$E$21),0)))</f>
        <v/>
      </c>
      <c r="BU15" s="202" t="str">
        <f t="array" aca="1" ref="BU15" ca="1">IF($C15="-","-",IF(LEN(BJ15)=0,"",MATCH(1*BJ15,1*($E$7:$E$21),0)))</f>
        <v/>
      </c>
      <c r="BV15" s="202" t="str">
        <f t="array" aca="1" ref="BV15" ca="1">IF($C15="-","-",IF(LEN(BK15)=0,"",MATCH(1*BK15,1*($E$7:$E$21),0)))</f>
        <v/>
      </c>
      <c r="BW15" s="202" t="str">
        <f t="array" aca="1" ref="BW15" ca="1">IF($C15="-","-",IF(LEN(BL15)=0,"",MATCH(1*BL15,1*($E$7:$E$21),0)))</f>
        <v/>
      </c>
      <c r="BX15" s="202" t="str">
        <f t="array" aca="1" ref="BX15" ca="1">IF($C15="-","-",IF(LEN(BM15)=0,"",MATCH(1*BM15,1*($E$7:$E$21),0)))</f>
        <v/>
      </c>
      <c r="BY15" s="202" t="str">
        <f t="array" aca="1" ref="BY15" ca="1">IF($C15="-","-",IF(LEN(BN15)=0,"",MATCH(1*BN15,1*($E$7:$E$21),0)))</f>
        <v/>
      </c>
      <c r="BZ15" s="203">
        <f t="array" aca="1" ref="BZ15" ca="1">IF($C15="-","-",SUM(IF(LEN(BE15:BN15)&gt;0,1,0)))</f>
        <v>1</v>
      </c>
      <c r="CA15" s="204">
        <f t="array" aca="1" ref="CA15" ca="1">IF($C15="-","-",SUM(IF(LEN(AT15:BC15)&gt;0,1,0)))</f>
        <v>3</v>
      </c>
      <c r="CC15" s="193">
        <f ca="1">IF(C15&lt;&gt;"-",IF(DirectionSelector="Vertical",StartGridX+CI15,StartGridX+Calculations!CH15),"")</f>
        <v>6</v>
      </c>
      <c r="CD15" s="193">
        <f ca="1">IF(C15&lt;&gt;"-",IF(DirectionSelector&lt;&gt;"Vertical",StartGridY+CI15,StartGridY+Calculations!CH15),"")</f>
        <v>2</v>
      </c>
      <c r="CE15" s="206" t="str">
        <f t="shared" ca="1" si="24"/>
        <v>594-184</v>
      </c>
      <c r="CF15" s="207">
        <f t="shared" ca="1" si="25"/>
        <v>6</v>
      </c>
      <c r="CG15" s="193">
        <f t="shared" ca="1" si="26"/>
        <v>9</v>
      </c>
      <c r="CH15" s="193">
        <f t="shared" ca="1" si="6"/>
        <v>4</v>
      </c>
      <c r="CI15" s="193">
        <f t="array" aca="1" ref="CI15" ca="1">IF(CM15="-",CJ15,IF(SMALL(IF($CM$7:$CM$21=CM15,$CJ$7:$CJ$21,999999),CP15)=999999,CJ15,SMALL(IF($CM$7:$CM$21=CM15,$CJ$7:$CJ$21,999999),CP15)))</f>
        <v>0</v>
      </c>
      <c r="CJ15" s="193">
        <f ca="1">IF(C15&lt;&gt;"-",(COUNTIF($CH$7:CH15,CH15))-(1+COUNTIF($CH$7:$CH$21,CH15))/2,"-")</f>
        <v>0</v>
      </c>
      <c r="CK15" s="193">
        <f t="shared" ca="1" si="7"/>
        <v>1</v>
      </c>
      <c r="CL15" s="193">
        <f t="array" aca="1" ref="CL15" ca="1">IF(C15="-","-",IF(OR(L15="-",L15=""),0, INDEX($C$7:$C$21,MATCH(L15,$L$7:$L$21,0),1)))</f>
        <v>0</v>
      </c>
      <c r="CM15" s="193" t="str">
        <f t="array" aca="1" ref="CM15" ca="1">IF(SUM(IF(IFERROR(($CH$7:$CH$21=CH15)/($CL$7:$CL$21=CL15),0),1,0))=COUNTIF($CH$7:$CH$21,CH15),"-",CH15)</f>
        <v>-</v>
      </c>
      <c r="CN15" s="193" t="str">
        <f ca="1">IF(ISNUMBER(CM15),IF(SUM(($CM$7:$CM$21=CM15)*($CL$7:$CL$21&lt;CL15))&gt;0,MAX(IF(($CM$7:$CM$21=CM15)*($CL$7:$CL$21&lt;CL15),$CN$7:$CN$21,0))+COUNTIF($CL$7:CL15,CL15),SUM(IF($CL$7:CL15&amp;$CH$7:CH15=CL15&amp;CH15,1,0))),"-")</f>
        <v>-</v>
      </c>
      <c r="CO15" s="193" t="str">
        <f t="array" aca="1" ref="CO15" ca="1">IF(CN15="-","-",SUMPRODUCT(($CM$7:$CM$21=CM15)*(CL15&lt;$CL$7:$CL$21)*($CN$7:$CN$21=CN15))+1)</f>
        <v>-</v>
      </c>
      <c r="CP15" s="193" t="str">
        <f t="array" aca="1" ref="CP15" ca="1">IF(CO15="-","-",CN15+(CO15-1)*MAX(IF(($CL$7:$CL$21=CL15)*($CO$7:$CO$21=1),$CN$7:$CN$21,0)))</f>
        <v>-</v>
      </c>
      <c r="CQ15" s="193" t="str">
        <f t="array" aca="1" ref="CQ15" ca="1">IFERROR(INDEX($L$7:$L$21,MATCH(0,IF($L$7:$L$21="",1,COUNTIF($CQ$6:CQ14,$L$7:$L$21)),0),1),"")</f>
        <v/>
      </c>
      <c r="CS15" s="208" t="str">
        <f t="array" aca="1" ref="CS15" ca="1">IF(ISNUMBER(BP15),IF(DirectionSelector="Vertical",
IF(INDEX(ShapeYRange,BP15,1)&gt;$DK15,"down",IF(INDEX(ShapeXRange,BP15,1)&gt;$DJ15,"left","right")),
IF(INDEX(ShapeXRange,BP15,1)&gt;$DJ15,"left",IF(INDEX(ShapeYRange,BP15,1)&gt;$DK15,"down","top"))),"")</f>
        <v>left</v>
      </c>
      <c r="CT15" s="208" t="str">
        <f t="array" aca="1" ref="CT15" ca="1">IF(ISNUMBER(BQ15),IF(DirectionSelector="Vertical",
IF(INDEX(ShapeYRange,BQ15,1)&gt;$DK15,"down",IF(INDEX(ShapeXRange,BQ15,1)&gt;$DJ15,"left","right")),
IF(INDEX(ShapeXRange,BQ15,1)&gt;$DJ15,"left",IF(INDEX(ShapeYRange,BQ15,1)&gt;$DK15,"down","top"))),"")</f>
        <v/>
      </c>
      <c r="CU15" s="208" t="str">
        <f t="array" aca="1" ref="CU15" ca="1">IF(ISNUMBER(BR15),IF(DirectionSelector="Vertical",
IF(INDEX(ShapeYRange,BR15,1)&gt;$DK15,"down",IF(INDEX(ShapeXRange,BR15,1)&gt;$DJ15,"left","right")),
IF(INDEX(ShapeXRange,BR15,1)&gt;$DJ15,"left",IF(INDEX(ShapeYRange,BR15,1)&gt;$DK15,"down","top"))),"")</f>
        <v/>
      </c>
      <c r="CV15" s="208" t="str">
        <f t="array" aca="1" ref="CV15" ca="1">IF(ISNUMBER(BS15),IF(DirectionSelector="Vertical",
IF(INDEX(ShapeYRange,BS15,1)&gt;$DK15,"down",IF(INDEX(ShapeXRange,BS15,1)&gt;$DJ15,"left","right")),
IF(INDEX(ShapeXRange,BS15,1)&gt;$DJ15,"left",IF(INDEX(ShapeYRange,BS15,1)&gt;$DK15,"down","top"))),"")</f>
        <v/>
      </c>
      <c r="CW15" s="208" t="str">
        <f t="array" aca="1" ref="CW15" ca="1">IF(ISNUMBER(BT15),IF(DirectionSelector="Vertical",
IF(INDEX(ShapeYRange,BT15,1)&gt;$DK15,"down",IF(INDEX(ShapeXRange,BT15,1)&gt;$DJ15,"left","right")),
IF(INDEX(ShapeXRange,BT15,1)&gt;$DJ15,"left",IF(INDEX(ShapeYRange,BT15,1)&gt;$DK15,"down","top"))),"")</f>
        <v/>
      </c>
      <c r="CX15" s="208" t="str">
        <f t="array" aca="1" ref="CX15" ca="1">IF(ISNUMBER(BU15),IF(DirectionSelector="Vertical",
IF(INDEX(ShapeYRange,BU15,1)&gt;$DK15,"down",IF(INDEX(ShapeXRange,BU15,1)&gt;$DJ15,"left","right")),
IF(INDEX(ShapeXRange,BU15,1)&gt;$DJ15,"left",IF(INDEX(ShapeYRange,BU15,1)&gt;$DK15,"down","top"))),"")</f>
        <v/>
      </c>
      <c r="CY15" s="208" t="str">
        <f t="array" aca="1" ref="CY15" ca="1">IF(ISNUMBER(BV15),IF(DirectionSelector="Vertical",
IF(INDEX(ShapeYRange,BV15,1)&gt;$DK15,"down",IF(INDEX(ShapeXRange,BV15,1)&gt;$DJ15,"left","right")),
IF(INDEX(ShapeXRange,BV15,1)&gt;$DJ15,"left",IF(INDEX(ShapeYRange,BV15,1)&gt;$DK15,"down","top"))),"")</f>
        <v/>
      </c>
      <c r="CZ15" s="208" t="str">
        <f t="array" aca="1" ref="CZ15" ca="1">IF(ISNUMBER(BW15),IF(DirectionSelector="Vertical",
IF(INDEX(ShapeYRange,BW15,1)&gt;$DK15,"down",IF(INDEX(ShapeXRange,BW15,1)&gt;$DJ15,"left","right")),
IF(INDEX(ShapeXRange,BW15,1)&gt;$DJ15,"left",IF(INDEX(ShapeYRange,BW15,1)&gt;$DK15,"down","top"))),"")</f>
        <v/>
      </c>
      <c r="DA15" s="208" t="str">
        <f t="array" aca="1" ref="DA15" ca="1">IF(ISNUMBER(BX15),IF(DirectionSelector="Vertical",
IF(INDEX(ShapeYRange,BX15,1)&gt;$DK15,"down",IF(INDEX(ShapeXRange,BX15,1)&gt;$DJ15,"left","right")),
IF(INDEX(ShapeXRange,BX15,1)&gt;$DJ15,"left",IF(INDEX(ShapeYRange,BX15,1)&gt;$DK15,"down","top"))),"")</f>
        <v/>
      </c>
      <c r="DB15" s="208" t="str">
        <f t="array" aca="1" ref="DB15" ca="1">IF(ISNUMBER(BY15),IF(DirectionSelector="Vertical",
IF(INDEX(ShapeYRange,BY15,1)&gt;$DK15,"down",IF(INDEX(ShapeXRange,BY15,1)&gt;$DJ15,"left","right")),
IF(INDEX(ShapeXRange,BY15,1)&gt;$DJ15,"left",IF(INDEX(ShapeYRange,BY15,1)&gt;$DK15,"down","top"))),"")</f>
        <v/>
      </c>
      <c r="DD15" s="209" t="str">
        <f t="array" aca="1" ref="DD15" ca="1">IF(CQ15="","",MIN(IF($L$7:$L$21=CQ15,ShapeXRange,999999999))-15)</f>
        <v/>
      </c>
      <c r="DE15" s="210" t="str">
        <f t="array" aca="1" ref="DE15" ca="1">IF(CQ15="","",MIN(IF($L$7:$L$21=CQ15,ShapeYRange,999999999))-20)</f>
        <v/>
      </c>
      <c r="DF15" s="210" t="str">
        <f t="array" aca="1" ref="DF15" ca="1">IF(CQ15="","",MAX(IF($L$7:$L$21=CQ15,ShapeXRange,0))-DD15+$DL$5+15)</f>
        <v/>
      </c>
      <c r="DG15" s="210" t="str">
        <f t="array" aca="1" ref="DG15" ca="1">IF(CQ15="","",MAX(IF($L$7:$L$21=CQ15,ShapeYRange,0))-DE15+$DM$5+10)</f>
        <v/>
      </c>
      <c r="DH15" s="151"/>
      <c r="DI15" s="151"/>
      <c r="DJ15" s="211">
        <f t="shared" ca="1" si="8"/>
        <v>594</v>
      </c>
      <c r="DK15" s="211">
        <f t="shared" ca="1" si="9"/>
        <v>184</v>
      </c>
      <c r="DL15" s="211">
        <f t="shared" ca="1" si="10"/>
        <v>96</v>
      </c>
      <c r="DM15" s="211">
        <f t="shared" ca="1" si="11"/>
        <v>64</v>
      </c>
      <c r="DN15" s="211">
        <f t="shared" ca="1" si="12"/>
        <v>5</v>
      </c>
      <c r="DO15" s="211" t="str">
        <f t="shared" ca="1" si="13"/>
        <v>Finalized Website</v>
      </c>
      <c r="DP15" s="211">
        <f ca="1">IF($C15="-","-",IF(LEN(N15)=0,1,IFERROR(MATCH(N15,Dashboard!$S$28:$S$34,0),1)))</f>
        <v>4</v>
      </c>
      <c r="DQ15" s="211">
        <f t="array" aca="1" ref="DQ15" ca="1">IF(C15="-","-",MAX(IF(ShapeYRange=DK15,ShapeXRange,0))+$DL$5+GapXDiff)</f>
        <v>866</v>
      </c>
      <c r="DR15" s="211">
        <f t="array" aca="1" ref="DR15" ca="1">IF(C15="-","-",MAX(IF(ShapeXRange=DJ15,ShapeYRange,0))+$DM$5+GapYDiff)</f>
        <v>278</v>
      </c>
      <c r="DZ15" s="197">
        <f t="shared" ca="1" si="14"/>
        <v>0</v>
      </c>
      <c r="EA15" s="197">
        <f t="shared" ca="1" si="15"/>
        <v>0</v>
      </c>
      <c r="EB15" s="197">
        <f t="shared" ca="1" si="16"/>
        <v>0</v>
      </c>
      <c r="EC15" s="197">
        <f t="shared" ca="1" si="17"/>
        <v>0</v>
      </c>
      <c r="ED15" s="197">
        <f t="shared" ca="1" si="18"/>
        <v>0</v>
      </c>
      <c r="EE15" s="197">
        <f t="shared" ca="1" si="19"/>
        <v>0</v>
      </c>
      <c r="EF15" s="197">
        <f t="shared" ca="1" si="20"/>
        <v>0</v>
      </c>
      <c r="EG15" s="119"/>
      <c r="EH15" s="119"/>
      <c r="EI15" s="119" t="str">
        <f>IFERROR(IF(Dashboard!U21="!",1,""),1)</f>
        <v/>
      </c>
      <c r="EK15" s="119">
        <v>9</v>
      </c>
      <c r="EL15" s="121"/>
      <c r="EM15" s="197">
        <f t="shared" si="21"/>
        <v>0</v>
      </c>
      <c r="EN15" s="197">
        <f t="shared" si="27"/>
        <v>0</v>
      </c>
    </row>
    <row r="16" spans="2:145" x14ac:dyDescent="0.25">
      <c r="B16" s="212" t="str">
        <f t="shared" ca="1" si="22"/>
        <v>ShapeIndex10</v>
      </c>
      <c r="C16" s="213">
        <f t="shared" ca="1" si="28"/>
        <v>10</v>
      </c>
      <c r="D16" s="189" t="str">
        <f ca="1">IF(COUNTA(OFFSET(Dashboard!$B$6,ROW(C16)-ROW($C$6),0,1,7))&gt;0,"Yes","-")</f>
        <v>Yes</v>
      </c>
      <c r="E16" s="187">
        <f t="array" aca="1" ref="E16" ca="1">IF(OR($C16="-",$C16=""),"-",1*SMALL(IF(1*Dashboard!$B$7:$B$206=0,99999999,1*Dashboard!$B$7:$B$206),C16))</f>
        <v>10</v>
      </c>
      <c r="F16" s="187" t="str">
        <f t="array" aca="1" ref="F16" ca="1">IF(OR($C16="-",$C16=""),"-",INDEX(Dashboard!C$7:C$21,MATCH($E16,1*Dashboard!$B$7:$B$21,0),1))</f>
        <v>End</v>
      </c>
      <c r="G16" s="187" t="str">
        <f t="array" aca="1" ref="G16" ca="1">IF(OR($C16="-",$C16=""),"-",IF(INDEX(Dashboard!D$7:D$21,MATCH($E16,1*Dashboard!$B$7:$B$21,0),1)=0,"",INDEX(Dashboard!D$7:D$21,MATCH($E16,1*Dashboard!$B$7:$B$21,0),1)))</f>
        <v>9</v>
      </c>
      <c r="H16" s="187">
        <f t="array" aca="1" ref="H16" ca="1">IF(OR($C16="-",$C16=""),"-",INDEX(Dashboard!F$7:F$21,MATCH($E16,1*Dashboard!$B$7:$B$21,0),1))</f>
        <v>0</v>
      </c>
      <c r="I16" s="187">
        <f t="array" aca="1" ref="I16" ca="1">IF(OR($C16="-",$C16=""),"-",INDEX(Dashboard!G$7:G$21,MATCH($E16,1*Dashboard!$B$7:$B$21,0),1))</f>
        <v>0</v>
      </c>
      <c r="J16" s="187">
        <f t="array" aca="1" ref="J16" ca="1">IF(OR($C16="-",$C16=""),"-",INDEX(Dashboard!H$7:H$21,MATCH($E16,1*Dashboard!$B$7:$B$21,0),1))</f>
        <v>0</v>
      </c>
      <c r="K16" s="214">
        <f t="array" aca="1" ref="K16" ca="1">IF(OR($C16="-",$C16=""),"-",INDEX(Dashboard!I$7:I$21,MATCH($E16,1*Dashboard!$B$7:$B$21,0),1))</f>
        <v>0</v>
      </c>
      <c r="L16" s="187" t="str">
        <f t="array" aca="1" ref="L16" ca="1">IF(OR($C16="-",$C16=""),"",IF(INDEX(Dashboard!E$7:E$21,MATCH($E16,1*Dashboard!$B$7:$B$21,0),1)=0,"",INDEX(Dashboard!E$7:E$21,MATCH($E16,1*Dashboard!$B$7:$B$21,0),1)))</f>
        <v/>
      </c>
      <c r="M16" s="187" t="str">
        <f t="shared" ca="1" si="23"/>
        <v>End</v>
      </c>
      <c r="N16" s="187" t="str">
        <f t="array" aca="1" ref="N16" ca="1">IF(OR($C16="-",$C16=""),"-",IF(INDEX(Dashboard!O$7:O$206,MATCH($E16,1*Dashboard!$B$7:$B$206,0),1)=0,"",INDEX(Dashboard!O$7:O$206,MATCH($E16,1*Dashboard!$B$7:$B$206,0),1)))</f>
        <v>Blue</v>
      </c>
      <c r="O16" s="133"/>
      <c r="P16" s="215">
        <f t="shared" ca="1" si="0"/>
        <v>10.283333333333335</v>
      </c>
      <c r="Q16" s="215">
        <f t="shared" ca="1" si="1"/>
        <v>10.283333333333335</v>
      </c>
      <c r="R16" s="215">
        <f t="shared" ca="1" si="2"/>
        <v>10.283333333333335</v>
      </c>
      <c r="S16" s="215">
        <f t="shared" ca="1" si="3"/>
        <v>10.283333333333335</v>
      </c>
      <c r="T16" s="215">
        <f t="shared" ca="1" si="4"/>
        <v>0</v>
      </c>
      <c r="V16" s="205">
        <f t="array" aca="1" ref="V16" ca="1">IF(AT16="",0,INDEX($Q$7:$Q$206,MATCH(""&amp;AT16,""&amp;$E$7:$E$21,0)))</f>
        <v>10.283333333333335</v>
      </c>
      <c r="W16" s="205">
        <f t="array" aca="1" ref="W16" ca="1">IF(AU16="",0,INDEX($Q$7:$Q$206,MATCH(""&amp;AU16,""&amp;$E$7:$E$21,0)))</f>
        <v>0</v>
      </c>
      <c r="X16" s="205">
        <f t="array" aca="1" ref="X16" ca="1">IF(AV16="",0,INDEX($Q$7:$Q$206,MATCH(""&amp;AV16,""&amp;$E$7:$E$21,0)))</f>
        <v>0</v>
      </c>
      <c r="Y16" s="205">
        <f t="array" aca="1" ref="Y16" ca="1">IF(AW16="",0,INDEX($Q$7:$Q$206,MATCH(""&amp;AW16,""&amp;$E$7:$E$21,0)))</f>
        <v>0</v>
      </c>
      <c r="Z16" s="205">
        <f t="array" aca="1" ref="Z16" ca="1">IF(AX16="",0,INDEX($Q$7:$Q$206,MATCH(""&amp;AX16,""&amp;$E$7:$E$21,0)))</f>
        <v>0</v>
      </c>
      <c r="AA16" s="205">
        <f t="array" aca="1" ref="AA16" ca="1">IF(AY16="",0,INDEX($Q$7:$Q$206,MATCH(""&amp;AY16,""&amp;$E$7:$E$21,0)))</f>
        <v>0</v>
      </c>
      <c r="AB16" s="205">
        <f t="array" aca="1" ref="AB16" ca="1">IF(AZ16="",0,INDEX($Q$7:$Q$206,MATCH(""&amp;AZ16,""&amp;$E$7:$E$21,0)))</f>
        <v>0</v>
      </c>
      <c r="AC16" s="205">
        <f t="array" aca="1" ref="AC16" ca="1">IF(BA16="",0,INDEX($Q$7:$Q$206,MATCH(""&amp;BA16,""&amp;$E$7:$E$21,0)))</f>
        <v>0</v>
      </c>
      <c r="AD16" s="205">
        <f t="array" aca="1" ref="AD16" ca="1">IF(BB16="",0,INDEX($Q$7:$Q$206,MATCH(""&amp;BB16,""&amp;$E$7:$E$21,0)))</f>
        <v>0</v>
      </c>
      <c r="AE16" s="205">
        <f t="array" aca="1" ref="AE16" ca="1">IF(BC16="",0,INDEX($Q$7:$Q$206,MATCH(""&amp;BC16,""&amp;$E$7:$E$21,0)))</f>
        <v>0</v>
      </c>
      <c r="AF16" s="131"/>
      <c r="AG16" s="205" t="str">
        <f t="array" aca="1" ref="AG16" ca="1">IF(BE16="","",INDEX($R$7:$R$21,MATCH(""&amp;BE16,""&amp;$E$7:$E$21,0)))</f>
        <v/>
      </c>
      <c r="AH16" s="205" t="str">
        <f t="array" aca="1" ref="AH16" ca="1">IF(BF16="","",INDEX($R$7:$R$21,MATCH(""&amp;BF16,""&amp;$E$7:$E$21,0)))</f>
        <v/>
      </c>
      <c r="AI16" s="205" t="str">
        <f t="array" aca="1" ref="AI16" ca="1">IF(BG16="","",INDEX($R$7:$R$21,MATCH(""&amp;BG16,""&amp;$E$7:$E$21,0)))</f>
        <v/>
      </c>
      <c r="AJ16" s="205" t="str">
        <f t="array" aca="1" ref="AJ16" ca="1">IF(BH16="","",INDEX($R$7:$R$21,MATCH(""&amp;BH16,""&amp;$E$7:$E$21,0)))</f>
        <v/>
      </c>
      <c r="AK16" s="205" t="str">
        <f t="array" aca="1" ref="AK16" ca="1">IF(BI16="","",INDEX($R$7:$R$21,MATCH(""&amp;BI16,""&amp;$E$7:$E$21,0)))</f>
        <v/>
      </c>
      <c r="AL16" s="205" t="str">
        <f t="array" aca="1" ref="AL16" ca="1">IF(BJ16="","",INDEX($R$7:$R$21,MATCH(""&amp;BJ16,""&amp;$E$7:$E$21,0)))</f>
        <v/>
      </c>
      <c r="AM16" s="205" t="str">
        <f t="array" aca="1" ref="AM16" ca="1">IF(BK16="","",INDEX($R$7:$R$21,MATCH(""&amp;BK16,""&amp;$E$7:$E$21,0)))</f>
        <v/>
      </c>
      <c r="AN16" s="205" t="str">
        <f t="array" aca="1" ref="AN16" ca="1">IF(BL16="","",INDEX($R$7:$R$21,MATCH(""&amp;BL16,""&amp;$E$7:$E$21,0)))</f>
        <v/>
      </c>
      <c r="AO16" s="205" t="str">
        <f t="array" aca="1" ref="AO16" ca="1">IF(BM16="","",INDEX($R$7:$R$21,MATCH(""&amp;BM16,""&amp;$E$7:$E$21,0)))</f>
        <v/>
      </c>
      <c r="AP16" s="205" t="str">
        <f t="array" aca="1" ref="AP16" ca="1">IF(BN16="","",INDEX($R$7:$R$21,MATCH(""&amp;BN16,""&amp;$E$7:$E$21,0)))</f>
        <v/>
      </c>
      <c r="AR16" s="216" t="str">
        <f t="shared" ca="1" si="5"/>
        <v/>
      </c>
      <c r="AT16" s="201" t="str">
        <f t="array" aca="1" ref="AT16" ca="1">IF($C16="-","-",IF($G$6=$EL$24,TRIM(MID(SUBSTITUTE($G16,",",REPT(" ",LEN($G16))),(AT$6-1)*LEN($G16)+1,LEN($G16))),
IFERROR(INDEX(IDSourceRange,IF(MOD(SMALL(IF((""&amp;$BO$7:$BO$1821)=(""&amp;$E16),ROW($BO$7:$BO$1821)-ROW(INDEX($BO$7:$BO$1821,1,1))+1),AT$6),15)=0,15,MOD(SMALL(IF((""&amp;$BO$7:$BO$1821)=(""&amp;$E16),ROW($BO$7:$BO$1821)-ROW(INDEX($BO$7:$BO$1821,1,1))+1),AT$6),15)),1),"")))</f>
        <v>9</v>
      </c>
      <c r="AU16" s="201" t="str">
        <f t="array" aca="1" ref="AU16" ca="1">IF($C16="-","-",IF($G$6=$EL$24,TRIM(MID(SUBSTITUTE($G16,",",REPT(" ",LEN($G16))),(AU$6-1)*LEN($G16)+1,LEN($G16))),
IFERROR(INDEX(IDSourceRange,IF(MOD(SMALL(IF((""&amp;$BO$7:$BO$1821)=(""&amp;$E16),ROW($BO$7:$BO$1821)-ROW(INDEX($BO$7:$BO$1821,1,1))+1),AU$6),15)=0,15,MOD(SMALL(IF((""&amp;$BO$7:$BO$1821)=(""&amp;$E16),ROW($BO$7:$BO$1821)-ROW(INDEX($BO$7:$BO$1821,1,1))+1),AU$6),15)),1),"")))</f>
        <v/>
      </c>
      <c r="AV16" s="201" t="str">
        <f t="array" aca="1" ref="AV16" ca="1">IF($C16="-","-",IF($G$6=$EL$24,TRIM(MID(SUBSTITUTE($G16,",",REPT(" ",LEN($G16))),(AV$6-1)*LEN($G16)+1,LEN($G16))),
IFERROR(INDEX(IDSourceRange,IF(MOD(SMALL(IF((""&amp;$BO$7:$BO$1821)=(""&amp;$E16),ROW($BO$7:$BO$1821)-ROW(INDEX($BO$7:$BO$1821,1,1))+1),AV$6),15)=0,15,MOD(SMALL(IF((""&amp;$BO$7:$BO$1821)=(""&amp;$E16),ROW($BO$7:$BO$1821)-ROW(INDEX($BO$7:$BO$1821,1,1))+1),AV$6),15)),1),"")))</f>
        <v/>
      </c>
      <c r="AW16" s="201" t="str">
        <f t="array" aca="1" ref="AW16" ca="1">IF($C16="-","-",IF($G$6=$EL$24,TRIM(MID(SUBSTITUTE($G16,",",REPT(" ",LEN($G16))),(AW$6-1)*LEN($G16)+1,LEN($G16))),
IFERROR(INDEX(IDSourceRange,IF(MOD(SMALL(IF((""&amp;$BO$7:$BO$1821)=(""&amp;$E16),ROW($BO$7:$BO$1821)-ROW(INDEX($BO$7:$BO$1821,1,1))+1),AW$6),15)=0,15,MOD(SMALL(IF((""&amp;$BO$7:$BO$1821)=(""&amp;$E16),ROW($BO$7:$BO$1821)-ROW(INDEX($BO$7:$BO$1821,1,1))+1),AW$6),15)),1),"")))</f>
        <v/>
      </c>
      <c r="AX16" s="201" t="str">
        <f t="array" aca="1" ref="AX16" ca="1">IF($C16="-","-",IF($G$6=$EL$24,TRIM(MID(SUBSTITUTE($G16,",",REPT(" ",LEN($G16))),(AX$6-1)*LEN($G16)+1,LEN($G16))),
IFERROR(INDEX(IDSourceRange,IF(MOD(SMALL(IF((""&amp;$BO$7:$BO$1821)=(""&amp;$E16),ROW($BO$7:$BO$1821)-ROW(INDEX($BO$7:$BO$1821,1,1))+1),AX$6),15)=0,15,MOD(SMALL(IF((""&amp;$BO$7:$BO$1821)=(""&amp;$E16),ROW($BO$7:$BO$1821)-ROW(INDEX($BO$7:$BO$1821,1,1))+1),AX$6),15)),1),"")))</f>
        <v/>
      </c>
      <c r="AY16" s="201" t="str">
        <f t="array" aca="1" ref="AY16" ca="1">IF($C16="-","-",IF($G$6=$EL$24,TRIM(MID(SUBSTITUTE($G16,",",REPT(" ",LEN($G16))),(AY$6-1)*LEN($G16)+1,LEN($G16))),
IFERROR(INDEX(IDSourceRange,IF(MOD(SMALL(IF((""&amp;$BO$7:$BO$1821)=(""&amp;$E16),ROW($BO$7:$BO$1821)-ROW(INDEX($BO$7:$BO$1821,1,1))+1),AY$6),15)=0,15,MOD(SMALL(IF((""&amp;$BO$7:$BO$1821)=(""&amp;$E16),ROW($BO$7:$BO$1821)-ROW(INDEX($BO$7:$BO$1821,1,1))+1),AY$6),15)),1),"")))</f>
        <v/>
      </c>
      <c r="AZ16" s="201" t="str">
        <f t="array" aca="1" ref="AZ16" ca="1">IF($C16="-","-",IF($G$6=$EL$24,TRIM(MID(SUBSTITUTE($G16,",",REPT(" ",LEN($G16))),(AZ$6-1)*LEN($G16)+1,LEN($G16))),
IFERROR(INDEX(IDSourceRange,IF(MOD(SMALL(IF((""&amp;$BO$7:$BO$1821)=(""&amp;$E16),ROW($BO$7:$BO$1821)-ROW(INDEX($BO$7:$BO$1821,1,1))+1),AZ$6),15)=0,15,MOD(SMALL(IF((""&amp;$BO$7:$BO$1821)=(""&amp;$E16),ROW($BO$7:$BO$1821)-ROW(INDEX($BO$7:$BO$1821,1,1))+1),AZ$6),15)),1),"")))</f>
        <v/>
      </c>
      <c r="BA16" s="201" t="str">
        <f t="array" aca="1" ref="BA16" ca="1">IF($C16="-","-",IF($G$6=$EL$24,TRIM(MID(SUBSTITUTE($G16,",",REPT(" ",LEN($G16))),(BA$6-1)*LEN($G16)+1,LEN($G16))),
IFERROR(INDEX(IDSourceRange,IF(MOD(SMALL(IF((""&amp;$BO$7:$BO$1821)=(""&amp;$E16),ROW($BO$7:$BO$1821)-ROW(INDEX($BO$7:$BO$1821,1,1))+1),BA$6),15)=0,15,MOD(SMALL(IF((""&amp;$BO$7:$BO$1821)=(""&amp;$E16),ROW($BO$7:$BO$1821)-ROW(INDEX($BO$7:$BO$1821,1,1))+1),BA$6),15)),1),"")))</f>
        <v/>
      </c>
      <c r="BB16" s="201" t="str">
        <f t="array" aca="1" ref="BB16" ca="1">IF($C16="-","-",IF($G$6=$EL$24,TRIM(MID(SUBSTITUTE($G16,",",REPT(" ",LEN($G16))),(BB$6-1)*LEN($G16)+1,LEN($G16))),
IFERROR(INDEX(IDSourceRange,IF(MOD(SMALL(IF((""&amp;$BO$7:$BO$1821)=(""&amp;$E16),ROW($BO$7:$BO$1821)-ROW(INDEX($BO$7:$BO$1821,1,1))+1),BB$6),15)=0,15,MOD(SMALL(IF((""&amp;$BO$7:$BO$1821)=(""&amp;$E16),ROW($BO$7:$BO$1821)-ROW(INDEX($BO$7:$BO$1821,1,1))+1),BB$6),15)),1),"")))</f>
        <v/>
      </c>
      <c r="BC16" s="201" t="str">
        <f t="array" aca="1" ref="BC16" ca="1">IF($C16="-","-",IF($G$6=$EL$24,TRIM(MID(SUBSTITUTE($G16,",",REPT(" ",LEN($G16))),(BC$6-1)*LEN($G16)+1,LEN($G16))),
IFERROR(INDEX(IDSourceRange,IF(MOD(SMALL(IF((""&amp;$BO$7:$BO$1821)=(""&amp;$E16),ROW($BO$7:$BO$1821)-ROW(INDEX($BO$7:$BO$1821,1,1))+1),BC$6),15)=0,15,MOD(SMALL(IF((""&amp;$BO$7:$BO$1821)=(""&amp;$E16),ROW($BO$7:$BO$1821)-ROW(INDEX($BO$7:$BO$1821,1,1))+1),BC$6),15)),1),"")))</f>
        <v/>
      </c>
      <c r="BD16" s="201" t="str">
        <f t="shared" ca="1" si="29"/>
        <v>9</v>
      </c>
      <c r="BE16" s="229" t="str">
        <f t="array" aca="1" ref="BE16" ca="1">IF($C16="-","-",IF($G$6=$EL$23,IFERROR(1*TRIM(MID(SUBSTITUTE($G16,",",REPT(" ",LEN($G16))),(AT$6-1)*LEN($G16)+1,LEN($G16))),""),
IFERROR(INDEX(IDSourceRange,IF(MOD(SMALL(IF((""&amp;$BD$7:$BD$1821)=(""&amp;$E16),ROW($BD$7:$BD$1821)-ROW(INDEX($BD$7:$BD$1821,1,1))+1),BE$6),15)=0,15,MOD(SMALL(IF((""&amp;$BD$7:$BD$1821)=(""&amp;$E16),ROW($BD$7:$BD$1821)-ROW(INDEX($BD$7:$BD$1821,1,1))+1),BE$6),15)),1),"")))</f>
        <v/>
      </c>
      <c r="BF16" s="201" t="str">
        <f t="array" aca="1" ref="BF16" ca="1">IF($C16="-","-",IF($G$6=$EL$23,IFERROR(1*TRIM(MID(SUBSTITUTE($G16,",",REPT(" ",LEN($G16))),(AU$6-1)*LEN($G16)+1,LEN($G16))),""),
IFERROR(INDEX(IDSourceRange,IF(MOD(SMALL(IF((""&amp;$BD$7:$BD$1821)=(""&amp;$E16),ROW($BD$7:$BD$1821)-ROW(INDEX($BD$7:$BD$1821,1,1))+1),BF$6),15)=0,15,MOD(SMALL(IF((""&amp;$BD$7:$BD$1821)=(""&amp;$E16),ROW($BD$7:$BD$1821)-ROW(INDEX($BD$7:$BD$1821,1,1))+1),BF$6),15)),1),"")))</f>
        <v/>
      </c>
      <c r="BG16" s="201" t="str">
        <f t="array" aca="1" ref="BG16" ca="1">IF($C16="-","-",IF($G$6=$EL$23,IFERROR(1*TRIM(MID(SUBSTITUTE($G16,",",REPT(" ",LEN($G16))),(AV$6-1)*LEN($G16)+1,LEN($G16))),""),
IFERROR(INDEX(IDSourceRange,IF(MOD(SMALL(IF((""&amp;$BD$7:$BD$1821)=(""&amp;$E16),ROW($BD$7:$BD$1821)-ROW(INDEX($BD$7:$BD$1821,1,1))+1),BG$6),15)=0,15,MOD(SMALL(IF((""&amp;$BD$7:$BD$1821)=(""&amp;$E16),ROW($BD$7:$BD$1821)-ROW(INDEX($BD$7:$BD$1821,1,1))+1),BG$6),15)),1),"")))</f>
        <v/>
      </c>
      <c r="BH16" s="201" t="str">
        <f t="array" aca="1" ref="BH16" ca="1">IF($C16="-","-",IF($G$6=$EL$23,IFERROR(1*TRIM(MID(SUBSTITUTE($G16,",",REPT(" ",LEN($G16))),(AW$6-1)*LEN($G16)+1,LEN($G16))),""),
IFERROR(INDEX(IDSourceRange,IF(MOD(SMALL(IF((""&amp;$BD$7:$BD$1821)=(""&amp;$E16),ROW($BD$7:$BD$1821)-ROW(INDEX($BD$7:$BD$1821,1,1))+1),BH$6),15)=0,15,MOD(SMALL(IF((""&amp;$BD$7:$BD$1821)=(""&amp;$E16),ROW($BD$7:$BD$1821)-ROW(INDEX($BD$7:$BD$1821,1,1))+1),BH$6),15)),1),"")))</f>
        <v/>
      </c>
      <c r="BI16" s="201" t="str">
        <f t="array" aca="1" ref="BI16" ca="1">IF($C16="-","-",IF($G$6=$EL$23,IFERROR(1*TRIM(MID(SUBSTITUTE($G16,",",REPT(" ",LEN($G16))),(AX$6-1)*LEN($G16)+1,LEN($G16))),""),
IFERROR(INDEX(IDSourceRange,IF(MOD(SMALL(IF((""&amp;$BD$7:$BD$1821)=(""&amp;$E16),ROW($BD$7:$BD$1821)-ROW(INDEX($BD$7:$BD$1821,1,1))+1),BI$6),15)=0,15,MOD(SMALL(IF((""&amp;$BD$7:$BD$1821)=(""&amp;$E16),ROW($BD$7:$BD$1821)-ROW(INDEX($BD$7:$BD$1821,1,1))+1),BI$6),15)),1),"")))</f>
        <v/>
      </c>
      <c r="BJ16" s="201" t="str">
        <f t="array" aca="1" ref="BJ16" ca="1">IF($C16="-","-",IF($G$6=$EL$23,IFERROR(1*TRIM(MID(SUBSTITUTE($G16,",",REPT(" ",LEN($G16))),(AY$6-1)*LEN($G16)+1,LEN($G16))),""),
IFERROR(INDEX(IDSourceRange,IF(MOD(SMALL(IF((""&amp;$BD$7:$BD$1821)=(""&amp;$E16),ROW($BD$7:$BD$1821)-ROW(INDEX($BD$7:$BD$1821,1,1))+1),BJ$6),15)=0,15,MOD(SMALL(IF((""&amp;$BD$7:$BD$1821)=(""&amp;$E16),ROW($BD$7:$BD$1821)-ROW(INDEX($BD$7:$BD$1821,1,1))+1),BJ$6),15)),1),"")))</f>
        <v/>
      </c>
      <c r="BK16" s="201" t="str">
        <f t="array" aca="1" ref="BK16" ca="1">IF($C16="-","-",IF($G$6=$EL$23,IFERROR(1*TRIM(MID(SUBSTITUTE($G16,",",REPT(" ",LEN($G16))),(AZ$6-1)*LEN($G16)+1,LEN($G16))),""),
IFERROR(INDEX(IDSourceRange,IF(MOD(SMALL(IF((""&amp;$BD$7:$BD$1821)=(""&amp;$E16),ROW($BD$7:$BD$1821)-ROW(INDEX($BD$7:$BD$1821,1,1))+1),BK$6),15)=0,15,MOD(SMALL(IF((""&amp;$BD$7:$BD$1821)=(""&amp;$E16),ROW($BD$7:$BD$1821)-ROW(INDEX($BD$7:$BD$1821,1,1))+1),BK$6),15)),1),"")))</f>
        <v/>
      </c>
      <c r="BL16" s="201" t="str">
        <f t="array" aca="1" ref="BL16" ca="1">IF($C16="-","-",IF($G$6=$EL$23,IFERROR(1*TRIM(MID(SUBSTITUTE($G16,",",REPT(" ",LEN($G16))),(BA$6-1)*LEN($G16)+1,LEN($G16))),""),
IFERROR(INDEX(IDSourceRange,IF(MOD(SMALL(IF((""&amp;$BD$7:$BD$1821)=(""&amp;$E16),ROW($BD$7:$BD$1821)-ROW(INDEX($BD$7:$BD$1821,1,1))+1),BL$6),15)=0,15,MOD(SMALL(IF((""&amp;$BD$7:$BD$1821)=(""&amp;$E16),ROW($BD$7:$BD$1821)-ROW(INDEX($BD$7:$BD$1821,1,1))+1),BL$6),15)),1),"")))</f>
        <v/>
      </c>
      <c r="BM16" s="201" t="str">
        <f t="array" aca="1" ref="BM16" ca="1">IF($C16="-","-",IF($G$6=$EL$23,IFERROR(1*TRIM(MID(SUBSTITUTE($G16,",",REPT(" ",LEN($G16))),(BB$6-1)*LEN($G16)+1,LEN($G16))),""),
IFERROR(INDEX(IDSourceRange,IF(MOD(SMALL(IF((""&amp;$BD$7:$BD$1821)=(""&amp;$E16),ROW($BD$7:$BD$1821)-ROW(INDEX($BD$7:$BD$1821,1,1))+1),BM$6),15)=0,15,MOD(SMALL(IF((""&amp;$BD$7:$BD$1821)=(""&amp;$E16),ROW($BD$7:$BD$1821)-ROW(INDEX($BD$7:$BD$1821,1,1))+1),BM$6),15)),1),"")))</f>
        <v/>
      </c>
      <c r="BN16" s="201" t="str">
        <f t="array" aca="1" ref="BN16" ca="1">IF($C16="-","-",IF($G$6=$EL$23,IFERROR(1*TRIM(MID(SUBSTITUTE($G16,",",REPT(" ",LEN($G16))),(BC$6-1)*LEN($G16)+1,LEN($G16))),""),
IFERROR(INDEX(IDSourceRange,IF(MOD(SMALL(IF((""&amp;$BD$7:$BD$1821)=(""&amp;$E16),ROW($BD$7:$BD$1821)-ROW(INDEX($BD$7:$BD$1821,1,1))+1),BN$6),15)=0,15,MOD(SMALL(IF((""&amp;$BD$7:$BD$1821)=(""&amp;$E16),ROW($BD$7:$BD$1821)-ROW(INDEX($BD$7:$BD$1821,1,1))+1),BN$6),15)),1),"")))</f>
        <v/>
      </c>
      <c r="BO16" s="201" t="str">
        <f t="shared" ca="1" si="30"/>
        <v/>
      </c>
      <c r="BP16" s="231" t="str">
        <f t="array" aca="1" ref="BP16" ca="1">IF($C16="-","-",IF(LEN(BE16)=0,"",MATCH(1*BE16,1*($E$7:$E$21),0)))</f>
        <v/>
      </c>
      <c r="BQ16" s="202" t="str">
        <f t="array" aca="1" ref="BQ16" ca="1">IF($C16="-","-",IF(LEN(BF16)=0,"",MATCH(1*BF16,1*($E$7:$E$21),0)))</f>
        <v/>
      </c>
      <c r="BR16" s="202" t="str">
        <f t="array" aca="1" ref="BR16" ca="1">IF($C16="-","-",IF(LEN(BG16)=0,"",MATCH(1*BG16,1*($E$7:$E$21),0)))</f>
        <v/>
      </c>
      <c r="BS16" s="202" t="str">
        <f t="array" aca="1" ref="BS16" ca="1">IF($C16="-","-",IF(LEN(BH16)=0,"",MATCH(1*BH16,1*($E$7:$E$21),0)))</f>
        <v/>
      </c>
      <c r="BT16" s="202" t="str">
        <f t="array" aca="1" ref="BT16" ca="1">IF($C16="-","-",IF(LEN(BI16)=0,"",MATCH(1*BI16,1*($E$7:$E$21),0)))</f>
        <v/>
      </c>
      <c r="BU16" s="202" t="str">
        <f t="array" aca="1" ref="BU16" ca="1">IF($C16="-","-",IF(LEN(BJ16)=0,"",MATCH(1*BJ16,1*($E$7:$E$21),0)))</f>
        <v/>
      </c>
      <c r="BV16" s="202" t="str">
        <f t="array" aca="1" ref="BV16" ca="1">IF($C16="-","-",IF(LEN(BK16)=0,"",MATCH(1*BK16,1*($E$7:$E$21),0)))</f>
        <v/>
      </c>
      <c r="BW16" s="202" t="str">
        <f t="array" aca="1" ref="BW16" ca="1">IF($C16="-","-",IF(LEN(BL16)=0,"",MATCH(1*BL16,1*($E$7:$E$21),0)))</f>
        <v/>
      </c>
      <c r="BX16" s="202" t="str">
        <f t="array" aca="1" ref="BX16" ca="1">IF($C16="-","-",IF(LEN(BM16)=0,"",MATCH(1*BM16,1*($E$7:$E$21),0)))</f>
        <v/>
      </c>
      <c r="BY16" s="202" t="str">
        <f t="array" aca="1" ref="BY16" ca="1">IF($C16="-","-",IF(LEN(BN16)=0,"",MATCH(1*BN16,1*($E$7:$E$21),0)))</f>
        <v/>
      </c>
      <c r="BZ16" s="203">
        <f t="array" aca="1" ref="BZ16" ca="1">IF($C16="-","-",SUM(IF(LEN(BE16:BN16)&gt;0,1,0)))</f>
        <v>0</v>
      </c>
      <c r="CA16" s="204">
        <f t="array" aca="1" ref="CA16" ca="1">IF($C16="-","-",SUM(IF(LEN(AT16:BC16)&gt;0,1,0)))</f>
        <v>1</v>
      </c>
      <c r="CC16" s="193">
        <f ca="1">IF(C16&lt;&gt;"-",IF(DirectionSelector="Vertical",StartGridX+CI16,StartGridX+Calculations!CH16),"")</f>
        <v>7</v>
      </c>
      <c r="CD16" s="193">
        <f ca="1">IF(C16&lt;&gt;"-",IF(DirectionSelector&lt;&gt;"Vertical",StartGridY+CI16,StartGridY+Calculations!CH16),"")</f>
        <v>2</v>
      </c>
      <c r="CE16" s="206" t="str">
        <f t="shared" ca="1" si="24"/>
        <v>730-184</v>
      </c>
      <c r="CF16" s="207">
        <f t="shared" ca="1" si="25"/>
        <v>9</v>
      </c>
      <c r="CG16" s="193">
        <f t="shared" ca="1" si="26"/>
        <v>10</v>
      </c>
      <c r="CH16" s="193">
        <f t="shared" ca="1" si="6"/>
        <v>5</v>
      </c>
      <c r="CI16" s="193">
        <f t="array" aca="1" ref="CI16" ca="1">IF(CM16="-",CJ16,IF(SMALL(IF($CM$7:$CM$21=CM16,$CJ$7:$CJ$21,999999),CP16)=999999,CJ16,SMALL(IF($CM$7:$CM$21=CM16,$CJ$7:$CJ$21,999999),CP16)))</f>
        <v>0</v>
      </c>
      <c r="CJ16" s="193">
        <f ca="1">IF(C16&lt;&gt;"-",(COUNTIF($CH$7:CH16,CH16))-(1+COUNTIF($CH$7:$CH$21,CH16))/2,"-")</f>
        <v>0</v>
      </c>
      <c r="CK16" s="193">
        <f t="shared" ca="1" si="7"/>
        <v>1</v>
      </c>
      <c r="CL16" s="193">
        <f t="array" aca="1" ref="CL16" ca="1">IF(C16="-","-",IF(OR(L16="-",L16=""),0, INDEX($C$7:$C$21,MATCH(L16,$L$7:$L$21,0),1)))</f>
        <v>0</v>
      </c>
      <c r="CM16" s="193" t="str">
        <f t="array" aca="1" ref="CM16" ca="1">IF(SUM(IF(IFERROR(($CH$7:$CH$21=CH16)/($CL$7:$CL$21=CL16),0),1,0))=COUNTIF($CH$7:$CH$21,CH16),"-",CH16)</f>
        <v>-</v>
      </c>
      <c r="CN16" s="193" t="str">
        <f ca="1">IF(ISNUMBER(CM16),IF(SUM(($CM$7:$CM$21=CM16)*($CL$7:$CL$21&lt;CL16))&gt;0,MAX(IF(($CM$7:$CM$21=CM16)*($CL$7:$CL$21&lt;CL16),$CN$7:$CN$21,0))+COUNTIF($CL$7:CL16,CL16),SUM(IF($CL$7:CL16&amp;$CH$7:CH16=CL16&amp;CH16,1,0))),"-")</f>
        <v>-</v>
      </c>
      <c r="CO16" s="193" t="str">
        <f t="array" aca="1" ref="CO16" ca="1">IF(CN16="-","-",SUMPRODUCT(($CM$7:$CM$21=CM16)*(CL16&lt;$CL$7:$CL$21)*($CN$7:$CN$21=CN16))+1)</f>
        <v>-</v>
      </c>
      <c r="CP16" s="193" t="str">
        <f t="array" aca="1" ref="CP16" ca="1">IF(CO16="-","-",CN16+(CO16-1)*MAX(IF(($CL$7:$CL$21=CL16)*($CO$7:$CO$21=1),$CN$7:$CN$21,0)))</f>
        <v>-</v>
      </c>
      <c r="CQ16" s="193" t="str">
        <f t="array" aca="1" ref="CQ16" ca="1">IFERROR(INDEX($L$7:$L$21,MATCH(0,IF($L$7:$L$21="",1,COUNTIF($CQ$6:CQ15,$L$7:$L$21)),0),1),"")</f>
        <v/>
      </c>
      <c r="CS16" s="208" t="str">
        <f t="array" aca="1" ref="CS16" ca="1">IF(ISNUMBER(BP16),IF(DirectionSelector="Vertical",
IF(INDEX(ShapeYRange,BP16,1)&gt;$DK16,"down",IF(INDEX(ShapeXRange,BP16,1)&gt;$DJ16,"left","right")),
IF(INDEX(ShapeXRange,BP16,1)&gt;$DJ16,"left",IF(INDEX(ShapeYRange,BP16,1)&gt;$DK16,"down","top"))),"")</f>
        <v/>
      </c>
      <c r="CT16" s="208" t="str">
        <f t="array" aca="1" ref="CT16" ca="1">IF(ISNUMBER(BQ16),IF(DirectionSelector="Vertical",
IF(INDEX(ShapeYRange,BQ16,1)&gt;$DK16,"down",IF(INDEX(ShapeXRange,BQ16,1)&gt;$DJ16,"left","right")),
IF(INDEX(ShapeXRange,BQ16,1)&gt;$DJ16,"left",IF(INDEX(ShapeYRange,BQ16,1)&gt;$DK16,"down","top"))),"")</f>
        <v/>
      </c>
      <c r="CU16" s="208" t="str">
        <f t="array" aca="1" ref="CU16" ca="1">IF(ISNUMBER(BR16),IF(DirectionSelector="Vertical",
IF(INDEX(ShapeYRange,BR16,1)&gt;$DK16,"down",IF(INDEX(ShapeXRange,BR16,1)&gt;$DJ16,"left","right")),
IF(INDEX(ShapeXRange,BR16,1)&gt;$DJ16,"left",IF(INDEX(ShapeYRange,BR16,1)&gt;$DK16,"down","top"))),"")</f>
        <v/>
      </c>
      <c r="CV16" s="208" t="str">
        <f t="array" aca="1" ref="CV16" ca="1">IF(ISNUMBER(BS16),IF(DirectionSelector="Vertical",
IF(INDEX(ShapeYRange,BS16,1)&gt;$DK16,"down",IF(INDEX(ShapeXRange,BS16,1)&gt;$DJ16,"left","right")),
IF(INDEX(ShapeXRange,BS16,1)&gt;$DJ16,"left",IF(INDEX(ShapeYRange,BS16,1)&gt;$DK16,"down","top"))),"")</f>
        <v/>
      </c>
      <c r="CW16" s="208" t="str">
        <f t="array" aca="1" ref="CW16" ca="1">IF(ISNUMBER(BT16),IF(DirectionSelector="Vertical",
IF(INDEX(ShapeYRange,BT16,1)&gt;$DK16,"down",IF(INDEX(ShapeXRange,BT16,1)&gt;$DJ16,"left","right")),
IF(INDEX(ShapeXRange,BT16,1)&gt;$DJ16,"left",IF(INDEX(ShapeYRange,BT16,1)&gt;$DK16,"down","top"))),"")</f>
        <v/>
      </c>
      <c r="CX16" s="208" t="str">
        <f t="array" aca="1" ref="CX16" ca="1">IF(ISNUMBER(BU16),IF(DirectionSelector="Vertical",
IF(INDEX(ShapeYRange,BU16,1)&gt;$DK16,"down",IF(INDEX(ShapeXRange,BU16,1)&gt;$DJ16,"left","right")),
IF(INDEX(ShapeXRange,BU16,1)&gt;$DJ16,"left",IF(INDEX(ShapeYRange,BU16,1)&gt;$DK16,"down","top"))),"")</f>
        <v/>
      </c>
      <c r="CY16" s="208" t="str">
        <f t="array" aca="1" ref="CY16" ca="1">IF(ISNUMBER(BV16),IF(DirectionSelector="Vertical",
IF(INDEX(ShapeYRange,BV16,1)&gt;$DK16,"down",IF(INDEX(ShapeXRange,BV16,1)&gt;$DJ16,"left","right")),
IF(INDEX(ShapeXRange,BV16,1)&gt;$DJ16,"left",IF(INDEX(ShapeYRange,BV16,1)&gt;$DK16,"down","top"))),"")</f>
        <v/>
      </c>
      <c r="CZ16" s="208" t="str">
        <f t="array" aca="1" ref="CZ16" ca="1">IF(ISNUMBER(BW16),IF(DirectionSelector="Vertical",
IF(INDEX(ShapeYRange,BW16,1)&gt;$DK16,"down",IF(INDEX(ShapeXRange,BW16,1)&gt;$DJ16,"left","right")),
IF(INDEX(ShapeXRange,BW16,1)&gt;$DJ16,"left",IF(INDEX(ShapeYRange,BW16,1)&gt;$DK16,"down","top"))),"")</f>
        <v/>
      </c>
      <c r="DA16" s="208" t="str">
        <f t="array" aca="1" ref="DA16" ca="1">IF(ISNUMBER(BX16),IF(DirectionSelector="Vertical",
IF(INDEX(ShapeYRange,BX16,1)&gt;$DK16,"down",IF(INDEX(ShapeXRange,BX16,1)&gt;$DJ16,"left","right")),
IF(INDEX(ShapeXRange,BX16,1)&gt;$DJ16,"left",IF(INDEX(ShapeYRange,BX16,1)&gt;$DK16,"down","top"))),"")</f>
        <v/>
      </c>
      <c r="DB16" s="208" t="str">
        <f t="array" aca="1" ref="DB16" ca="1">IF(ISNUMBER(BY16),IF(DirectionSelector="Vertical",
IF(INDEX(ShapeYRange,BY16,1)&gt;$DK16,"down",IF(INDEX(ShapeXRange,BY16,1)&gt;$DJ16,"left","right")),
IF(INDEX(ShapeXRange,BY16,1)&gt;$DJ16,"left",IF(INDEX(ShapeYRange,BY16,1)&gt;$DK16,"down","top"))),"")</f>
        <v/>
      </c>
      <c r="DD16" s="209" t="str">
        <f t="array" aca="1" ref="DD16" ca="1">IF(CQ16="","",MIN(IF($L$7:$L$21=CQ16,ShapeXRange,999999999))-15)</f>
        <v/>
      </c>
      <c r="DE16" s="210" t="str">
        <f t="array" aca="1" ref="DE16" ca="1">IF(CQ16="","",MIN(IF($L$7:$L$21=CQ16,ShapeYRange,999999999))-20)</f>
        <v/>
      </c>
      <c r="DF16" s="210" t="str">
        <f t="array" aca="1" ref="DF16" ca="1">IF(CQ16="","",MAX(IF($L$7:$L$21=CQ16,ShapeXRange,0))-DD16+$DL$5+15)</f>
        <v/>
      </c>
      <c r="DG16" s="210" t="str">
        <f t="array" aca="1" ref="DG16" ca="1">IF(CQ16="","",MAX(IF($L$7:$L$21=CQ16,ShapeYRange,0))-DE16+$DM$5+10)</f>
        <v/>
      </c>
      <c r="DH16" s="151"/>
      <c r="DI16" s="151"/>
      <c r="DJ16" s="211">
        <f t="shared" ca="1" si="8"/>
        <v>730</v>
      </c>
      <c r="DK16" s="211">
        <f t="shared" ca="1" si="9"/>
        <v>184</v>
      </c>
      <c r="DL16" s="211">
        <f t="shared" ca="1" si="10"/>
        <v>96</v>
      </c>
      <c r="DM16" s="211">
        <f t="shared" ca="1" si="11"/>
        <v>64</v>
      </c>
      <c r="DN16" s="211">
        <f t="shared" ca="1" si="12"/>
        <v>5</v>
      </c>
      <c r="DO16" s="211" t="str">
        <f t="shared" ca="1" si="13"/>
        <v>End</v>
      </c>
      <c r="DP16" s="211">
        <f ca="1">IF($C16="-","-",IF(LEN(N16)=0,1,IFERROR(MATCH(N16,Dashboard!$S$28:$S$34,0),1)))</f>
        <v>1</v>
      </c>
      <c r="DQ16" s="211">
        <f t="array" aca="1" ref="DQ16" ca="1">IF(C16="-","-",MAX(IF(ShapeYRange=DK16,ShapeXRange,0))+$DL$5+GapXDiff)</f>
        <v>866</v>
      </c>
      <c r="DR16" s="211">
        <f t="array" aca="1" ref="DR16" ca="1">IF(C16="-","-",MAX(IF(ShapeXRange=DJ16,ShapeYRange,0))+$DM$5+GapYDiff)</f>
        <v>278</v>
      </c>
      <c r="DZ16" s="197">
        <f t="shared" ca="1" si="14"/>
        <v>0</v>
      </c>
      <c r="EA16" s="197">
        <f t="shared" ca="1" si="15"/>
        <v>0</v>
      </c>
      <c r="EB16" s="197">
        <f t="shared" ca="1" si="16"/>
        <v>0</v>
      </c>
      <c r="EC16" s="197">
        <f t="shared" ca="1" si="17"/>
        <v>0</v>
      </c>
      <c r="ED16" s="197">
        <f t="shared" ca="1" si="18"/>
        <v>0</v>
      </c>
      <c r="EE16" s="197">
        <f t="shared" ca="1" si="19"/>
        <v>0</v>
      </c>
      <c r="EF16" s="197">
        <f t="shared" ca="1" si="20"/>
        <v>0</v>
      </c>
      <c r="EG16" s="119"/>
      <c r="EH16" s="119"/>
      <c r="EI16" s="119" t="str">
        <f>IFERROR(IF(Dashboard!U22="!",1,""),1)</f>
        <v/>
      </c>
      <c r="EK16" s="119">
        <v>10</v>
      </c>
      <c r="EL16" s="121" t="s">
        <v>184</v>
      </c>
      <c r="EM16" s="197">
        <f>INDEX($DZ$4:$EI$4,EK16)</f>
        <v>0</v>
      </c>
      <c r="EN16" s="197">
        <f t="shared" si="27"/>
        <v>32</v>
      </c>
    </row>
    <row r="17" spans="2:142" x14ac:dyDescent="0.25">
      <c r="B17" s="212" t="str">
        <f t="shared" ca="1" si="22"/>
        <v/>
      </c>
      <c r="C17" s="213" t="str">
        <f t="shared" ca="1" si="28"/>
        <v>-</v>
      </c>
      <c r="D17" s="189" t="str">
        <f ca="1">IF(COUNTA(OFFSET(Dashboard!$B$6,ROW(C17)-ROW($C$6),0,1,7))&gt;0,"Yes","-")</f>
        <v>-</v>
      </c>
      <c r="E17" s="187" t="str">
        <f t="array" aca="1" ref="E17" ca="1">IF(OR($C17="-",$C17=""),"-",1*SMALL(IF(1*Dashboard!$B$7:$B$206=0,99999999,1*Dashboard!$B$7:$B$206),C17))</f>
        <v>-</v>
      </c>
      <c r="F17" s="187" t="str">
        <f t="array" aca="1" ref="F17" ca="1">IF(OR($C17="-",$C17=""),"-",INDEX(Dashboard!C$7:C$21,MATCH($E17,1*Dashboard!$B$7:$B$21,0),1))</f>
        <v>-</v>
      </c>
      <c r="G17" s="187" t="str">
        <f t="array" aca="1" ref="G17" ca="1">IF(OR($C17="-",$C17=""),"-",IF(INDEX(Dashboard!D$7:D$21,MATCH($E17,1*Dashboard!$B$7:$B$21,0),1)=0,"",INDEX(Dashboard!D$7:D$21,MATCH($E17,1*Dashboard!$B$7:$B$21,0),1)))</f>
        <v>-</v>
      </c>
      <c r="H17" s="187" t="str">
        <f t="array" aca="1" ref="H17" ca="1">IF(OR($C17="-",$C17=""),"-",INDEX(Dashboard!F$7:F$21,MATCH($E17,1*Dashboard!$B$7:$B$21,0),1))</f>
        <v>-</v>
      </c>
      <c r="I17" s="187" t="str">
        <f t="array" aca="1" ref="I17" ca="1">IF(OR($C17="-",$C17=""),"-",INDEX(Dashboard!G$7:G$21,MATCH($E17,1*Dashboard!$B$7:$B$21,0),1))</f>
        <v>-</v>
      </c>
      <c r="J17" s="187" t="str">
        <f t="array" aca="1" ref="J17" ca="1">IF(OR($C17="-",$C17=""),"-",INDEX(Dashboard!H$7:H$21,MATCH($E17,1*Dashboard!$B$7:$B$21,0),1))</f>
        <v>-</v>
      </c>
      <c r="K17" s="214" t="str">
        <f t="array" aca="1" ref="K17" ca="1">IF(OR($C17="-",$C17=""),"-",INDEX(Dashboard!I$7:I$21,MATCH($E17,1*Dashboard!$B$7:$B$21,0),1))</f>
        <v>-</v>
      </c>
      <c r="L17" s="187" t="str">
        <f t="array" aca="1" ref="L17" ca="1">IF(OR($C17="-",$C17=""),"",IF(INDEX(Dashboard!E$7:E$21,MATCH($E17,1*Dashboard!$B$7:$B$21,0),1)=0,"",INDEX(Dashboard!E$7:E$21,MATCH($E17,1*Dashboard!$B$7:$B$21,0),1)))</f>
        <v/>
      </c>
      <c r="M17" s="187" t="str">
        <f t="shared" ca="1" si="23"/>
        <v>-</v>
      </c>
      <c r="N17" s="187" t="str">
        <f t="array" aca="1" ref="N17" ca="1">IF(OR($C17="-",$C17=""),"-",IF(INDEX(Dashboard!O$7:O$206,MATCH($E17,1*Dashboard!$B$7:$B$206,0),1)=0,"",INDEX(Dashboard!O$7:O$206,MATCH($E17,1*Dashboard!$B$7:$B$206,0),1)))</f>
        <v>-</v>
      </c>
      <c r="O17" s="133"/>
      <c r="P17" s="215" t="str">
        <f t="shared" ca="1" si="0"/>
        <v/>
      </c>
      <c r="Q17" s="215" t="str">
        <f t="shared" ca="1" si="1"/>
        <v/>
      </c>
      <c r="R17" s="215" t="str">
        <f t="shared" ca="1" si="2"/>
        <v/>
      </c>
      <c r="S17" s="215" t="str">
        <f t="shared" ca="1" si="3"/>
        <v/>
      </c>
      <c r="T17" s="215" t="str">
        <f t="shared" ca="1" si="4"/>
        <v/>
      </c>
      <c r="V17" s="205" t="str">
        <f t="array" aca="1" ref="V17" ca="1">IF(AT17="",0,INDEX($Q$7:$Q$206,MATCH(""&amp;AT17,""&amp;$E$7:$E$21,0)))</f>
        <v/>
      </c>
      <c r="W17" s="205" t="str">
        <f t="array" aca="1" ref="W17" ca="1">IF(AU17="",0,INDEX($Q$7:$Q$206,MATCH(""&amp;AU17,""&amp;$E$7:$E$21,0)))</f>
        <v/>
      </c>
      <c r="X17" s="205" t="str">
        <f t="array" aca="1" ref="X17" ca="1">IF(AV17="",0,INDEX($Q$7:$Q$206,MATCH(""&amp;AV17,""&amp;$E$7:$E$21,0)))</f>
        <v/>
      </c>
      <c r="Y17" s="205" t="str">
        <f t="array" aca="1" ref="Y17" ca="1">IF(AW17="",0,INDEX($Q$7:$Q$206,MATCH(""&amp;AW17,""&amp;$E$7:$E$21,0)))</f>
        <v/>
      </c>
      <c r="Z17" s="205" t="str">
        <f t="array" aca="1" ref="Z17" ca="1">IF(AX17="",0,INDEX($Q$7:$Q$206,MATCH(""&amp;AX17,""&amp;$E$7:$E$21,0)))</f>
        <v/>
      </c>
      <c r="AA17" s="205" t="str">
        <f t="array" aca="1" ref="AA17" ca="1">IF(AY17="",0,INDEX($Q$7:$Q$206,MATCH(""&amp;AY17,""&amp;$E$7:$E$21,0)))</f>
        <v/>
      </c>
      <c r="AB17" s="205" t="str">
        <f t="array" aca="1" ref="AB17" ca="1">IF(AZ17="",0,INDEX($Q$7:$Q$206,MATCH(""&amp;AZ17,""&amp;$E$7:$E$21,0)))</f>
        <v/>
      </c>
      <c r="AC17" s="205" t="str">
        <f t="array" aca="1" ref="AC17" ca="1">IF(BA17="",0,INDEX($Q$7:$Q$206,MATCH(""&amp;BA17,""&amp;$E$7:$E$21,0)))</f>
        <v/>
      </c>
      <c r="AD17" s="205" t="str">
        <f t="array" aca="1" ref="AD17" ca="1">IF(BB17="",0,INDEX($Q$7:$Q$206,MATCH(""&amp;BB17,""&amp;$E$7:$E$21,0)))</f>
        <v/>
      </c>
      <c r="AE17" s="205" t="str">
        <f t="array" aca="1" ref="AE17" ca="1">IF(BC17="",0,INDEX($Q$7:$Q$206,MATCH(""&amp;BC17,""&amp;$E$7:$E$21,0)))</f>
        <v/>
      </c>
      <c r="AF17" s="131"/>
      <c r="AG17" s="205" t="str">
        <f t="array" aca="1" ref="AG17" ca="1">IF(BE17="","",INDEX($R$7:$R$21,MATCH(""&amp;BE17,""&amp;$E$7:$E$21,0)))</f>
        <v/>
      </c>
      <c r="AH17" s="205" t="str">
        <f t="array" aca="1" ref="AH17" ca="1">IF(BF17="","",INDEX($R$7:$R$21,MATCH(""&amp;BF17,""&amp;$E$7:$E$21,0)))</f>
        <v/>
      </c>
      <c r="AI17" s="205" t="str">
        <f t="array" aca="1" ref="AI17" ca="1">IF(BG17="","",INDEX($R$7:$R$21,MATCH(""&amp;BG17,""&amp;$E$7:$E$21,0)))</f>
        <v/>
      </c>
      <c r="AJ17" s="205" t="str">
        <f t="array" aca="1" ref="AJ17" ca="1">IF(BH17="","",INDEX($R$7:$R$21,MATCH(""&amp;BH17,""&amp;$E$7:$E$21,0)))</f>
        <v/>
      </c>
      <c r="AK17" s="205" t="str">
        <f t="array" aca="1" ref="AK17" ca="1">IF(BI17="","",INDEX($R$7:$R$21,MATCH(""&amp;BI17,""&amp;$E$7:$E$21,0)))</f>
        <v/>
      </c>
      <c r="AL17" s="205" t="str">
        <f t="array" aca="1" ref="AL17" ca="1">IF(BJ17="","",INDEX($R$7:$R$21,MATCH(""&amp;BJ17,""&amp;$E$7:$E$21,0)))</f>
        <v/>
      </c>
      <c r="AM17" s="205" t="str">
        <f t="array" aca="1" ref="AM17" ca="1">IF(BK17="","",INDEX($R$7:$R$21,MATCH(""&amp;BK17,""&amp;$E$7:$E$21,0)))</f>
        <v/>
      </c>
      <c r="AN17" s="205" t="str">
        <f t="array" aca="1" ref="AN17" ca="1">IF(BL17="","",INDEX($R$7:$R$21,MATCH(""&amp;BL17,""&amp;$E$7:$E$21,0)))</f>
        <v/>
      </c>
      <c r="AO17" s="205" t="str">
        <f t="array" aca="1" ref="AO17" ca="1">IF(BM17="","",INDEX($R$7:$R$21,MATCH(""&amp;BM17,""&amp;$E$7:$E$21,0)))</f>
        <v/>
      </c>
      <c r="AP17" s="205" t="str">
        <f t="array" aca="1" ref="AP17" ca="1">IF(BN17="","",INDEX($R$7:$R$21,MATCH(""&amp;BN17,""&amp;$E$7:$E$21,0)))</f>
        <v/>
      </c>
      <c r="AR17" s="216" t="str">
        <f t="shared" ca="1" si="5"/>
        <v/>
      </c>
      <c r="AT17" s="201" t="str">
        <f t="array" aca="1" ref="AT17" ca="1">IF($C17="-","-",IF($G$6=$EL$24,TRIM(MID(SUBSTITUTE($G17,",",REPT(" ",LEN($G17))),(AT$6-1)*LEN($G17)+1,LEN($G17))),
IFERROR(INDEX(IDSourceRange,IF(MOD(SMALL(IF((""&amp;$BO$7:$BO$1821)=(""&amp;$E17),ROW($BO$7:$BO$1821)-ROW(INDEX($BO$7:$BO$1821,1,1))+1),AT$6),15)=0,15,MOD(SMALL(IF((""&amp;$BO$7:$BO$1821)=(""&amp;$E17),ROW($BO$7:$BO$1821)-ROW(INDEX($BO$7:$BO$1821,1,1))+1),AT$6),15)),1),"")))</f>
        <v>-</v>
      </c>
      <c r="AU17" s="201" t="str">
        <f t="array" aca="1" ref="AU17" ca="1">IF($C17="-","-",IF($G$6=$EL$24,TRIM(MID(SUBSTITUTE($G17,",",REPT(" ",LEN($G17))),(AU$6-1)*LEN($G17)+1,LEN($G17))),
IFERROR(INDEX(IDSourceRange,IF(MOD(SMALL(IF((""&amp;$BO$7:$BO$1821)=(""&amp;$E17),ROW($BO$7:$BO$1821)-ROW(INDEX($BO$7:$BO$1821,1,1))+1),AU$6),15)=0,15,MOD(SMALL(IF((""&amp;$BO$7:$BO$1821)=(""&amp;$E17),ROW($BO$7:$BO$1821)-ROW(INDEX($BO$7:$BO$1821,1,1))+1),AU$6),15)),1),"")))</f>
        <v>-</v>
      </c>
      <c r="AV17" s="201" t="str">
        <f t="array" aca="1" ref="AV17" ca="1">IF($C17="-","-",IF($G$6=$EL$24,TRIM(MID(SUBSTITUTE($G17,",",REPT(" ",LEN($G17))),(AV$6-1)*LEN($G17)+1,LEN($G17))),
IFERROR(INDEX(IDSourceRange,IF(MOD(SMALL(IF((""&amp;$BO$7:$BO$1821)=(""&amp;$E17),ROW($BO$7:$BO$1821)-ROW(INDEX($BO$7:$BO$1821,1,1))+1),AV$6),15)=0,15,MOD(SMALL(IF((""&amp;$BO$7:$BO$1821)=(""&amp;$E17),ROW($BO$7:$BO$1821)-ROW(INDEX($BO$7:$BO$1821,1,1))+1),AV$6),15)),1),"")))</f>
        <v>-</v>
      </c>
      <c r="AW17" s="201" t="str">
        <f t="array" aca="1" ref="AW17" ca="1">IF($C17="-","-",IF($G$6=$EL$24,TRIM(MID(SUBSTITUTE($G17,",",REPT(" ",LEN($G17))),(AW$6-1)*LEN($G17)+1,LEN($G17))),
IFERROR(INDEX(IDSourceRange,IF(MOD(SMALL(IF((""&amp;$BO$7:$BO$1821)=(""&amp;$E17),ROW($BO$7:$BO$1821)-ROW(INDEX($BO$7:$BO$1821,1,1))+1),AW$6),15)=0,15,MOD(SMALL(IF((""&amp;$BO$7:$BO$1821)=(""&amp;$E17),ROW($BO$7:$BO$1821)-ROW(INDEX($BO$7:$BO$1821,1,1))+1),AW$6),15)),1),"")))</f>
        <v>-</v>
      </c>
      <c r="AX17" s="201" t="str">
        <f t="array" aca="1" ref="AX17" ca="1">IF($C17="-","-",IF($G$6=$EL$24,TRIM(MID(SUBSTITUTE($G17,",",REPT(" ",LEN($G17))),(AX$6-1)*LEN($G17)+1,LEN($G17))),
IFERROR(INDEX(IDSourceRange,IF(MOD(SMALL(IF((""&amp;$BO$7:$BO$1821)=(""&amp;$E17),ROW($BO$7:$BO$1821)-ROW(INDEX($BO$7:$BO$1821,1,1))+1),AX$6),15)=0,15,MOD(SMALL(IF((""&amp;$BO$7:$BO$1821)=(""&amp;$E17),ROW($BO$7:$BO$1821)-ROW(INDEX($BO$7:$BO$1821,1,1))+1),AX$6),15)),1),"")))</f>
        <v>-</v>
      </c>
      <c r="AY17" s="201" t="str">
        <f t="array" aca="1" ref="AY17" ca="1">IF($C17="-","-",IF($G$6=$EL$24,TRIM(MID(SUBSTITUTE($G17,",",REPT(" ",LEN($G17))),(AY$6-1)*LEN($G17)+1,LEN($G17))),
IFERROR(INDEX(IDSourceRange,IF(MOD(SMALL(IF((""&amp;$BO$7:$BO$1821)=(""&amp;$E17),ROW($BO$7:$BO$1821)-ROW(INDEX($BO$7:$BO$1821,1,1))+1),AY$6),15)=0,15,MOD(SMALL(IF((""&amp;$BO$7:$BO$1821)=(""&amp;$E17),ROW($BO$7:$BO$1821)-ROW(INDEX($BO$7:$BO$1821,1,1))+1),AY$6),15)),1),"")))</f>
        <v>-</v>
      </c>
      <c r="AZ17" s="201" t="str">
        <f t="array" aca="1" ref="AZ17" ca="1">IF($C17="-","-",IF($G$6=$EL$24,TRIM(MID(SUBSTITUTE($G17,",",REPT(" ",LEN($G17))),(AZ$6-1)*LEN($G17)+1,LEN($G17))),
IFERROR(INDEX(IDSourceRange,IF(MOD(SMALL(IF((""&amp;$BO$7:$BO$1821)=(""&amp;$E17),ROW($BO$7:$BO$1821)-ROW(INDEX($BO$7:$BO$1821,1,1))+1),AZ$6),15)=0,15,MOD(SMALL(IF((""&amp;$BO$7:$BO$1821)=(""&amp;$E17),ROW($BO$7:$BO$1821)-ROW(INDEX($BO$7:$BO$1821,1,1))+1),AZ$6),15)),1),"")))</f>
        <v>-</v>
      </c>
      <c r="BA17" s="201" t="str">
        <f t="array" aca="1" ref="BA17" ca="1">IF($C17="-","-",IF($G$6=$EL$24,TRIM(MID(SUBSTITUTE($G17,",",REPT(" ",LEN($G17))),(BA$6-1)*LEN($G17)+1,LEN($G17))),
IFERROR(INDEX(IDSourceRange,IF(MOD(SMALL(IF((""&amp;$BO$7:$BO$1821)=(""&amp;$E17),ROW($BO$7:$BO$1821)-ROW(INDEX($BO$7:$BO$1821,1,1))+1),BA$6),15)=0,15,MOD(SMALL(IF((""&amp;$BO$7:$BO$1821)=(""&amp;$E17),ROW($BO$7:$BO$1821)-ROW(INDEX($BO$7:$BO$1821,1,1))+1),BA$6),15)),1),"")))</f>
        <v>-</v>
      </c>
      <c r="BB17" s="201" t="str">
        <f t="array" aca="1" ref="BB17" ca="1">IF($C17="-","-",IF($G$6=$EL$24,TRIM(MID(SUBSTITUTE($G17,",",REPT(" ",LEN($G17))),(BB$6-1)*LEN($G17)+1,LEN($G17))),
IFERROR(INDEX(IDSourceRange,IF(MOD(SMALL(IF((""&amp;$BO$7:$BO$1821)=(""&amp;$E17),ROW($BO$7:$BO$1821)-ROW(INDEX($BO$7:$BO$1821,1,1))+1),BB$6),15)=0,15,MOD(SMALL(IF((""&amp;$BO$7:$BO$1821)=(""&amp;$E17),ROW($BO$7:$BO$1821)-ROW(INDEX($BO$7:$BO$1821,1,1))+1),BB$6),15)),1),"")))</f>
        <v>-</v>
      </c>
      <c r="BC17" s="201" t="str">
        <f t="array" aca="1" ref="BC17" ca="1">IF($C17="-","-",IF($G$6=$EL$24,TRIM(MID(SUBSTITUTE($G17,",",REPT(" ",LEN($G17))),(BC$6-1)*LEN($G17)+1,LEN($G17))),
IFERROR(INDEX(IDSourceRange,IF(MOD(SMALL(IF((""&amp;$BO$7:$BO$1821)=(""&amp;$E17),ROW($BO$7:$BO$1821)-ROW(INDEX($BO$7:$BO$1821,1,1))+1),BC$6),15)=0,15,MOD(SMALL(IF((""&amp;$BO$7:$BO$1821)=(""&amp;$E17),ROW($BO$7:$BO$1821)-ROW(INDEX($BO$7:$BO$1821,1,1))+1),BC$6),15)),1),"")))</f>
        <v>-</v>
      </c>
      <c r="BD17" s="201" t="str">
        <f t="shared" ca="1" si="29"/>
        <v>-</v>
      </c>
      <c r="BE17" s="229" t="str">
        <f t="array" aca="1" ref="BE17" ca="1">IF($C17="-","-",IF($G$6=$EL$23,IFERROR(1*TRIM(MID(SUBSTITUTE($G17,",",REPT(" ",LEN($G17))),(AT$6-1)*LEN($G17)+1,LEN($G17))),""),
IFERROR(INDEX(IDSourceRange,IF(MOD(SMALL(IF((""&amp;$BD$7:$BD$1821)=(""&amp;$E17),ROW($BD$7:$BD$1821)-ROW(INDEX($BD$7:$BD$1821,1,1))+1),BE$6),15)=0,15,MOD(SMALL(IF((""&amp;$BD$7:$BD$1821)=(""&amp;$E17),ROW($BD$7:$BD$1821)-ROW(INDEX($BD$7:$BD$1821,1,1))+1),BE$6),15)),1),"")))</f>
        <v>-</v>
      </c>
      <c r="BF17" s="201" t="str">
        <f t="array" aca="1" ref="BF17" ca="1">IF($C17="-","-",IF($G$6=$EL$23,IFERROR(1*TRIM(MID(SUBSTITUTE($G17,",",REPT(" ",LEN($G17))),(AU$6-1)*LEN($G17)+1,LEN($G17))),""),
IFERROR(INDEX(IDSourceRange,IF(MOD(SMALL(IF((""&amp;$BD$7:$BD$1821)=(""&amp;$E17),ROW($BD$7:$BD$1821)-ROW(INDEX($BD$7:$BD$1821,1,1))+1),BF$6),15)=0,15,MOD(SMALL(IF((""&amp;$BD$7:$BD$1821)=(""&amp;$E17),ROW($BD$7:$BD$1821)-ROW(INDEX($BD$7:$BD$1821,1,1))+1),BF$6),15)),1),"")))</f>
        <v>-</v>
      </c>
      <c r="BG17" s="201" t="str">
        <f t="array" aca="1" ref="BG17" ca="1">IF($C17="-","-",IF($G$6=$EL$23,IFERROR(1*TRIM(MID(SUBSTITUTE($G17,",",REPT(" ",LEN($G17))),(AV$6-1)*LEN($G17)+1,LEN($G17))),""),
IFERROR(INDEX(IDSourceRange,IF(MOD(SMALL(IF((""&amp;$BD$7:$BD$1821)=(""&amp;$E17),ROW($BD$7:$BD$1821)-ROW(INDEX($BD$7:$BD$1821,1,1))+1),BG$6),15)=0,15,MOD(SMALL(IF((""&amp;$BD$7:$BD$1821)=(""&amp;$E17),ROW($BD$7:$BD$1821)-ROW(INDEX($BD$7:$BD$1821,1,1))+1),BG$6),15)),1),"")))</f>
        <v>-</v>
      </c>
      <c r="BH17" s="201" t="str">
        <f t="array" aca="1" ref="BH17" ca="1">IF($C17="-","-",IF($G$6=$EL$23,IFERROR(1*TRIM(MID(SUBSTITUTE($G17,",",REPT(" ",LEN($G17))),(AW$6-1)*LEN($G17)+1,LEN($G17))),""),
IFERROR(INDEX(IDSourceRange,IF(MOD(SMALL(IF((""&amp;$BD$7:$BD$1821)=(""&amp;$E17),ROW($BD$7:$BD$1821)-ROW(INDEX($BD$7:$BD$1821,1,1))+1),BH$6),15)=0,15,MOD(SMALL(IF((""&amp;$BD$7:$BD$1821)=(""&amp;$E17),ROW($BD$7:$BD$1821)-ROW(INDEX($BD$7:$BD$1821,1,1))+1),BH$6),15)),1),"")))</f>
        <v>-</v>
      </c>
      <c r="BI17" s="201" t="str">
        <f t="array" aca="1" ref="BI17" ca="1">IF($C17="-","-",IF($G$6=$EL$23,IFERROR(1*TRIM(MID(SUBSTITUTE($G17,",",REPT(" ",LEN($G17))),(AX$6-1)*LEN($G17)+1,LEN($G17))),""),
IFERROR(INDEX(IDSourceRange,IF(MOD(SMALL(IF((""&amp;$BD$7:$BD$1821)=(""&amp;$E17),ROW($BD$7:$BD$1821)-ROW(INDEX($BD$7:$BD$1821,1,1))+1),BI$6),15)=0,15,MOD(SMALL(IF((""&amp;$BD$7:$BD$1821)=(""&amp;$E17),ROW($BD$7:$BD$1821)-ROW(INDEX($BD$7:$BD$1821,1,1))+1),BI$6),15)),1),"")))</f>
        <v>-</v>
      </c>
      <c r="BJ17" s="201" t="str">
        <f t="array" aca="1" ref="BJ17" ca="1">IF($C17="-","-",IF($G$6=$EL$23,IFERROR(1*TRIM(MID(SUBSTITUTE($G17,",",REPT(" ",LEN($G17))),(AY$6-1)*LEN($G17)+1,LEN($G17))),""),
IFERROR(INDEX(IDSourceRange,IF(MOD(SMALL(IF((""&amp;$BD$7:$BD$1821)=(""&amp;$E17),ROW($BD$7:$BD$1821)-ROW(INDEX($BD$7:$BD$1821,1,1))+1),BJ$6),15)=0,15,MOD(SMALL(IF((""&amp;$BD$7:$BD$1821)=(""&amp;$E17),ROW($BD$7:$BD$1821)-ROW(INDEX($BD$7:$BD$1821,1,1))+1),BJ$6),15)),1),"")))</f>
        <v>-</v>
      </c>
      <c r="BK17" s="201" t="str">
        <f t="array" aca="1" ref="BK17" ca="1">IF($C17="-","-",IF($G$6=$EL$23,IFERROR(1*TRIM(MID(SUBSTITUTE($G17,",",REPT(" ",LEN($G17))),(AZ$6-1)*LEN($G17)+1,LEN($G17))),""),
IFERROR(INDEX(IDSourceRange,IF(MOD(SMALL(IF((""&amp;$BD$7:$BD$1821)=(""&amp;$E17),ROW($BD$7:$BD$1821)-ROW(INDEX($BD$7:$BD$1821,1,1))+1),BK$6),15)=0,15,MOD(SMALL(IF((""&amp;$BD$7:$BD$1821)=(""&amp;$E17),ROW($BD$7:$BD$1821)-ROW(INDEX($BD$7:$BD$1821,1,1))+1),BK$6),15)),1),"")))</f>
        <v>-</v>
      </c>
      <c r="BL17" s="201" t="str">
        <f t="array" aca="1" ref="BL17" ca="1">IF($C17="-","-",IF($G$6=$EL$23,IFERROR(1*TRIM(MID(SUBSTITUTE($G17,",",REPT(" ",LEN($G17))),(BA$6-1)*LEN($G17)+1,LEN($G17))),""),
IFERROR(INDEX(IDSourceRange,IF(MOD(SMALL(IF((""&amp;$BD$7:$BD$1821)=(""&amp;$E17),ROW($BD$7:$BD$1821)-ROW(INDEX($BD$7:$BD$1821,1,1))+1),BL$6),15)=0,15,MOD(SMALL(IF((""&amp;$BD$7:$BD$1821)=(""&amp;$E17),ROW($BD$7:$BD$1821)-ROW(INDEX($BD$7:$BD$1821,1,1))+1),BL$6),15)),1),"")))</f>
        <v>-</v>
      </c>
      <c r="BM17" s="201" t="str">
        <f t="array" aca="1" ref="BM17" ca="1">IF($C17="-","-",IF($G$6=$EL$23,IFERROR(1*TRIM(MID(SUBSTITUTE($G17,",",REPT(" ",LEN($G17))),(BB$6-1)*LEN($G17)+1,LEN($G17))),""),
IFERROR(INDEX(IDSourceRange,IF(MOD(SMALL(IF((""&amp;$BD$7:$BD$1821)=(""&amp;$E17),ROW($BD$7:$BD$1821)-ROW(INDEX($BD$7:$BD$1821,1,1))+1),BM$6),15)=0,15,MOD(SMALL(IF((""&amp;$BD$7:$BD$1821)=(""&amp;$E17),ROW($BD$7:$BD$1821)-ROW(INDEX($BD$7:$BD$1821,1,1))+1),BM$6),15)),1),"")))</f>
        <v>-</v>
      </c>
      <c r="BN17" s="201" t="str">
        <f t="array" aca="1" ref="BN17" ca="1">IF($C17="-","-",IF($G$6=$EL$23,IFERROR(1*TRIM(MID(SUBSTITUTE($G17,",",REPT(" ",LEN($G17))),(BC$6-1)*LEN($G17)+1,LEN($G17))),""),
IFERROR(INDEX(IDSourceRange,IF(MOD(SMALL(IF((""&amp;$BD$7:$BD$1821)=(""&amp;$E17),ROW($BD$7:$BD$1821)-ROW(INDEX($BD$7:$BD$1821,1,1))+1),BN$6),15)=0,15,MOD(SMALL(IF((""&amp;$BD$7:$BD$1821)=(""&amp;$E17),ROW($BD$7:$BD$1821)-ROW(INDEX($BD$7:$BD$1821,1,1))+1),BN$6),15)),1),"")))</f>
        <v>-</v>
      </c>
      <c r="BO17" s="201" t="str">
        <f t="shared" ca="1" si="30"/>
        <v>-</v>
      </c>
      <c r="BP17" s="231" t="str">
        <f t="array" aca="1" ref="BP17" ca="1">IF($C17="-","-",IF(LEN(BE17)=0,"",MATCH(1*BE17,1*($E$7:$E$21),0)))</f>
        <v>-</v>
      </c>
      <c r="BQ17" s="202" t="str">
        <f t="array" aca="1" ref="BQ17" ca="1">IF($C17="-","-",IF(LEN(BF17)=0,"",MATCH(1*BF17,1*($E$7:$E$21),0)))</f>
        <v>-</v>
      </c>
      <c r="BR17" s="202" t="str">
        <f t="array" aca="1" ref="BR17" ca="1">IF($C17="-","-",IF(LEN(BG17)=0,"",MATCH(1*BG17,1*($E$7:$E$21),0)))</f>
        <v>-</v>
      </c>
      <c r="BS17" s="202" t="str">
        <f t="array" aca="1" ref="BS17" ca="1">IF($C17="-","-",IF(LEN(BH17)=0,"",MATCH(1*BH17,1*($E$7:$E$21),0)))</f>
        <v>-</v>
      </c>
      <c r="BT17" s="202" t="str">
        <f t="array" aca="1" ref="BT17" ca="1">IF($C17="-","-",IF(LEN(BI17)=0,"",MATCH(1*BI17,1*($E$7:$E$21),0)))</f>
        <v>-</v>
      </c>
      <c r="BU17" s="202" t="str">
        <f t="array" aca="1" ref="BU17" ca="1">IF($C17="-","-",IF(LEN(BJ17)=0,"",MATCH(1*BJ17,1*($E$7:$E$21),0)))</f>
        <v>-</v>
      </c>
      <c r="BV17" s="202" t="str">
        <f t="array" aca="1" ref="BV17" ca="1">IF($C17="-","-",IF(LEN(BK17)=0,"",MATCH(1*BK17,1*($E$7:$E$21),0)))</f>
        <v>-</v>
      </c>
      <c r="BW17" s="202" t="str">
        <f t="array" aca="1" ref="BW17" ca="1">IF($C17="-","-",IF(LEN(BL17)=0,"",MATCH(1*BL17,1*($E$7:$E$21),0)))</f>
        <v>-</v>
      </c>
      <c r="BX17" s="202" t="str">
        <f t="array" aca="1" ref="BX17" ca="1">IF($C17="-","-",IF(LEN(BM17)=0,"",MATCH(1*BM17,1*($E$7:$E$21),0)))</f>
        <v>-</v>
      </c>
      <c r="BY17" s="202" t="str">
        <f t="array" aca="1" ref="BY17" ca="1">IF($C17="-","-",IF(LEN(BN17)=0,"",MATCH(1*BN17,1*($E$7:$E$21),0)))</f>
        <v>-</v>
      </c>
      <c r="BZ17" s="203" t="str">
        <f t="array" aca="1" ref="BZ17" ca="1">IF($C17="-","-",SUM(IF(LEN(BE17:BN17)&gt;0,1,0)))</f>
        <v>-</v>
      </c>
      <c r="CA17" s="204" t="str">
        <f t="array" aca="1" ref="CA17" ca="1">IF($C17="-","-",SUM(IF(LEN(AT17:BC17)&gt;0,1,0)))</f>
        <v>-</v>
      </c>
      <c r="CC17" s="193" t="str">
        <f ca="1">IF(C17&lt;&gt;"-",IF(DirectionSelector="Vertical",StartGridX+CI17,StartGridX+Calculations!CH17),"")</f>
        <v/>
      </c>
      <c r="CD17" s="193" t="str">
        <f ca="1">IF(C17&lt;&gt;"-",IF(DirectionSelector&lt;&gt;"Vertical",StartGridY+CI17,StartGridY+Calculations!CH17),"")</f>
        <v/>
      </c>
      <c r="CE17" s="206" t="str">
        <f ca="1">IF(AND(LEN(DJ17)&gt;0,LEN(DK17)&gt;0),DJ17&amp;"-"&amp;DK17,"-")</f>
        <v>---</v>
      </c>
      <c r="CF17" s="207" t="str">
        <f t="shared" ca="1" si="25"/>
        <v>-</v>
      </c>
      <c r="CG17" s="193" t="str">
        <f t="shared" ca="1" si="26"/>
        <v/>
      </c>
      <c r="CH17" s="193" t="str">
        <f t="shared" ca="1" si="6"/>
        <v>-</v>
      </c>
      <c r="CI17" s="193" t="str">
        <f t="array" aca="1" ref="CI17" ca="1">IF(CM17="-",CJ17,IF(SMALL(IF($CM$7:$CM$21=CM17,$CJ$7:$CJ$21,999999),CP17)=999999,CJ17,SMALL(IF($CM$7:$CM$21=CM17,$CJ$7:$CJ$21,999999),CP17)))</f>
        <v>-</v>
      </c>
      <c r="CJ17" s="193" t="str">
        <f ca="1">IF(C17&lt;&gt;"-",(COUNTIF($CH$7:CH17,CH17))-(1+COUNTIF($CH$7:$CH$21,CH17))/2,"-")</f>
        <v>-</v>
      </c>
      <c r="CK17" s="193" t="str">
        <f t="shared" ca="1" si="7"/>
        <v>-</v>
      </c>
      <c r="CL17" s="193" t="str">
        <f t="array" aca="1" ref="CL17" ca="1">IF(C17="-","-",IF(OR(L17="-",L17=""),0, INDEX($C$7:$C$21,MATCH(L17,$L$7:$L$21,0),1)))</f>
        <v>-</v>
      </c>
      <c r="CM17" s="193" t="str">
        <f t="array" aca="1" ref="CM17" ca="1">IF(SUM(IF(IFERROR(($CH$7:$CH$21=CH17)/($CL$7:$CL$21=CL17),0),1,0))=COUNTIF($CH$7:$CH$21,CH17),"-",CH17)</f>
        <v>-</v>
      </c>
      <c r="CN17" s="193" t="str">
        <f ca="1">IF(ISNUMBER(CM17),IF(SUM(($CM$7:$CM$21=CM17)*($CL$7:$CL$21&lt;CL17))&gt;0,MAX(IF(($CM$7:$CM$21=CM17)*($CL$7:$CL$21&lt;CL17),$CN$7:$CN$21,0))+COUNTIF($CL$7:CL17,CL17),SUM(IF($CL$7:CL17&amp;$CH$7:CH17=CL17&amp;CH17,1,0))),"-")</f>
        <v>-</v>
      </c>
      <c r="CO17" s="193" t="str">
        <f t="array" aca="1" ref="CO17" ca="1">IF(CN17="-","-",SUMPRODUCT(($CM$7:$CM$21=CM17)*(CL17&lt;$CL$7:$CL$21)*($CN$7:$CN$21=CN17))+1)</f>
        <v>-</v>
      </c>
      <c r="CP17" s="193" t="str">
        <f t="array" aca="1" ref="CP17" ca="1">IF(CO17="-","-",CN17+(CO17-1)*MAX(IF(($CL$7:$CL$21=CL17)*($CO$7:$CO$21=1),$CN$7:$CN$21,0)))</f>
        <v>-</v>
      </c>
      <c r="CQ17" s="193" t="str">
        <f t="array" aca="1" ref="CQ17" ca="1">IFERROR(INDEX($L$7:$L$21,MATCH(0,IF($L$7:$L$21="",1,COUNTIF($CQ$6:CQ16,$L$7:$L$21)),0),1),"")</f>
        <v/>
      </c>
      <c r="CS17" s="208" t="str">
        <f t="array" aca="1" ref="CS17" ca="1">IF(ISNUMBER(BP17),IF(DirectionSelector="Vertical",
IF(INDEX(ShapeYRange,BP17,1)&gt;$DK17,"down",IF(INDEX(ShapeXRange,BP17,1)&gt;$DJ17,"left","right")),
IF(INDEX(ShapeXRange,BP17,1)&gt;$DJ17,"left",IF(INDEX(ShapeYRange,BP17,1)&gt;$DK17,"down","top"))),"")</f>
        <v/>
      </c>
      <c r="CT17" s="208" t="str">
        <f t="array" aca="1" ref="CT17" ca="1">IF(ISNUMBER(BQ17),IF(DirectionSelector="Vertical",
IF(INDEX(ShapeYRange,BQ17,1)&gt;$DK17,"down",IF(INDEX(ShapeXRange,BQ17,1)&gt;$DJ17,"left","right")),
IF(INDEX(ShapeXRange,BQ17,1)&gt;$DJ17,"left",IF(INDEX(ShapeYRange,BQ17,1)&gt;$DK17,"down","top"))),"")</f>
        <v/>
      </c>
      <c r="CU17" s="208" t="str">
        <f t="array" aca="1" ref="CU17" ca="1">IF(ISNUMBER(BR17),IF(DirectionSelector="Vertical",
IF(INDEX(ShapeYRange,BR17,1)&gt;$DK17,"down",IF(INDEX(ShapeXRange,BR17,1)&gt;$DJ17,"left","right")),
IF(INDEX(ShapeXRange,BR17,1)&gt;$DJ17,"left",IF(INDEX(ShapeYRange,BR17,1)&gt;$DK17,"down","top"))),"")</f>
        <v/>
      </c>
      <c r="CV17" s="208" t="str">
        <f t="array" aca="1" ref="CV17" ca="1">IF(ISNUMBER(BS17),IF(DirectionSelector="Vertical",
IF(INDEX(ShapeYRange,BS17,1)&gt;$DK17,"down",IF(INDEX(ShapeXRange,BS17,1)&gt;$DJ17,"left","right")),
IF(INDEX(ShapeXRange,BS17,1)&gt;$DJ17,"left",IF(INDEX(ShapeYRange,BS17,1)&gt;$DK17,"down","top"))),"")</f>
        <v/>
      </c>
      <c r="CW17" s="208" t="str">
        <f t="array" aca="1" ref="CW17" ca="1">IF(ISNUMBER(BT17),IF(DirectionSelector="Vertical",
IF(INDEX(ShapeYRange,BT17,1)&gt;$DK17,"down",IF(INDEX(ShapeXRange,BT17,1)&gt;$DJ17,"left","right")),
IF(INDEX(ShapeXRange,BT17,1)&gt;$DJ17,"left",IF(INDEX(ShapeYRange,BT17,1)&gt;$DK17,"down","top"))),"")</f>
        <v/>
      </c>
      <c r="CX17" s="208" t="str">
        <f t="array" aca="1" ref="CX17" ca="1">IF(ISNUMBER(BU17),IF(DirectionSelector="Vertical",
IF(INDEX(ShapeYRange,BU17,1)&gt;$DK17,"down",IF(INDEX(ShapeXRange,BU17,1)&gt;$DJ17,"left","right")),
IF(INDEX(ShapeXRange,BU17,1)&gt;$DJ17,"left",IF(INDEX(ShapeYRange,BU17,1)&gt;$DK17,"down","top"))),"")</f>
        <v/>
      </c>
      <c r="CY17" s="208" t="str">
        <f t="array" aca="1" ref="CY17" ca="1">IF(ISNUMBER(BV17),IF(DirectionSelector="Vertical",
IF(INDEX(ShapeYRange,BV17,1)&gt;$DK17,"down",IF(INDEX(ShapeXRange,BV17,1)&gt;$DJ17,"left","right")),
IF(INDEX(ShapeXRange,BV17,1)&gt;$DJ17,"left",IF(INDEX(ShapeYRange,BV17,1)&gt;$DK17,"down","top"))),"")</f>
        <v/>
      </c>
      <c r="CZ17" s="208" t="str">
        <f t="array" aca="1" ref="CZ17" ca="1">IF(ISNUMBER(BW17),IF(DirectionSelector="Vertical",
IF(INDEX(ShapeYRange,BW17,1)&gt;$DK17,"down",IF(INDEX(ShapeXRange,BW17,1)&gt;$DJ17,"left","right")),
IF(INDEX(ShapeXRange,BW17,1)&gt;$DJ17,"left",IF(INDEX(ShapeYRange,BW17,1)&gt;$DK17,"down","top"))),"")</f>
        <v/>
      </c>
      <c r="DA17" s="208" t="str">
        <f t="array" aca="1" ref="DA17" ca="1">IF(ISNUMBER(BX17),IF(DirectionSelector="Vertical",
IF(INDEX(ShapeYRange,BX17,1)&gt;$DK17,"down",IF(INDEX(ShapeXRange,BX17,1)&gt;$DJ17,"left","right")),
IF(INDEX(ShapeXRange,BX17,1)&gt;$DJ17,"left",IF(INDEX(ShapeYRange,BX17,1)&gt;$DK17,"down","top"))),"")</f>
        <v/>
      </c>
      <c r="DB17" s="208" t="str">
        <f t="array" aca="1" ref="DB17" ca="1">IF(ISNUMBER(BY17),IF(DirectionSelector="Vertical",
IF(INDEX(ShapeYRange,BY17,1)&gt;$DK17,"down",IF(INDEX(ShapeXRange,BY17,1)&gt;$DJ17,"left","right")),
IF(INDEX(ShapeXRange,BY17,1)&gt;$DJ17,"left",IF(INDEX(ShapeYRange,BY17,1)&gt;$DK17,"down","top"))),"")</f>
        <v/>
      </c>
      <c r="DD17" s="209" t="str">
        <f t="array" aca="1" ref="DD17" ca="1">IF(CQ17="","",MIN(IF($L$7:$L$21=CQ17,ShapeXRange,999999999))-15)</f>
        <v/>
      </c>
      <c r="DE17" s="210" t="str">
        <f t="array" aca="1" ref="DE17" ca="1">IF(CQ17="","",MIN(IF($L$7:$L$21=CQ17,ShapeYRange,999999999))-20)</f>
        <v/>
      </c>
      <c r="DF17" s="210" t="str">
        <f t="array" aca="1" ref="DF17" ca="1">IF(CQ17="","",MAX(IF($L$7:$L$21=CQ17,ShapeXRange,0))-DD17+$DL$5+15)</f>
        <v/>
      </c>
      <c r="DG17" s="210" t="str">
        <f t="array" aca="1" ref="DG17" ca="1">IF(CQ17="","",MAX(IF($L$7:$L$21=CQ17,ShapeYRange,0))-DE17+$DM$5+10)</f>
        <v/>
      </c>
      <c r="DH17" s="151"/>
      <c r="DI17" s="151"/>
      <c r="DJ17" s="211" t="str">
        <f t="shared" ca="1" si="8"/>
        <v>-</v>
      </c>
      <c r="DK17" s="211" t="str">
        <f t="shared" ca="1" si="9"/>
        <v>-</v>
      </c>
      <c r="DL17" s="211" t="str">
        <f t="shared" ca="1" si="10"/>
        <v>-</v>
      </c>
      <c r="DM17" s="211" t="str">
        <f t="shared" ca="1" si="11"/>
        <v>-</v>
      </c>
      <c r="DN17" s="211" t="str">
        <f t="shared" ca="1" si="12"/>
        <v>-</v>
      </c>
      <c r="DO17" s="211" t="str">
        <f t="shared" ca="1" si="13"/>
        <v>-</v>
      </c>
      <c r="DP17" s="211" t="str">
        <f ca="1">IF($C17="-","-",IF(LEN(N17)=0,1,IFERROR(MATCH(N17,Dashboard!$S$28:$S$34,0),1)))</f>
        <v>-</v>
      </c>
      <c r="DQ17" s="211" t="str">
        <f t="array" aca="1" ref="DQ17" ca="1">IF(C17="-","-",MAX(IF(ShapeYRange=DK17,ShapeXRange,0))+$DL$5+GapXDiff)</f>
        <v>-</v>
      </c>
      <c r="DR17" s="211" t="str">
        <f t="array" aca="1" ref="DR17" ca="1">IF(C17="-","-",MAX(IF(ShapeXRange=DJ17,ShapeYRange,0))+$DM$5+GapYDiff)</f>
        <v>-</v>
      </c>
      <c r="DZ17" s="197" t="str">
        <f t="shared" ca="1" si="14"/>
        <v>-</v>
      </c>
      <c r="EA17" s="197" t="str">
        <f t="shared" ca="1" si="15"/>
        <v>-</v>
      </c>
      <c r="EB17" s="197" t="str">
        <f t="shared" ca="1" si="16"/>
        <v>-</v>
      </c>
      <c r="EC17" s="197" t="str">
        <f t="shared" ca="1" si="17"/>
        <v>-</v>
      </c>
      <c r="ED17" s="197" t="str">
        <f t="shared" ca="1" si="18"/>
        <v>-</v>
      </c>
      <c r="EE17" s="197" t="str">
        <f t="shared" ca="1" si="19"/>
        <v>-</v>
      </c>
      <c r="EF17" s="197" t="str">
        <f t="shared" ca="1" si="20"/>
        <v>-</v>
      </c>
      <c r="EG17" s="119"/>
      <c r="EH17" s="119"/>
      <c r="EI17" s="119"/>
    </row>
    <row r="18" spans="2:142" x14ac:dyDescent="0.25">
      <c r="B18" s="212" t="str">
        <f t="shared" ca="1" si="22"/>
        <v/>
      </c>
      <c r="C18" s="213" t="str">
        <f t="shared" ca="1" si="28"/>
        <v>-</v>
      </c>
      <c r="D18" s="189" t="str">
        <f ca="1">IF(COUNTA(OFFSET(Dashboard!$B$6,ROW(C18)-ROW($C$6),0,1,7))&gt;0,"Yes","-")</f>
        <v>-</v>
      </c>
      <c r="E18" s="187" t="str">
        <f t="array" aca="1" ref="E18" ca="1">IF(OR($C18="-",$C18=""),"-",1*SMALL(IF(1*Dashboard!$B$7:$B$206=0,99999999,1*Dashboard!$B$7:$B$206),C18))</f>
        <v>-</v>
      </c>
      <c r="F18" s="187" t="str">
        <f t="array" aca="1" ref="F18" ca="1">IF(OR($C18="-",$C18=""),"-",INDEX(Dashboard!C$7:C$21,MATCH($E18,1*Dashboard!$B$7:$B$21,0),1))</f>
        <v>-</v>
      </c>
      <c r="G18" s="187" t="str">
        <f t="array" aca="1" ref="G18" ca="1">IF(OR($C18="-",$C18=""),"-",IF(INDEX(Dashboard!D$7:D$21,MATCH($E18,1*Dashboard!$B$7:$B$21,0),1)=0,"",INDEX(Dashboard!D$7:D$21,MATCH($E18,1*Dashboard!$B$7:$B$21,0),1)))</f>
        <v>-</v>
      </c>
      <c r="H18" s="187" t="str">
        <f t="array" aca="1" ref="H18" ca="1">IF(OR($C18="-",$C18=""),"-",INDEX(Dashboard!F$7:F$21,MATCH($E18,1*Dashboard!$B$7:$B$21,0),1))</f>
        <v>-</v>
      </c>
      <c r="I18" s="187" t="str">
        <f t="array" aca="1" ref="I18" ca="1">IF(OR($C18="-",$C18=""),"-",INDEX(Dashboard!G$7:G$21,MATCH($E18,1*Dashboard!$B$7:$B$21,0),1))</f>
        <v>-</v>
      </c>
      <c r="J18" s="187" t="str">
        <f t="array" aca="1" ref="J18" ca="1">IF(OR($C18="-",$C18=""),"-",INDEX(Dashboard!H$7:H$21,MATCH($E18,1*Dashboard!$B$7:$B$21,0),1))</f>
        <v>-</v>
      </c>
      <c r="K18" s="214" t="str">
        <f t="array" aca="1" ref="K18" ca="1">IF(OR($C18="-",$C18=""),"-",INDEX(Dashboard!I$7:I$21,MATCH($E18,1*Dashboard!$B$7:$B$21,0),1))</f>
        <v>-</v>
      </c>
      <c r="L18" s="187" t="str">
        <f t="array" aca="1" ref="L18" ca="1">IF(OR($C18="-",$C18=""),"",IF(INDEX(Dashboard!E$7:E$21,MATCH($E18,1*Dashboard!$B$7:$B$21,0),1)=0,"",INDEX(Dashboard!E$7:E$21,MATCH($E18,1*Dashboard!$B$7:$B$21,0),1)))</f>
        <v/>
      </c>
      <c r="M18" s="187" t="str">
        <f t="shared" ca="1" si="23"/>
        <v>-</v>
      </c>
      <c r="N18" s="187" t="str">
        <f t="array" aca="1" ref="N18" ca="1">IF(OR($C18="-",$C18=""),"-",IF(INDEX(Dashboard!O$7:O$206,MATCH($E18,1*Dashboard!$B$7:$B$206,0),1)=0,"",INDEX(Dashboard!O$7:O$206,MATCH($E18,1*Dashboard!$B$7:$B$206,0),1)))</f>
        <v>-</v>
      </c>
      <c r="O18" s="133"/>
      <c r="P18" s="215" t="str">
        <f t="shared" ca="1" si="0"/>
        <v/>
      </c>
      <c r="Q18" s="215" t="str">
        <f t="shared" ca="1" si="1"/>
        <v/>
      </c>
      <c r="R18" s="215" t="str">
        <f t="shared" ca="1" si="2"/>
        <v/>
      </c>
      <c r="S18" s="215" t="str">
        <f t="shared" ca="1" si="3"/>
        <v/>
      </c>
      <c r="T18" s="215" t="str">
        <f t="shared" ca="1" si="4"/>
        <v/>
      </c>
      <c r="V18" s="205" t="str">
        <f t="array" aca="1" ref="V18" ca="1">IF(AT18="",0,INDEX($Q$7:$Q$206,MATCH(""&amp;AT18,""&amp;$E$7:$E$21,0)))</f>
        <v/>
      </c>
      <c r="W18" s="205" t="str">
        <f t="array" aca="1" ref="W18" ca="1">IF(AU18="",0,INDEX($Q$7:$Q$206,MATCH(""&amp;AU18,""&amp;$E$7:$E$21,0)))</f>
        <v/>
      </c>
      <c r="X18" s="205" t="str">
        <f t="array" aca="1" ref="X18" ca="1">IF(AV18="",0,INDEX($Q$7:$Q$206,MATCH(""&amp;AV18,""&amp;$E$7:$E$21,0)))</f>
        <v/>
      </c>
      <c r="Y18" s="205" t="str">
        <f t="array" aca="1" ref="Y18" ca="1">IF(AW18="",0,INDEX($Q$7:$Q$206,MATCH(""&amp;AW18,""&amp;$E$7:$E$21,0)))</f>
        <v/>
      </c>
      <c r="Z18" s="205" t="str">
        <f t="array" aca="1" ref="Z18" ca="1">IF(AX18="",0,INDEX($Q$7:$Q$206,MATCH(""&amp;AX18,""&amp;$E$7:$E$21,0)))</f>
        <v/>
      </c>
      <c r="AA18" s="205" t="str">
        <f t="array" aca="1" ref="AA18" ca="1">IF(AY18="",0,INDEX($Q$7:$Q$206,MATCH(""&amp;AY18,""&amp;$E$7:$E$21,0)))</f>
        <v/>
      </c>
      <c r="AB18" s="205" t="str">
        <f t="array" aca="1" ref="AB18" ca="1">IF(AZ18="",0,INDEX($Q$7:$Q$206,MATCH(""&amp;AZ18,""&amp;$E$7:$E$21,0)))</f>
        <v/>
      </c>
      <c r="AC18" s="205" t="str">
        <f t="array" aca="1" ref="AC18" ca="1">IF(BA18="",0,INDEX($Q$7:$Q$206,MATCH(""&amp;BA18,""&amp;$E$7:$E$21,0)))</f>
        <v/>
      </c>
      <c r="AD18" s="205" t="str">
        <f t="array" aca="1" ref="AD18" ca="1">IF(BB18="",0,INDEX($Q$7:$Q$206,MATCH(""&amp;BB18,""&amp;$E$7:$E$21,0)))</f>
        <v/>
      </c>
      <c r="AE18" s="205" t="str">
        <f t="array" aca="1" ref="AE18" ca="1">IF(BC18="",0,INDEX($Q$7:$Q$206,MATCH(""&amp;BC18,""&amp;$E$7:$E$21,0)))</f>
        <v/>
      </c>
      <c r="AF18" s="131"/>
      <c r="AG18" s="205" t="str">
        <f t="array" aca="1" ref="AG18" ca="1">IF(BE18="","",INDEX($R$7:$R$21,MATCH(""&amp;BE18,""&amp;$E$7:$E$21,0)))</f>
        <v/>
      </c>
      <c r="AH18" s="205" t="str">
        <f t="array" aca="1" ref="AH18" ca="1">IF(BF18="","",INDEX($R$7:$R$21,MATCH(""&amp;BF18,""&amp;$E$7:$E$21,0)))</f>
        <v/>
      </c>
      <c r="AI18" s="205" t="str">
        <f t="array" aca="1" ref="AI18" ca="1">IF(BG18="","",INDEX($R$7:$R$21,MATCH(""&amp;BG18,""&amp;$E$7:$E$21,0)))</f>
        <v/>
      </c>
      <c r="AJ18" s="205" t="str">
        <f t="array" aca="1" ref="AJ18" ca="1">IF(BH18="","",INDEX($R$7:$R$21,MATCH(""&amp;BH18,""&amp;$E$7:$E$21,0)))</f>
        <v/>
      </c>
      <c r="AK18" s="205" t="str">
        <f t="array" aca="1" ref="AK18" ca="1">IF(BI18="","",INDEX($R$7:$R$21,MATCH(""&amp;BI18,""&amp;$E$7:$E$21,0)))</f>
        <v/>
      </c>
      <c r="AL18" s="205" t="str">
        <f t="array" aca="1" ref="AL18" ca="1">IF(BJ18="","",INDEX($R$7:$R$21,MATCH(""&amp;BJ18,""&amp;$E$7:$E$21,0)))</f>
        <v/>
      </c>
      <c r="AM18" s="205" t="str">
        <f t="array" aca="1" ref="AM18" ca="1">IF(BK18="","",INDEX($R$7:$R$21,MATCH(""&amp;BK18,""&amp;$E$7:$E$21,0)))</f>
        <v/>
      </c>
      <c r="AN18" s="205" t="str">
        <f t="array" aca="1" ref="AN18" ca="1">IF(BL18="","",INDEX($R$7:$R$21,MATCH(""&amp;BL18,""&amp;$E$7:$E$21,0)))</f>
        <v/>
      </c>
      <c r="AO18" s="205" t="str">
        <f t="array" aca="1" ref="AO18" ca="1">IF(BM18="","",INDEX($R$7:$R$21,MATCH(""&amp;BM18,""&amp;$E$7:$E$21,0)))</f>
        <v/>
      </c>
      <c r="AP18" s="205" t="str">
        <f t="array" aca="1" ref="AP18" ca="1">IF(BN18="","",INDEX($R$7:$R$21,MATCH(""&amp;BN18,""&amp;$E$7:$E$21,0)))</f>
        <v/>
      </c>
      <c r="AR18" s="216" t="str">
        <f t="shared" ca="1" si="5"/>
        <v/>
      </c>
      <c r="AT18" s="201" t="str">
        <f t="array" aca="1" ref="AT18" ca="1">IF($C18="-","-",IF($G$6=$EL$24,TRIM(MID(SUBSTITUTE($G18,",",REPT(" ",LEN($G18))),(AT$6-1)*LEN($G18)+1,LEN($G18))),
IFERROR(INDEX(IDSourceRange,IF(MOD(SMALL(IF((""&amp;$BO$7:$BO$1821)=(""&amp;$E18),ROW($BO$7:$BO$1821)-ROW(INDEX($BO$7:$BO$1821,1,1))+1),AT$6),15)=0,15,MOD(SMALL(IF((""&amp;$BO$7:$BO$1821)=(""&amp;$E18),ROW($BO$7:$BO$1821)-ROW(INDEX($BO$7:$BO$1821,1,1))+1),AT$6),15)),1),"")))</f>
        <v>-</v>
      </c>
      <c r="AU18" s="201" t="str">
        <f t="array" aca="1" ref="AU18" ca="1">IF($C18="-","-",IF($G$6=$EL$24,TRIM(MID(SUBSTITUTE($G18,",",REPT(" ",LEN($G18))),(AU$6-1)*LEN($G18)+1,LEN($G18))),
IFERROR(INDEX(IDSourceRange,IF(MOD(SMALL(IF((""&amp;$BO$7:$BO$1821)=(""&amp;$E18),ROW($BO$7:$BO$1821)-ROW(INDEX($BO$7:$BO$1821,1,1))+1),AU$6),15)=0,15,MOD(SMALL(IF((""&amp;$BO$7:$BO$1821)=(""&amp;$E18),ROW($BO$7:$BO$1821)-ROW(INDEX($BO$7:$BO$1821,1,1))+1),AU$6),15)),1),"")))</f>
        <v>-</v>
      </c>
      <c r="AV18" s="201" t="str">
        <f t="array" aca="1" ref="AV18" ca="1">IF($C18="-","-",IF($G$6=$EL$24,TRIM(MID(SUBSTITUTE($G18,",",REPT(" ",LEN($G18))),(AV$6-1)*LEN($G18)+1,LEN($G18))),
IFERROR(INDEX(IDSourceRange,IF(MOD(SMALL(IF((""&amp;$BO$7:$BO$1821)=(""&amp;$E18),ROW($BO$7:$BO$1821)-ROW(INDEX($BO$7:$BO$1821,1,1))+1),AV$6),15)=0,15,MOD(SMALL(IF((""&amp;$BO$7:$BO$1821)=(""&amp;$E18),ROW($BO$7:$BO$1821)-ROW(INDEX($BO$7:$BO$1821,1,1))+1),AV$6),15)),1),"")))</f>
        <v>-</v>
      </c>
      <c r="AW18" s="201" t="str">
        <f t="array" aca="1" ref="AW18" ca="1">IF($C18="-","-",IF($G$6=$EL$24,TRIM(MID(SUBSTITUTE($G18,",",REPT(" ",LEN($G18))),(AW$6-1)*LEN($G18)+1,LEN($G18))),
IFERROR(INDEX(IDSourceRange,IF(MOD(SMALL(IF((""&amp;$BO$7:$BO$1821)=(""&amp;$E18),ROW($BO$7:$BO$1821)-ROW(INDEX($BO$7:$BO$1821,1,1))+1),AW$6),15)=0,15,MOD(SMALL(IF((""&amp;$BO$7:$BO$1821)=(""&amp;$E18),ROW($BO$7:$BO$1821)-ROW(INDEX($BO$7:$BO$1821,1,1))+1),AW$6),15)),1),"")))</f>
        <v>-</v>
      </c>
      <c r="AX18" s="201" t="str">
        <f t="array" aca="1" ref="AX18" ca="1">IF($C18="-","-",IF($G$6=$EL$24,TRIM(MID(SUBSTITUTE($G18,",",REPT(" ",LEN($G18))),(AX$6-1)*LEN($G18)+1,LEN($G18))),
IFERROR(INDEX(IDSourceRange,IF(MOD(SMALL(IF((""&amp;$BO$7:$BO$1821)=(""&amp;$E18),ROW($BO$7:$BO$1821)-ROW(INDEX($BO$7:$BO$1821,1,1))+1),AX$6),15)=0,15,MOD(SMALL(IF((""&amp;$BO$7:$BO$1821)=(""&amp;$E18),ROW($BO$7:$BO$1821)-ROW(INDEX($BO$7:$BO$1821,1,1))+1),AX$6),15)),1),"")))</f>
        <v>-</v>
      </c>
      <c r="AY18" s="201" t="str">
        <f t="array" aca="1" ref="AY18" ca="1">IF($C18="-","-",IF($G$6=$EL$24,TRIM(MID(SUBSTITUTE($G18,",",REPT(" ",LEN($G18))),(AY$6-1)*LEN($G18)+1,LEN($G18))),
IFERROR(INDEX(IDSourceRange,IF(MOD(SMALL(IF((""&amp;$BO$7:$BO$1821)=(""&amp;$E18),ROW($BO$7:$BO$1821)-ROW(INDEX($BO$7:$BO$1821,1,1))+1),AY$6),15)=0,15,MOD(SMALL(IF((""&amp;$BO$7:$BO$1821)=(""&amp;$E18),ROW($BO$7:$BO$1821)-ROW(INDEX($BO$7:$BO$1821,1,1))+1),AY$6),15)),1),"")))</f>
        <v>-</v>
      </c>
      <c r="AZ18" s="201" t="str">
        <f t="array" aca="1" ref="AZ18" ca="1">IF($C18="-","-",IF($G$6=$EL$24,TRIM(MID(SUBSTITUTE($G18,",",REPT(" ",LEN($G18))),(AZ$6-1)*LEN($G18)+1,LEN($G18))),
IFERROR(INDEX(IDSourceRange,IF(MOD(SMALL(IF((""&amp;$BO$7:$BO$1821)=(""&amp;$E18),ROW($BO$7:$BO$1821)-ROW(INDEX($BO$7:$BO$1821,1,1))+1),AZ$6),15)=0,15,MOD(SMALL(IF((""&amp;$BO$7:$BO$1821)=(""&amp;$E18),ROW($BO$7:$BO$1821)-ROW(INDEX($BO$7:$BO$1821,1,1))+1),AZ$6),15)),1),"")))</f>
        <v>-</v>
      </c>
      <c r="BA18" s="201" t="str">
        <f t="array" aca="1" ref="BA18" ca="1">IF($C18="-","-",IF($G$6=$EL$24,TRIM(MID(SUBSTITUTE($G18,",",REPT(" ",LEN($G18))),(BA$6-1)*LEN($G18)+1,LEN($G18))),
IFERROR(INDEX(IDSourceRange,IF(MOD(SMALL(IF((""&amp;$BO$7:$BO$1821)=(""&amp;$E18),ROW($BO$7:$BO$1821)-ROW(INDEX($BO$7:$BO$1821,1,1))+1),BA$6),15)=0,15,MOD(SMALL(IF((""&amp;$BO$7:$BO$1821)=(""&amp;$E18),ROW($BO$7:$BO$1821)-ROW(INDEX($BO$7:$BO$1821,1,1))+1),BA$6),15)),1),"")))</f>
        <v>-</v>
      </c>
      <c r="BB18" s="201" t="str">
        <f t="array" aca="1" ref="BB18" ca="1">IF($C18="-","-",IF($G$6=$EL$24,TRIM(MID(SUBSTITUTE($G18,",",REPT(" ",LEN($G18))),(BB$6-1)*LEN($G18)+1,LEN($G18))),
IFERROR(INDEX(IDSourceRange,IF(MOD(SMALL(IF((""&amp;$BO$7:$BO$1821)=(""&amp;$E18),ROW($BO$7:$BO$1821)-ROW(INDEX($BO$7:$BO$1821,1,1))+1),BB$6),15)=0,15,MOD(SMALL(IF((""&amp;$BO$7:$BO$1821)=(""&amp;$E18),ROW($BO$7:$BO$1821)-ROW(INDEX($BO$7:$BO$1821,1,1))+1),BB$6),15)),1),"")))</f>
        <v>-</v>
      </c>
      <c r="BC18" s="201" t="str">
        <f t="array" aca="1" ref="BC18" ca="1">IF($C18="-","-",IF($G$6=$EL$24,TRIM(MID(SUBSTITUTE($G18,",",REPT(" ",LEN($G18))),(BC$6-1)*LEN($G18)+1,LEN($G18))),
IFERROR(INDEX(IDSourceRange,IF(MOD(SMALL(IF((""&amp;$BO$7:$BO$1821)=(""&amp;$E18),ROW($BO$7:$BO$1821)-ROW(INDEX($BO$7:$BO$1821,1,1))+1),BC$6),15)=0,15,MOD(SMALL(IF((""&amp;$BO$7:$BO$1821)=(""&amp;$E18),ROW($BO$7:$BO$1821)-ROW(INDEX($BO$7:$BO$1821,1,1))+1),BC$6),15)),1),"")))</f>
        <v>-</v>
      </c>
      <c r="BD18" s="201" t="str">
        <f t="shared" ca="1" si="29"/>
        <v>-</v>
      </c>
      <c r="BE18" s="229" t="str">
        <f t="array" aca="1" ref="BE18" ca="1">IF($C18="-","-",IF($G$6=$EL$23,IFERROR(1*TRIM(MID(SUBSTITUTE($G18,",",REPT(" ",LEN($G18))),(AT$6-1)*LEN($G18)+1,LEN($G18))),""),
IFERROR(INDEX(IDSourceRange,IF(MOD(SMALL(IF((""&amp;$BD$7:$BD$1821)=(""&amp;$E18),ROW($BD$7:$BD$1821)-ROW(INDEX($BD$7:$BD$1821,1,1))+1),BE$6),15)=0,15,MOD(SMALL(IF((""&amp;$BD$7:$BD$1821)=(""&amp;$E18),ROW($BD$7:$BD$1821)-ROW(INDEX($BD$7:$BD$1821,1,1))+1),BE$6),15)),1),"")))</f>
        <v>-</v>
      </c>
      <c r="BF18" s="201" t="str">
        <f t="array" aca="1" ref="BF18" ca="1">IF($C18="-","-",IF($G$6=$EL$23,IFERROR(1*TRIM(MID(SUBSTITUTE($G18,",",REPT(" ",LEN($G18))),(AU$6-1)*LEN($G18)+1,LEN($G18))),""),
IFERROR(INDEX(IDSourceRange,IF(MOD(SMALL(IF((""&amp;$BD$7:$BD$1821)=(""&amp;$E18),ROW($BD$7:$BD$1821)-ROW(INDEX($BD$7:$BD$1821,1,1))+1),BF$6),15)=0,15,MOD(SMALL(IF((""&amp;$BD$7:$BD$1821)=(""&amp;$E18),ROW($BD$7:$BD$1821)-ROW(INDEX($BD$7:$BD$1821,1,1))+1),BF$6),15)),1),"")))</f>
        <v>-</v>
      </c>
      <c r="BG18" s="201" t="str">
        <f t="array" aca="1" ref="BG18" ca="1">IF($C18="-","-",IF($G$6=$EL$23,IFERROR(1*TRIM(MID(SUBSTITUTE($G18,",",REPT(" ",LEN($G18))),(AV$6-1)*LEN($G18)+1,LEN($G18))),""),
IFERROR(INDEX(IDSourceRange,IF(MOD(SMALL(IF((""&amp;$BD$7:$BD$1821)=(""&amp;$E18),ROW($BD$7:$BD$1821)-ROW(INDEX($BD$7:$BD$1821,1,1))+1),BG$6),15)=0,15,MOD(SMALL(IF((""&amp;$BD$7:$BD$1821)=(""&amp;$E18),ROW($BD$7:$BD$1821)-ROW(INDEX($BD$7:$BD$1821,1,1))+1),BG$6),15)),1),"")))</f>
        <v>-</v>
      </c>
      <c r="BH18" s="201" t="str">
        <f t="array" aca="1" ref="BH18" ca="1">IF($C18="-","-",IF($G$6=$EL$23,IFERROR(1*TRIM(MID(SUBSTITUTE($G18,",",REPT(" ",LEN($G18))),(AW$6-1)*LEN($G18)+1,LEN($G18))),""),
IFERROR(INDEX(IDSourceRange,IF(MOD(SMALL(IF((""&amp;$BD$7:$BD$1821)=(""&amp;$E18),ROW($BD$7:$BD$1821)-ROW(INDEX($BD$7:$BD$1821,1,1))+1),BH$6),15)=0,15,MOD(SMALL(IF((""&amp;$BD$7:$BD$1821)=(""&amp;$E18),ROW($BD$7:$BD$1821)-ROW(INDEX($BD$7:$BD$1821,1,1))+1),BH$6),15)),1),"")))</f>
        <v>-</v>
      </c>
      <c r="BI18" s="201" t="str">
        <f t="array" aca="1" ref="BI18" ca="1">IF($C18="-","-",IF($G$6=$EL$23,IFERROR(1*TRIM(MID(SUBSTITUTE($G18,",",REPT(" ",LEN($G18))),(AX$6-1)*LEN($G18)+1,LEN($G18))),""),
IFERROR(INDEX(IDSourceRange,IF(MOD(SMALL(IF((""&amp;$BD$7:$BD$1821)=(""&amp;$E18),ROW($BD$7:$BD$1821)-ROW(INDEX($BD$7:$BD$1821,1,1))+1),BI$6),15)=0,15,MOD(SMALL(IF((""&amp;$BD$7:$BD$1821)=(""&amp;$E18),ROW($BD$7:$BD$1821)-ROW(INDEX($BD$7:$BD$1821,1,1))+1),BI$6),15)),1),"")))</f>
        <v>-</v>
      </c>
      <c r="BJ18" s="201" t="str">
        <f t="array" aca="1" ref="BJ18" ca="1">IF($C18="-","-",IF($G$6=$EL$23,IFERROR(1*TRIM(MID(SUBSTITUTE($G18,",",REPT(" ",LEN($G18))),(AY$6-1)*LEN($G18)+1,LEN($G18))),""),
IFERROR(INDEX(IDSourceRange,IF(MOD(SMALL(IF((""&amp;$BD$7:$BD$1821)=(""&amp;$E18),ROW($BD$7:$BD$1821)-ROW(INDEX($BD$7:$BD$1821,1,1))+1),BJ$6),15)=0,15,MOD(SMALL(IF((""&amp;$BD$7:$BD$1821)=(""&amp;$E18),ROW($BD$7:$BD$1821)-ROW(INDEX($BD$7:$BD$1821,1,1))+1),BJ$6),15)),1),"")))</f>
        <v>-</v>
      </c>
      <c r="BK18" s="201" t="str">
        <f t="array" aca="1" ref="BK18" ca="1">IF($C18="-","-",IF($G$6=$EL$23,IFERROR(1*TRIM(MID(SUBSTITUTE($G18,",",REPT(" ",LEN($G18))),(AZ$6-1)*LEN($G18)+1,LEN($G18))),""),
IFERROR(INDEX(IDSourceRange,IF(MOD(SMALL(IF((""&amp;$BD$7:$BD$1821)=(""&amp;$E18),ROW($BD$7:$BD$1821)-ROW(INDEX($BD$7:$BD$1821,1,1))+1),BK$6),15)=0,15,MOD(SMALL(IF((""&amp;$BD$7:$BD$1821)=(""&amp;$E18),ROW($BD$7:$BD$1821)-ROW(INDEX($BD$7:$BD$1821,1,1))+1),BK$6),15)),1),"")))</f>
        <v>-</v>
      </c>
      <c r="BL18" s="201" t="str">
        <f t="array" aca="1" ref="BL18" ca="1">IF($C18="-","-",IF($G$6=$EL$23,IFERROR(1*TRIM(MID(SUBSTITUTE($G18,",",REPT(" ",LEN($G18))),(BA$6-1)*LEN($G18)+1,LEN($G18))),""),
IFERROR(INDEX(IDSourceRange,IF(MOD(SMALL(IF((""&amp;$BD$7:$BD$1821)=(""&amp;$E18),ROW($BD$7:$BD$1821)-ROW(INDEX($BD$7:$BD$1821,1,1))+1),BL$6),15)=0,15,MOD(SMALL(IF((""&amp;$BD$7:$BD$1821)=(""&amp;$E18),ROW($BD$7:$BD$1821)-ROW(INDEX($BD$7:$BD$1821,1,1))+1),BL$6),15)),1),"")))</f>
        <v>-</v>
      </c>
      <c r="BM18" s="201" t="str">
        <f t="array" aca="1" ref="BM18" ca="1">IF($C18="-","-",IF($G$6=$EL$23,IFERROR(1*TRIM(MID(SUBSTITUTE($G18,",",REPT(" ",LEN($G18))),(BB$6-1)*LEN($G18)+1,LEN($G18))),""),
IFERROR(INDEX(IDSourceRange,IF(MOD(SMALL(IF((""&amp;$BD$7:$BD$1821)=(""&amp;$E18),ROW($BD$7:$BD$1821)-ROW(INDEX($BD$7:$BD$1821,1,1))+1),BM$6),15)=0,15,MOD(SMALL(IF((""&amp;$BD$7:$BD$1821)=(""&amp;$E18),ROW($BD$7:$BD$1821)-ROW(INDEX($BD$7:$BD$1821,1,1))+1),BM$6),15)),1),"")))</f>
        <v>-</v>
      </c>
      <c r="BN18" s="201" t="str">
        <f t="array" aca="1" ref="BN18" ca="1">IF($C18="-","-",IF($G$6=$EL$23,IFERROR(1*TRIM(MID(SUBSTITUTE($G18,",",REPT(" ",LEN($G18))),(BC$6-1)*LEN($G18)+1,LEN($G18))),""),
IFERROR(INDEX(IDSourceRange,IF(MOD(SMALL(IF((""&amp;$BD$7:$BD$1821)=(""&amp;$E18),ROW($BD$7:$BD$1821)-ROW(INDEX($BD$7:$BD$1821,1,1))+1),BN$6),15)=0,15,MOD(SMALL(IF((""&amp;$BD$7:$BD$1821)=(""&amp;$E18),ROW($BD$7:$BD$1821)-ROW(INDEX($BD$7:$BD$1821,1,1))+1),BN$6),15)),1),"")))</f>
        <v>-</v>
      </c>
      <c r="BO18" s="201" t="str">
        <f t="shared" ca="1" si="30"/>
        <v>-</v>
      </c>
      <c r="BP18" s="231" t="str">
        <f t="array" aca="1" ref="BP18" ca="1">IF($C18="-","-",IF(LEN(BE18)=0,"",MATCH(1*BE18,1*($E$7:$E$21),0)))</f>
        <v>-</v>
      </c>
      <c r="BQ18" s="202" t="str">
        <f t="array" aca="1" ref="BQ18" ca="1">IF($C18="-","-",IF(LEN(BF18)=0,"",MATCH(1*BF18,1*($E$7:$E$21),0)))</f>
        <v>-</v>
      </c>
      <c r="BR18" s="202" t="str">
        <f t="array" aca="1" ref="BR18" ca="1">IF($C18="-","-",IF(LEN(BG18)=0,"",MATCH(1*BG18,1*($E$7:$E$21),0)))</f>
        <v>-</v>
      </c>
      <c r="BS18" s="202" t="str">
        <f t="array" aca="1" ref="BS18" ca="1">IF($C18="-","-",IF(LEN(BH18)=0,"",MATCH(1*BH18,1*($E$7:$E$21),0)))</f>
        <v>-</v>
      </c>
      <c r="BT18" s="202" t="str">
        <f t="array" aca="1" ref="BT18" ca="1">IF($C18="-","-",IF(LEN(BI18)=0,"",MATCH(1*BI18,1*($E$7:$E$21),0)))</f>
        <v>-</v>
      </c>
      <c r="BU18" s="202" t="str">
        <f t="array" aca="1" ref="BU18" ca="1">IF($C18="-","-",IF(LEN(BJ18)=0,"",MATCH(1*BJ18,1*($E$7:$E$21),0)))</f>
        <v>-</v>
      </c>
      <c r="BV18" s="202" t="str">
        <f t="array" aca="1" ref="BV18" ca="1">IF($C18="-","-",IF(LEN(BK18)=0,"",MATCH(1*BK18,1*($E$7:$E$21),0)))</f>
        <v>-</v>
      </c>
      <c r="BW18" s="202" t="str">
        <f t="array" aca="1" ref="BW18" ca="1">IF($C18="-","-",IF(LEN(BL18)=0,"",MATCH(1*BL18,1*($E$7:$E$21),0)))</f>
        <v>-</v>
      </c>
      <c r="BX18" s="202" t="str">
        <f t="array" aca="1" ref="BX18" ca="1">IF($C18="-","-",IF(LEN(BM18)=0,"",MATCH(1*BM18,1*($E$7:$E$21),0)))</f>
        <v>-</v>
      </c>
      <c r="BY18" s="202" t="str">
        <f t="array" aca="1" ref="BY18" ca="1">IF($C18="-","-",IF(LEN(BN18)=0,"",MATCH(1*BN18,1*($E$7:$E$21),0)))</f>
        <v>-</v>
      </c>
      <c r="BZ18" s="203" t="str">
        <f t="array" aca="1" ref="BZ18" ca="1">IF($C18="-","-",SUM(IF(LEN(BE18:BN18)&gt;0,1,0)))</f>
        <v>-</v>
      </c>
      <c r="CA18" s="204" t="str">
        <f t="array" aca="1" ref="CA18" ca="1">IF($C18="-","-",SUM(IF(LEN(AT18:BC18)&gt;0,1,0)))</f>
        <v>-</v>
      </c>
      <c r="CC18" s="193" t="str">
        <f ca="1">IF(C18&lt;&gt;"-",IF(DirectionSelector="Vertical",StartGridX+CI18,StartGridX+Calculations!CH18),"")</f>
        <v/>
      </c>
      <c r="CD18" s="193" t="str">
        <f ca="1">IF(C18&lt;&gt;"-",IF(DirectionSelector&lt;&gt;"Vertical",StartGridY+CI18,StartGridY+Calculations!CH18),"")</f>
        <v/>
      </c>
      <c r="CE18" s="206" t="str">
        <f t="shared" ca="1" si="24"/>
        <v>---</v>
      </c>
      <c r="CF18" s="207" t="str">
        <f t="shared" ca="1" si="25"/>
        <v>-</v>
      </c>
      <c r="CG18" s="193" t="str">
        <f t="shared" ca="1" si="26"/>
        <v/>
      </c>
      <c r="CH18" s="193" t="str">
        <f t="shared" ca="1" si="6"/>
        <v>-</v>
      </c>
      <c r="CI18" s="193" t="str">
        <f t="array" aca="1" ref="CI18" ca="1">IF(CM18="-",CJ18,IF(SMALL(IF($CM$7:$CM$21=CM18,$CJ$7:$CJ$21,999999),CP18)=999999,CJ18,SMALL(IF($CM$7:$CM$21=CM18,$CJ$7:$CJ$21,999999),CP18)))</f>
        <v>-</v>
      </c>
      <c r="CJ18" s="193" t="str">
        <f ca="1">IF(C18&lt;&gt;"-",(COUNTIF($CH$7:CH18,CH18))-(1+COUNTIF($CH$7:$CH$21,CH18))/2,"-")</f>
        <v>-</v>
      </c>
      <c r="CK18" s="193" t="str">
        <f t="shared" ca="1" si="7"/>
        <v>-</v>
      </c>
      <c r="CL18" s="193" t="str">
        <f t="array" aca="1" ref="CL18" ca="1">IF(C18="-","-",IF(OR(L18="-",L18=""),0, INDEX($C$7:$C$21,MATCH(L18,$L$7:$L$21,0),1)))</f>
        <v>-</v>
      </c>
      <c r="CM18" s="193" t="str">
        <f t="array" aca="1" ref="CM18" ca="1">IF(SUM(IF(IFERROR(($CH$7:$CH$21=CH18)/($CL$7:$CL$21=CL18),0),1,0))=COUNTIF($CH$7:$CH$21,CH18),"-",CH18)</f>
        <v>-</v>
      </c>
      <c r="CN18" s="193" t="str">
        <f ca="1">IF(ISNUMBER(CM18),IF(SUM(($CM$7:$CM$21=CM18)*($CL$7:$CL$21&lt;CL18))&gt;0,MAX(IF(($CM$7:$CM$21=CM18)*($CL$7:$CL$21&lt;CL18),$CN$7:$CN$21,0))+COUNTIF($CL$7:CL18,CL18),SUM(IF($CL$7:CL18&amp;$CH$7:CH18=CL18&amp;CH18,1,0))),"-")</f>
        <v>-</v>
      </c>
      <c r="CO18" s="193" t="str">
        <f t="array" aca="1" ref="CO18" ca="1">IF(CN18="-","-",SUMPRODUCT(($CM$7:$CM$21=CM18)*(CL18&lt;$CL$7:$CL$21)*($CN$7:$CN$21=CN18))+1)</f>
        <v>-</v>
      </c>
      <c r="CP18" s="193" t="str">
        <f t="array" aca="1" ref="CP18" ca="1">IF(CO18="-","-",CN18+(CO18-1)*MAX(IF(($CL$7:$CL$21=CL18)*($CO$7:$CO$21=1),$CN$7:$CN$21,0)))</f>
        <v>-</v>
      </c>
      <c r="CQ18" s="193" t="str">
        <f t="array" aca="1" ref="CQ18" ca="1">IFERROR(INDEX($L$7:$L$21,MATCH(0,IF($L$7:$L$21="",1,COUNTIF($CQ$6:CQ17,$L$7:$L$21)),0),1),"")</f>
        <v/>
      </c>
      <c r="CS18" s="208" t="str">
        <f t="array" aca="1" ref="CS18" ca="1">IF(ISNUMBER(BP18),IF(DirectionSelector="Vertical",
IF(INDEX(ShapeYRange,BP18,1)&gt;$DK18,"down",IF(INDEX(ShapeXRange,BP18,1)&gt;$DJ18,"left","right")),
IF(INDEX(ShapeXRange,BP18,1)&gt;$DJ18,"left",IF(INDEX(ShapeYRange,BP18,1)&gt;$DK18,"down","top"))),"")</f>
        <v/>
      </c>
      <c r="CT18" s="208" t="str">
        <f t="array" aca="1" ref="CT18" ca="1">IF(ISNUMBER(BQ18),IF(DirectionSelector="Vertical",
IF(INDEX(ShapeYRange,BQ18,1)&gt;$DK18,"down",IF(INDEX(ShapeXRange,BQ18,1)&gt;$DJ18,"left","right")),
IF(INDEX(ShapeXRange,BQ18,1)&gt;$DJ18,"left",IF(INDEX(ShapeYRange,BQ18,1)&gt;$DK18,"down","top"))),"")</f>
        <v/>
      </c>
      <c r="CU18" s="208" t="str">
        <f t="array" aca="1" ref="CU18" ca="1">IF(ISNUMBER(BR18),IF(DirectionSelector="Vertical",
IF(INDEX(ShapeYRange,BR18,1)&gt;$DK18,"down",IF(INDEX(ShapeXRange,BR18,1)&gt;$DJ18,"left","right")),
IF(INDEX(ShapeXRange,BR18,1)&gt;$DJ18,"left",IF(INDEX(ShapeYRange,BR18,1)&gt;$DK18,"down","top"))),"")</f>
        <v/>
      </c>
      <c r="CV18" s="208" t="str">
        <f t="array" aca="1" ref="CV18" ca="1">IF(ISNUMBER(BS18),IF(DirectionSelector="Vertical",
IF(INDEX(ShapeYRange,BS18,1)&gt;$DK18,"down",IF(INDEX(ShapeXRange,BS18,1)&gt;$DJ18,"left","right")),
IF(INDEX(ShapeXRange,BS18,1)&gt;$DJ18,"left",IF(INDEX(ShapeYRange,BS18,1)&gt;$DK18,"down","top"))),"")</f>
        <v/>
      </c>
      <c r="CW18" s="208" t="str">
        <f t="array" aca="1" ref="CW18" ca="1">IF(ISNUMBER(BT18),IF(DirectionSelector="Vertical",
IF(INDEX(ShapeYRange,BT18,1)&gt;$DK18,"down",IF(INDEX(ShapeXRange,BT18,1)&gt;$DJ18,"left","right")),
IF(INDEX(ShapeXRange,BT18,1)&gt;$DJ18,"left",IF(INDEX(ShapeYRange,BT18,1)&gt;$DK18,"down","top"))),"")</f>
        <v/>
      </c>
      <c r="CX18" s="208" t="str">
        <f t="array" aca="1" ref="CX18" ca="1">IF(ISNUMBER(BU18),IF(DirectionSelector="Vertical",
IF(INDEX(ShapeYRange,BU18,1)&gt;$DK18,"down",IF(INDEX(ShapeXRange,BU18,1)&gt;$DJ18,"left","right")),
IF(INDEX(ShapeXRange,BU18,1)&gt;$DJ18,"left",IF(INDEX(ShapeYRange,BU18,1)&gt;$DK18,"down","top"))),"")</f>
        <v/>
      </c>
      <c r="CY18" s="208" t="str">
        <f t="array" aca="1" ref="CY18" ca="1">IF(ISNUMBER(BV18),IF(DirectionSelector="Vertical",
IF(INDEX(ShapeYRange,BV18,1)&gt;$DK18,"down",IF(INDEX(ShapeXRange,BV18,1)&gt;$DJ18,"left","right")),
IF(INDEX(ShapeXRange,BV18,1)&gt;$DJ18,"left",IF(INDEX(ShapeYRange,BV18,1)&gt;$DK18,"down","top"))),"")</f>
        <v/>
      </c>
      <c r="CZ18" s="208" t="str">
        <f t="array" aca="1" ref="CZ18" ca="1">IF(ISNUMBER(BW18),IF(DirectionSelector="Vertical",
IF(INDEX(ShapeYRange,BW18,1)&gt;$DK18,"down",IF(INDEX(ShapeXRange,BW18,1)&gt;$DJ18,"left","right")),
IF(INDEX(ShapeXRange,BW18,1)&gt;$DJ18,"left",IF(INDEX(ShapeYRange,BW18,1)&gt;$DK18,"down","top"))),"")</f>
        <v/>
      </c>
      <c r="DA18" s="208" t="str">
        <f t="array" aca="1" ref="DA18" ca="1">IF(ISNUMBER(BX18),IF(DirectionSelector="Vertical",
IF(INDEX(ShapeYRange,BX18,1)&gt;$DK18,"down",IF(INDEX(ShapeXRange,BX18,1)&gt;$DJ18,"left","right")),
IF(INDEX(ShapeXRange,BX18,1)&gt;$DJ18,"left",IF(INDEX(ShapeYRange,BX18,1)&gt;$DK18,"down","top"))),"")</f>
        <v/>
      </c>
      <c r="DB18" s="208" t="str">
        <f t="array" aca="1" ref="DB18" ca="1">IF(ISNUMBER(BY18),IF(DirectionSelector="Vertical",
IF(INDEX(ShapeYRange,BY18,1)&gt;$DK18,"down",IF(INDEX(ShapeXRange,BY18,1)&gt;$DJ18,"left","right")),
IF(INDEX(ShapeXRange,BY18,1)&gt;$DJ18,"left",IF(INDEX(ShapeYRange,BY18,1)&gt;$DK18,"down","top"))),"")</f>
        <v/>
      </c>
      <c r="DD18" s="209" t="str">
        <f t="array" aca="1" ref="DD18" ca="1">IF(CQ18="","",MIN(IF($L$7:$L$21=CQ18,ShapeXRange,999999999))-15)</f>
        <v/>
      </c>
      <c r="DE18" s="210" t="str">
        <f t="array" aca="1" ref="DE18" ca="1">IF(CQ18="","",MIN(IF($L$7:$L$21=CQ18,ShapeYRange,999999999))-20)</f>
        <v/>
      </c>
      <c r="DF18" s="210" t="str">
        <f t="array" aca="1" ref="DF18" ca="1">IF(CQ18="","",MAX(IF($L$7:$L$21=CQ18,ShapeXRange,0))-DD18+$DL$5+15)</f>
        <v/>
      </c>
      <c r="DG18" s="210" t="str">
        <f t="array" aca="1" ref="DG18" ca="1">IF(CQ18="","",MAX(IF($L$7:$L$21=CQ18,ShapeYRange,0))-DE18+$DM$5+10)</f>
        <v/>
      </c>
      <c r="DH18" s="151"/>
      <c r="DI18" s="151"/>
      <c r="DJ18" s="211" t="str">
        <f t="shared" ca="1" si="8"/>
        <v>-</v>
      </c>
      <c r="DK18" s="211" t="str">
        <f t="shared" ca="1" si="9"/>
        <v>-</v>
      </c>
      <c r="DL18" s="211" t="str">
        <f t="shared" ca="1" si="10"/>
        <v>-</v>
      </c>
      <c r="DM18" s="211" t="str">
        <f t="shared" ca="1" si="11"/>
        <v>-</v>
      </c>
      <c r="DN18" s="211" t="str">
        <f t="shared" ca="1" si="12"/>
        <v>-</v>
      </c>
      <c r="DO18" s="211" t="str">
        <f t="shared" ca="1" si="13"/>
        <v>-</v>
      </c>
      <c r="DP18" s="211" t="str">
        <f ca="1">IF($C18="-","-",IF(LEN(N18)=0,1,IFERROR(MATCH(N18,Dashboard!$S$28:$S$34,0),1)))</f>
        <v>-</v>
      </c>
      <c r="DQ18" s="211" t="str">
        <f t="array" aca="1" ref="DQ18" ca="1">IF(C18="-","-",MAX(IF(ShapeYRange=DK18,ShapeXRange,0))+$DL$5+GapXDiff)</f>
        <v>-</v>
      </c>
      <c r="DR18" s="211" t="str">
        <f t="array" aca="1" ref="DR18" ca="1">IF(C18="-","-",MAX(IF(ShapeXRange=DJ18,ShapeYRange,0))+$DM$5+GapYDiff)</f>
        <v>-</v>
      </c>
      <c r="DZ18" s="197" t="str">
        <f t="shared" ca="1" si="14"/>
        <v>-</v>
      </c>
      <c r="EA18" s="197" t="str">
        <f t="shared" ca="1" si="15"/>
        <v>-</v>
      </c>
      <c r="EB18" s="197" t="str">
        <f t="shared" ca="1" si="16"/>
        <v>-</v>
      </c>
      <c r="EC18" s="197" t="str">
        <f t="shared" ca="1" si="17"/>
        <v>-</v>
      </c>
      <c r="ED18" s="197" t="str">
        <f t="shared" ca="1" si="18"/>
        <v>-</v>
      </c>
      <c r="EE18" s="197" t="str">
        <f t="shared" ca="1" si="19"/>
        <v>-</v>
      </c>
      <c r="EF18" s="197" t="str">
        <f t="shared" ca="1" si="20"/>
        <v>-</v>
      </c>
      <c r="EG18" s="119"/>
      <c r="EH18" s="119"/>
      <c r="EI18" s="119"/>
      <c r="EL18" s="118" t="s">
        <v>64</v>
      </c>
    </row>
    <row r="19" spans="2:142" x14ac:dyDescent="0.25">
      <c r="B19" s="212" t="str">
        <f t="shared" ca="1" si="22"/>
        <v/>
      </c>
      <c r="C19" s="213" t="str">
        <f t="shared" ca="1" si="28"/>
        <v>-</v>
      </c>
      <c r="D19" s="189" t="str">
        <f ca="1">IF(COUNTA(OFFSET(Dashboard!$B$6,ROW(C19)-ROW($C$6),0,1,7))&gt;0,"Yes","-")</f>
        <v>-</v>
      </c>
      <c r="E19" s="187" t="str">
        <f t="array" aca="1" ref="E19" ca="1">IF(OR($C19="-",$C19=""),"-",1*SMALL(IF(1*Dashboard!$B$7:$B$206=0,99999999,1*Dashboard!$B$7:$B$206),C19))</f>
        <v>-</v>
      </c>
      <c r="F19" s="187" t="str">
        <f t="array" aca="1" ref="F19" ca="1">IF(OR($C19="-",$C19=""),"-",INDEX(Dashboard!C$7:C$21,MATCH($E19,1*Dashboard!$B$7:$B$21,0),1))</f>
        <v>-</v>
      </c>
      <c r="G19" s="187" t="str">
        <f t="array" aca="1" ref="G19" ca="1">IF(OR($C19="-",$C19=""),"-",IF(INDEX(Dashboard!D$7:D$21,MATCH($E19,1*Dashboard!$B$7:$B$21,0),1)=0,"",INDEX(Dashboard!D$7:D$21,MATCH($E19,1*Dashboard!$B$7:$B$21,0),1)))</f>
        <v>-</v>
      </c>
      <c r="H19" s="187" t="str">
        <f t="array" aca="1" ref="H19" ca="1">IF(OR($C19="-",$C19=""),"-",INDEX(Dashboard!F$7:F$21,MATCH($E19,1*Dashboard!$B$7:$B$21,0),1))</f>
        <v>-</v>
      </c>
      <c r="I19" s="187" t="str">
        <f t="array" aca="1" ref="I19" ca="1">IF(OR($C19="-",$C19=""),"-",INDEX(Dashboard!G$7:G$21,MATCH($E19,1*Dashboard!$B$7:$B$21,0),1))</f>
        <v>-</v>
      </c>
      <c r="J19" s="187" t="str">
        <f t="array" aca="1" ref="J19" ca="1">IF(OR($C19="-",$C19=""),"-",INDEX(Dashboard!H$7:H$21,MATCH($E19,1*Dashboard!$B$7:$B$21,0),1))</f>
        <v>-</v>
      </c>
      <c r="K19" s="214" t="str">
        <f t="array" aca="1" ref="K19" ca="1">IF(OR($C19="-",$C19=""),"-",INDEX(Dashboard!I$7:I$21,MATCH($E19,1*Dashboard!$B$7:$B$21,0),1))</f>
        <v>-</v>
      </c>
      <c r="L19" s="187" t="str">
        <f t="array" aca="1" ref="L19" ca="1">IF(OR($C19="-",$C19=""),"",IF(INDEX(Dashboard!E$7:E$21,MATCH($E19,1*Dashboard!$B$7:$B$21,0),1)=0,"",INDEX(Dashboard!E$7:E$21,MATCH($E19,1*Dashboard!$B$7:$B$21,0),1)))</f>
        <v/>
      </c>
      <c r="M19" s="187" t="str">
        <f t="shared" ca="1" si="23"/>
        <v>-</v>
      </c>
      <c r="N19" s="187" t="str">
        <f t="array" aca="1" ref="N19" ca="1">IF(OR($C19="-",$C19=""),"-",IF(INDEX(Dashboard!O$7:O$206,MATCH($E19,1*Dashboard!$B$7:$B$206,0),1)=0,"",INDEX(Dashboard!O$7:O$206,MATCH($E19,1*Dashboard!$B$7:$B$206,0),1)))</f>
        <v>-</v>
      </c>
      <c r="O19" s="133"/>
      <c r="P19" s="215" t="str">
        <f t="shared" ca="1" si="0"/>
        <v/>
      </c>
      <c r="Q19" s="215" t="str">
        <f t="shared" ca="1" si="1"/>
        <v/>
      </c>
      <c r="R19" s="215" t="str">
        <f t="shared" ca="1" si="2"/>
        <v/>
      </c>
      <c r="S19" s="215" t="str">
        <f t="shared" ca="1" si="3"/>
        <v/>
      </c>
      <c r="T19" s="215" t="str">
        <f t="shared" ca="1" si="4"/>
        <v/>
      </c>
      <c r="V19" s="205" t="str">
        <f t="array" aca="1" ref="V19" ca="1">IF(AT19="",0,INDEX($Q$7:$Q$206,MATCH(""&amp;AT19,""&amp;$E$7:$E$21,0)))</f>
        <v/>
      </c>
      <c r="W19" s="205" t="str">
        <f t="array" aca="1" ref="W19" ca="1">IF(AU19="",0,INDEX($Q$7:$Q$206,MATCH(""&amp;AU19,""&amp;$E$7:$E$21,0)))</f>
        <v/>
      </c>
      <c r="X19" s="205" t="str">
        <f t="array" aca="1" ref="X19" ca="1">IF(AV19="",0,INDEX($Q$7:$Q$206,MATCH(""&amp;AV19,""&amp;$E$7:$E$21,0)))</f>
        <v/>
      </c>
      <c r="Y19" s="205" t="str">
        <f t="array" aca="1" ref="Y19" ca="1">IF(AW19="",0,INDEX($Q$7:$Q$206,MATCH(""&amp;AW19,""&amp;$E$7:$E$21,0)))</f>
        <v/>
      </c>
      <c r="Z19" s="205" t="str">
        <f t="array" aca="1" ref="Z19" ca="1">IF(AX19="",0,INDEX($Q$7:$Q$206,MATCH(""&amp;AX19,""&amp;$E$7:$E$21,0)))</f>
        <v/>
      </c>
      <c r="AA19" s="205" t="str">
        <f t="array" aca="1" ref="AA19" ca="1">IF(AY19="",0,INDEX($Q$7:$Q$206,MATCH(""&amp;AY19,""&amp;$E$7:$E$21,0)))</f>
        <v/>
      </c>
      <c r="AB19" s="205" t="str">
        <f t="array" aca="1" ref="AB19" ca="1">IF(AZ19="",0,INDEX($Q$7:$Q$206,MATCH(""&amp;AZ19,""&amp;$E$7:$E$21,0)))</f>
        <v/>
      </c>
      <c r="AC19" s="205" t="str">
        <f t="array" aca="1" ref="AC19" ca="1">IF(BA19="",0,INDEX($Q$7:$Q$206,MATCH(""&amp;BA19,""&amp;$E$7:$E$21,0)))</f>
        <v/>
      </c>
      <c r="AD19" s="205" t="str">
        <f t="array" aca="1" ref="AD19" ca="1">IF(BB19="",0,INDEX($Q$7:$Q$206,MATCH(""&amp;BB19,""&amp;$E$7:$E$21,0)))</f>
        <v/>
      </c>
      <c r="AE19" s="205" t="str">
        <f t="array" aca="1" ref="AE19" ca="1">IF(BC19="",0,INDEX($Q$7:$Q$206,MATCH(""&amp;BC19,""&amp;$E$7:$E$21,0)))</f>
        <v/>
      </c>
      <c r="AF19" s="131"/>
      <c r="AG19" s="205" t="str">
        <f t="array" aca="1" ref="AG19" ca="1">IF(BE19="","",INDEX($R$7:$R$21,MATCH(""&amp;BE19,""&amp;$E$7:$E$21,0)))</f>
        <v/>
      </c>
      <c r="AH19" s="205" t="str">
        <f t="array" aca="1" ref="AH19" ca="1">IF(BF19="","",INDEX($R$7:$R$21,MATCH(""&amp;BF19,""&amp;$E$7:$E$21,0)))</f>
        <v/>
      </c>
      <c r="AI19" s="205" t="str">
        <f t="array" aca="1" ref="AI19" ca="1">IF(BG19="","",INDEX($R$7:$R$21,MATCH(""&amp;BG19,""&amp;$E$7:$E$21,0)))</f>
        <v/>
      </c>
      <c r="AJ19" s="205" t="str">
        <f t="array" aca="1" ref="AJ19" ca="1">IF(BH19="","",INDEX($R$7:$R$21,MATCH(""&amp;BH19,""&amp;$E$7:$E$21,0)))</f>
        <v/>
      </c>
      <c r="AK19" s="205" t="str">
        <f t="array" aca="1" ref="AK19" ca="1">IF(BI19="","",INDEX($R$7:$R$21,MATCH(""&amp;BI19,""&amp;$E$7:$E$21,0)))</f>
        <v/>
      </c>
      <c r="AL19" s="205" t="str">
        <f t="array" aca="1" ref="AL19" ca="1">IF(BJ19="","",INDEX($R$7:$R$21,MATCH(""&amp;BJ19,""&amp;$E$7:$E$21,0)))</f>
        <v/>
      </c>
      <c r="AM19" s="205" t="str">
        <f t="array" aca="1" ref="AM19" ca="1">IF(BK19="","",INDEX($R$7:$R$21,MATCH(""&amp;BK19,""&amp;$E$7:$E$21,0)))</f>
        <v/>
      </c>
      <c r="AN19" s="205" t="str">
        <f t="array" aca="1" ref="AN19" ca="1">IF(BL19="","",INDEX($R$7:$R$21,MATCH(""&amp;BL19,""&amp;$E$7:$E$21,0)))</f>
        <v/>
      </c>
      <c r="AO19" s="205" t="str">
        <f t="array" aca="1" ref="AO19" ca="1">IF(BM19="","",INDEX($R$7:$R$21,MATCH(""&amp;BM19,""&amp;$E$7:$E$21,0)))</f>
        <v/>
      </c>
      <c r="AP19" s="205" t="str">
        <f t="array" aca="1" ref="AP19" ca="1">IF(BN19="","",INDEX($R$7:$R$21,MATCH(""&amp;BN19,""&amp;$E$7:$E$21,0)))</f>
        <v/>
      </c>
      <c r="AR19" s="216" t="str">
        <f t="shared" ca="1" si="5"/>
        <v/>
      </c>
      <c r="AT19" s="201" t="str">
        <f t="array" aca="1" ref="AT19" ca="1">IF($C19="-","-",IF($G$6=$EL$24,TRIM(MID(SUBSTITUTE($G19,",",REPT(" ",LEN($G19))),(AT$6-1)*LEN($G19)+1,LEN($G19))),
IFERROR(INDEX(IDSourceRange,IF(MOD(SMALL(IF((""&amp;$BO$7:$BO$1821)=(""&amp;$E19),ROW($BO$7:$BO$1821)-ROW(INDEX($BO$7:$BO$1821,1,1))+1),AT$6),15)=0,15,MOD(SMALL(IF((""&amp;$BO$7:$BO$1821)=(""&amp;$E19),ROW($BO$7:$BO$1821)-ROW(INDEX($BO$7:$BO$1821,1,1))+1),AT$6),15)),1),"")))</f>
        <v>-</v>
      </c>
      <c r="AU19" s="201" t="str">
        <f t="array" aca="1" ref="AU19" ca="1">IF($C19="-","-",IF($G$6=$EL$24,TRIM(MID(SUBSTITUTE($G19,",",REPT(" ",LEN($G19))),(AU$6-1)*LEN($G19)+1,LEN($G19))),
IFERROR(INDEX(IDSourceRange,IF(MOD(SMALL(IF((""&amp;$BO$7:$BO$1821)=(""&amp;$E19),ROW($BO$7:$BO$1821)-ROW(INDEX($BO$7:$BO$1821,1,1))+1),AU$6),15)=0,15,MOD(SMALL(IF((""&amp;$BO$7:$BO$1821)=(""&amp;$E19),ROW($BO$7:$BO$1821)-ROW(INDEX($BO$7:$BO$1821,1,1))+1),AU$6),15)),1),"")))</f>
        <v>-</v>
      </c>
      <c r="AV19" s="201" t="str">
        <f t="array" aca="1" ref="AV19" ca="1">IF($C19="-","-",IF($G$6=$EL$24,TRIM(MID(SUBSTITUTE($G19,",",REPT(" ",LEN($G19))),(AV$6-1)*LEN($G19)+1,LEN($G19))),
IFERROR(INDEX(IDSourceRange,IF(MOD(SMALL(IF((""&amp;$BO$7:$BO$1821)=(""&amp;$E19),ROW($BO$7:$BO$1821)-ROW(INDEX($BO$7:$BO$1821,1,1))+1),AV$6),15)=0,15,MOD(SMALL(IF((""&amp;$BO$7:$BO$1821)=(""&amp;$E19),ROW($BO$7:$BO$1821)-ROW(INDEX($BO$7:$BO$1821,1,1))+1),AV$6),15)),1),"")))</f>
        <v>-</v>
      </c>
      <c r="AW19" s="201" t="str">
        <f t="array" aca="1" ref="AW19" ca="1">IF($C19="-","-",IF($G$6=$EL$24,TRIM(MID(SUBSTITUTE($G19,",",REPT(" ",LEN($G19))),(AW$6-1)*LEN($G19)+1,LEN($G19))),
IFERROR(INDEX(IDSourceRange,IF(MOD(SMALL(IF((""&amp;$BO$7:$BO$1821)=(""&amp;$E19),ROW($BO$7:$BO$1821)-ROW(INDEX($BO$7:$BO$1821,1,1))+1),AW$6),15)=0,15,MOD(SMALL(IF((""&amp;$BO$7:$BO$1821)=(""&amp;$E19),ROW($BO$7:$BO$1821)-ROW(INDEX($BO$7:$BO$1821,1,1))+1),AW$6),15)),1),"")))</f>
        <v>-</v>
      </c>
      <c r="AX19" s="201" t="str">
        <f t="array" aca="1" ref="AX19" ca="1">IF($C19="-","-",IF($G$6=$EL$24,TRIM(MID(SUBSTITUTE($G19,",",REPT(" ",LEN($G19))),(AX$6-1)*LEN($G19)+1,LEN($G19))),
IFERROR(INDEX(IDSourceRange,IF(MOD(SMALL(IF((""&amp;$BO$7:$BO$1821)=(""&amp;$E19),ROW($BO$7:$BO$1821)-ROW(INDEX($BO$7:$BO$1821,1,1))+1),AX$6),15)=0,15,MOD(SMALL(IF((""&amp;$BO$7:$BO$1821)=(""&amp;$E19),ROW($BO$7:$BO$1821)-ROW(INDEX($BO$7:$BO$1821,1,1))+1),AX$6),15)),1),"")))</f>
        <v>-</v>
      </c>
      <c r="AY19" s="201" t="str">
        <f t="array" aca="1" ref="AY19" ca="1">IF($C19="-","-",IF($G$6=$EL$24,TRIM(MID(SUBSTITUTE($G19,",",REPT(" ",LEN($G19))),(AY$6-1)*LEN($G19)+1,LEN($G19))),
IFERROR(INDEX(IDSourceRange,IF(MOD(SMALL(IF((""&amp;$BO$7:$BO$1821)=(""&amp;$E19),ROW($BO$7:$BO$1821)-ROW(INDEX($BO$7:$BO$1821,1,1))+1),AY$6),15)=0,15,MOD(SMALL(IF((""&amp;$BO$7:$BO$1821)=(""&amp;$E19),ROW($BO$7:$BO$1821)-ROW(INDEX($BO$7:$BO$1821,1,1))+1),AY$6),15)),1),"")))</f>
        <v>-</v>
      </c>
      <c r="AZ19" s="201" t="str">
        <f t="array" aca="1" ref="AZ19" ca="1">IF($C19="-","-",IF($G$6=$EL$24,TRIM(MID(SUBSTITUTE($G19,",",REPT(" ",LEN($G19))),(AZ$6-1)*LEN($G19)+1,LEN($G19))),
IFERROR(INDEX(IDSourceRange,IF(MOD(SMALL(IF((""&amp;$BO$7:$BO$1821)=(""&amp;$E19),ROW($BO$7:$BO$1821)-ROW(INDEX($BO$7:$BO$1821,1,1))+1),AZ$6),15)=0,15,MOD(SMALL(IF((""&amp;$BO$7:$BO$1821)=(""&amp;$E19),ROW($BO$7:$BO$1821)-ROW(INDEX($BO$7:$BO$1821,1,1))+1),AZ$6),15)),1),"")))</f>
        <v>-</v>
      </c>
      <c r="BA19" s="201" t="str">
        <f t="array" aca="1" ref="BA19" ca="1">IF($C19="-","-",IF($G$6=$EL$24,TRIM(MID(SUBSTITUTE($G19,",",REPT(" ",LEN($G19))),(BA$6-1)*LEN($G19)+1,LEN($G19))),
IFERROR(INDEX(IDSourceRange,IF(MOD(SMALL(IF((""&amp;$BO$7:$BO$1821)=(""&amp;$E19),ROW($BO$7:$BO$1821)-ROW(INDEX($BO$7:$BO$1821,1,1))+1),BA$6),15)=0,15,MOD(SMALL(IF((""&amp;$BO$7:$BO$1821)=(""&amp;$E19),ROW($BO$7:$BO$1821)-ROW(INDEX($BO$7:$BO$1821,1,1))+1),BA$6),15)),1),"")))</f>
        <v>-</v>
      </c>
      <c r="BB19" s="201" t="str">
        <f t="array" aca="1" ref="BB19" ca="1">IF($C19="-","-",IF($G$6=$EL$24,TRIM(MID(SUBSTITUTE($G19,",",REPT(" ",LEN($G19))),(BB$6-1)*LEN($G19)+1,LEN($G19))),
IFERROR(INDEX(IDSourceRange,IF(MOD(SMALL(IF((""&amp;$BO$7:$BO$1821)=(""&amp;$E19),ROW($BO$7:$BO$1821)-ROW(INDEX($BO$7:$BO$1821,1,1))+1),BB$6),15)=0,15,MOD(SMALL(IF((""&amp;$BO$7:$BO$1821)=(""&amp;$E19),ROW($BO$7:$BO$1821)-ROW(INDEX($BO$7:$BO$1821,1,1))+1),BB$6),15)),1),"")))</f>
        <v>-</v>
      </c>
      <c r="BC19" s="201" t="str">
        <f t="array" aca="1" ref="BC19" ca="1">IF($C19="-","-",IF($G$6=$EL$24,TRIM(MID(SUBSTITUTE($G19,",",REPT(" ",LEN($G19))),(BC$6-1)*LEN($G19)+1,LEN($G19))),
IFERROR(INDEX(IDSourceRange,IF(MOD(SMALL(IF((""&amp;$BO$7:$BO$1821)=(""&amp;$E19),ROW($BO$7:$BO$1821)-ROW(INDEX($BO$7:$BO$1821,1,1))+1),BC$6),15)=0,15,MOD(SMALL(IF((""&amp;$BO$7:$BO$1821)=(""&amp;$E19),ROW($BO$7:$BO$1821)-ROW(INDEX($BO$7:$BO$1821,1,1))+1),BC$6),15)),1),"")))</f>
        <v>-</v>
      </c>
      <c r="BD19" s="201" t="str">
        <f t="shared" ca="1" si="29"/>
        <v>-</v>
      </c>
      <c r="BE19" s="229" t="str">
        <f t="array" aca="1" ref="BE19" ca="1">IF($C19="-","-",IF($G$6=$EL$23,IFERROR(1*TRIM(MID(SUBSTITUTE($G19,",",REPT(" ",LEN($G19))),(AT$6-1)*LEN($G19)+1,LEN($G19))),""),
IFERROR(INDEX(IDSourceRange,IF(MOD(SMALL(IF((""&amp;$BD$7:$BD$1821)=(""&amp;$E19),ROW($BD$7:$BD$1821)-ROW(INDEX($BD$7:$BD$1821,1,1))+1),BE$6),15)=0,15,MOD(SMALL(IF((""&amp;$BD$7:$BD$1821)=(""&amp;$E19),ROW($BD$7:$BD$1821)-ROW(INDEX($BD$7:$BD$1821,1,1))+1),BE$6),15)),1),"")))</f>
        <v>-</v>
      </c>
      <c r="BF19" s="201" t="str">
        <f t="array" aca="1" ref="BF19" ca="1">IF($C19="-","-",IF($G$6=$EL$23,IFERROR(1*TRIM(MID(SUBSTITUTE($G19,",",REPT(" ",LEN($G19))),(AU$6-1)*LEN($G19)+1,LEN($G19))),""),
IFERROR(INDEX(IDSourceRange,IF(MOD(SMALL(IF((""&amp;$BD$7:$BD$1821)=(""&amp;$E19),ROW($BD$7:$BD$1821)-ROW(INDEX($BD$7:$BD$1821,1,1))+1),BF$6),15)=0,15,MOD(SMALL(IF((""&amp;$BD$7:$BD$1821)=(""&amp;$E19),ROW($BD$7:$BD$1821)-ROW(INDEX($BD$7:$BD$1821,1,1))+1),BF$6),15)),1),"")))</f>
        <v>-</v>
      </c>
      <c r="BG19" s="201" t="str">
        <f t="array" aca="1" ref="BG19" ca="1">IF($C19="-","-",IF($G$6=$EL$23,IFERROR(1*TRIM(MID(SUBSTITUTE($G19,",",REPT(" ",LEN($G19))),(AV$6-1)*LEN($G19)+1,LEN($G19))),""),
IFERROR(INDEX(IDSourceRange,IF(MOD(SMALL(IF((""&amp;$BD$7:$BD$1821)=(""&amp;$E19),ROW($BD$7:$BD$1821)-ROW(INDEX($BD$7:$BD$1821,1,1))+1),BG$6),15)=0,15,MOD(SMALL(IF((""&amp;$BD$7:$BD$1821)=(""&amp;$E19),ROW($BD$7:$BD$1821)-ROW(INDEX($BD$7:$BD$1821,1,1))+1),BG$6),15)),1),"")))</f>
        <v>-</v>
      </c>
      <c r="BH19" s="201" t="str">
        <f t="array" aca="1" ref="BH19" ca="1">IF($C19="-","-",IF($G$6=$EL$23,IFERROR(1*TRIM(MID(SUBSTITUTE($G19,",",REPT(" ",LEN($G19))),(AW$6-1)*LEN($G19)+1,LEN($G19))),""),
IFERROR(INDEX(IDSourceRange,IF(MOD(SMALL(IF((""&amp;$BD$7:$BD$1821)=(""&amp;$E19),ROW($BD$7:$BD$1821)-ROW(INDEX($BD$7:$BD$1821,1,1))+1),BH$6),15)=0,15,MOD(SMALL(IF((""&amp;$BD$7:$BD$1821)=(""&amp;$E19),ROW($BD$7:$BD$1821)-ROW(INDEX($BD$7:$BD$1821,1,1))+1),BH$6),15)),1),"")))</f>
        <v>-</v>
      </c>
      <c r="BI19" s="201" t="str">
        <f t="array" aca="1" ref="BI19" ca="1">IF($C19="-","-",IF($G$6=$EL$23,IFERROR(1*TRIM(MID(SUBSTITUTE($G19,",",REPT(" ",LEN($G19))),(AX$6-1)*LEN($G19)+1,LEN($G19))),""),
IFERROR(INDEX(IDSourceRange,IF(MOD(SMALL(IF((""&amp;$BD$7:$BD$1821)=(""&amp;$E19),ROW($BD$7:$BD$1821)-ROW(INDEX($BD$7:$BD$1821,1,1))+1),BI$6),15)=0,15,MOD(SMALL(IF((""&amp;$BD$7:$BD$1821)=(""&amp;$E19),ROW($BD$7:$BD$1821)-ROW(INDEX($BD$7:$BD$1821,1,1))+1),BI$6),15)),1),"")))</f>
        <v>-</v>
      </c>
      <c r="BJ19" s="201" t="str">
        <f t="array" aca="1" ref="BJ19" ca="1">IF($C19="-","-",IF($G$6=$EL$23,IFERROR(1*TRIM(MID(SUBSTITUTE($G19,",",REPT(" ",LEN($G19))),(AY$6-1)*LEN($G19)+1,LEN($G19))),""),
IFERROR(INDEX(IDSourceRange,IF(MOD(SMALL(IF((""&amp;$BD$7:$BD$1821)=(""&amp;$E19),ROW($BD$7:$BD$1821)-ROW(INDEX($BD$7:$BD$1821,1,1))+1),BJ$6),15)=0,15,MOD(SMALL(IF((""&amp;$BD$7:$BD$1821)=(""&amp;$E19),ROW($BD$7:$BD$1821)-ROW(INDEX($BD$7:$BD$1821,1,1))+1),BJ$6),15)),1),"")))</f>
        <v>-</v>
      </c>
      <c r="BK19" s="201" t="str">
        <f t="array" aca="1" ref="BK19" ca="1">IF($C19="-","-",IF($G$6=$EL$23,IFERROR(1*TRIM(MID(SUBSTITUTE($G19,",",REPT(" ",LEN($G19))),(AZ$6-1)*LEN($G19)+1,LEN($G19))),""),
IFERROR(INDEX(IDSourceRange,IF(MOD(SMALL(IF((""&amp;$BD$7:$BD$1821)=(""&amp;$E19),ROW($BD$7:$BD$1821)-ROW(INDEX($BD$7:$BD$1821,1,1))+1),BK$6),15)=0,15,MOD(SMALL(IF((""&amp;$BD$7:$BD$1821)=(""&amp;$E19),ROW($BD$7:$BD$1821)-ROW(INDEX($BD$7:$BD$1821,1,1))+1),BK$6),15)),1),"")))</f>
        <v>-</v>
      </c>
      <c r="BL19" s="201" t="str">
        <f t="array" aca="1" ref="BL19" ca="1">IF($C19="-","-",IF($G$6=$EL$23,IFERROR(1*TRIM(MID(SUBSTITUTE($G19,",",REPT(" ",LEN($G19))),(BA$6-1)*LEN($G19)+1,LEN($G19))),""),
IFERROR(INDEX(IDSourceRange,IF(MOD(SMALL(IF((""&amp;$BD$7:$BD$1821)=(""&amp;$E19),ROW($BD$7:$BD$1821)-ROW(INDEX($BD$7:$BD$1821,1,1))+1),BL$6),15)=0,15,MOD(SMALL(IF((""&amp;$BD$7:$BD$1821)=(""&amp;$E19),ROW($BD$7:$BD$1821)-ROW(INDEX($BD$7:$BD$1821,1,1))+1),BL$6),15)),1),"")))</f>
        <v>-</v>
      </c>
      <c r="BM19" s="201" t="str">
        <f t="array" aca="1" ref="BM19" ca="1">IF($C19="-","-",IF($G$6=$EL$23,IFERROR(1*TRIM(MID(SUBSTITUTE($G19,",",REPT(" ",LEN($G19))),(BB$6-1)*LEN($G19)+1,LEN($G19))),""),
IFERROR(INDEX(IDSourceRange,IF(MOD(SMALL(IF((""&amp;$BD$7:$BD$1821)=(""&amp;$E19),ROW($BD$7:$BD$1821)-ROW(INDEX($BD$7:$BD$1821,1,1))+1),BM$6),15)=0,15,MOD(SMALL(IF((""&amp;$BD$7:$BD$1821)=(""&amp;$E19),ROW($BD$7:$BD$1821)-ROW(INDEX($BD$7:$BD$1821,1,1))+1),BM$6),15)),1),"")))</f>
        <v>-</v>
      </c>
      <c r="BN19" s="201" t="str">
        <f t="array" aca="1" ref="BN19" ca="1">IF($C19="-","-",IF($G$6=$EL$23,IFERROR(1*TRIM(MID(SUBSTITUTE($G19,",",REPT(" ",LEN($G19))),(BC$6-1)*LEN($G19)+1,LEN($G19))),""),
IFERROR(INDEX(IDSourceRange,IF(MOD(SMALL(IF((""&amp;$BD$7:$BD$1821)=(""&amp;$E19),ROW($BD$7:$BD$1821)-ROW(INDEX($BD$7:$BD$1821,1,1))+1),BN$6),15)=0,15,MOD(SMALL(IF((""&amp;$BD$7:$BD$1821)=(""&amp;$E19),ROW($BD$7:$BD$1821)-ROW(INDEX($BD$7:$BD$1821,1,1))+1),BN$6),15)),1),"")))</f>
        <v>-</v>
      </c>
      <c r="BO19" s="201" t="str">
        <f t="shared" ca="1" si="30"/>
        <v>-</v>
      </c>
      <c r="BP19" s="231" t="str">
        <f t="array" aca="1" ref="BP19" ca="1">IF($C19="-","-",IF(LEN(BE19)=0,"",MATCH(1*BE19,1*($E$7:$E$21),0)))</f>
        <v>-</v>
      </c>
      <c r="BQ19" s="202" t="str">
        <f t="array" aca="1" ref="BQ19" ca="1">IF($C19="-","-",IF(LEN(BF19)=0,"",MATCH(1*BF19,1*($E$7:$E$21),0)))</f>
        <v>-</v>
      </c>
      <c r="BR19" s="202" t="str">
        <f t="array" aca="1" ref="BR19" ca="1">IF($C19="-","-",IF(LEN(BG19)=0,"",MATCH(1*BG19,1*($E$7:$E$21),0)))</f>
        <v>-</v>
      </c>
      <c r="BS19" s="202" t="str">
        <f t="array" aca="1" ref="BS19" ca="1">IF($C19="-","-",IF(LEN(BH19)=0,"",MATCH(1*BH19,1*($E$7:$E$21),0)))</f>
        <v>-</v>
      </c>
      <c r="BT19" s="202" t="str">
        <f t="array" aca="1" ref="BT19" ca="1">IF($C19="-","-",IF(LEN(BI19)=0,"",MATCH(1*BI19,1*($E$7:$E$21),0)))</f>
        <v>-</v>
      </c>
      <c r="BU19" s="202" t="str">
        <f t="array" aca="1" ref="BU19" ca="1">IF($C19="-","-",IF(LEN(BJ19)=0,"",MATCH(1*BJ19,1*($E$7:$E$21),0)))</f>
        <v>-</v>
      </c>
      <c r="BV19" s="202" t="str">
        <f t="array" aca="1" ref="BV19" ca="1">IF($C19="-","-",IF(LEN(BK19)=0,"",MATCH(1*BK19,1*($E$7:$E$21),0)))</f>
        <v>-</v>
      </c>
      <c r="BW19" s="202" t="str">
        <f t="array" aca="1" ref="BW19" ca="1">IF($C19="-","-",IF(LEN(BL19)=0,"",MATCH(1*BL19,1*($E$7:$E$21),0)))</f>
        <v>-</v>
      </c>
      <c r="BX19" s="202" t="str">
        <f t="array" aca="1" ref="BX19" ca="1">IF($C19="-","-",IF(LEN(BM19)=0,"",MATCH(1*BM19,1*($E$7:$E$21),0)))</f>
        <v>-</v>
      </c>
      <c r="BY19" s="202" t="str">
        <f t="array" aca="1" ref="BY19" ca="1">IF($C19="-","-",IF(LEN(BN19)=0,"",MATCH(1*BN19,1*($E$7:$E$21),0)))</f>
        <v>-</v>
      </c>
      <c r="BZ19" s="203" t="str">
        <f t="array" aca="1" ref="BZ19" ca="1">IF($C19="-","-",SUM(IF(LEN(BE19:BN19)&gt;0,1,0)))</f>
        <v>-</v>
      </c>
      <c r="CA19" s="204" t="str">
        <f t="array" aca="1" ref="CA19" ca="1">IF($C19="-","-",SUM(IF(LEN(AT19:BC19)&gt;0,1,0)))</f>
        <v>-</v>
      </c>
      <c r="CC19" s="193" t="str">
        <f ca="1">IF(C19&lt;&gt;"-",IF(DirectionSelector="Vertical",StartGridX+CI19,StartGridX+Calculations!CH19),"")</f>
        <v/>
      </c>
      <c r="CD19" s="193" t="str">
        <f ca="1">IF(C19&lt;&gt;"-",IF(DirectionSelector&lt;&gt;"Vertical",StartGridY+CI19,StartGridY+Calculations!CH19),"")</f>
        <v/>
      </c>
      <c r="CE19" s="206" t="str">
        <f t="shared" ca="1" si="24"/>
        <v>---</v>
      </c>
      <c r="CF19" s="207" t="str">
        <f t="shared" ca="1" si="25"/>
        <v>-</v>
      </c>
      <c r="CG19" s="193" t="str">
        <f t="shared" ca="1" si="26"/>
        <v/>
      </c>
      <c r="CH19" s="193" t="str">
        <f t="shared" ca="1" si="6"/>
        <v>-</v>
      </c>
      <c r="CI19" s="193" t="str">
        <f t="array" aca="1" ref="CI19" ca="1">IF(CM19="-",CJ19,IF(SMALL(IF($CM$7:$CM$21=CM19,$CJ$7:$CJ$21,999999),CP19)=999999,CJ19,SMALL(IF($CM$7:$CM$21=CM19,$CJ$7:$CJ$21,999999),CP19)))</f>
        <v>-</v>
      </c>
      <c r="CJ19" s="193" t="str">
        <f ca="1">IF(C19&lt;&gt;"-",(COUNTIF($CH$7:CH19,CH19))-(1+COUNTIF($CH$7:$CH$21,CH19))/2,"-")</f>
        <v>-</v>
      </c>
      <c r="CK19" s="193" t="str">
        <f t="shared" ca="1" si="7"/>
        <v>-</v>
      </c>
      <c r="CL19" s="193" t="str">
        <f t="array" aca="1" ref="CL19" ca="1">IF(C19="-","-",IF(OR(L19="-",L19=""),0, INDEX($C$7:$C$21,MATCH(L19,$L$7:$L$21,0),1)))</f>
        <v>-</v>
      </c>
      <c r="CM19" s="193" t="str">
        <f t="array" aca="1" ref="CM19" ca="1">IF(SUM(IF(IFERROR(($CH$7:$CH$21=CH19)/($CL$7:$CL$21=CL19),0),1,0))=COUNTIF($CH$7:$CH$21,CH19),"-",CH19)</f>
        <v>-</v>
      </c>
      <c r="CN19" s="193" t="str">
        <f ca="1">IF(ISNUMBER(CM19),IF(SUM(($CM$7:$CM$21=CM19)*($CL$7:$CL$21&lt;CL19))&gt;0,MAX(IF(($CM$7:$CM$21=CM19)*($CL$7:$CL$21&lt;CL19),$CN$7:$CN$21,0))+COUNTIF($CL$7:CL19,CL19),SUM(IF($CL$7:CL19&amp;$CH$7:CH19=CL19&amp;CH19,1,0))),"-")</f>
        <v>-</v>
      </c>
      <c r="CO19" s="193" t="str">
        <f t="array" aca="1" ref="CO19" ca="1">IF(CN19="-","-",SUMPRODUCT(($CM$7:$CM$21=CM19)*(CL19&lt;$CL$7:$CL$21)*($CN$7:$CN$21=CN19))+1)</f>
        <v>-</v>
      </c>
      <c r="CP19" s="193" t="str">
        <f t="array" aca="1" ref="CP19" ca="1">IF(CO19="-","-",CN19+(CO19-1)*MAX(IF(($CL$7:$CL$21=CL19)*($CO$7:$CO$21=1),$CN$7:$CN$21,0)))</f>
        <v>-</v>
      </c>
      <c r="CQ19" s="193" t="str">
        <f t="array" aca="1" ref="CQ19" ca="1">IFERROR(INDEX($L$7:$L$21,MATCH(0,IF($L$7:$L$21="",1,COUNTIF($CQ$6:CQ18,$L$7:$L$21)),0),1),"")</f>
        <v/>
      </c>
      <c r="CS19" s="208" t="str">
        <f t="array" aca="1" ref="CS19" ca="1">IF(ISNUMBER(BP19),IF(DirectionSelector="Vertical",
IF(INDEX(ShapeYRange,BP19,1)&gt;$DK19,"down",IF(INDEX(ShapeXRange,BP19,1)&gt;$DJ19,"left","right")),
IF(INDEX(ShapeXRange,BP19,1)&gt;$DJ19,"left",IF(INDEX(ShapeYRange,BP19,1)&gt;$DK19,"down","top"))),"")</f>
        <v/>
      </c>
      <c r="CT19" s="208" t="str">
        <f t="array" aca="1" ref="CT19" ca="1">IF(ISNUMBER(BQ19),IF(DirectionSelector="Vertical",
IF(INDEX(ShapeYRange,BQ19,1)&gt;$DK19,"down",IF(INDEX(ShapeXRange,BQ19,1)&gt;$DJ19,"left","right")),
IF(INDEX(ShapeXRange,BQ19,1)&gt;$DJ19,"left",IF(INDEX(ShapeYRange,BQ19,1)&gt;$DK19,"down","top"))),"")</f>
        <v/>
      </c>
      <c r="CU19" s="208" t="str">
        <f t="array" aca="1" ref="CU19" ca="1">IF(ISNUMBER(BR19),IF(DirectionSelector="Vertical",
IF(INDEX(ShapeYRange,BR19,1)&gt;$DK19,"down",IF(INDEX(ShapeXRange,BR19,1)&gt;$DJ19,"left","right")),
IF(INDEX(ShapeXRange,BR19,1)&gt;$DJ19,"left",IF(INDEX(ShapeYRange,BR19,1)&gt;$DK19,"down","top"))),"")</f>
        <v/>
      </c>
      <c r="CV19" s="208" t="str">
        <f t="array" aca="1" ref="CV19" ca="1">IF(ISNUMBER(BS19),IF(DirectionSelector="Vertical",
IF(INDEX(ShapeYRange,BS19,1)&gt;$DK19,"down",IF(INDEX(ShapeXRange,BS19,1)&gt;$DJ19,"left","right")),
IF(INDEX(ShapeXRange,BS19,1)&gt;$DJ19,"left",IF(INDEX(ShapeYRange,BS19,1)&gt;$DK19,"down","top"))),"")</f>
        <v/>
      </c>
      <c r="CW19" s="208" t="str">
        <f t="array" aca="1" ref="CW19" ca="1">IF(ISNUMBER(BT19),IF(DirectionSelector="Vertical",
IF(INDEX(ShapeYRange,BT19,1)&gt;$DK19,"down",IF(INDEX(ShapeXRange,BT19,1)&gt;$DJ19,"left","right")),
IF(INDEX(ShapeXRange,BT19,1)&gt;$DJ19,"left",IF(INDEX(ShapeYRange,BT19,1)&gt;$DK19,"down","top"))),"")</f>
        <v/>
      </c>
      <c r="CX19" s="208" t="str">
        <f t="array" aca="1" ref="CX19" ca="1">IF(ISNUMBER(BU19),IF(DirectionSelector="Vertical",
IF(INDEX(ShapeYRange,BU19,1)&gt;$DK19,"down",IF(INDEX(ShapeXRange,BU19,1)&gt;$DJ19,"left","right")),
IF(INDEX(ShapeXRange,BU19,1)&gt;$DJ19,"left",IF(INDEX(ShapeYRange,BU19,1)&gt;$DK19,"down","top"))),"")</f>
        <v/>
      </c>
      <c r="CY19" s="208" t="str">
        <f t="array" aca="1" ref="CY19" ca="1">IF(ISNUMBER(BV19),IF(DirectionSelector="Vertical",
IF(INDEX(ShapeYRange,BV19,1)&gt;$DK19,"down",IF(INDEX(ShapeXRange,BV19,1)&gt;$DJ19,"left","right")),
IF(INDEX(ShapeXRange,BV19,1)&gt;$DJ19,"left",IF(INDEX(ShapeYRange,BV19,1)&gt;$DK19,"down","top"))),"")</f>
        <v/>
      </c>
      <c r="CZ19" s="208" t="str">
        <f t="array" aca="1" ref="CZ19" ca="1">IF(ISNUMBER(BW19),IF(DirectionSelector="Vertical",
IF(INDEX(ShapeYRange,BW19,1)&gt;$DK19,"down",IF(INDEX(ShapeXRange,BW19,1)&gt;$DJ19,"left","right")),
IF(INDEX(ShapeXRange,BW19,1)&gt;$DJ19,"left",IF(INDEX(ShapeYRange,BW19,1)&gt;$DK19,"down","top"))),"")</f>
        <v/>
      </c>
      <c r="DA19" s="208" t="str">
        <f t="array" aca="1" ref="DA19" ca="1">IF(ISNUMBER(BX19),IF(DirectionSelector="Vertical",
IF(INDEX(ShapeYRange,BX19,1)&gt;$DK19,"down",IF(INDEX(ShapeXRange,BX19,1)&gt;$DJ19,"left","right")),
IF(INDEX(ShapeXRange,BX19,1)&gt;$DJ19,"left",IF(INDEX(ShapeYRange,BX19,1)&gt;$DK19,"down","top"))),"")</f>
        <v/>
      </c>
      <c r="DB19" s="208" t="str">
        <f t="array" aca="1" ref="DB19" ca="1">IF(ISNUMBER(BY19),IF(DirectionSelector="Vertical",
IF(INDEX(ShapeYRange,BY19,1)&gt;$DK19,"down",IF(INDEX(ShapeXRange,BY19,1)&gt;$DJ19,"left","right")),
IF(INDEX(ShapeXRange,BY19,1)&gt;$DJ19,"left",IF(INDEX(ShapeYRange,BY19,1)&gt;$DK19,"down","top"))),"")</f>
        <v/>
      </c>
      <c r="DD19" s="209" t="str">
        <f t="array" aca="1" ref="DD19" ca="1">IF(CQ19="","",MIN(IF($L$7:$L$21=CQ19,ShapeXRange,999999999))-15)</f>
        <v/>
      </c>
      <c r="DE19" s="210" t="str">
        <f t="array" aca="1" ref="DE19" ca="1">IF(CQ19="","",MIN(IF($L$7:$L$21=CQ19,ShapeYRange,999999999))-20)</f>
        <v/>
      </c>
      <c r="DF19" s="210" t="str">
        <f t="array" aca="1" ref="DF19" ca="1">IF(CQ19="","",MAX(IF($L$7:$L$21=CQ19,ShapeXRange,0))-DD19+$DL$5+15)</f>
        <v/>
      </c>
      <c r="DG19" s="210" t="str">
        <f t="array" aca="1" ref="DG19" ca="1">IF(CQ19="","",MAX(IF($L$7:$L$21=CQ19,ShapeYRange,0))-DE19+$DM$5+10)</f>
        <v/>
      </c>
      <c r="DH19" s="151"/>
      <c r="DI19" s="151"/>
      <c r="DJ19" s="211" t="str">
        <f t="shared" ca="1" si="8"/>
        <v>-</v>
      </c>
      <c r="DK19" s="211" t="str">
        <f t="shared" ca="1" si="9"/>
        <v>-</v>
      </c>
      <c r="DL19" s="211" t="str">
        <f t="shared" ca="1" si="10"/>
        <v>-</v>
      </c>
      <c r="DM19" s="211" t="str">
        <f t="shared" ca="1" si="11"/>
        <v>-</v>
      </c>
      <c r="DN19" s="211" t="str">
        <f t="shared" ca="1" si="12"/>
        <v>-</v>
      </c>
      <c r="DO19" s="211" t="str">
        <f t="shared" ca="1" si="13"/>
        <v>-</v>
      </c>
      <c r="DP19" s="211" t="str">
        <f ca="1">IF($C19="-","-",IF(LEN(N19)=0,1,IFERROR(MATCH(N19,Dashboard!$S$28:$S$34,0),1)))</f>
        <v>-</v>
      </c>
      <c r="DQ19" s="211" t="str">
        <f t="array" aca="1" ref="DQ19" ca="1">IF(C19="-","-",MAX(IF(ShapeYRange=DK19,ShapeXRange,0))+$DL$5+GapXDiff)</f>
        <v>-</v>
      </c>
      <c r="DR19" s="211" t="str">
        <f t="array" aca="1" ref="DR19" ca="1">IF(C19="-","-",MAX(IF(ShapeXRange=DJ19,ShapeYRange,0))+$DM$5+GapYDiff)</f>
        <v>-</v>
      </c>
      <c r="DZ19" s="197" t="str">
        <f t="shared" ca="1" si="14"/>
        <v>-</v>
      </c>
      <c r="EA19" s="197" t="str">
        <f t="shared" ca="1" si="15"/>
        <v>-</v>
      </c>
      <c r="EB19" s="197" t="str">
        <f t="shared" ca="1" si="16"/>
        <v>-</v>
      </c>
      <c r="EC19" s="197" t="str">
        <f t="shared" ca="1" si="17"/>
        <v>-</v>
      </c>
      <c r="ED19" s="197" t="str">
        <f t="shared" ca="1" si="18"/>
        <v>-</v>
      </c>
      <c r="EE19" s="197" t="str">
        <f t="shared" ca="1" si="19"/>
        <v>-</v>
      </c>
      <c r="EF19" s="197" t="str">
        <f t="shared" ca="1" si="20"/>
        <v>-</v>
      </c>
      <c r="EG19" s="119"/>
      <c r="EH19" s="119"/>
      <c r="EI19" s="119"/>
      <c r="EL19" s="200" t="str">
        <f t="array" aca="1" ref="EL19" ca="1">IF(EM5&lt;2,"",IFERROR(INDEX($EL$7:$EL$16,SMALL(IF($EM$7:$EM$16&gt;0,$EK$7:$EK$16,999),1)),""))</f>
        <v/>
      </c>
    </row>
    <row r="20" spans="2:142" x14ac:dyDescent="0.25">
      <c r="B20" s="212" t="str">
        <f t="shared" ca="1" si="22"/>
        <v/>
      </c>
      <c r="C20" s="213" t="str">
        <f t="shared" ca="1" si="28"/>
        <v>-</v>
      </c>
      <c r="D20" s="189" t="str">
        <f ca="1">IF(COUNTA(OFFSET(Dashboard!$B$6,ROW(C20)-ROW($C$6),0,1,7))&gt;0,"Yes","-")</f>
        <v>-</v>
      </c>
      <c r="E20" s="187" t="str">
        <f t="array" aca="1" ref="E20" ca="1">IF(OR($C20="-",$C20=""),"-",1*SMALL(IF(1*Dashboard!$B$7:$B$206=0,99999999,1*Dashboard!$B$7:$B$206),C20))</f>
        <v>-</v>
      </c>
      <c r="F20" s="187" t="str">
        <f t="array" aca="1" ref="F20" ca="1">IF(OR($C20="-",$C20=""),"-",INDEX(Dashboard!C$7:C$21,MATCH($E20,1*Dashboard!$B$7:$B$21,0),1))</f>
        <v>-</v>
      </c>
      <c r="G20" s="187" t="str">
        <f t="array" aca="1" ref="G20" ca="1">IF(OR($C20="-",$C20=""),"-",IF(INDEX(Dashboard!D$7:D$21,MATCH($E20,1*Dashboard!$B$7:$B$21,0),1)=0,"",INDEX(Dashboard!D$7:D$21,MATCH($E20,1*Dashboard!$B$7:$B$21,0),1)))</f>
        <v>-</v>
      </c>
      <c r="H20" s="187" t="str">
        <f t="array" aca="1" ref="H20" ca="1">IF(OR($C20="-",$C20=""),"-",INDEX(Dashboard!F$7:F$21,MATCH($E20,1*Dashboard!$B$7:$B$21,0),1))</f>
        <v>-</v>
      </c>
      <c r="I20" s="187" t="str">
        <f t="array" aca="1" ref="I20" ca="1">IF(OR($C20="-",$C20=""),"-",INDEX(Dashboard!G$7:G$21,MATCH($E20,1*Dashboard!$B$7:$B$21,0),1))</f>
        <v>-</v>
      </c>
      <c r="J20" s="187" t="str">
        <f t="array" aca="1" ref="J20" ca="1">IF(OR($C20="-",$C20=""),"-",INDEX(Dashboard!H$7:H$21,MATCH($E20,1*Dashboard!$B$7:$B$21,0),1))</f>
        <v>-</v>
      </c>
      <c r="K20" s="214" t="str">
        <f t="array" aca="1" ref="K20" ca="1">IF(OR($C20="-",$C20=""),"-",INDEX(Dashboard!I$7:I$21,MATCH($E20,1*Dashboard!$B$7:$B$21,0),1))</f>
        <v>-</v>
      </c>
      <c r="L20" s="187" t="str">
        <f t="array" aca="1" ref="L20" ca="1">IF(OR($C20="-",$C20=""),"",IF(INDEX(Dashboard!E$7:E$21,MATCH($E20,1*Dashboard!$B$7:$B$21,0),1)=0,"",INDEX(Dashboard!E$7:E$21,MATCH($E20,1*Dashboard!$B$7:$B$21,0),1)))</f>
        <v/>
      </c>
      <c r="M20" s="187" t="str">
        <f t="shared" ca="1" si="23"/>
        <v>-</v>
      </c>
      <c r="N20" s="187" t="str">
        <f t="array" aca="1" ref="N20" ca="1">IF(OR($C20="-",$C20=""),"-",IF(INDEX(Dashboard!O$7:O$206,MATCH($E20,1*Dashboard!$B$7:$B$206,0),1)=0,"",INDEX(Dashboard!O$7:O$206,MATCH($E20,1*Dashboard!$B$7:$B$206,0),1)))</f>
        <v>-</v>
      </c>
      <c r="O20" s="133"/>
      <c r="P20" s="215" t="str">
        <f t="shared" ca="1" si="0"/>
        <v/>
      </c>
      <c r="Q20" s="215" t="str">
        <f t="shared" ca="1" si="1"/>
        <v/>
      </c>
      <c r="R20" s="215" t="str">
        <f t="shared" ca="1" si="2"/>
        <v/>
      </c>
      <c r="S20" s="215" t="str">
        <f t="shared" ca="1" si="3"/>
        <v/>
      </c>
      <c r="T20" s="215" t="str">
        <f t="shared" ca="1" si="4"/>
        <v/>
      </c>
      <c r="V20" s="205" t="str">
        <f t="array" aca="1" ref="V20" ca="1">IF(AT20="",0,INDEX($Q$7:$Q$206,MATCH(""&amp;AT20,""&amp;$E$7:$E$21,0)))</f>
        <v/>
      </c>
      <c r="W20" s="205" t="str">
        <f t="array" aca="1" ref="W20" ca="1">IF(AU20="",0,INDEX($Q$7:$Q$206,MATCH(""&amp;AU20,""&amp;$E$7:$E$21,0)))</f>
        <v/>
      </c>
      <c r="X20" s="205" t="str">
        <f t="array" aca="1" ref="X20" ca="1">IF(AV20="",0,INDEX($Q$7:$Q$206,MATCH(""&amp;AV20,""&amp;$E$7:$E$21,0)))</f>
        <v/>
      </c>
      <c r="Y20" s="205" t="str">
        <f t="array" aca="1" ref="Y20" ca="1">IF(AW20="",0,INDEX($Q$7:$Q$206,MATCH(""&amp;AW20,""&amp;$E$7:$E$21,0)))</f>
        <v/>
      </c>
      <c r="Z20" s="205" t="str">
        <f t="array" aca="1" ref="Z20" ca="1">IF(AX20="",0,INDEX($Q$7:$Q$206,MATCH(""&amp;AX20,""&amp;$E$7:$E$21,0)))</f>
        <v/>
      </c>
      <c r="AA20" s="205" t="str">
        <f t="array" aca="1" ref="AA20" ca="1">IF(AY20="",0,INDEX($Q$7:$Q$206,MATCH(""&amp;AY20,""&amp;$E$7:$E$21,0)))</f>
        <v/>
      </c>
      <c r="AB20" s="205" t="str">
        <f t="array" aca="1" ref="AB20" ca="1">IF(AZ20="",0,INDEX($Q$7:$Q$206,MATCH(""&amp;AZ20,""&amp;$E$7:$E$21,0)))</f>
        <v/>
      </c>
      <c r="AC20" s="205" t="str">
        <f t="array" aca="1" ref="AC20" ca="1">IF(BA20="",0,INDEX($Q$7:$Q$206,MATCH(""&amp;BA20,""&amp;$E$7:$E$21,0)))</f>
        <v/>
      </c>
      <c r="AD20" s="205" t="str">
        <f t="array" aca="1" ref="AD20" ca="1">IF(BB20="",0,INDEX($Q$7:$Q$206,MATCH(""&amp;BB20,""&amp;$E$7:$E$21,0)))</f>
        <v/>
      </c>
      <c r="AE20" s="205" t="str">
        <f t="array" aca="1" ref="AE20" ca="1">IF(BC20="",0,INDEX($Q$7:$Q$206,MATCH(""&amp;BC20,""&amp;$E$7:$E$21,0)))</f>
        <v/>
      </c>
      <c r="AF20" s="131"/>
      <c r="AG20" s="205" t="str">
        <f t="array" aca="1" ref="AG20" ca="1">IF(BE20="","",INDEX($R$7:$R$21,MATCH(""&amp;BE20,""&amp;$E$7:$E$21,0)))</f>
        <v/>
      </c>
      <c r="AH20" s="205" t="str">
        <f t="array" aca="1" ref="AH20" ca="1">IF(BF20="","",INDEX($R$7:$R$21,MATCH(""&amp;BF20,""&amp;$E$7:$E$21,0)))</f>
        <v/>
      </c>
      <c r="AI20" s="205" t="str">
        <f t="array" aca="1" ref="AI20" ca="1">IF(BG20="","",INDEX($R$7:$R$21,MATCH(""&amp;BG20,""&amp;$E$7:$E$21,0)))</f>
        <v/>
      </c>
      <c r="AJ20" s="205" t="str">
        <f t="array" aca="1" ref="AJ20" ca="1">IF(BH20="","",INDEX($R$7:$R$21,MATCH(""&amp;BH20,""&amp;$E$7:$E$21,0)))</f>
        <v/>
      </c>
      <c r="AK20" s="205" t="str">
        <f t="array" aca="1" ref="AK20" ca="1">IF(BI20="","",INDEX($R$7:$R$21,MATCH(""&amp;BI20,""&amp;$E$7:$E$21,0)))</f>
        <v/>
      </c>
      <c r="AL20" s="205" t="str">
        <f t="array" aca="1" ref="AL20" ca="1">IF(BJ20="","",INDEX($R$7:$R$21,MATCH(""&amp;BJ20,""&amp;$E$7:$E$21,0)))</f>
        <v/>
      </c>
      <c r="AM20" s="205" t="str">
        <f t="array" aca="1" ref="AM20" ca="1">IF(BK20="","",INDEX($R$7:$R$21,MATCH(""&amp;BK20,""&amp;$E$7:$E$21,0)))</f>
        <v/>
      </c>
      <c r="AN20" s="205" t="str">
        <f t="array" aca="1" ref="AN20" ca="1">IF(BL20="","",INDEX($R$7:$R$21,MATCH(""&amp;BL20,""&amp;$E$7:$E$21,0)))</f>
        <v/>
      </c>
      <c r="AO20" s="205" t="str">
        <f t="array" aca="1" ref="AO20" ca="1">IF(BM20="","",INDEX($R$7:$R$21,MATCH(""&amp;BM20,""&amp;$E$7:$E$21,0)))</f>
        <v/>
      </c>
      <c r="AP20" s="205" t="str">
        <f t="array" aca="1" ref="AP20" ca="1">IF(BN20="","",INDEX($R$7:$R$21,MATCH(""&amp;BN20,""&amp;$E$7:$E$21,0)))</f>
        <v/>
      </c>
      <c r="AR20" s="216" t="str">
        <f t="shared" ca="1" si="5"/>
        <v/>
      </c>
      <c r="AT20" s="201" t="str">
        <f t="array" aca="1" ref="AT20" ca="1">IF($C20="-","-",IF($G$6=$EL$24,TRIM(MID(SUBSTITUTE($G20,",",REPT(" ",LEN($G20))),(AT$6-1)*LEN($G20)+1,LEN($G20))),
IFERROR(INDEX(IDSourceRange,IF(MOD(SMALL(IF((""&amp;$BO$7:$BO$1821)=(""&amp;$E20),ROW($BO$7:$BO$1821)-ROW(INDEX($BO$7:$BO$1821,1,1))+1),AT$6),15)=0,15,MOD(SMALL(IF((""&amp;$BO$7:$BO$1821)=(""&amp;$E20),ROW($BO$7:$BO$1821)-ROW(INDEX($BO$7:$BO$1821,1,1))+1),AT$6),15)),1),"")))</f>
        <v>-</v>
      </c>
      <c r="AU20" s="201" t="str">
        <f t="array" aca="1" ref="AU20" ca="1">IF($C20="-","-",IF($G$6=$EL$24,TRIM(MID(SUBSTITUTE($G20,",",REPT(" ",LEN($G20))),(AU$6-1)*LEN($G20)+1,LEN($G20))),
IFERROR(INDEX(IDSourceRange,IF(MOD(SMALL(IF((""&amp;$BO$7:$BO$1821)=(""&amp;$E20),ROW($BO$7:$BO$1821)-ROW(INDEX($BO$7:$BO$1821,1,1))+1),AU$6),15)=0,15,MOD(SMALL(IF((""&amp;$BO$7:$BO$1821)=(""&amp;$E20),ROW($BO$7:$BO$1821)-ROW(INDEX($BO$7:$BO$1821,1,1))+1),AU$6),15)),1),"")))</f>
        <v>-</v>
      </c>
      <c r="AV20" s="201" t="str">
        <f t="array" aca="1" ref="AV20" ca="1">IF($C20="-","-",IF($G$6=$EL$24,TRIM(MID(SUBSTITUTE($G20,",",REPT(" ",LEN($G20))),(AV$6-1)*LEN($G20)+1,LEN($G20))),
IFERROR(INDEX(IDSourceRange,IF(MOD(SMALL(IF((""&amp;$BO$7:$BO$1821)=(""&amp;$E20),ROW($BO$7:$BO$1821)-ROW(INDEX($BO$7:$BO$1821,1,1))+1),AV$6),15)=0,15,MOD(SMALL(IF((""&amp;$BO$7:$BO$1821)=(""&amp;$E20),ROW($BO$7:$BO$1821)-ROW(INDEX($BO$7:$BO$1821,1,1))+1),AV$6),15)),1),"")))</f>
        <v>-</v>
      </c>
      <c r="AW20" s="201" t="str">
        <f t="array" aca="1" ref="AW20" ca="1">IF($C20="-","-",IF($G$6=$EL$24,TRIM(MID(SUBSTITUTE($G20,",",REPT(" ",LEN($G20))),(AW$6-1)*LEN($G20)+1,LEN($G20))),
IFERROR(INDEX(IDSourceRange,IF(MOD(SMALL(IF((""&amp;$BO$7:$BO$1821)=(""&amp;$E20),ROW($BO$7:$BO$1821)-ROW(INDEX($BO$7:$BO$1821,1,1))+1),AW$6),15)=0,15,MOD(SMALL(IF((""&amp;$BO$7:$BO$1821)=(""&amp;$E20),ROW($BO$7:$BO$1821)-ROW(INDEX($BO$7:$BO$1821,1,1))+1),AW$6),15)),1),"")))</f>
        <v>-</v>
      </c>
      <c r="AX20" s="201" t="str">
        <f t="array" aca="1" ref="AX20" ca="1">IF($C20="-","-",IF($G$6=$EL$24,TRIM(MID(SUBSTITUTE($G20,",",REPT(" ",LEN($G20))),(AX$6-1)*LEN($G20)+1,LEN($G20))),
IFERROR(INDEX(IDSourceRange,IF(MOD(SMALL(IF((""&amp;$BO$7:$BO$1821)=(""&amp;$E20),ROW($BO$7:$BO$1821)-ROW(INDEX($BO$7:$BO$1821,1,1))+1),AX$6),15)=0,15,MOD(SMALL(IF((""&amp;$BO$7:$BO$1821)=(""&amp;$E20),ROW($BO$7:$BO$1821)-ROW(INDEX($BO$7:$BO$1821,1,1))+1),AX$6),15)),1),"")))</f>
        <v>-</v>
      </c>
      <c r="AY20" s="201" t="str">
        <f t="array" aca="1" ref="AY20" ca="1">IF($C20="-","-",IF($G$6=$EL$24,TRIM(MID(SUBSTITUTE($G20,",",REPT(" ",LEN($G20))),(AY$6-1)*LEN($G20)+1,LEN($G20))),
IFERROR(INDEX(IDSourceRange,IF(MOD(SMALL(IF((""&amp;$BO$7:$BO$1821)=(""&amp;$E20),ROW($BO$7:$BO$1821)-ROW(INDEX($BO$7:$BO$1821,1,1))+1),AY$6),15)=0,15,MOD(SMALL(IF((""&amp;$BO$7:$BO$1821)=(""&amp;$E20),ROW($BO$7:$BO$1821)-ROW(INDEX($BO$7:$BO$1821,1,1))+1),AY$6),15)),1),"")))</f>
        <v>-</v>
      </c>
      <c r="AZ20" s="201" t="str">
        <f t="array" aca="1" ref="AZ20" ca="1">IF($C20="-","-",IF($G$6=$EL$24,TRIM(MID(SUBSTITUTE($G20,",",REPT(" ",LEN($G20))),(AZ$6-1)*LEN($G20)+1,LEN($G20))),
IFERROR(INDEX(IDSourceRange,IF(MOD(SMALL(IF((""&amp;$BO$7:$BO$1821)=(""&amp;$E20),ROW($BO$7:$BO$1821)-ROW(INDEX($BO$7:$BO$1821,1,1))+1),AZ$6),15)=0,15,MOD(SMALL(IF((""&amp;$BO$7:$BO$1821)=(""&amp;$E20),ROW($BO$7:$BO$1821)-ROW(INDEX($BO$7:$BO$1821,1,1))+1),AZ$6),15)),1),"")))</f>
        <v>-</v>
      </c>
      <c r="BA20" s="201" t="str">
        <f t="array" aca="1" ref="BA20" ca="1">IF($C20="-","-",IF($G$6=$EL$24,TRIM(MID(SUBSTITUTE($G20,",",REPT(" ",LEN($G20))),(BA$6-1)*LEN($G20)+1,LEN($G20))),
IFERROR(INDEX(IDSourceRange,IF(MOD(SMALL(IF((""&amp;$BO$7:$BO$1821)=(""&amp;$E20),ROW($BO$7:$BO$1821)-ROW(INDEX($BO$7:$BO$1821,1,1))+1),BA$6),15)=0,15,MOD(SMALL(IF((""&amp;$BO$7:$BO$1821)=(""&amp;$E20),ROW($BO$7:$BO$1821)-ROW(INDEX($BO$7:$BO$1821,1,1))+1),BA$6),15)),1),"")))</f>
        <v>-</v>
      </c>
      <c r="BB20" s="201" t="str">
        <f t="array" aca="1" ref="BB20" ca="1">IF($C20="-","-",IF($G$6=$EL$24,TRIM(MID(SUBSTITUTE($G20,",",REPT(" ",LEN($G20))),(BB$6-1)*LEN($G20)+1,LEN($G20))),
IFERROR(INDEX(IDSourceRange,IF(MOD(SMALL(IF((""&amp;$BO$7:$BO$1821)=(""&amp;$E20),ROW($BO$7:$BO$1821)-ROW(INDEX($BO$7:$BO$1821,1,1))+1),BB$6),15)=0,15,MOD(SMALL(IF((""&amp;$BO$7:$BO$1821)=(""&amp;$E20),ROW($BO$7:$BO$1821)-ROW(INDEX($BO$7:$BO$1821,1,1))+1),BB$6),15)),1),"")))</f>
        <v>-</v>
      </c>
      <c r="BC20" s="201" t="str">
        <f t="array" aca="1" ref="BC20" ca="1">IF($C20="-","-",IF($G$6=$EL$24,TRIM(MID(SUBSTITUTE($G20,",",REPT(" ",LEN($G20))),(BC$6-1)*LEN($G20)+1,LEN($G20))),
IFERROR(INDEX(IDSourceRange,IF(MOD(SMALL(IF((""&amp;$BO$7:$BO$1821)=(""&amp;$E20),ROW($BO$7:$BO$1821)-ROW(INDEX($BO$7:$BO$1821,1,1))+1),BC$6),15)=0,15,MOD(SMALL(IF((""&amp;$BO$7:$BO$1821)=(""&amp;$E20),ROW($BO$7:$BO$1821)-ROW(INDEX($BO$7:$BO$1821,1,1))+1),BC$6),15)),1),"")))</f>
        <v>-</v>
      </c>
      <c r="BD20" s="201" t="str">
        <f t="shared" ca="1" si="29"/>
        <v>-</v>
      </c>
      <c r="BE20" s="229" t="str">
        <f t="array" aca="1" ref="BE20" ca="1">IF($C20="-","-",IF($G$6=$EL$23,IFERROR(1*TRIM(MID(SUBSTITUTE($G20,",",REPT(" ",LEN($G20))),(AT$6-1)*LEN($G20)+1,LEN($G20))),""),
IFERROR(INDEX(IDSourceRange,IF(MOD(SMALL(IF((""&amp;$BD$7:$BD$1821)=(""&amp;$E20),ROW($BD$7:$BD$1821)-ROW(INDEX($BD$7:$BD$1821,1,1))+1),BE$6),15)=0,15,MOD(SMALL(IF((""&amp;$BD$7:$BD$1821)=(""&amp;$E20),ROW($BD$7:$BD$1821)-ROW(INDEX($BD$7:$BD$1821,1,1))+1),BE$6),15)),1),"")))</f>
        <v>-</v>
      </c>
      <c r="BF20" s="201" t="str">
        <f t="array" aca="1" ref="BF20" ca="1">IF($C20="-","-",IF($G$6=$EL$23,IFERROR(1*TRIM(MID(SUBSTITUTE($G20,",",REPT(" ",LEN($G20))),(AU$6-1)*LEN($G20)+1,LEN($G20))),""),
IFERROR(INDEX(IDSourceRange,IF(MOD(SMALL(IF((""&amp;$BD$7:$BD$1821)=(""&amp;$E20),ROW($BD$7:$BD$1821)-ROW(INDEX($BD$7:$BD$1821,1,1))+1),BF$6),15)=0,15,MOD(SMALL(IF((""&amp;$BD$7:$BD$1821)=(""&amp;$E20),ROW($BD$7:$BD$1821)-ROW(INDEX($BD$7:$BD$1821,1,1))+1),BF$6),15)),1),"")))</f>
        <v>-</v>
      </c>
      <c r="BG20" s="201" t="str">
        <f t="array" aca="1" ref="BG20" ca="1">IF($C20="-","-",IF($G$6=$EL$23,IFERROR(1*TRIM(MID(SUBSTITUTE($G20,",",REPT(" ",LEN($G20))),(AV$6-1)*LEN($G20)+1,LEN($G20))),""),
IFERROR(INDEX(IDSourceRange,IF(MOD(SMALL(IF((""&amp;$BD$7:$BD$1821)=(""&amp;$E20),ROW($BD$7:$BD$1821)-ROW(INDEX($BD$7:$BD$1821,1,1))+1),BG$6),15)=0,15,MOD(SMALL(IF((""&amp;$BD$7:$BD$1821)=(""&amp;$E20),ROW($BD$7:$BD$1821)-ROW(INDEX($BD$7:$BD$1821,1,1))+1),BG$6),15)),1),"")))</f>
        <v>-</v>
      </c>
      <c r="BH20" s="201" t="str">
        <f t="array" aca="1" ref="BH20" ca="1">IF($C20="-","-",IF($G$6=$EL$23,IFERROR(1*TRIM(MID(SUBSTITUTE($G20,",",REPT(" ",LEN($G20))),(AW$6-1)*LEN($G20)+1,LEN($G20))),""),
IFERROR(INDEX(IDSourceRange,IF(MOD(SMALL(IF((""&amp;$BD$7:$BD$1821)=(""&amp;$E20),ROW($BD$7:$BD$1821)-ROW(INDEX($BD$7:$BD$1821,1,1))+1),BH$6),15)=0,15,MOD(SMALL(IF((""&amp;$BD$7:$BD$1821)=(""&amp;$E20),ROW($BD$7:$BD$1821)-ROW(INDEX($BD$7:$BD$1821,1,1))+1),BH$6),15)),1),"")))</f>
        <v>-</v>
      </c>
      <c r="BI20" s="201" t="str">
        <f t="array" aca="1" ref="BI20" ca="1">IF($C20="-","-",IF($G$6=$EL$23,IFERROR(1*TRIM(MID(SUBSTITUTE($G20,",",REPT(" ",LEN($G20))),(AX$6-1)*LEN($G20)+1,LEN($G20))),""),
IFERROR(INDEX(IDSourceRange,IF(MOD(SMALL(IF((""&amp;$BD$7:$BD$1821)=(""&amp;$E20),ROW($BD$7:$BD$1821)-ROW(INDEX($BD$7:$BD$1821,1,1))+1),BI$6),15)=0,15,MOD(SMALL(IF((""&amp;$BD$7:$BD$1821)=(""&amp;$E20),ROW($BD$7:$BD$1821)-ROW(INDEX($BD$7:$BD$1821,1,1))+1),BI$6),15)),1),"")))</f>
        <v>-</v>
      </c>
      <c r="BJ20" s="201" t="str">
        <f t="array" aca="1" ref="BJ20" ca="1">IF($C20="-","-",IF($G$6=$EL$23,IFERROR(1*TRIM(MID(SUBSTITUTE($G20,",",REPT(" ",LEN($G20))),(AY$6-1)*LEN($G20)+1,LEN($G20))),""),
IFERROR(INDEX(IDSourceRange,IF(MOD(SMALL(IF((""&amp;$BD$7:$BD$1821)=(""&amp;$E20),ROW($BD$7:$BD$1821)-ROW(INDEX($BD$7:$BD$1821,1,1))+1),BJ$6),15)=0,15,MOD(SMALL(IF((""&amp;$BD$7:$BD$1821)=(""&amp;$E20),ROW($BD$7:$BD$1821)-ROW(INDEX($BD$7:$BD$1821,1,1))+1),BJ$6),15)),1),"")))</f>
        <v>-</v>
      </c>
      <c r="BK20" s="201" t="str">
        <f t="array" aca="1" ref="BK20" ca="1">IF($C20="-","-",IF($G$6=$EL$23,IFERROR(1*TRIM(MID(SUBSTITUTE($G20,",",REPT(" ",LEN($G20))),(AZ$6-1)*LEN($G20)+1,LEN($G20))),""),
IFERROR(INDEX(IDSourceRange,IF(MOD(SMALL(IF((""&amp;$BD$7:$BD$1821)=(""&amp;$E20),ROW($BD$7:$BD$1821)-ROW(INDEX($BD$7:$BD$1821,1,1))+1),BK$6),15)=0,15,MOD(SMALL(IF((""&amp;$BD$7:$BD$1821)=(""&amp;$E20),ROW($BD$7:$BD$1821)-ROW(INDEX($BD$7:$BD$1821,1,1))+1),BK$6),15)),1),"")))</f>
        <v>-</v>
      </c>
      <c r="BL20" s="201" t="str">
        <f t="array" aca="1" ref="BL20" ca="1">IF($C20="-","-",IF($G$6=$EL$23,IFERROR(1*TRIM(MID(SUBSTITUTE($G20,",",REPT(" ",LEN($G20))),(BA$6-1)*LEN($G20)+1,LEN($G20))),""),
IFERROR(INDEX(IDSourceRange,IF(MOD(SMALL(IF((""&amp;$BD$7:$BD$1821)=(""&amp;$E20),ROW($BD$7:$BD$1821)-ROW(INDEX($BD$7:$BD$1821,1,1))+1),BL$6),15)=0,15,MOD(SMALL(IF((""&amp;$BD$7:$BD$1821)=(""&amp;$E20),ROW($BD$7:$BD$1821)-ROW(INDEX($BD$7:$BD$1821,1,1))+1),BL$6),15)),1),"")))</f>
        <v>-</v>
      </c>
      <c r="BM20" s="201" t="str">
        <f t="array" aca="1" ref="BM20" ca="1">IF($C20="-","-",IF($G$6=$EL$23,IFERROR(1*TRIM(MID(SUBSTITUTE($G20,",",REPT(" ",LEN($G20))),(BB$6-1)*LEN($G20)+1,LEN($G20))),""),
IFERROR(INDEX(IDSourceRange,IF(MOD(SMALL(IF((""&amp;$BD$7:$BD$1821)=(""&amp;$E20),ROW($BD$7:$BD$1821)-ROW(INDEX($BD$7:$BD$1821,1,1))+1),BM$6),15)=0,15,MOD(SMALL(IF((""&amp;$BD$7:$BD$1821)=(""&amp;$E20),ROW($BD$7:$BD$1821)-ROW(INDEX($BD$7:$BD$1821,1,1))+1),BM$6),15)),1),"")))</f>
        <v>-</v>
      </c>
      <c r="BN20" s="201" t="str">
        <f t="array" aca="1" ref="BN20" ca="1">IF($C20="-","-",IF($G$6=$EL$23,IFERROR(1*TRIM(MID(SUBSTITUTE($G20,",",REPT(" ",LEN($G20))),(BC$6-1)*LEN($G20)+1,LEN($G20))),""),
IFERROR(INDEX(IDSourceRange,IF(MOD(SMALL(IF((""&amp;$BD$7:$BD$1821)=(""&amp;$E20),ROW($BD$7:$BD$1821)-ROW(INDEX($BD$7:$BD$1821,1,1))+1),BN$6),15)=0,15,MOD(SMALL(IF((""&amp;$BD$7:$BD$1821)=(""&amp;$E20),ROW($BD$7:$BD$1821)-ROW(INDEX($BD$7:$BD$1821,1,1))+1),BN$6),15)),1),"")))</f>
        <v>-</v>
      </c>
      <c r="BO20" s="201" t="str">
        <f t="shared" ca="1" si="30"/>
        <v>-</v>
      </c>
      <c r="BP20" s="231" t="str">
        <f t="array" aca="1" ref="BP20" ca="1">IF($C20="-","-",IF(LEN(BE20)=0,"",MATCH(1*BE20,1*($E$7:$E$21),0)))</f>
        <v>-</v>
      </c>
      <c r="BQ20" s="202" t="str">
        <f t="array" aca="1" ref="BQ20" ca="1">IF($C20="-","-",IF(LEN(BF20)=0,"",MATCH(1*BF20,1*($E$7:$E$21),0)))</f>
        <v>-</v>
      </c>
      <c r="BR20" s="202" t="str">
        <f t="array" aca="1" ref="BR20" ca="1">IF($C20="-","-",IF(LEN(BG20)=0,"",MATCH(1*BG20,1*($E$7:$E$21),0)))</f>
        <v>-</v>
      </c>
      <c r="BS20" s="202" t="str">
        <f t="array" aca="1" ref="BS20" ca="1">IF($C20="-","-",IF(LEN(BH20)=0,"",MATCH(1*BH20,1*($E$7:$E$21),0)))</f>
        <v>-</v>
      </c>
      <c r="BT20" s="202" t="str">
        <f t="array" aca="1" ref="BT20" ca="1">IF($C20="-","-",IF(LEN(BI20)=0,"",MATCH(1*BI20,1*($E$7:$E$21),0)))</f>
        <v>-</v>
      </c>
      <c r="BU20" s="202" t="str">
        <f t="array" aca="1" ref="BU20" ca="1">IF($C20="-","-",IF(LEN(BJ20)=0,"",MATCH(1*BJ20,1*($E$7:$E$21),0)))</f>
        <v>-</v>
      </c>
      <c r="BV20" s="202" t="str">
        <f t="array" aca="1" ref="BV20" ca="1">IF($C20="-","-",IF(LEN(BK20)=0,"",MATCH(1*BK20,1*($E$7:$E$21),0)))</f>
        <v>-</v>
      </c>
      <c r="BW20" s="202" t="str">
        <f t="array" aca="1" ref="BW20" ca="1">IF($C20="-","-",IF(LEN(BL20)=0,"",MATCH(1*BL20,1*($E$7:$E$21),0)))</f>
        <v>-</v>
      </c>
      <c r="BX20" s="202" t="str">
        <f t="array" aca="1" ref="BX20" ca="1">IF($C20="-","-",IF(LEN(BM20)=0,"",MATCH(1*BM20,1*($E$7:$E$21),0)))</f>
        <v>-</v>
      </c>
      <c r="BY20" s="202" t="str">
        <f t="array" aca="1" ref="BY20" ca="1">IF($C20="-","-",IF(LEN(BN20)=0,"",MATCH(1*BN20,1*($E$7:$E$21),0)))</f>
        <v>-</v>
      </c>
      <c r="BZ20" s="203" t="str">
        <f t="array" aca="1" ref="BZ20" ca="1">IF($C20="-","-",SUM(IF(LEN(BE20:BN20)&gt;0,1,0)))</f>
        <v>-</v>
      </c>
      <c r="CA20" s="204" t="str">
        <f t="array" aca="1" ref="CA20" ca="1">IF($C20="-","-",SUM(IF(LEN(AT20:BC20)&gt;0,1,0)))</f>
        <v>-</v>
      </c>
      <c r="CC20" s="193" t="str">
        <f ca="1">IF(C20&lt;&gt;"-",IF(DirectionSelector="Vertical",StartGridX+CI20,StartGridX+Calculations!CH20),"")</f>
        <v/>
      </c>
      <c r="CD20" s="193" t="str">
        <f ca="1">IF(C20&lt;&gt;"-",IF(DirectionSelector&lt;&gt;"Vertical",StartGridY+CI20,StartGridY+Calculations!CH20),"")</f>
        <v/>
      </c>
      <c r="CE20" s="206" t="str">
        <f t="shared" ca="1" si="24"/>
        <v>---</v>
      </c>
      <c r="CF20" s="207" t="str">
        <f t="shared" ca="1" si="25"/>
        <v>-</v>
      </c>
      <c r="CG20" s="193" t="str">
        <f t="shared" ca="1" si="26"/>
        <v/>
      </c>
      <c r="CH20" s="193" t="str">
        <f t="shared" ca="1" si="6"/>
        <v>-</v>
      </c>
      <c r="CI20" s="193" t="str">
        <f t="array" aca="1" ref="CI20" ca="1">IF(CM20="-",CJ20,IF(SMALL(IF($CM$7:$CM$21=CM20,$CJ$7:$CJ$21,999999),CP20)=999999,CJ20,SMALL(IF($CM$7:$CM$21=CM20,$CJ$7:$CJ$21,999999),CP20)))</f>
        <v>-</v>
      </c>
      <c r="CJ20" s="193" t="str">
        <f ca="1">IF(C20&lt;&gt;"-",(COUNTIF($CH$7:CH20,CH20))-(1+COUNTIF($CH$7:$CH$21,CH20))/2,"-")</f>
        <v>-</v>
      </c>
      <c r="CK20" s="193" t="str">
        <f t="shared" ca="1" si="7"/>
        <v>-</v>
      </c>
      <c r="CL20" s="193" t="str">
        <f t="array" aca="1" ref="CL20" ca="1">IF(C20="-","-",IF(OR(L20="-",L20=""),0, INDEX($C$7:$C$21,MATCH(L20,$L$7:$L$21,0),1)))</f>
        <v>-</v>
      </c>
      <c r="CM20" s="193" t="str">
        <f t="array" aca="1" ref="CM20" ca="1">IF(SUM(IF(IFERROR(($CH$7:$CH$21=CH20)/($CL$7:$CL$21=CL20),0),1,0))=COUNTIF($CH$7:$CH$21,CH20),"-",CH20)</f>
        <v>-</v>
      </c>
      <c r="CN20" s="193" t="str">
        <f ca="1">IF(ISNUMBER(CM20),IF(SUM(($CM$7:$CM$21=CM20)*($CL$7:$CL$21&lt;CL20))&gt;0,MAX(IF(($CM$7:$CM$21=CM20)*($CL$7:$CL$21&lt;CL20),$CN$7:$CN$21,0))+COUNTIF($CL$7:CL20,CL20),SUM(IF($CL$7:CL20&amp;$CH$7:CH20=CL20&amp;CH20,1,0))),"-")</f>
        <v>-</v>
      </c>
      <c r="CO20" s="193" t="str">
        <f t="array" aca="1" ref="CO20" ca="1">IF(CN20="-","-",SUMPRODUCT(($CM$7:$CM$21=CM20)*(CL20&lt;$CL$7:$CL$21)*($CN$7:$CN$21=CN20))+1)</f>
        <v>-</v>
      </c>
      <c r="CP20" s="193" t="str">
        <f t="array" aca="1" ref="CP20" ca="1">IF(CO20="-","-",CN20+(CO20-1)*MAX(IF(($CL$7:$CL$21=CL20)*($CO$7:$CO$21=1),$CN$7:$CN$21,0)))</f>
        <v>-</v>
      </c>
      <c r="CQ20" s="193" t="str">
        <f t="array" aca="1" ref="CQ20" ca="1">IFERROR(INDEX($L$7:$L$21,MATCH(0,IF($L$7:$L$21="",1,COUNTIF($CQ$6:CQ19,$L$7:$L$21)),0),1),"")</f>
        <v/>
      </c>
      <c r="CS20" s="208" t="str">
        <f t="array" aca="1" ref="CS20" ca="1">IF(ISNUMBER(BP20),IF(DirectionSelector="Vertical",
IF(INDEX(ShapeYRange,BP20,1)&gt;$DK20,"down",IF(INDEX(ShapeXRange,BP20,1)&gt;$DJ20,"left","right")),
IF(INDEX(ShapeXRange,BP20,1)&gt;$DJ20,"left",IF(INDEX(ShapeYRange,BP20,1)&gt;$DK20,"down","top"))),"")</f>
        <v/>
      </c>
      <c r="CT20" s="208" t="str">
        <f t="array" aca="1" ref="CT20" ca="1">IF(ISNUMBER(BQ20),IF(DirectionSelector="Vertical",
IF(INDEX(ShapeYRange,BQ20,1)&gt;$DK20,"down",IF(INDEX(ShapeXRange,BQ20,1)&gt;$DJ20,"left","right")),
IF(INDEX(ShapeXRange,BQ20,1)&gt;$DJ20,"left",IF(INDEX(ShapeYRange,BQ20,1)&gt;$DK20,"down","top"))),"")</f>
        <v/>
      </c>
      <c r="CU20" s="208" t="str">
        <f t="array" aca="1" ref="CU20" ca="1">IF(ISNUMBER(BR20),IF(DirectionSelector="Vertical",
IF(INDEX(ShapeYRange,BR20,1)&gt;$DK20,"down",IF(INDEX(ShapeXRange,BR20,1)&gt;$DJ20,"left","right")),
IF(INDEX(ShapeXRange,BR20,1)&gt;$DJ20,"left",IF(INDEX(ShapeYRange,BR20,1)&gt;$DK20,"down","top"))),"")</f>
        <v/>
      </c>
      <c r="CV20" s="208" t="str">
        <f t="array" aca="1" ref="CV20" ca="1">IF(ISNUMBER(BS20),IF(DirectionSelector="Vertical",
IF(INDEX(ShapeYRange,BS20,1)&gt;$DK20,"down",IF(INDEX(ShapeXRange,BS20,1)&gt;$DJ20,"left","right")),
IF(INDEX(ShapeXRange,BS20,1)&gt;$DJ20,"left",IF(INDEX(ShapeYRange,BS20,1)&gt;$DK20,"down","top"))),"")</f>
        <v/>
      </c>
      <c r="CW20" s="208" t="str">
        <f t="array" aca="1" ref="CW20" ca="1">IF(ISNUMBER(BT20),IF(DirectionSelector="Vertical",
IF(INDEX(ShapeYRange,BT20,1)&gt;$DK20,"down",IF(INDEX(ShapeXRange,BT20,1)&gt;$DJ20,"left","right")),
IF(INDEX(ShapeXRange,BT20,1)&gt;$DJ20,"left",IF(INDEX(ShapeYRange,BT20,1)&gt;$DK20,"down","top"))),"")</f>
        <v/>
      </c>
      <c r="CX20" s="208" t="str">
        <f t="array" aca="1" ref="CX20" ca="1">IF(ISNUMBER(BU20),IF(DirectionSelector="Vertical",
IF(INDEX(ShapeYRange,BU20,1)&gt;$DK20,"down",IF(INDEX(ShapeXRange,BU20,1)&gt;$DJ20,"left","right")),
IF(INDEX(ShapeXRange,BU20,1)&gt;$DJ20,"left",IF(INDEX(ShapeYRange,BU20,1)&gt;$DK20,"down","top"))),"")</f>
        <v/>
      </c>
      <c r="CY20" s="208" t="str">
        <f t="array" aca="1" ref="CY20" ca="1">IF(ISNUMBER(BV20),IF(DirectionSelector="Vertical",
IF(INDEX(ShapeYRange,BV20,1)&gt;$DK20,"down",IF(INDEX(ShapeXRange,BV20,1)&gt;$DJ20,"left","right")),
IF(INDEX(ShapeXRange,BV20,1)&gt;$DJ20,"left",IF(INDEX(ShapeYRange,BV20,1)&gt;$DK20,"down","top"))),"")</f>
        <v/>
      </c>
      <c r="CZ20" s="208" t="str">
        <f t="array" aca="1" ref="CZ20" ca="1">IF(ISNUMBER(BW20),IF(DirectionSelector="Vertical",
IF(INDEX(ShapeYRange,BW20,1)&gt;$DK20,"down",IF(INDEX(ShapeXRange,BW20,1)&gt;$DJ20,"left","right")),
IF(INDEX(ShapeXRange,BW20,1)&gt;$DJ20,"left",IF(INDEX(ShapeYRange,BW20,1)&gt;$DK20,"down","top"))),"")</f>
        <v/>
      </c>
      <c r="DA20" s="208" t="str">
        <f t="array" aca="1" ref="DA20" ca="1">IF(ISNUMBER(BX20),IF(DirectionSelector="Vertical",
IF(INDEX(ShapeYRange,BX20,1)&gt;$DK20,"down",IF(INDEX(ShapeXRange,BX20,1)&gt;$DJ20,"left","right")),
IF(INDEX(ShapeXRange,BX20,1)&gt;$DJ20,"left",IF(INDEX(ShapeYRange,BX20,1)&gt;$DK20,"down","top"))),"")</f>
        <v/>
      </c>
      <c r="DB20" s="208" t="str">
        <f t="array" aca="1" ref="DB20" ca="1">IF(ISNUMBER(BY20),IF(DirectionSelector="Vertical",
IF(INDEX(ShapeYRange,BY20,1)&gt;$DK20,"down",IF(INDEX(ShapeXRange,BY20,1)&gt;$DJ20,"left","right")),
IF(INDEX(ShapeXRange,BY20,1)&gt;$DJ20,"left",IF(INDEX(ShapeYRange,BY20,1)&gt;$DK20,"down","top"))),"")</f>
        <v/>
      </c>
      <c r="DD20" s="209" t="str">
        <f t="array" aca="1" ref="DD20" ca="1">IF(CQ20="","",MIN(IF($L$7:$L$21=CQ20,ShapeXRange,999999999))-15)</f>
        <v/>
      </c>
      <c r="DE20" s="210" t="str">
        <f t="array" aca="1" ref="DE20" ca="1">IF(CQ20="","",MIN(IF($L$7:$L$21=CQ20,ShapeYRange,999999999))-20)</f>
        <v/>
      </c>
      <c r="DF20" s="210" t="str">
        <f t="array" aca="1" ref="DF20" ca="1">IF(CQ20="","",MAX(IF($L$7:$L$21=CQ20,ShapeXRange,0))-DD20+$DL$5+15)</f>
        <v/>
      </c>
      <c r="DG20" s="210" t="str">
        <f t="array" aca="1" ref="DG20" ca="1">IF(CQ20="","",MAX(IF($L$7:$L$21=CQ20,ShapeYRange,0))-DE20+$DM$5+10)</f>
        <v/>
      </c>
      <c r="DH20" s="151"/>
      <c r="DI20" s="151"/>
      <c r="DJ20" s="211" t="str">
        <f t="shared" ca="1" si="8"/>
        <v>-</v>
      </c>
      <c r="DK20" s="211" t="str">
        <f t="shared" ca="1" si="9"/>
        <v>-</v>
      </c>
      <c r="DL20" s="211" t="str">
        <f t="shared" ca="1" si="10"/>
        <v>-</v>
      </c>
      <c r="DM20" s="211" t="str">
        <f t="shared" ca="1" si="11"/>
        <v>-</v>
      </c>
      <c r="DN20" s="211" t="str">
        <f t="shared" ca="1" si="12"/>
        <v>-</v>
      </c>
      <c r="DO20" s="211" t="str">
        <f t="shared" ca="1" si="13"/>
        <v>-</v>
      </c>
      <c r="DP20" s="211" t="str">
        <f ca="1">IF($C20="-","-",IF(LEN(N20)=0,1,IFERROR(MATCH(N20,Dashboard!$S$28:$S$34,0),1)))</f>
        <v>-</v>
      </c>
      <c r="DQ20" s="211" t="str">
        <f t="array" aca="1" ref="DQ20" ca="1">IF(C20="-","-",MAX(IF(ShapeYRange=DK20,ShapeXRange,0))+$DL$5+GapXDiff)</f>
        <v>-</v>
      </c>
      <c r="DR20" s="211" t="str">
        <f t="array" aca="1" ref="DR20" ca="1">IF(C20="-","-",MAX(IF(ShapeXRange=DJ20,ShapeYRange,0))+$DM$5+GapYDiff)</f>
        <v>-</v>
      </c>
      <c r="DZ20" s="197" t="str">
        <f t="shared" ca="1" si="14"/>
        <v>-</v>
      </c>
      <c r="EA20" s="197" t="str">
        <f t="shared" ca="1" si="15"/>
        <v>-</v>
      </c>
      <c r="EB20" s="197" t="str">
        <f t="shared" ca="1" si="16"/>
        <v>-</v>
      </c>
      <c r="EC20" s="197" t="str">
        <f t="shared" ca="1" si="17"/>
        <v>-</v>
      </c>
      <c r="ED20" s="197" t="str">
        <f t="shared" ca="1" si="18"/>
        <v>-</v>
      </c>
      <c r="EE20" s="197" t="str">
        <f t="shared" ca="1" si="19"/>
        <v>-</v>
      </c>
      <c r="EF20" s="197" t="str">
        <f t="shared" ca="1" si="20"/>
        <v>-</v>
      </c>
      <c r="EG20" s="119"/>
      <c r="EH20" s="119"/>
      <c r="EI20" s="119"/>
      <c r="EL20" s="197" t="str">
        <f t="array" aca="1" ref="EL20" ca="1">IF(EM5=0,"Ready! Click the button to Create your Chart.",IF(EM5=1,IFERROR(INDEX($EL$7:$EL$16,SMALL(IF($EM$7:$EM$16&gt;0,$EK$7:$EK$16,999),1)),""),IFERROR(INDEX($EL$7:$EL$16,SMALL(IF($EM$7:$EM$16&gt;0,$EK$7:$EK$16,999),2)),"")))</f>
        <v>Ready! Click the button to Create your Chart.</v>
      </c>
    </row>
    <row r="21" spans="2:142" x14ac:dyDescent="0.25">
      <c r="B21" s="212" t="str">
        <f t="shared" ca="1" si="22"/>
        <v/>
      </c>
      <c r="C21" s="213" t="str">
        <f t="shared" ca="1" si="28"/>
        <v>-</v>
      </c>
      <c r="D21" s="189" t="str">
        <f ca="1">IF(COUNTA(OFFSET(Dashboard!$B$6,ROW(C21)-ROW($C$6),0,1,7))&gt;0,"Yes","-")</f>
        <v>-</v>
      </c>
      <c r="E21" s="187" t="str">
        <f t="array" aca="1" ref="E21" ca="1">IF(OR($C21="-",$C21=""),"-",1*SMALL(IF(1*Dashboard!$B$7:$B$206=0,99999999,1*Dashboard!$B$7:$B$206),C21))</f>
        <v>-</v>
      </c>
      <c r="F21" s="187" t="str">
        <f t="array" aca="1" ref="F21" ca="1">IF(OR($C21="-",$C21=""),"-",INDEX(Dashboard!C$7:C$21,MATCH($E21,1*Dashboard!$B$7:$B$21,0),1))</f>
        <v>-</v>
      </c>
      <c r="G21" s="187" t="str">
        <f t="array" aca="1" ref="G21" ca="1">IF(OR($C21="-",$C21=""),"-",IF(INDEX(Dashboard!D$7:D$21,MATCH($E21,1*Dashboard!$B$7:$B$21,0),1)=0,"",INDEX(Dashboard!D$7:D$21,MATCH($E21,1*Dashboard!$B$7:$B$21,0),1)))</f>
        <v>-</v>
      </c>
      <c r="H21" s="187" t="str">
        <f t="array" aca="1" ref="H21" ca="1">IF(OR($C21="-",$C21=""),"-",INDEX(Dashboard!F$7:F$21,MATCH($E21,1*Dashboard!$B$7:$B$21,0),1))</f>
        <v>-</v>
      </c>
      <c r="I21" s="187" t="str">
        <f t="array" aca="1" ref="I21" ca="1">IF(OR($C21="-",$C21=""),"-",INDEX(Dashboard!G$7:G$21,MATCH($E21,1*Dashboard!$B$7:$B$21,0),1))</f>
        <v>-</v>
      </c>
      <c r="J21" s="187" t="str">
        <f t="array" aca="1" ref="J21" ca="1">IF(OR($C21="-",$C21=""),"-",INDEX(Dashboard!H$7:H$21,MATCH($E21,1*Dashboard!$B$7:$B$21,0),1))</f>
        <v>-</v>
      </c>
      <c r="K21" s="214" t="str">
        <f t="array" aca="1" ref="K21" ca="1">IF(OR($C21="-",$C21=""),"-",INDEX(Dashboard!I$7:I$21,MATCH($E21,1*Dashboard!$B$7:$B$21,0),1))</f>
        <v>-</v>
      </c>
      <c r="L21" s="187" t="str">
        <f t="array" aca="1" ref="L21" ca="1">IF(OR($C21="-",$C21=""),"",IF(INDEX(Dashboard!E$7:E$21,MATCH($E21,1*Dashboard!$B$7:$B$21,0),1)=0,"",INDEX(Dashboard!E$7:E$21,MATCH($E21,1*Dashboard!$B$7:$B$21,0),1)))</f>
        <v/>
      </c>
      <c r="M21" s="187" t="str">
        <f t="shared" ca="1" si="23"/>
        <v>-</v>
      </c>
      <c r="N21" s="187" t="str">
        <f t="array" aca="1" ref="N21" ca="1">IF(OR($C21="-",$C21=""),"-",IF(INDEX(Dashboard!O$7:O$206,MATCH($E21,1*Dashboard!$B$7:$B$206,0),1)=0,"",INDEX(Dashboard!O$7:O$206,MATCH($E21,1*Dashboard!$B$7:$B$206,0),1)))</f>
        <v>-</v>
      </c>
      <c r="O21" s="133"/>
      <c r="P21" s="215" t="str">
        <f ca="1">IF(C21="-","",IF(CA21=0,0, MAX(V21:AE21)))</f>
        <v/>
      </c>
      <c r="Q21" s="215" t="str">
        <f t="shared" ca="1" si="1"/>
        <v/>
      </c>
      <c r="R21" s="215" t="str">
        <f t="shared" ca="1" si="2"/>
        <v/>
      </c>
      <c r="S21" s="215" t="str">
        <f t="shared" ca="1" si="3"/>
        <v/>
      </c>
      <c r="T21" s="215" t="str">
        <f t="shared" ca="1" si="4"/>
        <v/>
      </c>
      <c r="V21" s="205" t="str">
        <f t="array" aca="1" ref="V21" ca="1">IF(AT21="",0,INDEX($Q$7:$Q$206,MATCH(""&amp;AT21,""&amp;$E$7:$E$21,0)))</f>
        <v/>
      </c>
      <c r="W21" s="205" t="str">
        <f t="array" aca="1" ref="W21" ca="1">IF(AU21="",0,INDEX($Q$7:$Q$206,MATCH(""&amp;AU21,""&amp;$E$7:$E$21,0)))</f>
        <v/>
      </c>
      <c r="X21" s="205" t="str">
        <f t="array" aca="1" ref="X21" ca="1">IF(AV21="",0,INDEX($Q$7:$Q$206,MATCH(""&amp;AV21,""&amp;$E$7:$E$21,0)))</f>
        <v/>
      </c>
      <c r="Y21" s="205" t="str">
        <f t="array" aca="1" ref="Y21" ca="1">IF(AW21="",0,INDEX($Q$7:$Q$206,MATCH(""&amp;AW21,""&amp;$E$7:$E$21,0)))</f>
        <v/>
      </c>
      <c r="Z21" s="205" t="str">
        <f t="array" aca="1" ref="Z21" ca="1">IF(AX21="",0,INDEX($Q$7:$Q$206,MATCH(""&amp;AX21,""&amp;$E$7:$E$21,0)))</f>
        <v/>
      </c>
      <c r="AA21" s="205" t="str">
        <f t="array" aca="1" ref="AA21" ca="1">IF(AY21="",0,INDEX($Q$7:$Q$206,MATCH(""&amp;AY21,""&amp;$E$7:$E$21,0)))</f>
        <v/>
      </c>
      <c r="AB21" s="205" t="str">
        <f t="array" aca="1" ref="AB21" ca="1">IF(AZ21="",0,INDEX($Q$7:$Q$206,MATCH(""&amp;AZ21,""&amp;$E$7:$E$21,0)))</f>
        <v/>
      </c>
      <c r="AC21" s="205" t="str">
        <f t="array" aca="1" ref="AC21" ca="1">IF(BA21="",0,INDEX($Q$7:$Q$206,MATCH(""&amp;BA21,""&amp;$E$7:$E$21,0)))</f>
        <v/>
      </c>
      <c r="AD21" s="205" t="str">
        <f t="array" aca="1" ref="AD21" ca="1">IF(BB21="",0,INDEX($Q$7:$Q$206,MATCH(""&amp;BB21,""&amp;$E$7:$E$21,0)))</f>
        <v/>
      </c>
      <c r="AE21" s="205" t="str">
        <f t="array" aca="1" ref="AE21" ca="1">IF(BC21="",0,INDEX($Q$7:$Q$206,MATCH(""&amp;BC21,""&amp;$E$7:$E$21,0)))</f>
        <v/>
      </c>
      <c r="AF21" s="131"/>
      <c r="AG21" s="205" t="str">
        <f t="array" aca="1" ref="AG21" ca="1">IF(BE21="","",INDEX($R$7:$R$21,MATCH(""&amp;BE21,""&amp;$E$7:$E$21,0)))</f>
        <v/>
      </c>
      <c r="AH21" s="205" t="str">
        <f t="array" aca="1" ref="AH21" ca="1">IF(BF21="","",INDEX($R$7:$R$21,MATCH(""&amp;BF21,""&amp;$E$7:$E$21,0)))</f>
        <v/>
      </c>
      <c r="AI21" s="205" t="str">
        <f t="array" aca="1" ref="AI21" ca="1">IF(BG21="","",INDEX($R$7:$R$21,MATCH(""&amp;BG21,""&amp;$E$7:$E$21,0)))</f>
        <v/>
      </c>
      <c r="AJ21" s="205" t="str">
        <f t="array" aca="1" ref="AJ21" ca="1">IF(BH21="","",INDEX($R$7:$R$21,MATCH(""&amp;BH21,""&amp;$E$7:$E$21,0)))</f>
        <v/>
      </c>
      <c r="AK21" s="205" t="str">
        <f t="array" aca="1" ref="AK21" ca="1">IF(BI21="","",INDEX($R$7:$R$21,MATCH(""&amp;BI21,""&amp;$E$7:$E$21,0)))</f>
        <v/>
      </c>
      <c r="AL21" s="205" t="str">
        <f t="array" aca="1" ref="AL21" ca="1">IF(BJ21="","",INDEX($R$7:$R$21,MATCH(""&amp;BJ21,""&amp;$E$7:$E$21,0)))</f>
        <v/>
      </c>
      <c r="AM21" s="205" t="str">
        <f t="array" aca="1" ref="AM21" ca="1">IF(BK21="","",INDEX($R$7:$R$21,MATCH(""&amp;BK21,""&amp;$E$7:$E$21,0)))</f>
        <v/>
      </c>
      <c r="AN21" s="205" t="str">
        <f t="array" aca="1" ref="AN21" ca="1">IF(BL21="","",INDEX($R$7:$R$21,MATCH(""&amp;BL21,""&amp;$E$7:$E$21,0)))</f>
        <v/>
      </c>
      <c r="AO21" s="205" t="str">
        <f t="array" aca="1" ref="AO21" ca="1">IF(BM21="","",INDEX($R$7:$R$21,MATCH(""&amp;BM21,""&amp;$E$7:$E$21,0)))</f>
        <v/>
      </c>
      <c r="AP21" s="205" t="str">
        <f t="array" aca="1" ref="AP21" ca="1">IF(BN21="","",INDEX($R$7:$R$21,MATCH(""&amp;BN21,""&amp;$E$7:$E$21,0)))</f>
        <v/>
      </c>
      <c r="AR21" s="216" t="str">
        <f t="shared" ca="1" si="5"/>
        <v/>
      </c>
      <c r="AT21" s="201" t="str">
        <f t="array" aca="1" ref="AT21" ca="1">IF($C21="-","-",IF($G$6=$EL$24,TRIM(MID(SUBSTITUTE($G21,",",REPT(" ",LEN($G21))),(AT$6-1)*LEN($G21)+1,LEN($G21))),
IFERROR(INDEX(IDSourceRange,IF(MOD(SMALL(IF((""&amp;$BO$7:$BO$1821)=(""&amp;$E21),ROW($BO$7:$BO$1821)-ROW(INDEX($BO$7:$BO$1821,1,1))+1),AT$6),15)=0,15,MOD(SMALL(IF((""&amp;$BO$7:$BO$1821)=(""&amp;$E21),ROW($BO$7:$BO$1821)-ROW(INDEX($BO$7:$BO$1821,1,1))+1),AT$6),15)),1),"")))</f>
        <v>-</v>
      </c>
      <c r="AU21" s="201" t="str">
        <f t="array" aca="1" ref="AU21" ca="1">IF($C21="-","-",IF($G$6=$EL$24,TRIM(MID(SUBSTITUTE($G21,",",REPT(" ",LEN($G21))),(AU$6-1)*LEN($G21)+1,LEN($G21))),
IFERROR(INDEX(IDSourceRange,IF(MOD(SMALL(IF((""&amp;$BO$7:$BO$1821)=(""&amp;$E21),ROW($BO$7:$BO$1821)-ROW(INDEX($BO$7:$BO$1821,1,1))+1),AU$6),15)=0,15,MOD(SMALL(IF((""&amp;$BO$7:$BO$1821)=(""&amp;$E21),ROW($BO$7:$BO$1821)-ROW(INDEX($BO$7:$BO$1821,1,1))+1),AU$6),15)),1),"")))</f>
        <v>-</v>
      </c>
      <c r="AV21" s="201" t="str">
        <f t="array" aca="1" ref="AV21" ca="1">IF($C21="-","-",IF($G$6=$EL$24,TRIM(MID(SUBSTITUTE($G21,",",REPT(" ",LEN($G21))),(AV$6-1)*LEN($G21)+1,LEN($G21))),
IFERROR(INDEX(IDSourceRange,IF(MOD(SMALL(IF((""&amp;$BO$7:$BO$1821)=(""&amp;$E21),ROW($BO$7:$BO$1821)-ROW(INDEX($BO$7:$BO$1821,1,1))+1),AV$6),15)=0,15,MOD(SMALL(IF((""&amp;$BO$7:$BO$1821)=(""&amp;$E21),ROW($BO$7:$BO$1821)-ROW(INDEX($BO$7:$BO$1821,1,1))+1),AV$6),15)),1),"")))</f>
        <v>-</v>
      </c>
      <c r="AW21" s="201" t="str">
        <f t="array" aca="1" ref="AW21" ca="1">IF($C21="-","-",IF($G$6=$EL$24,TRIM(MID(SUBSTITUTE($G21,",",REPT(" ",LEN($G21))),(AW$6-1)*LEN($G21)+1,LEN($G21))),
IFERROR(INDEX(IDSourceRange,IF(MOD(SMALL(IF((""&amp;$BO$7:$BO$1821)=(""&amp;$E21),ROW($BO$7:$BO$1821)-ROW(INDEX($BO$7:$BO$1821,1,1))+1),AW$6),15)=0,15,MOD(SMALL(IF((""&amp;$BO$7:$BO$1821)=(""&amp;$E21),ROW($BO$7:$BO$1821)-ROW(INDEX($BO$7:$BO$1821,1,1))+1),AW$6),15)),1),"")))</f>
        <v>-</v>
      </c>
      <c r="AX21" s="201" t="str">
        <f t="array" aca="1" ref="AX21" ca="1">IF($C21="-","-",IF($G$6=$EL$24,TRIM(MID(SUBSTITUTE($G21,",",REPT(" ",LEN($G21))),(AX$6-1)*LEN($G21)+1,LEN($G21))),
IFERROR(INDEX(IDSourceRange,IF(MOD(SMALL(IF((""&amp;$BO$7:$BO$1821)=(""&amp;$E21),ROW($BO$7:$BO$1821)-ROW(INDEX($BO$7:$BO$1821,1,1))+1),AX$6),15)=0,15,MOD(SMALL(IF((""&amp;$BO$7:$BO$1821)=(""&amp;$E21),ROW($BO$7:$BO$1821)-ROW(INDEX($BO$7:$BO$1821,1,1))+1),AX$6),15)),1),"")))</f>
        <v>-</v>
      </c>
      <c r="AY21" s="201" t="str">
        <f t="array" aca="1" ref="AY21" ca="1">IF($C21="-","-",IF($G$6=$EL$24,TRIM(MID(SUBSTITUTE($G21,",",REPT(" ",LEN($G21))),(AY$6-1)*LEN($G21)+1,LEN($G21))),
IFERROR(INDEX(IDSourceRange,IF(MOD(SMALL(IF((""&amp;$BO$7:$BO$1821)=(""&amp;$E21),ROW($BO$7:$BO$1821)-ROW(INDEX($BO$7:$BO$1821,1,1))+1),AY$6),15)=0,15,MOD(SMALL(IF((""&amp;$BO$7:$BO$1821)=(""&amp;$E21),ROW($BO$7:$BO$1821)-ROW(INDEX($BO$7:$BO$1821,1,1))+1),AY$6),15)),1),"")))</f>
        <v>-</v>
      </c>
      <c r="AZ21" s="201" t="str">
        <f t="array" aca="1" ref="AZ21" ca="1">IF($C21="-","-",IF($G$6=$EL$24,TRIM(MID(SUBSTITUTE($G21,",",REPT(" ",LEN($G21))),(AZ$6-1)*LEN($G21)+1,LEN($G21))),
IFERROR(INDEX(IDSourceRange,IF(MOD(SMALL(IF((""&amp;$BO$7:$BO$1821)=(""&amp;$E21),ROW($BO$7:$BO$1821)-ROW(INDEX($BO$7:$BO$1821,1,1))+1),AZ$6),15)=0,15,MOD(SMALL(IF((""&amp;$BO$7:$BO$1821)=(""&amp;$E21),ROW($BO$7:$BO$1821)-ROW(INDEX($BO$7:$BO$1821,1,1))+1),AZ$6),15)),1),"")))</f>
        <v>-</v>
      </c>
      <c r="BA21" s="201" t="str">
        <f t="array" aca="1" ref="BA21" ca="1">IF($C21="-","-",IF($G$6=$EL$24,TRIM(MID(SUBSTITUTE($G21,",",REPT(" ",LEN($G21))),(BA$6-1)*LEN($G21)+1,LEN($G21))),
IFERROR(INDEX(IDSourceRange,IF(MOD(SMALL(IF((""&amp;$BO$7:$BO$1821)=(""&amp;$E21),ROW($BO$7:$BO$1821)-ROW(INDEX($BO$7:$BO$1821,1,1))+1),BA$6),15)=0,15,MOD(SMALL(IF((""&amp;$BO$7:$BO$1821)=(""&amp;$E21),ROW($BO$7:$BO$1821)-ROW(INDEX($BO$7:$BO$1821,1,1))+1),BA$6),15)),1),"")))</f>
        <v>-</v>
      </c>
      <c r="BB21" s="201" t="str">
        <f t="array" aca="1" ref="BB21" ca="1">IF($C21="-","-",IF($G$6=$EL$24,TRIM(MID(SUBSTITUTE($G21,",",REPT(" ",LEN($G21))),(BB$6-1)*LEN($G21)+1,LEN($G21))),
IFERROR(INDEX(IDSourceRange,IF(MOD(SMALL(IF((""&amp;$BO$7:$BO$1821)=(""&amp;$E21),ROW($BO$7:$BO$1821)-ROW(INDEX($BO$7:$BO$1821,1,1))+1),BB$6),15)=0,15,MOD(SMALL(IF((""&amp;$BO$7:$BO$1821)=(""&amp;$E21),ROW($BO$7:$BO$1821)-ROW(INDEX($BO$7:$BO$1821,1,1))+1),BB$6),15)),1),"")))</f>
        <v>-</v>
      </c>
      <c r="BC21" s="201" t="str">
        <f t="array" aca="1" ref="BC21" ca="1">IF($C21="-","-",IF($G$6=$EL$24,TRIM(MID(SUBSTITUTE($G21,",",REPT(" ",LEN($G21))),(BC$6-1)*LEN($G21)+1,LEN($G21))),
IFERROR(INDEX(IDSourceRange,IF(MOD(SMALL(IF((""&amp;$BO$7:$BO$1821)=(""&amp;$E21),ROW($BO$7:$BO$1821)-ROW(INDEX($BO$7:$BO$1821,1,1))+1),BC$6),15)=0,15,MOD(SMALL(IF((""&amp;$BO$7:$BO$1821)=(""&amp;$E21),ROW($BO$7:$BO$1821)-ROW(INDEX($BO$7:$BO$1821,1,1))+1),BC$6),15)),1),"")))</f>
        <v>-</v>
      </c>
      <c r="BD21" s="201" t="str">
        <f t="shared" ca="1" si="29"/>
        <v>-</v>
      </c>
      <c r="BE21" s="229" t="str">
        <f t="array" aca="1" ref="BE21" ca="1">IF($C21="-","-",IF($G$6=$EL$23,IFERROR(1*TRIM(MID(SUBSTITUTE($G21,",",REPT(" ",LEN($G21))),(AT$6-1)*LEN($G21)+1,LEN($G21))),""),
IFERROR(INDEX(IDSourceRange,IF(MOD(SMALL(IF((""&amp;$BD$7:$BD$1821)=(""&amp;$E21),ROW($BD$7:$BD$1821)-ROW(INDEX($BD$7:$BD$1821,1,1))+1),BE$6),15)=0,15,MOD(SMALL(IF((""&amp;$BD$7:$BD$1821)=(""&amp;$E21),ROW($BD$7:$BD$1821)-ROW(INDEX($BD$7:$BD$1821,1,1))+1),BE$6),15)),1),"")))</f>
        <v>-</v>
      </c>
      <c r="BF21" s="201" t="str">
        <f t="array" aca="1" ref="BF21" ca="1">IF($C21="-","-",IF($G$6=$EL$23,IFERROR(1*TRIM(MID(SUBSTITUTE($G21,",",REPT(" ",LEN($G21))),(AU$6-1)*LEN($G21)+1,LEN($G21))),""),
IFERROR(INDEX(IDSourceRange,IF(MOD(SMALL(IF((""&amp;$BD$7:$BD$1821)=(""&amp;$E21),ROW($BD$7:$BD$1821)-ROW(INDEX($BD$7:$BD$1821,1,1))+1),BF$6),15)=0,15,MOD(SMALL(IF((""&amp;$BD$7:$BD$1821)=(""&amp;$E21),ROW($BD$7:$BD$1821)-ROW(INDEX($BD$7:$BD$1821,1,1))+1),BF$6),15)),1),"")))</f>
        <v>-</v>
      </c>
      <c r="BG21" s="201" t="str">
        <f t="array" aca="1" ref="BG21" ca="1">IF($C21="-","-",IF($G$6=$EL$23,IFERROR(1*TRIM(MID(SUBSTITUTE($G21,",",REPT(" ",LEN($G21))),(AV$6-1)*LEN($G21)+1,LEN($G21))),""),
IFERROR(INDEX(IDSourceRange,IF(MOD(SMALL(IF((""&amp;$BD$7:$BD$1821)=(""&amp;$E21),ROW($BD$7:$BD$1821)-ROW(INDEX($BD$7:$BD$1821,1,1))+1),BG$6),15)=0,15,MOD(SMALL(IF((""&amp;$BD$7:$BD$1821)=(""&amp;$E21),ROW($BD$7:$BD$1821)-ROW(INDEX($BD$7:$BD$1821,1,1))+1),BG$6),15)),1),"")))</f>
        <v>-</v>
      </c>
      <c r="BH21" s="201" t="str">
        <f t="array" aca="1" ref="BH21" ca="1">IF($C21="-","-",IF($G$6=$EL$23,IFERROR(1*TRIM(MID(SUBSTITUTE($G21,",",REPT(" ",LEN($G21))),(AW$6-1)*LEN($G21)+1,LEN($G21))),""),
IFERROR(INDEX(IDSourceRange,IF(MOD(SMALL(IF((""&amp;$BD$7:$BD$1821)=(""&amp;$E21),ROW($BD$7:$BD$1821)-ROW(INDEX($BD$7:$BD$1821,1,1))+1),BH$6),15)=0,15,MOD(SMALL(IF((""&amp;$BD$7:$BD$1821)=(""&amp;$E21),ROW($BD$7:$BD$1821)-ROW(INDEX($BD$7:$BD$1821,1,1))+1),BH$6),15)),1),"")))</f>
        <v>-</v>
      </c>
      <c r="BI21" s="201" t="str">
        <f t="array" aca="1" ref="BI21" ca="1">IF($C21="-","-",IF($G$6=$EL$23,IFERROR(1*TRIM(MID(SUBSTITUTE($G21,",",REPT(" ",LEN($G21))),(AX$6-1)*LEN($G21)+1,LEN($G21))),""),
IFERROR(INDEX(IDSourceRange,IF(MOD(SMALL(IF((""&amp;$BD$7:$BD$1821)=(""&amp;$E21),ROW($BD$7:$BD$1821)-ROW(INDEX($BD$7:$BD$1821,1,1))+1),BI$6),15)=0,15,MOD(SMALL(IF((""&amp;$BD$7:$BD$1821)=(""&amp;$E21),ROW($BD$7:$BD$1821)-ROW(INDEX($BD$7:$BD$1821,1,1))+1),BI$6),15)),1),"")))</f>
        <v>-</v>
      </c>
      <c r="BJ21" s="201" t="str">
        <f t="array" aca="1" ref="BJ21" ca="1">IF($C21="-","-",IF($G$6=$EL$23,IFERROR(1*TRIM(MID(SUBSTITUTE($G21,",",REPT(" ",LEN($G21))),(AY$6-1)*LEN($G21)+1,LEN($G21))),""),
IFERROR(INDEX(IDSourceRange,IF(MOD(SMALL(IF((""&amp;$BD$7:$BD$1821)=(""&amp;$E21),ROW($BD$7:$BD$1821)-ROW(INDEX($BD$7:$BD$1821,1,1))+1),BJ$6),15)=0,15,MOD(SMALL(IF((""&amp;$BD$7:$BD$1821)=(""&amp;$E21),ROW($BD$7:$BD$1821)-ROW(INDEX($BD$7:$BD$1821,1,1))+1),BJ$6),15)),1),"")))</f>
        <v>-</v>
      </c>
      <c r="BK21" s="201" t="str">
        <f t="array" aca="1" ref="BK21" ca="1">IF($C21="-","-",IF($G$6=$EL$23,IFERROR(1*TRIM(MID(SUBSTITUTE($G21,",",REPT(" ",LEN($G21))),(AZ$6-1)*LEN($G21)+1,LEN($G21))),""),
IFERROR(INDEX(IDSourceRange,IF(MOD(SMALL(IF((""&amp;$BD$7:$BD$1821)=(""&amp;$E21),ROW($BD$7:$BD$1821)-ROW(INDEX($BD$7:$BD$1821,1,1))+1),BK$6),15)=0,15,MOD(SMALL(IF((""&amp;$BD$7:$BD$1821)=(""&amp;$E21),ROW($BD$7:$BD$1821)-ROW(INDEX($BD$7:$BD$1821,1,1))+1),BK$6),15)),1),"")))</f>
        <v>-</v>
      </c>
      <c r="BL21" s="201" t="str">
        <f t="array" aca="1" ref="BL21" ca="1">IF($C21="-","-",IF($G$6=$EL$23,IFERROR(1*TRIM(MID(SUBSTITUTE($G21,",",REPT(" ",LEN($G21))),(BA$6-1)*LEN($G21)+1,LEN($G21))),""),
IFERROR(INDEX(IDSourceRange,IF(MOD(SMALL(IF((""&amp;$BD$7:$BD$1821)=(""&amp;$E21),ROW($BD$7:$BD$1821)-ROW(INDEX($BD$7:$BD$1821,1,1))+1),BL$6),15)=0,15,MOD(SMALL(IF((""&amp;$BD$7:$BD$1821)=(""&amp;$E21),ROW($BD$7:$BD$1821)-ROW(INDEX($BD$7:$BD$1821,1,1))+1),BL$6),15)),1),"")))</f>
        <v>-</v>
      </c>
      <c r="BM21" s="201" t="str">
        <f t="array" aca="1" ref="BM21" ca="1">IF($C21="-","-",IF($G$6=$EL$23,IFERROR(1*TRIM(MID(SUBSTITUTE($G21,",",REPT(" ",LEN($G21))),(BB$6-1)*LEN($G21)+1,LEN($G21))),""),
IFERROR(INDEX(IDSourceRange,IF(MOD(SMALL(IF((""&amp;$BD$7:$BD$1821)=(""&amp;$E21),ROW($BD$7:$BD$1821)-ROW(INDEX($BD$7:$BD$1821,1,1))+1),BM$6),15)=0,15,MOD(SMALL(IF((""&amp;$BD$7:$BD$1821)=(""&amp;$E21),ROW($BD$7:$BD$1821)-ROW(INDEX($BD$7:$BD$1821,1,1))+1),BM$6),15)),1),"")))</f>
        <v>-</v>
      </c>
      <c r="BN21" s="201" t="str">
        <f t="array" aca="1" ref="BN21" ca="1">IF($C21="-","-",IF($G$6=$EL$23,IFERROR(1*TRIM(MID(SUBSTITUTE($G21,",",REPT(" ",LEN($G21))),(BC$6-1)*LEN($G21)+1,LEN($G21))),""),
IFERROR(INDEX(IDSourceRange,IF(MOD(SMALL(IF((""&amp;$BD$7:$BD$1821)=(""&amp;$E21),ROW($BD$7:$BD$1821)-ROW(INDEX($BD$7:$BD$1821,1,1))+1),BN$6),15)=0,15,MOD(SMALL(IF((""&amp;$BD$7:$BD$1821)=(""&amp;$E21),ROW($BD$7:$BD$1821)-ROW(INDEX($BD$7:$BD$1821,1,1))+1),BN$6),15)),1),"")))</f>
        <v>-</v>
      </c>
      <c r="BO21" s="201" t="str">
        <f t="shared" ca="1" si="30"/>
        <v>-</v>
      </c>
      <c r="BP21" s="231" t="str">
        <f t="array" aca="1" ref="BP21" ca="1">IF($C21="-","-",IF(LEN(BE21)=0,"",MATCH(1*BE21,1*($E$7:$E$21),0)))</f>
        <v>-</v>
      </c>
      <c r="BQ21" s="202" t="str">
        <f t="array" aca="1" ref="BQ21" ca="1">IF($C21="-","-",IF(LEN(BF21)=0,"",MATCH(1*BF21,1*($E$7:$E$21),0)))</f>
        <v>-</v>
      </c>
      <c r="BR21" s="202" t="str">
        <f t="array" aca="1" ref="BR21" ca="1">IF($C21="-","-",IF(LEN(BG21)=0,"",MATCH(1*BG21,1*($E$7:$E$21),0)))</f>
        <v>-</v>
      </c>
      <c r="BS21" s="202" t="str">
        <f t="array" aca="1" ref="BS21" ca="1">IF($C21="-","-",IF(LEN(BH21)=0,"",MATCH(1*BH21,1*($E$7:$E$21),0)))</f>
        <v>-</v>
      </c>
      <c r="BT21" s="202" t="str">
        <f t="array" aca="1" ref="BT21" ca="1">IF($C21="-","-",IF(LEN(BI21)=0,"",MATCH(1*BI21,1*($E$7:$E$21),0)))</f>
        <v>-</v>
      </c>
      <c r="BU21" s="202" t="str">
        <f t="array" aca="1" ref="BU21" ca="1">IF($C21="-","-",IF(LEN(BJ21)=0,"",MATCH(1*BJ21,1*($E$7:$E$21),0)))</f>
        <v>-</v>
      </c>
      <c r="BV21" s="202" t="str">
        <f t="array" aca="1" ref="BV21" ca="1">IF($C21="-","-",IF(LEN(BK21)=0,"",MATCH(1*BK21,1*($E$7:$E$21),0)))</f>
        <v>-</v>
      </c>
      <c r="BW21" s="202" t="str">
        <f t="array" aca="1" ref="BW21" ca="1">IF($C21="-","-",IF(LEN(BL21)=0,"",MATCH(1*BL21,1*($E$7:$E$21),0)))</f>
        <v>-</v>
      </c>
      <c r="BX21" s="202" t="str">
        <f t="array" aca="1" ref="BX21" ca="1">IF($C21="-","-",IF(LEN(BM21)=0,"",MATCH(1*BM21,1*($E$7:$E$21),0)))</f>
        <v>-</v>
      </c>
      <c r="BY21" s="202" t="str">
        <f t="array" aca="1" ref="BY21" ca="1">IF($C21="-","-",IF(LEN(BN21)=0,"",MATCH(1*BN21,1*($E$7:$E$21),0)))</f>
        <v>-</v>
      </c>
      <c r="BZ21" s="203" t="str">
        <f t="array" aca="1" ref="BZ21" ca="1">IF($C21="-","-",SUM(IF(LEN(BE21:BN21)&gt;0,1,0)))</f>
        <v>-</v>
      </c>
      <c r="CA21" s="204" t="str">
        <f t="array" aca="1" ref="CA21" ca="1">IF($C21="-","-",SUM(IF(LEN(AT21:BC21)&gt;0,1,0)))</f>
        <v>-</v>
      </c>
      <c r="CC21" s="193" t="str">
        <f ca="1">IF(C21&lt;&gt;"-",IF(DirectionSelector="Vertical",StartGridX+CI21,StartGridX+Calculations!CH21),"")</f>
        <v/>
      </c>
      <c r="CD21" s="193" t="str">
        <f ca="1">IF(C21&lt;&gt;"-",IF(DirectionSelector&lt;&gt;"Vertical",StartGridY+CI21,StartGridY+Calculations!CH21),"")</f>
        <v/>
      </c>
      <c r="CE21" s="206" t="str">
        <f t="shared" ca="1" si="24"/>
        <v>---</v>
      </c>
      <c r="CF21" s="207" t="str">
        <f t="shared" ca="1" si="25"/>
        <v>-</v>
      </c>
      <c r="CG21" s="193" t="str">
        <f t="shared" ca="1" si="26"/>
        <v/>
      </c>
      <c r="CH21" s="193" t="str">
        <f t="shared" ca="1" si="6"/>
        <v>-</v>
      </c>
      <c r="CI21" s="193" t="str">
        <f t="array" aca="1" ref="CI21" ca="1">IF(CM21="-",CJ21,IF(SMALL(IF($CM$7:$CM$21=CM21,$CJ$7:$CJ$21,999999),CP21)=999999,CJ21,SMALL(IF($CM$7:$CM$21=CM21,$CJ$7:$CJ$21,999999),CP21)))</f>
        <v>-</v>
      </c>
      <c r="CJ21" s="193" t="str">
        <f ca="1">IF(C21&lt;&gt;"-",(COUNTIF($CH$7:CH21,CH21))-(1+COUNTIF($CH$7:$CH$21,CH21))/2,"-")</f>
        <v>-</v>
      </c>
      <c r="CK21" s="193" t="str">
        <f t="shared" ca="1" si="7"/>
        <v>-</v>
      </c>
      <c r="CL21" s="193" t="str">
        <f t="array" aca="1" ref="CL21" ca="1">IF(C21="-","-",IF(OR(L21="-",L21=""),0, INDEX($C$7:$C$21,MATCH(L21,$L$7:$L$21,0),1)))</f>
        <v>-</v>
      </c>
      <c r="CM21" s="193" t="str">
        <f t="array" aca="1" ref="CM21" ca="1">IF(SUM(IF(IFERROR(($CH$7:$CH$21=CH21)/($CL$7:$CL$21=CL21),0),1,0))=COUNTIF($CH$7:$CH$21,CH21),"-",CH21)</f>
        <v>-</v>
      </c>
      <c r="CN21" s="193" t="str">
        <f ca="1">IF(ISNUMBER(CM21),IF(SUM(($CM$7:$CM$21=CM21)*($CL$7:$CL$21&lt;CL21))&gt;0,MAX(IF(($CM$7:$CM$21=CM21)*($CL$7:$CL$21&lt;CL21),$CN$7:$CN$21,0))+COUNTIF($CL$7:CL21,CL21),SUM(IF($CL$7:CL21&amp;$CH$7:CH21=CL21&amp;CH21,1,0))),"-")</f>
        <v>-</v>
      </c>
      <c r="CO21" s="193" t="str">
        <f t="array" aca="1" ref="CO21" ca="1">IF(CN21="-","-",SUMPRODUCT(($CM$7:$CM$21=CM21)*(CL21&lt;$CL$7:$CL$21)*($CN$7:$CN$21=CN21))+1)</f>
        <v>-</v>
      </c>
      <c r="CP21" s="193" t="str">
        <f t="array" aca="1" ref="CP21" ca="1">IF(CO21="-","-",CN21+(CO21-1)*MAX(IF(($CL$7:$CL$21=CL21)*($CO$7:$CO$21=1),$CN$7:$CN$21,0)))</f>
        <v>-</v>
      </c>
      <c r="CQ21" s="193" t="str">
        <f t="array" aca="1" ref="CQ21" ca="1">IFERROR(INDEX($L$7:$L$21,MATCH(0,IF($L$7:$L$21="",1,COUNTIF($CQ$6:CQ20,$L$7:$L$21)),0),1),"")</f>
        <v/>
      </c>
      <c r="CS21" s="208" t="str">
        <f t="array" aca="1" ref="CS21" ca="1">IF(ISNUMBER(BP21),IF(DirectionSelector="Vertical",
IF(INDEX(ShapeYRange,BP21,1)&gt;$DK21,"down",IF(INDEX(ShapeXRange,BP21,1)&gt;$DJ21,"left","right")),
IF(INDEX(ShapeXRange,BP21,1)&gt;$DJ21,"left",IF(INDEX(ShapeYRange,BP21,1)&gt;$DK21,"down","top"))),"")</f>
        <v/>
      </c>
      <c r="CT21" s="208" t="str">
        <f t="array" aca="1" ref="CT21" ca="1">IF(ISNUMBER(BQ21),IF(DirectionSelector="Vertical",
IF(INDEX(ShapeYRange,BQ21,1)&gt;$DK21,"down",IF(INDEX(ShapeXRange,BQ21,1)&gt;$DJ21,"left","right")),
IF(INDEX(ShapeXRange,BQ21,1)&gt;$DJ21,"left",IF(INDEX(ShapeYRange,BQ21,1)&gt;$DK21,"down","top"))),"")</f>
        <v/>
      </c>
      <c r="CU21" s="208" t="str">
        <f t="array" aca="1" ref="CU21" ca="1">IF(ISNUMBER(BR21),IF(DirectionSelector="Vertical",
IF(INDEX(ShapeYRange,BR21,1)&gt;$DK21,"down",IF(INDEX(ShapeXRange,BR21,1)&gt;$DJ21,"left","right")),
IF(INDEX(ShapeXRange,BR21,1)&gt;$DJ21,"left",IF(INDEX(ShapeYRange,BR21,1)&gt;$DK21,"down","top"))),"")</f>
        <v/>
      </c>
      <c r="CV21" s="208" t="str">
        <f t="array" aca="1" ref="CV21" ca="1">IF(ISNUMBER(BS21),IF(DirectionSelector="Vertical",
IF(INDEX(ShapeYRange,BS21,1)&gt;$DK21,"down",IF(INDEX(ShapeXRange,BS21,1)&gt;$DJ21,"left","right")),
IF(INDEX(ShapeXRange,BS21,1)&gt;$DJ21,"left",IF(INDEX(ShapeYRange,BS21,1)&gt;$DK21,"down","top"))),"")</f>
        <v/>
      </c>
      <c r="CW21" s="208" t="str">
        <f t="array" aca="1" ref="CW21" ca="1">IF(ISNUMBER(BT21),IF(DirectionSelector="Vertical",
IF(INDEX(ShapeYRange,BT21,1)&gt;$DK21,"down",IF(INDEX(ShapeXRange,BT21,1)&gt;$DJ21,"left","right")),
IF(INDEX(ShapeXRange,BT21,1)&gt;$DJ21,"left",IF(INDEX(ShapeYRange,BT21,1)&gt;$DK21,"down","top"))),"")</f>
        <v/>
      </c>
      <c r="CX21" s="208" t="str">
        <f t="array" aca="1" ref="CX21" ca="1">IF(ISNUMBER(BU21),IF(DirectionSelector="Vertical",
IF(INDEX(ShapeYRange,BU21,1)&gt;$DK21,"down",IF(INDEX(ShapeXRange,BU21,1)&gt;$DJ21,"left","right")),
IF(INDEX(ShapeXRange,BU21,1)&gt;$DJ21,"left",IF(INDEX(ShapeYRange,BU21,1)&gt;$DK21,"down","top"))),"")</f>
        <v/>
      </c>
      <c r="CY21" s="208" t="str">
        <f t="array" aca="1" ref="CY21" ca="1">IF(ISNUMBER(BV21),IF(DirectionSelector="Vertical",
IF(INDEX(ShapeYRange,BV21,1)&gt;$DK21,"down",IF(INDEX(ShapeXRange,BV21,1)&gt;$DJ21,"left","right")),
IF(INDEX(ShapeXRange,BV21,1)&gt;$DJ21,"left",IF(INDEX(ShapeYRange,BV21,1)&gt;$DK21,"down","top"))),"")</f>
        <v/>
      </c>
      <c r="CZ21" s="208" t="str">
        <f t="array" aca="1" ref="CZ21" ca="1">IF(ISNUMBER(BW21),IF(DirectionSelector="Vertical",
IF(INDEX(ShapeYRange,BW21,1)&gt;$DK21,"down",IF(INDEX(ShapeXRange,BW21,1)&gt;$DJ21,"left","right")),
IF(INDEX(ShapeXRange,BW21,1)&gt;$DJ21,"left",IF(INDEX(ShapeYRange,BW21,1)&gt;$DK21,"down","top"))),"")</f>
        <v/>
      </c>
      <c r="DA21" s="208" t="str">
        <f t="array" aca="1" ref="DA21" ca="1">IF(ISNUMBER(BX21),IF(DirectionSelector="Vertical",
IF(INDEX(ShapeYRange,BX21,1)&gt;$DK21,"down",IF(INDEX(ShapeXRange,BX21,1)&gt;$DJ21,"left","right")),
IF(INDEX(ShapeXRange,BX21,1)&gt;$DJ21,"left",IF(INDEX(ShapeYRange,BX21,1)&gt;$DK21,"down","top"))),"")</f>
        <v/>
      </c>
      <c r="DB21" s="208" t="str">
        <f t="array" aca="1" ref="DB21" ca="1">IF(ISNUMBER(BY21),IF(DirectionSelector="Vertical",
IF(INDEX(ShapeYRange,BY21,1)&gt;$DK21,"down",IF(INDEX(ShapeXRange,BY21,1)&gt;$DJ21,"left","right")),
IF(INDEX(ShapeXRange,BY21,1)&gt;$DJ21,"left",IF(INDEX(ShapeYRange,BY21,1)&gt;$DK21,"down","top"))),"")</f>
        <v/>
      </c>
      <c r="DD21" s="209" t="str">
        <f t="array" aca="1" ref="DD21" ca="1">IF(CQ21="","",MIN(IF($L$7:$L$21=CQ21,ShapeXRange,999999999))-15)</f>
        <v/>
      </c>
      <c r="DE21" s="210" t="str">
        <f t="array" aca="1" ref="DE21" ca="1">IF(CQ21="","",MIN(IF($L$7:$L$21=CQ21,ShapeYRange,999999999))-20)</f>
        <v/>
      </c>
      <c r="DF21" s="210" t="str">
        <f t="array" aca="1" ref="DF21" ca="1">IF(CQ21="","",MAX(IF($L$7:$L$21=CQ21,ShapeXRange,0))-DD21+$DL$5+15)</f>
        <v/>
      </c>
      <c r="DG21" s="210" t="str">
        <f t="array" aca="1" ref="DG21" ca="1">IF(CQ21="","",MAX(IF($L$7:$L$21=CQ21,ShapeYRange,0))-DE21+$DM$5+10)</f>
        <v/>
      </c>
      <c r="DH21" s="151"/>
      <c r="DI21" s="151"/>
      <c r="DJ21" s="211" t="str">
        <f t="shared" ca="1" si="8"/>
        <v>-</v>
      </c>
      <c r="DK21" s="211" t="str">
        <f t="shared" ca="1" si="9"/>
        <v>-</v>
      </c>
      <c r="DL21" s="211" t="str">
        <f t="shared" ca="1" si="10"/>
        <v>-</v>
      </c>
      <c r="DM21" s="211" t="str">
        <f t="shared" ca="1" si="11"/>
        <v>-</v>
      </c>
      <c r="DN21" s="211" t="str">
        <f t="shared" ca="1" si="12"/>
        <v>-</v>
      </c>
      <c r="DO21" s="211" t="str">
        <f t="shared" ca="1" si="13"/>
        <v>-</v>
      </c>
      <c r="DP21" s="211" t="str">
        <f ca="1">IF($C21="-","-",IF(LEN(N21)=0,1,IFERROR(MATCH(N21,Dashboard!$S$28:$S$34,0),1)))</f>
        <v>-</v>
      </c>
      <c r="DQ21" s="211" t="str">
        <f t="array" aca="1" ref="DQ21" ca="1">IF(C21="-","-",MAX(IF(ShapeYRange=DK21,ShapeXRange,0))+$DL$5+GapXDiff)</f>
        <v>-</v>
      </c>
      <c r="DR21" s="211" t="str">
        <f t="array" aca="1" ref="DR21" ca="1">IF(C21="-","-",MAX(IF(ShapeXRange=DJ21,ShapeYRange,0))+$DM$5+GapYDiff)</f>
        <v>-</v>
      </c>
      <c r="DZ21" s="197" t="str">
        <f t="shared" ca="1" si="14"/>
        <v>-</v>
      </c>
      <c r="EA21" s="197" t="str">
        <f t="shared" ca="1" si="15"/>
        <v>-</v>
      </c>
      <c r="EB21" s="197" t="str">
        <f t="shared" ca="1" si="16"/>
        <v>-</v>
      </c>
      <c r="EC21" s="197" t="str">
        <f t="shared" ca="1" si="17"/>
        <v>-</v>
      </c>
      <c r="ED21" s="197" t="str">
        <f t="shared" ca="1" si="18"/>
        <v>-</v>
      </c>
      <c r="EE21" s="197" t="str">
        <f t="shared" ca="1" si="19"/>
        <v>-</v>
      </c>
      <c r="EF21" s="197" t="str">
        <f t="shared" ca="1" si="20"/>
        <v>-</v>
      </c>
      <c r="EG21" s="119"/>
      <c r="EH21" s="119"/>
      <c r="EI21" s="119"/>
      <c r="EL21" s="197" t="str">
        <f t="array" aca="1" ref="EL21" ca="1">IF(EM5&lt;3,"",IFERROR(INDEX($EL$7:$EL$16,SMALL(IF($EM$7:$EM$16&gt;0,$EK$7:$EK$16,999),3)),""))</f>
        <v/>
      </c>
    </row>
    <row r="22" spans="2:142" ht="15" customHeight="1" x14ac:dyDescent="0.25">
      <c r="C22" s="2" t="s">
        <v>180</v>
      </c>
      <c r="O22" s="133"/>
      <c r="P22" s="217"/>
      <c r="Q22" s="217"/>
      <c r="R22" s="217"/>
      <c r="S22" s="217"/>
      <c r="T22" s="217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13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R22" s="223"/>
      <c r="BD22" s="201" t="str">
        <f ca="1">AU7</f>
        <v/>
      </c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01" t="str">
        <f t="shared" ref="BO22:BO35" ca="1" si="31">BF7</f>
        <v/>
      </c>
      <c r="BZ22" s="225"/>
      <c r="CA22" s="221"/>
    </row>
    <row r="23" spans="2:142" ht="15" customHeight="1" x14ac:dyDescent="0.25">
      <c r="O23" s="133"/>
      <c r="P23" s="218"/>
      <c r="Q23" s="218"/>
      <c r="R23" s="218"/>
      <c r="S23" s="218"/>
      <c r="T23" s="218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131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R23" s="224"/>
      <c r="BD23" s="201" t="str">
        <f t="shared" ref="BD23:BD35" ca="1" si="32">AU8</f>
        <v/>
      </c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01">
        <f t="shared" ca="1" si="31"/>
        <v>4</v>
      </c>
      <c r="BZ23" s="226"/>
      <c r="CA23" s="222"/>
      <c r="EL23" s="158" t="s">
        <v>97</v>
      </c>
    </row>
    <row r="24" spans="2:142" ht="15" customHeight="1" x14ac:dyDescent="0.25">
      <c r="O24" s="133"/>
      <c r="P24" s="218"/>
      <c r="Q24" s="218"/>
      <c r="R24" s="218"/>
      <c r="S24" s="218"/>
      <c r="T24" s="218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131"/>
      <c r="AG24" s="222"/>
      <c r="AH24" s="222"/>
      <c r="AI24" s="222"/>
      <c r="AJ24" s="222"/>
      <c r="AK24" s="222"/>
      <c r="AL24" s="222"/>
      <c r="AM24" s="222"/>
      <c r="AN24" s="222"/>
      <c r="AO24" s="222"/>
      <c r="AP24" s="222"/>
      <c r="AR24" s="224"/>
      <c r="BD24" s="201" t="str">
        <f t="shared" ca="1" si="32"/>
        <v/>
      </c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01" t="str">
        <f t="shared" ca="1" si="31"/>
        <v/>
      </c>
      <c r="BZ24" s="226"/>
      <c r="CA24" s="222"/>
      <c r="EL24" s="158" t="s">
        <v>96</v>
      </c>
    </row>
    <row r="25" spans="2:142" ht="119.25" customHeight="1" x14ac:dyDescent="0.25">
      <c r="O25" s="133"/>
      <c r="P25" s="218"/>
      <c r="Q25" s="218"/>
      <c r="R25" s="218"/>
      <c r="S25" s="218"/>
      <c r="T25" s="218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131"/>
      <c r="AG25" s="222"/>
      <c r="AH25" s="222"/>
      <c r="AI25" s="222"/>
      <c r="AJ25" s="222"/>
      <c r="AK25" s="222"/>
      <c r="AL25" s="222"/>
      <c r="AM25" s="222"/>
      <c r="AN25" s="222"/>
      <c r="AO25" s="222"/>
      <c r="AP25" s="222"/>
      <c r="AR25" s="224"/>
      <c r="BD25" s="201" t="str">
        <f t="shared" ca="1" si="32"/>
        <v>5</v>
      </c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01" t="str">
        <f t="shared" ca="1" si="31"/>
        <v/>
      </c>
      <c r="BZ25" s="226"/>
      <c r="CA25" s="222"/>
      <c r="CR25" s="147"/>
    </row>
    <row r="26" spans="2:142" x14ac:dyDescent="0.25">
      <c r="O26" s="133"/>
      <c r="P26" s="218"/>
      <c r="Q26" s="218"/>
      <c r="R26" s="218"/>
      <c r="S26" s="218"/>
      <c r="T26" s="218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131"/>
      <c r="AG26" s="222"/>
      <c r="AH26" s="222"/>
      <c r="AI26" s="222"/>
      <c r="AJ26" s="222"/>
      <c r="AK26" s="222"/>
      <c r="AL26" s="222"/>
      <c r="AM26" s="222"/>
      <c r="AN26" s="222"/>
      <c r="AO26" s="222"/>
      <c r="AP26" s="222"/>
      <c r="AR26" s="224"/>
      <c r="BD26" s="201" t="str">
        <f t="shared" ca="1" si="32"/>
        <v/>
      </c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01">
        <f t="shared" ca="1" si="31"/>
        <v>4</v>
      </c>
      <c r="BZ26" s="226"/>
      <c r="CA26" s="222"/>
      <c r="CR26" s="147"/>
    </row>
    <row r="27" spans="2:142" x14ac:dyDescent="0.25">
      <c r="O27" s="133"/>
      <c r="P27" s="218"/>
      <c r="Q27" s="218"/>
      <c r="R27" s="218"/>
      <c r="S27" s="218"/>
      <c r="T27" s="218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131"/>
      <c r="AG27" s="222"/>
      <c r="AH27" s="222"/>
      <c r="AI27" s="222"/>
      <c r="AJ27" s="222"/>
      <c r="AK27" s="222"/>
      <c r="AL27" s="222"/>
      <c r="AM27" s="222"/>
      <c r="AN27" s="222"/>
      <c r="AO27" s="222"/>
      <c r="AP27" s="222"/>
      <c r="AR27" s="224"/>
      <c r="BD27" s="201" t="str">
        <f t="shared" ca="1" si="32"/>
        <v/>
      </c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01" t="str">
        <f t="shared" ca="1" si="31"/>
        <v/>
      </c>
      <c r="BZ27" s="226"/>
      <c r="CA27" s="222"/>
      <c r="CR27" s="147"/>
    </row>
    <row r="28" spans="2:142" x14ac:dyDescent="0.25">
      <c r="O28" s="133"/>
      <c r="P28" s="218"/>
      <c r="Q28" s="218"/>
      <c r="R28" s="218"/>
      <c r="S28" s="218"/>
      <c r="T28" s="218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131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R28" s="224"/>
      <c r="BD28" s="201" t="str">
        <f t="shared" ca="1" si="32"/>
        <v/>
      </c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01" t="str">
        <f t="shared" ca="1" si="31"/>
        <v/>
      </c>
      <c r="BZ28" s="226"/>
      <c r="CA28" s="222"/>
      <c r="CR28" s="147"/>
    </row>
    <row r="29" spans="2:142" x14ac:dyDescent="0.25">
      <c r="O29" s="133"/>
      <c r="P29" s="218"/>
      <c r="Q29" s="218"/>
      <c r="R29" s="218"/>
      <c r="S29" s="218"/>
      <c r="T29" s="218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131"/>
      <c r="AG29" s="222"/>
      <c r="AH29" s="222"/>
      <c r="AI29" s="222"/>
      <c r="AJ29" s="222"/>
      <c r="AK29" s="222"/>
      <c r="AL29" s="222"/>
      <c r="AM29" s="222"/>
      <c r="AN29" s="222"/>
      <c r="AO29" s="222"/>
      <c r="AP29" s="222"/>
      <c r="AR29" s="224"/>
      <c r="BD29" s="201" t="str">
        <f t="shared" ca="1" si="32"/>
        <v/>
      </c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01" t="str">
        <f t="shared" ca="1" si="31"/>
        <v/>
      </c>
      <c r="BZ29" s="226"/>
      <c r="CA29" s="222"/>
      <c r="CR29" s="147"/>
    </row>
    <row r="30" spans="2:142" x14ac:dyDescent="0.25">
      <c r="O30" s="133"/>
      <c r="P30" s="218"/>
      <c r="Q30" s="218"/>
      <c r="R30" s="218"/>
      <c r="S30" s="218"/>
      <c r="T30" s="218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131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R30" s="224"/>
      <c r="BD30" s="201" t="str">
        <f t="shared" ca="1" si="32"/>
        <v>7</v>
      </c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01" t="str">
        <f t="shared" ca="1" si="31"/>
        <v/>
      </c>
      <c r="BZ30" s="226"/>
      <c r="CA30" s="222"/>
      <c r="CR30" s="147"/>
    </row>
    <row r="31" spans="2:142" x14ac:dyDescent="0.25">
      <c r="O31" s="133"/>
      <c r="P31" s="218"/>
      <c r="Q31" s="218"/>
      <c r="R31" s="218"/>
      <c r="S31" s="218"/>
      <c r="T31" s="218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131"/>
      <c r="AG31" s="222"/>
      <c r="AH31" s="222"/>
      <c r="AI31" s="222"/>
      <c r="AJ31" s="222"/>
      <c r="AK31" s="222"/>
      <c r="AL31" s="222"/>
      <c r="AM31" s="222"/>
      <c r="AN31" s="222"/>
      <c r="AO31" s="222"/>
      <c r="AP31" s="222"/>
      <c r="AR31" s="224"/>
      <c r="BD31" s="201" t="str">
        <f t="shared" ca="1" si="32"/>
        <v/>
      </c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01" t="str">
        <f t="shared" ca="1" si="31"/>
        <v/>
      </c>
      <c r="BZ31" s="226"/>
      <c r="CA31" s="222"/>
      <c r="CR31" s="147"/>
    </row>
    <row r="32" spans="2:142" x14ac:dyDescent="0.25">
      <c r="O32" s="133"/>
      <c r="P32" s="218"/>
      <c r="Q32" s="218"/>
      <c r="R32" s="218"/>
      <c r="S32" s="218"/>
      <c r="T32" s="218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131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  <c r="AR32" s="224"/>
      <c r="BD32" s="201" t="str">
        <f t="shared" ca="1" si="32"/>
        <v>-</v>
      </c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01" t="str">
        <f t="shared" ca="1" si="31"/>
        <v>-</v>
      </c>
      <c r="BZ32" s="226"/>
      <c r="CA32" s="222"/>
      <c r="CR32" s="147"/>
    </row>
    <row r="33" spans="15:96" x14ac:dyDescent="0.25">
      <c r="O33" s="133"/>
      <c r="P33" s="218"/>
      <c r="Q33" s="218"/>
      <c r="R33" s="218"/>
      <c r="S33" s="218"/>
      <c r="T33" s="218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131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R33" s="224"/>
      <c r="BD33" s="201" t="str">
        <f t="shared" ca="1" si="32"/>
        <v>-</v>
      </c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01" t="str">
        <f t="shared" ca="1" si="31"/>
        <v>-</v>
      </c>
      <c r="BZ33" s="226"/>
      <c r="CA33" s="222"/>
      <c r="CR33" s="147"/>
    </row>
    <row r="34" spans="15:96" x14ac:dyDescent="0.25">
      <c r="O34" s="133"/>
      <c r="P34" s="218"/>
      <c r="Q34" s="218"/>
      <c r="R34" s="218"/>
      <c r="S34" s="218"/>
      <c r="T34" s="218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131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R34" s="224"/>
      <c r="BD34" s="201" t="str">
        <f t="shared" ca="1" si="32"/>
        <v>-</v>
      </c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01" t="str">
        <f t="shared" ca="1" si="31"/>
        <v>-</v>
      </c>
      <c r="BZ34" s="226"/>
      <c r="CA34" s="222"/>
      <c r="CR34" s="147"/>
    </row>
    <row r="35" spans="15:96" x14ac:dyDescent="0.25">
      <c r="P35" s="218"/>
      <c r="Q35" s="218"/>
      <c r="R35" s="218"/>
      <c r="S35" s="218"/>
      <c r="T35" s="218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131"/>
      <c r="AG35" s="222"/>
      <c r="AH35" s="222"/>
      <c r="AI35" s="222"/>
      <c r="AJ35" s="222"/>
      <c r="AK35" s="222"/>
      <c r="AL35" s="222"/>
      <c r="AM35" s="222"/>
      <c r="AN35" s="222"/>
      <c r="AO35" s="222"/>
      <c r="AP35" s="222"/>
      <c r="AR35" s="224"/>
      <c r="BD35" s="201" t="str">
        <f t="shared" ca="1" si="32"/>
        <v>-</v>
      </c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01" t="str">
        <f t="shared" ca="1" si="31"/>
        <v>-</v>
      </c>
      <c r="BZ35" s="226"/>
      <c r="CA35" s="222"/>
      <c r="CR35" s="147"/>
    </row>
    <row r="36" spans="15:96" x14ac:dyDescent="0.25">
      <c r="P36" s="218"/>
      <c r="Q36" s="218"/>
      <c r="R36" s="218"/>
      <c r="S36" s="218"/>
      <c r="T36" s="218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131"/>
      <c r="AG36" s="222"/>
      <c r="AH36" s="222"/>
      <c r="AI36" s="222"/>
      <c r="AJ36" s="222"/>
      <c r="AK36" s="222"/>
      <c r="AL36" s="222"/>
      <c r="AM36" s="222"/>
      <c r="AN36" s="222"/>
      <c r="AO36" s="222"/>
      <c r="AP36" s="222"/>
      <c r="AR36" s="224"/>
      <c r="BD36" s="201" t="str">
        <f ca="1">AU21</f>
        <v>-</v>
      </c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01" t="str">
        <f ca="1">BF21</f>
        <v>-</v>
      </c>
      <c r="BZ36" s="226"/>
      <c r="CA36" s="222"/>
      <c r="CR36" s="147"/>
    </row>
    <row r="37" spans="15:96" x14ac:dyDescent="0.25">
      <c r="P37" s="218"/>
      <c r="Q37" s="218"/>
      <c r="R37" s="218"/>
      <c r="S37" s="218"/>
      <c r="T37" s="218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131"/>
      <c r="AG37" s="222"/>
      <c r="AH37" s="222"/>
      <c r="AI37" s="222"/>
      <c r="AJ37" s="222"/>
      <c r="AK37" s="222"/>
      <c r="AL37" s="222"/>
      <c r="AM37" s="222"/>
      <c r="AN37" s="222"/>
      <c r="AO37" s="222"/>
      <c r="AP37" s="222"/>
      <c r="AR37" s="224"/>
      <c r="BD37" s="201" t="str">
        <f ca="1">AV7</f>
        <v/>
      </c>
      <c r="BO37" s="201" t="str">
        <f ca="1">BG7</f>
        <v/>
      </c>
      <c r="BZ37" s="226"/>
      <c r="CA37" s="222"/>
      <c r="CR37" s="147"/>
    </row>
    <row r="38" spans="15:96" x14ac:dyDescent="0.25">
      <c r="P38" s="218"/>
      <c r="Q38" s="218"/>
      <c r="R38" s="218"/>
      <c r="S38" s="218"/>
      <c r="T38" s="218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131"/>
      <c r="AG38" s="222"/>
      <c r="AH38" s="222"/>
      <c r="AI38" s="222"/>
      <c r="AJ38" s="222"/>
      <c r="AK38" s="222"/>
      <c r="AL38" s="222"/>
      <c r="AM38" s="222"/>
      <c r="AN38" s="222"/>
      <c r="AO38" s="222"/>
      <c r="AP38" s="222"/>
      <c r="AR38" s="224"/>
      <c r="BD38" s="201" t="str">
        <f t="shared" ref="BD38:BD51" ca="1" si="33">AV8</f>
        <v/>
      </c>
      <c r="BO38" s="201">
        <f t="shared" ref="BO38:BO51" ca="1" si="34">BG8</f>
        <v>5</v>
      </c>
      <c r="BZ38" s="226"/>
      <c r="CA38" s="222"/>
      <c r="CR38" s="147"/>
    </row>
    <row r="39" spans="15:96" x14ac:dyDescent="0.25">
      <c r="P39" s="218"/>
      <c r="Q39" s="218"/>
      <c r="R39" s="218"/>
      <c r="S39" s="218"/>
      <c r="T39" s="218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131"/>
      <c r="AG39" s="222"/>
      <c r="AH39" s="222"/>
      <c r="AI39" s="222"/>
      <c r="AJ39" s="222"/>
      <c r="AK39" s="222"/>
      <c r="AL39" s="222"/>
      <c r="AM39" s="222"/>
      <c r="AN39" s="222"/>
      <c r="AO39" s="222"/>
      <c r="AP39" s="222"/>
      <c r="AR39" s="224"/>
      <c r="BD39" s="201" t="str">
        <f t="shared" ca="1" si="33"/>
        <v/>
      </c>
      <c r="BO39" s="201" t="str">
        <f t="shared" ca="1" si="34"/>
        <v/>
      </c>
      <c r="BZ39" s="226"/>
      <c r="CA39" s="222"/>
      <c r="CR39" s="147"/>
    </row>
    <row r="40" spans="15:96" x14ac:dyDescent="0.25">
      <c r="P40" s="218"/>
      <c r="Q40" s="218"/>
      <c r="R40" s="218"/>
      <c r="S40" s="218"/>
      <c r="T40" s="218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131"/>
      <c r="AG40" s="222"/>
      <c r="AH40" s="222"/>
      <c r="AI40" s="222"/>
      <c r="AJ40" s="222"/>
      <c r="AK40" s="222"/>
      <c r="AL40" s="222"/>
      <c r="AM40" s="222"/>
      <c r="AN40" s="222"/>
      <c r="AO40" s="222"/>
      <c r="AP40" s="222"/>
      <c r="AR40" s="224"/>
      <c r="BD40" s="201" t="str">
        <f t="shared" ca="1" si="33"/>
        <v/>
      </c>
      <c r="BO40" s="201" t="str">
        <f t="shared" ca="1" si="34"/>
        <v/>
      </c>
      <c r="BZ40" s="226"/>
      <c r="CA40" s="222"/>
      <c r="CR40" s="147"/>
    </row>
    <row r="41" spans="15:96" x14ac:dyDescent="0.25">
      <c r="P41" s="218"/>
      <c r="Q41" s="218"/>
      <c r="R41" s="218"/>
      <c r="S41" s="218"/>
      <c r="T41" s="218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131"/>
      <c r="AG41" s="222"/>
      <c r="AH41" s="222"/>
      <c r="AI41" s="222"/>
      <c r="AJ41" s="222"/>
      <c r="AK41" s="222"/>
      <c r="AL41" s="222"/>
      <c r="AM41" s="222"/>
      <c r="AN41" s="222"/>
      <c r="AO41" s="222"/>
      <c r="AP41" s="222"/>
      <c r="AR41" s="224"/>
      <c r="BD41" s="201" t="str">
        <f t="shared" ca="1" si="33"/>
        <v/>
      </c>
      <c r="BO41" s="201" t="str">
        <f t="shared" ca="1" si="34"/>
        <v/>
      </c>
      <c r="BZ41" s="226"/>
      <c r="CA41" s="222"/>
      <c r="CR41" s="147"/>
    </row>
    <row r="42" spans="15:96" x14ac:dyDescent="0.25">
      <c r="P42" s="218"/>
      <c r="Q42" s="218"/>
      <c r="R42" s="218"/>
      <c r="S42" s="218"/>
      <c r="T42" s="218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131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R42" s="224"/>
      <c r="BD42" s="201" t="str">
        <f t="shared" ca="1" si="33"/>
        <v/>
      </c>
      <c r="BO42" s="201" t="str">
        <f t="shared" ca="1" si="34"/>
        <v/>
      </c>
      <c r="BZ42" s="226"/>
      <c r="CA42" s="222"/>
      <c r="CR42" s="147"/>
    </row>
    <row r="43" spans="15:96" x14ac:dyDescent="0.25">
      <c r="P43" s="218"/>
      <c r="Q43" s="218"/>
      <c r="R43" s="218"/>
      <c r="S43" s="218"/>
      <c r="T43" s="218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131"/>
      <c r="AG43" s="222"/>
      <c r="AH43" s="222"/>
      <c r="AI43" s="222"/>
      <c r="AJ43" s="222"/>
      <c r="AK43" s="222"/>
      <c r="AL43" s="222"/>
      <c r="AM43" s="222"/>
      <c r="AN43" s="222"/>
      <c r="AO43" s="222"/>
      <c r="AP43" s="222"/>
      <c r="AR43" s="224"/>
      <c r="BD43" s="201" t="str">
        <f t="shared" ca="1" si="33"/>
        <v/>
      </c>
      <c r="BO43" s="201" t="str">
        <f t="shared" ca="1" si="34"/>
        <v/>
      </c>
      <c r="BZ43" s="226"/>
      <c r="CA43" s="222"/>
      <c r="CR43" s="147"/>
    </row>
    <row r="44" spans="15:96" x14ac:dyDescent="0.25">
      <c r="P44" s="218"/>
      <c r="Q44" s="218"/>
      <c r="R44" s="218"/>
      <c r="S44" s="218"/>
      <c r="T44" s="218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131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R44" s="224"/>
      <c r="BD44" s="201" t="str">
        <f t="shared" ca="1" si="33"/>
        <v/>
      </c>
      <c r="BO44" s="201" t="str">
        <f t="shared" ca="1" si="34"/>
        <v/>
      </c>
      <c r="BZ44" s="226"/>
      <c r="CA44" s="222"/>
      <c r="CR44" s="147"/>
    </row>
    <row r="45" spans="15:96" x14ac:dyDescent="0.25">
      <c r="P45" s="218"/>
      <c r="Q45" s="218"/>
      <c r="R45" s="218"/>
      <c r="S45" s="218"/>
      <c r="T45" s="218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131"/>
      <c r="AG45" s="222"/>
      <c r="AH45" s="222"/>
      <c r="AI45" s="222"/>
      <c r="AJ45" s="222"/>
      <c r="AK45" s="222"/>
      <c r="AL45" s="222"/>
      <c r="AM45" s="222"/>
      <c r="AN45" s="222"/>
      <c r="AO45" s="222"/>
      <c r="AP45" s="222"/>
      <c r="AR45" s="224"/>
      <c r="BD45" s="201" t="str">
        <f t="shared" ca="1" si="33"/>
        <v>8</v>
      </c>
      <c r="BO45" s="201" t="str">
        <f t="shared" ca="1" si="34"/>
        <v/>
      </c>
      <c r="BZ45" s="226"/>
      <c r="CA45" s="222"/>
      <c r="CR45" s="147"/>
    </row>
    <row r="46" spans="15:96" x14ac:dyDescent="0.25">
      <c r="P46" s="218"/>
      <c r="Q46" s="218"/>
      <c r="R46" s="218"/>
      <c r="S46" s="218"/>
      <c r="T46" s="218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131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R46" s="224"/>
      <c r="BD46" s="201" t="str">
        <f t="shared" ca="1" si="33"/>
        <v/>
      </c>
      <c r="BO46" s="201" t="str">
        <f t="shared" ca="1" si="34"/>
        <v/>
      </c>
      <c r="BZ46" s="226"/>
      <c r="CA46" s="222"/>
      <c r="CR46" s="147"/>
    </row>
    <row r="47" spans="15:96" x14ac:dyDescent="0.25">
      <c r="P47" s="218"/>
      <c r="Q47" s="218"/>
      <c r="R47" s="218"/>
      <c r="S47" s="218"/>
      <c r="T47" s="218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131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R47" s="224"/>
      <c r="BD47" s="201" t="str">
        <f t="shared" ca="1" si="33"/>
        <v>-</v>
      </c>
      <c r="BO47" s="201" t="str">
        <f t="shared" ca="1" si="34"/>
        <v>-</v>
      </c>
      <c r="BZ47" s="226"/>
      <c r="CA47" s="222"/>
      <c r="CR47" s="147"/>
    </row>
    <row r="48" spans="15:96" x14ac:dyDescent="0.25">
      <c r="P48" s="218"/>
      <c r="Q48" s="218"/>
      <c r="R48" s="218"/>
      <c r="S48" s="218"/>
      <c r="T48" s="218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131"/>
      <c r="AG48" s="222"/>
      <c r="AH48" s="222"/>
      <c r="AI48" s="222"/>
      <c r="AJ48" s="222"/>
      <c r="AK48" s="222"/>
      <c r="AL48" s="222"/>
      <c r="AM48" s="222"/>
      <c r="AN48" s="222"/>
      <c r="AO48" s="222"/>
      <c r="AP48" s="222"/>
      <c r="AR48" s="224"/>
      <c r="BD48" s="201" t="str">
        <f t="shared" ca="1" si="33"/>
        <v>-</v>
      </c>
      <c r="BO48" s="201" t="str">
        <f t="shared" ca="1" si="34"/>
        <v>-</v>
      </c>
      <c r="BZ48" s="226"/>
      <c r="CA48" s="222"/>
      <c r="CR48" s="147"/>
    </row>
    <row r="49" spans="16:127" x14ac:dyDescent="0.25">
      <c r="P49" s="218"/>
      <c r="Q49" s="218"/>
      <c r="R49" s="218"/>
      <c r="S49" s="218"/>
      <c r="T49" s="218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131"/>
      <c r="AG49" s="222"/>
      <c r="AH49" s="222"/>
      <c r="AI49" s="222"/>
      <c r="AJ49" s="222"/>
      <c r="AK49" s="222"/>
      <c r="AL49" s="222"/>
      <c r="AM49" s="222"/>
      <c r="AN49" s="222"/>
      <c r="AO49" s="222"/>
      <c r="AP49" s="222"/>
      <c r="AR49" s="224"/>
      <c r="BD49" s="201" t="str">
        <f t="shared" ca="1" si="33"/>
        <v>-</v>
      </c>
      <c r="BO49" s="201" t="str">
        <f t="shared" ca="1" si="34"/>
        <v>-</v>
      </c>
      <c r="BZ49" s="226"/>
      <c r="CA49" s="222"/>
      <c r="CR49" s="147"/>
    </row>
    <row r="50" spans="16:127" x14ac:dyDescent="0.25">
      <c r="P50" s="218"/>
      <c r="Q50" s="218"/>
      <c r="R50" s="218"/>
      <c r="S50" s="218"/>
      <c r="T50" s="218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131"/>
      <c r="AG50" s="222"/>
      <c r="AH50" s="222"/>
      <c r="AI50" s="222"/>
      <c r="AJ50" s="222"/>
      <c r="AK50" s="222"/>
      <c r="AL50" s="222"/>
      <c r="AM50" s="222"/>
      <c r="AN50" s="222"/>
      <c r="AO50" s="222"/>
      <c r="AP50" s="222"/>
      <c r="AR50" s="224"/>
      <c r="BD50" s="201" t="str">
        <f t="shared" ca="1" si="33"/>
        <v>-</v>
      </c>
      <c r="BO50" s="201" t="str">
        <f t="shared" ca="1" si="34"/>
        <v>-</v>
      </c>
      <c r="BZ50" s="226"/>
      <c r="CA50" s="222"/>
      <c r="CR50" s="147"/>
    </row>
    <row r="51" spans="16:127" x14ac:dyDescent="0.25">
      <c r="P51" s="218"/>
      <c r="Q51" s="218"/>
      <c r="R51" s="218"/>
      <c r="S51" s="218"/>
      <c r="T51" s="218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131"/>
      <c r="AG51" s="222"/>
      <c r="AH51" s="222"/>
      <c r="AI51" s="222"/>
      <c r="AJ51" s="222"/>
      <c r="AK51" s="222"/>
      <c r="AL51" s="222"/>
      <c r="AM51" s="222"/>
      <c r="AN51" s="222"/>
      <c r="AO51" s="222"/>
      <c r="AP51" s="222"/>
      <c r="AR51" s="224"/>
      <c r="BD51" s="201" t="str">
        <f t="shared" ca="1" si="33"/>
        <v>-</v>
      </c>
      <c r="BO51" s="201" t="str">
        <f t="shared" ca="1" si="34"/>
        <v>-</v>
      </c>
      <c r="BZ51" s="226"/>
      <c r="CA51" s="222"/>
      <c r="CR51" s="147"/>
      <c r="DV51" s="2"/>
      <c r="DW51" s="2"/>
    </row>
    <row r="52" spans="16:127" x14ac:dyDescent="0.25">
      <c r="P52" s="218"/>
      <c r="Q52" s="218"/>
      <c r="R52" s="218"/>
      <c r="S52" s="218"/>
      <c r="T52" s="218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131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R52" s="224"/>
      <c r="BD52" s="201" t="str">
        <f ca="1">AW7</f>
        <v/>
      </c>
      <c r="BO52" s="201" t="str">
        <f ca="1">BH7</f>
        <v/>
      </c>
      <c r="BZ52" s="226"/>
      <c r="CA52" s="222"/>
      <c r="CR52" s="147"/>
      <c r="DU52" s="2"/>
      <c r="DV52" s="2"/>
      <c r="DW52" s="2"/>
    </row>
    <row r="53" spans="16:127" x14ac:dyDescent="0.25">
      <c r="P53" s="218"/>
      <c r="Q53" s="218"/>
      <c r="R53" s="218"/>
      <c r="S53" s="218"/>
      <c r="T53" s="218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131"/>
      <c r="AG53" s="222"/>
      <c r="AH53" s="222"/>
      <c r="AI53" s="222"/>
      <c r="AJ53" s="222"/>
      <c r="AK53" s="222"/>
      <c r="AL53" s="222"/>
      <c r="AM53" s="222"/>
      <c r="AN53" s="222"/>
      <c r="AO53" s="222"/>
      <c r="AP53" s="222"/>
      <c r="AR53" s="224"/>
      <c r="BD53" s="201" t="str">
        <f t="shared" ref="BD53:BD66" ca="1" si="35">AW8</f>
        <v/>
      </c>
      <c r="BO53" s="201" t="str">
        <f t="shared" ref="BO53:BO66" ca="1" si="36">BH8</f>
        <v/>
      </c>
      <c r="BZ53" s="226"/>
      <c r="CA53" s="222"/>
      <c r="CR53" s="147"/>
      <c r="DU53" s="2"/>
      <c r="DV53" s="2"/>
      <c r="DW53" s="2"/>
    </row>
    <row r="54" spans="16:127" x14ac:dyDescent="0.25">
      <c r="P54" s="218"/>
      <c r="Q54" s="218"/>
      <c r="R54" s="218"/>
      <c r="S54" s="218"/>
      <c r="T54" s="218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131"/>
      <c r="AG54" s="222"/>
      <c r="AH54" s="222"/>
      <c r="AI54" s="222"/>
      <c r="AJ54" s="222"/>
      <c r="AK54" s="222"/>
      <c r="AL54" s="222"/>
      <c r="AM54" s="222"/>
      <c r="AN54" s="222"/>
      <c r="AO54" s="222"/>
      <c r="AP54" s="222"/>
      <c r="AR54" s="224"/>
      <c r="BD54" s="201" t="str">
        <f t="shared" ca="1" si="35"/>
        <v/>
      </c>
      <c r="BO54" s="201" t="str">
        <f t="shared" ca="1" si="36"/>
        <v/>
      </c>
      <c r="BZ54" s="226"/>
      <c r="CA54" s="222"/>
      <c r="CR54" s="147"/>
      <c r="DU54" s="2"/>
      <c r="DV54" s="2"/>
      <c r="DW54" s="2"/>
    </row>
    <row r="55" spans="16:127" x14ac:dyDescent="0.25">
      <c r="P55" s="218"/>
      <c r="Q55" s="218"/>
      <c r="R55" s="218"/>
      <c r="S55" s="218"/>
      <c r="T55" s="218"/>
      <c r="V55" s="220"/>
      <c r="W55" s="220"/>
      <c r="X55" s="220"/>
      <c r="Y55" s="220"/>
      <c r="Z55" s="220"/>
      <c r="AA55" s="220"/>
      <c r="AB55" s="220"/>
      <c r="AC55" s="220"/>
      <c r="AD55" s="220"/>
      <c r="AE55" s="220"/>
      <c r="AF55" s="131"/>
      <c r="AG55" s="222"/>
      <c r="AH55" s="222"/>
      <c r="AI55" s="222"/>
      <c r="AJ55" s="222"/>
      <c r="AK55" s="222"/>
      <c r="AL55" s="222"/>
      <c r="AM55" s="222"/>
      <c r="AN55" s="222"/>
      <c r="AO55" s="222"/>
      <c r="AP55" s="222"/>
      <c r="AR55" s="224"/>
      <c r="BD55" s="201" t="str">
        <f t="shared" ca="1" si="35"/>
        <v/>
      </c>
      <c r="BO55" s="201" t="str">
        <f t="shared" ca="1" si="36"/>
        <v/>
      </c>
      <c r="BZ55" s="226"/>
      <c r="CA55" s="222"/>
      <c r="CR55" s="147"/>
      <c r="DU55" s="2"/>
      <c r="DV55" s="2"/>
      <c r="DW55" s="2"/>
    </row>
    <row r="56" spans="16:127" x14ac:dyDescent="0.25">
      <c r="P56" s="218"/>
      <c r="Q56" s="218"/>
      <c r="R56" s="218"/>
      <c r="S56" s="218"/>
      <c r="T56" s="218"/>
      <c r="V56" s="220"/>
      <c r="W56" s="220"/>
      <c r="X56" s="220"/>
      <c r="Y56" s="220"/>
      <c r="Z56" s="220"/>
      <c r="AA56" s="220"/>
      <c r="AB56" s="220"/>
      <c r="AC56" s="220"/>
      <c r="AD56" s="220"/>
      <c r="AE56" s="220"/>
      <c r="AF56" s="131"/>
      <c r="AG56" s="222"/>
      <c r="AH56" s="222"/>
      <c r="AI56" s="222"/>
      <c r="AJ56" s="222"/>
      <c r="AK56" s="222"/>
      <c r="AL56" s="222"/>
      <c r="AM56" s="222"/>
      <c r="AN56" s="222"/>
      <c r="AO56" s="222"/>
      <c r="AP56" s="222"/>
      <c r="AR56" s="224"/>
      <c r="BD56" s="201" t="str">
        <f t="shared" ca="1" si="35"/>
        <v/>
      </c>
      <c r="BO56" s="201" t="str">
        <f t="shared" ca="1" si="36"/>
        <v/>
      </c>
      <c r="BZ56" s="226"/>
      <c r="CA56" s="222"/>
      <c r="CR56" s="147"/>
      <c r="DU56" s="2"/>
      <c r="DV56" s="2"/>
      <c r="DW56" s="2"/>
    </row>
    <row r="57" spans="16:127" x14ac:dyDescent="0.25">
      <c r="P57" s="218"/>
      <c r="Q57" s="218"/>
      <c r="R57" s="218"/>
      <c r="S57" s="218"/>
      <c r="T57" s="218"/>
      <c r="V57" s="220"/>
      <c r="W57" s="220"/>
      <c r="X57" s="220"/>
      <c r="Y57" s="220"/>
      <c r="Z57" s="220"/>
      <c r="AA57" s="220"/>
      <c r="AB57" s="220"/>
      <c r="AC57" s="220"/>
      <c r="AD57" s="220"/>
      <c r="AE57" s="220"/>
      <c r="AF57" s="131"/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R57" s="224"/>
      <c r="BD57" s="201" t="str">
        <f t="shared" ca="1" si="35"/>
        <v/>
      </c>
      <c r="BO57" s="201" t="str">
        <f t="shared" ca="1" si="36"/>
        <v/>
      </c>
      <c r="BZ57" s="226"/>
      <c r="CA57" s="222"/>
      <c r="CR57" s="147"/>
      <c r="DU57" s="2"/>
      <c r="DV57" s="2"/>
      <c r="DW57" s="2"/>
    </row>
    <row r="58" spans="16:127" x14ac:dyDescent="0.25">
      <c r="P58" s="218"/>
      <c r="Q58" s="218"/>
      <c r="R58" s="218"/>
      <c r="S58" s="218"/>
      <c r="T58" s="218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131"/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R58" s="224"/>
      <c r="BD58" s="201" t="str">
        <f t="shared" ca="1" si="35"/>
        <v/>
      </c>
      <c r="BO58" s="201" t="str">
        <f t="shared" ca="1" si="36"/>
        <v/>
      </c>
      <c r="BZ58" s="226"/>
      <c r="CA58" s="222"/>
      <c r="CR58" s="147"/>
      <c r="DU58" s="2"/>
      <c r="DV58" s="2"/>
      <c r="DW58" s="2"/>
    </row>
    <row r="59" spans="16:127" x14ac:dyDescent="0.25">
      <c r="P59" s="218"/>
      <c r="Q59" s="218"/>
      <c r="R59" s="218"/>
      <c r="S59" s="218"/>
      <c r="T59" s="218"/>
      <c r="V59" s="220"/>
      <c r="W59" s="220"/>
      <c r="X59" s="220"/>
      <c r="Y59" s="220"/>
      <c r="Z59" s="220"/>
      <c r="AA59" s="220"/>
      <c r="AB59" s="220"/>
      <c r="AC59" s="220"/>
      <c r="AD59" s="220"/>
      <c r="AE59" s="220"/>
      <c r="AF59" s="131"/>
      <c r="AG59" s="222"/>
      <c r="AH59" s="222"/>
      <c r="AI59" s="222"/>
      <c r="AJ59" s="222"/>
      <c r="AK59" s="222"/>
      <c r="AL59" s="222"/>
      <c r="AM59" s="222"/>
      <c r="AN59" s="222"/>
      <c r="AO59" s="222"/>
      <c r="AP59" s="222"/>
      <c r="AR59" s="224"/>
      <c r="BD59" s="201" t="str">
        <f t="shared" ca="1" si="35"/>
        <v/>
      </c>
      <c r="BO59" s="201" t="str">
        <f t="shared" ca="1" si="36"/>
        <v/>
      </c>
      <c r="BZ59" s="226"/>
      <c r="CA59" s="222"/>
      <c r="CR59" s="147"/>
      <c r="DU59" s="2"/>
    </row>
    <row r="60" spans="16:127" x14ac:dyDescent="0.25">
      <c r="P60" s="218"/>
      <c r="Q60" s="218"/>
      <c r="R60" s="218"/>
      <c r="S60" s="218"/>
      <c r="T60" s="218"/>
      <c r="V60" s="220"/>
      <c r="W60" s="220"/>
      <c r="X60" s="220"/>
      <c r="Y60" s="220"/>
      <c r="Z60" s="220"/>
      <c r="AA60" s="220"/>
      <c r="AB60" s="220"/>
      <c r="AC60" s="220"/>
      <c r="AD60" s="220"/>
      <c r="AE60" s="220"/>
      <c r="AF60" s="131"/>
      <c r="AG60" s="222"/>
      <c r="AH60" s="222"/>
      <c r="AI60" s="222"/>
      <c r="AJ60" s="222"/>
      <c r="AK60" s="222"/>
      <c r="AL60" s="222"/>
      <c r="AM60" s="222"/>
      <c r="AN60" s="222"/>
      <c r="AO60" s="222"/>
      <c r="AP60" s="222"/>
      <c r="AR60" s="224"/>
      <c r="BD60" s="201" t="str">
        <f t="shared" ca="1" si="35"/>
        <v/>
      </c>
      <c r="BO60" s="201" t="str">
        <f t="shared" ca="1" si="36"/>
        <v/>
      </c>
      <c r="BZ60" s="226"/>
      <c r="CA60" s="222"/>
      <c r="CR60" s="147"/>
    </row>
    <row r="61" spans="16:127" x14ac:dyDescent="0.25">
      <c r="P61" s="218"/>
      <c r="Q61" s="218"/>
      <c r="R61" s="218"/>
      <c r="S61" s="218"/>
      <c r="T61" s="218"/>
      <c r="V61" s="220"/>
      <c r="W61" s="220"/>
      <c r="X61" s="220"/>
      <c r="Y61" s="220"/>
      <c r="Z61" s="220"/>
      <c r="AA61" s="220"/>
      <c r="AB61" s="220"/>
      <c r="AC61" s="220"/>
      <c r="AD61" s="220"/>
      <c r="AE61" s="220"/>
      <c r="AF61" s="131"/>
      <c r="AG61" s="222"/>
      <c r="AH61" s="222"/>
      <c r="AI61" s="222"/>
      <c r="AJ61" s="222"/>
      <c r="AK61" s="222"/>
      <c r="AL61" s="222"/>
      <c r="AM61" s="222"/>
      <c r="AN61" s="222"/>
      <c r="AO61" s="222"/>
      <c r="AP61" s="222"/>
      <c r="AR61" s="224"/>
      <c r="BD61" s="201" t="str">
        <f t="shared" ca="1" si="35"/>
        <v/>
      </c>
      <c r="BO61" s="201" t="str">
        <f t="shared" ca="1" si="36"/>
        <v/>
      </c>
      <c r="BZ61" s="226"/>
      <c r="CA61" s="222"/>
      <c r="CR61" s="147"/>
    </row>
    <row r="62" spans="16:127" x14ac:dyDescent="0.25">
      <c r="P62" s="218"/>
      <c r="Q62" s="218"/>
      <c r="R62" s="218"/>
      <c r="S62" s="218"/>
      <c r="T62" s="218"/>
      <c r="V62" s="220"/>
      <c r="W62" s="220"/>
      <c r="X62" s="220"/>
      <c r="Y62" s="220"/>
      <c r="Z62" s="220"/>
      <c r="AA62" s="220"/>
      <c r="AB62" s="220"/>
      <c r="AC62" s="220"/>
      <c r="AD62" s="220"/>
      <c r="AE62" s="220"/>
      <c r="AF62" s="131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R62" s="224"/>
      <c r="BD62" s="201" t="str">
        <f t="shared" ca="1" si="35"/>
        <v>-</v>
      </c>
      <c r="BO62" s="201" t="str">
        <f t="shared" ca="1" si="36"/>
        <v>-</v>
      </c>
      <c r="BZ62" s="226"/>
      <c r="CA62" s="222"/>
      <c r="CR62" s="147"/>
    </row>
    <row r="63" spans="16:127" x14ac:dyDescent="0.25">
      <c r="P63" s="218"/>
      <c r="Q63" s="218"/>
      <c r="R63" s="218"/>
      <c r="S63" s="218"/>
      <c r="T63" s="218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131"/>
      <c r="AG63" s="222"/>
      <c r="AH63" s="222"/>
      <c r="AI63" s="222"/>
      <c r="AJ63" s="222"/>
      <c r="AK63" s="222"/>
      <c r="AL63" s="222"/>
      <c r="AM63" s="222"/>
      <c r="AN63" s="222"/>
      <c r="AO63" s="222"/>
      <c r="AP63" s="222"/>
      <c r="AR63" s="224"/>
      <c r="BD63" s="201" t="str">
        <f t="shared" ca="1" si="35"/>
        <v>-</v>
      </c>
      <c r="BO63" s="201" t="str">
        <f t="shared" ca="1" si="36"/>
        <v>-</v>
      </c>
      <c r="BZ63" s="226"/>
      <c r="CA63" s="222"/>
      <c r="CR63" s="147"/>
    </row>
    <row r="64" spans="16:127" x14ac:dyDescent="0.25">
      <c r="P64" s="218"/>
      <c r="Q64" s="218"/>
      <c r="R64" s="218"/>
      <c r="S64" s="218"/>
      <c r="T64" s="218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131"/>
      <c r="AG64" s="222"/>
      <c r="AH64" s="222"/>
      <c r="AI64" s="222"/>
      <c r="AJ64" s="222"/>
      <c r="AK64" s="222"/>
      <c r="AL64" s="222"/>
      <c r="AM64" s="222"/>
      <c r="AN64" s="222"/>
      <c r="AO64" s="222"/>
      <c r="AP64" s="222"/>
      <c r="AR64" s="224"/>
      <c r="BD64" s="201" t="str">
        <f t="shared" ca="1" si="35"/>
        <v>-</v>
      </c>
      <c r="BO64" s="201" t="str">
        <f t="shared" ca="1" si="36"/>
        <v>-</v>
      </c>
      <c r="BZ64" s="226"/>
      <c r="CA64" s="222"/>
      <c r="CR64" s="147"/>
    </row>
    <row r="65" spans="16:96" x14ac:dyDescent="0.25">
      <c r="P65" s="218"/>
      <c r="Q65" s="218"/>
      <c r="R65" s="218"/>
      <c r="S65" s="218"/>
      <c r="T65" s="218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131"/>
      <c r="AG65" s="222"/>
      <c r="AH65" s="222"/>
      <c r="AI65" s="222"/>
      <c r="AJ65" s="222"/>
      <c r="AK65" s="222"/>
      <c r="AL65" s="222"/>
      <c r="AM65" s="222"/>
      <c r="AN65" s="222"/>
      <c r="AO65" s="222"/>
      <c r="AP65" s="222"/>
      <c r="AR65" s="224"/>
      <c r="BD65" s="201" t="str">
        <f t="shared" ca="1" si="35"/>
        <v>-</v>
      </c>
      <c r="BO65" s="201" t="str">
        <f ca="1">BH20</f>
        <v>-</v>
      </c>
      <c r="BZ65" s="226"/>
      <c r="CA65" s="222"/>
      <c r="CR65" s="147"/>
    </row>
    <row r="66" spans="16:96" x14ac:dyDescent="0.25">
      <c r="P66" s="218"/>
      <c r="Q66" s="218"/>
      <c r="R66" s="218"/>
      <c r="S66" s="218"/>
      <c r="T66" s="218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131"/>
      <c r="AG66" s="222"/>
      <c r="AH66" s="222"/>
      <c r="AI66" s="222"/>
      <c r="AJ66" s="222"/>
      <c r="AK66" s="222"/>
      <c r="AL66" s="222"/>
      <c r="AM66" s="222"/>
      <c r="AN66" s="222"/>
      <c r="AO66" s="222"/>
      <c r="AP66" s="222"/>
      <c r="AR66" s="224"/>
      <c r="BD66" s="201" t="str">
        <f t="shared" ca="1" si="35"/>
        <v>-</v>
      </c>
      <c r="BO66" s="201" t="str">
        <f t="shared" ca="1" si="36"/>
        <v>-</v>
      </c>
      <c r="BZ66" s="226"/>
      <c r="CA66" s="222"/>
      <c r="CR66" s="147"/>
    </row>
    <row r="67" spans="16:96" x14ac:dyDescent="0.25">
      <c r="P67" s="218"/>
      <c r="Q67" s="218"/>
      <c r="R67" s="218"/>
      <c r="S67" s="218"/>
      <c r="T67" s="218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131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R67" s="224"/>
      <c r="BD67" s="201" t="str">
        <f ca="1">AX7</f>
        <v/>
      </c>
      <c r="BO67" s="201" t="str">
        <f ca="1">BI7</f>
        <v/>
      </c>
      <c r="BZ67" s="226"/>
      <c r="CA67" s="222"/>
      <c r="CR67" s="147"/>
    </row>
    <row r="68" spans="16:96" x14ac:dyDescent="0.25">
      <c r="P68" s="218"/>
      <c r="Q68" s="218"/>
      <c r="R68" s="218"/>
      <c r="S68" s="218"/>
      <c r="T68" s="218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131"/>
      <c r="AG68" s="222"/>
      <c r="AH68" s="222"/>
      <c r="AI68" s="222"/>
      <c r="AJ68" s="222"/>
      <c r="AK68" s="222"/>
      <c r="AL68" s="222"/>
      <c r="AM68" s="222"/>
      <c r="AN68" s="222"/>
      <c r="AO68" s="222"/>
      <c r="AP68" s="222"/>
      <c r="AR68" s="224"/>
      <c r="BD68" s="201" t="str">
        <f t="shared" ref="BD68:BD81" ca="1" si="37">AX8</f>
        <v/>
      </c>
      <c r="BO68" s="201" t="str">
        <f t="shared" ref="BO68:BO81" ca="1" si="38">BI8</f>
        <v/>
      </c>
      <c r="BZ68" s="226"/>
      <c r="CA68" s="222"/>
      <c r="CR68" s="147"/>
    </row>
    <row r="69" spans="16:96" x14ac:dyDescent="0.25">
      <c r="P69" s="218"/>
      <c r="Q69" s="218"/>
      <c r="R69" s="218"/>
      <c r="S69" s="218"/>
      <c r="T69" s="218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131"/>
      <c r="AG69" s="222"/>
      <c r="AH69" s="222"/>
      <c r="AI69" s="222"/>
      <c r="AJ69" s="222"/>
      <c r="AK69" s="222"/>
      <c r="AL69" s="222"/>
      <c r="AM69" s="222"/>
      <c r="AN69" s="222"/>
      <c r="AO69" s="222"/>
      <c r="AP69" s="222"/>
      <c r="AR69" s="224"/>
      <c r="BD69" s="201" t="str">
        <f t="shared" ca="1" si="37"/>
        <v/>
      </c>
      <c r="BO69" s="201" t="str">
        <f t="shared" ca="1" si="38"/>
        <v/>
      </c>
      <c r="BZ69" s="226"/>
      <c r="CA69" s="222"/>
      <c r="CR69" s="147"/>
    </row>
    <row r="70" spans="16:96" x14ac:dyDescent="0.25">
      <c r="P70" s="218"/>
      <c r="Q70" s="218"/>
      <c r="R70" s="218"/>
      <c r="S70" s="218"/>
      <c r="T70" s="218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131"/>
      <c r="AG70" s="222"/>
      <c r="AH70" s="222"/>
      <c r="AI70" s="222"/>
      <c r="AJ70" s="222"/>
      <c r="AK70" s="222"/>
      <c r="AL70" s="222"/>
      <c r="AM70" s="222"/>
      <c r="AN70" s="222"/>
      <c r="AO70" s="222"/>
      <c r="AP70" s="222"/>
      <c r="AR70" s="224"/>
      <c r="BD70" s="201" t="str">
        <f t="shared" ca="1" si="37"/>
        <v/>
      </c>
      <c r="BO70" s="201" t="str">
        <f t="shared" ca="1" si="38"/>
        <v/>
      </c>
      <c r="BZ70" s="226"/>
      <c r="CA70" s="222"/>
      <c r="CR70" s="147"/>
    </row>
    <row r="71" spans="16:96" x14ac:dyDescent="0.25">
      <c r="P71" s="218"/>
      <c r="Q71" s="218"/>
      <c r="R71" s="218"/>
      <c r="S71" s="218"/>
      <c r="T71" s="218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131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R71" s="224"/>
      <c r="BD71" s="201" t="str">
        <f t="shared" ca="1" si="37"/>
        <v/>
      </c>
      <c r="BO71" s="201" t="str">
        <f t="shared" ca="1" si="38"/>
        <v/>
      </c>
      <c r="BZ71" s="226"/>
      <c r="CA71" s="222"/>
      <c r="CR71" s="147"/>
    </row>
    <row r="72" spans="16:96" x14ac:dyDescent="0.25">
      <c r="P72" s="218"/>
      <c r="Q72" s="218"/>
      <c r="R72" s="218"/>
      <c r="S72" s="218"/>
      <c r="T72" s="218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131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R72" s="224"/>
      <c r="BD72" s="201" t="str">
        <f t="shared" ca="1" si="37"/>
        <v/>
      </c>
      <c r="BO72" s="201" t="str">
        <f t="shared" ca="1" si="38"/>
        <v/>
      </c>
      <c r="BZ72" s="226"/>
      <c r="CA72" s="222"/>
      <c r="CR72" s="147"/>
    </row>
    <row r="73" spans="16:96" x14ac:dyDescent="0.25">
      <c r="P73" s="218"/>
      <c r="Q73" s="218"/>
      <c r="R73" s="218"/>
      <c r="S73" s="218"/>
      <c r="T73" s="218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131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R73" s="224"/>
      <c r="BD73" s="201" t="str">
        <f t="shared" ca="1" si="37"/>
        <v/>
      </c>
      <c r="BO73" s="201" t="str">
        <f t="shared" ca="1" si="38"/>
        <v/>
      </c>
      <c r="BZ73" s="226"/>
      <c r="CA73" s="222"/>
      <c r="CR73" s="147"/>
    </row>
    <row r="74" spans="16:96" x14ac:dyDescent="0.25">
      <c r="P74" s="218"/>
      <c r="Q74" s="218"/>
      <c r="R74" s="218"/>
      <c r="S74" s="218"/>
      <c r="T74" s="218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131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R74" s="224"/>
      <c r="BD74" s="201" t="str">
        <f t="shared" ca="1" si="37"/>
        <v/>
      </c>
      <c r="BO74" s="201" t="str">
        <f t="shared" ca="1" si="38"/>
        <v/>
      </c>
      <c r="BZ74" s="226"/>
      <c r="CA74" s="222"/>
      <c r="CR74" s="147"/>
    </row>
    <row r="75" spans="16:96" x14ac:dyDescent="0.25">
      <c r="P75" s="218"/>
      <c r="Q75" s="218"/>
      <c r="R75" s="218"/>
      <c r="S75" s="218"/>
      <c r="T75" s="218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131"/>
      <c r="AG75" s="222"/>
      <c r="AH75" s="222"/>
      <c r="AI75" s="222"/>
      <c r="AJ75" s="222"/>
      <c r="AK75" s="222"/>
      <c r="AL75" s="222"/>
      <c r="AM75" s="222"/>
      <c r="AN75" s="222"/>
      <c r="AO75" s="222"/>
      <c r="AP75" s="222"/>
      <c r="AR75" s="224"/>
      <c r="BD75" s="201" t="str">
        <f t="shared" ca="1" si="37"/>
        <v/>
      </c>
      <c r="BO75" s="201" t="str">
        <f t="shared" ca="1" si="38"/>
        <v/>
      </c>
      <c r="BZ75" s="226"/>
      <c r="CA75" s="222"/>
      <c r="CR75" s="147"/>
    </row>
    <row r="76" spans="16:96" x14ac:dyDescent="0.25">
      <c r="P76" s="218"/>
      <c r="Q76" s="218"/>
      <c r="R76" s="218"/>
      <c r="S76" s="218"/>
      <c r="T76" s="218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131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R76" s="224"/>
      <c r="BD76" s="201" t="str">
        <f t="shared" ca="1" si="37"/>
        <v/>
      </c>
      <c r="BO76" s="201" t="str">
        <f t="shared" ca="1" si="38"/>
        <v/>
      </c>
      <c r="BZ76" s="226"/>
      <c r="CA76" s="222"/>
      <c r="CR76" s="147"/>
    </row>
    <row r="77" spans="16:96" x14ac:dyDescent="0.25">
      <c r="P77" s="218"/>
      <c r="Q77" s="218"/>
      <c r="R77" s="218"/>
      <c r="S77" s="218"/>
      <c r="T77" s="218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131"/>
      <c r="AG77" s="222"/>
      <c r="AH77" s="222"/>
      <c r="AI77" s="222"/>
      <c r="AJ77" s="222"/>
      <c r="AK77" s="222"/>
      <c r="AL77" s="222"/>
      <c r="AM77" s="222"/>
      <c r="AN77" s="222"/>
      <c r="AO77" s="222"/>
      <c r="AP77" s="222"/>
      <c r="AR77" s="224"/>
      <c r="BD77" s="201" t="str">
        <f t="shared" ca="1" si="37"/>
        <v>-</v>
      </c>
      <c r="BO77" s="201" t="str">
        <f t="shared" ca="1" si="38"/>
        <v>-</v>
      </c>
      <c r="BZ77" s="226"/>
      <c r="CA77" s="222"/>
      <c r="CR77" s="147"/>
    </row>
    <row r="78" spans="16:96" x14ac:dyDescent="0.25">
      <c r="P78" s="218"/>
      <c r="Q78" s="218"/>
      <c r="R78" s="218"/>
      <c r="S78" s="218"/>
      <c r="T78" s="218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131"/>
      <c r="AG78" s="222"/>
      <c r="AH78" s="222"/>
      <c r="AI78" s="222"/>
      <c r="AJ78" s="222"/>
      <c r="AK78" s="222"/>
      <c r="AL78" s="222"/>
      <c r="AM78" s="222"/>
      <c r="AN78" s="222"/>
      <c r="AO78" s="222"/>
      <c r="AP78" s="222"/>
      <c r="AR78" s="224"/>
      <c r="BD78" s="201" t="str">
        <f t="shared" ca="1" si="37"/>
        <v>-</v>
      </c>
      <c r="BO78" s="201" t="str">
        <f t="shared" ca="1" si="38"/>
        <v>-</v>
      </c>
      <c r="BZ78" s="226"/>
      <c r="CA78" s="222"/>
      <c r="CR78" s="147"/>
    </row>
    <row r="79" spans="16:96" x14ac:dyDescent="0.25">
      <c r="P79" s="218"/>
      <c r="Q79" s="218"/>
      <c r="R79" s="218"/>
      <c r="S79" s="218"/>
      <c r="T79" s="218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131"/>
      <c r="AG79" s="222"/>
      <c r="AH79" s="222"/>
      <c r="AI79" s="222"/>
      <c r="AJ79" s="222"/>
      <c r="AK79" s="222"/>
      <c r="AL79" s="222"/>
      <c r="AM79" s="222"/>
      <c r="AN79" s="222"/>
      <c r="AO79" s="222"/>
      <c r="AP79" s="222"/>
      <c r="AR79" s="224"/>
      <c r="BD79" s="201" t="str">
        <f t="shared" ca="1" si="37"/>
        <v>-</v>
      </c>
      <c r="BO79" s="201" t="str">
        <f t="shared" ca="1" si="38"/>
        <v>-</v>
      </c>
      <c r="BZ79" s="226"/>
      <c r="CA79" s="222"/>
      <c r="CR79" s="147"/>
    </row>
    <row r="80" spans="16:96" x14ac:dyDescent="0.25">
      <c r="P80" s="218"/>
      <c r="Q80" s="218"/>
      <c r="R80" s="218"/>
      <c r="S80" s="218"/>
      <c r="T80" s="218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131"/>
      <c r="AG80" s="222"/>
      <c r="AH80" s="222"/>
      <c r="AI80" s="222"/>
      <c r="AJ80" s="222"/>
      <c r="AK80" s="222"/>
      <c r="AL80" s="222"/>
      <c r="AM80" s="222"/>
      <c r="AN80" s="222"/>
      <c r="AO80" s="222"/>
      <c r="AP80" s="222"/>
      <c r="AR80" s="224"/>
      <c r="BD80" s="201" t="str">
        <f t="shared" ca="1" si="37"/>
        <v>-</v>
      </c>
      <c r="BO80" s="201" t="str">
        <f t="shared" ca="1" si="38"/>
        <v>-</v>
      </c>
      <c r="BZ80" s="226"/>
      <c r="CA80" s="222"/>
      <c r="CR80" s="147"/>
    </row>
    <row r="81" spans="16:96" x14ac:dyDescent="0.25">
      <c r="P81" s="218"/>
      <c r="Q81" s="218"/>
      <c r="R81" s="218"/>
      <c r="S81" s="218"/>
      <c r="T81" s="218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131"/>
      <c r="AG81" s="222"/>
      <c r="AH81" s="222"/>
      <c r="AI81" s="222"/>
      <c r="AJ81" s="222"/>
      <c r="AK81" s="222"/>
      <c r="AL81" s="222"/>
      <c r="AM81" s="222"/>
      <c r="AN81" s="222"/>
      <c r="AO81" s="222"/>
      <c r="AP81" s="222"/>
      <c r="AR81" s="224"/>
      <c r="BD81" s="201" t="str">
        <f t="shared" ca="1" si="37"/>
        <v>-</v>
      </c>
      <c r="BO81" s="201" t="str">
        <f t="shared" ca="1" si="38"/>
        <v>-</v>
      </c>
      <c r="BZ81" s="226"/>
      <c r="CA81" s="222"/>
      <c r="CR81" s="147"/>
    </row>
    <row r="82" spans="16:96" x14ac:dyDescent="0.25">
      <c r="P82" s="218"/>
      <c r="Q82" s="218"/>
      <c r="R82" s="218"/>
      <c r="S82" s="218"/>
      <c r="T82" s="218"/>
      <c r="V82" s="220"/>
      <c r="W82" s="220"/>
      <c r="X82" s="220"/>
      <c r="Y82" s="220"/>
      <c r="Z82" s="220"/>
      <c r="AA82" s="220"/>
      <c r="AB82" s="220"/>
      <c r="AC82" s="220"/>
      <c r="AD82" s="220"/>
      <c r="AE82" s="220"/>
      <c r="AF82" s="131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R82" s="224"/>
      <c r="BD82" s="201" t="str">
        <f ca="1">AY7</f>
        <v/>
      </c>
      <c r="BO82" s="201" t="str">
        <f ca="1">BJ7</f>
        <v/>
      </c>
      <c r="BZ82" s="226"/>
      <c r="CA82" s="222"/>
      <c r="CR82" s="147"/>
    </row>
    <row r="83" spans="16:96" x14ac:dyDescent="0.25">
      <c r="P83" s="218"/>
      <c r="Q83" s="218"/>
      <c r="R83" s="218"/>
      <c r="S83" s="218"/>
      <c r="T83" s="218"/>
      <c r="V83" s="220"/>
      <c r="W83" s="220"/>
      <c r="X83" s="220"/>
      <c r="Y83" s="220"/>
      <c r="Z83" s="220"/>
      <c r="AA83" s="220"/>
      <c r="AB83" s="220"/>
      <c r="AC83" s="220"/>
      <c r="AD83" s="220"/>
      <c r="AE83" s="220"/>
      <c r="AF83" s="131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R83" s="224"/>
      <c r="BD83" s="201" t="str">
        <f t="shared" ref="BD83:BD96" ca="1" si="39">AY8</f>
        <v/>
      </c>
      <c r="BO83" s="201" t="str">
        <f t="shared" ref="BO83:BO96" ca="1" si="40">BJ8</f>
        <v/>
      </c>
      <c r="BZ83" s="226"/>
      <c r="CA83" s="222"/>
      <c r="CR83" s="147"/>
    </row>
    <row r="84" spans="16:96" x14ac:dyDescent="0.25">
      <c r="P84" s="218"/>
      <c r="Q84" s="218"/>
      <c r="R84" s="218"/>
      <c r="S84" s="218"/>
      <c r="T84" s="218"/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131"/>
      <c r="AG84" s="222"/>
      <c r="AH84" s="222"/>
      <c r="AI84" s="222"/>
      <c r="AJ84" s="222"/>
      <c r="AK84" s="222"/>
      <c r="AL84" s="222"/>
      <c r="AM84" s="222"/>
      <c r="AN84" s="222"/>
      <c r="AO84" s="222"/>
      <c r="AP84" s="222"/>
      <c r="AR84" s="224"/>
      <c r="BD84" s="201" t="str">
        <f t="shared" ca="1" si="39"/>
        <v/>
      </c>
      <c r="BO84" s="201" t="str">
        <f t="shared" ca="1" si="40"/>
        <v/>
      </c>
      <c r="BZ84" s="226"/>
      <c r="CA84" s="222"/>
      <c r="CR84" s="147"/>
    </row>
    <row r="85" spans="16:96" x14ac:dyDescent="0.25">
      <c r="P85" s="218"/>
      <c r="Q85" s="218"/>
      <c r="R85" s="218"/>
      <c r="S85" s="218"/>
      <c r="T85" s="218"/>
      <c r="V85" s="220"/>
      <c r="W85" s="220"/>
      <c r="X85" s="220"/>
      <c r="Y85" s="220"/>
      <c r="Z85" s="220"/>
      <c r="AA85" s="220"/>
      <c r="AB85" s="220"/>
      <c r="AC85" s="220"/>
      <c r="AD85" s="220"/>
      <c r="AE85" s="220"/>
      <c r="AF85" s="131"/>
      <c r="AG85" s="222"/>
      <c r="AH85" s="222"/>
      <c r="AI85" s="222"/>
      <c r="AJ85" s="222"/>
      <c r="AK85" s="222"/>
      <c r="AL85" s="222"/>
      <c r="AM85" s="222"/>
      <c r="AN85" s="222"/>
      <c r="AO85" s="222"/>
      <c r="AP85" s="222"/>
      <c r="AR85" s="224"/>
      <c r="BD85" s="201" t="str">
        <f t="shared" ca="1" si="39"/>
        <v/>
      </c>
      <c r="BO85" s="201" t="str">
        <f t="shared" ca="1" si="40"/>
        <v/>
      </c>
      <c r="BZ85" s="226"/>
      <c r="CA85" s="222"/>
      <c r="CR85" s="147"/>
    </row>
    <row r="86" spans="16:96" x14ac:dyDescent="0.25">
      <c r="P86" s="218"/>
      <c r="Q86" s="218"/>
      <c r="R86" s="218"/>
      <c r="S86" s="218"/>
      <c r="T86" s="218"/>
      <c r="V86" s="220"/>
      <c r="W86" s="220"/>
      <c r="X86" s="220"/>
      <c r="Y86" s="220"/>
      <c r="Z86" s="220"/>
      <c r="AA86" s="220"/>
      <c r="AB86" s="220"/>
      <c r="AC86" s="220"/>
      <c r="AD86" s="220"/>
      <c r="AE86" s="220"/>
      <c r="AF86" s="131"/>
      <c r="AG86" s="222"/>
      <c r="AH86" s="222"/>
      <c r="AI86" s="222"/>
      <c r="AJ86" s="222"/>
      <c r="AK86" s="222"/>
      <c r="AL86" s="222"/>
      <c r="AM86" s="222"/>
      <c r="AN86" s="222"/>
      <c r="AO86" s="222"/>
      <c r="AP86" s="222"/>
      <c r="AR86" s="224"/>
      <c r="BD86" s="201" t="str">
        <f t="shared" ca="1" si="39"/>
        <v/>
      </c>
      <c r="BO86" s="201" t="str">
        <f t="shared" ca="1" si="40"/>
        <v/>
      </c>
      <c r="BZ86" s="226"/>
      <c r="CA86" s="222"/>
      <c r="CR86" s="147"/>
    </row>
    <row r="87" spans="16:96" x14ac:dyDescent="0.25">
      <c r="P87" s="218"/>
      <c r="Q87" s="218"/>
      <c r="R87" s="218"/>
      <c r="S87" s="218"/>
      <c r="T87" s="218"/>
      <c r="V87" s="220"/>
      <c r="W87" s="220"/>
      <c r="X87" s="220"/>
      <c r="Y87" s="220"/>
      <c r="Z87" s="220"/>
      <c r="AA87" s="220"/>
      <c r="AB87" s="220"/>
      <c r="AC87" s="220"/>
      <c r="AD87" s="220"/>
      <c r="AE87" s="220"/>
      <c r="AF87" s="131"/>
      <c r="AG87" s="222"/>
      <c r="AH87" s="222"/>
      <c r="AI87" s="222"/>
      <c r="AJ87" s="222"/>
      <c r="AK87" s="222"/>
      <c r="AL87" s="222"/>
      <c r="AM87" s="222"/>
      <c r="AN87" s="222"/>
      <c r="AO87" s="222"/>
      <c r="AP87" s="222"/>
      <c r="AR87" s="224"/>
      <c r="BD87" s="201" t="str">
        <f t="shared" ca="1" si="39"/>
        <v/>
      </c>
      <c r="BO87" s="201" t="str">
        <f t="shared" ca="1" si="40"/>
        <v/>
      </c>
      <c r="BZ87" s="226"/>
      <c r="CA87" s="222"/>
      <c r="CR87" s="147"/>
    </row>
    <row r="88" spans="16:96" x14ac:dyDescent="0.25">
      <c r="P88" s="218"/>
      <c r="Q88" s="218"/>
      <c r="R88" s="218"/>
      <c r="S88" s="218"/>
      <c r="T88" s="218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131"/>
      <c r="AG88" s="222"/>
      <c r="AH88" s="222"/>
      <c r="AI88" s="222"/>
      <c r="AJ88" s="222"/>
      <c r="AK88" s="222"/>
      <c r="AL88" s="222"/>
      <c r="AM88" s="222"/>
      <c r="AN88" s="222"/>
      <c r="AO88" s="222"/>
      <c r="AP88" s="222"/>
      <c r="AR88" s="224"/>
      <c r="BD88" s="201" t="str">
        <f t="shared" ca="1" si="39"/>
        <v/>
      </c>
      <c r="BO88" s="201" t="str">
        <f t="shared" ca="1" si="40"/>
        <v/>
      </c>
      <c r="BZ88" s="226"/>
      <c r="CA88" s="222"/>
      <c r="CR88" s="147"/>
    </row>
    <row r="89" spans="16:96" x14ac:dyDescent="0.25">
      <c r="P89" s="218"/>
      <c r="Q89" s="218"/>
      <c r="R89" s="218"/>
      <c r="S89" s="218"/>
      <c r="T89" s="218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131"/>
      <c r="AG89" s="222"/>
      <c r="AH89" s="222"/>
      <c r="AI89" s="222"/>
      <c r="AJ89" s="222"/>
      <c r="AK89" s="222"/>
      <c r="AL89" s="222"/>
      <c r="AM89" s="222"/>
      <c r="AN89" s="222"/>
      <c r="AO89" s="222"/>
      <c r="AP89" s="222"/>
      <c r="AR89" s="224"/>
      <c r="BD89" s="201" t="str">
        <f t="shared" ca="1" si="39"/>
        <v/>
      </c>
      <c r="BO89" s="201" t="str">
        <f t="shared" ca="1" si="40"/>
        <v/>
      </c>
      <c r="BZ89" s="226"/>
      <c r="CA89" s="222"/>
      <c r="CR89" s="147"/>
    </row>
    <row r="90" spans="16:96" x14ac:dyDescent="0.25">
      <c r="P90" s="218"/>
      <c r="Q90" s="218"/>
      <c r="R90" s="218"/>
      <c r="S90" s="218"/>
      <c r="T90" s="218"/>
      <c r="V90" s="220"/>
      <c r="W90" s="220"/>
      <c r="X90" s="220"/>
      <c r="Y90" s="220"/>
      <c r="Z90" s="220"/>
      <c r="AA90" s="220"/>
      <c r="AB90" s="220"/>
      <c r="AC90" s="220"/>
      <c r="AD90" s="220"/>
      <c r="AE90" s="220"/>
      <c r="AF90" s="131"/>
      <c r="AG90" s="222"/>
      <c r="AH90" s="222"/>
      <c r="AI90" s="222"/>
      <c r="AJ90" s="222"/>
      <c r="AK90" s="222"/>
      <c r="AL90" s="222"/>
      <c r="AM90" s="222"/>
      <c r="AN90" s="222"/>
      <c r="AO90" s="222"/>
      <c r="AP90" s="222"/>
      <c r="AR90" s="224"/>
      <c r="BD90" s="201" t="str">
        <f t="shared" ca="1" si="39"/>
        <v/>
      </c>
      <c r="BO90" s="201" t="str">
        <f t="shared" ca="1" si="40"/>
        <v/>
      </c>
      <c r="BZ90" s="226"/>
      <c r="CA90" s="222"/>
      <c r="CR90" s="147"/>
    </row>
    <row r="91" spans="16:96" x14ac:dyDescent="0.25">
      <c r="P91" s="218"/>
      <c r="Q91" s="218"/>
      <c r="R91" s="218"/>
      <c r="S91" s="218"/>
      <c r="T91" s="218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131"/>
      <c r="AG91" s="222"/>
      <c r="AH91" s="222"/>
      <c r="AI91" s="222"/>
      <c r="AJ91" s="222"/>
      <c r="AK91" s="222"/>
      <c r="AL91" s="222"/>
      <c r="AM91" s="222"/>
      <c r="AN91" s="222"/>
      <c r="AO91" s="222"/>
      <c r="AP91" s="222"/>
      <c r="AR91" s="224"/>
      <c r="BD91" s="201" t="str">
        <f t="shared" ca="1" si="39"/>
        <v/>
      </c>
      <c r="BO91" s="201" t="str">
        <f t="shared" ca="1" si="40"/>
        <v/>
      </c>
      <c r="BZ91" s="226"/>
      <c r="CA91" s="222"/>
      <c r="CR91" s="147"/>
    </row>
    <row r="92" spans="16:96" x14ac:dyDescent="0.25">
      <c r="P92" s="218"/>
      <c r="Q92" s="218"/>
      <c r="R92" s="218"/>
      <c r="S92" s="218"/>
      <c r="T92" s="218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131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R92" s="224"/>
      <c r="BD92" s="201" t="str">
        <f t="shared" ca="1" si="39"/>
        <v>-</v>
      </c>
      <c r="BO92" s="201" t="str">
        <f t="shared" ca="1" si="40"/>
        <v>-</v>
      </c>
      <c r="BZ92" s="226"/>
      <c r="CA92" s="222"/>
      <c r="CR92" s="147"/>
    </row>
    <row r="93" spans="16:96" x14ac:dyDescent="0.25">
      <c r="P93" s="218"/>
      <c r="Q93" s="218"/>
      <c r="R93" s="218"/>
      <c r="S93" s="218"/>
      <c r="T93" s="218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131"/>
      <c r="AG93" s="222"/>
      <c r="AH93" s="222"/>
      <c r="AI93" s="222"/>
      <c r="AJ93" s="222"/>
      <c r="AK93" s="222"/>
      <c r="AL93" s="222"/>
      <c r="AM93" s="222"/>
      <c r="AN93" s="222"/>
      <c r="AO93" s="222"/>
      <c r="AP93" s="222"/>
      <c r="AR93" s="224"/>
      <c r="BD93" s="201" t="str">
        <f t="shared" ca="1" si="39"/>
        <v>-</v>
      </c>
      <c r="BO93" s="201" t="str">
        <f t="shared" ca="1" si="40"/>
        <v>-</v>
      </c>
      <c r="BZ93" s="226"/>
      <c r="CA93" s="222"/>
      <c r="CR93" s="147"/>
    </row>
    <row r="94" spans="16:96" x14ac:dyDescent="0.25">
      <c r="P94" s="218"/>
      <c r="Q94" s="218"/>
      <c r="R94" s="218"/>
      <c r="S94" s="218"/>
      <c r="T94" s="218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131"/>
      <c r="AG94" s="222"/>
      <c r="AH94" s="222"/>
      <c r="AI94" s="222"/>
      <c r="AJ94" s="222"/>
      <c r="AK94" s="222"/>
      <c r="AL94" s="222"/>
      <c r="AM94" s="222"/>
      <c r="AN94" s="222"/>
      <c r="AO94" s="222"/>
      <c r="AP94" s="222"/>
      <c r="AR94" s="224"/>
      <c r="BD94" s="201" t="str">
        <f t="shared" ca="1" si="39"/>
        <v>-</v>
      </c>
      <c r="BO94" s="201" t="str">
        <f t="shared" ca="1" si="40"/>
        <v>-</v>
      </c>
      <c r="BZ94" s="226"/>
      <c r="CA94" s="222"/>
      <c r="CR94" s="147"/>
    </row>
    <row r="95" spans="16:96" x14ac:dyDescent="0.25">
      <c r="P95" s="218"/>
      <c r="Q95" s="218"/>
      <c r="R95" s="218"/>
      <c r="S95" s="218"/>
      <c r="T95" s="218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131"/>
      <c r="AG95" s="222"/>
      <c r="AH95" s="222"/>
      <c r="AI95" s="222"/>
      <c r="AJ95" s="222"/>
      <c r="AK95" s="222"/>
      <c r="AL95" s="222"/>
      <c r="AM95" s="222"/>
      <c r="AN95" s="222"/>
      <c r="AO95" s="222"/>
      <c r="AP95" s="222"/>
      <c r="AR95" s="224"/>
      <c r="BD95" s="201" t="str">
        <f t="shared" ca="1" si="39"/>
        <v>-</v>
      </c>
      <c r="BO95" s="201" t="str">
        <f t="shared" ca="1" si="40"/>
        <v>-</v>
      </c>
      <c r="BZ95" s="226"/>
      <c r="CA95" s="222"/>
      <c r="CR95" s="147"/>
    </row>
    <row r="96" spans="16:96" x14ac:dyDescent="0.25">
      <c r="P96" s="218"/>
      <c r="Q96" s="218"/>
      <c r="R96" s="218"/>
      <c r="S96" s="218"/>
      <c r="T96" s="218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131"/>
      <c r="AG96" s="222"/>
      <c r="AH96" s="222"/>
      <c r="AI96" s="222"/>
      <c r="AJ96" s="222"/>
      <c r="AK96" s="222"/>
      <c r="AL96" s="222"/>
      <c r="AM96" s="222"/>
      <c r="AN96" s="222"/>
      <c r="AO96" s="222"/>
      <c r="AP96" s="222"/>
      <c r="AR96" s="224"/>
      <c r="BD96" s="201" t="str">
        <f t="shared" ca="1" si="39"/>
        <v>-</v>
      </c>
      <c r="BO96" s="201" t="str">
        <f t="shared" ca="1" si="40"/>
        <v>-</v>
      </c>
      <c r="BZ96" s="226"/>
      <c r="CA96" s="222"/>
      <c r="CR96" s="147"/>
    </row>
    <row r="97" spans="16:96" x14ac:dyDescent="0.25">
      <c r="P97" s="218"/>
      <c r="Q97" s="218"/>
      <c r="R97" s="218"/>
      <c r="S97" s="218"/>
      <c r="T97" s="218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131"/>
      <c r="AG97" s="222"/>
      <c r="AH97" s="222"/>
      <c r="AI97" s="222"/>
      <c r="AJ97" s="222"/>
      <c r="AK97" s="222"/>
      <c r="AL97" s="222"/>
      <c r="AM97" s="222"/>
      <c r="AN97" s="222"/>
      <c r="AO97" s="222"/>
      <c r="AP97" s="222"/>
      <c r="AR97" s="224"/>
      <c r="BD97" s="201" t="str">
        <f ca="1">AZ7</f>
        <v/>
      </c>
      <c r="BO97" s="201" t="str">
        <f ca="1">BK7</f>
        <v/>
      </c>
      <c r="BZ97" s="226"/>
      <c r="CA97" s="222"/>
      <c r="CR97" s="147"/>
    </row>
    <row r="98" spans="16:96" x14ac:dyDescent="0.25">
      <c r="P98" s="218"/>
      <c r="Q98" s="218"/>
      <c r="R98" s="218"/>
      <c r="S98" s="218"/>
      <c r="T98" s="218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131"/>
      <c r="AG98" s="222"/>
      <c r="AH98" s="222"/>
      <c r="AI98" s="222"/>
      <c r="AJ98" s="222"/>
      <c r="AK98" s="222"/>
      <c r="AL98" s="222"/>
      <c r="AM98" s="222"/>
      <c r="AN98" s="222"/>
      <c r="AO98" s="222"/>
      <c r="AP98" s="222"/>
      <c r="AR98" s="224"/>
      <c r="BD98" s="201" t="str">
        <f t="shared" ref="BD98:BD111" ca="1" si="41">AZ8</f>
        <v/>
      </c>
      <c r="BO98" s="201" t="str">
        <f t="shared" ref="BO98:BO111" ca="1" si="42">BK8</f>
        <v/>
      </c>
      <c r="BZ98" s="226"/>
      <c r="CA98" s="222"/>
      <c r="CR98" s="147"/>
    </row>
    <row r="99" spans="16:96" x14ac:dyDescent="0.25">
      <c r="P99" s="218"/>
      <c r="Q99" s="218"/>
      <c r="R99" s="218"/>
      <c r="S99" s="218"/>
      <c r="T99" s="218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131"/>
      <c r="AG99" s="222"/>
      <c r="AH99" s="222"/>
      <c r="AI99" s="222"/>
      <c r="AJ99" s="222"/>
      <c r="AK99" s="222"/>
      <c r="AL99" s="222"/>
      <c r="AM99" s="222"/>
      <c r="AN99" s="222"/>
      <c r="AO99" s="222"/>
      <c r="AP99" s="222"/>
      <c r="AR99" s="224"/>
      <c r="BD99" s="201" t="str">
        <f t="shared" ca="1" si="41"/>
        <v/>
      </c>
      <c r="BO99" s="201" t="str">
        <f t="shared" ca="1" si="42"/>
        <v/>
      </c>
      <c r="BZ99" s="226"/>
      <c r="CA99" s="222"/>
      <c r="CR99" s="147"/>
    </row>
    <row r="100" spans="16:96" x14ac:dyDescent="0.25">
      <c r="P100" s="218"/>
      <c r="Q100" s="218"/>
      <c r="R100" s="218"/>
      <c r="S100" s="218"/>
      <c r="T100" s="218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131"/>
      <c r="AG100" s="222"/>
      <c r="AH100" s="222"/>
      <c r="AI100" s="222"/>
      <c r="AJ100" s="222"/>
      <c r="AK100" s="222"/>
      <c r="AL100" s="222"/>
      <c r="AM100" s="222"/>
      <c r="AN100" s="222"/>
      <c r="AO100" s="222"/>
      <c r="AP100" s="222"/>
      <c r="AR100" s="224"/>
      <c r="BD100" s="201" t="str">
        <f t="shared" ca="1" si="41"/>
        <v/>
      </c>
      <c r="BO100" s="201" t="str">
        <f t="shared" ca="1" si="42"/>
        <v/>
      </c>
      <c r="BZ100" s="226"/>
      <c r="CA100" s="222"/>
      <c r="CR100" s="147"/>
    </row>
    <row r="101" spans="16:96" x14ac:dyDescent="0.25">
      <c r="P101" s="218"/>
      <c r="Q101" s="218"/>
      <c r="R101" s="218"/>
      <c r="S101" s="218"/>
      <c r="T101" s="218"/>
      <c r="V101" s="220"/>
      <c r="W101" s="220"/>
      <c r="X101" s="220"/>
      <c r="Y101" s="220"/>
      <c r="Z101" s="220"/>
      <c r="AA101" s="220"/>
      <c r="AB101" s="220"/>
      <c r="AC101" s="220"/>
      <c r="AD101" s="220"/>
      <c r="AE101" s="220"/>
      <c r="AF101" s="131"/>
      <c r="AG101" s="222"/>
      <c r="AH101" s="222"/>
      <c r="AI101" s="222"/>
      <c r="AJ101" s="222"/>
      <c r="AK101" s="222"/>
      <c r="AL101" s="222"/>
      <c r="AM101" s="222"/>
      <c r="AN101" s="222"/>
      <c r="AO101" s="222"/>
      <c r="AP101" s="222"/>
      <c r="AR101" s="224"/>
      <c r="BD101" s="201" t="str">
        <f t="shared" ca="1" si="41"/>
        <v/>
      </c>
      <c r="BO101" s="201" t="str">
        <f t="shared" ca="1" si="42"/>
        <v/>
      </c>
      <c r="BZ101" s="226"/>
      <c r="CA101" s="222"/>
      <c r="CR101" s="147"/>
    </row>
    <row r="102" spans="16:96" x14ac:dyDescent="0.25">
      <c r="P102" s="218"/>
      <c r="Q102" s="218"/>
      <c r="R102" s="218"/>
      <c r="S102" s="218"/>
      <c r="T102" s="218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131"/>
      <c r="AG102" s="222"/>
      <c r="AH102" s="222"/>
      <c r="AI102" s="222"/>
      <c r="AJ102" s="222"/>
      <c r="AK102" s="222"/>
      <c r="AL102" s="222"/>
      <c r="AM102" s="222"/>
      <c r="AN102" s="222"/>
      <c r="AO102" s="222"/>
      <c r="AP102" s="222"/>
      <c r="AR102" s="224"/>
      <c r="BD102" s="201" t="str">
        <f t="shared" ca="1" si="41"/>
        <v/>
      </c>
      <c r="BO102" s="201" t="str">
        <f t="shared" ca="1" si="42"/>
        <v/>
      </c>
      <c r="BZ102" s="226"/>
      <c r="CA102" s="222"/>
      <c r="CR102" s="147"/>
    </row>
    <row r="103" spans="16:96" x14ac:dyDescent="0.25">
      <c r="P103" s="218"/>
      <c r="Q103" s="218"/>
      <c r="R103" s="218"/>
      <c r="S103" s="218"/>
      <c r="T103" s="218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131"/>
      <c r="AG103" s="222"/>
      <c r="AH103" s="222"/>
      <c r="AI103" s="222"/>
      <c r="AJ103" s="222"/>
      <c r="AK103" s="222"/>
      <c r="AL103" s="222"/>
      <c r="AM103" s="222"/>
      <c r="AN103" s="222"/>
      <c r="AO103" s="222"/>
      <c r="AP103" s="222"/>
      <c r="AR103" s="224"/>
      <c r="BD103" s="201" t="str">
        <f t="shared" ca="1" si="41"/>
        <v/>
      </c>
      <c r="BO103" s="201" t="str">
        <f t="shared" ca="1" si="42"/>
        <v/>
      </c>
      <c r="BZ103" s="226"/>
      <c r="CA103" s="222"/>
      <c r="CR103" s="147"/>
    </row>
    <row r="104" spans="16:96" x14ac:dyDescent="0.25">
      <c r="P104" s="218"/>
      <c r="Q104" s="218"/>
      <c r="R104" s="218"/>
      <c r="S104" s="218"/>
      <c r="T104" s="218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131"/>
      <c r="AG104" s="222"/>
      <c r="AH104" s="222"/>
      <c r="AI104" s="222"/>
      <c r="AJ104" s="222"/>
      <c r="AK104" s="222"/>
      <c r="AL104" s="222"/>
      <c r="AM104" s="222"/>
      <c r="AN104" s="222"/>
      <c r="AO104" s="222"/>
      <c r="AP104" s="222"/>
      <c r="AR104" s="224"/>
      <c r="BD104" s="201" t="str">
        <f t="shared" ca="1" si="41"/>
        <v/>
      </c>
      <c r="BO104" s="201" t="str">
        <f t="shared" ca="1" si="42"/>
        <v/>
      </c>
      <c r="BZ104" s="226"/>
      <c r="CA104" s="222"/>
      <c r="CR104" s="147"/>
    </row>
    <row r="105" spans="16:96" x14ac:dyDescent="0.25">
      <c r="P105" s="218"/>
      <c r="Q105" s="218"/>
      <c r="R105" s="218"/>
      <c r="S105" s="218"/>
      <c r="T105" s="218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131"/>
      <c r="AG105" s="222"/>
      <c r="AH105" s="222"/>
      <c r="AI105" s="222"/>
      <c r="AJ105" s="222"/>
      <c r="AK105" s="222"/>
      <c r="AL105" s="222"/>
      <c r="AM105" s="222"/>
      <c r="AN105" s="222"/>
      <c r="AO105" s="222"/>
      <c r="AP105" s="222"/>
      <c r="AR105" s="224"/>
      <c r="BD105" s="201" t="str">
        <f t="shared" ca="1" si="41"/>
        <v/>
      </c>
      <c r="BO105" s="201" t="str">
        <f t="shared" ca="1" si="42"/>
        <v/>
      </c>
      <c r="BZ105" s="226"/>
      <c r="CA105" s="222"/>
      <c r="CR105" s="147"/>
    </row>
    <row r="106" spans="16:96" x14ac:dyDescent="0.25">
      <c r="P106" s="218"/>
      <c r="Q106" s="218"/>
      <c r="R106" s="218"/>
      <c r="S106" s="218"/>
      <c r="T106" s="218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131"/>
      <c r="AG106" s="222"/>
      <c r="AH106" s="222"/>
      <c r="AI106" s="222"/>
      <c r="AJ106" s="222"/>
      <c r="AK106" s="222"/>
      <c r="AL106" s="222"/>
      <c r="AM106" s="222"/>
      <c r="AN106" s="222"/>
      <c r="AO106" s="222"/>
      <c r="AP106" s="222"/>
      <c r="AR106" s="224"/>
      <c r="BD106" s="201" t="str">
        <f t="shared" ca="1" si="41"/>
        <v/>
      </c>
      <c r="BO106" s="201" t="str">
        <f t="shared" ca="1" si="42"/>
        <v/>
      </c>
      <c r="BZ106" s="226"/>
      <c r="CA106" s="222"/>
      <c r="CR106" s="147"/>
    </row>
    <row r="107" spans="16:96" x14ac:dyDescent="0.25">
      <c r="P107" s="218"/>
      <c r="Q107" s="218"/>
      <c r="R107" s="218"/>
      <c r="S107" s="218"/>
      <c r="T107" s="218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131"/>
      <c r="AG107" s="222"/>
      <c r="AH107" s="222"/>
      <c r="AI107" s="222"/>
      <c r="AJ107" s="222"/>
      <c r="AK107" s="222"/>
      <c r="AL107" s="222"/>
      <c r="AM107" s="222"/>
      <c r="AN107" s="222"/>
      <c r="AO107" s="222"/>
      <c r="AP107" s="222"/>
      <c r="AR107" s="224"/>
      <c r="BD107" s="201" t="str">
        <f t="shared" ca="1" si="41"/>
        <v>-</v>
      </c>
      <c r="BO107" s="201" t="str">
        <f t="shared" ca="1" si="42"/>
        <v>-</v>
      </c>
      <c r="BZ107" s="226"/>
      <c r="CA107" s="222"/>
      <c r="CR107" s="147"/>
    </row>
    <row r="108" spans="16:96" x14ac:dyDescent="0.25">
      <c r="P108" s="218"/>
      <c r="Q108" s="218"/>
      <c r="R108" s="218"/>
      <c r="S108" s="218"/>
      <c r="T108" s="218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131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R108" s="224"/>
      <c r="BD108" s="201" t="str">
        <f t="shared" ca="1" si="41"/>
        <v>-</v>
      </c>
      <c r="BO108" s="201" t="str">
        <f t="shared" ca="1" si="42"/>
        <v>-</v>
      </c>
      <c r="BZ108" s="226"/>
      <c r="CA108" s="222"/>
      <c r="CR108" s="147"/>
    </row>
    <row r="109" spans="16:96" x14ac:dyDescent="0.25">
      <c r="P109" s="218"/>
      <c r="Q109" s="218"/>
      <c r="R109" s="218"/>
      <c r="S109" s="218"/>
      <c r="T109" s="218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131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R109" s="224"/>
      <c r="BD109" s="201" t="str">
        <f t="shared" ca="1" si="41"/>
        <v>-</v>
      </c>
      <c r="BO109" s="201" t="str">
        <f t="shared" ca="1" si="42"/>
        <v>-</v>
      </c>
      <c r="BZ109" s="226"/>
      <c r="CA109" s="222"/>
      <c r="CR109" s="147"/>
    </row>
    <row r="110" spans="16:96" x14ac:dyDescent="0.25">
      <c r="P110" s="218"/>
      <c r="Q110" s="218"/>
      <c r="R110" s="218"/>
      <c r="S110" s="218"/>
      <c r="T110" s="218"/>
      <c r="V110" s="220"/>
      <c r="W110" s="220"/>
      <c r="X110" s="220"/>
      <c r="Y110" s="220"/>
      <c r="Z110" s="220"/>
      <c r="AA110" s="220"/>
      <c r="AB110" s="220"/>
      <c r="AC110" s="220"/>
      <c r="AD110" s="220"/>
      <c r="AE110" s="220"/>
      <c r="AF110" s="131"/>
      <c r="AG110" s="222"/>
      <c r="AH110" s="222"/>
      <c r="AI110" s="222"/>
      <c r="AJ110" s="222"/>
      <c r="AK110" s="222"/>
      <c r="AL110" s="222"/>
      <c r="AM110" s="222"/>
      <c r="AN110" s="222"/>
      <c r="AO110" s="222"/>
      <c r="AP110" s="222"/>
      <c r="AR110" s="224"/>
      <c r="BD110" s="201" t="str">
        <f t="shared" ca="1" si="41"/>
        <v>-</v>
      </c>
      <c r="BO110" s="201" t="str">
        <f t="shared" ca="1" si="42"/>
        <v>-</v>
      </c>
      <c r="BZ110" s="226"/>
      <c r="CA110" s="222"/>
      <c r="CR110" s="147"/>
    </row>
    <row r="111" spans="16:96" x14ac:dyDescent="0.25">
      <c r="P111" s="218"/>
      <c r="Q111" s="218"/>
      <c r="R111" s="218"/>
      <c r="S111" s="218"/>
      <c r="T111" s="218"/>
      <c r="V111" s="220"/>
      <c r="W111" s="220"/>
      <c r="X111" s="220"/>
      <c r="Y111" s="220"/>
      <c r="Z111" s="220"/>
      <c r="AA111" s="220"/>
      <c r="AB111" s="220"/>
      <c r="AC111" s="220"/>
      <c r="AD111" s="220"/>
      <c r="AE111" s="220"/>
      <c r="AF111" s="131"/>
      <c r="AG111" s="222"/>
      <c r="AH111" s="222"/>
      <c r="AI111" s="222"/>
      <c r="AJ111" s="222"/>
      <c r="AK111" s="222"/>
      <c r="AL111" s="222"/>
      <c r="AM111" s="222"/>
      <c r="AN111" s="222"/>
      <c r="AO111" s="222"/>
      <c r="AP111" s="222"/>
      <c r="AR111" s="224"/>
      <c r="BD111" s="201" t="str">
        <f t="shared" ca="1" si="41"/>
        <v>-</v>
      </c>
      <c r="BO111" s="201" t="str">
        <f t="shared" ca="1" si="42"/>
        <v>-</v>
      </c>
      <c r="BZ111" s="226"/>
      <c r="CA111" s="222"/>
      <c r="CR111" s="147"/>
    </row>
    <row r="112" spans="16:96" x14ac:dyDescent="0.25">
      <c r="P112" s="218"/>
      <c r="Q112" s="218"/>
      <c r="R112" s="218"/>
      <c r="S112" s="218"/>
      <c r="T112" s="218"/>
      <c r="V112" s="220"/>
      <c r="W112" s="220"/>
      <c r="X112" s="220"/>
      <c r="Y112" s="220"/>
      <c r="Z112" s="220"/>
      <c r="AA112" s="220"/>
      <c r="AB112" s="220"/>
      <c r="AC112" s="220"/>
      <c r="AD112" s="220"/>
      <c r="AE112" s="220"/>
      <c r="AF112" s="131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2"/>
      <c r="AR112" s="224"/>
      <c r="BD112" s="201" t="str">
        <f ca="1">BA7</f>
        <v/>
      </c>
      <c r="BO112" s="201" t="str">
        <f ca="1">BL7</f>
        <v/>
      </c>
      <c r="BZ112" s="226"/>
      <c r="CA112" s="222"/>
      <c r="CR112" s="147"/>
    </row>
    <row r="113" spans="16:96" x14ac:dyDescent="0.25">
      <c r="P113" s="218"/>
      <c r="Q113" s="218"/>
      <c r="R113" s="218"/>
      <c r="S113" s="218"/>
      <c r="T113" s="218"/>
      <c r="V113" s="220"/>
      <c r="W113" s="220"/>
      <c r="X113" s="220"/>
      <c r="Y113" s="220"/>
      <c r="Z113" s="220"/>
      <c r="AA113" s="220"/>
      <c r="AB113" s="220"/>
      <c r="AC113" s="220"/>
      <c r="AD113" s="220"/>
      <c r="AE113" s="220"/>
      <c r="AF113" s="131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R113" s="224"/>
      <c r="BD113" s="201" t="str">
        <f t="shared" ref="BD113:BD126" ca="1" si="43">BA8</f>
        <v/>
      </c>
      <c r="BO113" s="201" t="str">
        <f t="shared" ref="BO113:BO126" ca="1" si="44">BL8</f>
        <v/>
      </c>
      <c r="BZ113" s="226"/>
      <c r="CA113" s="222"/>
      <c r="CR113" s="147"/>
    </row>
    <row r="114" spans="16:96" x14ac:dyDescent="0.25">
      <c r="P114" s="218"/>
      <c r="Q114" s="218"/>
      <c r="R114" s="218"/>
      <c r="S114" s="218"/>
      <c r="T114" s="218"/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131"/>
      <c r="AG114" s="222"/>
      <c r="AH114" s="222"/>
      <c r="AI114" s="222"/>
      <c r="AJ114" s="222"/>
      <c r="AK114" s="222"/>
      <c r="AL114" s="222"/>
      <c r="AM114" s="222"/>
      <c r="AN114" s="222"/>
      <c r="AO114" s="222"/>
      <c r="AP114" s="222"/>
      <c r="AR114" s="224"/>
      <c r="BD114" s="201" t="str">
        <f t="shared" ca="1" si="43"/>
        <v/>
      </c>
      <c r="BO114" s="201" t="str">
        <f t="shared" ca="1" si="44"/>
        <v/>
      </c>
      <c r="BZ114" s="226"/>
      <c r="CA114" s="222"/>
      <c r="CR114" s="147"/>
    </row>
    <row r="115" spans="16:96" x14ac:dyDescent="0.25">
      <c r="P115" s="218"/>
      <c r="Q115" s="218"/>
      <c r="R115" s="218"/>
      <c r="S115" s="218"/>
      <c r="T115" s="218"/>
      <c r="V115" s="220"/>
      <c r="W115" s="220"/>
      <c r="X115" s="220"/>
      <c r="Y115" s="220"/>
      <c r="Z115" s="220"/>
      <c r="AA115" s="220"/>
      <c r="AB115" s="220"/>
      <c r="AC115" s="220"/>
      <c r="AD115" s="220"/>
      <c r="AE115" s="220"/>
      <c r="AF115" s="131"/>
      <c r="AG115" s="222"/>
      <c r="AH115" s="222"/>
      <c r="AI115" s="222"/>
      <c r="AJ115" s="222"/>
      <c r="AK115" s="222"/>
      <c r="AL115" s="222"/>
      <c r="AM115" s="222"/>
      <c r="AN115" s="222"/>
      <c r="AO115" s="222"/>
      <c r="AP115" s="222"/>
      <c r="AR115" s="224"/>
      <c r="BD115" s="201" t="str">
        <f t="shared" ca="1" si="43"/>
        <v/>
      </c>
      <c r="BO115" s="201" t="str">
        <f t="shared" ca="1" si="44"/>
        <v/>
      </c>
      <c r="BZ115" s="226"/>
      <c r="CA115" s="222"/>
      <c r="CR115" s="147"/>
    </row>
    <row r="116" spans="16:96" x14ac:dyDescent="0.25">
      <c r="P116" s="218"/>
      <c r="Q116" s="218"/>
      <c r="R116" s="218"/>
      <c r="S116" s="218"/>
      <c r="T116" s="218"/>
      <c r="V116" s="220"/>
      <c r="W116" s="220"/>
      <c r="X116" s="220"/>
      <c r="Y116" s="220"/>
      <c r="Z116" s="220"/>
      <c r="AA116" s="220"/>
      <c r="AB116" s="220"/>
      <c r="AC116" s="220"/>
      <c r="AD116" s="220"/>
      <c r="AE116" s="220"/>
      <c r="AF116" s="131"/>
      <c r="AG116" s="222"/>
      <c r="AH116" s="222"/>
      <c r="AI116" s="222"/>
      <c r="AJ116" s="222"/>
      <c r="AK116" s="222"/>
      <c r="AL116" s="222"/>
      <c r="AM116" s="222"/>
      <c r="AN116" s="222"/>
      <c r="AO116" s="222"/>
      <c r="AP116" s="222"/>
      <c r="AR116" s="224"/>
      <c r="BD116" s="201" t="str">
        <f t="shared" ca="1" si="43"/>
        <v/>
      </c>
      <c r="BO116" s="201" t="str">
        <f t="shared" ca="1" si="44"/>
        <v/>
      </c>
      <c r="BZ116" s="226"/>
      <c r="CA116" s="222"/>
      <c r="CR116" s="147"/>
    </row>
    <row r="117" spans="16:96" x14ac:dyDescent="0.25">
      <c r="P117" s="218"/>
      <c r="Q117" s="218"/>
      <c r="R117" s="218"/>
      <c r="S117" s="218"/>
      <c r="T117" s="218"/>
      <c r="V117" s="220"/>
      <c r="W117" s="220"/>
      <c r="X117" s="220"/>
      <c r="Y117" s="220"/>
      <c r="Z117" s="220"/>
      <c r="AA117" s="220"/>
      <c r="AB117" s="220"/>
      <c r="AC117" s="220"/>
      <c r="AD117" s="220"/>
      <c r="AE117" s="220"/>
      <c r="AF117" s="131"/>
      <c r="AG117" s="222"/>
      <c r="AH117" s="222"/>
      <c r="AI117" s="222"/>
      <c r="AJ117" s="222"/>
      <c r="AK117" s="222"/>
      <c r="AL117" s="222"/>
      <c r="AM117" s="222"/>
      <c r="AN117" s="222"/>
      <c r="AO117" s="222"/>
      <c r="AP117" s="222"/>
      <c r="AR117" s="224"/>
      <c r="BD117" s="201" t="str">
        <f t="shared" ca="1" si="43"/>
        <v/>
      </c>
      <c r="BO117" s="201" t="str">
        <f t="shared" ca="1" si="44"/>
        <v/>
      </c>
      <c r="BZ117" s="226"/>
      <c r="CA117" s="222"/>
      <c r="CR117" s="147"/>
    </row>
    <row r="118" spans="16:96" x14ac:dyDescent="0.25">
      <c r="P118" s="218"/>
      <c r="Q118" s="218"/>
      <c r="R118" s="218"/>
      <c r="S118" s="218"/>
      <c r="T118" s="218"/>
      <c r="V118" s="220"/>
      <c r="W118" s="220"/>
      <c r="X118" s="220"/>
      <c r="Y118" s="220"/>
      <c r="Z118" s="220"/>
      <c r="AA118" s="220"/>
      <c r="AB118" s="220"/>
      <c r="AC118" s="220"/>
      <c r="AD118" s="220"/>
      <c r="AE118" s="220"/>
      <c r="AF118" s="131"/>
      <c r="AG118" s="222"/>
      <c r="AH118" s="222"/>
      <c r="AI118" s="222"/>
      <c r="AJ118" s="222"/>
      <c r="AK118" s="222"/>
      <c r="AL118" s="222"/>
      <c r="AM118" s="222"/>
      <c r="AN118" s="222"/>
      <c r="AO118" s="222"/>
      <c r="AP118" s="222"/>
      <c r="AR118" s="224"/>
      <c r="BD118" s="201" t="str">
        <f t="shared" ca="1" si="43"/>
        <v/>
      </c>
      <c r="BO118" s="201" t="str">
        <f t="shared" ca="1" si="44"/>
        <v/>
      </c>
      <c r="BZ118" s="226"/>
      <c r="CA118" s="222"/>
      <c r="CR118" s="147"/>
    </row>
    <row r="119" spans="16:96" x14ac:dyDescent="0.25">
      <c r="P119" s="218"/>
      <c r="Q119" s="218"/>
      <c r="R119" s="218"/>
      <c r="S119" s="218"/>
      <c r="T119" s="218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131"/>
      <c r="AG119" s="222"/>
      <c r="AH119" s="222"/>
      <c r="AI119" s="222"/>
      <c r="AJ119" s="222"/>
      <c r="AK119" s="222"/>
      <c r="AL119" s="222"/>
      <c r="AM119" s="222"/>
      <c r="AN119" s="222"/>
      <c r="AO119" s="222"/>
      <c r="AP119" s="222"/>
      <c r="AR119" s="224"/>
      <c r="BD119" s="201" t="str">
        <f t="shared" ca="1" si="43"/>
        <v/>
      </c>
      <c r="BO119" s="201" t="str">
        <f t="shared" ca="1" si="44"/>
        <v/>
      </c>
      <c r="BZ119" s="226"/>
      <c r="CA119" s="222"/>
      <c r="CR119" s="147"/>
    </row>
    <row r="120" spans="16:96" x14ac:dyDescent="0.25">
      <c r="P120" s="218"/>
      <c r="Q120" s="218"/>
      <c r="R120" s="218"/>
      <c r="S120" s="218"/>
      <c r="T120" s="218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131"/>
      <c r="AG120" s="222"/>
      <c r="AH120" s="222"/>
      <c r="AI120" s="222"/>
      <c r="AJ120" s="222"/>
      <c r="AK120" s="222"/>
      <c r="AL120" s="222"/>
      <c r="AM120" s="222"/>
      <c r="AN120" s="222"/>
      <c r="AO120" s="222"/>
      <c r="AP120" s="222"/>
      <c r="AR120" s="224"/>
      <c r="BD120" s="201" t="str">
        <f t="shared" ca="1" si="43"/>
        <v/>
      </c>
      <c r="BO120" s="201" t="str">
        <f t="shared" ca="1" si="44"/>
        <v/>
      </c>
      <c r="BZ120" s="226"/>
      <c r="CA120" s="222"/>
      <c r="CR120" s="147"/>
    </row>
    <row r="121" spans="16:96" x14ac:dyDescent="0.25">
      <c r="P121" s="218"/>
      <c r="Q121" s="218"/>
      <c r="R121" s="218"/>
      <c r="S121" s="218"/>
      <c r="T121" s="218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131"/>
      <c r="AG121" s="222"/>
      <c r="AH121" s="222"/>
      <c r="AI121" s="222"/>
      <c r="AJ121" s="222"/>
      <c r="AK121" s="222"/>
      <c r="AL121" s="222"/>
      <c r="AM121" s="222"/>
      <c r="AN121" s="222"/>
      <c r="AO121" s="222"/>
      <c r="AP121" s="222"/>
      <c r="AR121" s="224"/>
      <c r="BD121" s="201" t="str">
        <f t="shared" ca="1" si="43"/>
        <v/>
      </c>
      <c r="BO121" s="201" t="str">
        <f t="shared" ca="1" si="44"/>
        <v/>
      </c>
      <c r="BZ121" s="226"/>
      <c r="CA121" s="222"/>
      <c r="CR121" s="147"/>
    </row>
    <row r="122" spans="16:96" x14ac:dyDescent="0.25">
      <c r="P122" s="218"/>
      <c r="Q122" s="218"/>
      <c r="R122" s="218"/>
      <c r="S122" s="218"/>
      <c r="T122" s="218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131"/>
      <c r="AG122" s="222"/>
      <c r="AH122" s="222"/>
      <c r="AI122" s="222"/>
      <c r="AJ122" s="222"/>
      <c r="AK122" s="222"/>
      <c r="AL122" s="222"/>
      <c r="AM122" s="222"/>
      <c r="AN122" s="222"/>
      <c r="AO122" s="222"/>
      <c r="AP122" s="222"/>
      <c r="AR122" s="224"/>
      <c r="BD122" s="201" t="str">
        <f t="shared" ca="1" si="43"/>
        <v>-</v>
      </c>
      <c r="BO122" s="201" t="str">
        <f t="shared" ca="1" si="44"/>
        <v>-</v>
      </c>
      <c r="BZ122" s="226"/>
      <c r="CA122" s="222"/>
      <c r="CR122" s="147"/>
    </row>
    <row r="123" spans="16:96" x14ac:dyDescent="0.25">
      <c r="P123" s="218"/>
      <c r="Q123" s="218"/>
      <c r="R123" s="218"/>
      <c r="S123" s="218"/>
      <c r="T123" s="218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131"/>
      <c r="AG123" s="222"/>
      <c r="AH123" s="222"/>
      <c r="AI123" s="222"/>
      <c r="AJ123" s="222"/>
      <c r="AK123" s="222"/>
      <c r="AL123" s="222"/>
      <c r="AM123" s="222"/>
      <c r="AN123" s="222"/>
      <c r="AO123" s="222"/>
      <c r="AP123" s="222"/>
      <c r="AR123" s="224"/>
      <c r="BD123" s="201" t="str">
        <f t="shared" ca="1" si="43"/>
        <v>-</v>
      </c>
      <c r="BO123" s="201" t="str">
        <f t="shared" ca="1" si="44"/>
        <v>-</v>
      </c>
      <c r="BZ123" s="226"/>
      <c r="CA123" s="222"/>
      <c r="CR123" s="147"/>
    </row>
    <row r="124" spans="16:96" x14ac:dyDescent="0.25">
      <c r="P124" s="218"/>
      <c r="Q124" s="218"/>
      <c r="R124" s="218"/>
      <c r="S124" s="218"/>
      <c r="T124" s="218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131"/>
      <c r="AG124" s="222"/>
      <c r="AH124" s="222"/>
      <c r="AI124" s="222"/>
      <c r="AJ124" s="222"/>
      <c r="AK124" s="222"/>
      <c r="AL124" s="222"/>
      <c r="AM124" s="222"/>
      <c r="AN124" s="222"/>
      <c r="AO124" s="222"/>
      <c r="AP124" s="222"/>
      <c r="AR124" s="224"/>
      <c r="BD124" s="201" t="str">
        <f t="shared" ca="1" si="43"/>
        <v>-</v>
      </c>
      <c r="BO124" s="201" t="str">
        <f t="shared" ca="1" si="44"/>
        <v>-</v>
      </c>
      <c r="BZ124" s="226"/>
      <c r="CA124" s="222"/>
      <c r="CR124" s="147"/>
    </row>
    <row r="125" spans="16:96" x14ac:dyDescent="0.25">
      <c r="P125" s="218"/>
      <c r="Q125" s="218"/>
      <c r="R125" s="218"/>
      <c r="S125" s="218"/>
      <c r="T125" s="218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131"/>
      <c r="AG125" s="222"/>
      <c r="AH125" s="222"/>
      <c r="AI125" s="222"/>
      <c r="AJ125" s="222"/>
      <c r="AK125" s="222"/>
      <c r="AL125" s="222"/>
      <c r="AM125" s="222"/>
      <c r="AN125" s="222"/>
      <c r="AO125" s="222"/>
      <c r="AP125" s="222"/>
      <c r="AR125" s="224"/>
      <c r="BD125" s="201" t="str">
        <f t="shared" ca="1" si="43"/>
        <v>-</v>
      </c>
      <c r="BO125" s="201" t="str">
        <f t="shared" ca="1" si="44"/>
        <v>-</v>
      </c>
      <c r="BZ125" s="226"/>
      <c r="CA125" s="222"/>
      <c r="CR125" s="147"/>
    </row>
    <row r="126" spans="16:96" x14ac:dyDescent="0.25">
      <c r="P126" s="218"/>
      <c r="Q126" s="218"/>
      <c r="R126" s="218"/>
      <c r="S126" s="218"/>
      <c r="T126" s="218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131"/>
      <c r="AG126" s="222"/>
      <c r="AH126" s="222"/>
      <c r="AI126" s="222"/>
      <c r="AJ126" s="222"/>
      <c r="AK126" s="222"/>
      <c r="AL126" s="222"/>
      <c r="AM126" s="222"/>
      <c r="AN126" s="222"/>
      <c r="AO126" s="222"/>
      <c r="AP126" s="222"/>
      <c r="AR126" s="224"/>
      <c r="BD126" s="201" t="str">
        <f t="shared" ca="1" si="43"/>
        <v>-</v>
      </c>
      <c r="BO126" s="201" t="str">
        <f t="shared" ca="1" si="44"/>
        <v>-</v>
      </c>
      <c r="BZ126" s="226"/>
      <c r="CA126" s="222"/>
      <c r="CR126" s="147"/>
    </row>
    <row r="127" spans="16:96" x14ac:dyDescent="0.25">
      <c r="P127" s="218"/>
      <c r="Q127" s="218"/>
      <c r="R127" s="218"/>
      <c r="S127" s="218"/>
      <c r="T127" s="218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131"/>
      <c r="AG127" s="222"/>
      <c r="AH127" s="222"/>
      <c r="AI127" s="222"/>
      <c r="AJ127" s="222"/>
      <c r="AK127" s="222"/>
      <c r="AL127" s="222"/>
      <c r="AM127" s="222"/>
      <c r="AN127" s="222"/>
      <c r="AO127" s="222"/>
      <c r="AP127" s="222"/>
      <c r="AR127" s="224"/>
      <c r="BD127" s="201" t="str">
        <f ca="1">BB7</f>
        <v/>
      </c>
      <c r="BO127" s="201" t="str">
        <f ca="1">BM7</f>
        <v/>
      </c>
      <c r="BZ127" s="226"/>
      <c r="CA127" s="222"/>
      <c r="CR127" s="147"/>
    </row>
    <row r="128" spans="16:96" x14ac:dyDescent="0.25">
      <c r="P128" s="218"/>
      <c r="Q128" s="218"/>
      <c r="R128" s="218"/>
      <c r="S128" s="218"/>
      <c r="T128" s="218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131"/>
      <c r="AG128" s="222"/>
      <c r="AH128" s="222"/>
      <c r="AI128" s="222"/>
      <c r="AJ128" s="222"/>
      <c r="AK128" s="222"/>
      <c r="AL128" s="222"/>
      <c r="AM128" s="222"/>
      <c r="AN128" s="222"/>
      <c r="AO128" s="222"/>
      <c r="AP128" s="222"/>
      <c r="AR128" s="224"/>
      <c r="BD128" s="201" t="str">
        <f t="shared" ref="BD128:BD141" ca="1" si="45">BB8</f>
        <v/>
      </c>
      <c r="BO128" s="201" t="str">
        <f t="shared" ref="BO128:BO141" ca="1" si="46">BM8</f>
        <v/>
      </c>
      <c r="BZ128" s="226"/>
      <c r="CA128" s="222"/>
      <c r="CR128" s="147"/>
    </row>
    <row r="129" spans="16:96" x14ac:dyDescent="0.25">
      <c r="P129" s="218"/>
      <c r="Q129" s="218"/>
      <c r="R129" s="218"/>
      <c r="S129" s="218"/>
      <c r="T129" s="218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131"/>
      <c r="AG129" s="222"/>
      <c r="AH129" s="222"/>
      <c r="AI129" s="222"/>
      <c r="AJ129" s="222"/>
      <c r="AK129" s="222"/>
      <c r="AL129" s="222"/>
      <c r="AM129" s="222"/>
      <c r="AN129" s="222"/>
      <c r="AO129" s="222"/>
      <c r="AP129" s="222"/>
      <c r="AR129" s="224"/>
      <c r="BD129" s="201" t="str">
        <f t="shared" ca="1" si="45"/>
        <v/>
      </c>
      <c r="BO129" s="201" t="str">
        <f t="shared" ca="1" si="46"/>
        <v/>
      </c>
      <c r="BZ129" s="226"/>
      <c r="CA129" s="222"/>
      <c r="CR129" s="147"/>
    </row>
    <row r="130" spans="16:96" x14ac:dyDescent="0.25">
      <c r="P130" s="218"/>
      <c r="Q130" s="218"/>
      <c r="R130" s="218"/>
      <c r="S130" s="218"/>
      <c r="T130" s="218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131"/>
      <c r="AG130" s="222"/>
      <c r="AH130" s="222"/>
      <c r="AI130" s="222"/>
      <c r="AJ130" s="222"/>
      <c r="AK130" s="222"/>
      <c r="AL130" s="222"/>
      <c r="AM130" s="222"/>
      <c r="AN130" s="222"/>
      <c r="AO130" s="222"/>
      <c r="AP130" s="222"/>
      <c r="AR130" s="224"/>
      <c r="BD130" s="201" t="str">
        <f t="shared" ca="1" si="45"/>
        <v/>
      </c>
      <c r="BO130" s="201" t="str">
        <f t="shared" ca="1" si="46"/>
        <v/>
      </c>
      <c r="BZ130" s="226"/>
      <c r="CA130" s="222"/>
      <c r="CR130" s="147"/>
    </row>
    <row r="131" spans="16:96" x14ac:dyDescent="0.25">
      <c r="P131" s="218"/>
      <c r="Q131" s="218"/>
      <c r="R131" s="218"/>
      <c r="S131" s="218"/>
      <c r="T131" s="218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131"/>
      <c r="AG131" s="222"/>
      <c r="AH131" s="222"/>
      <c r="AI131" s="222"/>
      <c r="AJ131" s="222"/>
      <c r="AK131" s="222"/>
      <c r="AL131" s="222"/>
      <c r="AM131" s="222"/>
      <c r="AN131" s="222"/>
      <c r="AO131" s="222"/>
      <c r="AP131" s="222"/>
      <c r="AR131" s="224"/>
      <c r="BD131" s="201" t="str">
        <f t="shared" ca="1" si="45"/>
        <v/>
      </c>
      <c r="BO131" s="201" t="str">
        <f t="shared" ca="1" si="46"/>
        <v/>
      </c>
      <c r="BZ131" s="226"/>
      <c r="CA131" s="222"/>
      <c r="CR131" s="147"/>
    </row>
    <row r="132" spans="16:96" x14ac:dyDescent="0.25">
      <c r="P132" s="218"/>
      <c r="Q132" s="218"/>
      <c r="R132" s="218"/>
      <c r="S132" s="218"/>
      <c r="T132" s="218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131"/>
      <c r="AG132" s="222"/>
      <c r="AH132" s="222"/>
      <c r="AI132" s="222"/>
      <c r="AJ132" s="222"/>
      <c r="AK132" s="222"/>
      <c r="AL132" s="222"/>
      <c r="AM132" s="222"/>
      <c r="AN132" s="222"/>
      <c r="AO132" s="222"/>
      <c r="AP132" s="222"/>
      <c r="AR132" s="224"/>
      <c r="BD132" s="201" t="str">
        <f t="shared" ca="1" si="45"/>
        <v/>
      </c>
      <c r="BO132" s="201" t="str">
        <f t="shared" ca="1" si="46"/>
        <v/>
      </c>
      <c r="BZ132" s="226"/>
      <c r="CA132" s="222"/>
      <c r="CR132" s="147"/>
    </row>
    <row r="133" spans="16:96" x14ac:dyDescent="0.25">
      <c r="P133" s="218"/>
      <c r="Q133" s="218"/>
      <c r="R133" s="218"/>
      <c r="S133" s="218"/>
      <c r="T133" s="218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131"/>
      <c r="AG133" s="222"/>
      <c r="AH133" s="222"/>
      <c r="AI133" s="222"/>
      <c r="AJ133" s="222"/>
      <c r="AK133" s="222"/>
      <c r="AL133" s="222"/>
      <c r="AM133" s="222"/>
      <c r="AN133" s="222"/>
      <c r="AO133" s="222"/>
      <c r="AP133" s="222"/>
      <c r="AR133" s="224"/>
      <c r="BD133" s="201" t="str">
        <f t="shared" ca="1" si="45"/>
        <v/>
      </c>
      <c r="BO133" s="201" t="str">
        <f t="shared" ca="1" si="46"/>
        <v/>
      </c>
      <c r="BZ133" s="226"/>
      <c r="CA133" s="222"/>
      <c r="CR133" s="147"/>
    </row>
    <row r="134" spans="16:96" x14ac:dyDescent="0.25">
      <c r="P134" s="218"/>
      <c r="Q134" s="218"/>
      <c r="R134" s="218"/>
      <c r="S134" s="218"/>
      <c r="T134" s="218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131"/>
      <c r="AG134" s="222"/>
      <c r="AH134" s="222"/>
      <c r="AI134" s="222"/>
      <c r="AJ134" s="222"/>
      <c r="AK134" s="222"/>
      <c r="AL134" s="222"/>
      <c r="AM134" s="222"/>
      <c r="AN134" s="222"/>
      <c r="AO134" s="222"/>
      <c r="AP134" s="222"/>
      <c r="AR134" s="224"/>
      <c r="BD134" s="201" t="str">
        <f t="shared" ca="1" si="45"/>
        <v/>
      </c>
      <c r="BO134" s="201" t="str">
        <f t="shared" ca="1" si="46"/>
        <v/>
      </c>
      <c r="BZ134" s="226"/>
      <c r="CA134" s="222"/>
      <c r="CR134" s="147"/>
    </row>
    <row r="135" spans="16:96" x14ac:dyDescent="0.25">
      <c r="P135" s="218"/>
      <c r="Q135" s="218"/>
      <c r="R135" s="218"/>
      <c r="S135" s="218"/>
      <c r="T135" s="218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131"/>
      <c r="AG135" s="222"/>
      <c r="AH135" s="222"/>
      <c r="AI135" s="222"/>
      <c r="AJ135" s="222"/>
      <c r="AK135" s="222"/>
      <c r="AL135" s="222"/>
      <c r="AM135" s="222"/>
      <c r="AN135" s="222"/>
      <c r="AO135" s="222"/>
      <c r="AP135" s="222"/>
      <c r="AR135" s="224"/>
      <c r="BD135" s="201" t="str">
        <f t="shared" ca="1" si="45"/>
        <v/>
      </c>
      <c r="BO135" s="201" t="str">
        <f t="shared" ca="1" si="46"/>
        <v/>
      </c>
      <c r="BZ135" s="226"/>
      <c r="CA135" s="222"/>
      <c r="CR135" s="147"/>
    </row>
    <row r="136" spans="16:96" x14ac:dyDescent="0.25">
      <c r="P136" s="218"/>
      <c r="Q136" s="218"/>
      <c r="R136" s="218"/>
      <c r="S136" s="218"/>
      <c r="T136" s="218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131"/>
      <c r="AG136" s="222"/>
      <c r="AH136" s="222"/>
      <c r="AI136" s="222"/>
      <c r="AJ136" s="222"/>
      <c r="AK136" s="222"/>
      <c r="AL136" s="222"/>
      <c r="AM136" s="222"/>
      <c r="AN136" s="222"/>
      <c r="AO136" s="222"/>
      <c r="AP136" s="222"/>
      <c r="AR136" s="224"/>
      <c r="BD136" s="201" t="str">
        <f t="shared" ca="1" si="45"/>
        <v/>
      </c>
      <c r="BO136" s="201" t="str">
        <f t="shared" ca="1" si="46"/>
        <v/>
      </c>
      <c r="BZ136" s="226"/>
      <c r="CA136" s="222"/>
      <c r="CR136" s="147"/>
    </row>
    <row r="137" spans="16:96" x14ac:dyDescent="0.25">
      <c r="P137" s="218"/>
      <c r="Q137" s="218"/>
      <c r="R137" s="218"/>
      <c r="S137" s="218"/>
      <c r="T137" s="218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131"/>
      <c r="AG137" s="222"/>
      <c r="AH137" s="222"/>
      <c r="AI137" s="222"/>
      <c r="AJ137" s="222"/>
      <c r="AK137" s="222"/>
      <c r="AL137" s="222"/>
      <c r="AM137" s="222"/>
      <c r="AN137" s="222"/>
      <c r="AO137" s="222"/>
      <c r="AP137" s="222"/>
      <c r="AR137" s="224"/>
      <c r="BD137" s="201" t="str">
        <f t="shared" ca="1" si="45"/>
        <v>-</v>
      </c>
      <c r="BO137" s="201" t="str">
        <f t="shared" ca="1" si="46"/>
        <v>-</v>
      </c>
      <c r="BZ137" s="226"/>
      <c r="CA137" s="222"/>
      <c r="CR137" s="147"/>
    </row>
    <row r="138" spans="16:96" x14ac:dyDescent="0.25">
      <c r="P138" s="218"/>
      <c r="Q138" s="218"/>
      <c r="R138" s="218"/>
      <c r="S138" s="218"/>
      <c r="T138" s="218"/>
      <c r="V138" s="220"/>
      <c r="W138" s="220"/>
      <c r="X138" s="220"/>
      <c r="Y138" s="220"/>
      <c r="Z138" s="220"/>
      <c r="AA138" s="220"/>
      <c r="AB138" s="220"/>
      <c r="AC138" s="220"/>
      <c r="AD138" s="220"/>
      <c r="AE138" s="220"/>
      <c r="AF138" s="131"/>
      <c r="AG138" s="222"/>
      <c r="AH138" s="222"/>
      <c r="AI138" s="222"/>
      <c r="AJ138" s="222"/>
      <c r="AK138" s="222"/>
      <c r="AL138" s="222"/>
      <c r="AM138" s="222"/>
      <c r="AN138" s="222"/>
      <c r="AO138" s="222"/>
      <c r="AP138" s="222"/>
      <c r="AR138" s="224"/>
      <c r="BD138" s="201" t="str">
        <f t="shared" ca="1" si="45"/>
        <v>-</v>
      </c>
      <c r="BO138" s="201" t="str">
        <f t="shared" ca="1" si="46"/>
        <v>-</v>
      </c>
      <c r="BZ138" s="226"/>
      <c r="CA138" s="222"/>
      <c r="CR138" s="147"/>
    </row>
    <row r="139" spans="16:96" x14ac:dyDescent="0.25">
      <c r="P139" s="218"/>
      <c r="Q139" s="218"/>
      <c r="R139" s="218"/>
      <c r="S139" s="218"/>
      <c r="T139" s="218"/>
      <c r="V139" s="220"/>
      <c r="W139" s="220"/>
      <c r="X139" s="220"/>
      <c r="Y139" s="220"/>
      <c r="Z139" s="220"/>
      <c r="AA139" s="220"/>
      <c r="AB139" s="220"/>
      <c r="AC139" s="220"/>
      <c r="AD139" s="220"/>
      <c r="AE139" s="220"/>
      <c r="AF139" s="131"/>
      <c r="AG139" s="222"/>
      <c r="AH139" s="222"/>
      <c r="AI139" s="222"/>
      <c r="AJ139" s="222"/>
      <c r="AK139" s="222"/>
      <c r="AL139" s="222"/>
      <c r="AM139" s="222"/>
      <c r="AN139" s="222"/>
      <c r="AO139" s="222"/>
      <c r="AP139" s="222"/>
      <c r="AR139" s="224"/>
      <c r="BD139" s="201" t="str">
        <f t="shared" ca="1" si="45"/>
        <v>-</v>
      </c>
      <c r="BO139" s="201" t="str">
        <f t="shared" ca="1" si="46"/>
        <v>-</v>
      </c>
      <c r="BZ139" s="226"/>
      <c r="CA139" s="222"/>
      <c r="CR139" s="147"/>
    </row>
    <row r="140" spans="16:96" x14ac:dyDescent="0.25">
      <c r="P140" s="218"/>
      <c r="Q140" s="218"/>
      <c r="R140" s="218"/>
      <c r="S140" s="218"/>
      <c r="T140" s="218"/>
      <c r="V140" s="220"/>
      <c r="W140" s="220"/>
      <c r="X140" s="220"/>
      <c r="Y140" s="220"/>
      <c r="Z140" s="220"/>
      <c r="AA140" s="220"/>
      <c r="AB140" s="220"/>
      <c r="AC140" s="220"/>
      <c r="AD140" s="220"/>
      <c r="AE140" s="220"/>
      <c r="AF140" s="131"/>
      <c r="AG140" s="222"/>
      <c r="AH140" s="222"/>
      <c r="AI140" s="222"/>
      <c r="AJ140" s="222"/>
      <c r="AK140" s="222"/>
      <c r="AL140" s="222"/>
      <c r="AM140" s="222"/>
      <c r="AN140" s="222"/>
      <c r="AO140" s="222"/>
      <c r="AP140" s="222"/>
      <c r="AR140" s="224"/>
      <c r="BD140" s="201" t="str">
        <f t="shared" ca="1" si="45"/>
        <v>-</v>
      </c>
      <c r="BO140" s="201" t="str">
        <f t="shared" ca="1" si="46"/>
        <v>-</v>
      </c>
      <c r="BZ140" s="226"/>
      <c r="CA140" s="222"/>
      <c r="CR140" s="147"/>
    </row>
    <row r="141" spans="16:96" x14ac:dyDescent="0.25">
      <c r="P141" s="218"/>
      <c r="Q141" s="218"/>
      <c r="R141" s="218"/>
      <c r="S141" s="218"/>
      <c r="T141" s="218"/>
      <c r="V141" s="220"/>
      <c r="W141" s="220"/>
      <c r="X141" s="220"/>
      <c r="Y141" s="220"/>
      <c r="Z141" s="220"/>
      <c r="AA141" s="220"/>
      <c r="AB141" s="220"/>
      <c r="AC141" s="220"/>
      <c r="AD141" s="220"/>
      <c r="AE141" s="220"/>
      <c r="AF141" s="131"/>
      <c r="AG141" s="222"/>
      <c r="AH141" s="222"/>
      <c r="AI141" s="222"/>
      <c r="AJ141" s="222"/>
      <c r="AK141" s="222"/>
      <c r="AL141" s="222"/>
      <c r="AM141" s="222"/>
      <c r="AN141" s="222"/>
      <c r="AO141" s="222"/>
      <c r="AP141" s="222"/>
      <c r="AR141" s="224"/>
      <c r="BD141" s="201" t="str">
        <f t="shared" ca="1" si="45"/>
        <v>-</v>
      </c>
      <c r="BO141" s="201" t="str">
        <f t="shared" ca="1" si="46"/>
        <v>-</v>
      </c>
      <c r="BZ141" s="226"/>
      <c r="CA141" s="222"/>
      <c r="CR141" s="147"/>
    </row>
    <row r="142" spans="16:96" x14ac:dyDescent="0.25">
      <c r="P142" s="218"/>
      <c r="Q142" s="218"/>
      <c r="R142" s="218"/>
      <c r="S142" s="218"/>
      <c r="T142" s="218"/>
      <c r="V142" s="220"/>
      <c r="W142" s="220"/>
      <c r="X142" s="220"/>
      <c r="Y142" s="220"/>
      <c r="Z142" s="220"/>
      <c r="AA142" s="220"/>
      <c r="AB142" s="220"/>
      <c r="AC142" s="220"/>
      <c r="AD142" s="220"/>
      <c r="AE142" s="220"/>
      <c r="AF142" s="131"/>
      <c r="AG142" s="222"/>
      <c r="AH142" s="222"/>
      <c r="AI142" s="222"/>
      <c r="AJ142" s="222"/>
      <c r="AK142" s="222"/>
      <c r="AL142" s="222"/>
      <c r="AM142" s="222"/>
      <c r="AN142" s="222"/>
      <c r="AO142" s="222"/>
      <c r="AP142" s="222"/>
      <c r="AR142" s="224"/>
      <c r="BD142" s="201" t="str">
        <f ca="1">BC7</f>
        <v/>
      </c>
      <c r="BO142" s="201" t="str">
        <f ca="1">BN7</f>
        <v/>
      </c>
      <c r="BZ142" s="226"/>
      <c r="CA142" s="222"/>
      <c r="CR142" s="147"/>
    </row>
    <row r="143" spans="16:96" x14ac:dyDescent="0.25">
      <c r="P143" s="218"/>
      <c r="Q143" s="218"/>
      <c r="R143" s="218"/>
      <c r="S143" s="218"/>
      <c r="T143" s="218"/>
      <c r="V143" s="220"/>
      <c r="W143" s="220"/>
      <c r="X143" s="220"/>
      <c r="Y143" s="220"/>
      <c r="Z143" s="220"/>
      <c r="AA143" s="220"/>
      <c r="AB143" s="220"/>
      <c r="AC143" s="220"/>
      <c r="AD143" s="220"/>
      <c r="AE143" s="220"/>
      <c r="AF143" s="131"/>
      <c r="AG143" s="222"/>
      <c r="AH143" s="222"/>
      <c r="AI143" s="222"/>
      <c r="AJ143" s="222"/>
      <c r="AK143" s="222"/>
      <c r="AL143" s="222"/>
      <c r="AM143" s="222"/>
      <c r="AN143" s="222"/>
      <c r="AO143" s="222"/>
      <c r="AP143" s="222"/>
      <c r="AR143" s="224"/>
      <c r="BD143" s="201" t="str">
        <f t="shared" ref="BD143:BD156" ca="1" si="47">BC8</f>
        <v/>
      </c>
      <c r="BO143" s="201" t="str">
        <f t="shared" ref="BO143:BO156" ca="1" si="48">BN8</f>
        <v/>
      </c>
      <c r="BZ143" s="226"/>
      <c r="CA143" s="222"/>
      <c r="CR143" s="147"/>
    </row>
    <row r="144" spans="16:96" x14ac:dyDescent="0.25">
      <c r="P144" s="218"/>
      <c r="Q144" s="218"/>
      <c r="R144" s="218"/>
      <c r="S144" s="218"/>
      <c r="T144" s="218"/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131"/>
      <c r="AG144" s="222"/>
      <c r="AH144" s="222"/>
      <c r="AI144" s="222"/>
      <c r="AJ144" s="222"/>
      <c r="AK144" s="222"/>
      <c r="AL144" s="222"/>
      <c r="AM144" s="222"/>
      <c r="AN144" s="222"/>
      <c r="AO144" s="222"/>
      <c r="AP144" s="222"/>
      <c r="AR144" s="224"/>
      <c r="BD144" s="201" t="str">
        <f t="shared" ca="1" si="47"/>
        <v/>
      </c>
      <c r="BO144" s="201" t="str">
        <f t="shared" ca="1" si="48"/>
        <v/>
      </c>
      <c r="BZ144" s="226"/>
      <c r="CA144" s="222"/>
      <c r="CR144" s="147"/>
    </row>
    <row r="145" spans="16:96" x14ac:dyDescent="0.25">
      <c r="P145" s="218"/>
      <c r="Q145" s="218"/>
      <c r="R145" s="218"/>
      <c r="S145" s="218"/>
      <c r="T145" s="218"/>
      <c r="V145" s="220"/>
      <c r="W145" s="220"/>
      <c r="X145" s="220"/>
      <c r="Y145" s="220"/>
      <c r="Z145" s="220"/>
      <c r="AA145" s="220"/>
      <c r="AB145" s="220"/>
      <c r="AC145" s="220"/>
      <c r="AD145" s="220"/>
      <c r="AE145" s="220"/>
      <c r="AF145" s="131"/>
      <c r="AG145" s="222"/>
      <c r="AH145" s="222"/>
      <c r="AI145" s="222"/>
      <c r="AJ145" s="222"/>
      <c r="AK145" s="222"/>
      <c r="AL145" s="222"/>
      <c r="AM145" s="222"/>
      <c r="AN145" s="222"/>
      <c r="AO145" s="222"/>
      <c r="AP145" s="222"/>
      <c r="AR145" s="224"/>
      <c r="BD145" s="201" t="str">
        <f t="shared" ca="1" si="47"/>
        <v/>
      </c>
      <c r="BO145" s="201" t="str">
        <f t="shared" ca="1" si="48"/>
        <v/>
      </c>
      <c r="BZ145" s="226"/>
      <c r="CA145" s="222"/>
      <c r="CR145" s="147"/>
    </row>
    <row r="146" spans="16:96" x14ac:dyDescent="0.25">
      <c r="P146" s="218"/>
      <c r="Q146" s="218"/>
      <c r="R146" s="218"/>
      <c r="S146" s="218"/>
      <c r="T146" s="218"/>
      <c r="V146" s="220"/>
      <c r="W146" s="220"/>
      <c r="X146" s="220"/>
      <c r="Y146" s="220"/>
      <c r="Z146" s="220"/>
      <c r="AA146" s="220"/>
      <c r="AB146" s="220"/>
      <c r="AC146" s="220"/>
      <c r="AD146" s="220"/>
      <c r="AE146" s="220"/>
      <c r="AF146" s="131"/>
      <c r="AG146" s="222"/>
      <c r="AH146" s="222"/>
      <c r="AI146" s="222"/>
      <c r="AJ146" s="222"/>
      <c r="AK146" s="222"/>
      <c r="AL146" s="222"/>
      <c r="AM146" s="222"/>
      <c r="AN146" s="222"/>
      <c r="AO146" s="222"/>
      <c r="AP146" s="222"/>
      <c r="AR146" s="224"/>
      <c r="BD146" s="201" t="str">
        <f t="shared" ca="1" si="47"/>
        <v/>
      </c>
      <c r="BO146" s="201" t="str">
        <f t="shared" ca="1" si="48"/>
        <v/>
      </c>
      <c r="BZ146" s="226"/>
      <c r="CA146" s="222"/>
      <c r="CR146" s="147"/>
    </row>
    <row r="147" spans="16:96" x14ac:dyDescent="0.25">
      <c r="P147" s="218"/>
      <c r="Q147" s="218"/>
      <c r="R147" s="218"/>
      <c r="S147" s="218"/>
      <c r="T147" s="218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131"/>
      <c r="AG147" s="222"/>
      <c r="AH147" s="222"/>
      <c r="AI147" s="222"/>
      <c r="AJ147" s="222"/>
      <c r="AK147" s="222"/>
      <c r="AL147" s="222"/>
      <c r="AM147" s="222"/>
      <c r="AN147" s="222"/>
      <c r="AO147" s="222"/>
      <c r="AP147" s="222"/>
      <c r="AR147" s="224"/>
      <c r="BD147" s="201" t="str">
        <f t="shared" ca="1" si="47"/>
        <v/>
      </c>
      <c r="BO147" s="201" t="str">
        <f t="shared" ca="1" si="48"/>
        <v/>
      </c>
      <c r="BZ147" s="226"/>
      <c r="CA147" s="222"/>
      <c r="CR147" s="147"/>
    </row>
    <row r="148" spans="16:96" x14ac:dyDescent="0.25">
      <c r="P148" s="218"/>
      <c r="Q148" s="218"/>
      <c r="R148" s="218"/>
      <c r="S148" s="218"/>
      <c r="T148" s="218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131"/>
      <c r="AG148" s="222"/>
      <c r="AH148" s="222"/>
      <c r="AI148" s="222"/>
      <c r="AJ148" s="222"/>
      <c r="AK148" s="222"/>
      <c r="AL148" s="222"/>
      <c r="AM148" s="222"/>
      <c r="AN148" s="222"/>
      <c r="AO148" s="222"/>
      <c r="AP148" s="222"/>
      <c r="AR148" s="224"/>
      <c r="BD148" s="201" t="str">
        <f t="shared" ca="1" si="47"/>
        <v/>
      </c>
      <c r="BO148" s="201" t="str">
        <f t="shared" ca="1" si="48"/>
        <v/>
      </c>
      <c r="BZ148" s="226"/>
      <c r="CA148" s="222"/>
      <c r="CR148" s="147"/>
    </row>
    <row r="149" spans="16:96" x14ac:dyDescent="0.25">
      <c r="P149" s="218"/>
      <c r="Q149" s="218"/>
      <c r="R149" s="218"/>
      <c r="S149" s="218"/>
      <c r="T149" s="218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131"/>
      <c r="AG149" s="222"/>
      <c r="AH149" s="222"/>
      <c r="AI149" s="222"/>
      <c r="AJ149" s="222"/>
      <c r="AK149" s="222"/>
      <c r="AL149" s="222"/>
      <c r="AM149" s="222"/>
      <c r="AN149" s="222"/>
      <c r="AO149" s="222"/>
      <c r="AP149" s="222"/>
      <c r="AR149" s="224"/>
      <c r="BD149" s="201" t="str">
        <f t="shared" ca="1" si="47"/>
        <v/>
      </c>
      <c r="BO149" s="201" t="str">
        <f t="shared" ca="1" si="48"/>
        <v/>
      </c>
      <c r="BZ149" s="226"/>
      <c r="CA149" s="222"/>
      <c r="CR149" s="147"/>
    </row>
    <row r="150" spans="16:96" x14ac:dyDescent="0.25">
      <c r="P150" s="218"/>
      <c r="Q150" s="218"/>
      <c r="R150" s="218"/>
      <c r="S150" s="218"/>
      <c r="T150" s="218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131"/>
      <c r="AG150" s="222"/>
      <c r="AH150" s="222"/>
      <c r="AI150" s="222"/>
      <c r="AJ150" s="222"/>
      <c r="AK150" s="222"/>
      <c r="AL150" s="222"/>
      <c r="AM150" s="222"/>
      <c r="AN150" s="222"/>
      <c r="AO150" s="222"/>
      <c r="AP150" s="222"/>
      <c r="AR150" s="224"/>
      <c r="BD150" s="201" t="str">
        <f t="shared" ca="1" si="47"/>
        <v/>
      </c>
      <c r="BO150" s="201" t="str">
        <f t="shared" ca="1" si="48"/>
        <v/>
      </c>
      <c r="BZ150" s="226"/>
      <c r="CA150" s="222"/>
      <c r="CR150" s="147"/>
    </row>
    <row r="151" spans="16:96" x14ac:dyDescent="0.25">
      <c r="P151" s="218"/>
      <c r="Q151" s="218"/>
      <c r="R151" s="218"/>
      <c r="S151" s="218"/>
      <c r="T151" s="218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131"/>
      <c r="AG151" s="222"/>
      <c r="AH151" s="222"/>
      <c r="AI151" s="222"/>
      <c r="AJ151" s="222"/>
      <c r="AK151" s="222"/>
      <c r="AL151" s="222"/>
      <c r="AM151" s="222"/>
      <c r="AN151" s="222"/>
      <c r="AO151" s="222"/>
      <c r="AP151" s="222"/>
      <c r="AR151" s="224"/>
      <c r="BD151" s="201" t="str">
        <f t="shared" ca="1" si="47"/>
        <v/>
      </c>
      <c r="BO151" s="201" t="str">
        <f t="shared" ca="1" si="48"/>
        <v/>
      </c>
      <c r="BZ151" s="226"/>
      <c r="CA151" s="222"/>
      <c r="CR151" s="147"/>
    </row>
    <row r="152" spans="16:96" x14ac:dyDescent="0.25">
      <c r="P152" s="218"/>
      <c r="Q152" s="218"/>
      <c r="R152" s="218"/>
      <c r="S152" s="218"/>
      <c r="T152" s="218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131"/>
      <c r="AG152" s="222"/>
      <c r="AH152" s="222"/>
      <c r="AI152" s="222"/>
      <c r="AJ152" s="222"/>
      <c r="AK152" s="222"/>
      <c r="AL152" s="222"/>
      <c r="AM152" s="222"/>
      <c r="AN152" s="222"/>
      <c r="AO152" s="222"/>
      <c r="AP152" s="222"/>
      <c r="AR152" s="224"/>
      <c r="BD152" s="201" t="str">
        <f t="shared" ca="1" si="47"/>
        <v>-</v>
      </c>
      <c r="BO152" s="201" t="str">
        <f t="shared" ca="1" si="48"/>
        <v>-</v>
      </c>
      <c r="BZ152" s="226"/>
      <c r="CA152" s="222"/>
      <c r="CR152" s="147"/>
    </row>
    <row r="153" spans="16:96" x14ac:dyDescent="0.25">
      <c r="P153" s="218"/>
      <c r="Q153" s="218"/>
      <c r="R153" s="218"/>
      <c r="S153" s="218"/>
      <c r="T153" s="218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131"/>
      <c r="AG153" s="222"/>
      <c r="AH153" s="222"/>
      <c r="AI153" s="222"/>
      <c r="AJ153" s="222"/>
      <c r="AK153" s="222"/>
      <c r="AL153" s="222"/>
      <c r="AM153" s="222"/>
      <c r="AN153" s="222"/>
      <c r="AO153" s="222"/>
      <c r="AP153" s="222"/>
      <c r="AR153" s="224"/>
      <c r="BD153" s="201" t="str">
        <f t="shared" ca="1" si="47"/>
        <v>-</v>
      </c>
      <c r="BO153" s="201" t="str">
        <f t="shared" ca="1" si="48"/>
        <v>-</v>
      </c>
      <c r="BZ153" s="226"/>
      <c r="CA153" s="222"/>
      <c r="CR153" s="147"/>
    </row>
    <row r="154" spans="16:96" x14ac:dyDescent="0.25">
      <c r="P154" s="218"/>
      <c r="Q154" s="218"/>
      <c r="R154" s="218"/>
      <c r="S154" s="218"/>
      <c r="T154" s="218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131"/>
      <c r="AG154" s="222"/>
      <c r="AH154" s="222"/>
      <c r="AI154" s="222"/>
      <c r="AJ154" s="222"/>
      <c r="AK154" s="222"/>
      <c r="AL154" s="222"/>
      <c r="AM154" s="222"/>
      <c r="AN154" s="222"/>
      <c r="AO154" s="222"/>
      <c r="AP154" s="222"/>
      <c r="AR154" s="224"/>
      <c r="BD154" s="201" t="str">
        <f t="shared" ca="1" si="47"/>
        <v>-</v>
      </c>
      <c r="BO154" s="201" t="str">
        <f t="shared" ca="1" si="48"/>
        <v>-</v>
      </c>
      <c r="BZ154" s="226"/>
      <c r="CA154" s="222"/>
      <c r="CR154" s="147"/>
    </row>
    <row r="155" spans="16:96" x14ac:dyDescent="0.25">
      <c r="P155" s="218"/>
      <c r="Q155" s="218"/>
      <c r="R155" s="218"/>
      <c r="S155" s="218"/>
      <c r="T155" s="218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131"/>
      <c r="AG155" s="222"/>
      <c r="AH155" s="222"/>
      <c r="AI155" s="222"/>
      <c r="AJ155" s="222"/>
      <c r="AK155" s="222"/>
      <c r="AL155" s="222"/>
      <c r="AM155" s="222"/>
      <c r="AN155" s="222"/>
      <c r="AO155" s="222"/>
      <c r="AP155" s="222"/>
      <c r="AR155" s="224"/>
      <c r="BD155" s="201" t="str">
        <f t="shared" ca="1" si="47"/>
        <v>-</v>
      </c>
      <c r="BO155" s="201" t="str">
        <f t="shared" ca="1" si="48"/>
        <v>-</v>
      </c>
      <c r="BZ155" s="226"/>
      <c r="CA155" s="222"/>
      <c r="CR155" s="147"/>
    </row>
    <row r="156" spans="16:96" x14ac:dyDescent="0.25">
      <c r="P156" s="218"/>
      <c r="Q156" s="218"/>
      <c r="R156" s="218"/>
      <c r="S156" s="218"/>
      <c r="T156" s="218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131"/>
      <c r="AG156" s="222"/>
      <c r="AH156" s="222"/>
      <c r="AI156" s="222"/>
      <c r="AJ156" s="222"/>
      <c r="AK156" s="222"/>
      <c r="AL156" s="222"/>
      <c r="AM156" s="222"/>
      <c r="AN156" s="222"/>
      <c r="AO156" s="222"/>
      <c r="AP156" s="222"/>
      <c r="AR156" s="224"/>
      <c r="BD156" s="201" t="str">
        <f t="shared" ca="1" si="47"/>
        <v>-</v>
      </c>
      <c r="BO156" s="201" t="str">
        <f t="shared" ca="1" si="48"/>
        <v>-</v>
      </c>
      <c r="BZ156" s="226"/>
      <c r="CA156" s="222"/>
      <c r="CR156" s="147"/>
    </row>
    <row r="157" spans="16:96" x14ac:dyDescent="0.25">
      <c r="P157" s="218"/>
      <c r="Q157" s="218"/>
      <c r="R157" s="218"/>
      <c r="S157" s="218"/>
      <c r="T157" s="218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131"/>
      <c r="AG157" s="222"/>
      <c r="AH157" s="222"/>
      <c r="AI157" s="222"/>
      <c r="AJ157" s="222"/>
      <c r="AK157" s="222"/>
      <c r="AL157" s="222"/>
      <c r="AM157" s="222"/>
      <c r="AN157" s="222"/>
      <c r="AO157" s="222"/>
      <c r="AP157" s="222"/>
      <c r="AR157" s="224"/>
      <c r="BC157" s="131"/>
      <c r="BD157" s="131"/>
      <c r="BP157" s="131"/>
      <c r="BQ157" s="131"/>
      <c r="BZ157" s="226"/>
      <c r="CA157" s="222"/>
      <c r="CR157" s="147"/>
    </row>
    <row r="158" spans="16:96" x14ac:dyDescent="0.25">
      <c r="P158" s="218"/>
      <c r="Q158" s="218"/>
      <c r="R158" s="218"/>
      <c r="S158" s="218"/>
      <c r="T158" s="218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131"/>
      <c r="AG158" s="222"/>
      <c r="AH158" s="222"/>
      <c r="AI158" s="222"/>
      <c r="AJ158" s="222"/>
      <c r="AK158" s="222"/>
      <c r="AL158" s="222"/>
      <c r="AM158" s="222"/>
      <c r="AN158" s="222"/>
      <c r="AO158" s="222"/>
      <c r="AP158" s="222"/>
      <c r="AR158" s="224"/>
      <c r="BD158" s="220"/>
      <c r="BO158" s="220"/>
      <c r="BZ158" s="226"/>
      <c r="CA158" s="222"/>
      <c r="CR158" s="147"/>
    </row>
    <row r="159" spans="16:96" x14ac:dyDescent="0.25">
      <c r="P159" s="218"/>
      <c r="Q159" s="218"/>
      <c r="R159" s="218"/>
      <c r="S159" s="218"/>
      <c r="T159" s="218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131"/>
      <c r="AG159" s="222"/>
      <c r="AH159" s="222"/>
      <c r="AI159" s="222"/>
      <c r="AJ159" s="222"/>
      <c r="AK159" s="222"/>
      <c r="AL159" s="222"/>
      <c r="AM159" s="222"/>
      <c r="AN159" s="222"/>
      <c r="AO159" s="222"/>
      <c r="AP159" s="222"/>
      <c r="AR159" s="224"/>
      <c r="BD159" s="220"/>
      <c r="BO159" s="220"/>
      <c r="BZ159" s="226"/>
      <c r="CA159" s="222"/>
      <c r="CR159" s="147"/>
    </row>
    <row r="160" spans="16:96" x14ac:dyDescent="0.25">
      <c r="P160" s="218"/>
      <c r="Q160" s="218"/>
      <c r="R160" s="218"/>
      <c r="S160" s="218"/>
      <c r="T160" s="218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131"/>
      <c r="AG160" s="222"/>
      <c r="AH160" s="222"/>
      <c r="AI160" s="222"/>
      <c r="AJ160" s="222"/>
      <c r="AK160" s="222"/>
      <c r="AL160" s="222"/>
      <c r="AM160" s="222"/>
      <c r="AN160" s="222"/>
      <c r="AO160" s="222"/>
      <c r="AP160" s="222"/>
      <c r="AR160" s="224"/>
      <c r="BD160" s="220"/>
      <c r="BO160" s="220"/>
      <c r="BZ160" s="226"/>
      <c r="CA160" s="222"/>
      <c r="CR160" s="147"/>
    </row>
    <row r="161" spans="16:96" x14ac:dyDescent="0.25">
      <c r="P161" s="218"/>
      <c r="Q161" s="218"/>
      <c r="R161" s="218"/>
      <c r="S161" s="218"/>
      <c r="T161" s="218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131"/>
      <c r="AG161" s="222"/>
      <c r="AH161" s="222"/>
      <c r="AI161" s="222"/>
      <c r="AJ161" s="222"/>
      <c r="AK161" s="222"/>
      <c r="AL161" s="222"/>
      <c r="AM161" s="222"/>
      <c r="AN161" s="222"/>
      <c r="AO161" s="222"/>
      <c r="AP161" s="222"/>
      <c r="AR161" s="224"/>
      <c r="BD161" s="220"/>
      <c r="BO161" s="220"/>
      <c r="BZ161" s="226"/>
      <c r="CA161" s="222"/>
      <c r="CR161" s="147"/>
    </row>
    <row r="162" spans="16:96" x14ac:dyDescent="0.25">
      <c r="P162" s="218"/>
      <c r="Q162" s="218"/>
      <c r="R162" s="218"/>
      <c r="S162" s="218"/>
      <c r="T162" s="218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131"/>
      <c r="AG162" s="222"/>
      <c r="AH162" s="222"/>
      <c r="AI162" s="222"/>
      <c r="AJ162" s="222"/>
      <c r="AK162" s="222"/>
      <c r="AL162" s="222"/>
      <c r="AM162" s="222"/>
      <c r="AN162" s="222"/>
      <c r="AO162" s="222"/>
      <c r="AP162" s="222"/>
      <c r="AR162" s="224"/>
      <c r="BD162" s="220"/>
      <c r="BO162" s="220"/>
      <c r="BZ162" s="226"/>
      <c r="CA162" s="222"/>
      <c r="CR162" s="147"/>
    </row>
    <row r="163" spans="16:96" x14ac:dyDescent="0.25">
      <c r="P163" s="218"/>
      <c r="Q163" s="218"/>
      <c r="R163" s="218"/>
      <c r="S163" s="218"/>
      <c r="T163" s="218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131"/>
      <c r="AG163" s="222"/>
      <c r="AH163" s="222"/>
      <c r="AI163" s="222"/>
      <c r="AJ163" s="222"/>
      <c r="AK163" s="222"/>
      <c r="AL163" s="222"/>
      <c r="AM163" s="222"/>
      <c r="AN163" s="222"/>
      <c r="AO163" s="222"/>
      <c r="AP163" s="222"/>
      <c r="AR163" s="224"/>
      <c r="BD163" s="220"/>
      <c r="BO163" s="220"/>
      <c r="BZ163" s="226"/>
      <c r="CA163" s="222"/>
      <c r="CR163" s="147"/>
    </row>
    <row r="164" spans="16:96" x14ac:dyDescent="0.25">
      <c r="P164" s="218"/>
      <c r="Q164" s="218"/>
      <c r="R164" s="218"/>
      <c r="S164" s="218"/>
      <c r="T164" s="218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131"/>
      <c r="AG164" s="222"/>
      <c r="AH164" s="222"/>
      <c r="AI164" s="222"/>
      <c r="AJ164" s="222"/>
      <c r="AK164" s="222"/>
      <c r="AL164" s="222"/>
      <c r="AM164" s="222"/>
      <c r="AN164" s="222"/>
      <c r="AO164" s="222"/>
      <c r="AP164" s="222"/>
      <c r="AR164" s="224"/>
      <c r="BD164" s="220"/>
      <c r="BO164" s="220"/>
      <c r="BZ164" s="226"/>
      <c r="CA164" s="222"/>
      <c r="CR164" s="147"/>
    </row>
    <row r="165" spans="16:96" x14ac:dyDescent="0.25">
      <c r="P165" s="218"/>
      <c r="Q165" s="218"/>
      <c r="R165" s="218"/>
      <c r="S165" s="218"/>
      <c r="T165" s="218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131"/>
      <c r="AG165" s="222"/>
      <c r="AH165" s="222"/>
      <c r="AI165" s="222"/>
      <c r="AJ165" s="222"/>
      <c r="AK165" s="222"/>
      <c r="AL165" s="222"/>
      <c r="AM165" s="222"/>
      <c r="AN165" s="222"/>
      <c r="AO165" s="222"/>
      <c r="AP165" s="222"/>
      <c r="AR165" s="224"/>
      <c r="BD165" s="220"/>
      <c r="BO165" s="220"/>
      <c r="BZ165" s="226"/>
      <c r="CA165" s="222"/>
      <c r="CR165" s="147"/>
    </row>
    <row r="166" spans="16:96" x14ac:dyDescent="0.25">
      <c r="P166" s="218"/>
      <c r="Q166" s="218"/>
      <c r="R166" s="218"/>
      <c r="S166" s="218"/>
      <c r="T166" s="218"/>
      <c r="V166" s="220"/>
      <c r="W166" s="220"/>
      <c r="X166" s="220"/>
      <c r="Y166" s="220"/>
      <c r="Z166" s="220"/>
      <c r="AA166" s="220"/>
      <c r="AB166" s="220"/>
      <c r="AC166" s="220"/>
      <c r="AD166" s="220"/>
      <c r="AE166" s="220"/>
      <c r="AF166" s="131"/>
      <c r="AG166" s="222"/>
      <c r="AH166" s="222"/>
      <c r="AI166" s="222"/>
      <c r="AJ166" s="222"/>
      <c r="AK166" s="222"/>
      <c r="AL166" s="222"/>
      <c r="AM166" s="222"/>
      <c r="AN166" s="222"/>
      <c r="AO166" s="222"/>
      <c r="AP166" s="222"/>
      <c r="AR166" s="224"/>
      <c r="BD166" s="220"/>
      <c r="BO166" s="220"/>
      <c r="BZ166" s="226"/>
      <c r="CA166" s="222"/>
      <c r="CR166" s="147"/>
    </row>
    <row r="167" spans="16:96" x14ac:dyDescent="0.25">
      <c r="P167" s="218"/>
      <c r="Q167" s="218"/>
      <c r="R167" s="218"/>
      <c r="S167" s="218"/>
      <c r="T167" s="218"/>
      <c r="V167" s="220"/>
      <c r="W167" s="220"/>
      <c r="X167" s="220"/>
      <c r="Y167" s="220"/>
      <c r="Z167" s="220"/>
      <c r="AA167" s="220"/>
      <c r="AB167" s="220"/>
      <c r="AC167" s="220"/>
      <c r="AD167" s="220"/>
      <c r="AE167" s="220"/>
      <c r="AF167" s="131"/>
      <c r="AG167" s="222"/>
      <c r="AH167" s="222"/>
      <c r="AI167" s="222"/>
      <c r="AJ167" s="222"/>
      <c r="AK167" s="222"/>
      <c r="AL167" s="222"/>
      <c r="AM167" s="222"/>
      <c r="AN167" s="222"/>
      <c r="AO167" s="222"/>
      <c r="AP167" s="222"/>
      <c r="AR167" s="224"/>
      <c r="BD167" s="220"/>
      <c r="BO167" s="220"/>
      <c r="BZ167" s="226"/>
      <c r="CA167" s="222"/>
      <c r="CR167" s="147"/>
    </row>
    <row r="168" spans="16:96" x14ac:dyDescent="0.25">
      <c r="P168" s="218"/>
      <c r="Q168" s="218"/>
      <c r="R168" s="218"/>
      <c r="S168" s="218"/>
      <c r="T168" s="218"/>
      <c r="V168" s="220"/>
      <c r="W168" s="220"/>
      <c r="X168" s="220"/>
      <c r="Y168" s="220"/>
      <c r="Z168" s="220"/>
      <c r="AA168" s="220"/>
      <c r="AB168" s="220"/>
      <c r="AC168" s="220"/>
      <c r="AD168" s="220"/>
      <c r="AE168" s="220"/>
      <c r="AF168" s="131"/>
      <c r="AG168" s="222"/>
      <c r="AH168" s="222"/>
      <c r="AI168" s="222"/>
      <c r="AJ168" s="222"/>
      <c r="AK168" s="222"/>
      <c r="AL168" s="222"/>
      <c r="AM168" s="222"/>
      <c r="AN168" s="222"/>
      <c r="AO168" s="222"/>
      <c r="AP168" s="222"/>
      <c r="AR168" s="224"/>
      <c r="BD168" s="220"/>
      <c r="BO168" s="220"/>
      <c r="BZ168" s="226"/>
      <c r="CA168" s="222"/>
      <c r="CR168" s="147"/>
    </row>
    <row r="169" spans="16:96" x14ac:dyDescent="0.25">
      <c r="P169" s="218"/>
      <c r="Q169" s="218"/>
      <c r="R169" s="218"/>
      <c r="S169" s="218"/>
      <c r="T169" s="218"/>
      <c r="V169" s="220"/>
      <c r="W169" s="220"/>
      <c r="X169" s="220"/>
      <c r="Y169" s="220"/>
      <c r="Z169" s="220"/>
      <c r="AA169" s="220"/>
      <c r="AB169" s="220"/>
      <c r="AC169" s="220"/>
      <c r="AD169" s="220"/>
      <c r="AE169" s="220"/>
      <c r="AF169" s="131"/>
      <c r="AG169" s="222"/>
      <c r="AH169" s="222"/>
      <c r="AI169" s="222"/>
      <c r="AJ169" s="222"/>
      <c r="AK169" s="222"/>
      <c r="AL169" s="222"/>
      <c r="AM169" s="222"/>
      <c r="AN169" s="222"/>
      <c r="AO169" s="222"/>
      <c r="AP169" s="222"/>
      <c r="AR169" s="224"/>
      <c r="BD169" s="220"/>
      <c r="BO169" s="220"/>
      <c r="BZ169" s="226"/>
      <c r="CA169" s="222"/>
      <c r="CR169" s="147"/>
    </row>
    <row r="170" spans="16:96" x14ac:dyDescent="0.25">
      <c r="P170" s="218"/>
      <c r="Q170" s="218"/>
      <c r="R170" s="218"/>
      <c r="S170" s="218"/>
      <c r="T170" s="218"/>
      <c r="V170" s="220"/>
      <c r="W170" s="220"/>
      <c r="X170" s="220"/>
      <c r="Y170" s="220"/>
      <c r="Z170" s="220"/>
      <c r="AA170" s="220"/>
      <c r="AB170" s="220"/>
      <c r="AC170" s="220"/>
      <c r="AD170" s="220"/>
      <c r="AE170" s="220"/>
      <c r="AF170" s="131"/>
      <c r="AG170" s="222"/>
      <c r="AH170" s="222"/>
      <c r="AI170" s="222"/>
      <c r="AJ170" s="222"/>
      <c r="AK170" s="222"/>
      <c r="AL170" s="222"/>
      <c r="AM170" s="222"/>
      <c r="AN170" s="222"/>
      <c r="AO170" s="222"/>
      <c r="AP170" s="222"/>
      <c r="AR170" s="224"/>
      <c r="BD170" s="220"/>
      <c r="BO170" s="220"/>
      <c r="BZ170" s="226"/>
      <c r="CA170" s="222"/>
      <c r="CR170" s="147"/>
    </row>
    <row r="171" spans="16:96" x14ac:dyDescent="0.25">
      <c r="P171" s="218"/>
      <c r="Q171" s="218"/>
      <c r="R171" s="218"/>
      <c r="S171" s="218"/>
      <c r="T171" s="218"/>
      <c r="V171" s="220"/>
      <c r="W171" s="220"/>
      <c r="X171" s="220"/>
      <c r="Y171" s="220"/>
      <c r="Z171" s="220"/>
      <c r="AA171" s="220"/>
      <c r="AB171" s="220"/>
      <c r="AC171" s="220"/>
      <c r="AD171" s="220"/>
      <c r="AE171" s="220"/>
      <c r="AF171" s="131"/>
      <c r="AG171" s="222"/>
      <c r="AH171" s="222"/>
      <c r="AI171" s="222"/>
      <c r="AJ171" s="222"/>
      <c r="AK171" s="222"/>
      <c r="AL171" s="222"/>
      <c r="AM171" s="222"/>
      <c r="AN171" s="222"/>
      <c r="AO171" s="222"/>
      <c r="AP171" s="222"/>
      <c r="AR171" s="224"/>
      <c r="BD171" s="220"/>
      <c r="BO171" s="220"/>
      <c r="BZ171" s="226"/>
      <c r="CA171" s="222"/>
      <c r="CR171" s="147"/>
    </row>
    <row r="172" spans="16:96" x14ac:dyDescent="0.25">
      <c r="P172" s="218"/>
      <c r="Q172" s="218"/>
      <c r="R172" s="218"/>
      <c r="S172" s="218"/>
      <c r="T172" s="218"/>
      <c r="V172" s="220"/>
      <c r="W172" s="220"/>
      <c r="X172" s="220"/>
      <c r="Y172" s="220"/>
      <c r="Z172" s="220"/>
      <c r="AA172" s="220"/>
      <c r="AB172" s="220"/>
      <c r="AC172" s="220"/>
      <c r="AD172" s="220"/>
      <c r="AE172" s="220"/>
      <c r="AF172" s="131"/>
      <c r="AG172" s="222"/>
      <c r="AH172" s="222"/>
      <c r="AI172" s="222"/>
      <c r="AJ172" s="222"/>
      <c r="AK172" s="222"/>
      <c r="AL172" s="222"/>
      <c r="AM172" s="222"/>
      <c r="AN172" s="222"/>
      <c r="AO172" s="222"/>
      <c r="AP172" s="222"/>
      <c r="AR172" s="224"/>
      <c r="BD172" s="220"/>
      <c r="BO172" s="220"/>
      <c r="BZ172" s="226"/>
      <c r="CA172" s="222"/>
      <c r="CR172" s="147"/>
    </row>
    <row r="173" spans="16:96" x14ac:dyDescent="0.25">
      <c r="P173" s="218"/>
      <c r="Q173" s="218"/>
      <c r="R173" s="218"/>
      <c r="S173" s="218"/>
      <c r="T173" s="218"/>
      <c r="V173" s="220"/>
      <c r="W173" s="220"/>
      <c r="X173" s="220"/>
      <c r="Y173" s="220"/>
      <c r="Z173" s="220"/>
      <c r="AA173" s="220"/>
      <c r="AB173" s="220"/>
      <c r="AC173" s="220"/>
      <c r="AD173" s="220"/>
      <c r="AE173" s="220"/>
      <c r="AF173" s="131"/>
      <c r="AG173" s="222"/>
      <c r="AH173" s="222"/>
      <c r="AI173" s="222"/>
      <c r="AJ173" s="222"/>
      <c r="AK173" s="222"/>
      <c r="AL173" s="222"/>
      <c r="AM173" s="222"/>
      <c r="AN173" s="222"/>
      <c r="AO173" s="222"/>
      <c r="AP173" s="222"/>
      <c r="AR173" s="224"/>
      <c r="BD173" s="220"/>
      <c r="BO173" s="220"/>
      <c r="BZ173" s="226"/>
      <c r="CA173" s="222"/>
      <c r="CR173" s="147"/>
    </row>
    <row r="174" spans="16:96" x14ac:dyDescent="0.25">
      <c r="P174" s="218"/>
      <c r="Q174" s="218"/>
      <c r="R174" s="218"/>
      <c r="S174" s="218"/>
      <c r="T174" s="218"/>
      <c r="V174" s="220"/>
      <c r="W174" s="220"/>
      <c r="X174" s="220"/>
      <c r="Y174" s="220"/>
      <c r="Z174" s="220"/>
      <c r="AA174" s="220"/>
      <c r="AB174" s="220"/>
      <c r="AC174" s="220"/>
      <c r="AD174" s="220"/>
      <c r="AE174" s="220"/>
      <c r="AF174" s="131"/>
      <c r="AG174" s="222"/>
      <c r="AH174" s="222"/>
      <c r="AI174" s="222"/>
      <c r="AJ174" s="222"/>
      <c r="AK174" s="222"/>
      <c r="AL174" s="222"/>
      <c r="AM174" s="222"/>
      <c r="AN174" s="222"/>
      <c r="AO174" s="222"/>
      <c r="AP174" s="222"/>
      <c r="AR174" s="224"/>
      <c r="BD174" s="220"/>
      <c r="BO174" s="220"/>
      <c r="BZ174" s="226"/>
      <c r="CA174" s="222"/>
      <c r="CR174" s="147"/>
    </row>
    <row r="175" spans="16:96" x14ac:dyDescent="0.25">
      <c r="P175" s="218"/>
      <c r="Q175" s="218"/>
      <c r="R175" s="218"/>
      <c r="S175" s="218"/>
      <c r="T175" s="218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131"/>
      <c r="AG175" s="222"/>
      <c r="AH175" s="222"/>
      <c r="AI175" s="222"/>
      <c r="AJ175" s="222"/>
      <c r="AK175" s="222"/>
      <c r="AL175" s="222"/>
      <c r="AM175" s="222"/>
      <c r="AN175" s="222"/>
      <c r="AO175" s="222"/>
      <c r="AP175" s="222"/>
      <c r="AR175" s="224"/>
      <c r="BD175" s="220"/>
      <c r="BO175" s="220"/>
      <c r="BZ175" s="226"/>
      <c r="CA175" s="222"/>
      <c r="CR175" s="147"/>
    </row>
    <row r="176" spans="16:96" x14ac:dyDescent="0.25">
      <c r="P176" s="218"/>
      <c r="Q176" s="218"/>
      <c r="R176" s="218"/>
      <c r="S176" s="218"/>
      <c r="T176" s="218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131"/>
      <c r="AG176" s="222"/>
      <c r="AH176" s="222"/>
      <c r="AI176" s="222"/>
      <c r="AJ176" s="222"/>
      <c r="AK176" s="222"/>
      <c r="AL176" s="222"/>
      <c r="AM176" s="222"/>
      <c r="AN176" s="222"/>
      <c r="AO176" s="222"/>
      <c r="AP176" s="222"/>
      <c r="AR176" s="224"/>
      <c r="BD176" s="220"/>
      <c r="BO176" s="220"/>
      <c r="BZ176" s="226"/>
      <c r="CA176" s="222"/>
      <c r="CR176" s="147"/>
    </row>
    <row r="177" spans="16:96" x14ac:dyDescent="0.25">
      <c r="P177" s="218"/>
      <c r="Q177" s="218"/>
      <c r="R177" s="218"/>
      <c r="S177" s="218"/>
      <c r="T177" s="218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131"/>
      <c r="AG177" s="222"/>
      <c r="AH177" s="222"/>
      <c r="AI177" s="222"/>
      <c r="AJ177" s="222"/>
      <c r="AK177" s="222"/>
      <c r="AL177" s="222"/>
      <c r="AM177" s="222"/>
      <c r="AN177" s="222"/>
      <c r="AO177" s="222"/>
      <c r="AP177" s="222"/>
      <c r="AR177" s="224"/>
      <c r="BD177" s="220"/>
      <c r="BO177" s="220"/>
      <c r="BZ177" s="226"/>
      <c r="CA177" s="222"/>
      <c r="CR177" s="147"/>
    </row>
    <row r="178" spans="16:96" x14ac:dyDescent="0.25">
      <c r="P178" s="218"/>
      <c r="Q178" s="218"/>
      <c r="R178" s="218"/>
      <c r="S178" s="218"/>
      <c r="T178" s="218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131"/>
      <c r="AG178" s="222"/>
      <c r="AH178" s="222"/>
      <c r="AI178" s="222"/>
      <c r="AJ178" s="222"/>
      <c r="AK178" s="222"/>
      <c r="AL178" s="222"/>
      <c r="AM178" s="222"/>
      <c r="AN178" s="222"/>
      <c r="AO178" s="222"/>
      <c r="AP178" s="222"/>
      <c r="AR178" s="224"/>
      <c r="BD178" s="220"/>
      <c r="BO178" s="220"/>
      <c r="BZ178" s="226"/>
      <c r="CA178" s="222"/>
    </row>
    <row r="179" spans="16:96" x14ac:dyDescent="0.25">
      <c r="P179" s="218"/>
      <c r="Q179" s="218"/>
      <c r="R179" s="218"/>
      <c r="S179" s="218"/>
      <c r="T179" s="218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131"/>
      <c r="AG179" s="222"/>
      <c r="AH179" s="222"/>
      <c r="AI179" s="222"/>
      <c r="AJ179" s="222"/>
      <c r="AK179" s="222"/>
      <c r="AL179" s="222"/>
      <c r="AM179" s="222"/>
      <c r="AN179" s="222"/>
      <c r="AO179" s="222"/>
      <c r="AP179" s="222"/>
      <c r="AR179" s="224"/>
      <c r="BD179" s="220"/>
      <c r="BO179" s="220"/>
      <c r="BZ179" s="226"/>
      <c r="CA179" s="222"/>
    </row>
    <row r="180" spans="16:96" x14ac:dyDescent="0.25">
      <c r="P180" s="218"/>
      <c r="Q180" s="218"/>
      <c r="R180" s="218"/>
      <c r="S180" s="218"/>
      <c r="T180" s="218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131"/>
      <c r="AG180" s="222"/>
      <c r="AH180" s="222"/>
      <c r="AI180" s="222"/>
      <c r="AJ180" s="222"/>
      <c r="AK180" s="222"/>
      <c r="AL180" s="222"/>
      <c r="AM180" s="222"/>
      <c r="AN180" s="222"/>
      <c r="AO180" s="222"/>
      <c r="AP180" s="222"/>
      <c r="AR180" s="224"/>
      <c r="BD180" s="220"/>
      <c r="BO180" s="220"/>
      <c r="BZ180" s="226"/>
      <c r="CA180" s="222"/>
    </row>
    <row r="181" spans="16:96" x14ac:dyDescent="0.25">
      <c r="P181" s="218"/>
      <c r="Q181" s="218"/>
      <c r="R181" s="218"/>
      <c r="S181" s="218"/>
      <c r="T181" s="218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131"/>
      <c r="AG181" s="222"/>
      <c r="AH181" s="222"/>
      <c r="AI181" s="222"/>
      <c r="AJ181" s="222"/>
      <c r="AK181" s="222"/>
      <c r="AL181" s="222"/>
      <c r="AM181" s="222"/>
      <c r="AN181" s="222"/>
      <c r="AO181" s="222"/>
      <c r="AP181" s="222"/>
      <c r="AR181" s="224"/>
      <c r="BD181" s="220"/>
      <c r="BO181" s="220"/>
      <c r="BZ181" s="226"/>
      <c r="CA181" s="222"/>
    </row>
    <row r="182" spans="16:96" x14ac:dyDescent="0.25">
      <c r="P182" s="218"/>
      <c r="Q182" s="218"/>
      <c r="R182" s="218"/>
      <c r="S182" s="218"/>
      <c r="T182" s="218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131"/>
      <c r="AG182" s="222"/>
      <c r="AH182" s="222"/>
      <c r="AI182" s="222"/>
      <c r="AJ182" s="222"/>
      <c r="AK182" s="222"/>
      <c r="AL182" s="222"/>
      <c r="AM182" s="222"/>
      <c r="AN182" s="222"/>
      <c r="AO182" s="222"/>
      <c r="AP182" s="222"/>
      <c r="AR182" s="224"/>
      <c r="BD182" s="220"/>
      <c r="BO182" s="220"/>
      <c r="BZ182" s="226"/>
      <c r="CA182" s="222"/>
    </row>
    <row r="183" spans="16:96" x14ac:dyDescent="0.25">
      <c r="P183" s="218"/>
      <c r="Q183" s="218"/>
      <c r="R183" s="218"/>
      <c r="S183" s="218"/>
      <c r="T183" s="218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131"/>
      <c r="AG183" s="222"/>
      <c r="AH183" s="222"/>
      <c r="AI183" s="222"/>
      <c r="AJ183" s="222"/>
      <c r="AK183" s="222"/>
      <c r="AL183" s="222"/>
      <c r="AM183" s="222"/>
      <c r="AN183" s="222"/>
      <c r="AO183" s="222"/>
      <c r="AP183" s="222"/>
      <c r="AR183" s="224"/>
      <c r="BD183" s="220"/>
      <c r="BO183" s="220"/>
      <c r="BZ183" s="226"/>
      <c r="CA183" s="222"/>
    </row>
    <row r="184" spans="16:96" x14ac:dyDescent="0.25">
      <c r="P184" s="218"/>
      <c r="Q184" s="218"/>
      <c r="R184" s="218"/>
      <c r="S184" s="218"/>
      <c r="T184" s="218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131"/>
      <c r="AG184" s="222"/>
      <c r="AH184" s="222"/>
      <c r="AI184" s="222"/>
      <c r="AJ184" s="222"/>
      <c r="AK184" s="222"/>
      <c r="AL184" s="222"/>
      <c r="AM184" s="222"/>
      <c r="AN184" s="222"/>
      <c r="AO184" s="222"/>
      <c r="AP184" s="222"/>
      <c r="AR184" s="224"/>
      <c r="BD184" s="220"/>
      <c r="BO184" s="220"/>
      <c r="BZ184" s="226"/>
      <c r="CA184" s="222"/>
    </row>
    <row r="185" spans="16:96" x14ac:dyDescent="0.25">
      <c r="P185" s="218"/>
      <c r="Q185" s="218"/>
      <c r="R185" s="218"/>
      <c r="S185" s="218"/>
      <c r="T185" s="218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131"/>
      <c r="AG185" s="222"/>
      <c r="AH185" s="222"/>
      <c r="AI185" s="222"/>
      <c r="AJ185" s="222"/>
      <c r="AK185" s="222"/>
      <c r="AL185" s="222"/>
      <c r="AM185" s="222"/>
      <c r="AN185" s="222"/>
      <c r="AO185" s="222"/>
      <c r="AP185" s="222"/>
      <c r="AR185" s="224"/>
      <c r="BD185" s="220"/>
      <c r="BO185" s="220"/>
      <c r="BZ185" s="226"/>
      <c r="CA185" s="222"/>
    </row>
    <row r="186" spans="16:96" x14ac:dyDescent="0.25">
      <c r="P186" s="218"/>
      <c r="Q186" s="218"/>
      <c r="R186" s="218"/>
      <c r="S186" s="218"/>
      <c r="T186" s="218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131"/>
      <c r="AG186" s="222"/>
      <c r="AH186" s="222"/>
      <c r="AI186" s="222"/>
      <c r="AJ186" s="222"/>
      <c r="AK186" s="222"/>
      <c r="AL186" s="222"/>
      <c r="AM186" s="222"/>
      <c r="AN186" s="222"/>
      <c r="AO186" s="222"/>
      <c r="AP186" s="222"/>
      <c r="AR186" s="224"/>
      <c r="BD186" s="220"/>
      <c r="BO186" s="220"/>
      <c r="BZ186" s="226"/>
      <c r="CA186" s="222"/>
    </row>
    <row r="187" spans="16:96" x14ac:dyDescent="0.25">
      <c r="P187" s="218"/>
      <c r="Q187" s="218"/>
      <c r="R187" s="218"/>
      <c r="S187" s="218"/>
      <c r="T187" s="218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131"/>
      <c r="AG187" s="222"/>
      <c r="AH187" s="222"/>
      <c r="AI187" s="222"/>
      <c r="AJ187" s="222"/>
      <c r="AK187" s="222"/>
      <c r="AL187" s="222"/>
      <c r="AM187" s="222"/>
      <c r="AN187" s="222"/>
      <c r="AO187" s="222"/>
      <c r="AP187" s="222"/>
      <c r="AR187" s="224"/>
      <c r="BD187" s="220"/>
      <c r="BO187" s="220"/>
      <c r="BZ187" s="226"/>
      <c r="CA187" s="222"/>
    </row>
    <row r="188" spans="16:96" x14ac:dyDescent="0.25">
      <c r="P188" s="218"/>
      <c r="Q188" s="218"/>
      <c r="R188" s="218"/>
      <c r="S188" s="218"/>
      <c r="T188" s="218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131"/>
      <c r="AG188" s="222"/>
      <c r="AH188" s="222"/>
      <c r="AI188" s="222"/>
      <c r="AJ188" s="222"/>
      <c r="AK188" s="222"/>
      <c r="AL188" s="222"/>
      <c r="AM188" s="222"/>
      <c r="AN188" s="222"/>
      <c r="AO188" s="222"/>
      <c r="AP188" s="222"/>
      <c r="AR188" s="224"/>
      <c r="BD188" s="220"/>
      <c r="BO188" s="220"/>
      <c r="BZ188" s="226"/>
      <c r="CA188" s="222"/>
    </row>
    <row r="189" spans="16:96" x14ac:dyDescent="0.25">
      <c r="P189" s="218"/>
      <c r="Q189" s="218"/>
      <c r="R189" s="218"/>
      <c r="S189" s="218"/>
      <c r="T189" s="218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131"/>
      <c r="AG189" s="222"/>
      <c r="AH189" s="222"/>
      <c r="AI189" s="222"/>
      <c r="AJ189" s="222"/>
      <c r="AK189" s="222"/>
      <c r="AL189" s="222"/>
      <c r="AM189" s="222"/>
      <c r="AN189" s="222"/>
      <c r="AO189" s="222"/>
      <c r="AP189" s="222"/>
      <c r="AR189" s="224"/>
      <c r="BD189" s="220"/>
      <c r="BO189" s="220"/>
      <c r="BZ189" s="226"/>
      <c r="CA189" s="222"/>
    </row>
    <row r="190" spans="16:96" x14ac:dyDescent="0.25">
      <c r="P190" s="218"/>
      <c r="Q190" s="218"/>
      <c r="R190" s="218"/>
      <c r="S190" s="218"/>
      <c r="T190" s="218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131"/>
      <c r="AG190" s="222"/>
      <c r="AH190" s="222"/>
      <c r="AI190" s="222"/>
      <c r="AJ190" s="222"/>
      <c r="AK190" s="222"/>
      <c r="AL190" s="222"/>
      <c r="AM190" s="222"/>
      <c r="AN190" s="222"/>
      <c r="AO190" s="222"/>
      <c r="AP190" s="222"/>
      <c r="AR190" s="224"/>
      <c r="BD190" s="220"/>
      <c r="BO190" s="220"/>
      <c r="BZ190" s="226"/>
      <c r="CA190" s="222"/>
    </row>
    <row r="191" spans="16:96" x14ac:dyDescent="0.25">
      <c r="P191" s="218"/>
      <c r="Q191" s="218"/>
      <c r="R191" s="218"/>
      <c r="S191" s="218"/>
      <c r="T191" s="218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131"/>
      <c r="AG191" s="222"/>
      <c r="AH191" s="222"/>
      <c r="AI191" s="222"/>
      <c r="AJ191" s="222"/>
      <c r="AK191" s="222"/>
      <c r="AL191" s="222"/>
      <c r="AM191" s="222"/>
      <c r="AN191" s="222"/>
      <c r="AO191" s="222"/>
      <c r="AP191" s="222"/>
      <c r="AR191" s="224"/>
      <c r="BD191" s="220"/>
      <c r="BO191" s="220"/>
      <c r="BZ191" s="226"/>
      <c r="CA191" s="222"/>
    </row>
    <row r="192" spans="16:96" x14ac:dyDescent="0.25">
      <c r="P192" s="218"/>
      <c r="Q192" s="218"/>
      <c r="R192" s="218"/>
      <c r="S192" s="218"/>
      <c r="T192" s="218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131"/>
      <c r="AG192" s="222"/>
      <c r="AH192" s="222"/>
      <c r="AI192" s="222"/>
      <c r="AJ192" s="222"/>
      <c r="AK192" s="222"/>
      <c r="AL192" s="222"/>
      <c r="AM192" s="222"/>
      <c r="AN192" s="222"/>
      <c r="AO192" s="222"/>
      <c r="AP192" s="222"/>
      <c r="AR192" s="224"/>
      <c r="BD192" s="220"/>
      <c r="BO192" s="220"/>
      <c r="BZ192" s="226"/>
      <c r="CA192" s="222"/>
    </row>
    <row r="193" spans="16:79" x14ac:dyDescent="0.25">
      <c r="P193" s="218"/>
      <c r="Q193" s="218"/>
      <c r="R193" s="218"/>
      <c r="S193" s="218"/>
      <c r="T193" s="218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131"/>
      <c r="AG193" s="222"/>
      <c r="AH193" s="222"/>
      <c r="AI193" s="222"/>
      <c r="AJ193" s="222"/>
      <c r="AK193" s="222"/>
      <c r="AL193" s="222"/>
      <c r="AM193" s="222"/>
      <c r="AN193" s="222"/>
      <c r="AO193" s="222"/>
      <c r="AP193" s="222"/>
      <c r="AR193" s="224"/>
      <c r="BD193" s="220"/>
      <c r="BO193" s="220"/>
      <c r="BZ193" s="226"/>
      <c r="CA193" s="222"/>
    </row>
    <row r="194" spans="16:79" x14ac:dyDescent="0.25">
      <c r="P194" s="218"/>
      <c r="Q194" s="218"/>
      <c r="R194" s="218"/>
      <c r="S194" s="218"/>
      <c r="T194" s="218"/>
      <c r="V194" s="220"/>
      <c r="W194" s="220"/>
      <c r="X194" s="220"/>
      <c r="Y194" s="220"/>
      <c r="Z194" s="220"/>
      <c r="AA194" s="220"/>
      <c r="AB194" s="220"/>
      <c r="AC194" s="220"/>
      <c r="AD194" s="220"/>
      <c r="AE194" s="220"/>
      <c r="AF194" s="131"/>
      <c r="AG194" s="222"/>
      <c r="AH194" s="222"/>
      <c r="AI194" s="222"/>
      <c r="AJ194" s="222"/>
      <c r="AK194" s="222"/>
      <c r="AL194" s="222"/>
      <c r="AM194" s="222"/>
      <c r="AN194" s="222"/>
      <c r="AO194" s="222"/>
      <c r="AP194" s="222"/>
      <c r="AR194" s="224"/>
      <c r="BD194" s="220"/>
      <c r="BO194" s="220"/>
      <c r="BZ194" s="226"/>
      <c r="CA194" s="222"/>
    </row>
    <row r="195" spans="16:79" x14ac:dyDescent="0.25">
      <c r="P195" s="218"/>
      <c r="Q195" s="218"/>
      <c r="R195" s="218"/>
      <c r="S195" s="218"/>
      <c r="T195" s="218"/>
      <c r="V195" s="220"/>
      <c r="W195" s="220"/>
      <c r="X195" s="220"/>
      <c r="Y195" s="220"/>
      <c r="Z195" s="220"/>
      <c r="AA195" s="220"/>
      <c r="AB195" s="220"/>
      <c r="AC195" s="220"/>
      <c r="AD195" s="220"/>
      <c r="AE195" s="220"/>
      <c r="AF195" s="131"/>
      <c r="AG195" s="222"/>
      <c r="AH195" s="222"/>
      <c r="AI195" s="222"/>
      <c r="AJ195" s="222"/>
      <c r="AK195" s="222"/>
      <c r="AL195" s="222"/>
      <c r="AM195" s="222"/>
      <c r="AN195" s="222"/>
      <c r="AO195" s="222"/>
      <c r="AP195" s="222"/>
      <c r="AR195" s="224"/>
      <c r="BD195" s="220"/>
      <c r="BO195" s="220"/>
      <c r="BZ195" s="226"/>
      <c r="CA195" s="222"/>
    </row>
    <row r="196" spans="16:79" x14ac:dyDescent="0.25">
      <c r="P196" s="218"/>
      <c r="Q196" s="218"/>
      <c r="R196" s="218"/>
      <c r="S196" s="218"/>
      <c r="T196" s="218"/>
      <c r="V196" s="220"/>
      <c r="W196" s="220"/>
      <c r="X196" s="220"/>
      <c r="Y196" s="220"/>
      <c r="Z196" s="220"/>
      <c r="AA196" s="220"/>
      <c r="AB196" s="220"/>
      <c r="AC196" s="220"/>
      <c r="AD196" s="220"/>
      <c r="AE196" s="220"/>
      <c r="AF196" s="131"/>
      <c r="AG196" s="222"/>
      <c r="AH196" s="222"/>
      <c r="AI196" s="222"/>
      <c r="AJ196" s="222"/>
      <c r="AK196" s="222"/>
      <c r="AL196" s="222"/>
      <c r="AM196" s="222"/>
      <c r="AN196" s="222"/>
      <c r="AO196" s="222"/>
      <c r="AP196" s="222"/>
      <c r="AR196" s="224"/>
      <c r="BD196" s="220"/>
      <c r="BO196" s="220"/>
      <c r="BZ196" s="226"/>
      <c r="CA196" s="222"/>
    </row>
    <row r="197" spans="16:79" x14ac:dyDescent="0.25">
      <c r="P197" s="218"/>
      <c r="Q197" s="218"/>
      <c r="R197" s="218"/>
      <c r="S197" s="218"/>
      <c r="T197" s="218"/>
      <c r="V197" s="220"/>
      <c r="W197" s="220"/>
      <c r="X197" s="220"/>
      <c r="Y197" s="220"/>
      <c r="Z197" s="220"/>
      <c r="AA197" s="220"/>
      <c r="AB197" s="220"/>
      <c r="AC197" s="220"/>
      <c r="AD197" s="220"/>
      <c r="AE197" s="220"/>
      <c r="AF197" s="131"/>
      <c r="AG197" s="222"/>
      <c r="AH197" s="222"/>
      <c r="AI197" s="222"/>
      <c r="AJ197" s="222"/>
      <c r="AK197" s="222"/>
      <c r="AL197" s="222"/>
      <c r="AM197" s="222"/>
      <c r="AN197" s="222"/>
      <c r="AO197" s="222"/>
      <c r="AP197" s="222"/>
      <c r="AR197" s="224"/>
      <c r="BD197" s="220"/>
      <c r="BO197" s="220"/>
      <c r="BZ197" s="226"/>
      <c r="CA197" s="222"/>
    </row>
    <row r="198" spans="16:79" x14ac:dyDescent="0.25">
      <c r="P198" s="218"/>
      <c r="Q198" s="218"/>
      <c r="R198" s="218"/>
      <c r="S198" s="218"/>
      <c r="T198" s="218"/>
      <c r="V198" s="220"/>
      <c r="W198" s="220"/>
      <c r="X198" s="220"/>
      <c r="Y198" s="220"/>
      <c r="Z198" s="220"/>
      <c r="AA198" s="220"/>
      <c r="AB198" s="220"/>
      <c r="AC198" s="220"/>
      <c r="AD198" s="220"/>
      <c r="AE198" s="220"/>
      <c r="AF198" s="131"/>
      <c r="AG198" s="222"/>
      <c r="AH198" s="222"/>
      <c r="AI198" s="222"/>
      <c r="AJ198" s="222"/>
      <c r="AK198" s="222"/>
      <c r="AL198" s="222"/>
      <c r="AM198" s="222"/>
      <c r="AN198" s="222"/>
      <c r="AO198" s="222"/>
      <c r="AP198" s="222"/>
      <c r="AR198" s="224"/>
      <c r="BD198" s="220"/>
      <c r="BO198" s="220"/>
      <c r="BZ198" s="226"/>
      <c r="CA198" s="222"/>
    </row>
    <row r="199" spans="16:79" x14ac:dyDescent="0.25">
      <c r="P199" s="218"/>
      <c r="Q199" s="218"/>
      <c r="R199" s="218"/>
      <c r="S199" s="218"/>
      <c r="T199" s="218"/>
      <c r="V199" s="220"/>
      <c r="W199" s="220"/>
      <c r="X199" s="220"/>
      <c r="Y199" s="220"/>
      <c r="Z199" s="220"/>
      <c r="AA199" s="220"/>
      <c r="AB199" s="220"/>
      <c r="AC199" s="220"/>
      <c r="AD199" s="220"/>
      <c r="AE199" s="220"/>
      <c r="AF199" s="131"/>
      <c r="AG199" s="222"/>
      <c r="AH199" s="222"/>
      <c r="AI199" s="222"/>
      <c r="AJ199" s="222"/>
      <c r="AK199" s="222"/>
      <c r="AL199" s="222"/>
      <c r="AM199" s="222"/>
      <c r="AN199" s="222"/>
      <c r="AO199" s="222"/>
      <c r="AP199" s="222"/>
      <c r="AR199" s="224"/>
      <c r="BD199" s="220"/>
      <c r="BO199" s="220"/>
      <c r="BZ199" s="226"/>
      <c r="CA199" s="222"/>
    </row>
    <row r="200" spans="16:79" x14ac:dyDescent="0.25">
      <c r="P200" s="218"/>
      <c r="Q200" s="218"/>
      <c r="R200" s="218"/>
      <c r="S200" s="218"/>
      <c r="T200" s="218"/>
      <c r="V200" s="220"/>
      <c r="W200" s="220"/>
      <c r="X200" s="220"/>
      <c r="Y200" s="220"/>
      <c r="Z200" s="220"/>
      <c r="AA200" s="220"/>
      <c r="AB200" s="220"/>
      <c r="AC200" s="220"/>
      <c r="AD200" s="220"/>
      <c r="AE200" s="220"/>
      <c r="AF200" s="131"/>
      <c r="AG200" s="222"/>
      <c r="AH200" s="222"/>
      <c r="AI200" s="222"/>
      <c r="AJ200" s="222"/>
      <c r="AK200" s="222"/>
      <c r="AL200" s="222"/>
      <c r="AM200" s="222"/>
      <c r="AN200" s="222"/>
      <c r="AO200" s="222"/>
      <c r="AP200" s="222"/>
      <c r="AR200" s="224"/>
      <c r="BD200" s="220"/>
      <c r="BO200" s="220"/>
      <c r="BZ200" s="226"/>
      <c r="CA200" s="222"/>
    </row>
    <row r="201" spans="16:79" x14ac:dyDescent="0.25">
      <c r="P201" s="218"/>
      <c r="Q201" s="218"/>
      <c r="R201" s="218"/>
      <c r="S201" s="218"/>
      <c r="T201" s="218"/>
      <c r="V201" s="220"/>
      <c r="W201" s="220"/>
      <c r="X201" s="220"/>
      <c r="Y201" s="220"/>
      <c r="Z201" s="220"/>
      <c r="AA201" s="220"/>
      <c r="AB201" s="220"/>
      <c r="AC201" s="220"/>
      <c r="AD201" s="220"/>
      <c r="AE201" s="220"/>
      <c r="AF201" s="131"/>
      <c r="AG201" s="222"/>
      <c r="AH201" s="222"/>
      <c r="AI201" s="222"/>
      <c r="AJ201" s="222"/>
      <c r="AK201" s="222"/>
      <c r="AL201" s="222"/>
      <c r="AM201" s="222"/>
      <c r="AN201" s="222"/>
      <c r="AO201" s="222"/>
      <c r="AP201" s="222"/>
      <c r="AR201" s="224"/>
      <c r="BD201" s="220"/>
      <c r="BO201" s="220"/>
      <c r="BZ201" s="226"/>
      <c r="CA201" s="222"/>
    </row>
    <row r="202" spans="16:79" x14ac:dyDescent="0.25">
      <c r="P202" s="218"/>
      <c r="Q202" s="218"/>
      <c r="R202" s="218"/>
      <c r="S202" s="218"/>
      <c r="T202" s="218"/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131"/>
      <c r="AG202" s="222"/>
      <c r="AH202" s="222"/>
      <c r="AI202" s="222"/>
      <c r="AJ202" s="222"/>
      <c r="AK202" s="222"/>
      <c r="AL202" s="222"/>
      <c r="AM202" s="222"/>
      <c r="AN202" s="222"/>
      <c r="AO202" s="222"/>
      <c r="AP202" s="222"/>
      <c r="AR202" s="224"/>
      <c r="BD202" s="220"/>
      <c r="BO202" s="220"/>
      <c r="BZ202" s="226"/>
      <c r="CA202" s="222"/>
    </row>
    <row r="203" spans="16:79" x14ac:dyDescent="0.25">
      <c r="P203" s="218"/>
      <c r="Q203" s="218"/>
      <c r="R203" s="218"/>
      <c r="S203" s="218"/>
      <c r="T203" s="218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131"/>
      <c r="AG203" s="222"/>
      <c r="AH203" s="222"/>
      <c r="AI203" s="222"/>
      <c r="AJ203" s="222"/>
      <c r="AK203" s="222"/>
      <c r="AL203" s="222"/>
      <c r="AM203" s="222"/>
      <c r="AN203" s="222"/>
      <c r="AO203" s="222"/>
      <c r="AP203" s="222"/>
      <c r="AR203" s="224"/>
      <c r="BD203" s="220"/>
      <c r="BO203" s="220"/>
      <c r="BZ203" s="226"/>
      <c r="CA203" s="222"/>
    </row>
    <row r="204" spans="16:79" x14ac:dyDescent="0.25">
      <c r="P204" s="218"/>
      <c r="Q204" s="218"/>
      <c r="R204" s="218"/>
      <c r="S204" s="218"/>
      <c r="T204" s="218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131"/>
      <c r="AG204" s="222"/>
      <c r="AH204" s="222"/>
      <c r="AI204" s="222"/>
      <c r="AJ204" s="222"/>
      <c r="AK204" s="222"/>
      <c r="AL204" s="222"/>
      <c r="AM204" s="222"/>
      <c r="AN204" s="222"/>
      <c r="AO204" s="222"/>
      <c r="AP204" s="222"/>
      <c r="AR204" s="224"/>
      <c r="BD204" s="220"/>
      <c r="BO204" s="220"/>
      <c r="BZ204" s="226"/>
      <c r="CA204" s="222"/>
    </row>
    <row r="205" spans="16:79" x14ac:dyDescent="0.25">
      <c r="P205" s="218"/>
      <c r="Q205" s="218"/>
      <c r="R205" s="218"/>
      <c r="S205" s="218"/>
      <c r="T205" s="218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131"/>
      <c r="AG205" s="222"/>
      <c r="AH205" s="222"/>
      <c r="AI205" s="222"/>
      <c r="AJ205" s="222"/>
      <c r="AK205" s="222"/>
      <c r="AL205" s="222"/>
      <c r="AM205" s="222"/>
      <c r="AN205" s="222"/>
      <c r="AO205" s="222"/>
      <c r="AP205" s="222"/>
      <c r="AR205" s="224"/>
      <c r="BD205" s="220"/>
      <c r="BO205" s="220"/>
      <c r="BZ205" s="226"/>
      <c r="CA205" s="222"/>
    </row>
    <row r="206" spans="16:79" x14ac:dyDescent="0.25">
      <c r="P206" s="218"/>
      <c r="Q206" s="218"/>
      <c r="R206" s="218"/>
      <c r="S206" s="218"/>
      <c r="T206" s="218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131"/>
      <c r="AG206" s="222"/>
      <c r="AH206" s="222"/>
      <c r="AI206" s="222"/>
      <c r="AJ206" s="222"/>
      <c r="AK206" s="222"/>
      <c r="AL206" s="222"/>
      <c r="AM206" s="222"/>
      <c r="AN206" s="222"/>
      <c r="AO206" s="222"/>
      <c r="AP206" s="222"/>
      <c r="AR206" s="224"/>
      <c r="BD206" s="220"/>
      <c r="BO206" s="220"/>
      <c r="BZ206" s="226"/>
      <c r="CA206" s="222"/>
    </row>
    <row r="207" spans="16:79" x14ac:dyDescent="0.25">
      <c r="BD207" s="220"/>
      <c r="BO207" s="220"/>
    </row>
    <row r="208" spans="16:79" x14ac:dyDescent="0.25">
      <c r="BD208" s="220"/>
      <c r="BO208" s="220"/>
    </row>
    <row r="209" spans="56:67" x14ac:dyDescent="0.25">
      <c r="BD209" s="220"/>
      <c r="BO209" s="220"/>
    </row>
    <row r="210" spans="56:67" x14ac:dyDescent="0.25">
      <c r="BD210" s="220"/>
      <c r="BO210" s="220"/>
    </row>
    <row r="211" spans="56:67" x14ac:dyDescent="0.25">
      <c r="BD211" s="220"/>
      <c r="BO211" s="220"/>
    </row>
    <row r="212" spans="56:67" x14ac:dyDescent="0.25">
      <c r="BD212" s="220"/>
      <c r="BO212" s="220"/>
    </row>
    <row r="213" spans="56:67" x14ac:dyDescent="0.25">
      <c r="BD213" s="220"/>
      <c r="BO213" s="220"/>
    </row>
    <row r="214" spans="56:67" x14ac:dyDescent="0.25">
      <c r="BD214" s="220"/>
      <c r="BO214" s="220"/>
    </row>
    <row r="215" spans="56:67" x14ac:dyDescent="0.25">
      <c r="BD215" s="220"/>
      <c r="BO215" s="220"/>
    </row>
    <row r="216" spans="56:67" x14ac:dyDescent="0.25">
      <c r="BD216" s="220"/>
      <c r="BO216" s="220"/>
    </row>
    <row r="217" spans="56:67" x14ac:dyDescent="0.25">
      <c r="BD217" s="220"/>
      <c r="BO217" s="220"/>
    </row>
    <row r="218" spans="56:67" x14ac:dyDescent="0.25">
      <c r="BD218" s="220"/>
      <c r="BO218" s="220"/>
    </row>
    <row r="219" spans="56:67" x14ac:dyDescent="0.25">
      <c r="BD219" s="220"/>
      <c r="BO219" s="220"/>
    </row>
    <row r="220" spans="56:67" x14ac:dyDescent="0.25">
      <c r="BD220" s="220"/>
      <c r="BO220" s="220"/>
    </row>
    <row r="221" spans="56:67" x14ac:dyDescent="0.25">
      <c r="BD221" s="220"/>
      <c r="BO221" s="220"/>
    </row>
    <row r="222" spans="56:67" x14ac:dyDescent="0.25">
      <c r="BD222" s="220"/>
      <c r="BO222" s="220"/>
    </row>
    <row r="223" spans="56:67" x14ac:dyDescent="0.25">
      <c r="BD223" s="220"/>
      <c r="BO223" s="220"/>
    </row>
    <row r="224" spans="56:67" x14ac:dyDescent="0.25">
      <c r="BD224" s="220"/>
      <c r="BO224" s="220"/>
    </row>
    <row r="225" spans="56:67" x14ac:dyDescent="0.25">
      <c r="BD225" s="220"/>
      <c r="BO225" s="220"/>
    </row>
    <row r="226" spans="56:67" x14ac:dyDescent="0.25">
      <c r="BD226" s="220"/>
      <c r="BO226" s="220"/>
    </row>
    <row r="227" spans="56:67" x14ac:dyDescent="0.25">
      <c r="BD227" s="220"/>
      <c r="BO227" s="220"/>
    </row>
    <row r="228" spans="56:67" x14ac:dyDescent="0.25">
      <c r="BD228" s="220"/>
      <c r="BO228" s="220"/>
    </row>
    <row r="229" spans="56:67" x14ac:dyDescent="0.25">
      <c r="BD229" s="220"/>
      <c r="BO229" s="220"/>
    </row>
    <row r="230" spans="56:67" x14ac:dyDescent="0.25">
      <c r="BD230" s="220"/>
      <c r="BO230" s="220"/>
    </row>
    <row r="231" spans="56:67" x14ac:dyDescent="0.25">
      <c r="BD231" s="220"/>
      <c r="BO231" s="220"/>
    </row>
    <row r="232" spans="56:67" x14ac:dyDescent="0.25">
      <c r="BD232" s="220"/>
      <c r="BO232" s="220"/>
    </row>
    <row r="233" spans="56:67" x14ac:dyDescent="0.25">
      <c r="BD233" s="220"/>
      <c r="BO233" s="220"/>
    </row>
    <row r="234" spans="56:67" x14ac:dyDescent="0.25">
      <c r="BD234" s="220"/>
      <c r="BO234" s="220"/>
    </row>
    <row r="235" spans="56:67" x14ac:dyDescent="0.25">
      <c r="BD235" s="220"/>
      <c r="BO235" s="220"/>
    </row>
    <row r="236" spans="56:67" x14ac:dyDescent="0.25">
      <c r="BD236" s="220"/>
      <c r="BO236" s="220"/>
    </row>
    <row r="237" spans="56:67" x14ac:dyDescent="0.25">
      <c r="BD237" s="220"/>
      <c r="BO237" s="220"/>
    </row>
    <row r="238" spans="56:67" x14ac:dyDescent="0.25">
      <c r="BD238" s="220"/>
      <c r="BO238" s="220"/>
    </row>
    <row r="239" spans="56:67" x14ac:dyDescent="0.25">
      <c r="BD239" s="220"/>
      <c r="BO239" s="220"/>
    </row>
    <row r="240" spans="56:67" x14ac:dyDescent="0.25">
      <c r="BD240" s="220"/>
      <c r="BO240" s="220"/>
    </row>
    <row r="241" spans="56:67" x14ac:dyDescent="0.25">
      <c r="BD241" s="220"/>
      <c r="BO241" s="220"/>
    </row>
    <row r="242" spans="56:67" x14ac:dyDescent="0.25">
      <c r="BD242" s="220"/>
      <c r="BO242" s="220"/>
    </row>
    <row r="243" spans="56:67" x14ac:dyDescent="0.25">
      <c r="BD243" s="220"/>
      <c r="BO243" s="220"/>
    </row>
    <row r="244" spans="56:67" x14ac:dyDescent="0.25">
      <c r="BD244" s="220"/>
      <c r="BO244" s="220"/>
    </row>
    <row r="245" spans="56:67" x14ac:dyDescent="0.25">
      <c r="BD245" s="220"/>
      <c r="BO245" s="220"/>
    </row>
    <row r="246" spans="56:67" x14ac:dyDescent="0.25">
      <c r="BD246" s="220"/>
      <c r="BO246" s="220"/>
    </row>
    <row r="247" spans="56:67" x14ac:dyDescent="0.25">
      <c r="BD247" s="220"/>
      <c r="BO247" s="220"/>
    </row>
    <row r="248" spans="56:67" x14ac:dyDescent="0.25">
      <c r="BD248" s="220"/>
      <c r="BO248" s="220"/>
    </row>
    <row r="249" spans="56:67" x14ac:dyDescent="0.25">
      <c r="BD249" s="220"/>
      <c r="BO249" s="220"/>
    </row>
    <row r="250" spans="56:67" x14ac:dyDescent="0.25">
      <c r="BD250" s="220"/>
      <c r="BO250" s="220"/>
    </row>
    <row r="251" spans="56:67" x14ac:dyDescent="0.25">
      <c r="BD251" s="220"/>
      <c r="BO251" s="220"/>
    </row>
    <row r="252" spans="56:67" x14ac:dyDescent="0.25">
      <c r="BD252" s="220"/>
      <c r="BO252" s="220"/>
    </row>
    <row r="253" spans="56:67" x14ac:dyDescent="0.25">
      <c r="BD253" s="220"/>
      <c r="BO253" s="220"/>
    </row>
    <row r="254" spans="56:67" x14ac:dyDescent="0.25">
      <c r="BD254" s="220"/>
      <c r="BO254" s="220"/>
    </row>
    <row r="255" spans="56:67" x14ac:dyDescent="0.25">
      <c r="BD255" s="220"/>
      <c r="BO255" s="220"/>
    </row>
    <row r="256" spans="56:67" x14ac:dyDescent="0.25">
      <c r="BD256" s="220"/>
      <c r="BO256" s="220"/>
    </row>
    <row r="257" spans="56:67" x14ac:dyDescent="0.25">
      <c r="BD257" s="220"/>
      <c r="BO257" s="220"/>
    </row>
    <row r="258" spans="56:67" x14ac:dyDescent="0.25">
      <c r="BD258" s="220"/>
      <c r="BO258" s="220"/>
    </row>
    <row r="259" spans="56:67" x14ac:dyDescent="0.25">
      <c r="BD259" s="220"/>
      <c r="BO259" s="220"/>
    </row>
    <row r="260" spans="56:67" x14ac:dyDescent="0.25">
      <c r="BD260" s="220"/>
      <c r="BO260" s="220"/>
    </row>
    <row r="261" spans="56:67" x14ac:dyDescent="0.25">
      <c r="BD261" s="220"/>
      <c r="BO261" s="220"/>
    </row>
    <row r="262" spans="56:67" x14ac:dyDescent="0.25">
      <c r="BD262" s="220"/>
      <c r="BO262" s="220"/>
    </row>
    <row r="263" spans="56:67" x14ac:dyDescent="0.25">
      <c r="BD263" s="220"/>
      <c r="BO263" s="220"/>
    </row>
    <row r="264" spans="56:67" x14ac:dyDescent="0.25">
      <c r="BD264" s="220"/>
      <c r="BO264" s="220"/>
    </row>
    <row r="265" spans="56:67" x14ac:dyDescent="0.25">
      <c r="BD265" s="220"/>
      <c r="BO265" s="220"/>
    </row>
    <row r="266" spans="56:67" x14ac:dyDescent="0.25">
      <c r="BD266" s="220"/>
      <c r="BO266" s="220"/>
    </row>
    <row r="267" spans="56:67" x14ac:dyDescent="0.25">
      <c r="BD267" s="220"/>
      <c r="BO267" s="220"/>
    </row>
    <row r="268" spans="56:67" x14ac:dyDescent="0.25">
      <c r="BD268" s="220"/>
      <c r="BO268" s="220"/>
    </row>
    <row r="269" spans="56:67" x14ac:dyDescent="0.25">
      <c r="BD269" s="220"/>
      <c r="BO269" s="220"/>
    </row>
    <row r="270" spans="56:67" x14ac:dyDescent="0.25">
      <c r="BD270" s="220"/>
      <c r="BO270" s="220"/>
    </row>
    <row r="271" spans="56:67" x14ac:dyDescent="0.25">
      <c r="BD271" s="220"/>
      <c r="BO271" s="220"/>
    </row>
    <row r="272" spans="56:67" x14ac:dyDescent="0.25">
      <c r="BD272" s="220"/>
      <c r="BO272" s="220"/>
    </row>
    <row r="273" spans="56:67" x14ac:dyDescent="0.25">
      <c r="BD273" s="220"/>
      <c r="BO273" s="220"/>
    </row>
    <row r="274" spans="56:67" x14ac:dyDescent="0.25">
      <c r="BD274" s="220"/>
      <c r="BO274" s="220"/>
    </row>
    <row r="275" spans="56:67" x14ac:dyDescent="0.25">
      <c r="BD275" s="220"/>
      <c r="BO275" s="220"/>
    </row>
    <row r="276" spans="56:67" x14ac:dyDescent="0.25">
      <c r="BD276" s="220"/>
      <c r="BO276" s="220"/>
    </row>
    <row r="277" spans="56:67" x14ac:dyDescent="0.25">
      <c r="BD277" s="220"/>
      <c r="BO277" s="220"/>
    </row>
    <row r="278" spans="56:67" x14ac:dyDescent="0.25">
      <c r="BD278" s="220"/>
      <c r="BO278" s="220"/>
    </row>
    <row r="279" spans="56:67" x14ac:dyDescent="0.25">
      <c r="BD279" s="220"/>
      <c r="BO279" s="220"/>
    </row>
    <row r="280" spans="56:67" x14ac:dyDescent="0.25">
      <c r="BD280" s="220"/>
      <c r="BO280" s="220"/>
    </row>
    <row r="281" spans="56:67" x14ac:dyDescent="0.25">
      <c r="BD281" s="220"/>
      <c r="BO281" s="220"/>
    </row>
    <row r="282" spans="56:67" x14ac:dyDescent="0.25">
      <c r="BD282" s="220"/>
      <c r="BO282" s="220"/>
    </row>
    <row r="283" spans="56:67" x14ac:dyDescent="0.25">
      <c r="BD283" s="220"/>
      <c r="BO283" s="220"/>
    </row>
    <row r="284" spans="56:67" x14ac:dyDescent="0.25">
      <c r="BD284" s="220"/>
      <c r="BO284" s="220"/>
    </row>
    <row r="285" spans="56:67" x14ac:dyDescent="0.25">
      <c r="BD285" s="220"/>
      <c r="BO285" s="220"/>
    </row>
    <row r="286" spans="56:67" x14ac:dyDescent="0.25">
      <c r="BD286" s="220"/>
      <c r="BO286" s="220"/>
    </row>
    <row r="287" spans="56:67" x14ac:dyDescent="0.25">
      <c r="BD287" s="220"/>
      <c r="BO287" s="220"/>
    </row>
    <row r="288" spans="56:67" x14ac:dyDescent="0.25">
      <c r="BD288" s="220"/>
      <c r="BO288" s="220"/>
    </row>
    <row r="289" spans="56:67" x14ac:dyDescent="0.25">
      <c r="BD289" s="220"/>
      <c r="BO289" s="220"/>
    </row>
    <row r="290" spans="56:67" x14ac:dyDescent="0.25">
      <c r="BD290" s="220"/>
      <c r="BO290" s="220"/>
    </row>
    <row r="291" spans="56:67" x14ac:dyDescent="0.25">
      <c r="BD291" s="220"/>
      <c r="BO291" s="220"/>
    </row>
    <row r="292" spans="56:67" x14ac:dyDescent="0.25">
      <c r="BD292" s="220"/>
      <c r="BO292" s="220"/>
    </row>
    <row r="293" spans="56:67" x14ac:dyDescent="0.25">
      <c r="BD293" s="220"/>
      <c r="BO293" s="220"/>
    </row>
    <row r="294" spans="56:67" x14ac:dyDescent="0.25">
      <c r="BD294" s="220"/>
      <c r="BO294" s="220"/>
    </row>
    <row r="295" spans="56:67" x14ac:dyDescent="0.25">
      <c r="BD295" s="220"/>
      <c r="BO295" s="220"/>
    </row>
    <row r="296" spans="56:67" x14ac:dyDescent="0.25">
      <c r="BD296" s="220"/>
      <c r="BO296" s="220"/>
    </row>
    <row r="297" spans="56:67" x14ac:dyDescent="0.25">
      <c r="BD297" s="220"/>
      <c r="BO297" s="220"/>
    </row>
    <row r="298" spans="56:67" x14ac:dyDescent="0.25">
      <c r="BD298" s="220"/>
      <c r="BO298" s="220"/>
    </row>
    <row r="299" spans="56:67" x14ac:dyDescent="0.25">
      <c r="BD299" s="220"/>
      <c r="BO299" s="220"/>
    </row>
    <row r="300" spans="56:67" x14ac:dyDescent="0.25">
      <c r="BD300" s="220"/>
      <c r="BO300" s="220"/>
    </row>
    <row r="301" spans="56:67" x14ac:dyDescent="0.25">
      <c r="BD301" s="220"/>
      <c r="BO301" s="220"/>
    </row>
    <row r="302" spans="56:67" x14ac:dyDescent="0.25">
      <c r="BD302" s="220"/>
      <c r="BO302" s="220"/>
    </row>
    <row r="303" spans="56:67" x14ac:dyDescent="0.25">
      <c r="BD303" s="220"/>
      <c r="BO303" s="220"/>
    </row>
    <row r="304" spans="56:67" x14ac:dyDescent="0.25">
      <c r="BD304" s="220"/>
      <c r="BO304" s="220"/>
    </row>
    <row r="305" spans="56:67" x14ac:dyDescent="0.25">
      <c r="BD305" s="220"/>
      <c r="BO305" s="220"/>
    </row>
    <row r="306" spans="56:67" x14ac:dyDescent="0.25">
      <c r="BD306" s="220"/>
      <c r="BO306" s="220"/>
    </row>
    <row r="307" spans="56:67" x14ac:dyDescent="0.25">
      <c r="BD307" s="220"/>
      <c r="BO307" s="220"/>
    </row>
    <row r="308" spans="56:67" x14ac:dyDescent="0.25">
      <c r="BD308" s="220"/>
      <c r="BO308" s="220"/>
    </row>
    <row r="309" spans="56:67" x14ac:dyDescent="0.25">
      <c r="BD309" s="220"/>
      <c r="BO309" s="220"/>
    </row>
    <row r="310" spans="56:67" x14ac:dyDescent="0.25">
      <c r="BD310" s="220"/>
      <c r="BO310" s="220"/>
    </row>
    <row r="311" spans="56:67" x14ac:dyDescent="0.25">
      <c r="BD311" s="220"/>
      <c r="BO311" s="220"/>
    </row>
    <row r="312" spans="56:67" x14ac:dyDescent="0.25">
      <c r="BD312" s="220"/>
      <c r="BO312" s="220"/>
    </row>
    <row r="313" spans="56:67" x14ac:dyDescent="0.25">
      <c r="BD313" s="220"/>
      <c r="BO313" s="220"/>
    </row>
    <row r="314" spans="56:67" x14ac:dyDescent="0.25">
      <c r="BD314" s="220"/>
      <c r="BO314" s="220"/>
    </row>
    <row r="315" spans="56:67" x14ac:dyDescent="0.25">
      <c r="BD315" s="220"/>
      <c r="BO315" s="220"/>
    </row>
    <row r="316" spans="56:67" x14ac:dyDescent="0.25">
      <c r="BD316" s="220"/>
      <c r="BO316" s="220"/>
    </row>
    <row r="317" spans="56:67" x14ac:dyDescent="0.25">
      <c r="BD317" s="220"/>
      <c r="BO317" s="220"/>
    </row>
    <row r="318" spans="56:67" x14ac:dyDescent="0.25">
      <c r="BD318" s="220"/>
      <c r="BO318" s="220"/>
    </row>
    <row r="319" spans="56:67" x14ac:dyDescent="0.25">
      <c r="BD319" s="220"/>
      <c r="BO319" s="220"/>
    </row>
    <row r="320" spans="56:67" x14ac:dyDescent="0.25">
      <c r="BD320" s="220"/>
      <c r="BO320" s="220"/>
    </row>
    <row r="321" spans="56:67" x14ac:dyDescent="0.25">
      <c r="BD321" s="220"/>
      <c r="BO321" s="220"/>
    </row>
    <row r="322" spans="56:67" x14ac:dyDescent="0.25">
      <c r="BD322" s="220"/>
      <c r="BO322" s="220"/>
    </row>
    <row r="323" spans="56:67" x14ac:dyDescent="0.25">
      <c r="BD323" s="220"/>
      <c r="BO323" s="220"/>
    </row>
    <row r="324" spans="56:67" x14ac:dyDescent="0.25">
      <c r="BD324" s="220"/>
      <c r="BO324" s="220"/>
    </row>
    <row r="325" spans="56:67" x14ac:dyDescent="0.25">
      <c r="BD325" s="220"/>
      <c r="BO325" s="220"/>
    </row>
    <row r="326" spans="56:67" x14ac:dyDescent="0.25">
      <c r="BD326" s="220"/>
      <c r="BO326" s="220"/>
    </row>
    <row r="327" spans="56:67" x14ac:dyDescent="0.25">
      <c r="BD327" s="220"/>
      <c r="BO327" s="220"/>
    </row>
    <row r="328" spans="56:67" x14ac:dyDescent="0.25">
      <c r="BD328" s="220"/>
      <c r="BO328" s="220"/>
    </row>
    <row r="329" spans="56:67" x14ac:dyDescent="0.25">
      <c r="BD329" s="220"/>
      <c r="BO329" s="220"/>
    </row>
    <row r="330" spans="56:67" x14ac:dyDescent="0.25">
      <c r="BD330" s="220"/>
      <c r="BO330" s="220"/>
    </row>
    <row r="331" spans="56:67" x14ac:dyDescent="0.25">
      <c r="BD331" s="220"/>
      <c r="BO331" s="220"/>
    </row>
    <row r="332" spans="56:67" x14ac:dyDescent="0.25">
      <c r="BD332" s="220"/>
      <c r="BO332" s="220"/>
    </row>
    <row r="333" spans="56:67" x14ac:dyDescent="0.25">
      <c r="BD333" s="220"/>
      <c r="BO333" s="220"/>
    </row>
    <row r="334" spans="56:67" x14ac:dyDescent="0.25">
      <c r="BD334" s="220"/>
      <c r="BO334" s="220"/>
    </row>
    <row r="335" spans="56:67" x14ac:dyDescent="0.25">
      <c r="BD335" s="220"/>
      <c r="BO335" s="220"/>
    </row>
    <row r="336" spans="56:67" x14ac:dyDescent="0.25">
      <c r="BD336" s="220"/>
      <c r="BO336" s="220"/>
    </row>
    <row r="337" spans="56:67" x14ac:dyDescent="0.25">
      <c r="BD337" s="220"/>
      <c r="BO337" s="220"/>
    </row>
    <row r="338" spans="56:67" x14ac:dyDescent="0.25">
      <c r="BD338" s="220"/>
      <c r="BO338" s="220"/>
    </row>
    <row r="339" spans="56:67" x14ac:dyDescent="0.25">
      <c r="BD339" s="220"/>
      <c r="BO339" s="220"/>
    </row>
    <row r="340" spans="56:67" x14ac:dyDescent="0.25">
      <c r="BD340" s="220"/>
      <c r="BO340" s="220"/>
    </row>
    <row r="341" spans="56:67" x14ac:dyDescent="0.25">
      <c r="BD341" s="220"/>
      <c r="BO341" s="220"/>
    </row>
    <row r="342" spans="56:67" x14ac:dyDescent="0.25">
      <c r="BD342" s="220"/>
      <c r="BO342" s="220"/>
    </row>
    <row r="343" spans="56:67" x14ac:dyDescent="0.25">
      <c r="BD343" s="220"/>
      <c r="BO343" s="220"/>
    </row>
    <row r="344" spans="56:67" x14ac:dyDescent="0.25">
      <c r="BD344" s="220"/>
      <c r="BO344" s="220"/>
    </row>
    <row r="345" spans="56:67" x14ac:dyDescent="0.25">
      <c r="BD345" s="220"/>
      <c r="BO345" s="220"/>
    </row>
    <row r="346" spans="56:67" x14ac:dyDescent="0.25">
      <c r="BD346" s="220"/>
      <c r="BO346" s="220"/>
    </row>
    <row r="347" spans="56:67" x14ac:dyDescent="0.25">
      <c r="BD347" s="220"/>
      <c r="BO347" s="220"/>
    </row>
    <row r="348" spans="56:67" x14ac:dyDescent="0.25">
      <c r="BD348" s="220"/>
      <c r="BO348" s="220"/>
    </row>
    <row r="349" spans="56:67" x14ac:dyDescent="0.25">
      <c r="BD349" s="220"/>
      <c r="BO349" s="220"/>
    </row>
    <row r="350" spans="56:67" x14ac:dyDescent="0.25">
      <c r="BD350" s="220"/>
      <c r="BO350" s="220"/>
    </row>
    <row r="351" spans="56:67" x14ac:dyDescent="0.25">
      <c r="BD351" s="220"/>
      <c r="BO351" s="220"/>
    </row>
    <row r="352" spans="56:67" x14ac:dyDescent="0.25">
      <c r="BD352" s="220"/>
      <c r="BO352" s="220"/>
    </row>
    <row r="353" spans="56:67" x14ac:dyDescent="0.25">
      <c r="BD353" s="220"/>
      <c r="BO353" s="220"/>
    </row>
    <row r="354" spans="56:67" x14ac:dyDescent="0.25">
      <c r="BD354" s="220"/>
      <c r="BO354" s="220"/>
    </row>
    <row r="355" spans="56:67" x14ac:dyDescent="0.25">
      <c r="BD355" s="220"/>
      <c r="BO355" s="220"/>
    </row>
    <row r="356" spans="56:67" x14ac:dyDescent="0.25">
      <c r="BD356" s="220"/>
      <c r="BO356" s="220"/>
    </row>
    <row r="357" spans="56:67" x14ac:dyDescent="0.25">
      <c r="BD357" s="220"/>
      <c r="BO357" s="220"/>
    </row>
    <row r="358" spans="56:67" x14ac:dyDescent="0.25">
      <c r="BD358" s="220"/>
      <c r="BO358" s="220"/>
    </row>
    <row r="359" spans="56:67" x14ac:dyDescent="0.25">
      <c r="BD359" s="220"/>
      <c r="BO359" s="220"/>
    </row>
    <row r="360" spans="56:67" x14ac:dyDescent="0.25">
      <c r="BD360" s="220"/>
      <c r="BO360" s="220"/>
    </row>
    <row r="361" spans="56:67" x14ac:dyDescent="0.25">
      <c r="BD361" s="220"/>
      <c r="BO361" s="220"/>
    </row>
    <row r="362" spans="56:67" x14ac:dyDescent="0.25">
      <c r="BD362" s="220"/>
      <c r="BO362" s="220"/>
    </row>
    <row r="363" spans="56:67" x14ac:dyDescent="0.25">
      <c r="BD363" s="220"/>
      <c r="BO363" s="220"/>
    </row>
    <row r="364" spans="56:67" x14ac:dyDescent="0.25">
      <c r="BD364" s="220"/>
      <c r="BO364" s="220"/>
    </row>
    <row r="365" spans="56:67" x14ac:dyDescent="0.25">
      <c r="BD365" s="220"/>
      <c r="BO365" s="220"/>
    </row>
    <row r="366" spans="56:67" x14ac:dyDescent="0.25">
      <c r="BD366" s="220"/>
      <c r="BO366" s="220"/>
    </row>
    <row r="367" spans="56:67" x14ac:dyDescent="0.25">
      <c r="BD367" s="220"/>
      <c r="BO367" s="220"/>
    </row>
    <row r="368" spans="56:67" x14ac:dyDescent="0.25">
      <c r="BD368" s="220"/>
      <c r="BO368" s="220"/>
    </row>
    <row r="369" spans="56:67" x14ac:dyDescent="0.25">
      <c r="BD369" s="220"/>
      <c r="BO369" s="220"/>
    </row>
    <row r="370" spans="56:67" x14ac:dyDescent="0.25">
      <c r="BD370" s="220"/>
      <c r="BO370" s="220"/>
    </row>
    <row r="371" spans="56:67" x14ac:dyDescent="0.25">
      <c r="BD371" s="220"/>
      <c r="BO371" s="220"/>
    </row>
    <row r="372" spans="56:67" x14ac:dyDescent="0.25">
      <c r="BD372" s="220"/>
      <c r="BO372" s="220"/>
    </row>
    <row r="373" spans="56:67" x14ac:dyDescent="0.25">
      <c r="BD373" s="220"/>
      <c r="BO373" s="220"/>
    </row>
    <row r="374" spans="56:67" x14ac:dyDescent="0.25">
      <c r="BD374" s="220"/>
      <c r="BO374" s="220"/>
    </row>
    <row r="375" spans="56:67" x14ac:dyDescent="0.25">
      <c r="BD375" s="220"/>
      <c r="BO375" s="220"/>
    </row>
    <row r="376" spans="56:67" x14ac:dyDescent="0.25">
      <c r="BD376" s="220"/>
      <c r="BO376" s="220"/>
    </row>
    <row r="377" spans="56:67" x14ac:dyDescent="0.25">
      <c r="BD377" s="220"/>
      <c r="BO377" s="220"/>
    </row>
    <row r="378" spans="56:67" x14ac:dyDescent="0.25">
      <c r="BD378" s="220"/>
      <c r="BO378" s="220"/>
    </row>
    <row r="379" spans="56:67" x14ac:dyDescent="0.25">
      <c r="BD379" s="220"/>
      <c r="BO379" s="220"/>
    </row>
    <row r="380" spans="56:67" x14ac:dyDescent="0.25">
      <c r="BD380" s="220"/>
      <c r="BO380" s="220"/>
    </row>
    <row r="381" spans="56:67" x14ac:dyDescent="0.25">
      <c r="BD381" s="220"/>
      <c r="BO381" s="220"/>
    </row>
    <row r="382" spans="56:67" x14ac:dyDescent="0.25">
      <c r="BD382" s="220"/>
      <c r="BO382" s="220"/>
    </row>
    <row r="383" spans="56:67" x14ac:dyDescent="0.25">
      <c r="BD383" s="220"/>
      <c r="BO383" s="220"/>
    </row>
    <row r="384" spans="56:67" x14ac:dyDescent="0.25">
      <c r="BD384" s="220"/>
      <c r="BO384" s="220"/>
    </row>
    <row r="385" spans="56:67" x14ac:dyDescent="0.25">
      <c r="BD385" s="220"/>
      <c r="BO385" s="220"/>
    </row>
    <row r="386" spans="56:67" x14ac:dyDescent="0.25">
      <c r="BD386" s="220"/>
      <c r="BO386" s="220"/>
    </row>
    <row r="387" spans="56:67" x14ac:dyDescent="0.25">
      <c r="BD387" s="220"/>
      <c r="BO387" s="220"/>
    </row>
    <row r="388" spans="56:67" x14ac:dyDescent="0.25">
      <c r="BD388" s="220"/>
      <c r="BO388" s="220"/>
    </row>
    <row r="389" spans="56:67" x14ac:dyDescent="0.25">
      <c r="BD389" s="220"/>
      <c r="BO389" s="220"/>
    </row>
    <row r="390" spans="56:67" x14ac:dyDescent="0.25">
      <c r="BD390" s="220"/>
      <c r="BO390" s="220"/>
    </row>
    <row r="391" spans="56:67" x14ac:dyDescent="0.25">
      <c r="BD391" s="220"/>
      <c r="BO391" s="220"/>
    </row>
    <row r="392" spans="56:67" x14ac:dyDescent="0.25">
      <c r="BD392" s="220"/>
      <c r="BO392" s="220"/>
    </row>
    <row r="393" spans="56:67" x14ac:dyDescent="0.25">
      <c r="BD393" s="220"/>
      <c r="BO393" s="220"/>
    </row>
    <row r="394" spans="56:67" x14ac:dyDescent="0.25">
      <c r="BD394" s="220"/>
      <c r="BO394" s="220"/>
    </row>
    <row r="395" spans="56:67" x14ac:dyDescent="0.25">
      <c r="BD395" s="220"/>
      <c r="BO395" s="220"/>
    </row>
    <row r="396" spans="56:67" x14ac:dyDescent="0.25">
      <c r="BD396" s="220"/>
      <c r="BO396" s="220"/>
    </row>
    <row r="397" spans="56:67" x14ac:dyDescent="0.25">
      <c r="BD397" s="220"/>
      <c r="BO397" s="220"/>
    </row>
    <row r="398" spans="56:67" x14ac:dyDescent="0.25">
      <c r="BD398" s="220"/>
      <c r="BO398" s="220"/>
    </row>
    <row r="399" spans="56:67" x14ac:dyDescent="0.25">
      <c r="BD399" s="220"/>
      <c r="BO399" s="220"/>
    </row>
    <row r="400" spans="56:67" x14ac:dyDescent="0.25">
      <c r="BD400" s="220"/>
      <c r="BO400" s="220"/>
    </row>
    <row r="401" spans="56:67" x14ac:dyDescent="0.25">
      <c r="BD401" s="220"/>
      <c r="BO401" s="220"/>
    </row>
    <row r="402" spans="56:67" x14ac:dyDescent="0.25">
      <c r="BD402" s="220"/>
      <c r="BO402" s="220"/>
    </row>
    <row r="403" spans="56:67" x14ac:dyDescent="0.25">
      <c r="BD403" s="220"/>
      <c r="BO403" s="220"/>
    </row>
    <row r="404" spans="56:67" x14ac:dyDescent="0.25">
      <c r="BD404" s="220"/>
      <c r="BO404" s="220"/>
    </row>
    <row r="405" spans="56:67" x14ac:dyDescent="0.25">
      <c r="BD405" s="220"/>
      <c r="BO405" s="220"/>
    </row>
    <row r="406" spans="56:67" x14ac:dyDescent="0.25">
      <c r="BD406" s="220"/>
      <c r="BO406" s="220"/>
    </row>
    <row r="407" spans="56:67" x14ac:dyDescent="0.25">
      <c r="BD407" s="220"/>
      <c r="BO407" s="220"/>
    </row>
    <row r="408" spans="56:67" x14ac:dyDescent="0.25">
      <c r="BD408" s="220"/>
      <c r="BO408" s="220"/>
    </row>
    <row r="409" spans="56:67" x14ac:dyDescent="0.25">
      <c r="BD409" s="220"/>
      <c r="BO409" s="220"/>
    </row>
    <row r="410" spans="56:67" x14ac:dyDescent="0.25">
      <c r="BD410" s="220"/>
      <c r="BO410" s="220"/>
    </row>
    <row r="411" spans="56:67" x14ac:dyDescent="0.25">
      <c r="BD411" s="220"/>
      <c r="BO411" s="220"/>
    </row>
    <row r="412" spans="56:67" x14ac:dyDescent="0.25">
      <c r="BD412" s="220"/>
      <c r="BO412" s="220"/>
    </row>
    <row r="413" spans="56:67" x14ac:dyDescent="0.25">
      <c r="BD413" s="220"/>
      <c r="BO413" s="220"/>
    </row>
    <row r="414" spans="56:67" x14ac:dyDescent="0.25">
      <c r="BD414" s="220"/>
      <c r="BO414" s="220"/>
    </row>
    <row r="415" spans="56:67" x14ac:dyDescent="0.25">
      <c r="BD415" s="220"/>
      <c r="BO415" s="220"/>
    </row>
    <row r="416" spans="56:67" x14ac:dyDescent="0.25">
      <c r="BD416" s="220"/>
      <c r="BO416" s="220"/>
    </row>
    <row r="417" spans="56:67" x14ac:dyDescent="0.25">
      <c r="BD417" s="220"/>
      <c r="BO417" s="220"/>
    </row>
    <row r="418" spans="56:67" x14ac:dyDescent="0.25">
      <c r="BD418" s="220"/>
      <c r="BO418" s="220"/>
    </row>
    <row r="419" spans="56:67" x14ac:dyDescent="0.25">
      <c r="BD419" s="220"/>
      <c r="BO419" s="220"/>
    </row>
    <row r="420" spans="56:67" x14ac:dyDescent="0.25">
      <c r="BD420" s="220"/>
      <c r="BO420" s="220"/>
    </row>
    <row r="421" spans="56:67" x14ac:dyDescent="0.25">
      <c r="BD421" s="220"/>
      <c r="BO421" s="220"/>
    </row>
    <row r="422" spans="56:67" x14ac:dyDescent="0.25">
      <c r="BD422" s="220"/>
      <c r="BO422" s="220"/>
    </row>
    <row r="423" spans="56:67" x14ac:dyDescent="0.25">
      <c r="BD423" s="220"/>
      <c r="BO423" s="220"/>
    </row>
    <row r="424" spans="56:67" x14ac:dyDescent="0.25">
      <c r="BD424" s="220"/>
      <c r="BO424" s="220"/>
    </row>
    <row r="425" spans="56:67" x14ac:dyDescent="0.25">
      <c r="BD425" s="220"/>
      <c r="BO425" s="220"/>
    </row>
    <row r="426" spans="56:67" x14ac:dyDescent="0.25">
      <c r="BD426" s="220"/>
      <c r="BO426" s="220"/>
    </row>
    <row r="427" spans="56:67" x14ac:dyDescent="0.25">
      <c r="BD427" s="220"/>
      <c r="BO427" s="220"/>
    </row>
    <row r="428" spans="56:67" x14ac:dyDescent="0.25">
      <c r="BD428" s="220"/>
      <c r="BO428" s="220"/>
    </row>
    <row r="429" spans="56:67" x14ac:dyDescent="0.25">
      <c r="BD429" s="220"/>
      <c r="BO429" s="220"/>
    </row>
    <row r="430" spans="56:67" x14ac:dyDescent="0.25">
      <c r="BD430" s="220"/>
      <c r="BO430" s="220"/>
    </row>
    <row r="431" spans="56:67" x14ac:dyDescent="0.25">
      <c r="BD431" s="220"/>
      <c r="BO431" s="220"/>
    </row>
    <row r="432" spans="56:67" x14ac:dyDescent="0.25">
      <c r="BD432" s="220"/>
      <c r="BO432" s="220"/>
    </row>
    <row r="433" spans="56:67" x14ac:dyDescent="0.25">
      <c r="BD433" s="220"/>
      <c r="BO433" s="220"/>
    </row>
    <row r="434" spans="56:67" x14ac:dyDescent="0.25">
      <c r="BD434" s="220"/>
      <c r="BO434" s="220"/>
    </row>
    <row r="435" spans="56:67" x14ac:dyDescent="0.25">
      <c r="BD435" s="220"/>
      <c r="BO435" s="220"/>
    </row>
    <row r="436" spans="56:67" x14ac:dyDescent="0.25">
      <c r="BD436" s="220"/>
      <c r="BO436" s="220"/>
    </row>
    <row r="437" spans="56:67" x14ac:dyDescent="0.25">
      <c r="BD437" s="220"/>
      <c r="BO437" s="220"/>
    </row>
    <row r="438" spans="56:67" x14ac:dyDescent="0.25">
      <c r="BD438" s="220"/>
      <c r="BO438" s="220"/>
    </row>
    <row r="439" spans="56:67" x14ac:dyDescent="0.25">
      <c r="BD439" s="220"/>
      <c r="BO439" s="220"/>
    </row>
    <row r="440" spans="56:67" x14ac:dyDescent="0.25">
      <c r="BD440" s="220"/>
      <c r="BO440" s="220"/>
    </row>
    <row r="441" spans="56:67" x14ac:dyDescent="0.25">
      <c r="BD441" s="220"/>
      <c r="BO441" s="220"/>
    </row>
    <row r="442" spans="56:67" x14ac:dyDescent="0.25">
      <c r="BD442" s="220"/>
      <c r="BO442" s="220"/>
    </row>
    <row r="443" spans="56:67" x14ac:dyDescent="0.25">
      <c r="BD443" s="220"/>
      <c r="BO443" s="220"/>
    </row>
    <row r="444" spans="56:67" x14ac:dyDescent="0.25">
      <c r="BD444" s="220"/>
      <c r="BO444" s="220"/>
    </row>
    <row r="445" spans="56:67" x14ac:dyDescent="0.25">
      <c r="BD445" s="220"/>
      <c r="BO445" s="220"/>
    </row>
    <row r="446" spans="56:67" x14ac:dyDescent="0.25">
      <c r="BD446" s="220"/>
      <c r="BO446" s="220"/>
    </row>
    <row r="447" spans="56:67" x14ac:dyDescent="0.25">
      <c r="BD447" s="220"/>
      <c r="BO447" s="220"/>
    </row>
    <row r="448" spans="56:67" x14ac:dyDescent="0.25">
      <c r="BD448" s="220"/>
      <c r="BO448" s="220"/>
    </row>
    <row r="449" spans="56:67" x14ac:dyDescent="0.25">
      <c r="BD449" s="220"/>
      <c r="BO449" s="220"/>
    </row>
    <row r="450" spans="56:67" x14ac:dyDescent="0.25">
      <c r="BD450" s="220"/>
      <c r="BO450" s="220"/>
    </row>
    <row r="451" spans="56:67" x14ac:dyDescent="0.25">
      <c r="BD451" s="220"/>
      <c r="BO451" s="220"/>
    </row>
    <row r="452" spans="56:67" x14ac:dyDescent="0.25">
      <c r="BD452" s="220"/>
      <c r="BO452" s="220"/>
    </row>
    <row r="453" spans="56:67" x14ac:dyDescent="0.25">
      <c r="BD453" s="220"/>
      <c r="BO453" s="220"/>
    </row>
    <row r="454" spans="56:67" x14ac:dyDescent="0.25">
      <c r="BD454" s="220"/>
      <c r="BO454" s="220"/>
    </row>
    <row r="455" spans="56:67" x14ac:dyDescent="0.25">
      <c r="BD455" s="220"/>
      <c r="BO455" s="220"/>
    </row>
    <row r="456" spans="56:67" x14ac:dyDescent="0.25">
      <c r="BD456" s="220"/>
      <c r="BO456" s="220"/>
    </row>
    <row r="457" spans="56:67" x14ac:dyDescent="0.25">
      <c r="BD457" s="220"/>
      <c r="BO457" s="220"/>
    </row>
    <row r="458" spans="56:67" x14ac:dyDescent="0.25">
      <c r="BD458" s="220"/>
      <c r="BO458" s="220"/>
    </row>
    <row r="459" spans="56:67" x14ac:dyDescent="0.25">
      <c r="BD459" s="220"/>
      <c r="BO459" s="220"/>
    </row>
    <row r="460" spans="56:67" x14ac:dyDescent="0.25">
      <c r="BD460" s="220"/>
      <c r="BO460" s="220"/>
    </row>
    <row r="461" spans="56:67" x14ac:dyDescent="0.25">
      <c r="BD461" s="220"/>
      <c r="BO461" s="220"/>
    </row>
    <row r="462" spans="56:67" x14ac:dyDescent="0.25">
      <c r="BD462" s="220"/>
      <c r="BO462" s="220"/>
    </row>
    <row r="463" spans="56:67" x14ac:dyDescent="0.25">
      <c r="BD463" s="220"/>
      <c r="BO463" s="220"/>
    </row>
    <row r="464" spans="56:67" x14ac:dyDescent="0.25">
      <c r="BD464" s="220"/>
      <c r="BO464" s="220"/>
    </row>
    <row r="465" spans="56:67" x14ac:dyDescent="0.25">
      <c r="BD465" s="220"/>
      <c r="BO465" s="220"/>
    </row>
    <row r="466" spans="56:67" x14ac:dyDescent="0.25">
      <c r="BD466" s="220"/>
      <c r="BO466" s="220"/>
    </row>
    <row r="467" spans="56:67" x14ac:dyDescent="0.25">
      <c r="BD467" s="220"/>
      <c r="BO467" s="220"/>
    </row>
    <row r="468" spans="56:67" x14ac:dyDescent="0.25">
      <c r="BD468" s="220"/>
      <c r="BO468" s="220"/>
    </row>
    <row r="469" spans="56:67" x14ac:dyDescent="0.25">
      <c r="BD469" s="220"/>
      <c r="BO469" s="220"/>
    </row>
    <row r="470" spans="56:67" x14ac:dyDescent="0.25">
      <c r="BD470" s="220"/>
      <c r="BO470" s="220"/>
    </row>
    <row r="471" spans="56:67" x14ac:dyDescent="0.25">
      <c r="BD471" s="220"/>
      <c r="BO471" s="220"/>
    </row>
    <row r="472" spans="56:67" x14ac:dyDescent="0.25">
      <c r="BD472" s="220"/>
      <c r="BO472" s="220"/>
    </row>
    <row r="473" spans="56:67" x14ac:dyDescent="0.25">
      <c r="BD473" s="220"/>
      <c r="BO473" s="220"/>
    </row>
    <row r="474" spans="56:67" x14ac:dyDescent="0.25">
      <c r="BD474" s="220"/>
      <c r="BO474" s="220"/>
    </row>
    <row r="475" spans="56:67" x14ac:dyDescent="0.25">
      <c r="BD475" s="220"/>
      <c r="BO475" s="220"/>
    </row>
    <row r="476" spans="56:67" x14ac:dyDescent="0.25">
      <c r="BD476" s="220"/>
      <c r="BO476" s="220"/>
    </row>
    <row r="477" spans="56:67" x14ac:dyDescent="0.25">
      <c r="BD477" s="220"/>
      <c r="BO477" s="220"/>
    </row>
    <row r="478" spans="56:67" x14ac:dyDescent="0.25">
      <c r="BD478" s="220"/>
      <c r="BO478" s="220"/>
    </row>
    <row r="479" spans="56:67" x14ac:dyDescent="0.25">
      <c r="BD479" s="220"/>
      <c r="BO479" s="220"/>
    </row>
    <row r="480" spans="56:67" x14ac:dyDescent="0.25">
      <c r="BD480" s="220"/>
      <c r="BO480" s="220"/>
    </row>
    <row r="481" spans="56:67" x14ac:dyDescent="0.25">
      <c r="BD481" s="220"/>
      <c r="BO481" s="220"/>
    </row>
    <row r="482" spans="56:67" x14ac:dyDescent="0.25">
      <c r="BD482" s="220"/>
      <c r="BO482" s="220"/>
    </row>
    <row r="483" spans="56:67" x14ac:dyDescent="0.25">
      <c r="BD483" s="220"/>
      <c r="BO483" s="220"/>
    </row>
    <row r="484" spans="56:67" x14ac:dyDescent="0.25">
      <c r="BD484" s="220"/>
      <c r="BO484" s="220"/>
    </row>
    <row r="485" spans="56:67" x14ac:dyDescent="0.25">
      <c r="BD485" s="220"/>
      <c r="BO485" s="220"/>
    </row>
    <row r="486" spans="56:67" x14ac:dyDescent="0.25">
      <c r="BD486" s="220"/>
      <c r="BO486" s="220"/>
    </row>
    <row r="487" spans="56:67" x14ac:dyDescent="0.25">
      <c r="BD487" s="220"/>
      <c r="BO487" s="220"/>
    </row>
    <row r="488" spans="56:67" x14ac:dyDescent="0.25">
      <c r="BD488" s="220"/>
      <c r="BO488" s="220"/>
    </row>
    <row r="489" spans="56:67" x14ac:dyDescent="0.25">
      <c r="BD489" s="220"/>
      <c r="BO489" s="220"/>
    </row>
    <row r="490" spans="56:67" x14ac:dyDescent="0.25">
      <c r="BD490" s="220"/>
      <c r="BO490" s="220"/>
    </row>
    <row r="491" spans="56:67" x14ac:dyDescent="0.25">
      <c r="BD491" s="220"/>
      <c r="BO491" s="220"/>
    </row>
    <row r="492" spans="56:67" x14ac:dyDescent="0.25">
      <c r="BD492" s="220"/>
      <c r="BO492" s="220"/>
    </row>
    <row r="493" spans="56:67" x14ac:dyDescent="0.25">
      <c r="BD493" s="220"/>
      <c r="BO493" s="220"/>
    </row>
    <row r="494" spans="56:67" x14ac:dyDescent="0.25">
      <c r="BD494" s="220"/>
      <c r="BO494" s="220"/>
    </row>
    <row r="495" spans="56:67" x14ac:dyDescent="0.25">
      <c r="BD495" s="220"/>
      <c r="BO495" s="220"/>
    </row>
    <row r="496" spans="56:67" x14ac:dyDescent="0.25">
      <c r="BD496" s="220"/>
      <c r="BO496" s="220"/>
    </row>
    <row r="497" spans="56:67" x14ac:dyDescent="0.25">
      <c r="BD497" s="220"/>
      <c r="BO497" s="220"/>
    </row>
    <row r="498" spans="56:67" x14ac:dyDescent="0.25">
      <c r="BD498" s="220"/>
      <c r="BO498" s="220"/>
    </row>
    <row r="499" spans="56:67" x14ac:dyDescent="0.25">
      <c r="BD499" s="220"/>
      <c r="BO499" s="220"/>
    </row>
    <row r="500" spans="56:67" x14ac:dyDescent="0.25">
      <c r="BD500" s="220"/>
      <c r="BO500" s="220"/>
    </row>
    <row r="501" spans="56:67" x14ac:dyDescent="0.25">
      <c r="BD501" s="220"/>
      <c r="BO501" s="220"/>
    </row>
    <row r="502" spans="56:67" x14ac:dyDescent="0.25">
      <c r="BD502" s="220"/>
      <c r="BO502" s="220"/>
    </row>
    <row r="503" spans="56:67" x14ac:dyDescent="0.25">
      <c r="BD503" s="220"/>
      <c r="BO503" s="220"/>
    </row>
    <row r="504" spans="56:67" x14ac:dyDescent="0.25">
      <c r="BD504" s="220"/>
      <c r="BO504" s="220"/>
    </row>
    <row r="505" spans="56:67" x14ac:dyDescent="0.25">
      <c r="BD505" s="220"/>
      <c r="BO505" s="220"/>
    </row>
    <row r="506" spans="56:67" x14ac:dyDescent="0.25">
      <c r="BD506" s="220"/>
      <c r="BO506" s="220"/>
    </row>
    <row r="507" spans="56:67" x14ac:dyDescent="0.25">
      <c r="BD507" s="220"/>
      <c r="BO507" s="220"/>
    </row>
    <row r="508" spans="56:67" x14ac:dyDescent="0.25">
      <c r="BD508" s="220"/>
      <c r="BO508" s="220"/>
    </row>
    <row r="509" spans="56:67" x14ac:dyDescent="0.25">
      <c r="BD509" s="220"/>
      <c r="BO509" s="220"/>
    </row>
    <row r="510" spans="56:67" x14ac:dyDescent="0.25">
      <c r="BD510" s="220"/>
      <c r="BO510" s="220"/>
    </row>
    <row r="511" spans="56:67" x14ac:dyDescent="0.25">
      <c r="BD511" s="220"/>
      <c r="BO511" s="220"/>
    </row>
    <row r="512" spans="56:67" x14ac:dyDescent="0.25">
      <c r="BD512" s="220"/>
      <c r="BO512" s="220"/>
    </row>
    <row r="513" spans="56:67" x14ac:dyDescent="0.25">
      <c r="BD513" s="220"/>
      <c r="BO513" s="220"/>
    </row>
    <row r="514" spans="56:67" x14ac:dyDescent="0.25">
      <c r="BD514" s="220"/>
      <c r="BO514" s="220"/>
    </row>
    <row r="515" spans="56:67" x14ac:dyDescent="0.25">
      <c r="BD515" s="220"/>
      <c r="BO515" s="220"/>
    </row>
    <row r="516" spans="56:67" x14ac:dyDescent="0.25">
      <c r="BD516" s="220"/>
      <c r="BO516" s="220"/>
    </row>
    <row r="517" spans="56:67" x14ac:dyDescent="0.25">
      <c r="BD517" s="220"/>
      <c r="BO517" s="220"/>
    </row>
    <row r="518" spans="56:67" x14ac:dyDescent="0.25">
      <c r="BD518" s="220"/>
      <c r="BO518" s="220"/>
    </row>
    <row r="519" spans="56:67" x14ac:dyDescent="0.25">
      <c r="BD519" s="220"/>
      <c r="BO519" s="220"/>
    </row>
    <row r="520" spans="56:67" x14ac:dyDescent="0.25">
      <c r="BD520" s="220"/>
      <c r="BO520" s="220"/>
    </row>
    <row r="521" spans="56:67" x14ac:dyDescent="0.25">
      <c r="BD521" s="220"/>
      <c r="BO521" s="220"/>
    </row>
    <row r="522" spans="56:67" x14ac:dyDescent="0.25">
      <c r="BD522" s="220"/>
      <c r="BO522" s="220"/>
    </row>
    <row r="523" spans="56:67" x14ac:dyDescent="0.25">
      <c r="BD523" s="220"/>
      <c r="BO523" s="220"/>
    </row>
    <row r="524" spans="56:67" x14ac:dyDescent="0.25">
      <c r="BD524" s="220"/>
      <c r="BO524" s="220"/>
    </row>
    <row r="525" spans="56:67" x14ac:dyDescent="0.25">
      <c r="BD525" s="220"/>
      <c r="BO525" s="220"/>
    </row>
    <row r="526" spans="56:67" x14ac:dyDescent="0.25">
      <c r="BD526" s="220"/>
      <c r="BO526" s="220"/>
    </row>
    <row r="527" spans="56:67" x14ac:dyDescent="0.25">
      <c r="BD527" s="220"/>
      <c r="BO527" s="220"/>
    </row>
    <row r="528" spans="56:67" x14ac:dyDescent="0.25">
      <c r="BD528" s="220"/>
      <c r="BO528" s="220"/>
    </row>
    <row r="529" spans="56:67" x14ac:dyDescent="0.25">
      <c r="BD529" s="220"/>
      <c r="BO529" s="220"/>
    </row>
    <row r="530" spans="56:67" x14ac:dyDescent="0.25">
      <c r="BD530" s="220"/>
      <c r="BO530" s="220"/>
    </row>
    <row r="531" spans="56:67" x14ac:dyDescent="0.25">
      <c r="BD531" s="220"/>
      <c r="BO531" s="220"/>
    </row>
    <row r="532" spans="56:67" x14ac:dyDescent="0.25">
      <c r="BD532" s="220"/>
      <c r="BO532" s="220"/>
    </row>
    <row r="533" spans="56:67" x14ac:dyDescent="0.25">
      <c r="BD533" s="220"/>
      <c r="BO533" s="220"/>
    </row>
    <row r="534" spans="56:67" x14ac:dyDescent="0.25">
      <c r="BD534" s="220"/>
      <c r="BO534" s="220"/>
    </row>
    <row r="535" spans="56:67" x14ac:dyDescent="0.25">
      <c r="BD535" s="220"/>
      <c r="BO535" s="220"/>
    </row>
    <row r="536" spans="56:67" x14ac:dyDescent="0.25">
      <c r="BD536" s="220"/>
      <c r="BO536" s="220"/>
    </row>
    <row r="537" spans="56:67" x14ac:dyDescent="0.25">
      <c r="BD537" s="220"/>
      <c r="BO537" s="220"/>
    </row>
    <row r="538" spans="56:67" x14ac:dyDescent="0.25">
      <c r="BD538" s="220"/>
      <c r="BO538" s="220"/>
    </row>
    <row r="539" spans="56:67" x14ac:dyDescent="0.25">
      <c r="BD539" s="220"/>
      <c r="BO539" s="220"/>
    </row>
    <row r="540" spans="56:67" x14ac:dyDescent="0.25">
      <c r="BD540" s="220"/>
      <c r="BO540" s="220"/>
    </row>
    <row r="541" spans="56:67" x14ac:dyDescent="0.25">
      <c r="BD541" s="220"/>
      <c r="BO541" s="220"/>
    </row>
    <row r="542" spans="56:67" x14ac:dyDescent="0.25">
      <c r="BD542" s="220"/>
      <c r="BO542" s="220"/>
    </row>
    <row r="543" spans="56:67" x14ac:dyDescent="0.25">
      <c r="BD543" s="220"/>
      <c r="BO543" s="220"/>
    </row>
    <row r="544" spans="56:67" x14ac:dyDescent="0.25">
      <c r="BD544" s="220"/>
      <c r="BO544" s="220"/>
    </row>
    <row r="545" spans="56:67" x14ac:dyDescent="0.25">
      <c r="BD545" s="220"/>
      <c r="BO545" s="220"/>
    </row>
    <row r="546" spans="56:67" x14ac:dyDescent="0.25">
      <c r="BD546" s="220"/>
      <c r="BO546" s="220"/>
    </row>
    <row r="547" spans="56:67" x14ac:dyDescent="0.25">
      <c r="BD547" s="220"/>
      <c r="BO547" s="220"/>
    </row>
    <row r="548" spans="56:67" x14ac:dyDescent="0.25">
      <c r="BD548" s="220"/>
      <c r="BO548" s="220"/>
    </row>
    <row r="549" spans="56:67" x14ac:dyDescent="0.25">
      <c r="BD549" s="220"/>
      <c r="BO549" s="220"/>
    </row>
    <row r="550" spans="56:67" x14ac:dyDescent="0.25">
      <c r="BD550" s="220"/>
      <c r="BO550" s="220"/>
    </row>
    <row r="551" spans="56:67" x14ac:dyDescent="0.25">
      <c r="BD551" s="220"/>
      <c r="BO551" s="220"/>
    </row>
    <row r="552" spans="56:67" x14ac:dyDescent="0.25">
      <c r="BD552" s="220"/>
      <c r="BO552" s="220"/>
    </row>
    <row r="553" spans="56:67" x14ac:dyDescent="0.25">
      <c r="BD553" s="220"/>
      <c r="BO553" s="220"/>
    </row>
    <row r="554" spans="56:67" x14ac:dyDescent="0.25">
      <c r="BD554" s="220"/>
      <c r="BO554" s="220"/>
    </row>
    <row r="555" spans="56:67" x14ac:dyDescent="0.25">
      <c r="BD555" s="220"/>
      <c r="BO555" s="220"/>
    </row>
    <row r="556" spans="56:67" x14ac:dyDescent="0.25">
      <c r="BD556" s="220"/>
      <c r="BO556" s="220"/>
    </row>
    <row r="557" spans="56:67" x14ac:dyDescent="0.25">
      <c r="BD557" s="220"/>
      <c r="BO557" s="220"/>
    </row>
    <row r="558" spans="56:67" x14ac:dyDescent="0.25">
      <c r="BD558" s="220"/>
      <c r="BO558" s="220"/>
    </row>
    <row r="559" spans="56:67" x14ac:dyDescent="0.25">
      <c r="BD559" s="220"/>
      <c r="BO559" s="220"/>
    </row>
    <row r="560" spans="56:67" x14ac:dyDescent="0.25">
      <c r="BD560" s="220"/>
      <c r="BO560" s="220"/>
    </row>
    <row r="561" spans="56:67" x14ac:dyDescent="0.25">
      <c r="BD561" s="220"/>
      <c r="BO561" s="220"/>
    </row>
    <row r="562" spans="56:67" x14ac:dyDescent="0.25">
      <c r="BD562" s="220"/>
      <c r="BO562" s="220"/>
    </row>
    <row r="563" spans="56:67" x14ac:dyDescent="0.25">
      <c r="BD563" s="220"/>
      <c r="BO563" s="220"/>
    </row>
    <row r="564" spans="56:67" x14ac:dyDescent="0.25">
      <c r="BD564" s="220"/>
      <c r="BO564" s="220"/>
    </row>
    <row r="565" spans="56:67" x14ac:dyDescent="0.25">
      <c r="BD565" s="220"/>
      <c r="BO565" s="220"/>
    </row>
    <row r="566" spans="56:67" x14ac:dyDescent="0.25">
      <c r="BD566" s="220"/>
      <c r="BO566" s="220"/>
    </row>
    <row r="567" spans="56:67" x14ac:dyDescent="0.25">
      <c r="BD567" s="220"/>
      <c r="BO567" s="220"/>
    </row>
    <row r="568" spans="56:67" x14ac:dyDescent="0.25">
      <c r="BD568" s="220"/>
      <c r="BO568" s="220"/>
    </row>
    <row r="569" spans="56:67" x14ac:dyDescent="0.25">
      <c r="BD569" s="220"/>
      <c r="BO569" s="220"/>
    </row>
    <row r="570" spans="56:67" x14ac:dyDescent="0.25">
      <c r="BD570" s="220"/>
      <c r="BO570" s="220"/>
    </row>
    <row r="571" spans="56:67" x14ac:dyDescent="0.25">
      <c r="BD571" s="220"/>
      <c r="BO571" s="220"/>
    </row>
    <row r="572" spans="56:67" x14ac:dyDescent="0.25">
      <c r="BD572" s="220"/>
      <c r="BO572" s="220"/>
    </row>
    <row r="573" spans="56:67" x14ac:dyDescent="0.25">
      <c r="BD573" s="220"/>
      <c r="BO573" s="220"/>
    </row>
    <row r="574" spans="56:67" x14ac:dyDescent="0.25">
      <c r="BD574" s="220"/>
      <c r="BO574" s="220"/>
    </row>
    <row r="575" spans="56:67" x14ac:dyDescent="0.25">
      <c r="BD575" s="220"/>
      <c r="BO575" s="220"/>
    </row>
    <row r="576" spans="56:67" x14ac:dyDescent="0.25">
      <c r="BD576" s="220"/>
      <c r="BO576" s="220"/>
    </row>
    <row r="577" spans="56:67" x14ac:dyDescent="0.25">
      <c r="BD577" s="220"/>
      <c r="BO577" s="220"/>
    </row>
    <row r="578" spans="56:67" x14ac:dyDescent="0.25">
      <c r="BD578" s="220"/>
      <c r="BO578" s="220"/>
    </row>
    <row r="579" spans="56:67" x14ac:dyDescent="0.25">
      <c r="BD579" s="220"/>
      <c r="BO579" s="220"/>
    </row>
    <row r="580" spans="56:67" x14ac:dyDescent="0.25">
      <c r="BD580" s="220"/>
      <c r="BO580" s="220"/>
    </row>
    <row r="581" spans="56:67" x14ac:dyDescent="0.25">
      <c r="BD581" s="220"/>
      <c r="BO581" s="220"/>
    </row>
    <row r="582" spans="56:67" x14ac:dyDescent="0.25">
      <c r="BD582" s="220"/>
      <c r="BO582" s="220"/>
    </row>
    <row r="583" spans="56:67" x14ac:dyDescent="0.25">
      <c r="BD583" s="220"/>
      <c r="BO583" s="220"/>
    </row>
    <row r="584" spans="56:67" x14ac:dyDescent="0.25">
      <c r="BD584" s="220"/>
      <c r="BO584" s="220"/>
    </row>
    <row r="585" spans="56:67" x14ac:dyDescent="0.25">
      <c r="BD585" s="220"/>
      <c r="BO585" s="220"/>
    </row>
    <row r="586" spans="56:67" x14ac:dyDescent="0.25">
      <c r="BD586" s="220"/>
      <c r="BO586" s="220"/>
    </row>
    <row r="587" spans="56:67" x14ac:dyDescent="0.25">
      <c r="BD587" s="220"/>
      <c r="BO587" s="220"/>
    </row>
    <row r="588" spans="56:67" x14ac:dyDescent="0.25">
      <c r="BD588" s="220"/>
      <c r="BO588" s="220"/>
    </row>
    <row r="589" spans="56:67" x14ac:dyDescent="0.25">
      <c r="BD589" s="220"/>
      <c r="BO589" s="220"/>
    </row>
    <row r="590" spans="56:67" x14ac:dyDescent="0.25">
      <c r="BD590" s="220"/>
      <c r="BO590" s="220"/>
    </row>
    <row r="591" spans="56:67" x14ac:dyDescent="0.25">
      <c r="BD591" s="220"/>
      <c r="BO591" s="220"/>
    </row>
    <row r="592" spans="56:67" x14ac:dyDescent="0.25">
      <c r="BD592" s="220"/>
      <c r="BO592" s="220"/>
    </row>
    <row r="593" spans="56:67" x14ac:dyDescent="0.25">
      <c r="BD593" s="220"/>
      <c r="BO593" s="220"/>
    </row>
    <row r="594" spans="56:67" x14ac:dyDescent="0.25">
      <c r="BD594" s="220"/>
      <c r="BO594" s="220"/>
    </row>
    <row r="595" spans="56:67" x14ac:dyDescent="0.25">
      <c r="BD595" s="220"/>
      <c r="BO595" s="220"/>
    </row>
    <row r="596" spans="56:67" x14ac:dyDescent="0.25">
      <c r="BD596" s="220"/>
      <c r="BO596" s="220"/>
    </row>
    <row r="597" spans="56:67" x14ac:dyDescent="0.25">
      <c r="BD597" s="220"/>
      <c r="BO597" s="220"/>
    </row>
    <row r="598" spans="56:67" x14ac:dyDescent="0.25">
      <c r="BD598" s="220"/>
      <c r="BO598" s="220"/>
    </row>
    <row r="599" spans="56:67" x14ac:dyDescent="0.25">
      <c r="BD599" s="220"/>
      <c r="BO599" s="220"/>
    </row>
    <row r="600" spans="56:67" x14ac:dyDescent="0.25">
      <c r="BD600" s="220"/>
      <c r="BO600" s="220"/>
    </row>
    <row r="601" spans="56:67" x14ac:dyDescent="0.25">
      <c r="BD601" s="220"/>
      <c r="BO601" s="220"/>
    </row>
    <row r="602" spans="56:67" x14ac:dyDescent="0.25">
      <c r="BD602" s="220"/>
      <c r="BO602" s="220"/>
    </row>
    <row r="603" spans="56:67" x14ac:dyDescent="0.25">
      <c r="BD603" s="220"/>
      <c r="BO603" s="220"/>
    </row>
    <row r="604" spans="56:67" x14ac:dyDescent="0.25">
      <c r="BD604" s="220"/>
      <c r="BO604" s="220"/>
    </row>
    <row r="605" spans="56:67" x14ac:dyDescent="0.25">
      <c r="BD605" s="220"/>
      <c r="BO605" s="220"/>
    </row>
    <row r="606" spans="56:67" x14ac:dyDescent="0.25">
      <c r="BD606" s="220"/>
      <c r="BO606" s="220"/>
    </row>
    <row r="607" spans="56:67" x14ac:dyDescent="0.25">
      <c r="BD607" s="220"/>
      <c r="BO607" s="220"/>
    </row>
    <row r="608" spans="56:67" x14ac:dyDescent="0.25">
      <c r="BD608" s="220"/>
      <c r="BO608" s="220"/>
    </row>
    <row r="609" spans="56:67" x14ac:dyDescent="0.25">
      <c r="BD609" s="220"/>
      <c r="BO609" s="220"/>
    </row>
    <row r="610" spans="56:67" x14ac:dyDescent="0.25">
      <c r="BD610" s="220"/>
      <c r="BO610" s="220"/>
    </row>
    <row r="611" spans="56:67" x14ac:dyDescent="0.25">
      <c r="BD611" s="220"/>
      <c r="BO611" s="220"/>
    </row>
    <row r="612" spans="56:67" x14ac:dyDescent="0.25">
      <c r="BD612" s="220"/>
      <c r="BO612" s="220"/>
    </row>
    <row r="613" spans="56:67" x14ac:dyDescent="0.25">
      <c r="BD613" s="220"/>
      <c r="BO613" s="220"/>
    </row>
    <row r="614" spans="56:67" x14ac:dyDescent="0.25">
      <c r="BD614" s="220"/>
      <c r="BO614" s="220"/>
    </row>
    <row r="615" spans="56:67" x14ac:dyDescent="0.25">
      <c r="BD615" s="220"/>
      <c r="BO615" s="220"/>
    </row>
    <row r="616" spans="56:67" x14ac:dyDescent="0.25">
      <c r="BD616" s="220"/>
      <c r="BO616" s="220"/>
    </row>
    <row r="617" spans="56:67" x14ac:dyDescent="0.25">
      <c r="BD617" s="220"/>
      <c r="BO617" s="220"/>
    </row>
    <row r="618" spans="56:67" x14ac:dyDescent="0.25">
      <c r="BD618" s="220"/>
      <c r="BO618" s="220"/>
    </row>
    <row r="619" spans="56:67" x14ac:dyDescent="0.25">
      <c r="BD619" s="220"/>
      <c r="BO619" s="220"/>
    </row>
    <row r="620" spans="56:67" x14ac:dyDescent="0.25">
      <c r="BD620" s="220"/>
      <c r="BO620" s="220"/>
    </row>
    <row r="621" spans="56:67" x14ac:dyDescent="0.25">
      <c r="BD621" s="220"/>
      <c r="BO621" s="220"/>
    </row>
    <row r="622" spans="56:67" x14ac:dyDescent="0.25">
      <c r="BD622" s="220"/>
      <c r="BO622" s="220"/>
    </row>
    <row r="623" spans="56:67" x14ac:dyDescent="0.25">
      <c r="BD623" s="220"/>
      <c r="BO623" s="220"/>
    </row>
    <row r="624" spans="56:67" x14ac:dyDescent="0.25">
      <c r="BD624" s="220"/>
      <c r="BO624" s="220"/>
    </row>
    <row r="625" spans="56:67" x14ac:dyDescent="0.25">
      <c r="BD625" s="220"/>
      <c r="BO625" s="220"/>
    </row>
    <row r="626" spans="56:67" x14ac:dyDescent="0.25">
      <c r="BD626" s="220"/>
      <c r="BO626" s="220"/>
    </row>
    <row r="627" spans="56:67" x14ac:dyDescent="0.25">
      <c r="BD627" s="220"/>
      <c r="BO627" s="220"/>
    </row>
    <row r="628" spans="56:67" x14ac:dyDescent="0.25">
      <c r="BD628" s="220"/>
      <c r="BO628" s="220"/>
    </row>
    <row r="629" spans="56:67" x14ac:dyDescent="0.25">
      <c r="BD629" s="220"/>
      <c r="BO629" s="220"/>
    </row>
    <row r="630" spans="56:67" x14ac:dyDescent="0.25">
      <c r="BD630" s="220"/>
      <c r="BO630" s="220"/>
    </row>
    <row r="631" spans="56:67" x14ac:dyDescent="0.25">
      <c r="BD631" s="220"/>
      <c r="BO631" s="220"/>
    </row>
    <row r="632" spans="56:67" x14ac:dyDescent="0.25">
      <c r="BD632" s="220"/>
      <c r="BO632" s="220"/>
    </row>
    <row r="633" spans="56:67" x14ac:dyDescent="0.25">
      <c r="BD633" s="220"/>
      <c r="BO633" s="220"/>
    </row>
    <row r="634" spans="56:67" x14ac:dyDescent="0.25">
      <c r="BD634" s="220"/>
      <c r="BO634" s="220"/>
    </row>
    <row r="635" spans="56:67" x14ac:dyDescent="0.25">
      <c r="BD635" s="220"/>
      <c r="BO635" s="220"/>
    </row>
    <row r="636" spans="56:67" x14ac:dyDescent="0.25">
      <c r="BD636" s="220"/>
      <c r="BO636" s="220"/>
    </row>
    <row r="637" spans="56:67" x14ac:dyDescent="0.25">
      <c r="BD637" s="220"/>
      <c r="BO637" s="220"/>
    </row>
    <row r="638" spans="56:67" x14ac:dyDescent="0.25">
      <c r="BD638" s="220"/>
      <c r="BO638" s="220"/>
    </row>
    <row r="639" spans="56:67" x14ac:dyDescent="0.25">
      <c r="BD639" s="220"/>
      <c r="BO639" s="220"/>
    </row>
    <row r="640" spans="56:67" x14ac:dyDescent="0.25">
      <c r="BD640" s="220"/>
      <c r="BO640" s="220"/>
    </row>
    <row r="641" spans="56:67" x14ac:dyDescent="0.25">
      <c r="BD641" s="220"/>
      <c r="BO641" s="220"/>
    </row>
    <row r="642" spans="56:67" x14ac:dyDescent="0.25">
      <c r="BD642" s="220"/>
      <c r="BO642" s="220"/>
    </row>
    <row r="643" spans="56:67" x14ac:dyDescent="0.25">
      <c r="BD643" s="220"/>
      <c r="BO643" s="220"/>
    </row>
    <row r="644" spans="56:67" x14ac:dyDescent="0.25">
      <c r="BD644" s="220"/>
      <c r="BO644" s="220"/>
    </row>
    <row r="645" spans="56:67" x14ac:dyDescent="0.25">
      <c r="BD645" s="220"/>
      <c r="BO645" s="220"/>
    </row>
    <row r="646" spans="56:67" x14ac:dyDescent="0.25">
      <c r="BD646" s="220"/>
      <c r="BO646" s="220"/>
    </row>
    <row r="647" spans="56:67" x14ac:dyDescent="0.25">
      <c r="BD647" s="220"/>
      <c r="BO647" s="220"/>
    </row>
    <row r="648" spans="56:67" x14ac:dyDescent="0.25">
      <c r="BD648" s="220"/>
      <c r="BO648" s="220"/>
    </row>
    <row r="649" spans="56:67" x14ac:dyDescent="0.25">
      <c r="BD649" s="220"/>
      <c r="BO649" s="220"/>
    </row>
    <row r="650" spans="56:67" x14ac:dyDescent="0.25">
      <c r="BD650" s="220"/>
      <c r="BO650" s="220"/>
    </row>
    <row r="651" spans="56:67" x14ac:dyDescent="0.25">
      <c r="BD651" s="220"/>
      <c r="BO651" s="220"/>
    </row>
    <row r="652" spans="56:67" x14ac:dyDescent="0.25">
      <c r="BD652" s="220"/>
      <c r="BO652" s="220"/>
    </row>
    <row r="653" spans="56:67" x14ac:dyDescent="0.25">
      <c r="BD653" s="220"/>
      <c r="BO653" s="220"/>
    </row>
    <row r="654" spans="56:67" x14ac:dyDescent="0.25">
      <c r="BD654" s="220"/>
      <c r="BO654" s="220"/>
    </row>
    <row r="655" spans="56:67" x14ac:dyDescent="0.25">
      <c r="BD655" s="220"/>
      <c r="BO655" s="220"/>
    </row>
    <row r="656" spans="56:67" x14ac:dyDescent="0.25">
      <c r="BD656" s="220"/>
      <c r="BO656" s="220"/>
    </row>
    <row r="657" spans="56:67" x14ac:dyDescent="0.25">
      <c r="BD657" s="220"/>
      <c r="BO657" s="220"/>
    </row>
    <row r="658" spans="56:67" x14ac:dyDescent="0.25">
      <c r="BD658" s="220"/>
      <c r="BO658" s="220"/>
    </row>
    <row r="659" spans="56:67" x14ac:dyDescent="0.25">
      <c r="BD659" s="220"/>
      <c r="BO659" s="220"/>
    </row>
    <row r="660" spans="56:67" x14ac:dyDescent="0.25">
      <c r="BD660" s="220"/>
      <c r="BO660" s="220"/>
    </row>
    <row r="661" spans="56:67" x14ac:dyDescent="0.25">
      <c r="BD661" s="220"/>
      <c r="BO661" s="220"/>
    </row>
    <row r="662" spans="56:67" x14ac:dyDescent="0.25">
      <c r="BD662" s="220"/>
      <c r="BO662" s="220"/>
    </row>
    <row r="663" spans="56:67" x14ac:dyDescent="0.25">
      <c r="BD663" s="220"/>
      <c r="BO663" s="220"/>
    </row>
    <row r="664" spans="56:67" x14ac:dyDescent="0.25">
      <c r="BD664" s="220"/>
      <c r="BO664" s="220"/>
    </row>
    <row r="665" spans="56:67" x14ac:dyDescent="0.25">
      <c r="BD665" s="220"/>
      <c r="BO665" s="220"/>
    </row>
    <row r="666" spans="56:67" x14ac:dyDescent="0.25">
      <c r="BD666" s="220"/>
      <c r="BO666" s="220"/>
    </row>
    <row r="667" spans="56:67" x14ac:dyDescent="0.25">
      <c r="BD667" s="220"/>
      <c r="BO667" s="220"/>
    </row>
    <row r="668" spans="56:67" x14ac:dyDescent="0.25">
      <c r="BD668" s="220"/>
      <c r="BO668" s="220"/>
    </row>
    <row r="669" spans="56:67" x14ac:dyDescent="0.25">
      <c r="BD669" s="220"/>
      <c r="BO669" s="220"/>
    </row>
    <row r="670" spans="56:67" x14ac:dyDescent="0.25">
      <c r="BD670" s="220"/>
      <c r="BO670" s="220"/>
    </row>
    <row r="671" spans="56:67" x14ac:dyDescent="0.25">
      <c r="BD671" s="220"/>
      <c r="BO671" s="220"/>
    </row>
    <row r="672" spans="56:67" x14ac:dyDescent="0.25">
      <c r="BD672" s="220"/>
      <c r="BO672" s="220"/>
    </row>
    <row r="673" spans="56:67" x14ac:dyDescent="0.25">
      <c r="BD673" s="220"/>
      <c r="BO673" s="220"/>
    </row>
    <row r="674" spans="56:67" x14ac:dyDescent="0.25">
      <c r="BD674" s="220"/>
      <c r="BO674" s="220"/>
    </row>
    <row r="675" spans="56:67" x14ac:dyDescent="0.25">
      <c r="BD675" s="220"/>
      <c r="BO675" s="220"/>
    </row>
    <row r="676" spans="56:67" x14ac:dyDescent="0.25">
      <c r="BD676" s="220"/>
      <c r="BO676" s="220"/>
    </row>
    <row r="677" spans="56:67" x14ac:dyDescent="0.25">
      <c r="BD677" s="220"/>
      <c r="BO677" s="220"/>
    </row>
    <row r="678" spans="56:67" x14ac:dyDescent="0.25">
      <c r="BD678" s="220"/>
      <c r="BO678" s="220"/>
    </row>
    <row r="679" spans="56:67" x14ac:dyDescent="0.25">
      <c r="BD679" s="220"/>
      <c r="BO679" s="220"/>
    </row>
    <row r="680" spans="56:67" x14ac:dyDescent="0.25">
      <c r="BD680" s="220"/>
      <c r="BO680" s="220"/>
    </row>
    <row r="681" spans="56:67" x14ac:dyDescent="0.25">
      <c r="BD681" s="220"/>
      <c r="BO681" s="220"/>
    </row>
    <row r="682" spans="56:67" x14ac:dyDescent="0.25">
      <c r="BD682" s="220"/>
      <c r="BO682" s="220"/>
    </row>
    <row r="683" spans="56:67" x14ac:dyDescent="0.25">
      <c r="BD683" s="220"/>
      <c r="BO683" s="220"/>
    </row>
    <row r="684" spans="56:67" x14ac:dyDescent="0.25">
      <c r="BD684" s="220"/>
      <c r="BO684" s="220"/>
    </row>
    <row r="685" spans="56:67" x14ac:dyDescent="0.25">
      <c r="BD685" s="220"/>
      <c r="BO685" s="220"/>
    </row>
    <row r="686" spans="56:67" x14ac:dyDescent="0.25">
      <c r="BD686" s="220"/>
      <c r="BO686" s="220"/>
    </row>
    <row r="687" spans="56:67" x14ac:dyDescent="0.25">
      <c r="BD687" s="220"/>
      <c r="BO687" s="220"/>
    </row>
    <row r="688" spans="56:67" x14ac:dyDescent="0.25">
      <c r="BD688" s="220"/>
      <c r="BO688" s="220"/>
    </row>
    <row r="689" spans="56:67" x14ac:dyDescent="0.25">
      <c r="BD689" s="220"/>
      <c r="BO689" s="220"/>
    </row>
    <row r="690" spans="56:67" x14ac:dyDescent="0.25">
      <c r="BD690" s="220"/>
      <c r="BO690" s="220"/>
    </row>
    <row r="691" spans="56:67" x14ac:dyDescent="0.25">
      <c r="BD691" s="220"/>
      <c r="BO691" s="220"/>
    </row>
    <row r="692" spans="56:67" x14ac:dyDescent="0.25">
      <c r="BD692" s="220"/>
      <c r="BO692" s="220"/>
    </row>
    <row r="693" spans="56:67" x14ac:dyDescent="0.25">
      <c r="BD693" s="220"/>
      <c r="BO693" s="220"/>
    </row>
    <row r="694" spans="56:67" x14ac:dyDescent="0.25">
      <c r="BD694" s="220"/>
      <c r="BO694" s="220"/>
    </row>
    <row r="695" spans="56:67" x14ac:dyDescent="0.25">
      <c r="BD695" s="220"/>
      <c r="BO695" s="220"/>
    </row>
    <row r="696" spans="56:67" x14ac:dyDescent="0.25">
      <c r="BD696" s="220"/>
      <c r="BO696" s="220"/>
    </row>
    <row r="697" spans="56:67" x14ac:dyDescent="0.25">
      <c r="BD697" s="220"/>
      <c r="BO697" s="220"/>
    </row>
    <row r="698" spans="56:67" x14ac:dyDescent="0.25">
      <c r="BD698" s="220"/>
      <c r="BO698" s="220"/>
    </row>
    <row r="699" spans="56:67" x14ac:dyDescent="0.25">
      <c r="BD699" s="220"/>
      <c r="BO699" s="220"/>
    </row>
    <row r="700" spans="56:67" x14ac:dyDescent="0.25">
      <c r="BD700" s="220"/>
      <c r="BO700" s="220"/>
    </row>
    <row r="701" spans="56:67" x14ac:dyDescent="0.25">
      <c r="BD701" s="220"/>
      <c r="BO701" s="220"/>
    </row>
    <row r="702" spans="56:67" x14ac:dyDescent="0.25">
      <c r="BD702" s="220"/>
      <c r="BO702" s="220"/>
    </row>
    <row r="703" spans="56:67" x14ac:dyDescent="0.25">
      <c r="BD703" s="220"/>
      <c r="BO703" s="220"/>
    </row>
    <row r="704" spans="56:67" x14ac:dyDescent="0.25">
      <c r="BD704" s="220"/>
      <c r="BO704" s="220"/>
    </row>
    <row r="705" spans="56:67" x14ac:dyDescent="0.25">
      <c r="BD705" s="220"/>
      <c r="BO705" s="220"/>
    </row>
    <row r="706" spans="56:67" x14ac:dyDescent="0.25">
      <c r="BD706" s="220"/>
      <c r="BO706" s="220"/>
    </row>
    <row r="707" spans="56:67" x14ac:dyDescent="0.25">
      <c r="BD707" s="220"/>
      <c r="BO707" s="220"/>
    </row>
    <row r="708" spans="56:67" x14ac:dyDescent="0.25">
      <c r="BD708" s="220"/>
      <c r="BO708" s="220"/>
    </row>
    <row r="709" spans="56:67" x14ac:dyDescent="0.25">
      <c r="BD709" s="220"/>
      <c r="BO709" s="220"/>
    </row>
    <row r="710" spans="56:67" x14ac:dyDescent="0.25">
      <c r="BD710" s="220"/>
      <c r="BO710" s="220"/>
    </row>
    <row r="711" spans="56:67" x14ac:dyDescent="0.25">
      <c r="BD711" s="220"/>
      <c r="BO711" s="220"/>
    </row>
    <row r="712" spans="56:67" x14ac:dyDescent="0.25">
      <c r="BD712" s="220"/>
      <c r="BO712" s="220"/>
    </row>
    <row r="713" spans="56:67" x14ac:dyDescent="0.25">
      <c r="BD713" s="220"/>
      <c r="BO713" s="220"/>
    </row>
    <row r="714" spans="56:67" x14ac:dyDescent="0.25">
      <c r="BD714" s="220"/>
      <c r="BO714" s="220"/>
    </row>
    <row r="715" spans="56:67" x14ac:dyDescent="0.25">
      <c r="BD715" s="220"/>
      <c r="BO715" s="220"/>
    </row>
    <row r="716" spans="56:67" x14ac:dyDescent="0.25">
      <c r="BD716" s="220"/>
      <c r="BO716" s="220"/>
    </row>
    <row r="717" spans="56:67" x14ac:dyDescent="0.25">
      <c r="BD717" s="220"/>
      <c r="BO717" s="220"/>
    </row>
    <row r="718" spans="56:67" x14ac:dyDescent="0.25">
      <c r="BD718" s="220"/>
      <c r="BO718" s="220"/>
    </row>
    <row r="719" spans="56:67" x14ac:dyDescent="0.25">
      <c r="BD719" s="220"/>
      <c r="BO719" s="220"/>
    </row>
    <row r="720" spans="56:67" x14ac:dyDescent="0.25">
      <c r="BD720" s="220"/>
      <c r="BO720" s="220"/>
    </row>
    <row r="721" spans="56:67" x14ac:dyDescent="0.25">
      <c r="BD721" s="220"/>
      <c r="BO721" s="220"/>
    </row>
    <row r="722" spans="56:67" x14ac:dyDescent="0.25">
      <c r="BD722" s="220"/>
      <c r="BO722" s="220"/>
    </row>
    <row r="723" spans="56:67" x14ac:dyDescent="0.25">
      <c r="BD723" s="220"/>
      <c r="BO723" s="220"/>
    </row>
    <row r="724" spans="56:67" x14ac:dyDescent="0.25">
      <c r="BD724" s="220"/>
      <c r="BO724" s="220"/>
    </row>
    <row r="725" spans="56:67" x14ac:dyDescent="0.25">
      <c r="BD725" s="220"/>
      <c r="BO725" s="220"/>
    </row>
    <row r="726" spans="56:67" x14ac:dyDescent="0.25">
      <c r="BD726" s="220"/>
      <c r="BO726" s="220"/>
    </row>
    <row r="727" spans="56:67" x14ac:dyDescent="0.25">
      <c r="BD727" s="220"/>
      <c r="BO727" s="220"/>
    </row>
    <row r="728" spans="56:67" x14ac:dyDescent="0.25">
      <c r="BD728" s="220"/>
      <c r="BO728" s="220"/>
    </row>
    <row r="729" spans="56:67" x14ac:dyDescent="0.25">
      <c r="BD729" s="220"/>
      <c r="BO729" s="220"/>
    </row>
    <row r="730" spans="56:67" x14ac:dyDescent="0.25">
      <c r="BD730" s="220"/>
      <c r="BO730" s="220"/>
    </row>
    <row r="731" spans="56:67" x14ac:dyDescent="0.25">
      <c r="BD731" s="220"/>
      <c r="BO731" s="220"/>
    </row>
    <row r="732" spans="56:67" x14ac:dyDescent="0.25">
      <c r="BD732" s="220"/>
      <c r="BO732" s="220"/>
    </row>
    <row r="733" spans="56:67" x14ac:dyDescent="0.25">
      <c r="BD733" s="220"/>
      <c r="BO733" s="220"/>
    </row>
    <row r="734" spans="56:67" x14ac:dyDescent="0.25">
      <c r="BD734" s="220"/>
      <c r="BO734" s="220"/>
    </row>
    <row r="735" spans="56:67" x14ac:dyDescent="0.25">
      <c r="BD735" s="220"/>
      <c r="BO735" s="220"/>
    </row>
    <row r="736" spans="56:67" x14ac:dyDescent="0.25">
      <c r="BD736" s="220"/>
      <c r="BO736" s="220"/>
    </row>
    <row r="737" spans="56:67" x14ac:dyDescent="0.25">
      <c r="BD737" s="220"/>
      <c r="BO737" s="220"/>
    </row>
    <row r="738" spans="56:67" x14ac:dyDescent="0.25">
      <c r="BD738" s="220"/>
      <c r="BO738" s="220"/>
    </row>
    <row r="739" spans="56:67" x14ac:dyDescent="0.25">
      <c r="BD739" s="220"/>
      <c r="BO739" s="220"/>
    </row>
    <row r="740" spans="56:67" x14ac:dyDescent="0.25">
      <c r="BD740" s="220"/>
      <c r="BO740" s="220"/>
    </row>
    <row r="741" spans="56:67" x14ac:dyDescent="0.25">
      <c r="BD741" s="220"/>
      <c r="BO741" s="220"/>
    </row>
    <row r="742" spans="56:67" x14ac:dyDescent="0.25">
      <c r="BD742" s="220"/>
      <c r="BO742" s="220"/>
    </row>
    <row r="743" spans="56:67" x14ac:dyDescent="0.25">
      <c r="BD743" s="220"/>
      <c r="BO743" s="220"/>
    </row>
    <row r="744" spans="56:67" x14ac:dyDescent="0.25">
      <c r="BD744" s="220"/>
      <c r="BO744" s="220"/>
    </row>
    <row r="745" spans="56:67" x14ac:dyDescent="0.25">
      <c r="BD745" s="220"/>
      <c r="BO745" s="220"/>
    </row>
    <row r="746" spans="56:67" x14ac:dyDescent="0.25">
      <c r="BD746" s="220"/>
      <c r="BO746" s="220"/>
    </row>
    <row r="747" spans="56:67" x14ac:dyDescent="0.25">
      <c r="BD747" s="220"/>
      <c r="BO747" s="220"/>
    </row>
    <row r="748" spans="56:67" x14ac:dyDescent="0.25">
      <c r="BD748" s="220"/>
      <c r="BO748" s="220"/>
    </row>
    <row r="749" spans="56:67" x14ac:dyDescent="0.25">
      <c r="BD749" s="220"/>
      <c r="BO749" s="220"/>
    </row>
    <row r="750" spans="56:67" x14ac:dyDescent="0.25">
      <c r="BD750" s="220"/>
      <c r="BO750" s="220"/>
    </row>
    <row r="751" spans="56:67" x14ac:dyDescent="0.25">
      <c r="BD751" s="220"/>
      <c r="BO751" s="220"/>
    </row>
    <row r="752" spans="56:67" x14ac:dyDescent="0.25">
      <c r="BD752" s="220"/>
      <c r="BO752" s="220"/>
    </row>
    <row r="753" spans="56:67" x14ac:dyDescent="0.25">
      <c r="BD753" s="220"/>
      <c r="BO753" s="220"/>
    </row>
    <row r="754" spans="56:67" x14ac:dyDescent="0.25">
      <c r="BD754" s="220"/>
      <c r="BO754" s="220"/>
    </row>
    <row r="755" spans="56:67" x14ac:dyDescent="0.25">
      <c r="BD755" s="220"/>
      <c r="BO755" s="220"/>
    </row>
    <row r="756" spans="56:67" x14ac:dyDescent="0.25">
      <c r="BD756" s="220"/>
      <c r="BO756" s="220"/>
    </row>
    <row r="757" spans="56:67" x14ac:dyDescent="0.25">
      <c r="BD757" s="220"/>
      <c r="BO757" s="220"/>
    </row>
    <row r="758" spans="56:67" x14ac:dyDescent="0.25">
      <c r="BD758" s="220"/>
      <c r="BO758" s="220"/>
    </row>
    <row r="759" spans="56:67" x14ac:dyDescent="0.25">
      <c r="BD759" s="220"/>
      <c r="BO759" s="220"/>
    </row>
    <row r="760" spans="56:67" x14ac:dyDescent="0.25">
      <c r="BD760" s="220"/>
      <c r="BO760" s="220"/>
    </row>
    <row r="761" spans="56:67" x14ac:dyDescent="0.25">
      <c r="BD761" s="220"/>
      <c r="BO761" s="220"/>
    </row>
    <row r="762" spans="56:67" x14ac:dyDescent="0.25">
      <c r="BD762" s="220"/>
      <c r="BO762" s="220"/>
    </row>
    <row r="763" spans="56:67" x14ac:dyDescent="0.25">
      <c r="BD763" s="220"/>
      <c r="BO763" s="220"/>
    </row>
    <row r="764" spans="56:67" x14ac:dyDescent="0.25">
      <c r="BD764" s="220"/>
      <c r="BO764" s="220"/>
    </row>
    <row r="765" spans="56:67" x14ac:dyDescent="0.25">
      <c r="BD765" s="220"/>
      <c r="BO765" s="220"/>
    </row>
    <row r="766" spans="56:67" x14ac:dyDescent="0.25">
      <c r="BD766" s="220"/>
      <c r="BO766" s="220"/>
    </row>
    <row r="767" spans="56:67" x14ac:dyDescent="0.25">
      <c r="BD767" s="220"/>
      <c r="BO767" s="220"/>
    </row>
    <row r="768" spans="56:67" x14ac:dyDescent="0.25">
      <c r="BD768" s="220"/>
      <c r="BO768" s="220"/>
    </row>
    <row r="769" spans="56:67" x14ac:dyDescent="0.25">
      <c r="BD769" s="220"/>
      <c r="BO769" s="220"/>
    </row>
    <row r="770" spans="56:67" x14ac:dyDescent="0.25">
      <c r="BD770" s="220"/>
      <c r="BO770" s="220"/>
    </row>
    <row r="771" spans="56:67" x14ac:dyDescent="0.25">
      <c r="BD771" s="220"/>
      <c r="BO771" s="220"/>
    </row>
    <row r="772" spans="56:67" x14ac:dyDescent="0.25">
      <c r="BD772" s="220"/>
      <c r="BO772" s="220"/>
    </row>
    <row r="773" spans="56:67" x14ac:dyDescent="0.25">
      <c r="BD773" s="220"/>
      <c r="BO773" s="220"/>
    </row>
    <row r="774" spans="56:67" x14ac:dyDescent="0.25">
      <c r="BD774" s="220"/>
      <c r="BO774" s="220"/>
    </row>
    <row r="775" spans="56:67" x14ac:dyDescent="0.25">
      <c r="BD775" s="220"/>
      <c r="BO775" s="220"/>
    </row>
    <row r="776" spans="56:67" x14ac:dyDescent="0.25">
      <c r="BD776" s="220"/>
      <c r="BO776" s="220"/>
    </row>
    <row r="777" spans="56:67" x14ac:dyDescent="0.25">
      <c r="BD777" s="220"/>
      <c r="BO777" s="220"/>
    </row>
    <row r="778" spans="56:67" x14ac:dyDescent="0.25">
      <c r="BD778" s="220"/>
      <c r="BO778" s="220"/>
    </row>
    <row r="779" spans="56:67" x14ac:dyDescent="0.25">
      <c r="BD779" s="220"/>
      <c r="BO779" s="220"/>
    </row>
    <row r="780" spans="56:67" x14ac:dyDescent="0.25">
      <c r="BD780" s="220"/>
      <c r="BO780" s="220"/>
    </row>
    <row r="781" spans="56:67" x14ac:dyDescent="0.25">
      <c r="BD781" s="220"/>
      <c r="BO781" s="220"/>
    </row>
    <row r="782" spans="56:67" x14ac:dyDescent="0.25">
      <c r="BD782" s="220"/>
      <c r="BO782" s="220"/>
    </row>
    <row r="783" spans="56:67" x14ac:dyDescent="0.25">
      <c r="BD783" s="220"/>
      <c r="BO783" s="220"/>
    </row>
    <row r="784" spans="56:67" x14ac:dyDescent="0.25">
      <c r="BD784" s="220"/>
      <c r="BO784" s="220"/>
    </row>
    <row r="785" spans="56:67" x14ac:dyDescent="0.25">
      <c r="BD785" s="220"/>
      <c r="BO785" s="220"/>
    </row>
    <row r="786" spans="56:67" x14ac:dyDescent="0.25">
      <c r="BD786" s="220"/>
      <c r="BO786" s="220"/>
    </row>
    <row r="787" spans="56:67" x14ac:dyDescent="0.25">
      <c r="BD787" s="220"/>
      <c r="BO787" s="220"/>
    </row>
    <row r="788" spans="56:67" x14ac:dyDescent="0.25">
      <c r="BD788" s="220"/>
      <c r="BO788" s="220"/>
    </row>
    <row r="789" spans="56:67" x14ac:dyDescent="0.25">
      <c r="BD789" s="220"/>
      <c r="BO789" s="220"/>
    </row>
    <row r="790" spans="56:67" x14ac:dyDescent="0.25">
      <c r="BD790" s="220"/>
      <c r="BO790" s="220"/>
    </row>
    <row r="791" spans="56:67" x14ac:dyDescent="0.25">
      <c r="BD791" s="220"/>
      <c r="BO791" s="220"/>
    </row>
    <row r="792" spans="56:67" x14ac:dyDescent="0.25">
      <c r="BD792" s="220"/>
      <c r="BO792" s="220"/>
    </row>
    <row r="793" spans="56:67" x14ac:dyDescent="0.25">
      <c r="BD793" s="220"/>
      <c r="BO793" s="220"/>
    </row>
    <row r="794" spans="56:67" x14ac:dyDescent="0.25">
      <c r="BD794" s="220"/>
      <c r="BO794" s="220"/>
    </row>
    <row r="795" spans="56:67" x14ac:dyDescent="0.25">
      <c r="BD795" s="220"/>
      <c r="BO795" s="220"/>
    </row>
    <row r="796" spans="56:67" x14ac:dyDescent="0.25">
      <c r="BD796" s="220"/>
      <c r="BO796" s="220"/>
    </row>
    <row r="797" spans="56:67" x14ac:dyDescent="0.25">
      <c r="BD797" s="220"/>
      <c r="BO797" s="220"/>
    </row>
    <row r="798" spans="56:67" x14ac:dyDescent="0.25">
      <c r="BD798" s="220"/>
      <c r="BO798" s="220"/>
    </row>
    <row r="799" spans="56:67" x14ac:dyDescent="0.25">
      <c r="BD799" s="220"/>
      <c r="BO799" s="220"/>
    </row>
    <row r="800" spans="56:67" x14ac:dyDescent="0.25">
      <c r="BD800" s="220"/>
      <c r="BO800" s="220"/>
    </row>
    <row r="801" spans="56:67" x14ac:dyDescent="0.25">
      <c r="BD801" s="220"/>
      <c r="BO801" s="220"/>
    </row>
    <row r="802" spans="56:67" x14ac:dyDescent="0.25">
      <c r="BD802" s="220"/>
      <c r="BO802" s="220"/>
    </row>
    <row r="803" spans="56:67" x14ac:dyDescent="0.25">
      <c r="BD803" s="220"/>
      <c r="BO803" s="220"/>
    </row>
    <row r="804" spans="56:67" x14ac:dyDescent="0.25">
      <c r="BD804" s="220"/>
      <c r="BO804" s="220"/>
    </row>
    <row r="805" spans="56:67" x14ac:dyDescent="0.25">
      <c r="BD805" s="220"/>
      <c r="BO805" s="220"/>
    </row>
    <row r="806" spans="56:67" x14ac:dyDescent="0.25">
      <c r="BD806" s="220"/>
      <c r="BO806" s="220"/>
    </row>
    <row r="807" spans="56:67" x14ac:dyDescent="0.25">
      <c r="BD807" s="220"/>
      <c r="BO807" s="220"/>
    </row>
    <row r="808" spans="56:67" x14ac:dyDescent="0.25">
      <c r="BD808" s="220"/>
      <c r="BO808" s="220"/>
    </row>
    <row r="809" spans="56:67" x14ac:dyDescent="0.25">
      <c r="BD809" s="220"/>
      <c r="BO809" s="220"/>
    </row>
    <row r="810" spans="56:67" x14ac:dyDescent="0.25">
      <c r="BD810" s="220"/>
      <c r="BO810" s="220"/>
    </row>
    <row r="811" spans="56:67" x14ac:dyDescent="0.25">
      <c r="BD811" s="220"/>
      <c r="BO811" s="220"/>
    </row>
    <row r="812" spans="56:67" x14ac:dyDescent="0.25">
      <c r="BD812" s="220"/>
      <c r="BO812" s="220"/>
    </row>
    <row r="813" spans="56:67" x14ac:dyDescent="0.25">
      <c r="BD813" s="220"/>
      <c r="BO813" s="220"/>
    </row>
    <row r="814" spans="56:67" x14ac:dyDescent="0.25">
      <c r="BD814" s="220"/>
      <c r="BO814" s="220"/>
    </row>
    <row r="815" spans="56:67" x14ac:dyDescent="0.25">
      <c r="BD815" s="220"/>
      <c r="BO815" s="220"/>
    </row>
    <row r="816" spans="56:67" x14ac:dyDescent="0.25">
      <c r="BD816" s="220"/>
      <c r="BO816" s="220"/>
    </row>
    <row r="817" spans="56:85" x14ac:dyDescent="0.25">
      <c r="BD817" s="220"/>
      <c r="BO817" s="220"/>
    </row>
    <row r="818" spans="56:85" x14ac:dyDescent="0.25">
      <c r="BD818" s="220"/>
      <c r="BO818" s="220"/>
    </row>
    <row r="819" spans="56:85" x14ac:dyDescent="0.25">
      <c r="BD819" s="220"/>
      <c r="BO819" s="220"/>
    </row>
    <row r="820" spans="56:85" x14ac:dyDescent="0.25">
      <c r="BD820" s="220"/>
      <c r="BO820" s="220"/>
      <c r="CG820" s="2">
        <v>3</v>
      </c>
    </row>
    <row r="821" spans="56:85" x14ac:dyDescent="0.25">
      <c r="BD821" s="220"/>
      <c r="BO821" s="220"/>
    </row>
    <row r="822" spans="56:85" x14ac:dyDescent="0.25">
      <c r="BD822" s="220"/>
      <c r="BO822" s="220"/>
    </row>
    <row r="823" spans="56:85" x14ac:dyDescent="0.25">
      <c r="BD823" s="220"/>
      <c r="BO823" s="220"/>
    </row>
    <row r="824" spans="56:85" x14ac:dyDescent="0.25">
      <c r="BD824" s="220"/>
      <c r="BO824" s="220"/>
    </row>
    <row r="825" spans="56:85" x14ac:dyDescent="0.25">
      <c r="BD825" s="220"/>
      <c r="BO825" s="220"/>
    </row>
    <row r="826" spans="56:85" x14ac:dyDescent="0.25">
      <c r="BD826" s="220"/>
      <c r="BO826" s="220"/>
    </row>
    <row r="827" spans="56:85" x14ac:dyDescent="0.25">
      <c r="BD827" s="220"/>
      <c r="BO827" s="220"/>
    </row>
    <row r="828" spans="56:85" x14ac:dyDescent="0.25">
      <c r="BD828" s="220"/>
      <c r="BO828" s="220"/>
    </row>
    <row r="829" spans="56:85" x14ac:dyDescent="0.25">
      <c r="BD829" s="220"/>
      <c r="BO829" s="220"/>
    </row>
    <row r="830" spans="56:85" x14ac:dyDescent="0.25">
      <c r="BD830" s="220"/>
      <c r="BO830" s="220"/>
    </row>
    <row r="831" spans="56:85" x14ac:dyDescent="0.25">
      <c r="BD831" s="220"/>
      <c r="BO831" s="220"/>
    </row>
    <row r="832" spans="56:85" x14ac:dyDescent="0.25">
      <c r="BD832" s="220"/>
      <c r="BO832" s="220"/>
    </row>
    <row r="833" spans="56:67" x14ac:dyDescent="0.25">
      <c r="BD833" s="220"/>
      <c r="BO833" s="220"/>
    </row>
    <row r="834" spans="56:67" x14ac:dyDescent="0.25">
      <c r="BD834" s="220"/>
      <c r="BO834" s="220"/>
    </row>
    <row r="835" spans="56:67" x14ac:dyDescent="0.25">
      <c r="BD835" s="220"/>
      <c r="BO835" s="220"/>
    </row>
    <row r="836" spans="56:67" x14ac:dyDescent="0.25">
      <c r="BD836" s="220"/>
      <c r="BO836" s="220"/>
    </row>
    <row r="837" spans="56:67" x14ac:dyDescent="0.25">
      <c r="BD837" s="220"/>
      <c r="BO837" s="220"/>
    </row>
    <row r="838" spans="56:67" x14ac:dyDescent="0.25">
      <c r="BD838" s="220"/>
      <c r="BO838" s="220"/>
    </row>
    <row r="839" spans="56:67" x14ac:dyDescent="0.25">
      <c r="BD839" s="220"/>
      <c r="BO839" s="220"/>
    </row>
    <row r="840" spans="56:67" x14ac:dyDescent="0.25">
      <c r="BD840" s="220"/>
      <c r="BO840" s="220"/>
    </row>
    <row r="841" spans="56:67" x14ac:dyDescent="0.25">
      <c r="BD841" s="220"/>
      <c r="BO841" s="220"/>
    </row>
    <row r="842" spans="56:67" x14ac:dyDescent="0.25">
      <c r="BD842" s="220"/>
      <c r="BO842" s="220"/>
    </row>
    <row r="843" spans="56:67" x14ac:dyDescent="0.25">
      <c r="BD843" s="220"/>
      <c r="BO843" s="220"/>
    </row>
    <row r="844" spans="56:67" x14ac:dyDescent="0.25">
      <c r="BD844" s="220"/>
      <c r="BO844" s="220"/>
    </row>
    <row r="845" spans="56:67" x14ac:dyDescent="0.25">
      <c r="BD845" s="220"/>
      <c r="BO845" s="220"/>
    </row>
    <row r="846" spans="56:67" x14ac:dyDescent="0.25">
      <c r="BD846" s="220"/>
      <c r="BO846" s="220"/>
    </row>
    <row r="847" spans="56:67" x14ac:dyDescent="0.25">
      <c r="BD847" s="220"/>
      <c r="BO847" s="220"/>
    </row>
    <row r="848" spans="56:67" x14ac:dyDescent="0.25">
      <c r="BD848" s="220"/>
      <c r="BO848" s="220"/>
    </row>
    <row r="849" spans="56:67" x14ac:dyDescent="0.25">
      <c r="BD849" s="220"/>
      <c r="BO849" s="220"/>
    </row>
    <row r="850" spans="56:67" x14ac:dyDescent="0.25">
      <c r="BD850" s="220"/>
      <c r="BO850" s="220"/>
    </row>
    <row r="851" spans="56:67" x14ac:dyDescent="0.25">
      <c r="BD851" s="220"/>
      <c r="BO851" s="220"/>
    </row>
    <row r="852" spans="56:67" x14ac:dyDescent="0.25">
      <c r="BD852" s="220"/>
      <c r="BO852" s="220"/>
    </row>
    <row r="853" spans="56:67" x14ac:dyDescent="0.25">
      <c r="BD853" s="220"/>
      <c r="BO853" s="220"/>
    </row>
    <row r="854" spans="56:67" x14ac:dyDescent="0.25">
      <c r="BD854" s="220"/>
      <c r="BO854" s="220"/>
    </row>
    <row r="855" spans="56:67" x14ac:dyDescent="0.25">
      <c r="BD855" s="220"/>
      <c r="BO855" s="220"/>
    </row>
    <row r="856" spans="56:67" x14ac:dyDescent="0.25">
      <c r="BD856" s="220"/>
      <c r="BO856" s="220"/>
    </row>
    <row r="857" spans="56:67" x14ac:dyDescent="0.25">
      <c r="BD857" s="220"/>
      <c r="BO857" s="220"/>
    </row>
    <row r="858" spans="56:67" x14ac:dyDescent="0.25">
      <c r="BD858" s="220"/>
      <c r="BO858" s="220"/>
    </row>
    <row r="859" spans="56:67" x14ac:dyDescent="0.25">
      <c r="BD859" s="220"/>
      <c r="BO859" s="220"/>
    </row>
    <row r="860" spans="56:67" x14ac:dyDescent="0.25">
      <c r="BD860" s="220"/>
      <c r="BO860" s="220"/>
    </row>
    <row r="861" spans="56:67" x14ac:dyDescent="0.25">
      <c r="BD861" s="220"/>
      <c r="BO861" s="220"/>
    </row>
    <row r="862" spans="56:67" x14ac:dyDescent="0.25">
      <c r="BD862" s="220"/>
      <c r="BO862" s="220"/>
    </row>
    <row r="863" spans="56:67" x14ac:dyDescent="0.25">
      <c r="BD863" s="220"/>
      <c r="BO863" s="220"/>
    </row>
    <row r="864" spans="56:67" x14ac:dyDescent="0.25">
      <c r="BD864" s="220"/>
      <c r="BO864" s="220"/>
    </row>
    <row r="865" spans="56:67" x14ac:dyDescent="0.25">
      <c r="BD865" s="220"/>
      <c r="BO865" s="220"/>
    </row>
    <row r="866" spans="56:67" x14ac:dyDescent="0.25">
      <c r="BD866" s="220"/>
      <c r="BO866" s="220"/>
    </row>
    <row r="867" spans="56:67" x14ac:dyDescent="0.25">
      <c r="BD867" s="220"/>
      <c r="BO867" s="220"/>
    </row>
    <row r="868" spans="56:67" x14ac:dyDescent="0.25">
      <c r="BD868" s="220"/>
      <c r="BO868" s="220"/>
    </row>
    <row r="869" spans="56:67" x14ac:dyDescent="0.25">
      <c r="BD869" s="220"/>
      <c r="BO869" s="220"/>
    </row>
    <row r="870" spans="56:67" x14ac:dyDescent="0.25">
      <c r="BD870" s="220"/>
      <c r="BO870" s="220"/>
    </row>
    <row r="871" spans="56:67" x14ac:dyDescent="0.25">
      <c r="BD871" s="220"/>
      <c r="BO871" s="220"/>
    </row>
    <row r="872" spans="56:67" x14ac:dyDescent="0.25">
      <c r="BD872" s="220"/>
      <c r="BO872" s="220"/>
    </row>
    <row r="873" spans="56:67" x14ac:dyDescent="0.25">
      <c r="BD873" s="220"/>
      <c r="BO873" s="220"/>
    </row>
    <row r="874" spans="56:67" x14ac:dyDescent="0.25">
      <c r="BD874" s="220"/>
      <c r="BO874" s="220"/>
    </row>
    <row r="875" spans="56:67" x14ac:dyDescent="0.25">
      <c r="BD875" s="220"/>
      <c r="BO875" s="220"/>
    </row>
    <row r="876" spans="56:67" x14ac:dyDescent="0.25">
      <c r="BD876" s="220"/>
      <c r="BO876" s="220"/>
    </row>
    <row r="877" spans="56:67" x14ac:dyDescent="0.25">
      <c r="BD877" s="220"/>
      <c r="BO877" s="220"/>
    </row>
    <row r="878" spans="56:67" x14ac:dyDescent="0.25">
      <c r="BD878" s="220"/>
      <c r="BO878" s="220"/>
    </row>
    <row r="879" spans="56:67" x14ac:dyDescent="0.25">
      <c r="BD879" s="220"/>
      <c r="BO879" s="220"/>
    </row>
    <row r="880" spans="56:67" x14ac:dyDescent="0.25">
      <c r="BD880" s="220"/>
      <c r="BO880" s="220"/>
    </row>
    <row r="881" spans="56:67" x14ac:dyDescent="0.25">
      <c r="BD881" s="220"/>
      <c r="BO881" s="220"/>
    </row>
    <row r="882" spans="56:67" x14ac:dyDescent="0.25">
      <c r="BD882" s="220"/>
      <c r="BO882" s="220"/>
    </row>
    <row r="883" spans="56:67" x14ac:dyDescent="0.25">
      <c r="BD883" s="220"/>
      <c r="BO883" s="220"/>
    </row>
    <row r="884" spans="56:67" x14ac:dyDescent="0.25">
      <c r="BD884" s="220"/>
      <c r="BO884" s="220"/>
    </row>
    <row r="885" spans="56:67" x14ac:dyDescent="0.25">
      <c r="BD885" s="220"/>
      <c r="BO885" s="220"/>
    </row>
    <row r="886" spans="56:67" x14ac:dyDescent="0.25">
      <c r="BD886" s="220"/>
      <c r="BO886" s="220"/>
    </row>
    <row r="887" spans="56:67" x14ac:dyDescent="0.25">
      <c r="BD887" s="220"/>
      <c r="BO887" s="220"/>
    </row>
    <row r="888" spans="56:67" x14ac:dyDescent="0.25">
      <c r="BD888" s="220"/>
      <c r="BO888" s="220"/>
    </row>
    <row r="889" spans="56:67" x14ac:dyDescent="0.25">
      <c r="BD889" s="220"/>
      <c r="BO889" s="220"/>
    </row>
    <row r="890" spans="56:67" x14ac:dyDescent="0.25">
      <c r="BD890" s="220"/>
      <c r="BO890" s="220"/>
    </row>
    <row r="891" spans="56:67" x14ac:dyDescent="0.25">
      <c r="BD891" s="220"/>
      <c r="BO891" s="220"/>
    </row>
    <row r="892" spans="56:67" x14ac:dyDescent="0.25">
      <c r="BD892" s="220"/>
      <c r="BO892" s="220"/>
    </row>
    <row r="893" spans="56:67" x14ac:dyDescent="0.25">
      <c r="BD893" s="220"/>
      <c r="BO893" s="220"/>
    </row>
    <row r="894" spans="56:67" x14ac:dyDescent="0.25">
      <c r="BD894" s="220"/>
      <c r="BO894" s="220"/>
    </row>
    <row r="895" spans="56:67" x14ac:dyDescent="0.25">
      <c r="BD895" s="220"/>
      <c r="BO895" s="220"/>
    </row>
    <row r="896" spans="56:67" x14ac:dyDescent="0.25">
      <c r="BD896" s="220"/>
      <c r="BO896" s="220"/>
    </row>
    <row r="897" spans="56:67" x14ac:dyDescent="0.25">
      <c r="BD897" s="220"/>
      <c r="BO897" s="220"/>
    </row>
    <row r="898" spans="56:67" x14ac:dyDescent="0.25">
      <c r="BD898" s="220"/>
      <c r="BO898" s="220"/>
    </row>
    <row r="899" spans="56:67" x14ac:dyDescent="0.25">
      <c r="BD899" s="220"/>
      <c r="BO899" s="220"/>
    </row>
    <row r="900" spans="56:67" x14ac:dyDescent="0.25">
      <c r="BD900" s="220"/>
      <c r="BO900" s="220"/>
    </row>
    <row r="901" spans="56:67" x14ac:dyDescent="0.25">
      <c r="BD901" s="220"/>
      <c r="BO901" s="220"/>
    </row>
    <row r="902" spans="56:67" x14ac:dyDescent="0.25">
      <c r="BD902" s="220"/>
      <c r="BO902" s="220"/>
    </row>
    <row r="903" spans="56:67" x14ac:dyDescent="0.25">
      <c r="BD903" s="220"/>
      <c r="BO903" s="220"/>
    </row>
    <row r="904" spans="56:67" x14ac:dyDescent="0.25">
      <c r="BD904" s="220"/>
      <c r="BO904" s="220"/>
    </row>
    <row r="905" spans="56:67" x14ac:dyDescent="0.25">
      <c r="BD905" s="220"/>
      <c r="BO905" s="220"/>
    </row>
    <row r="906" spans="56:67" x14ac:dyDescent="0.25">
      <c r="BD906" s="220"/>
      <c r="BO906" s="220"/>
    </row>
    <row r="907" spans="56:67" x14ac:dyDescent="0.25">
      <c r="BD907" s="220"/>
      <c r="BO907" s="220"/>
    </row>
    <row r="908" spans="56:67" x14ac:dyDescent="0.25">
      <c r="BD908" s="220"/>
      <c r="BO908" s="220"/>
    </row>
    <row r="909" spans="56:67" x14ac:dyDescent="0.25">
      <c r="BD909" s="220"/>
      <c r="BO909" s="220"/>
    </row>
    <row r="910" spans="56:67" x14ac:dyDescent="0.25">
      <c r="BD910" s="220"/>
      <c r="BO910" s="220"/>
    </row>
    <row r="911" spans="56:67" x14ac:dyDescent="0.25">
      <c r="BD911" s="220"/>
      <c r="BO911" s="220"/>
    </row>
    <row r="912" spans="56:67" x14ac:dyDescent="0.25">
      <c r="BD912" s="220"/>
      <c r="BO912" s="220"/>
    </row>
    <row r="913" spans="56:67" x14ac:dyDescent="0.25">
      <c r="BD913" s="220"/>
      <c r="BO913" s="220"/>
    </row>
    <row r="914" spans="56:67" x14ac:dyDescent="0.25">
      <c r="BD914" s="220"/>
      <c r="BO914" s="220"/>
    </row>
    <row r="915" spans="56:67" x14ac:dyDescent="0.25">
      <c r="BD915" s="220"/>
      <c r="BO915" s="220"/>
    </row>
    <row r="916" spans="56:67" x14ac:dyDescent="0.25">
      <c r="BD916" s="220"/>
      <c r="BO916" s="220"/>
    </row>
    <row r="917" spans="56:67" x14ac:dyDescent="0.25">
      <c r="BD917" s="220"/>
      <c r="BO917" s="220"/>
    </row>
    <row r="918" spans="56:67" x14ac:dyDescent="0.25">
      <c r="BD918" s="220"/>
      <c r="BO918" s="220"/>
    </row>
    <row r="919" spans="56:67" x14ac:dyDescent="0.25">
      <c r="BD919" s="220"/>
      <c r="BO919" s="220"/>
    </row>
    <row r="920" spans="56:67" x14ac:dyDescent="0.25">
      <c r="BD920" s="220"/>
      <c r="BO920" s="220"/>
    </row>
    <row r="921" spans="56:67" x14ac:dyDescent="0.25">
      <c r="BD921" s="220"/>
      <c r="BO921" s="220"/>
    </row>
    <row r="922" spans="56:67" x14ac:dyDescent="0.25">
      <c r="BD922" s="220"/>
      <c r="BO922" s="220"/>
    </row>
    <row r="923" spans="56:67" x14ac:dyDescent="0.25">
      <c r="BD923" s="220"/>
      <c r="BO923" s="220"/>
    </row>
    <row r="924" spans="56:67" x14ac:dyDescent="0.25">
      <c r="BD924" s="220"/>
      <c r="BO924" s="220"/>
    </row>
    <row r="925" spans="56:67" x14ac:dyDescent="0.25">
      <c r="BD925" s="220"/>
      <c r="BO925" s="220"/>
    </row>
    <row r="926" spans="56:67" x14ac:dyDescent="0.25">
      <c r="BD926" s="220"/>
      <c r="BO926" s="220"/>
    </row>
    <row r="927" spans="56:67" x14ac:dyDescent="0.25">
      <c r="BD927" s="220"/>
      <c r="BO927" s="220"/>
    </row>
    <row r="928" spans="56:67" x14ac:dyDescent="0.25">
      <c r="BD928" s="220"/>
      <c r="BO928" s="220"/>
    </row>
    <row r="929" spans="56:67" x14ac:dyDescent="0.25">
      <c r="BD929" s="220"/>
      <c r="BO929" s="220"/>
    </row>
    <row r="930" spans="56:67" x14ac:dyDescent="0.25">
      <c r="BD930" s="220"/>
      <c r="BO930" s="220"/>
    </row>
    <row r="931" spans="56:67" x14ac:dyDescent="0.25">
      <c r="BD931" s="220"/>
      <c r="BO931" s="220"/>
    </row>
    <row r="932" spans="56:67" x14ac:dyDescent="0.25">
      <c r="BD932" s="220"/>
      <c r="BO932" s="220"/>
    </row>
    <row r="933" spans="56:67" x14ac:dyDescent="0.25">
      <c r="BD933" s="220"/>
      <c r="BO933" s="220"/>
    </row>
    <row r="934" spans="56:67" x14ac:dyDescent="0.25">
      <c r="BD934" s="220"/>
      <c r="BO934" s="220"/>
    </row>
    <row r="935" spans="56:67" x14ac:dyDescent="0.25">
      <c r="BD935" s="220"/>
      <c r="BO935" s="220"/>
    </row>
    <row r="936" spans="56:67" x14ac:dyDescent="0.25">
      <c r="BD936" s="220"/>
      <c r="BO936" s="220"/>
    </row>
    <row r="937" spans="56:67" x14ac:dyDescent="0.25">
      <c r="BD937" s="220"/>
      <c r="BO937" s="220"/>
    </row>
    <row r="938" spans="56:67" x14ac:dyDescent="0.25">
      <c r="BD938" s="220"/>
      <c r="BO938" s="220"/>
    </row>
    <row r="939" spans="56:67" x14ac:dyDescent="0.25">
      <c r="BD939" s="220"/>
      <c r="BO939" s="220"/>
    </row>
    <row r="940" spans="56:67" x14ac:dyDescent="0.25">
      <c r="BD940" s="220"/>
      <c r="BO940" s="220"/>
    </row>
    <row r="941" spans="56:67" x14ac:dyDescent="0.25">
      <c r="BD941" s="220"/>
      <c r="BO941" s="220"/>
    </row>
    <row r="942" spans="56:67" x14ac:dyDescent="0.25">
      <c r="BD942" s="220"/>
      <c r="BO942" s="220"/>
    </row>
    <row r="943" spans="56:67" x14ac:dyDescent="0.25">
      <c r="BD943" s="220"/>
      <c r="BO943" s="220"/>
    </row>
    <row r="944" spans="56:67" x14ac:dyDescent="0.25">
      <c r="BD944" s="220"/>
      <c r="BO944" s="220"/>
    </row>
    <row r="945" spans="56:67" x14ac:dyDescent="0.25">
      <c r="BD945" s="220"/>
      <c r="BO945" s="220"/>
    </row>
    <row r="946" spans="56:67" x14ac:dyDescent="0.25">
      <c r="BD946" s="220"/>
      <c r="BO946" s="220"/>
    </row>
    <row r="947" spans="56:67" x14ac:dyDescent="0.25">
      <c r="BD947" s="220"/>
      <c r="BO947" s="220"/>
    </row>
    <row r="948" spans="56:67" x14ac:dyDescent="0.25">
      <c r="BD948" s="220"/>
      <c r="BO948" s="220"/>
    </row>
    <row r="949" spans="56:67" x14ac:dyDescent="0.25">
      <c r="BD949" s="220"/>
      <c r="BO949" s="220"/>
    </row>
    <row r="950" spans="56:67" x14ac:dyDescent="0.25">
      <c r="BD950" s="220"/>
      <c r="BO950" s="220"/>
    </row>
    <row r="951" spans="56:67" x14ac:dyDescent="0.25">
      <c r="BD951" s="220"/>
      <c r="BO951" s="220"/>
    </row>
    <row r="952" spans="56:67" x14ac:dyDescent="0.25">
      <c r="BD952" s="220"/>
      <c r="BO952" s="220"/>
    </row>
    <row r="953" spans="56:67" x14ac:dyDescent="0.25">
      <c r="BD953" s="220"/>
      <c r="BO953" s="220"/>
    </row>
    <row r="954" spans="56:67" x14ac:dyDescent="0.25">
      <c r="BD954" s="220"/>
      <c r="BO954" s="220"/>
    </row>
    <row r="955" spans="56:67" x14ac:dyDescent="0.25">
      <c r="BD955" s="220"/>
      <c r="BO955" s="220"/>
    </row>
    <row r="956" spans="56:67" x14ac:dyDescent="0.25">
      <c r="BD956" s="220"/>
      <c r="BO956" s="220"/>
    </row>
    <row r="957" spans="56:67" x14ac:dyDescent="0.25">
      <c r="BD957" s="220"/>
      <c r="BO957" s="220"/>
    </row>
    <row r="958" spans="56:67" x14ac:dyDescent="0.25">
      <c r="BD958" s="220"/>
      <c r="BO958" s="220"/>
    </row>
    <row r="959" spans="56:67" x14ac:dyDescent="0.25">
      <c r="BD959" s="220"/>
      <c r="BO959" s="220"/>
    </row>
    <row r="960" spans="56:67" x14ac:dyDescent="0.25">
      <c r="BD960" s="220"/>
      <c r="BO960" s="220"/>
    </row>
    <row r="961" spans="56:67" x14ac:dyDescent="0.25">
      <c r="BD961" s="220"/>
      <c r="BO961" s="220"/>
    </row>
    <row r="962" spans="56:67" x14ac:dyDescent="0.25">
      <c r="BD962" s="220"/>
      <c r="BO962" s="220"/>
    </row>
    <row r="963" spans="56:67" x14ac:dyDescent="0.25">
      <c r="BD963" s="220"/>
      <c r="BO963" s="220"/>
    </row>
    <row r="964" spans="56:67" x14ac:dyDescent="0.25">
      <c r="BD964" s="220"/>
      <c r="BO964" s="220"/>
    </row>
    <row r="965" spans="56:67" x14ac:dyDescent="0.25">
      <c r="BD965" s="220"/>
      <c r="BO965" s="220"/>
    </row>
    <row r="966" spans="56:67" x14ac:dyDescent="0.25">
      <c r="BD966" s="220"/>
      <c r="BO966" s="220"/>
    </row>
    <row r="967" spans="56:67" x14ac:dyDescent="0.25">
      <c r="BD967" s="220"/>
      <c r="BO967" s="220"/>
    </row>
    <row r="968" spans="56:67" x14ac:dyDescent="0.25">
      <c r="BD968" s="220"/>
      <c r="BO968" s="220"/>
    </row>
    <row r="969" spans="56:67" x14ac:dyDescent="0.25">
      <c r="BD969" s="220"/>
      <c r="BO969" s="220"/>
    </row>
    <row r="970" spans="56:67" x14ac:dyDescent="0.25">
      <c r="BD970" s="220"/>
      <c r="BO970" s="220"/>
    </row>
    <row r="971" spans="56:67" x14ac:dyDescent="0.25">
      <c r="BD971" s="220"/>
      <c r="BO971" s="220"/>
    </row>
    <row r="972" spans="56:67" x14ac:dyDescent="0.25">
      <c r="BD972" s="220"/>
      <c r="BO972" s="220"/>
    </row>
    <row r="973" spans="56:67" x14ac:dyDescent="0.25">
      <c r="BD973" s="220"/>
      <c r="BO973" s="220"/>
    </row>
    <row r="974" spans="56:67" x14ac:dyDescent="0.25">
      <c r="BD974" s="220"/>
      <c r="BO974" s="220"/>
    </row>
    <row r="975" spans="56:67" x14ac:dyDescent="0.25">
      <c r="BD975" s="220"/>
      <c r="BO975" s="220"/>
    </row>
    <row r="976" spans="56:67" x14ac:dyDescent="0.25">
      <c r="BD976" s="220"/>
      <c r="BO976" s="220"/>
    </row>
    <row r="977" spans="56:67" x14ac:dyDescent="0.25">
      <c r="BD977" s="220"/>
      <c r="BO977" s="220"/>
    </row>
    <row r="978" spans="56:67" x14ac:dyDescent="0.25">
      <c r="BD978" s="220"/>
      <c r="BO978" s="220"/>
    </row>
    <row r="979" spans="56:67" x14ac:dyDescent="0.25">
      <c r="BD979" s="220"/>
      <c r="BO979" s="220"/>
    </row>
    <row r="980" spans="56:67" x14ac:dyDescent="0.25">
      <c r="BD980" s="220"/>
      <c r="BO980" s="220"/>
    </row>
    <row r="981" spans="56:67" x14ac:dyDescent="0.25">
      <c r="BD981" s="220"/>
      <c r="BO981" s="220"/>
    </row>
    <row r="982" spans="56:67" x14ac:dyDescent="0.25">
      <c r="BD982" s="220"/>
      <c r="BO982" s="220"/>
    </row>
    <row r="983" spans="56:67" x14ac:dyDescent="0.25">
      <c r="BD983" s="220"/>
      <c r="BO983" s="220"/>
    </row>
    <row r="984" spans="56:67" x14ac:dyDescent="0.25">
      <c r="BD984" s="220"/>
      <c r="BO984" s="220"/>
    </row>
    <row r="985" spans="56:67" x14ac:dyDescent="0.25">
      <c r="BD985" s="220"/>
      <c r="BO985" s="220"/>
    </row>
    <row r="986" spans="56:67" x14ac:dyDescent="0.25">
      <c r="BD986" s="220"/>
      <c r="BO986" s="220"/>
    </row>
    <row r="987" spans="56:67" x14ac:dyDescent="0.25">
      <c r="BD987" s="220"/>
      <c r="BO987" s="220"/>
    </row>
    <row r="988" spans="56:67" x14ac:dyDescent="0.25">
      <c r="BD988" s="220"/>
      <c r="BO988" s="220"/>
    </row>
    <row r="989" spans="56:67" x14ac:dyDescent="0.25">
      <c r="BD989" s="220"/>
      <c r="BO989" s="220"/>
    </row>
    <row r="990" spans="56:67" x14ac:dyDescent="0.25">
      <c r="BD990" s="220"/>
      <c r="BO990" s="220"/>
    </row>
    <row r="991" spans="56:67" x14ac:dyDescent="0.25">
      <c r="BD991" s="220"/>
      <c r="BO991" s="220"/>
    </row>
    <row r="992" spans="56:67" x14ac:dyDescent="0.25">
      <c r="BD992" s="220"/>
      <c r="BO992" s="220"/>
    </row>
    <row r="993" spans="56:67" x14ac:dyDescent="0.25">
      <c r="BD993" s="220"/>
      <c r="BO993" s="220"/>
    </row>
    <row r="994" spans="56:67" x14ac:dyDescent="0.25">
      <c r="BD994" s="220"/>
      <c r="BO994" s="220"/>
    </row>
    <row r="995" spans="56:67" x14ac:dyDescent="0.25">
      <c r="BD995" s="220"/>
      <c r="BO995" s="220"/>
    </row>
    <row r="996" spans="56:67" x14ac:dyDescent="0.25">
      <c r="BD996" s="220"/>
      <c r="BO996" s="220"/>
    </row>
    <row r="997" spans="56:67" x14ac:dyDescent="0.25">
      <c r="BD997" s="220"/>
      <c r="BO997" s="220"/>
    </row>
    <row r="998" spans="56:67" x14ac:dyDescent="0.25">
      <c r="BD998" s="220"/>
      <c r="BO998" s="220"/>
    </row>
    <row r="999" spans="56:67" x14ac:dyDescent="0.25">
      <c r="BD999" s="220"/>
      <c r="BO999" s="220"/>
    </row>
    <row r="1000" spans="56:67" x14ac:dyDescent="0.25">
      <c r="BD1000" s="220"/>
      <c r="BO1000" s="220"/>
    </row>
    <row r="1001" spans="56:67" x14ac:dyDescent="0.25">
      <c r="BD1001" s="220"/>
      <c r="BO1001" s="220"/>
    </row>
    <row r="1002" spans="56:67" x14ac:dyDescent="0.25">
      <c r="BD1002" s="220"/>
      <c r="BO1002" s="220"/>
    </row>
    <row r="1003" spans="56:67" x14ac:dyDescent="0.25">
      <c r="BD1003" s="220"/>
      <c r="BO1003" s="220"/>
    </row>
    <row r="1004" spans="56:67" x14ac:dyDescent="0.25">
      <c r="BD1004" s="220"/>
      <c r="BO1004" s="220"/>
    </row>
    <row r="1005" spans="56:67" x14ac:dyDescent="0.25">
      <c r="BD1005" s="220"/>
      <c r="BO1005" s="220"/>
    </row>
    <row r="1006" spans="56:67" x14ac:dyDescent="0.25">
      <c r="BD1006" s="220"/>
      <c r="BO1006" s="220"/>
    </row>
    <row r="1007" spans="56:67" x14ac:dyDescent="0.25">
      <c r="BD1007" s="220"/>
      <c r="BO1007" s="220"/>
    </row>
    <row r="1008" spans="56:67" x14ac:dyDescent="0.25">
      <c r="BD1008" s="220"/>
      <c r="BO1008" s="220"/>
    </row>
    <row r="1009" spans="56:67" x14ac:dyDescent="0.25">
      <c r="BD1009" s="220"/>
      <c r="BO1009" s="220"/>
    </row>
    <row r="1010" spans="56:67" x14ac:dyDescent="0.25">
      <c r="BD1010" s="220"/>
      <c r="BO1010" s="220"/>
    </row>
    <row r="1011" spans="56:67" x14ac:dyDescent="0.25">
      <c r="BD1011" s="220"/>
      <c r="BO1011" s="220"/>
    </row>
    <row r="1012" spans="56:67" x14ac:dyDescent="0.25">
      <c r="BD1012" s="220"/>
      <c r="BO1012" s="220"/>
    </row>
    <row r="1013" spans="56:67" x14ac:dyDescent="0.25">
      <c r="BD1013" s="220"/>
      <c r="BO1013" s="220"/>
    </row>
    <row r="1014" spans="56:67" x14ac:dyDescent="0.25">
      <c r="BD1014" s="220"/>
      <c r="BO1014" s="220"/>
    </row>
    <row r="1015" spans="56:67" x14ac:dyDescent="0.25">
      <c r="BD1015" s="220"/>
      <c r="BO1015" s="220"/>
    </row>
    <row r="1016" spans="56:67" x14ac:dyDescent="0.25">
      <c r="BD1016" s="220"/>
      <c r="BO1016" s="220"/>
    </row>
    <row r="1017" spans="56:67" x14ac:dyDescent="0.25">
      <c r="BD1017" s="220"/>
      <c r="BO1017" s="220"/>
    </row>
    <row r="1018" spans="56:67" x14ac:dyDescent="0.25">
      <c r="BD1018" s="220"/>
      <c r="BO1018" s="220"/>
    </row>
    <row r="1019" spans="56:67" x14ac:dyDescent="0.25">
      <c r="BD1019" s="220"/>
      <c r="BO1019" s="220"/>
    </row>
    <row r="1020" spans="56:67" x14ac:dyDescent="0.25">
      <c r="BD1020" s="220"/>
      <c r="BO1020" s="220"/>
    </row>
    <row r="1021" spans="56:67" x14ac:dyDescent="0.25">
      <c r="BD1021" s="220"/>
      <c r="BO1021" s="220"/>
    </row>
    <row r="1022" spans="56:67" x14ac:dyDescent="0.25">
      <c r="BD1022" s="220"/>
      <c r="BO1022" s="220"/>
    </row>
    <row r="1023" spans="56:67" x14ac:dyDescent="0.25">
      <c r="BD1023" s="220"/>
      <c r="BO1023" s="220"/>
    </row>
    <row r="1024" spans="56:67" x14ac:dyDescent="0.25">
      <c r="BD1024" s="220"/>
      <c r="BO1024" s="220"/>
    </row>
    <row r="1025" spans="56:67" x14ac:dyDescent="0.25">
      <c r="BD1025" s="220"/>
      <c r="BO1025" s="220"/>
    </row>
    <row r="1026" spans="56:67" x14ac:dyDescent="0.25">
      <c r="BD1026" s="220"/>
      <c r="BO1026" s="220"/>
    </row>
    <row r="1027" spans="56:67" x14ac:dyDescent="0.25">
      <c r="BD1027" s="220"/>
      <c r="BO1027" s="220"/>
    </row>
    <row r="1028" spans="56:67" x14ac:dyDescent="0.25">
      <c r="BD1028" s="220"/>
      <c r="BO1028" s="220"/>
    </row>
    <row r="1029" spans="56:67" x14ac:dyDescent="0.25">
      <c r="BD1029" s="220"/>
      <c r="BO1029" s="220"/>
    </row>
    <row r="1030" spans="56:67" x14ac:dyDescent="0.25">
      <c r="BD1030" s="220"/>
      <c r="BO1030" s="220"/>
    </row>
    <row r="1031" spans="56:67" x14ac:dyDescent="0.25">
      <c r="BD1031" s="220"/>
      <c r="BO1031" s="220"/>
    </row>
    <row r="1032" spans="56:67" x14ac:dyDescent="0.25">
      <c r="BD1032" s="220"/>
      <c r="BO1032" s="220"/>
    </row>
    <row r="1033" spans="56:67" x14ac:dyDescent="0.25">
      <c r="BD1033" s="220"/>
      <c r="BO1033" s="220"/>
    </row>
    <row r="1034" spans="56:67" x14ac:dyDescent="0.25">
      <c r="BD1034" s="220"/>
      <c r="BO1034" s="220"/>
    </row>
    <row r="1035" spans="56:67" x14ac:dyDescent="0.25">
      <c r="BD1035" s="220"/>
      <c r="BO1035" s="220"/>
    </row>
    <row r="1036" spans="56:67" x14ac:dyDescent="0.25">
      <c r="BD1036" s="220"/>
      <c r="BO1036" s="220"/>
    </row>
    <row r="1037" spans="56:67" x14ac:dyDescent="0.25">
      <c r="BD1037" s="220"/>
      <c r="BO1037" s="220"/>
    </row>
    <row r="1038" spans="56:67" x14ac:dyDescent="0.25">
      <c r="BD1038" s="220"/>
      <c r="BO1038" s="220"/>
    </row>
    <row r="1039" spans="56:67" x14ac:dyDescent="0.25">
      <c r="BD1039" s="220"/>
      <c r="BO1039" s="220"/>
    </row>
    <row r="1040" spans="56:67" x14ac:dyDescent="0.25">
      <c r="BD1040" s="220"/>
      <c r="BO1040" s="220"/>
    </row>
    <row r="1041" spans="56:67" x14ac:dyDescent="0.25">
      <c r="BD1041" s="220"/>
      <c r="BO1041" s="220"/>
    </row>
    <row r="1042" spans="56:67" x14ac:dyDescent="0.25">
      <c r="BD1042" s="220"/>
      <c r="BO1042" s="220"/>
    </row>
    <row r="1043" spans="56:67" x14ac:dyDescent="0.25">
      <c r="BD1043" s="220"/>
      <c r="BO1043" s="220"/>
    </row>
    <row r="1044" spans="56:67" x14ac:dyDescent="0.25">
      <c r="BD1044" s="220"/>
      <c r="BO1044" s="220"/>
    </row>
    <row r="1045" spans="56:67" x14ac:dyDescent="0.25">
      <c r="BD1045" s="220"/>
      <c r="BO1045" s="220"/>
    </row>
    <row r="1046" spans="56:67" x14ac:dyDescent="0.25">
      <c r="BD1046" s="220"/>
      <c r="BO1046" s="220"/>
    </row>
    <row r="1047" spans="56:67" x14ac:dyDescent="0.25">
      <c r="BD1047" s="220"/>
      <c r="BO1047" s="220"/>
    </row>
    <row r="1048" spans="56:67" x14ac:dyDescent="0.25">
      <c r="BD1048" s="220"/>
      <c r="BO1048" s="220"/>
    </row>
    <row r="1049" spans="56:67" x14ac:dyDescent="0.25">
      <c r="BD1049" s="220"/>
      <c r="BO1049" s="220"/>
    </row>
    <row r="1050" spans="56:67" x14ac:dyDescent="0.25">
      <c r="BD1050" s="220"/>
      <c r="BO1050" s="220"/>
    </row>
    <row r="1051" spans="56:67" x14ac:dyDescent="0.25">
      <c r="BD1051" s="220"/>
      <c r="BO1051" s="220"/>
    </row>
    <row r="1052" spans="56:67" x14ac:dyDescent="0.25">
      <c r="BD1052" s="220"/>
      <c r="BO1052" s="220"/>
    </row>
    <row r="1053" spans="56:67" x14ac:dyDescent="0.25">
      <c r="BD1053" s="220"/>
      <c r="BO1053" s="220"/>
    </row>
    <row r="1054" spans="56:67" x14ac:dyDescent="0.25">
      <c r="BD1054" s="220"/>
      <c r="BO1054" s="220"/>
    </row>
    <row r="1055" spans="56:67" x14ac:dyDescent="0.25">
      <c r="BD1055" s="220"/>
      <c r="BO1055" s="220"/>
    </row>
    <row r="1056" spans="56:67" x14ac:dyDescent="0.25">
      <c r="BD1056" s="220"/>
      <c r="BO1056" s="220"/>
    </row>
    <row r="1057" spans="56:67" x14ac:dyDescent="0.25">
      <c r="BD1057" s="220"/>
      <c r="BO1057" s="220"/>
    </row>
    <row r="1058" spans="56:67" x14ac:dyDescent="0.25">
      <c r="BD1058" s="220"/>
      <c r="BO1058" s="220"/>
    </row>
    <row r="1059" spans="56:67" x14ac:dyDescent="0.25">
      <c r="BD1059" s="220"/>
      <c r="BO1059" s="220"/>
    </row>
    <row r="1060" spans="56:67" x14ac:dyDescent="0.25">
      <c r="BD1060" s="220"/>
      <c r="BO1060" s="220"/>
    </row>
    <row r="1061" spans="56:67" x14ac:dyDescent="0.25">
      <c r="BD1061" s="220"/>
      <c r="BO1061" s="220"/>
    </row>
    <row r="1062" spans="56:67" x14ac:dyDescent="0.25">
      <c r="BD1062" s="220"/>
      <c r="BO1062" s="220"/>
    </row>
    <row r="1063" spans="56:67" x14ac:dyDescent="0.25">
      <c r="BD1063" s="220"/>
      <c r="BO1063" s="220"/>
    </row>
    <row r="1064" spans="56:67" x14ac:dyDescent="0.25">
      <c r="BD1064" s="220"/>
      <c r="BO1064" s="220"/>
    </row>
    <row r="1065" spans="56:67" x14ac:dyDescent="0.25">
      <c r="BD1065" s="220"/>
      <c r="BO1065" s="220"/>
    </row>
    <row r="1066" spans="56:67" x14ac:dyDescent="0.25">
      <c r="BD1066" s="220"/>
      <c r="BO1066" s="220"/>
    </row>
    <row r="1067" spans="56:67" x14ac:dyDescent="0.25">
      <c r="BD1067" s="220"/>
      <c r="BO1067" s="220"/>
    </row>
    <row r="1068" spans="56:67" x14ac:dyDescent="0.25">
      <c r="BD1068" s="220"/>
      <c r="BO1068" s="220"/>
    </row>
    <row r="1069" spans="56:67" x14ac:dyDescent="0.25">
      <c r="BD1069" s="220"/>
      <c r="BO1069" s="220"/>
    </row>
    <row r="1070" spans="56:67" x14ac:dyDescent="0.25">
      <c r="BD1070" s="220"/>
      <c r="BO1070" s="220"/>
    </row>
    <row r="1071" spans="56:67" x14ac:dyDescent="0.25">
      <c r="BD1071" s="220"/>
      <c r="BO1071" s="220"/>
    </row>
    <row r="1072" spans="56:67" x14ac:dyDescent="0.25">
      <c r="BD1072" s="220"/>
      <c r="BO1072" s="220"/>
    </row>
    <row r="1073" spans="56:67" x14ac:dyDescent="0.25">
      <c r="BD1073" s="220"/>
      <c r="BO1073" s="220"/>
    </row>
    <row r="1074" spans="56:67" x14ac:dyDescent="0.25">
      <c r="BD1074" s="220"/>
      <c r="BO1074" s="220"/>
    </row>
    <row r="1075" spans="56:67" x14ac:dyDescent="0.25">
      <c r="BD1075" s="220"/>
      <c r="BO1075" s="220"/>
    </row>
    <row r="1076" spans="56:67" x14ac:dyDescent="0.25">
      <c r="BD1076" s="220"/>
      <c r="BO1076" s="220"/>
    </row>
    <row r="1077" spans="56:67" x14ac:dyDescent="0.25">
      <c r="BD1077" s="220"/>
      <c r="BO1077" s="220"/>
    </row>
    <row r="1078" spans="56:67" x14ac:dyDescent="0.25">
      <c r="BD1078" s="220"/>
      <c r="BO1078" s="220"/>
    </row>
    <row r="1079" spans="56:67" x14ac:dyDescent="0.25">
      <c r="BD1079" s="220"/>
      <c r="BO1079" s="220"/>
    </row>
    <row r="1080" spans="56:67" x14ac:dyDescent="0.25">
      <c r="BD1080" s="220"/>
      <c r="BO1080" s="220"/>
    </row>
    <row r="1081" spans="56:67" x14ac:dyDescent="0.25">
      <c r="BD1081" s="220"/>
      <c r="BO1081" s="220"/>
    </row>
    <row r="1082" spans="56:67" x14ac:dyDescent="0.25">
      <c r="BD1082" s="220"/>
      <c r="BO1082" s="220"/>
    </row>
    <row r="1083" spans="56:67" x14ac:dyDescent="0.25">
      <c r="BD1083" s="220"/>
      <c r="BO1083" s="220"/>
    </row>
    <row r="1084" spans="56:67" x14ac:dyDescent="0.25">
      <c r="BD1084" s="220"/>
      <c r="BO1084" s="220"/>
    </row>
    <row r="1085" spans="56:67" x14ac:dyDescent="0.25">
      <c r="BD1085" s="220"/>
      <c r="BO1085" s="220"/>
    </row>
    <row r="1086" spans="56:67" x14ac:dyDescent="0.25">
      <c r="BD1086" s="220"/>
      <c r="BO1086" s="220"/>
    </row>
    <row r="1087" spans="56:67" x14ac:dyDescent="0.25">
      <c r="BD1087" s="220"/>
      <c r="BO1087" s="220"/>
    </row>
    <row r="1088" spans="56:67" x14ac:dyDescent="0.25">
      <c r="BD1088" s="220"/>
      <c r="BO1088" s="220"/>
    </row>
    <row r="1089" spans="56:67" x14ac:dyDescent="0.25">
      <c r="BD1089" s="220"/>
      <c r="BO1089" s="220"/>
    </row>
    <row r="1090" spans="56:67" x14ac:dyDescent="0.25">
      <c r="BD1090" s="220"/>
      <c r="BO1090" s="220"/>
    </row>
    <row r="1091" spans="56:67" x14ac:dyDescent="0.25">
      <c r="BD1091" s="220"/>
      <c r="BO1091" s="220"/>
    </row>
    <row r="1092" spans="56:67" x14ac:dyDescent="0.25">
      <c r="BD1092" s="220"/>
      <c r="BO1092" s="220"/>
    </row>
    <row r="1093" spans="56:67" x14ac:dyDescent="0.25">
      <c r="BD1093" s="220"/>
      <c r="BO1093" s="220"/>
    </row>
    <row r="1094" spans="56:67" x14ac:dyDescent="0.25">
      <c r="BD1094" s="220"/>
      <c r="BO1094" s="220"/>
    </row>
    <row r="1095" spans="56:67" x14ac:dyDescent="0.25">
      <c r="BD1095" s="220"/>
      <c r="BO1095" s="220"/>
    </row>
    <row r="1096" spans="56:67" x14ac:dyDescent="0.25">
      <c r="BD1096" s="220"/>
      <c r="BO1096" s="220"/>
    </row>
    <row r="1097" spans="56:67" x14ac:dyDescent="0.25">
      <c r="BD1097" s="220"/>
      <c r="BO1097" s="220"/>
    </row>
    <row r="1098" spans="56:67" x14ac:dyDescent="0.25">
      <c r="BD1098" s="220"/>
      <c r="BO1098" s="220"/>
    </row>
    <row r="1099" spans="56:67" x14ac:dyDescent="0.25">
      <c r="BD1099" s="220"/>
      <c r="BO1099" s="220"/>
    </row>
    <row r="1100" spans="56:67" x14ac:dyDescent="0.25">
      <c r="BD1100" s="220"/>
      <c r="BO1100" s="220"/>
    </row>
    <row r="1101" spans="56:67" x14ac:dyDescent="0.25">
      <c r="BD1101" s="220"/>
      <c r="BO1101" s="220"/>
    </row>
    <row r="1102" spans="56:67" x14ac:dyDescent="0.25">
      <c r="BD1102" s="220"/>
      <c r="BO1102" s="220"/>
    </row>
    <row r="1103" spans="56:67" x14ac:dyDescent="0.25">
      <c r="BD1103" s="220"/>
      <c r="BO1103" s="220"/>
    </row>
    <row r="1104" spans="56:67" x14ac:dyDescent="0.25">
      <c r="BD1104" s="220"/>
      <c r="BO1104" s="220"/>
    </row>
    <row r="1105" spans="56:67" x14ac:dyDescent="0.25">
      <c r="BD1105" s="220"/>
      <c r="BO1105" s="220"/>
    </row>
    <row r="1106" spans="56:67" x14ac:dyDescent="0.25">
      <c r="BD1106" s="220"/>
      <c r="BO1106" s="220"/>
    </row>
    <row r="1107" spans="56:67" x14ac:dyDescent="0.25">
      <c r="BD1107" s="220"/>
      <c r="BO1107" s="220"/>
    </row>
    <row r="1108" spans="56:67" x14ac:dyDescent="0.25">
      <c r="BD1108" s="220"/>
      <c r="BO1108" s="220"/>
    </row>
    <row r="1109" spans="56:67" x14ac:dyDescent="0.25">
      <c r="BD1109" s="220"/>
      <c r="BO1109" s="220"/>
    </row>
    <row r="1110" spans="56:67" x14ac:dyDescent="0.25">
      <c r="BD1110" s="220"/>
      <c r="BO1110" s="220"/>
    </row>
    <row r="1111" spans="56:67" x14ac:dyDescent="0.25">
      <c r="BD1111" s="220"/>
      <c r="BO1111" s="220"/>
    </row>
    <row r="1112" spans="56:67" x14ac:dyDescent="0.25">
      <c r="BD1112" s="220"/>
      <c r="BO1112" s="220"/>
    </row>
    <row r="1113" spans="56:67" x14ac:dyDescent="0.25">
      <c r="BD1113" s="220"/>
      <c r="BO1113" s="220"/>
    </row>
    <row r="1114" spans="56:67" x14ac:dyDescent="0.25">
      <c r="BD1114" s="220"/>
      <c r="BO1114" s="220"/>
    </row>
    <row r="1115" spans="56:67" x14ac:dyDescent="0.25">
      <c r="BD1115" s="220"/>
      <c r="BO1115" s="220"/>
    </row>
    <row r="1116" spans="56:67" x14ac:dyDescent="0.25">
      <c r="BD1116" s="220"/>
      <c r="BO1116" s="220"/>
    </row>
    <row r="1117" spans="56:67" x14ac:dyDescent="0.25">
      <c r="BD1117" s="220"/>
      <c r="BO1117" s="220"/>
    </row>
    <row r="1118" spans="56:67" x14ac:dyDescent="0.25">
      <c r="BD1118" s="220"/>
      <c r="BO1118" s="220"/>
    </row>
    <row r="1119" spans="56:67" x14ac:dyDescent="0.25">
      <c r="BD1119" s="220"/>
      <c r="BO1119" s="220"/>
    </row>
    <row r="1120" spans="56:67" x14ac:dyDescent="0.25">
      <c r="BD1120" s="220"/>
      <c r="BO1120" s="220"/>
    </row>
    <row r="1121" spans="56:67" x14ac:dyDescent="0.25">
      <c r="BD1121" s="220"/>
      <c r="BO1121" s="220"/>
    </row>
    <row r="1122" spans="56:67" x14ac:dyDescent="0.25">
      <c r="BD1122" s="220"/>
      <c r="BO1122" s="220"/>
    </row>
    <row r="1123" spans="56:67" x14ac:dyDescent="0.25">
      <c r="BD1123" s="220"/>
      <c r="BO1123" s="220"/>
    </row>
    <row r="1124" spans="56:67" x14ac:dyDescent="0.25">
      <c r="BD1124" s="220"/>
      <c r="BO1124" s="220"/>
    </row>
    <row r="1125" spans="56:67" x14ac:dyDescent="0.25">
      <c r="BD1125" s="220"/>
      <c r="BO1125" s="220"/>
    </row>
    <row r="1126" spans="56:67" x14ac:dyDescent="0.25">
      <c r="BD1126" s="220"/>
      <c r="BO1126" s="220"/>
    </row>
    <row r="1127" spans="56:67" x14ac:dyDescent="0.25">
      <c r="BD1127" s="220"/>
      <c r="BO1127" s="220"/>
    </row>
    <row r="1128" spans="56:67" x14ac:dyDescent="0.25">
      <c r="BD1128" s="220"/>
      <c r="BO1128" s="220"/>
    </row>
    <row r="1129" spans="56:67" x14ac:dyDescent="0.25">
      <c r="BD1129" s="220"/>
      <c r="BO1129" s="220"/>
    </row>
    <row r="1130" spans="56:67" x14ac:dyDescent="0.25">
      <c r="BD1130" s="220"/>
      <c r="BO1130" s="220"/>
    </row>
    <row r="1131" spans="56:67" x14ac:dyDescent="0.25">
      <c r="BD1131" s="220"/>
      <c r="BO1131" s="220"/>
    </row>
    <row r="1132" spans="56:67" x14ac:dyDescent="0.25">
      <c r="BD1132" s="220"/>
      <c r="BO1132" s="220"/>
    </row>
    <row r="1133" spans="56:67" x14ac:dyDescent="0.25">
      <c r="BD1133" s="220"/>
      <c r="BO1133" s="220"/>
    </row>
    <row r="1134" spans="56:67" x14ac:dyDescent="0.25">
      <c r="BD1134" s="220"/>
      <c r="BO1134" s="220"/>
    </row>
    <row r="1135" spans="56:67" x14ac:dyDescent="0.25">
      <c r="BD1135" s="220"/>
      <c r="BO1135" s="220"/>
    </row>
    <row r="1136" spans="56:67" x14ac:dyDescent="0.25">
      <c r="BD1136" s="220"/>
      <c r="BO1136" s="220"/>
    </row>
    <row r="1137" spans="56:67" x14ac:dyDescent="0.25">
      <c r="BD1137" s="220"/>
      <c r="BO1137" s="220"/>
    </row>
    <row r="1138" spans="56:67" x14ac:dyDescent="0.25">
      <c r="BD1138" s="220"/>
      <c r="BO1138" s="220"/>
    </row>
    <row r="1139" spans="56:67" x14ac:dyDescent="0.25">
      <c r="BD1139" s="220"/>
      <c r="BO1139" s="220"/>
    </row>
    <row r="1140" spans="56:67" x14ac:dyDescent="0.25">
      <c r="BD1140" s="220"/>
      <c r="BO1140" s="220"/>
    </row>
    <row r="1141" spans="56:67" x14ac:dyDescent="0.25">
      <c r="BD1141" s="220"/>
      <c r="BO1141" s="220"/>
    </row>
    <row r="1142" spans="56:67" x14ac:dyDescent="0.25">
      <c r="BD1142" s="220"/>
      <c r="BO1142" s="220"/>
    </row>
    <row r="1143" spans="56:67" x14ac:dyDescent="0.25">
      <c r="BD1143" s="220"/>
      <c r="BO1143" s="220"/>
    </row>
    <row r="1144" spans="56:67" x14ac:dyDescent="0.25">
      <c r="BD1144" s="220"/>
      <c r="BO1144" s="220"/>
    </row>
    <row r="1145" spans="56:67" x14ac:dyDescent="0.25">
      <c r="BD1145" s="220"/>
      <c r="BO1145" s="220"/>
    </row>
    <row r="1146" spans="56:67" x14ac:dyDescent="0.25">
      <c r="BD1146" s="220"/>
      <c r="BO1146" s="220"/>
    </row>
    <row r="1147" spans="56:67" x14ac:dyDescent="0.25">
      <c r="BD1147" s="220"/>
      <c r="BO1147" s="220"/>
    </row>
    <row r="1148" spans="56:67" x14ac:dyDescent="0.25">
      <c r="BD1148" s="220"/>
      <c r="BO1148" s="220"/>
    </row>
    <row r="1149" spans="56:67" x14ac:dyDescent="0.25">
      <c r="BD1149" s="220"/>
      <c r="BO1149" s="220"/>
    </row>
    <row r="1150" spans="56:67" x14ac:dyDescent="0.25">
      <c r="BD1150" s="220"/>
      <c r="BO1150" s="220"/>
    </row>
    <row r="1151" spans="56:67" x14ac:dyDescent="0.25">
      <c r="BD1151" s="220"/>
      <c r="BO1151" s="220"/>
    </row>
    <row r="1152" spans="56:67" x14ac:dyDescent="0.25">
      <c r="BD1152" s="220"/>
      <c r="BO1152" s="220"/>
    </row>
    <row r="1153" spans="56:67" x14ac:dyDescent="0.25">
      <c r="BD1153" s="220"/>
      <c r="BO1153" s="220"/>
    </row>
    <row r="1154" spans="56:67" x14ac:dyDescent="0.25">
      <c r="BD1154" s="220"/>
      <c r="BO1154" s="220"/>
    </row>
    <row r="1155" spans="56:67" x14ac:dyDescent="0.25">
      <c r="BD1155" s="220"/>
      <c r="BO1155" s="220"/>
    </row>
    <row r="1156" spans="56:67" x14ac:dyDescent="0.25">
      <c r="BD1156" s="220"/>
      <c r="BO1156" s="220"/>
    </row>
    <row r="1157" spans="56:67" x14ac:dyDescent="0.25">
      <c r="BD1157" s="220"/>
      <c r="BO1157" s="220"/>
    </row>
    <row r="1158" spans="56:67" x14ac:dyDescent="0.25">
      <c r="BD1158" s="220"/>
      <c r="BO1158" s="220"/>
    </row>
    <row r="1159" spans="56:67" x14ac:dyDescent="0.25">
      <c r="BD1159" s="220"/>
      <c r="BO1159" s="220"/>
    </row>
    <row r="1160" spans="56:67" x14ac:dyDescent="0.25">
      <c r="BD1160" s="220"/>
      <c r="BO1160" s="220"/>
    </row>
    <row r="1161" spans="56:67" x14ac:dyDescent="0.25">
      <c r="BD1161" s="220"/>
      <c r="BO1161" s="220"/>
    </row>
    <row r="1162" spans="56:67" x14ac:dyDescent="0.25">
      <c r="BD1162" s="220"/>
      <c r="BO1162" s="220"/>
    </row>
    <row r="1163" spans="56:67" x14ac:dyDescent="0.25">
      <c r="BD1163" s="220"/>
      <c r="BO1163" s="220"/>
    </row>
    <row r="1164" spans="56:67" x14ac:dyDescent="0.25">
      <c r="BD1164" s="220"/>
      <c r="BO1164" s="220"/>
    </row>
    <row r="1165" spans="56:67" x14ac:dyDescent="0.25">
      <c r="BD1165" s="220"/>
      <c r="BO1165" s="220"/>
    </row>
    <row r="1166" spans="56:67" x14ac:dyDescent="0.25">
      <c r="BD1166" s="220"/>
      <c r="BO1166" s="220"/>
    </row>
    <row r="1167" spans="56:67" x14ac:dyDescent="0.25">
      <c r="BD1167" s="220"/>
      <c r="BO1167" s="220"/>
    </row>
    <row r="1168" spans="56:67" x14ac:dyDescent="0.25">
      <c r="BD1168" s="220"/>
      <c r="BO1168" s="220"/>
    </row>
    <row r="1169" spans="56:67" x14ac:dyDescent="0.25">
      <c r="BD1169" s="220"/>
      <c r="BO1169" s="220"/>
    </row>
    <row r="1170" spans="56:67" x14ac:dyDescent="0.25">
      <c r="BD1170" s="220"/>
      <c r="BO1170" s="220"/>
    </row>
    <row r="1171" spans="56:67" x14ac:dyDescent="0.25">
      <c r="BD1171" s="220"/>
      <c r="BO1171" s="220"/>
    </row>
    <row r="1172" spans="56:67" x14ac:dyDescent="0.25">
      <c r="BD1172" s="220"/>
      <c r="BO1172" s="220"/>
    </row>
    <row r="1173" spans="56:67" x14ac:dyDescent="0.25">
      <c r="BD1173" s="220"/>
      <c r="BO1173" s="220"/>
    </row>
    <row r="1174" spans="56:67" x14ac:dyDescent="0.25">
      <c r="BD1174" s="220"/>
      <c r="BO1174" s="220"/>
    </row>
    <row r="1175" spans="56:67" x14ac:dyDescent="0.25">
      <c r="BD1175" s="220"/>
      <c r="BO1175" s="220"/>
    </row>
    <row r="1176" spans="56:67" x14ac:dyDescent="0.25">
      <c r="BD1176" s="220"/>
      <c r="BO1176" s="220"/>
    </row>
    <row r="1177" spans="56:67" x14ac:dyDescent="0.25">
      <c r="BD1177" s="220"/>
      <c r="BO1177" s="220"/>
    </row>
    <row r="1178" spans="56:67" x14ac:dyDescent="0.25">
      <c r="BD1178" s="220"/>
      <c r="BO1178" s="220"/>
    </row>
    <row r="1179" spans="56:67" x14ac:dyDescent="0.25">
      <c r="BD1179" s="220"/>
      <c r="BO1179" s="220"/>
    </row>
    <row r="1180" spans="56:67" x14ac:dyDescent="0.25">
      <c r="BD1180" s="220"/>
      <c r="BO1180" s="220"/>
    </row>
    <row r="1181" spans="56:67" x14ac:dyDescent="0.25">
      <c r="BD1181" s="220"/>
      <c r="BO1181" s="220"/>
    </row>
    <row r="1182" spans="56:67" x14ac:dyDescent="0.25">
      <c r="BD1182" s="220"/>
      <c r="BO1182" s="220"/>
    </row>
    <row r="1183" spans="56:67" x14ac:dyDescent="0.25">
      <c r="BD1183" s="220"/>
      <c r="BO1183" s="220"/>
    </row>
    <row r="1184" spans="56:67" x14ac:dyDescent="0.25">
      <c r="BD1184" s="220"/>
      <c r="BO1184" s="220"/>
    </row>
    <row r="1185" spans="56:67" x14ac:dyDescent="0.25">
      <c r="BD1185" s="220"/>
      <c r="BO1185" s="220"/>
    </row>
    <row r="1186" spans="56:67" x14ac:dyDescent="0.25">
      <c r="BD1186" s="220"/>
      <c r="BO1186" s="220"/>
    </row>
    <row r="1187" spans="56:67" x14ac:dyDescent="0.25">
      <c r="BD1187" s="220"/>
      <c r="BO1187" s="220"/>
    </row>
    <row r="1188" spans="56:67" x14ac:dyDescent="0.25">
      <c r="BD1188" s="220"/>
      <c r="BO1188" s="220"/>
    </row>
    <row r="1189" spans="56:67" x14ac:dyDescent="0.25">
      <c r="BD1189" s="220"/>
      <c r="BO1189" s="220"/>
    </row>
    <row r="1190" spans="56:67" x14ac:dyDescent="0.25">
      <c r="BD1190" s="220"/>
      <c r="BO1190" s="220"/>
    </row>
    <row r="1191" spans="56:67" x14ac:dyDescent="0.25">
      <c r="BD1191" s="220"/>
      <c r="BO1191" s="220"/>
    </row>
    <row r="1192" spans="56:67" x14ac:dyDescent="0.25">
      <c r="BD1192" s="220"/>
      <c r="BO1192" s="220"/>
    </row>
    <row r="1193" spans="56:67" x14ac:dyDescent="0.25">
      <c r="BD1193" s="220"/>
      <c r="BO1193" s="220"/>
    </row>
    <row r="1194" spans="56:67" x14ac:dyDescent="0.25">
      <c r="BD1194" s="220"/>
      <c r="BO1194" s="220"/>
    </row>
    <row r="1195" spans="56:67" x14ac:dyDescent="0.25">
      <c r="BD1195" s="220"/>
      <c r="BO1195" s="220"/>
    </row>
    <row r="1196" spans="56:67" x14ac:dyDescent="0.25">
      <c r="BD1196" s="220"/>
      <c r="BO1196" s="220"/>
    </row>
    <row r="1197" spans="56:67" x14ac:dyDescent="0.25">
      <c r="BD1197" s="220"/>
      <c r="BO1197" s="220"/>
    </row>
    <row r="1198" spans="56:67" x14ac:dyDescent="0.25">
      <c r="BD1198" s="220"/>
      <c r="BO1198" s="220"/>
    </row>
    <row r="1199" spans="56:67" x14ac:dyDescent="0.25">
      <c r="BD1199" s="220"/>
      <c r="BO1199" s="220"/>
    </row>
    <row r="1200" spans="56:67" x14ac:dyDescent="0.25">
      <c r="BD1200" s="220"/>
      <c r="BO1200" s="220"/>
    </row>
    <row r="1201" spans="56:67" x14ac:dyDescent="0.25">
      <c r="BD1201" s="220"/>
      <c r="BO1201" s="220"/>
    </row>
    <row r="1202" spans="56:67" x14ac:dyDescent="0.25">
      <c r="BD1202" s="220"/>
      <c r="BO1202" s="220"/>
    </row>
    <row r="1203" spans="56:67" x14ac:dyDescent="0.25">
      <c r="BD1203" s="220"/>
      <c r="BO1203" s="220"/>
    </row>
    <row r="1204" spans="56:67" x14ac:dyDescent="0.25">
      <c r="BD1204" s="220"/>
      <c r="BO1204" s="220"/>
    </row>
    <row r="1205" spans="56:67" x14ac:dyDescent="0.25">
      <c r="BD1205" s="220"/>
      <c r="BO1205" s="220"/>
    </row>
    <row r="1206" spans="56:67" x14ac:dyDescent="0.25">
      <c r="BD1206" s="220"/>
      <c r="BO1206" s="220"/>
    </row>
    <row r="1207" spans="56:67" x14ac:dyDescent="0.25">
      <c r="BD1207" s="220"/>
      <c r="BO1207" s="220"/>
    </row>
    <row r="1208" spans="56:67" x14ac:dyDescent="0.25">
      <c r="BD1208" s="220"/>
      <c r="BO1208" s="220"/>
    </row>
    <row r="1209" spans="56:67" x14ac:dyDescent="0.25">
      <c r="BD1209" s="220"/>
      <c r="BO1209" s="220"/>
    </row>
    <row r="1210" spans="56:67" x14ac:dyDescent="0.25">
      <c r="BD1210" s="220"/>
      <c r="BO1210" s="220"/>
    </row>
    <row r="1211" spans="56:67" x14ac:dyDescent="0.25">
      <c r="BD1211" s="220"/>
      <c r="BO1211" s="220"/>
    </row>
    <row r="1212" spans="56:67" x14ac:dyDescent="0.25">
      <c r="BD1212" s="220"/>
      <c r="BO1212" s="220"/>
    </row>
    <row r="1213" spans="56:67" x14ac:dyDescent="0.25">
      <c r="BD1213" s="220"/>
      <c r="BO1213" s="220"/>
    </row>
    <row r="1214" spans="56:67" x14ac:dyDescent="0.25">
      <c r="BD1214" s="220"/>
      <c r="BO1214" s="220"/>
    </row>
    <row r="1215" spans="56:67" x14ac:dyDescent="0.25">
      <c r="BD1215" s="220"/>
      <c r="BO1215" s="220"/>
    </row>
    <row r="1216" spans="56:67" x14ac:dyDescent="0.25">
      <c r="BD1216" s="220"/>
      <c r="BO1216" s="220"/>
    </row>
    <row r="1217" spans="56:67" x14ac:dyDescent="0.25">
      <c r="BD1217" s="220"/>
      <c r="BO1217" s="220"/>
    </row>
    <row r="1218" spans="56:67" x14ac:dyDescent="0.25">
      <c r="BD1218" s="220"/>
      <c r="BO1218" s="220"/>
    </row>
    <row r="1219" spans="56:67" x14ac:dyDescent="0.25">
      <c r="BD1219" s="220"/>
      <c r="BO1219" s="220"/>
    </row>
    <row r="1220" spans="56:67" x14ac:dyDescent="0.25">
      <c r="BD1220" s="220"/>
      <c r="BO1220" s="220"/>
    </row>
    <row r="1221" spans="56:67" x14ac:dyDescent="0.25">
      <c r="BD1221" s="220"/>
      <c r="BO1221" s="220"/>
    </row>
    <row r="1222" spans="56:67" x14ac:dyDescent="0.25">
      <c r="BD1222" s="220"/>
      <c r="BO1222" s="220"/>
    </row>
    <row r="1223" spans="56:67" x14ac:dyDescent="0.25">
      <c r="BD1223" s="220"/>
      <c r="BO1223" s="220"/>
    </row>
    <row r="1224" spans="56:67" x14ac:dyDescent="0.25">
      <c r="BD1224" s="220"/>
      <c r="BO1224" s="220"/>
    </row>
    <row r="1225" spans="56:67" x14ac:dyDescent="0.25">
      <c r="BD1225" s="220"/>
      <c r="BO1225" s="220"/>
    </row>
    <row r="1226" spans="56:67" x14ac:dyDescent="0.25">
      <c r="BD1226" s="220"/>
      <c r="BO1226" s="220"/>
    </row>
    <row r="1227" spans="56:67" x14ac:dyDescent="0.25">
      <c r="BD1227" s="220"/>
      <c r="BO1227" s="220"/>
    </row>
    <row r="1228" spans="56:67" x14ac:dyDescent="0.25">
      <c r="BD1228" s="220"/>
      <c r="BO1228" s="220"/>
    </row>
    <row r="1229" spans="56:67" x14ac:dyDescent="0.25">
      <c r="BD1229" s="220"/>
      <c r="BO1229" s="220"/>
    </row>
    <row r="1230" spans="56:67" x14ac:dyDescent="0.25">
      <c r="BD1230" s="220"/>
      <c r="BO1230" s="220"/>
    </row>
    <row r="1231" spans="56:67" x14ac:dyDescent="0.25">
      <c r="BD1231" s="220"/>
      <c r="BO1231" s="220"/>
    </row>
    <row r="1232" spans="56:67" x14ac:dyDescent="0.25">
      <c r="BD1232" s="220"/>
      <c r="BO1232" s="220"/>
    </row>
    <row r="1233" spans="56:67" x14ac:dyDescent="0.25">
      <c r="BD1233" s="220"/>
      <c r="BO1233" s="220"/>
    </row>
    <row r="1234" spans="56:67" x14ac:dyDescent="0.25">
      <c r="BD1234" s="220"/>
      <c r="BO1234" s="220"/>
    </row>
    <row r="1235" spans="56:67" x14ac:dyDescent="0.25">
      <c r="BD1235" s="220"/>
      <c r="BO1235" s="220"/>
    </row>
    <row r="1236" spans="56:67" x14ac:dyDescent="0.25">
      <c r="BD1236" s="220"/>
      <c r="BO1236" s="220"/>
    </row>
    <row r="1237" spans="56:67" x14ac:dyDescent="0.25">
      <c r="BD1237" s="220"/>
      <c r="BO1237" s="220"/>
    </row>
    <row r="1238" spans="56:67" x14ac:dyDescent="0.25">
      <c r="BD1238" s="220"/>
      <c r="BO1238" s="220"/>
    </row>
    <row r="1239" spans="56:67" x14ac:dyDescent="0.25">
      <c r="BD1239" s="220"/>
      <c r="BO1239" s="220"/>
    </row>
    <row r="1240" spans="56:67" x14ac:dyDescent="0.25">
      <c r="BD1240" s="220"/>
      <c r="BO1240" s="220"/>
    </row>
    <row r="1241" spans="56:67" x14ac:dyDescent="0.25">
      <c r="BD1241" s="220"/>
      <c r="BO1241" s="220"/>
    </row>
    <row r="1242" spans="56:67" x14ac:dyDescent="0.25">
      <c r="BD1242" s="220"/>
      <c r="BO1242" s="220"/>
    </row>
    <row r="1243" spans="56:67" x14ac:dyDescent="0.25">
      <c r="BD1243" s="220"/>
      <c r="BO1243" s="220"/>
    </row>
    <row r="1244" spans="56:67" x14ac:dyDescent="0.25">
      <c r="BD1244" s="220"/>
      <c r="BO1244" s="220"/>
    </row>
    <row r="1245" spans="56:67" x14ac:dyDescent="0.25">
      <c r="BD1245" s="220"/>
      <c r="BO1245" s="220"/>
    </row>
    <row r="1246" spans="56:67" x14ac:dyDescent="0.25">
      <c r="BD1246" s="220"/>
      <c r="BO1246" s="220"/>
    </row>
    <row r="1247" spans="56:67" x14ac:dyDescent="0.25">
      <c r="BD1247" s="220"/>
      <c r="BO1247" s="220"/>
    </row>
    <row r="1248" spans="56:67" x14ac:dyDescent="0.25">
      <c r="BD1248" s="220"/>
      <c r="BO1248" s="220"/>
    </row>
    <row r="1249" spans="56:67" x14ac:dyDescent="0.25">
      <c r="BD1249" s="220"/>
      <c r="BO1249" s="220"/>
    </row>
    <row r="1250" spans="56:67" x14ac:dyDescent="0.25">
      <c r="BD1250" s="220"/>
      <c r="BO1250" s="220"/>
    </row>
    <row r="1251" spans="56:67" x14ac:dyDescent="0.25">
      <c r="BD1251" s="220"/>
      <c r="BO1251" s="220"/>
    </row>
    <row r="1252" spans="56:67" x14ac:dyDescent="0.25">
      <c r="BD1252" s="220"/>
      <c r="BO1252" s="220"/>
    </row>
    <row r="1253" spans="56:67" x14ac:dyDescent="0.25">
      <c r="BD1253" s="220"/>
      <c r="BO1253" s="220"/>
    </row>
    <row r="1254" spans="56:67" x14ac:dyDescent="0.25">
      <c r="BD1254" s="220"/>
      <c r="BO1254" s="220"/>
    </row>
    <row r="1255" spans="56:67" x14ac:dyDescent="0.25">
      <c r="BD1255" s="220"/>
      <c r="BO1255" s="220"/>
    </row>
    <row r="1256" spans="56:67" x14ac:dyDescent="0.25">
      <c r="BD1256" s="220"/>
      <c r="BO1256" s="220"/>
    </row>
    <row r="1257" spans="56:67" x14ac:dyDescent="0.25">
      <c r="BD1257" s="220"/>
      <c r="BO1257" s="220"/>
    </row>
    <row r="1258" spans="56:67" x14ac:dyDescent="0.25">
      <c r="BD1258" s="220"/>
      <c r="BO1258" s="220"/>
    </row>
    <row r="1259" spans="56:67" x14ac:dyDescent="0.25">
      <c r="BD1259" s="220"/>
      <c r="BO1259" s="220"/>
    </row>
    <row r="1260" spans="56:67" x14ac:dyDescent="0.25">
      <c r="BD1260" s="220"/>
      <c r="BO1260" s="220"/>
    </row>
    <row r="1261" spans="56:67" x14ac:dyDescent="0.25">
      <c r="BD1261" s="220"/>
      <c r="BO1261" s="220"/>
    </row>
    <row r="1262" spans="56:67" x14ac:dyDescent="0.25">
      <c r="BD1262" s="220"/>
      <c r="BO1262" s="220"/>
    </row>
    <row r="1263" spans="56:67" x14ac:dyDescent="0.25">
      <c r="BD1263" s="220"/>
      <c r="BO1263" s="220"/>
    </row>
    <row r="1264" spans="56:67" x14ac:dyDescent="0.25">
      <c r="BD1264" s="220"/>
      <c r="BO1264" s="220"/>
    </row>
    <row r="1265" spans="56:67" x14ac:dyDescent="0.25">
      <c r="BD1265" s="220"/>
      <c r="BO1265" s="220"/>
    </row>
    <row r="1266" spans="56:67" x14ac:dyDescent="0.25">
      <c r="BD1266" s="220"/>
      <c r="BO1266" s="220"/>
    </row>
    <row r="1267" spans="56:67" x14ac:dyDescent="0.25">
      <c r="BD1267" s="220"/>
      <c r="BO1267" s="220"/>
    </row>
    <row r="1268" spans="56:67" x14ac:dyDescent="0.25">
      <c r="BD1268" s="220"/>
      <c r="BO1268" s="220"/>
    </row>
    <row r="1269" spans="56:67" x14ac:dyDescent="0.25">
      <c r="BD1269" s="220"/>
      <c r="BO1269" s="220"/>
    </row>
    <row r="1270" spans="56:67" x14ac:dyDescent="0.25">
      <c r="BD1270" s="220"/>
      <c r="BO1270" s="220"/>
    </row>
    <row r="1271" spans="56:67" x14ac:dyDescent="0.25">
      <c r="BD1271" s="220"/>
      <c r="BO1271" s="220"/>
    </row>
    <row r="1272" spans="56:67" x14ac:dyDescent="0.25">
      <c r="BD1272" s="220"/>
      <c r="BO1272" s="220"/>
    </row>
    <row r="1273" spans="56:67" x14ac:dyDescent="0.25">
      <c r="BD1273" s="220"/>
      <c r="BO1273" s="220"/>
    </row>
    <row r="1274" spans="56:67" x14ac:dyDescent="0.25">
      <c r="BD1274" s="220"/>
      <c r="BO1274" s="220"/>
    </row>
    <row r="1275" spans="56:67" x14ac:dyDescent="0.25">
      <c r="BD1275" s="220"/>
      <c r="BO1275" s="220"/>
    </row>
    <row r="1276" spans="56:67" x14ac:dyDescent="0.25">
      <c r="BD1276" s="220"/>
      <c r="BO1276" s="220"/>
    </row>
    <row r="1277" spans="56:67" x14ac:dyDescent="0.25">
      <c r="BD1277" s="220"/>
      <c r="BO1277" s="220"/>
    </row>
    <row r="1278" spans="56:67" x14ac:dyDescent="0.25">
      <c r="BD1278" s="220"/>
      <c r="BO1278" s="220"/>
    </row>
    <row r="1279" spans="56:67" x14ac:dyDescent="0.25">
      <c r="BD1279" s="220"/>
      <c r="BO1279" s="220"/>
    </row>
    <row r="1280" spans="56:67" x14ac:dyDescent="0.25">
      <c r="BD1280" s="220"/>
      <c r="BO1280" s="220"/>
    </row>
    <row r="1281" spans="56:67" x14ac:dyDescent="0.25">
      <c r="BD1281" s="220"/>
      <c r="BO1281" s="220"/>
    </row>
    <row r="1282" spans="56:67" x14ac:dyDescent="0.25">
      <c r="BD1282" s="220"/>
      <c r="BO1282" s="220"/>
    </row>
    <row r="1283" spans="56:67" x14ac:dyDescent="0.25">
      <c r="BD1283" s="220"/>
      <c r="BO1283" s="220"/>
    </row>
    <row r="1284" spans="56:67" x14ac:dyDescent="0.25">
      <c r="BD1284" s="220"/>
      <c r="BO1284" s="220"/>
    </row>
    <row r="1285" spans="56:67" x14ac:dyDescent="0.25">
      <c r="BD1285" s="220"/>
      <c r="BO1285" s="220"/>
    </row>
    <row r="1286" spans="56:67" x14ac:dyDescent="0.25">
      <c r="BD1286" s="220"/>
      <c r="BO1286" s="220"/>
    </row>
    <row r="1287" spans="56:67" x14ac:dyDescent="0.25">
      <c r="BD1287" s="220"/>
      <c r="BO1287" s="220"/>
    </row>
    <row r="1288" spans="56:67" x14ac:dyDescent="0.25">
      <c r="BD1288" s="220"/>
      <c r="BO1288" s="220"/>
    </row>
    <row r="1289" spans="56:67" x14ac:dyDescent="0.25">
      <c r="BD1289" s="220"/>
      <c r="BO1289" s="220"/>
    </row>
    <row r="1290" spans="56:67" x14ac:dyDescent="0.25">
      <c r="BD1290" s="220"/>
      <c r="BO1290" s="220"/>
    </row>
    <row r="1291" spans="56:67" x14ac:dyDescent="0.25">
      <c r="BD1291" s="220"/>
      <c r="BO1291" s="220"/>
    </row>
    <row r="1292" spans="56:67" x14ac:dyDescent="0.25">
      <c r="BD1292" s="220"/>
      <c r="BO1292" s="220"/>
    </row>
    <row r="1293" spans="56:67" x14ac:dyDescent="0.25">
      <c r="BD1293" s="220"/>
      <c r="BO1293" s="220"/>
    </row>
    <row r="1294" spans="56:67" x14ac:dyDescent="0.25">
      <c r="BD1294" s="220"/>
      <c r="BO1294" s="220"/>
    </row>
    <row r="1295" spans="56:67" x14ac:dyDescent="0.25">
      <c r="BD1295" s="220"/>
      <c r="BO1295" s="220"/>
    </row>
    <row r="1296" spans="56:67" x14ac:dyDescent="0.25">
      <c r="BD1296" s="220"/>
      <c r="BO1296" s="220"/>
    </row>
    <row r="1297" spans="56:67" x14ac:dyDescent="0.25">
      <c r="BD1297" s="220"/>
      <c r="BO1297" s="220"/>
    </row>
    <row r="1298" spans="56:67" x14ac:dyDescent="0.25">
      <c r="BD1298" s="220"/>
      <c r="BO1298" s="220"/>
    </row>
    <row r="1299" spans="56:67" x14ac:dyDescent="0.25">
      <c r="BD1299" s="220"/>
      <c r="BO1299" s="220"/>
    </row>
    <row r="1300" spans="56:67" x14ac:dyDescent="0.25">
      <c r="BD1300" s="220"/>
      <c r="BO1300" s="220"/>
    </row>
    <row r="1301" spans="56:67" x14ac:dyDescent="0.25">
      <c r="BD1301" s="220"/>
      <c r="BO1301" s="220"/>
    </row>
    <row r="1302" spans="56:67" x14ac:dyDescent="0.25">
      <c r="BD1302" s="220"/>
      <c r="BO1302" s="220"/>
    </row>
    <row r="1303" spans="56:67" x14ac:dyDescent="0.25">
      <c r="BD1303" s="220"/>
      <c r="BO1303" s="220"/>
    </row>
    <row r="1304" spans="56:67" x14ac:dyDescent="0.25">
      <c r="BD1304" s="220"/>
      <c r="BO1304" s="220"/>
    </row>
    <row r="1305" spans="56:67" x14ac:dyDescent="0.25">
      <c r="BD1305" s="220"/>
      <c r="BO1305" s="220"/>
    </row>
    <row r="1306" spans="56:67" x14ac:dyDescent="0.25">
      <c r="BD1306" s="220"/>
      <c r="BO1306" s="220"/>
    </row>
    <row r="1307" spans="56:67" x14ac:dyDescent="0.25">
      <c r="BD1307" s="220"/>
      <c r="BO1307" s="220"/>
    </row>
    <row r="1308" spans="56:67" x14ac:dyDescent="0.25">
      <c r="BD1308" s="220"/>
      <c r="BO1308" s="220"/>
    </row>
    <row r="1309" spans="56:67" x14ac:dyDescent="0.25">
      <c r="BD1309" s="220"/>
      <c r="BO1309" s="220"/>
    </row>
    <row r="1310" spans="56:67" x14ac:dyDescent="0.25">
      <c r="BD1310" s="220"/>
      <c r="BO1310" s="220"/>
    </row>
    <row r="1311" spans="56:67" x14ac:dyDescent="0.25">
      <c r="BD1311" s="220"/>
      <c r="BO1311" s="220"/>
    </row>
    <row r="1312" spans="56:67" x14ac:dyDescent="0.25">
      <c r="BD1312" s="220"/>
      <c r="BO1312" s="220"/>
    </row>
    <row r="1313" spans="56:67" x14ac:dyDescent="0.25">
      <c r="BD1313" s="220"/>
      <c r="BO1313" s="220"/>
    </row>
    <row r="1314" spans="56:67" x14ac:dyDescent="0.25">
      <c r="BD1314" s="220"/>
      <c r="BO1314" s="220"/>
    </row>
    <row r="1315" spans="56:67" x14ac:dyDescent="0.25">
      <c r="BD1315" s="220"/>
      <c r="BO1315" s="220"/>
    </row>
    <row r="1316" spans="56:67" x14ac:dyDescent="0.25">
      <c r="BD1316" s="220"/>
      <c r="BO1316" s="220"/>
    </row>
    <row r="1317" spans="56:67" x14ac:dyDescent="0.25">
      <c r="BD1317" s="220"/>
      <c r="BO1317" s="220"/>
    </row>
    <row r="1318" spans="56:67" x14ac:dyDescent="0.25">
      <c r="BD1318" s="220"/>
      <c r="BO1318" s="220"/>
    </row>
    <row r="1319" spans="56:67" x14ac:dyDescent="0.25">
      <c r="BD1319" s="220"/>
      <c r="BO1319" s="220"/>
    </row>
    <row r="1320" spans="56:67" x14ac:dyDescent="0.25">
      <c r="BD1320" s="220"/>
      <c r="BO1320" s="220"/>
    </row>
    <row r="1321" spans="56:67" x14ac:dyDescent="0.25">
      <c r="BD1321" s="220"/>
      <c r="BO1321" s="220"/>
    </row>
    <row r="1322" spans="56:67" x14ac:dyDescent="0.25">
      <c r="BD1322" s="220"/>
      <c r="BO1322" s="220"/>
    </row>
    <row r="1323" spans="56:67" x14ac:dyDescent="0.25">
      <c r="BD1323" s="220"/>
      <c r="BO1323" s="220"/>
    </row>
    <row r="1324" spans="56:67" x14ac:dyDescent="0.25">
      <c r="BD1324" s="220"/>
      <c r="BO1324" s="220"/>
    </row>
    <row r="1325" spans="56:67" x14ac:dyDescent="0.25">
      <c r="BD1325" s="220"/>
      <c r="BO1325" s="220"/>
    </row>
    <row r="1326" spans="56:67" x14ac:dyDescent="0.25">
      <c r="BD1326" s="220"/>
      <c r="BO1326" s="220"/>
    </row>
    <row r="1327" spans="56:67" x14ac:dyDescent="0.25">
      <c r="BD1327" s="220"/>
      <c r="BO1327" s="220"/>
    </row>
    <row r="1328" spans="56:67" x14ac:dyDescent="0.25">
      <c r="BD1328" s="220"/>
      <c r="BO1328" s="220"/>
    </row>
    <row r="1329" spans="56:67" x14ac:dyDescent="0.25">
      <c r="BD1329" s="220"/>
      <c r="BO1329" s="220"/>
    </row>
    <row r="1330" spans="56:67" x14ac:dyDescent="0.25">
      <c r="BD1330" s="220"/>
      <c r="BO1330" s="220"/>
    </row>
    <row r="1331" spans="56:67" x14ac:dyDescent="0.25">
      <c r="BD1331" s="220"/>
      <c r="BO1331" s="220"/>
    </row>
    <row r="1332" spans="56:67" x14ac:dyDescent="0.25">
      <c r="BD1332" s="220"/>
      <c r="BO1332" s="220"/>
    </row>
    <row r="1333" spans="56:67" x14ac:dyDescent="0.25">
      <c r="BD1333" s="220"/>
      <c r="BO1333" s="220"/>
    </row>
    <row r="1334" spans="56:67" x14ac:dyDescent="0.25">
      <c r="BD1334" s="220"/>
      <c r="BO1334" s="220"/>
    </row>
    <row r="1335" spans="56:67" x14ac:dyDescent="0.25">
      <c r="BD1335" s="220"/>
      <c r="BO1335" s="220"/>
    </row>
    <row r="1336" spans="56:67" x14ac:dyDescent="0.25">
      <c r="BD1336" s="220"/>
      <c r="BO1336" s="220"/>
    </row>
    <row r="1337" spans="56:67" x14ac:dyDescent="0.25">
      <c r="BD1337" s="220"/>
      <c r="BO1337" s="220"/>
    </row>
    <row r="1338" spans="56:67" x14ac:dyDescent="0.25">
      <c r="BD1338" s="220"/>
      <c r="BO1338" s="220"/>
    </row>
    <row r="1339" spans="56:67" x14ac:dyDescent="0.25">
      <c r="BD1339" s="220"/>
      <c r="BO1339" s="220"/>
    </row>
    <row r="1340" spans="56:67" x14ac:dyDescent="0.25">
      <c r="BD1340" s="220"/>
      <c r="BO1340" s="220"/>
    </row>
    <row r="1341" spans="56:67" x14ac:dyDescent="0.25">
      <c r="BD1341" s="220"/>
      <c r="BO1341" s="220"/>
    </row>
    <row r="1342" spans="56:67" x14ac:dyDescent="0.25">
      <c r="BD1342" s="220"/>
      <c r="BO1342" s="220"/>
    </row>
    <row r="1343" spans="56:67" x14ac:dyDescent="0.25">
      <c r="BD1343" s="220"/>
      <c r="BO1343" s="220"/>
    </row>
    <row r="1344" spans="56:67" x14ac:dyDescent="0.25">
      <c r="BD1344" s="220"/>
      <c r="BO1344" s="220"/>
    </row>
    <row r="1345" spans="56:67" x14ac:dyDescent="0.25">
      <c r="BD1345" s="220"/>
      <c r="BO1345" s="220"/>
    </row>
    <row r="1346" spans="56:67" x14ac:dyDescent="0.25">
      <c r="BD1346" s="220"/>
      <c r="BO1346" s="220"/>
    </row>
    <row r="1347" spans="56:67" x14ac:dyDescent="0.25">
      <c r="BD1347" s="220"/>
      <c r="BO1347" s="220"/>
    </row>
    <row r="1348" spans="56:67" x14ac:dyDescent="0.25">
      <c r="BD1348" s="220"/>
      <c r="BO1348" s="220"/>
    </row>
    <row r="1349" spans="56:67" x14ac:dyDescent="0.25">
      <c r="BD1349" s="220"/>
      <c r="BO1349" s="220"/>
    </row>
    <row r="1350" spans="56:67" x14ac:dyDescent="0.25">
      <c r="BD1350" s="220"/>
      <c r="BO1350" s="220"/>
    </row>
    <row r="1351" spans="56:67" x14ac:dyDescent="0.25">
      <c r="BD1351" s="220"/>
      <c r="BO1351" s="220"/>
    </row>
    <row r="1352" spans="56:67" x14ac:dyDescent="0.25">
      <c r="BD1352" s="220"/>
      <c r="BO1352" s="220"/>
    </row>
    <row r="1353" spans="56:67" x14ac:dyDescent="0.25">
      <c r="BD1353" s="220"/>
      <c r="BO1353" s="220"/>
    </row>
    <row r="1354" spans="56:67" x14ac:dyDescent="0.25">
      <c r="BD1354" s="220"/>
      <c r="BO1354" s="220"/>
    </row>
    <row r="1355" spans="56:67" x14ac:dyDescent="0.25">
      <c r="BD1355" s="220"/>
      <c r="BO1355" s="220"/>
    </row>
    <row r="1356" spans="56:67" x14ac:dyDescent="0.25">
      <c r="BD1356" s="220"/>
      <c r="BO1356" s="220"/>
    </row>
    <row r="1357" spans="56:67" x14ac:dyDescent="0.25">
      <c r="BD1357" s="220"/>
      <c r="BO1357" s="220"/>
    </row>
    <row r="1358" spans="56:67" x14ac:dyDescent="0.25">
      <c r="BD1358" s="220"/>
      <c r="BO1358" s="220"/>
    </row>
    <row r="1359" spans="56:67" x14ac:dyDescent="0.25">
      <c r="BD1359" s="220"/>
      <c r="BO1359" s="220"/>
    </row>
    <row r="1360" spans="56:67" x14ac:dyDescent="0.25">
      <c r="BD1360" s="220"/>
      <c r="BO1360" s="220"/>
    </row>
    <row r="1361" spans="56:67" x14ac:dyDescent="0.25">
      <c r="BD1361" s="220"/>
      <c r="BO1361" s="220"/>
    </row>
    <row r="1362" spans="56:67" x14ac:dyDescent="0.25">
      <c r="BD1362" s="220"/>
      <c r="BO1362" s="220"/>
    </row>
    <row r="1363" spans="56:67" x14ac:dyDescent="0.25">
      <c r="BD1363" s="220"/>
      <c r="BO1363" s="220"/>
    </row>
    <row r="1364" spans="56:67" x14ac:dyDescent="0.25">
      <c r="BD1364" s="220"/>
      <c r="BO1364" s="220"/>
    </row>
    <row r="1365" spans="56:67" x14ac:dyDescent="0.25">
      <c r="BD1365" s="220"/>
      <c r="BO1365" s="220"/>
    </row>
    <row r="1366" spans="56:67" x14ac:dyDescent="0.25">
      <c r="BD1366" s="220"/>
      <c r="BO1366" s="220"/>
    </row>
    <row r="1367" spans="56:67" x14ac:dyDescent="0.25">
      <c r="BD1367" s="220"/>
      <c r="BO1367" s="220"/>
    </row>
    <row r="1368" spans="56:67" x14ac:dyDescent="0.25">
      <c r="BD1368" s="220"/>
      <c r="BO1368" s="220"/>
    </row>
    <row r="1369" spans="56:67" x14ac:dyDescent="0.25">
      <c r="BD1369" s="220"/>
      <c r="BO1369" s="220"/>
    </row>
    <row r="1370" spans="56:67" x14ac:dyDescent="0.25">
      <c r="BD1370" s="220"/>
      <c r="BO1370" s="220"/>
    </row>
    <row r="1371" spans="56:67" x14ac:dyDescent="0.25">
      <c r="BD1371" s="220"/>
      <c r="BO1371" s="220"/>
    </row>
    <row r="1372" spans="56:67" x14ac:dyDescent="0.25">
      <c r="BD1372" s="220"/>
      <c r="BO1372" s="220"/>
    </row>
    <row r="1373" spans="56:67" x14ac:dyDescent="0.25">
      <c r="BD1373" s="220"/>
      <c r="BO1373" s="220"/>
    </row>
    <row r="1374" spans="56:67" x14ac:dyDescent="0.25">
      <c r="BD1374" s="220"/>
      <c r="BO1374" s="220"/>
    </row>
    <row r="1375" spans="56:67" x14ac:dyDescent="0.25">
      <c r="BD1375" s="220"/>
      <c r="BO1375" s="220"/>
    </row>
    <row r="1376" spans="56:67" x14ac:dyDescent="0.25">
      <c r="BD1376" s="220"/>
      <c r="BO1376" s="220"/>
    </row>
    <row r="1377" spans="56:67" x14ac:dyDescent="0.25">
      <c r="BD1377" s="220"/>
      <c r="BO1377" s="220"/>
    </row>
    <row r="1378" spans="56:67" x14ac:dyDescent="0.25">
      <c r="BD1378" s="220"/>
      <c r="BO1378" s="220"/>
    </row>
    <row r="1379" spans="56:67" x14ac:dyDescent="0.25">
      <c r="BD1379" s="220"/>
      <c r="BO1379" s="220"/>
    </row>
    <row r="1380" spans="56:67" x14ac:dyDescent="0.25">
      <c r="BD1380" s="220"/>
      <c r="BO1380" s="220"/>
    </row>
    <row r="1381" spans="56:67" x14ac:dyDescent="0.25">
      <c r="BD1381" s="220"/>
      <c r="BO1381" s="220"/>
    </row>
    <row r="1382" spans="56:67" x14ac:dyDescent="0.25">
      <c r="BD1382" s="220"/>
      <c r="BO1382" s="220"/>
    </row>
    <row r="1383" spans="56:67" x14ac:dyDescent="0.25">
      <c r="BD1383" s="220"/>
      <c r="BO1383" s="220"/>
    </row>
    <row r="1384" spans="56:67" x14ac:dyDescent="0.25">
      <c r="BD1384" s="220"/>
      <c r="BO1384" s="220"/>
    </row>
    <row r="1385" spans="56:67" x14ac:dyDescent="0.25">
      <c r="BD1385" s="220"/>
      <c r="BO1385" s="220"/>
    </row>
    <row r="1386" spans="56:67" x14ac:dyDescent="0.25">
      <c r="BD1386" s="220"/>
      <c r="BO1386" s="220"/>
    </row>
    <row r="1387" spans="56:67" x14ac:dyDescent="0.25">
      <c r="BD1387" s="220"/>
      <c r="BO1387" s="220"/>
    </row>
    <row r="1388" spans="56:67" x14ac:dyDescent="0.25">
      <c r="BD1388" s="220"/>
      <c r="BO1388" s="220"/>
    </row>
    <row r="1389" spans="56:67" x14ac:dyDescent="0.25">
      <c r="BD1389" s="220"/>
      <c r="BO1389" s="220"/>
    </row>
    <row r="1390" spans="56:67" x14ac:dyDescent="0.25">
      <c r="BD1390" s="220"/>
      <c r="BO1390" s="220"/>
    </row>
    <row r="1391" spans="56:67" x14ac:dyDescent="0.25">
      <c r="BD1391" s="220"/>
      <c r="BO1391" s="220"/>
    </row>
    <row r="1392" spans="56:67" x14ac:dyDescent="0.25">
      <c r="BD1392" s="220"/>
      <c r="BO1392" s="220"/>
    </row>
    <row r="1393" spans="56:67" x14ac:dyDescent="0.25">
      <c r="BD1393" s="220"/>
      <c r="BO1393" s="220"/>
    </row>
    <row r="1394" spans="56:67" x14ac:dyDescent="0.25">
      <c r="BD1394" s="220"/>
      <c r="BO1394" s="220"/>
    </row>
    <row r="1395" spans="56:67" x14ac:dyDescent="0.25">
      <c r="BD1395" s="220"/>
      <c r="BO1395" s="220"/>
    </row>
    <row r="1396" spans="56:67" x14ac:dyDescent="0.25">
      <c r="BD1396" s="220"/>
      <c r="BO1396" s="220"/>
    </row>
    <row r="1397" spans="56:67" x14ac:dyDescent="0.25">
      <c r="BD1397" s="220"/>
      <c r="BO1397" s="220"/>
    </row>
    <row r="1398" spans="56:67" x14ac:dyDescent="0.25">
      <c r="BD1398" s="220"/>
      <c r="BO1398" s="220"/>
    </row>
    <row r="1399" spans="56:67" x14ac:dyDescent="0.25">
      <c r="BD1399" s="220"/>
      <c r="BO1399" s="220"/>
    </row>
    <row r="1400" spans="56:67" x14ac:dyDescent="0.25">
      <c r="BD1400" s="220"/>
      <c r="BO1400" s="220"/>
    </row>
    <row r="1401" spans="56:67" x14ac:dyDescent="0.25">
      <c r="BD1401" s="220"/>
      <c r="BO1401" s="220"/>
    </row>
    <row r="1402" spans="56:67" x14ac:dyDescent="0.25">
      <c r="BD1402" s="220"/>
      <c r="BO1402" s="220"/>
    </row>
    <row r="1403" spans="56:67" x14ac:dyDescent="0.25">
      <c r="BD1403" s="220"/>
      <c r="BO1403" s="220"/>
    </row>
    <row r="1404" spans="56:67" x14ac:dyDescent="0.25">
      <c r="BD1404" s="220"/>
      <c r="BO1404" s="220"/>
    </row>
    <row r="1405" spans="56:67" x14ac:dyDescent="0.25">
      <c r="BD1405" s="220"/>
      <c r="BO1405" s="220"/>
    </row>
    <row r="1406" spans="56:67" x14ac:dyDescent="0.25">
      <c r="BD1406" s="220"/>
      <c r="BO1406" s="220"/>
    </row>
    <row r="1407" spans="56:67" x14ac:dyDescent="0.25">
      <c r="BD1407" s="220"/>
      <c r="BO1407" s="220"/>
    </row>
    <row r="1408" spans="56:67" x14ac:dyDescent="0.25">
      <c r="BD1408" s="220"/>
      <c r="BO1408" s="220"/>
    </row>
    <row r="1409" spans="56:67" x14ac:dyDescent="0.25">
      <c r="BD1409" s="220"/>
      <c r="BO1409" s="220"/>
    </row>
    <row r="1410" spans="56:67" x14ac:dyDescent="0.25">
      <c r="BD1410" s="220"/>
      <c r="BO1410" s="220"/>
    </row>
    <row r="1411" spans="56:67" x14ac:dyDescent="0.25">
      <c r="BD1411" s="220"/>
      <c r="BO1411" s="220"/>
    </row>
    <row r="1412" spans="56:67" x14ac:dyDescent="0.25">
      <c r="BD1412" s="220"/>
      <c r="BO1412" s="220"/>
    </row>
    <row r="1413" spans="56:67" x14ac:dyDescent="0.25">
      <c r="BD1413" s="220"/>
      <c r="BO1413" s="220"/>
    </row>
    <row r="1414" spans="56:67" x14ac:dyDescent="0.25">
      <c r="BD1414" s="220"/>
      <c r="BO1414" s="220"/>
    </row>
    <row r="1415" spans="56:67" x14ac:dyDescent="0.25">
      <c r="BD1415" s="220"/>
      <c r="BO1415" s="220"/>
    </row>
    <row r="1416" spans="56:67" x14ac:dyDescent="0.25">
      <c r="BD1416" s="220"/>
      <c r="BO1416" s="220"/>
    </row>
    <row r="1417" spans="56:67" x14ac:dyDescent="0.25">
      <c r="BD1417" s="220"/>
      <c r="BO1417" s="220"/>
    </row>
    <row r="1418" spans="56:67" x14ac:dyDescent="0.25">
      <c r="BD1418" s="220"/>
      <c r="BO1418" s="220"/>
    </row>
    <row r="1419" spans="56:67" x14ac:dyDescent="0.25">
      <c r="BD1419" s="220"/>
      <c r="BO1419" s="220"/>
    </row>
    <row r="1420" spans="56:67" x14ac:dyDescent="0.25">
      <c r="BD1420" s="220"/>
      <c r="BO1420" s="220"/>
    </row>
    <row r="1421" spans="56:67" x14ac:dyDescent="0.25">
      <c r="BD1421" s="220"/>
      <c r="BO1421" s="220"/>
    </row>
    <row r="1422" spans="56:67" x14ac:dyDescent="0.25">
      <c r="BD1422" s="220"/>
      <c r="BO1422" s="220"/>
    </row>
    <row r="1423" spans="56:67" x14ac:dyDescent="0.25">
      <c r="BD1423" s="220"/>
      <c r="BO1423" s="220"/>
    </row>
    <row r="1424" spans="56:67" x14ac:dyDescent="0.25">
      <c r="BD1424" s="220"/>
      <c r="BO1424" s="220"/>
    </row>
    <row r="1425" spans="56:67" x14ac:dyDescent="0.25">
      <c r="BD1425" s="220"/>
      <c r="BO1425" s="220"/>
    </row>
    <row r="1426" spans="56:67" x14ac:dyDescent="0.25">
      <c r="BD1426" s="220"/>
      <c r="BO1426" s="220"/>
    </row>
    <row r="1427" spans="56:67" x14ac:dyDescent="0.25">
      <c r="BD1427" s="220"/>
      <c r="BO1427" s="220"/>
    </row>
    <row r="1428" spans="56:67" x14ac:dyDescent="0.25">
      <c r="BD1428" s="220"/>
      <c r="BO1428" s="220"/>
    </row>
    <row r="1429" spans="56:67" x14ac:dyDescent="0.25">
      <c r="BD1429" s="220"/>
      <c r="BO1429" s="220"/>
    </row>
    <row r="1430" spans="56:67" x14ac:dyDescent="0.25">
      <c r="BD1430" s="220"/>
      <c r="BO1430" s="220"/>
    </row>
    <row r="1431" spans="56:67" x14ac:dyDescent="0.25">
      <c r="BD1431" s="220"/>
      <c r="BO1431" s="220"/>
    </row>
    <row r="1432" spans="56:67" x14ac:dyDescent="0.25">
      <c r="BD1432" s="220"/>
      <c r="BO1432" s="220"/>
    </row>
    <row r="1433" spans="56:67" x14ac:dyDescent="0.25">
      <c r="BD1433" s="220"/>
      <c r="BO1433" s="220"/>
    </row>
    <row r="1434" spans="56:67" x14ac:dyDescent="0.25">
      <c r="BD1434" s="220"/>
      <c r="BO1434" s="220"/>
    </row>
    <row r="1435" spans="56:67" x14ac:dyDescent="0.25">
      <c r="BD1435" s="220"/>
      <c r="BO1435" s="220"/>
    </row>
    <row r="1436" spans="56:67" x14ac:dyDescent="0.25">
      <c r="BD1436" s="220"/>
      <c r="BO1436" s="220"/>
    </row>
    <row r="1437" spans="56:67" x14ac:dyDescent="0.25">
      <c r="BD1437" s="220"/>
      <c r="BO1437" s="220"/>
    </row>
    <row r="1438" spans="56:67" x14ac:dyDescent="0.25">
      <c r="BD1438" s="220"/>
      <c r="BO1438" s="220"/>
    </row>
    <row r="1439" spans="56:67" x14ac:dyDescent="0.25">
      <c r="BD1439" s="220"/>
      <c r="BO1439" s="220"/>
    </row>
    <row r="1440" spans="56:67" x14ac:dyDescent="0.25">
      <c r="BD1440" s="220"/>
      <c r="BO1440" s="220"/>
    </row>
    <row r="1441" spans="56:67" x14ac:dyDescent="0.25">
      <c r="BD1441" s="220"/>
      <c r="BO1441" s="220"/>
    </row>
    <row r="1442" spans="56:67" x14ac:dyDescent="0.25">
      <c r="BD1442" s="220"/>
      <c r="BO1442" s="220"/>
    </row>
    <row r="1443" spans="56:67" x14ac:dyDescent="0.25">
      <c r="BD1443" s="220"/>
      <c r="BO1443" s="220"/>
    </row>
    <row r="1444" spans="56:67" x14ac:dyDescent="0.25">
      <c r="BD1444" s="220"/>
      <c r="BO1444" s="220"/>
    </row>
    <row r="1445" spans="56:67" x14ac:dyDescent="0.25">
      <c r="BD1445" s="220"/>
      <c r="BO1445" s="220"/>
    </row>
    <row r="1446" spans="56:67" x14ac:dyDescent="0.25">
      <c r="BD1446" s="220"/>
      <c r="BO1446" s="220"/>
    </row>
    <row r="1447" spans="56:67" x14ac:dyDescent="0.25">
      <c r="BD1447" s="220"/>
      <c r="BO1447" s="220"/>
    </row>
    <row r="1448" spans="56:67" x14ac:dyDescent="0.25">
      <c r="BD1448" s="220"/>
      <c r="BO1448" s="220"/>
    </row>
    <row r="1449" spans="56:67" x14ac:dyDescent="0.25">
      <c r="BD1449" s="220"/>
      <c r="BO1449" s="220"/>
    </row>
    <row r="1450" spans="56:67" x14ac:dyDescent="0.25">
      <c r="BD1450" s="220"/>
      <c r="BO1450" s="220"/>
    </row>
    <row r="1451" spans="56:67" x14ac:dyDescent="0.25">
      <c r="BD1451" s="220"/>
      <c r="BO1451" s="220"/>
    </row>
    <row r="1452" spans="56:67" x14ac:dyDescent="0.25">
      <c r="BD1452" s="220"/>
      <c r="BO1452" s="220"/>
    </row>
    <row r="1453" spans="56:67" x14ac:dyDescent="0.25">
      <c r="BD1453" s="220"/>
      <c r="BO1453" s="220"/>
    </row>
    <row r="1454" spans="56:67" x14ac:dyDescent="0.25">
      <c r="BD1454" s="220"/>
      <c r="BO1454" s="220"/>
    </row>
    <row r="1455" spans="56:67" x14ac:dyDescent="0.25">
      <c r="BD1455" s="220"/>
      <c r="BO1455" s="220"/>
    </row>
    <row r="1456" spans="56:67" x14ac:dyDescent="0.25">
      <c r="BD1456" s="220"/>
      <c r="BO1456" s="220"/>
    </row>
    <row r="1457" spans="56:67" x14ac:dyDescent="0.25">
      <c r="BD1457" s="220"/>
      <c r="BO1457" s="220"/>
    </row>
    <row r="1458" spans="56:67" x14ac:dyDescent="0.25">
      <c r="BD1458" s="220"/>
      <c r="BO1458" s="220"/>
    </row>
    <row r="1459" spans="56:67" x14ac:dyDescent="0.25">
      <c r="BD1459" s="220"/>
      <c r="BO1459" s="220"/>
    </row>
    <row r="1460" spans="56:67" x14ac:dyDescent="0.25">
      <c r="BD1460" s="220"/>
      <c r="BO1460" s="220"/>
    </row>
    <row r="1461" spans="56:67" x14ac:dyDescent="0.25">
      <c r="BD1461" s="220"/>
      <c r="BO1461" s="220"/>
    </row>
    <row r="1462" spans="56:67" x14ac:dyDescent="0.25">
      <c r="BD1462" s="220"/>
      <c r="BO1462" s="220"/>
    </row>
    <row r="1463" spans="56:67" x14ac:dyDescent="0.25">
      <c r="BD1463" s="220"/>
      <c r="BO1463" s="220"/>
    </row>
    <row r="1464" spans="56:67" x14ac:dyDescent="0.25">
      <c r="BD1464" s="220"/>
      <c r="BO1464" s="220"/>
    </row>
    <row r="1465" spans="56:67" x14ac:dyDescent="0.25">
      <c r="BD1465" s="220"/>
      <c r="BO1465" s="220"/>
    </row>
    <row r="1466" spans="56:67" x14ac:dyDescent="0.25">
      <c r="BD1466" s="220"/>
      <c r="BO1466" s="220"/>
    </row>
    <row r="1467" spans="56:67" x14ac:dyDescent="0.25">
      <c r="BD1467" s="220"/>
      <c r="BO1467" s="220"/>
    </row>
    <row r="1468" spans="56:67" x14ac:dyDescent="0.25">
      <c r="BD1468" s="220"/>
      <c r="BO1468" s="220"/>
    </row>
    <row r="1469" spans="56:67" x14ac:dyDescent="0.25">
      <c r="BD1469" s="220"/>
      <c r="BO1469" s="220"/>
    </row>
    <row r="1470" spans="56:67" x14ac:dyDescent="0.25">
      <c r="BD1470" s="220"/>
      <c r="BO1470" s="220"/>
    </row>
    <row r="1471" spans="56:67" x14ac:dyDescent="0.25">
      <c r="BD1471" s="220"/>
      <c r="BO1471" s="220"/>
    </row>
    <row r="1472" spans="56:67" x14ac:dyDescent="0.25">
      <c r="BD1472" s="220"/>
      <c r="BO1472" s="220"/>
    </row>
    <row r="1473" spans="56:67" x14ac:dyDescent="0.25">
      <c r="BD1473" s="220"/>
      <c r="BO1473" s="220"/>
    </row>
    <row r="1474" spans="56:67" x14ac:dyDescent="0.25">
      <c r="BD1474" s="220"/>
      <c r="BO1474" s="220"/>
    </row>
    <row r="1475" spans="56:67" x14ac:dyDescent="0.25">
      <c r="BD1475" s="220"/>
      <c r="BO1475" s="220"/>
    </row>
    <row r="1476" spans="56:67" x14ac:dyDescent="0.25">
      <c r="BD1476" s="220"/>
      <c r="BO1476" s="220"/>
    </row>
    <row r="1477" spans="56:67" x14ac:dyDescent="0.25">
      <c r="BD1477" s="220"/>
      <c r="BO1477" s="220"/>
    </row>
    <row r="1478" spans="56:67" x14ac:dyDescent="0.25">
      <c r="BD1478" s="220"/>
      <c r="BO1478" s="220"/>
    </row>
    <row r="1479" spans="56:67" x14ac:dyDescent="0.25">
      <c r="BD1479" s="220"/>
      <c r="BO1479" s="220"/>
    </row>
    <row r="1480" spans="56:67" x14ac:dyDescent="0.25">
      <c r="BD1480" s="220"/>
      <c r="BO1480" s="220"/>
    </row>
    <row r="1481" spans="56:67" x14ac:dyDescent="0.25">
      <c r="BD1481" s="220"/>
      <c r="BO1481" s="220"/>
    </row>
    <row r="1482" spans="56:67" x14ac:dyDescent="0.25">
      <c r="BD1482" s="220"/>
      <c r="BO1482" s="220"/>
    </row>
    <row r="1483" spans="56:67" x14ac:dyDescent="0.25">
      <c r="BD1483" s="220"/>
      <c r="BO1483" s="220"/>
    </row>
    <row r="1484" spans="56:67" x14ac:dyDescent="0.25">
      <c r="BD1484" s="220"/>
      <c r="BO1484" s="220"/>
    </row>
    <row r="1485" spans="56:67" x14ac:dyDescent="0.25">
      <c r="BD1485" s="220"/>
      <c r="BO1485" s="220"/>
    </row>
    <row r="1486" spans="56:67" x14ac:dyDescent="0.25">
      <c r="BD1486" s="220"/>
      <c r="BO1486" s="220"/>
    </row>
    <row r="1487" spans="56:67" x14ac:dyDescent="0.25">
      <c r="BD1487" s="220"/>
      <c r="BO1487" s="220"/>
    </row>
    <row r="1488" spans="56:67" x14ac:dyDescent="0.25">
      <c r="BD1488" s="220"/>
      <c r="BO1488" s="220"/>
    </row>
    <row r="1489" spans="56:67" x14ac:dyDescent="0.25">
      <c r="BD1489" s="220"/>
      <c r="BO1489" s="220"/>
    </row>
    <row r="1490" spans="56:67" x14ac:dyDescent="0.25">
      <c r="BD1490" s="220"/>
      <c r="BO1490" s="220"/>
    </row>
    <row r="1491" spans="56:67" x14ac:dyDescent="0.25">
      <c r="BD1491" s="220"/>
      <c r="BO1491" s="220"/>
    </row>
    <row r="1492" spans="56:67" x14ac:dyDescent="0.25">
      <c r="BD1492" s="220"/>
      <c r="BO1492" s="220"/>
    </row>
    <row r="1493" spans="56:67" x14ac:dyDescent="0.25">
      <c r="BD1493" s="220"/>
      <c r="BO1493" s="220"/>
    </row>
    <row r="1494" spans="56:67" x14ac:dyDescent="0.25">
      <c r="BD1494" s="220"/>
      <c r="BO1494" s="220"/>
    </row>
    <row r="1495" spans="56:67" x14ac:dyDescent="0.25">
      <c r="BD1495" s="220"/>
      <c r="BO1495" s="220"/>
    </row>
    <row r="1496" spans="56:67" x14ac:dyDescent="0.25">
      <c r="BD1496" s="220"/>
      <c r="BO1496" s="220"/>
    </row>
    <row r="1497" spans="56:67" x14ac:dyDescent="0.25">
      <c r="BD1497" s="220"/>
      <c r="BO1497" s="220"/>
    </row>
    <row r="1498" spans="56:67" x14ac:dyDescent="0.25">
      <c r="BD1498" s="220"/>
      <c r="BO1498" s="220"/>
    </row>
    <row r="1499" spans="56:67" x14ac:dyDescent="0.25">
      <c r="BD1499" s="220"/>
      <c r="BO1499" s="220"/>
    </row>
    <row r="1500" spans="56:67" x14ac:dyDescent="0.25">
      <c r="BD1500" s="220"/>
      <c r="BO1500" s="220"/>
    </row>
    <row r="1501" spans="56:67" x14ac:dyDescent="0.25">
      <c r="BD1501" s="220"/>
      <c r="BO1501" s="220"/>
    </row>
    <row r="1502" spans="56:67" x14ac:dyDescent="0.25">
      <c r="BD1502" s="220"/>
      <c r="BO1502" s="220"/>
    </row>
    <row r="1503" spans="56:67" x14ac:dyDescent="0.25">
      <c r="BD1503" s="220"/>
      <c r="BO1503" s="220"/>
    </row>
    <row r="1504" spans="56:67" x14ac:dyDescent="0.25">
      <c r="BD1504" s="220"/>
      <c r="BO1504" s="220"/>
    </row>
    <row r="1505" spans="56:67" x14ac:dyDescent="0.25">
      <c r="BD1505" s="220"/>
      <c r="BO1505" s="220"/>
    </row>
    <row r="1506" spans="56:67" x14ac:dyDescent="0.25">
      <c r="BD1506" s="220"/>
      <c r="BO1506" s="220"/>
    </row>
    <row r="1507" spans="56:67" x14ac:dyDescent="0.25">
      <c r="BD1507" s="220"/>
      <c r="BO1507" s="220"/>
    </row>
    <row r="1508" spans="56:67" x14ac:dyDescent="0.25">
      <c r="BD1508" s="220"/>
      <c r="BO1508" s="220"/>
    </row>
    <row r="1509" spans="56:67" x14ac:dyDescent="0.25">
      <c r="BD1509" s="220"/>
      <c r="BO1509" s="220"/>
    </row>
    <row r="1510" spans="56:67" x14ac:dyDescent="0.25">
      <c r="BD1510" s="220"/>
      <c r="BO1510" s="220"/>
    </row>
    <row r="1511" spans="56:67" x14ac:dyDescent="0.25">
      <c r="BD1511" s="220"/>
      <c r="BO1511" s="220"/>
    </row>
    <row r="1512" spans="56:67" x14ac:dyDescent="0.25">
      <c r="BD1512" s="220"/>
      <c r="BO1512" s="220"/>
    </row>
    <row r="1513" spans="56:67" x14ac:dyDescent="0.25">
      <c r="BD1513" s="220"/>
      <c r="BO1513" s="220"/>
    </row>
    <row r="1514" spans="56:67" x14ac:dyDescent="0.25">
      <c r="BD1514" s="220"/>
      <c r="BO1514" s="220"/>
    </row>
    <row r="1515" spans="56:67" x14ac:dyDescent="0.25">
      <c r="BD1515" s="220"/>
      <c r="BO1515" s="220"/>
    </row>
    <row r="1516" spans="56:67" x14ac:dyDescent="0.25">
      <c r="BD1516" s="220"/>
      <c r="BO1516" s="220"/>
    </row>
    <row r="1517" spans="56:67" x14ac:dyDescent="0.25">
      <c r="BD1517" s="220"/>
      <c r="BO1517" s="220"/>
    </row>
    <row r="1518" spans="56:67" x14ac:dyDescent="0.25">
      <c r="BD1518" s="220"/>
      <c r="BO1518" s="220"/>
    </row>
    <row r="1519" spans="56:67" x14ac:dyDescent="0.25">
      <c r="BD1519" s="220"/>
      <c r="BO1519" s="220"/>
    </row>
    <row r="1520" spans="56:67" x14ac:dyDescent="0.25">
      <c r="BD1520" s="220"/>
      <c r="BO1520" s="220"/>
    </row>
    <row r="1521" spans="56:67" x14ac:dyDescent="0.25">
      <c r="BD1521" s="220"/>
      <c r="BO1521" s="220"/>
    </row>
    <row r="1522" spans="56:67" x14ac:dyDescent="0.25">
      <c r="BD1522" s="220"/>
      <c r="BO1522" s="220"/>
    </row>
    <row r="1523" spans="56:67" x14ac:dyDescent="0.25">
      <c r="BD1523" s="220"/>
      <c r="BO1523" s="220"/>
    </row>
    <row r="1524" spans="56:67" x14ac:dyDescent="0.25">
      <c r="BD1524" s="220"/>
      <c r="BO1524" s="220"/>
    </row>
    <row r="1525" spans="56:67" x14ac:dyDescent="0.25">
      <c r="BD1525" s="220"/>
      <c r="BO1525" s="220"/>
    </row>
    <row r="1526" spans="56:67" x14ac:dyDescent="0.25">
      <c r="BD1526" s="220"/>
      <c r="BO1526" s="220"/>
    </row>
    <row r="1527" spans="56:67" x14ac:dyDescent="0.25">
      <c r="BD1527" s="220"/>
      <c r="BO1527" s="220"/>
    </row>
    <row r="1528" spans="56:67" x14ac:dyDescent="0.25">
      <c r="BD1528" s="220"/>
      <c r="BO1528" s="220"/>
    </row>
    <row r="1529" spans="56:67" x14ac:dyDescent="0.25">
      <c r="BD1529" s="220"/>
      <c r="BO1529" s="220"/>
    </row>
    <row r="1530" spans="56:67" x14ac:dyDescent="0.25">
      <c r="BD1530" s="220"/>
      <c r="BO1530" s="220"/>
    </row>
    <row r="1531" spans="56:67" x14ac:dyDescent="0.25">
      <c r="BD1531" s="220"/>
      <c r="BO1531" s="220"/>
    </row>
    <row r="1532" spans="56:67" x14ac:dyDescent="0.25">
      <c r="BD1532" s="220"/>
      <c r="BO1532" s="220"/>
    </row>
    <row r="1533" spans="56:67" x14ac:dyDescent="0.25">
      <c r="BD1533" s="220"/>
      <c r="BO1533" s="220"/>
    </row>
    <row r="1534" spans="56:67" x14ac:dyDescent="0.25">
      <c r="BD1534" s="220"/>
      <c r="BO1534" s="220"/>
    </row>
    <row r="1535" spans="56:67" x14ac:dyDescent="0.25">
      <c r="BD1535" s="220"/>
      <c r="BO1535" s="220"/>
    </row>
    <row r="1536" spans="56:67" x14ac:dyDescent="0.25">
      <c r="BD1536" s="220"/>
      <c r="BO1536" s="220"/>
    </row>
    <row r="1537" spans="56:67" x14ac:dyDescent="0.25">
      <c r="BD1537" s="220"/>
      <c r="BO1537" s="220"/>
    </row>
    <row r="1538" spans="56:67" x14ac:dyDescent="0.25">
      <c r="BD1538" s="220"/>
      <c r="BO1538" s="220"/>
    </row>
    <row r="1539" spans="56:67" x14ac:dyDescent="0.25">
      <c r="BD1539" s="220"/>
      <c r="BO1539" s="220"/>
    </row>
    <row r="1540" spans="56:67" x14ac:dyDescent="0.25">
      <c r="BD1540" s="220"/>
      <c r="BO1540" s="220"/>
    </row>
    <row r="1541" spans="56:67" x14ac:dyDescent="0.25">
      <c r="BD1541" s="220"/>
      <c r="BO1541" s="220"/>
    </row>
    <row r="1542" spans="56:67" x14ac:dyDescent="0.25">
      <c r="BD1542" s="220"/>
      <c r="BO1542" s="220"/>
    </row>
    <row r="1543" spans="56:67" x14ac:dyDescent="0.25">
      <c r="BD1543" s="220"/>
      <c r="BO1543" s="220"/>
    </row>
    <row r="1544" spans="56:67" x14ac:dyDescent="0.25">
      <c r="BD1544" s="220"/>
      <c r="BO1544" s="220"/>
    </row>
    <row r="1545" spans="56:67" x14ac:dyDescent="0.25">
      <c r="BD1545" s="220"/>
      <c r="BO1545" s="220"/>
    </row>
    <row r="1546" spans="56:67" x14ac:dyDescent="0.25">
      <c r="BD1546" s="220"/>
      <c r="BO1546" s="220"/>
    </row>
    <row r="1547" spans="56:67" x14ac:dyDescent="0.25">
      <c r="BD1547" s="220"/>
      <c r="BO1547" s="220"/>
    </row>
    <row r="1548" spans="56:67" x14ac:dyDescent="0.25">
      <c r="BD1548" s="220"/>
      <c r="BO1548" s="220"/>
    </row>
    <row r="1549" spans="56:67" x14ac:dyDescent="0.25">
      <c r="BD1549" s="220"/>
      <c r="BO1549" s="220"/>
    </row>
    <row r="1550" spans="56:67" x14ac:dyDescent="0.25">
      <c r="BD1550" s="220"/>
      <c r="BO1550" s="220"/>
    </row>
    <row r="1551" spans="56:67" x14ac:dyDescent="0.25">
      <c r="BD1551" s="220"/>
      <c r="BO1551" s="220"/>
    </row>
    <row r="1552" spans="56:67" x14ac:dyDescent="0.25">
      <c r="BD1552" s="220"/>
      <c r="BO1552" s="220"/>
    </row>
    <row r="1553" spans="56:67" x14ac:dyDescent="0.25">
      <c r="BD1553" s="220"/>
      <c r="BO1553" s="220"/>
    </row>
    <row r="1554" spans="56:67" x14ac:dyDescent="0.25">
      <c r="BD1554" s="220"/>
      <c r="BO1554" s="220"/>
    </row>
    <row r="1555" spans="56:67" x14ac:dyDescent="0.25">
      <c r="BD1555" s="220"/>
      <c r="BO1555" s="220"/>
    </row>
    <row r="1556" spans="56:67" x14ac:dyDescent="0.25">
      <c r="BD1556" s="220"/>
      <c r="BO1556" s="220"/>
    </row>
    <row r="1557" spans="56:67" x14ac:dyDescent="0.25">
      <c r="BD1557" s="220"/>
      <c r="BO1557" s="220"/>
    </row>
    <row r="1558" spans="56:67" x14ac:dyDescent="0.25">
      <c r="BD1558" s="220"/>
      <c r="BO1558" s="220"/>
    </row>
    <row r="1559" spans="56:67" x14ac:dyDescent="0.25">
      <c r="BD1559" s="220"/>
      <c r="BO1559" s="220"/>
    </row>
    <row r="1560" spans="56:67" x14ac:dyDescent="0.25">
      <c r="BD1560" s="220"/>
      <c r="BO1560" s="220"/>
    </row>
    <row r="1561" spans="56:67" x14ac:dyDescent="0.25">
      <c r="BD1561" s="220"/>
      <c r="BO1561" s="220"/>
    </row>
    <row r="1562" spans="56:67" x14ac:dyDescent="0.25">
      <c r="BD1562" s="220"/>
      <c r="BO1562" s="220"/>
    </row>
    <row r="1563" spans="56:67" x14ac:dyDescent="0.25">
      <c r="BD1563" s="220"/>
      <c r="BO1563" s="220"/>
    </row>
    <row r="1564" spans="56:67" x14ac:dyDescent="0.25">
      <c r="BD1564" s="220"/>
      <c r="BO1564" s="220"/>
    </row>
    <row r="1565" spans="56:67" x14ac:dyDescent="0.25">
      <c r="BD1565" s="220"/>
      <c r="BO1565" s="220"/>
    </row>
    <row r="1566" spans="56:67" x14ac:dyDescent="0.25">
      <c r="BD1566" s="220"/>
      <c r="BO1566" s="220"/>
    </row>
    <row r="1567" spans="56:67" x14ac:dyDescent="0.25">
      <c r="BD1567" s="220"/>
      <c r="BO1567" s="220"/>
    </row>
    <row r="1568" spans="56:67" x14ac:dyDescent="0.25">
      <c r="BD1568" s="220"/>
      <c r="BO1568" s="220"/>
    </row>
    <row r="1569" spans="56:67" x14ac:dyDescent="0.25">
      <c r="BD1569" s="220"/>
      <c r="BO1569" s="220"/>
    </row>
    <row r="1570" spans="56:67" x14ac:dyDescent="0.25">
      <c r="BD1570" s="220"/>
      <c r="BO1570" s="220"/>
    </row>
    <row r="1571" spans="56:67" x14ac:dyDescent="0.25">
      <c r="BD1571" s="220"/>
      <c r="BO1571" s="220"/>
    </row>
    <row r="1572" spans="56:67" x14ac:dyDescent="0.25">
      <c r="BD1572" s="220"/>
      <c r="BO1572" s="220"/>
    </row>
    <row r="1573" spans="56:67" x14ac:dyDescent="0.25">
      <c r="BD1573" s="220"/>
      <c r="BO1573" s="220"/>
    </row>
    <row r="1574" spans="56:67" x14ac:dyDescent="0.25">
      <c r="BD1574" s="220"/>
      <c r="BO1574" s="220"/>
    </row>
    <row r="1575" spans="56:67" x14ac:dyDescent="0.25">
      <c r="BD1575" s="220"/>
      <c r="BO1575" s="220"/>
    </row>
    <row r="1576" spans="56:67" x14ac:dyDescent="0.25">
      <c r="BD1576" s="220"/>
      <c r="BO1576" s="220"/>
    </row>
    <row r="1577" spans="56:67" x14ac:dyDescent="0.25">
      <c r="BD1577" s="220"/>
      <c r="BO1577" s="220"/>
    </row>
    <row r="1578" spans="56:67" x14ac:dyDescent="0.25">
      <c r="BD1578" s="220"/>
      <c r="BO1578" s="220"/>
    </row>
    <row r="1579" spans="56:67" x14ac:dyDescent="0.25">
      <c r="BD1579" s="220"/>
      <c r="BO1579" s="220"/>
    </row>
    <row r="1580" spans="56:67" x14ac:dyDescent="0.25">
      <c r="BD1580" s="220"/>
      <c r="BO1580" s="220"/>
    </row>
    <row r="1581" spans="56:67" x14ac:dyDescent="0.25">
      <c r="BD1581" s="220"/>
      <c r="BO1581" s="220"/>
    </row>
    <row r="1582" spans="56:67" x14ac:dyDescent="0.25">
      <c r="BD1582" s="220"/>
      <c r="BO1582" s="220"/>
    </row>
    <row r="1583" spans="56:67" x14ac:dyDescent="0.25">
      <c r="BD1583" s="220"/>
      <c r="BO1583" s="220"/>
    </row>
    <row r="1584" spans="56:67" x14ac:dyDescent="0.25">
      <c r="BD1584" s="220"/>
      <c r="BO1584" s="220"/>
    </row>
    <row r="1585" spans="56:67" x14ac:dyDescent="0.25">
      <c r="BD1585" s="220"/>
      <c r="BO1585" s="220"/>
    </row>
    <row r="1586" spans="56:67" x14ac:dyDescent="0.25">
      <c r="BD1586" s="220"/>
      <c r="BO1586" s="220"/>
    </row>
    <row r="1587" spans="56:67" x14ac:dyDescent="0.25">
      <c r="BD1587" s="220"/>
      <c r="BO1587" s="220"/>
    </row>
    <row r="1588" spans="56:67" x14ac:dyDescent="0.25">
      <c r="BD1588" s="220"/>
      <c r="BO1588" s="220"/>
    </row>
    <row r="1589" spans="56:67" x14ac:dyDescent="0.25">
      <c r="BD1589" s="220"/>
      <c r="BO1589" s="220"/>
    </row>
    <row r="1590" spans="56:67" x14ac:dyDescent="0.25">
      <c r="BD1590" s="220"/>
      <c r="BO1590" s="220"/>
    </row>
    <row r="1591" spans="56:67" x14ac:dyDescent="0.25">
      <c r="BD1591" s="220"/>
      <c r="BO1591" s="220"/>
    </row>
    <row r="1592" spans="56:67" x14ac:dyDescent="0.25">
      <c r="BD1592" s="220"/>
      <c r="BO1592" s="220"/>
    </row>
    <row r="1593" spans="56:67" x14ac:dyDescent="0.25">
      <c r="BD1593" s="220"/>
      <c r="BO1593" s="220"/>
    </row>
    <row r="1594" spans="56:67" x14ac:dyDescent="0.25">
      <c r="BD1594" s="220"/>
      <c r="BO1594" s="220"/>
    </row>
    <row r="1595" spans="56:67" x14ac:dyDescent="0.25">
      <c r="BD1595" s="220"/>
      <c r="BO1595" s="220"/>
    </row>
    <row r="1596" spans="56:67" x14ac:dyDescent="0.25">
      <c r="BD1596" s="220"/>
      <c r="BO1596" s="220"/>
    </row>
    <row r="1597" spans="56:67" x14ac:dyDescent="0.25">
      <c r="BD1597" s="220"/>
      <c r="BO1597" s="220"/>
    </row>
    <row r="1598" spans="56:67" x14ac:dyDescent="0.25">
      <c r="BD1598" s="220"/>
      <c r="BO1598" s="220"/>
    </row>
    <row r="1599" spans="56:67" x14ac:dyDescent="0.25">
      <c r="BD1599" s="220"/>
      <c r="BO1599" s="220"/>
    </row>
    <row r="1600" spans="56:67" x14ac:dyDescent="0.25">
      <c r="BD1600" s="220"/>
      <c r="BO1600" s="220"/>
    </row>
    <row r="1601" spans="56:67" x14ac:dyDescent="0.25">
      <c r="BD1601" s="220"/>
      <c r="BO1601" s="220"/>
    </row>
    <row r="1602" spans="56:67" x14ac:dyDescent="0.25">
      <c r="BD1602" s="220"/>
      <c r="BO1602" s="220"/>
    </row>
    <row r="1603" spans="56:67" x14ac:dyDescent="0.25">
      <c r="BD1603" s="220"/>
      <c r="BO1603" s="220"/>
    </row>
    <row r="1604" spans="56:67" x14ac:dyDescent="0.25">
      <c r="BD1604" s="220"/>
      <c r="BO1604" s="220"/>
    </row>
    <row r="1605" spans="56:67" x14ac:dyDescent="0.25">
      <c r="BD1605" s="220"/>
      <c r="BO1605" s="220"/>
    </row>
    <row r="1606" spans="56:67" x14ac:dyDescent="0.25">
      <c r="BD1606" s="220"/>
      <c r="BO1606" s="220"/>
    </row>
    <row r="1607" spans="56:67" x14ac:dyDescent="0.25">
      <c r="BD1607" s="220"/>
      <c r="BO1607" s="220"/>
    </row>
    <row r="1608" spans="56:67" x14ac:dyDescent="0.25">
      <c r="BD1608" s="220"/>
      <c r="BO1608" s="220"/>
    </row>
    <row r="1609" spans="56:67" x14ac:dyDescent="0.25">
      <c r="BD1609" s="220"/>
      <c r="BO1609" s="220"/>
    </row>
    <row r="1610" spans="56:67" x14ac:dyDescent="0.25">
      <c r="BD1610" s="220"/>
      <c r="BO1610" s="220"/>
    </row>
    <row r="1611" spans="56:67" x14ac:dyDescent="0.25">
      <c r="BD1611" s="220"/>
      <c r="BO1611" s="220"/>
    </row>
    <row r="1612" spans="56:67" x14ac:dyDescent="0.25">
      <c r="BD1612" s="220"/>
      <c r="BO1612" s="220"/>
    </row>
    <row r="1613" spans="56:67" x14ac:dyDescent="0.25">
      <c r="BD1613" s="220"/>
      <c r="BO1613" s="220"/>
    </row>
    <row r="1614" spans="56:67" x14ac:dyDescent="0.25">
      <c r="BD1614" s="220"/>
      <c r="BO1614" s="220"/>
    </row>
    <row r="1615" spans="56:67" x14ac:dyDescent="0.25">
      <c r="BD1615" s="220"/>
      <c r="BO1615" s="220"/>
    </row>
    <row r="1616" spans="56:67" x14ac:dyDescent="0.25">
      <c r="BD1616" s="220"/>
      <c r="BO1616" s="220"/>
    </row>
    <row r="1617" spans="56:67" x14ac:dyDescent="0.25">
      <c r="BD1617" s="220"/>
      <c r="BO1617" s="220"/>
    </row>
    <row r="1618" spans="56:67" x14ac:dyDescent="0.25">
      <c r="BD1618" s="220"/>
      <c r="BO1618" s="220"/>
    </row>
    <row r="1619" spans="56:67" x14ac:dyDescent="0.25">
      <c r="BD1619" s="220"/>
      <c r="BO1619" s="220"/>
    </row>
    <row r="1620" spans="56:67" x14ac:dyDescent="0.25">
      <c r="BD1620" s="220"/>
      <c r="BO1620" s="220"/>
    </row>
    <row r="1621" spans="56:67" x14ac:dyDescent="0.25">
      <c r="BD1621" s="220"/>
      <c r="BO1621" s="220"/>
    </row>
    <row r="1622" spans="56:67" x14ac:dyDescent="0.25">
      <c r="BD1622" s="220"/>
      <c r="BO1622" s="220"/>
    </row>
    <row r="1623" spans="56:67" x14ac:dyDescent="0.25">
      <c r="BD1623" s="220"/>
      <c r="BO1623" s="220"/>
    </row>
    <row r="1624" spans="56:67" x14ac:dyDescent="0.25">
      <c r="BD1624" s="220"/>
      <c r="BO1624" s="220"/>
    </row>
    <row r="1625" spans="56:67" x14ac:dyDescent="0.25">
      <c r="BD1625" s="220"/>
      <c r="BO1625" s="220"/>
    </row>
    <row r="1626" spans="56:67" x14ac:dyDescent="0.25">
      <c r="BD1626" s="220"/>
      <c r="BO1626" s="220"/>
    </row>
    <row r="1627" spans="56:67" x14ac:dyDescent="0.25">
      <c r="BD1627" s="220"/>
      <c r="BO1627" s="220"/>
    </row>
    <row r="1628" spans="56:67" x14ac:dyDescent="0.25">
      <c r="BD1628" s="220"/>
      <c r="BO1628" s="220"/>
    </row>
    <row r="1629" spans="56:67" x14ac:dyDescent="0.25">
      <c r="BD1629" s="220"/>
      <c r="BO1629" s="220"/>
    </row>
    <row r="1630" spans="56:67" x14ac:dyDescent="0.25">
      <c r="BD1630" s="220"/>
      <c r="BO1630" s="220"/>
    </row>
    <row r="1631" spans="56:67" x14ac:dyDescent="0.25">
      <c r="BD1631" s="220"/>
      <c r="BO1631" s="220"/>
    </row>
    <row r="1632" spans="56:67" x14ac:dyDescent="0.25">
      <c r="BD1632" s="220"/>
      <c r="BO1632" s="220"/>
    </row>
    <row r="1633" spans="56:67" x14ac:dyDescent="0.25">
      <c r="BD1633" s="220"/>
      <c r="BO1633" s="220"/>
    </row>
    <row r="1634" spans="56:67" x14ac:dyDescent="0.25">
      <c r="BD1634" s="220"/>
      <c r="BO1634" s="220"/>
    </row>
    <row r="1635" spans="56:67" x14ac:dyDescent="0.25">
      <c r="BD1635" s="220"/>
      <c r="BO1635" s="220"/>
    </row>
    <row r="1636" spans="56:67" x14ac:dyDescent="0.25">
      <c r="BD1636" s="220"/>
      <c r="BO1636" s="220"/>
    </row>
    <row r="1637" spans="56:67" x14ac:dyDescent="0.25">
      <c r="BD1637" s="220"/>
      <c r="BO1637" s="220"/>
    </row>
    <row r="1638" spans="56:67" x14ac:dyDescent="0.25">
      <c r="BD1638" s="220"/>
      <c r="BO1638" s="220"/>
    </row>
    <row r="1639" spans="56:67" x14ac:dyDescent="0.25">
      <c r="BD1639" s="220"/>
      <c r="BO1639" s="220"/>
    </row>
    <row r="1640" spans="56:67" x14ac:dyDescent="0.25">
      <c r="BD1640" s="220"/>
      <c r="BO1640" s="220"/>
    </row>
    <row r="1641" spans="56:67" x14ac:dyDescent="0.25">
      <c r="BD1641" s="220"/>
      <c r="BO1641" s="220"/>
    </row>
    <row r="1642" spans="56:67" x14ac:dyDescent="0.25">
      <c r="BD1642" s="220"/>
      <c r="BO1642" s="220"/>
    </row>
    <row r="1643" spans="56:67" x14ac:dyDescent="0.25">
      <c r="BD1643" s="220"/>
      <c r="BO1643" s="220"/>
    </row>
    <row r="1644" spans="56:67" x14ac:dyDescent="0.25">
      <c r="BD1644" s="220"/>
      <c r="BO1644" s="220"/>
    </row>
    <row r="1645" spans="56:67" x14ac:dyDescent="0.25">
      <c r="BD1645" s="220"/>
      <c r="BO1645" s="220"/>
    </row>
    <row r="1646" spans="56:67" x14ac:dyDescent="0.25">
      <c r="BD1646" s="220"/>
      <c r="BO1646" s="220"/>
    </row>
    <row r="1647" spans="56:67" x14ac:dyDescent="0.25">
      <c r="BD1647" s="220"/>
      <c r="BO1647" s="220"/>
    </row>
    <row r="1648" spans="56:67" x14ac:dyDescent="0.25">
      <c r="BD1648" s="220"/>
      <c r="BO1648" s="220"/>
    </row>
    <row r="1649" spans="56:67" x14ac:dyDescent="0.25">
      <c r="BD1649" s="220"/>
      <c r="BO1649" s="220"/>
    </row>
    <row r="1650" spans="56:67" x14ac:dyDescent="0.25">
      <c r="BD1650" s="220"/>
      <c r="BO1650" s="220"/>
    </row>
    <row r="1651" spans="56:67" x14ac:dyDescent="0.25">
      <c r="BD1651" s="220"/>
      <c r="BO1651" s="220"/>
    </row>
    <row r="1652" spans="56:67" x14ac:dyDescent="0.25">
      <c r="BD1652" s="220"/>
      <c r="BO1652" s="220"/>
    </row>
    <row r="1653" spans="56:67" x14ac:dyDescent="0.25">
      <c r="BD1653" s="220"/>
      <c r="BO1653" s="220"/>
    </row>
    <row r="1654" spans="56:67" x14ac:dyDescent="0.25">
      <c r="BD1654" s="220"/>
      <c r="BO1654" s="220"/>
    </row>
    <row r="1655" spans="56:67" x14ac:dyDescent="0.25">
      <c r="BD1655" s="220"/>
      <c r="BO1655" s="220"/>
    </row>
    <row r="1656" spans="56:67" x14ac:dyDescent="0.25">
      <c r="BD1656" s="220"/>
      <c r="BO1656" s="220"/>
    </row>
    <row r="1657" spans="56:67" x14ac:dyDescent="0.25">
      <c r="BD1657" s="220"/>
      <c r="BO1657" s="220"/>
    </row>
    <row r="1658" spans="56:67" x14ac:dyDescent="0.25">
      <c r="BD1658" s="220"/>
      <c r="BO1658" s="220"/>
    </row>
    <row r="1659" spans="56:67" x14ac:dyDescent="0.25">
      <c r="BD1659" s="220"/>
      <c r="BO1659" s="220"/>
    </row>
    <row r="1660" spans="56:67" x14ac:dyDescent="0.25">
      <c r="BD1660" s="220"/>
      <c r="BO1660" s="220"/>
    </row>
    <row r="1661" spans="56:67" x14ac:dyDescent="0.25">
      <c r="BD1661" s="220"/>
      <c r="BO1661" s="220"/>
    </row>
    <row r="1662" spans="56:67" x14ac:dyDescent="0.25">
      <c r="BD1662" s="220"/>
      <c r="BO1662" s="220"/>
    </row>
    <row r="1663" spans="56:67" x14ac:dyDescent="0.25">
      <c r="BD1663" s="220"/>
      <c r="BO1663" s="220"/>
    </row>
    <row r="1664" spans="56:67" x14ac:dyDescent="0.25">
      <c r="BD1664" s="220"/>
      <c r="BO1664" s="220"/>
    </row>
    <row r="1665" spans="56:67" x14ac:dyDescent="0.25">
      <c r="BD1665" s="220"/>
      <c r="BO1665" s="220"/>
    </row>
    <row r="1666" spans="56:67" x14ac:dyDescent="0.25">
      <c r="BD1666" s="220"/>
      <c r="BO1666" s="220"/>
    </row>
    <row r="1667" spans="56:67" x14ac:dyDescent="0.25">
      <c r="BD1667" s="220"/>
      <c r="BO1667" s="220"/>
    </row>
    <row r="1668" spans="56:67" x14ac:dyDescent="0.25">
      <c r="BD1668" s="220"/>
      <c r="BO1668" s="220"/>
    </row>
    <row r="1669" spans="56:67" x14ac:dyDescent="0.25">
      <c r="BD1669" s="220"/>
      <c r="BO1669" s="220"/>
    </row>
    <row r="1670" spans="56:67" x14ac:dyDescent="0.25">
      <c r="BD1670" s="220"/>
      <c r="BO1670" s="220"/>
    </row>
    <row r="1671" spans="56:67" x14ac:dyDescent="0.25">
      <c r="BD1671" s="220"/>
      <c r="BO1671" s="220"/>
    </row>
    <row r="1672" spans="56:67" x14ac:dyDescent="0.25">
      <c r="BD1672" s="220"/>
      <c r="BO1672" s="220"/>
    </row>
    <row r="1673" spans="56:67" x14ac:dyDescent="0.25">
      <c r="BD1673" s="220"/>
      <c r="BO1673" s="220"/>
    </row>
    <row r="1674" spans="56:67" x14ac:dyDescent="0.25">
      <c r="BD1674" s="220"/>
      <c r="BO1674" s="220"/>
    </row>
    <row r="1675" spans="56:67" x14ac:dyDescent="0.25">
      <c r="BD1675" s="220"/>
      <c r="BO1675" s="220"/>
    </row>
    <row r="1676" spans="56:67" x14ac:dyDescent="0.25">
      <c r="BD1676" s="220"/>
      <c r="BO1676" s="220"/>
    </row>
    <row r="1677" spans="56:67" x14ac:dyDescent="0.25">
      <c r="BD1677" s="220"/>
      <c r="BO1677" s="220"/>
    </row>
    <row r="1678" spans="56:67" x14ac:dyDescent="0.25">
      <c r="BD1678" s="220"/>
      <c r="BO1678" s="220"/>
    </row>
    <row r="1679" spans="56:67" x14ac:dyDescent="0.25">
      <c r="BD1679" s="220"/>
      <c r="BO1679" s="220"/>
    </row>
    <row r="1680" spans="56:67" x14ac:dyDescent="0.25">
      <c r="BD1680" s="220"/>
      <c r="BO1680" s="220"/>
    </row>
    <row r="1681" spans="56:67" x14ac:dyDescent="0.25">
      <c r="BD1681" s="220"/>
      <c r="BO1681" s="220"/>
    </row>
    <row r="1682" spans="56:67" x14ac:dyDescent="0.25">
      <c r="BD1682" s="220"/>
      <c r="BO1682" s="220"/>
    </row>
    <row r="1683" spans="56:67" x14ac:dyDescent="0.25">
      <c r="BD1683" s="220"/>
      <c r="BO1683" s="220"/>
    </row>
    <row r="1684" spans="56:67" x14ac:dyDescent="0.25">
      <c r="BD1684" s="220"/>
      <c r="BO1684" s="220"/>
    </row>
    <row r="1685" spans="56:67" x14ac:dyDescent="0.25">
      <c r="BD1685" s="220"/>
      <c r="BO1685" s="220"/>
    </row>
    <row r="1686" spans="56:67" x14ac:dyDescent="0.25">
      <c r="BD1686" s="220"/>
      <c r="BO1686" s="220"/>
    </row>
    <row r="1687" spans="56:67" x14ac:dyDescent="0.25">
      <c r="BD1687" s="220"/>
      <c r="BO1687" s="220"/>
    </row>
    <row r="1688" spans="56:67" x14ac:dyDescent="0.25">
      <c r="BD1688" s="220"/>
      <c r="BO1688" s="220"/>
    </row>
    <row r="1689" spans="56:67" x14ac:dyDescent="0.25">
      <c r="BD1689" s="220"/>
      <c r="BO1689" s="220"/>
    </row>
    <row r="1690" spans="56:67" x14ac:dyDescent="0.25">
      <c r="BD1690" s="220"/>
      <c r="BO1690" s="220"/>
    </row>
    <row r="1691" spans="56:67" x14ac:dyDescent="0.25">
      <c r="BD1691" s="220"/>
      <c r="BO1691" s="220"/>
    </row>
    <row r="1692" spans="56:67" x14ac:dyDescent="0.25">
      <c r="BD1692" s="220"/>
      <c r="BO1692" s="220"/>
    </row>
    <row r="1693" spans="56:67" x14ac:dyDescent="0.25">
      <c r="BD1693" s="220"/>
      <c r="BO1693" s="220"/>
    </row>
    <row r="1694" spans="56:67" x14ac:dyDescent="0.25">
      <c r="BD1694" s="220"/>
      <c r="BO1694" s="220"/>
    </row>
    <row r="1695" spans="56:67" x14ac:dyDescent="0.25">
      <c r="BD1695" s="220"/>
      <c r="BO1695" s="220"/>
    </row>
    <row r="1696" spans="56:67" x14ac:dyDescent="0.25">
      <c r="BD1696" s="220"/>
      <c r="BO1696" s="220"/>
    </row>
    <row r="1697" spans="56:67" x14ac:dyDescent="0.25">
      <c r="BD1697" s="220"/>
      <c r="BO1697" s="220"/>
    </row>
    <row r="1698" spans="56:67" x14ac:dyDescent="0.25">
      <c r="BD1698" s="220"/>
      <c r="BO1698" s="220"/>
    </row>
    <row r="1699" spans="56:67" x14ac:dyDescent="0.25">
      <c r="BD1699" s="220"/>
      <c r="BO1699" s="220"/>
    </row>
    <row r="1700" spans="56:67" x14ac:dyDescent="0.25">
      <c r="BD1700" s="220"/>
      <c r="BO1700" s="220"/>
    </row>
    <row r="1701" spans="56:67" x14ac:dyDescent="0.25">
      <c r="BD1701" s="220"/>
      <c r="BO1701" s="220"/>
    </row>
    <row r="1702" spans="56:67" x14ac:dyDescent="0.25">
      <c r="BD1702" s="220"/>
      <c r="BO1702" s="220"/>
    </row>
    <row r="1703" spans="56:67" x14ac:dyDescent="0.25">
      <c r="BD1703" s="220"/>
      <c r="BO1703" s="220"/>
    </row>
    <row r="1704" spans="56:67" x14ac:dyDescent="0.25">
      <c r="BD1704" s="220"/>
      <c r="BO1704" s="220"/>
    </row>
    <row r="1705" spans="56:67" x14ac:dyDescent="0.25">
      <c r="BD1705" s="220"/>
      <c r="BO1705" s="220"/>
    </row>
    <row r="1706" spans="56:67" x14ac:dyDescent="0.25">
      <c r="BD1706" s="220"/>
      <c r="BO1706" s="220"/>
    </row>
    <row r="1707" spans="56:67" x14ac:dyDescent="0.25">
      <c r="BD1707" s="220"/>
      <c r="BO1707" s="220"/>
    </row>
    <row r="1708" spans="56:67" x14ac:dyDescent="0.25">
      <c r="BD1708" s="220"/>
      <c r="BO1708" s="220"/>
    </row>
    <row r="1709" spans="56:67" x14ac:dyDescent="0.25">
      <c r="BD1709" s="220"/>
      <c r="BO1709" s="220"/>
    </row>
    <row r="1710" spans="56:67" x14ac:dyDescent="0.25">
      <c r="BD1710" s="220"/>
      <c r="BO1710" s="220"/>
    </row>
    <row r="1711" spans="56:67" x14ac:dyDescent="0.25">
      <c r="BD1711" s="220"/>
      <c r="BO1711" s="220"/>
    </row>
    <row r="1712" spans="56:67" x14ac:dyDescent="0.25">
      <c r="BD1712" s="220"/>
      <c r="BO1712" s="220"/>
    </row>
    <row r="1713" spans="56:67" x14ac:dyDescent="0.25">
      <c r="BD1713" s="220"/>
      <c r="BO1713" s="220"/>
    </row>
    <row r="1714" spans="56:67" x14ac:dyDescent="0.25">
      <c r="BD1714" s="220"/>
      <c r="BO1714" s="220"/>
    </row>
    <row r="1715" spans="56:67" x14ac:dyDescent="0.25">
      <c r="BD1715" s="220"/>
      <c r="BO1715" s="220"/>
    </row>
    <row r="1716" spans="56:67" x14ac:dyDescent="0.25">
      <c r="BD1716" s="220"/>
      <c r="BO1716" s="220"/>
    </row>
    <row r="1717" spans="56:67" x14ac:dyDescent="0.25">
      <c r="BD1717" s="220"/>
      <c r="BO1717" s="220"/>
    </row>
    <row r="1718" spans="56:67" x14ac:dyDescent="0.25">
      <c r="BD1718" s="220"/>
      <c r="BO1718" s="220"/>
    </row>
    <row r="1719" spans="56:67" x14ac:dyDescent="0.25">
      <c r="BD1719" s="220"/>
      <c r="BO1719" s="220"/>
    </row>
    <row r="1720" spans="56:67" x14ac:dyDescent="0.25">
      <c r="BD1720" s="220"/>
      <c r="BO1720" s="220"/>
    </row>
    <row r="1721" spans="56:67" x14ac:dyDescent="0.25">
      <c r="BD1721" s="220"/>
      <c r="BO1721" s="220"/>
    </row>
    <row r="1722" spans="56:67" x14ac:dyDescent="0.25">
      <c r="BD1722" s="220"/>
      <c r="BO1722" s="220"/>
    </row>
    <row r="1723" spans="56:67" x14ac:dyDescent="0.25">
      <c r="BD1723" s="220"/>
      <c r="BO1723" s="220"/>
    </row>
    <row r="1724" spans="56:67" x14ac:dyDescent="0.25">
      <c r="BD1724" s="220"/>
      <c r="BO1724" s="220"/>
    </row>
    <row r="1725" spans="56:67" x14ac:dyDescent="0.25">
      <c r="BD1725" s="220"/>
      <c r="BO1725" s="220"/>
    </row>
    <row r="1726" spans="56:67" x14ac:dyDescent="0.25">
      <c r="BD1726" s="220"/>
      <c r="BO1726" s="220"/>
    </row>
    <row r="1727" spans="56:67" x14ac:dyDescent="0.25">
      <c r="BD1727" s="220"/>
      <c r="BO1727" s="220"/>
    </row>
    <row r="1728" spans="56:67" x14ac:dyDescent="0.25">
      <c r="BD1728" s="220"/>
      <c r="BO1728" s="220"/>
    </row>
    <row r="1729" spans="56:67" x14ac:dyDescent="0.25">
      <c r="BD1729" s="220"/>
      <c r="BO1729" s="220"/>
    </row>
    <row r="1730" spans="56:67" x14ac:dyDescent="0.25">
      <c r="BD1730" s="220"/>
      <c r="BO1730" s="220"/>
    </row>
    <row r="1731" spans="56:67" x14ac:dyDescent="0.25">
      <c r="BD1731" s="220"/>
      <c r="BO1731" s="220"/>
    </row>
    <row r="1732" spans="56:67" x14ac:dyDescent="0.25">
      <c r="BD1732" s="220"/>
      <c r="BO1732" s="220"/>
    </row>
    <row r="1733" spans="56:67" x14ac:dyDescent="0.25">
      <c r="BD1733" s="220"/>
      <c r="BO1733" s="220"/>
    </row>
    <row r="1734" spans="56:67" x14ac:dyDescent="0.25">
      <c r="BD1734" s="220"/>
      <c r="BO1734" s="220"/>
    </row>
    <row r="1735" spans="56:67" x14ac:dyDescent="0.25">
      <c r="BD1735" s="220"/>
      <c r="BO1735" s="220"/>
    </row>
    <row r="1736" spans="56:67" x14ac:dyDescent="0.25">
      <c r="BD1736" s="220"/>
      <c r="BO1736" s="220"/>
    </row>
    <row r="1737" spans="56:67" x14ac:dyDescent="0.25">
      <c r="BD1737" s="220"/>
      <c r="BO1737" s="220"/>
    </row>
    <row r="1738" spans="56:67" x14ac:dyDescent="0.25">
      <c r="BD1738" s="220"/>
      <c r="BO1738" s="220"/>
    </row>
    <row r="1739" spans="56:67" x14ac:dyDescent="0.25">
      <c r="BD1739" s="220"/>
      <c r="BO1739" s="220"/>
    </row>
    <row r="1740" spans="56:67" x14ac:dyDescent="0.25">
      <c r="BD1740" s="220"/>
      <c r="BO1740" s="220"/>
    </row>
    <row r="1741" spans="56:67" x14ac:dyDescent="0.25">
      <c r="BD1741" s="220"/>
      <c r="BO1741" s="220"/>
    </row>
    <row r="1742" spans="56:67" x14ac:dyDescent="0.25">
      <c r="BD1742" s="220"/>
      <c r="BO1742" s="220"/>
    </row>
    <row r="1743" spans="56:67" x14ac:dyDescent="0.25">
      <c r="BD1743" s="220"/>
      <c r="BO1743" s="220"/>
    </row>
    <row r="1744" spans="56:67" x14ac:dyDescent="0.25">
      <c r="BD1744" s="220"/>
      <c r="BO1744" s="220"/>
    </row>
    <row r="1745" spans="56:67" x14ac:dyDescent="0.25">
      <c r="BD1745" s="220"/>
      <c r="BO1745" s="220"/>
    </row>
    <row r="1746" spans="56:67" x14ac:dyDescent="0.25">
      <c r="BD1746" s="220"/>
      <c r="BO1746" s="220"/>
    </row>
    <row r="1747" spans="56:67" x14ac:dyDescent="0.25">
      <c r="BD1747" s="220"/>
      <c r="BO1747" s="220"/>
    </row>
    <row r="1748" spans="56:67" x14ac:dyDescent="0.25">
      <c r="BD1748" s="220"/>
      <c r="BO1748" s="220"/>
    </row>
    <row r="1749" spans="56:67" x14ac:dyDescent="0.25">
      <c r="BD1749" s="220"/>
      <c r="BO1749" s="220"/>
    </row>
    <row r="1750" spans="56:67" x14ac:dyDescent="0.25">
      <c r="BD1750" s="220"/>
      <c r="BO1750" s="220"/>
    </row>
    <row r="1751" spans="56:67" x14ac:dyDescent="0.25">
      <c r="BD1751" s="220"/>
      <c r="BO1751" s="220"/>
    </row>
    <row r="1752" spans="56:67" x14ac:dyDescent="0.25">
      <c r="BD1752" s="220"/>
      <c r="BO1752" s="220"/>
    </row>
    <row r="1753" spans="56:67" x14ac:dyDescent="0.25">
      <c r="BD1753" s="220"/>
      <c r="BO1753" s="220"/>
    </row>
    <row r="1754" spans="56:67" x14ac:dyDescent="0.25">
      <c r="BD1754" s="220"/>
      <c r="BO1754" s="220"/>
    </row>
    <row r="1755" spans="56:67" x14ac:dyDescent="0.25">
      <c r="BD1755" s="220"/>
      <c r="BO1755" s="220"/>
    </row>
    <row r="1756" spans="56:67" x14ac:dyDescent="0.25">
      <c r="BD1756" s="220"/>
      <c r="BO1756" s="220"/>
    </row>
    <row r="1757" spans="56:67" x14ac:dyDescent="0.25">
      <c r="BD1757" s="220"/>
      <c r="BO1757" s="220"/>
    </row>
    <row r="1758" spans="56:67" x14ac:dyDescent="0.25">
      <c r="BD1758" s="220"/>
      <c r="BO1758" s="220"/>
    </row>
    <row r="1759" spans="56:67" x14ac:dyDescent="0.25">
      <c r="BD1759" s="220"/>
      <c r="BO1759" s="220"/>
    </row>
    <row r="1760" spans="56:67" x14ac:dyDescent="0.25">
      <c r="BD1760" s="220"/>
      <c r="BO1760" s="220"/>
    </row>
    <row r="1761" spans="56:67" x14ac:dyDescent="0.25">
      <c r="BD1761" s="220"/>
      <c r="BO1761" s="220"/>
    </row>
    <row r="1762" spans="56:67" x14ac:dyDescent="0.25">
      <c r="BD1762" s="220"/>
      <c r="BO1762" s="220"/>
    </row>
    <row r="1763" spans="56:67" x14ac:dyDescent="0.25">
      <c r="BD1763" s="220"/>
      <c r="BO1763" s="220"/>
    </row>
    <row r="1764" spans="56:67" x14ac:dyDescent="0.25">
      <c r="BD1764" s="220"/>
      <c r="BO1764" s="220"/>
    </row>
    <row r="1765" spans="56:67" x14ac:dyDescent="0.25">
      <c r="BD1765" s="220"/>
      <c r="BO1765" s="220"/>
    </row>
    <row r="1766" spans="56:67" x14ac:dyDescent="0.25">
      <c r="BD1766" s="220"/>
      <c r="BO1766" s="220"/>
    </row>
    <row r="1767" spans="56:67" x14ac:dyDescent="0.25">
      <c r="BD1767" s="220"/>
      <c r="BO1767" s="220"/>
    </row>
    <row r="1768" spans="56:67" x14ac:dyDescent="0.25">
      <c r="BD1768" s="220"/>
      <c r="BO1768" s="220"/>
    </row>
    <row r="1769" spans="56:67" x14ac:dyDescent="0.25">
      <c r="BD1769" s="220"/>
      <c r="BO1769" s="220"/>
    </row>
    <row r="1770" spans="56:67" x14ac:dyDescent="0.25">
      <c r="BD1770" s="220"/>
      <c r="BO1770" s="220"/>
    </row>
    <row r="1771" spans="56:67" x14ac:dyDescent="0.25">
      <c r="BD1771" s="220"/>
      <c r="BO1771" s="220"/>
    </row>
    <row r="1772" spans="56:67" x14ac:dyDescent="0.25">
      <c r="BD1772" s="220"/>
      <c r="BO1772" s="220"/>
    </row>
    <row r="1773" spans="56:67" x14ac:dyDescent="0.25">
      <c r="BD1773" s="220"/>
      <c r="BO1773" s="220"/>
    </row>
    <row r="1774" spans="56:67" x14ac:dyDescent="0.25">
      <c r="BD1774" s="220"/>
      <c r="BO1774" s="220"/>
    </row>
    <row r="1775" spans="56:67" x14ac:dyDescent="0.25">
      <c r="BD1775" s="220"/>
      <c r="BO1775" s="220"/>
    </row>
    <row r="1776" spans="56:67" x14ac:dyDescent="0.25">
      <c r="BD1776" s="220"/>
      <c r="BO1776" s="220"/>
    </row>
    <row r="1777" spans="56:67" x14ac:dyDescent="0.25">
      <c r="BD1777" s="220"/>
      <c r="BO1777" s="220"/>
    </row>
    <row r="1778" spans="56:67" x14ac:dyDescent="0.25">
      <c r="BD1778" s="220"/>
      <c r="BO1778" s="220"/>
    </row>
    <row r="1779" spans="56:67" x14ac:dyDescent="0.25">
      <c r="BD1779" s="220"/>
      <c r="BO1779" s="220"/>
    </row>
    <row r="1780" spans="56:67" x14ac:dyDescent="0.25">
      <c r="BD1780" s="220"/>
      <c r="BO1780" s="220"/>
    </row>
    <row r="1781" spans="56:67" x14ac:dyDescent="0.25">
      <c r="BD1781" s="220"/>
      <c r="BO1781" s="220"/>
    </row>
    <row r="1782" spans="56:67" x14ac:dyDescent="0.25">
      <c r="BD1782" s="220"/>
      <c r="BO1782" s="220"/>
    </row>
    <row r="1783" spans="56:67" x14ac:dyDescent="0.25">
      <c r="BD1783" s="220"/>
      <c r="BO1783" s="220"/>
    </row>
    <row r="1784" spans="56:67" x14ac:dyDescent="0.25">
      <c r="BD1784" s="220"/>
      <c r="BO1784" s="220"/>
    </row>
    <row r="1785" spans="56:67" x14ac:dyDescent="0.25">
      <c r="BD1785" s="220"/>
      <c r="BO1785" s="220"/>
    </row>
    <row r="1786" spans="56:67" x14ac:dyDescent="0.25">
      <c r="BD1786" s="220"/>
      <c r="BO1786" s="220"/>
    </row>
    <row r="1787" spans="56:67" x14ac:dyDescent="0.25">
      <c r="BD1787" s="220"/>
      <c r="BO1787" s="220"/>
    </row>
    <row r="1788" spans="56:67" x14ac:dyDescent="0.25">
      <c r="BD1788" s="220"/>
      <c r="BO1788" s="220"/>
    </row>
    <row r="1789" spans="56:67" x14ac:dyDescent="0.25">
      <c r="BD1789" s="220"/>
      <c r="BO1789" s="220"/>
    </row>
    <row r="1790" spans="56:67" x14ac:dyDescent="0.25">
      <c r="BD1790" s="220"/>
      <c r="BO1790" s="220"/>
    </row>
    <row r="1791" spans="56:67" x14ac:dyDescent="0.25">
      <c r="BD1791" s="220"/>
      <c r="BO1791" s="220"/>
    </row>
    <row r="1792" spans="56:67" x14ac:dyDescent="0.25">
      <c r="BD1792" s="220"/>
      <c r="BO1792" s="220"/>
    </row>
    <row r="1793" spans="56:67" x14ac:dyDescent="0.25">
      <c r="BD1793" s="220"/>
      <c r="BO1793" s="220"/>
    </row>
    <row r="1794" spans="56:67" x14ac:dyDescent="0.25">
      <c r="BD1794" s="220"/>
      <c r="BO1794" s="220"/>
    </row>
    <row r="1795" spans="56:67" x14ac:dyDescent="0.25">
      <c r="BD1795" s="220"/>
      <c r="BO1795" s="220"/>
    </row>
    <row r="1796" spans="56:67" x14ac:dyDescent="0.25">
      <c r="BD1796" s="220"/>
      <c r="BO1796" s="220"/>
    </row>
    <row r="1797" spans="56:67" x14ac:dyDescent="0.25">
      <c r="BD1797" s="220"/>
      <c r="BO1797" s="220"/>
    </row>
    <row r="1798" spans="56:67" x14ac:dyDescent="0.25">
      <c r="BD1798" s="220"/>
      <c r="BO1798" s="220"/>
    </row>
    <row r="1799" spans="56:67" x14ac:dyDescent="0.25">
      <c r="BD1799" s="220"/>
      <c r="BO1799" s="220"/>
    </row>
    <row r="1800" spans="56:67" x14ac:dyDescent="0.25">
      <c r="BD1800" s="220"/>
      <c r="BO1800" s="220"/>
    </row>
    <row r="1801" spans="56:67" x14ac:dyDescent="0.25">
      <c r="BD1801" s="220"/>
      <c r="BO1801" s="220"/>
    </row>
    <row r="1802" spans="56:67" x14ac:dyDescent="0.25">
      <c r="BD1802" s="220"/>
      <c r="BO1802" s="220"/>
    </row>
    <row r="1803" spans="56:67" x14ac:dyDescent="0.25">
      <c r="BD1803" s="220"/>
      <c r="BO1803" s="220"/>
    </row>
    <row r="1804" spans="56:67" x14ac:dyDescent="0.25">
      <c r="BD1804" s="220"/>
      <c r="BO1804" s="220"/>
    </row>
    <row r="1805" spans="56:67" x14ac:dyDescent="0.25">
      <c r="BD1805" s="220"/>
      <c r="BO1805" s="220"/>
    </row>
    <row r="1806" spans="56:67" x14ac:dyDescent="0.25">
      <c r="BD1806" s="220"/>
      <c r="BO1806" s="220"/>
    </row>
    <row r="1807" spans="56:67" x14ac:dyDescent="0.25">
      <c r="BD1807" s="220"/>
      <c r="BO1807" s="220"/>
    </row>
    <row r="1808" spans="56:67" x14ac:dyDescent="0.25">
      <c r="BD1808" s="220"/>
      <c r="BO1808" s="220"/>
    </row>
    <row r="1809" spans="56:67" x14ac:dyDescent="0.25">
      <c r="BD1809" s="220"/>
      <c r="BO1809" s="220"/>
    </row>
    <row r="1810" spans="56:67" x14ac:dyDescent="0.25">
      <c r="BD1810" s="220"/>
      <c r="BO1810" s="220"/>
    </row>
    <row r="1811" spans="56:67" x14ac:dyDescent="0.25">
      <c r="BD1811" s="220"/>
      <c r="BO1811" s="220"/>
    </row>
    <row r="1812" spans="56:67" x14ac:dyDescent="0.25">
      <c r="BD1812" s="220"/>
      <c r="BO1812" s="220"/>
    </row>
    <row r="1813" spans="56:67" x14ac:dyDescent="0.25">
      <c r="BD1813" s="220"/>
      <c r="BO1813" s="220"/>
    </row>
    <row r="1814" spans="56:67" x14ac:dyDescent="0.25">
      <c r="BD1814" s="220"/>
      <c r="BO1814" s="220"/>
    </row>
    <row r="1815" spans="56:67" x14ac:dyDescent="0.25">
      <c r="BD1815" s="220"/>
      <c r="BO1815" s="220"/>
    </row>
    <row r="1816" spans="56:67" x14ac:dyDescent="0.25">
      <c r="BD1816" s="220"/>
      <c r="BO1816" s="220"/>
    </row>
    <row r="1817" spans="56:67" x14ac:dyDescent="0.25">
      <c r="BD1817" s="220"/>
      <c r="BO1817" s="220"/>
    </row>
    <row r="1818" spans="56:67" x14ac:dyDescent="0.25">
      <c r="BD1818" s="220"/>
      <c r="BO1818" s="220"/>
    </row>
    <row r="1819" spans="56:67" x14ac:dyDescent="0.25">
      <c r="BD1819" s="220"/>
      <c r="BO1819" s="220"/>
    </row>
    <row r="1820" spans="56:67" x14ac:dyDescent="0.25">
      <c r="BD1820" s="220"/>
      <c r="BO1820" s="220"/>
    </row>
    <row r="1821" spans="56:67" x14ac:dyDescent="0.25">
      <c r="BD1821" s="220"/>
      <c r="BO1821" s="22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60</vt:i4>
      </vt:variant>
    </vt:vector>
  </HeadingPairs>
  <TitlesOfParts>
    <vt:vector size="64" baseType="lpstr">
      <vt:lpstr>Dashboard</vt:lpstr>
      <vt:lpstr>PERT</vt:lpstr>
      <vt:lpstr>Calculations</vt:lpstr>
      <vt:lpstr>ToU</vt:lpstr>
      <vt:lpstr>ArrowColor</vt:lpstr>
      <vt:lpstr>BaseChartArea</vt:lpstr>
      <vt:lpstr>clearArea1</vt:lpstr>
      <vt:lpstr>clearArea2</vt:lpstr>
      <vt:lpstr>ColorsRange</vt:lpstr>
      <vt:lpstr>connectionType</vt:lpstr>
      <vt:lpstr>countall</vt:lpstr>
      <vt:lpstr>Critical</vt:lpstr>
      <vt:lpstr>DependentsIndexRange</vt:lpstr>
      <vt:lpstr>DependentsNodeRange</vt:lpstr>
      <vt:lpstr>DirectionSelector</vt:lpstr>
      <vt:lpstr>DirectPrecedentRange</vt:lpstr>
      <vt:lpstr>Duration</vt:lpstr>
      <vt:lpstr>ErrorCount</vt:lpstr>
      <vt:lpstr>FreePositions</vt:lpstr>
      <vt:lpstr>GapXDiff</vt:lpstr>
      <vt:lpstr>GapYDiff</vt:lpstr>
      <vt:lpstr>glowSh</vt:lpstr>
      <vt:lpstr>GridCombinedRange</vt:lpstr>
      <vt:lpstr>GridXRange</vt:lpstr>
      <vt:lpstr>GridYRange</vt:lpstr>
      <vt:lpstr>Highlight</vt:lpstr>
      <vt:lpstr>IDSourceRange</vt:lpstr>
      <vt:lpstr>Information</vt:lpstr>
      <vt:lpstr>ManualCoordinates</vt:lpstr>
      <vt:lpstr>MaxColumn</vt:lpstr>
      <vt:lpstr>MaxRow</vt:lpstr>
      <vt:lpstr>NextIDFormula</vt:lpstr>
      <vt:lpstr>NextIDSourceRange</vt:lpstr>
      <vt:lpstr>overlap</vt:lpstr>
      <vt:lpstr>phaseCount</vt:lpstr>
      <vt:lpstr>phaseName</vt:lpstr>
      <vt:lpstr>PhasesCoordinants</vt:lpstr>
      <vt:lpstr>ToU!Print_Area</vt:lpstr>
      <vt:lpstr>Dashboard!Print_Titles</vt:lpstr>
      <vt:lpstr>ProcessIndex</vt:lpstr>
      <vt:lpstr>ProcessOrderFallback</vt:lpstr>
      <vt:lpstr>ProcessOrderRange</vt:lpstr>
      <vt:lpstr>regularSh</vt:lpstr>
      <vt:lpstr>ShapeColorRange</vt:lpstr>
      <vt:lpstr>ShapeFontColor</vt:lpstr>
      <vt:lpstr>ShapeFontSize</vt:lpstr>
      <vt:lpstr>ShapeHeight</vt:lpstr>
      <vt:lpstr>ShapeHeightRange</vt:lpstr>
      <vt:lpstr>ShapesList</vt:lpstr>
      <vt:lpstr>ShapeTextRange</vt:lpstr>
      <vt:lpstr>ShapeTypeRange</vt:lpstr>
      <vt:lpstr>ShapeWidth</vt:lpstr>
      <vt:lpstr>ShapeWidthRange</vt:lpstr>
      <vt:lpstr>ShapeXRange</vt:lpstr>
      <vt:lpstr>ShapeYRange</vt:lpstr>
      <vt:lpstr>StartGridX</vt:lpstr>
      <vt:lpstr>StartGridY</vt:lpstr>
      <vt:lpstr>StartShapeIndex</vt:lpstr>
      <vt:lpstr>StartX</vt:lpstr>
      <vt:lpstr>StartY</vt:lpstr>
      <vt:lpstr>TasksTimes</vt:lpstr>
      <vt:lpstr>TotalDependentsRange</vt:lpstr>
      <vt:lpstr>TotalPrecedentsRange</vt:lpstr>
      <vt:lpstr>ValidRange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2021-10-27T13:19:05Z</cp:lastPrinted>
  <dcterms:created xsi:type="dcterms:W3CDTF">2019-11-27T13:03:14Z</dcterms:created>
  <dcterms:modified xsi:type="dcterms:W3CDTF">2022-06-22T12:35:49Z</dcterms:modified>
  <dc:title>PERT Chart Generator V2 Template</dc:title>
  <dc:subject>PERT Chart Generator V2</dc:subject>
  <dc:description>PERT Chart Generator V2 template by Master Productivity Kit — masterproductivitykit.com</dc:description>
  <cp:keywords>Master Productivity Kit, Excel template, Google Sheets template</cp:keywords>
  <cp:category>Business Template</cp:category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reateFlowchart_1" visible="true" label="CreateFlowchart" imageMso="ListMacros" onAction="CreateFlowchart"/>
      </mso:documentControls>
    </mso:qat>
  </mso:ribbon>
</mso:customUI>
</file>