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4948313-A65E-4107-8C79-283D93D15EA6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CY_Actual!$B$2:$Q$43</definedName>
    <definedName name="_xlnm.Print_Area" localSheetId="5">CY_Actual_Cumulative!$B$2:$Q$43</definedName>
    <definedName name="_xlnm.Print_Area" localSheetId="3">CY_Target!$B$2:$Q$43</definedName>
    <definedName name="_xlnm.Print_Area" localSheetId="6">CY_Target_Cumulative!$B$2:$Q$43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Monthly_Analysis!$B$2:$Q$45</definedName>
    <definedName name="_xlnm.Print_Area" localSheetId="4">PY_Actual!$B$2:$Q$43</definedName>
    <definedName name="_xlnm.Print_Area" localSheetId="7">PY_Actual_Cumulative!$B$2:$Q$43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25" l="1" a="1"/>
  <c r="L18" i="25" s="1"/>
  <c r="T7" i="25" a="1"/>
  <c r="T7" i="25" s="1"/>
  <c r="N27" i="25" a="1"/>
  <c r="N27" i="25" s="1"/>
  <c r="O27" i="25" s="1"/>
  <c r="N26" i="25" a="1"/>
  <c r="N26" i="25" s="1"/>
  <c r="O26" i="25" s="1"/>
  <c r="N25" i="25" a="1"/>
  <c r="N25" i="25" s="1"/>
  <c r="O25" i="25" s="1"/>
  <c r="N24" i="25" a="1"/>
  <c r="N24" i="25" s="1"/>
  <c r="P24" i="25" s="1"/>
  <c r="N23" i="25" a="1"/>
  <c r="N23" i="25" s="1"/>
  <c r="O23" i="25" s="1"/>
  <c r="N22" i="25" a="1"/>
  <c r="N22" i="25" s="1"/>
  <c r="O22" i="25" s="1"/>
  <c r="N21" i="25" a="1"/>
  <c r="N21" i="25" s="1"/>
  <c r="N20" i="25" a="1"/>
  <c r="N20" i="25" s="1"/>
  <c r="O20" i="25" s="1"/>
  <c r="N19" i="25" a="1"/>
  <c r="N19" i="25" s="1"/>
  <c r="O19" i="25" s="1"/>
  <c r="N18" i="25" a="1"/>
  <c r="N18" i="25" s="1"/>
  <c r="O18" i="25" s="1"/>
  <c r="N17" i="25" a="1"/>
  <c r="N17" i="25" s="1"/>
  <c r="P17" i="25" s="1"/>
  <c r="N16" i="25" a="1"/>
  <c r="N16" i="25" s="1"/>
  <c r="P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N8" i="25" a="1"/>
  <c r="N8" i="25" s="1"/>
  <c r="P8" i="25" s="1"/>
  <c r="N7" i="25" a="1"/>
  <c r="N7" i="25" s="1"/>
  <c r="E28" i="16"/>
  <c r="D28" i="16"/>
  <c r="C28" i="16"/>
  <c r="B28" i="16"/>
  <c r="E27" i="16"/>
  <c r="D27" i="16"/>
  <c r="C27" i="16"/>
  <c r="B27" i="16"/>
  <c r="E26" i="16"/>
  <c r="D26" i="16"/>
  <c r="C26" i="16"/>
  <c r="B26" i="16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6" i="32"/>
  <c r="D26" i="32"/>
  <c r="N26" i="32" s="1"/>
  <c r="C26" i="32"/>
  <c r="B26" i="32"/>
  <c r="E25" i="32"/>
  <c r="D25" i="32"/>
  <c r="L25" i="32" s="1"/>
  <c r="C25" i="32"/>
  <c r="B25" i="32"/>
  <c r="E24" i="32"/>
  <c r="D24" i="32"/>
  <c r="N24" i="32" s="1"/>
  <c r="C24" i="32"/>
  <c r="B24" i="32"/>
  <c r="E23" i="32"/>
  <c r="D23" i="32"/>
  <c r="C23" i="32"/>
  <c r="B23" i="32"/>
  <c r="E22" i="32"/>
  <c r="D22" i="32"/>
  <c r="N22" i="32" s="1"/>
  <c r="C22" i="32"/>
  <c r="B22" i="32"/>
  <c r="E21" i="32"/>
  <c r="D21" i="32"/>
  <c r="C21" i="32"/>
  <c r="B21" i="32"/>
  <c r="E20" i="32"/>
  <c r="D20" i="32"/>
  <c r="N20" i="32" s="1"/>
  <c r="C20" i="32"/>
  <c r="B20" i="32"/>
  <c r="E19" i="32"/>
  <c r="D19" i="32"/>
  <c r="C19" i="32"/>
  <c r="B19" i="32"/>
  <c r="E18" i="32"/>
  <c r="D18" i="32"/>
  <c r="N18" i="32" s="1"/>
  <c r="C18" i="32"/>
  <c r="B18" i="32"/>
  <c r="E17" i="32"/>
  <c r="D17" i="32"/>
  <c r="I17" i="32" s="1"/>
  <c r="C17" i="32"/>
  <c r="B17" i="32"/>
  <c r="E16" i="32"/>
  <c r="D16" i="32"/>
  <c r="N16" i="32" s="1"/>
  <c r="C16" i="32"/>
  <c r="B16" i="32"/>
  <c r="E15" i="32"/>
  <c r="D15" i="32"/>
  <c r="C15" i="32"/>
  <c r="B15" i="32"/>
  <c r="E14" i="32"/>
  <c r="D14" i="32"/>
  <c r="N14" i="32" s="1"/>
  <c r="C14" i="32"/>
  <c r="B14" i="32"/>
  <c r="E13" i="32"/>
  <c r="D13" i="32"/>
  <c r="C13" i="32"/>
  <c r="B13" i="32"/>
  <c r="E12" i="32"/>
  <c r="D12" i="32"/>
  <c r="N12" i="32" s="1"/>
  <c r="C12" i="32"/>
  <c r="B12" i="32"/>
  <c r="E11" i="32"/>
  <c r="D11" i="32"/>
  <c r="Q11" i="32" s="1"/>
  <c r="C11" i="32"/>
  <c r="B11" i="32"/>
  <c r="E10" i="32"/>
  <c r="D10" i="32"/>
  <c r="N10" i="32" s="1"/>
  <c r="C10" i="32"/>
  <c r="B10" i="32"/>
  <c r="E9" i="32"/>
  <c r="D9" i="32"/>
  <c r="C9" i="32"/>
  <c r="B9" i="32"/>
  <c r="E8" i="32"/>
  <c r="D8" i="32"/>
  <c r="N8" i="32" s="1"/>
  <c r="C8" i="32"/>
  <c r="B8" i="32"/>
  <c r="E7" i="32"/>
  <c r="D7" i="32"/>
  <c r="C7" i="32"/>
  <c r="B7" i="32"/>
  <c r="E6" i="32"/>
  <c r="D6" i="32"/>
  <c r="N6" i="32" s="1"/>
  <c r="C6" i="32"/>
  <c r="B6" i="32"/>
  <c r="E26" i="30"/>
  <c r="D26" i="30"/>
  <c r="K26" i="30" s="1"/>
  <c r="C26" i="30"/>
  <c r="B26" i="30"/>
  <c r="E25" i="30"/>
  <c r="D25" i="30"/>
  <c r="Q25" i="30" s="1"/>
  <c r="C25" i="30"/>
  <c r="B25" i="30"/>
  <c r="E24" i="30"/>
  <c r="D24" i="30"/>
  <c r="C24" i="30"/>
  <c r="B24" i="30"/>
  <c r="E23" i="30"/>
  <c r="D23" i="30"/>
  <c r="Q23" i="30" s="1"/>
  <c r="C23" i="30"/>
  <c r="B23" i="30"/>
  <c r="E22" i="30"/>
  <c r="D22" i="30"/>
  <c r="L22" i="30" s="1"/>
  <c r="C22" i="30"/>
  <c r="B22" i="30"/>
  <c r="E21" i="30"/>
  <c r="D21" i="30"/>
  <c r="Q21" i="30" s="1"/>
  <c r="C21" i="30"/>
  <c r="B21" i="30"/>
  <c r="E20" i="30"/>
  <c r="D20" i="30"/>
  <c r="Q20" i="30" s="1"/>
  <c r="C20" i="30"/>
  <c r="B20" i="30"/>
  <c r="E19" i="30"/>
  <c r="D19" i="30"/>
  <c r="Q19" i="30" s="1"/>
  <c r="C19" i="30"/>
  <c r="B19" i="30"/>
  <c r="E18" i="30"/>
  <c r="D18" i="30"/>
  <c r="C18" i="30"/>
  <c r="B18" i="30"/>
  <c r="E17" i="30"/>
  <c r="D17" i="30"/>
  <c r="Q17" i="30" s="1"/>
  <c r="C17" i="30"/>
  <c r="B17" i="30"/>
  <c r="E16" i="30"/>
  <c r="D16" i="30"/>
  <c r="H16" i="30" s="1"/>
  <c r="C16" i="30"/>
  <c r="B16" i="30"/>
  <c r="E15" i="30"/>
  <c r="D15" i="30"/>
  <c r="L15" i="30" s="1"/>
  <c r="C15" i="30"/>
  <c r="B15" i="30"/>
  <c r="E14" i="30"/>
  <c r="D14" i="30"/>
  <c r="M14" i="30" s="1"/>
  <c r="C14" i="30"/>
  <c r="B14" i="30"/>
  <c r="E13" i="30"/>
  <c r="D13" i="30"/>
  <c r="Q13" i="30" s="1"/>
  <c r="C13" i="30"/>
  <c r="B13" i="30"/>
  <c r="E12" i="30"/>
  <c r="D12" i="30"/>
  <c r="C12" i="30"/>
  <c r="B12" i="30"/>
  <c r="E11" i="30"/>
  <c r="D11" i="30"/>
  <c r="Q11" i="30" s="1"/>
  <c r="C11" i="30"/>
  <c r="B11" i="30"/>
  <c r="E10" i="30"/>
  <c r="D10" i="30"/>
  <c r="I10" i="30" s="1"/>
  <c r="C10" i="30"/>
  <c r="B10" i="30"/>
  <c r="E9" i="30"/>
  <c r="D9" i="30"/>
  <c r="Q9" i="30" s="1"/>
  <c r="C9" i="30"/>
  <c r="B9" i="30"/>
  <c r="E8" i="30"/>
  <c r="D8" i="30"/>
  <c r="O8" i="30" s="1"/>
  <c r="C8" i="30"/>
  <c r="B8" i="30"/>
  <c r="E7" i="30"/>
  <c r="D7" i="30"/>
  <c r="Q7" i="30" s="1"/>
  <c r="C7" i="30"/>
  <c r="B7" i="30"/>
  <c r="E6" i="30"/>
  <c r="D6" i="30"/>
  <c r="K6" i="30" s="1"/>
  <c r="C6" i="30"/>
  <c r="B6" i="30"/>
  <c r="E26" i="29"/>
  <c r="D26" i="29"/>
  <c r="N26" i="29" s="1"/>
  <c r="C26" i="29"/>
  <c r="B26" i="29"/>
  <c r="E25" i="29"/>
  <c r="D25" i="29"/>
  <c r="Q25" i="29" s="1"/>
  <c r="C25" i="29"/>
  <c r="B25" i="29"/>
  <c r="E24" i="29"/>
  <c r="D24" i="29"/>
  <c r="N24" i="29" s="1"/>
  <c r="C24" i="29"/>
  <c r="B24" i="29"/>
  <c r="E23" i="29"/>
  <c r="D23" i="29"/>
  <c r="Q23" i="29" s="1"/>
  <c r="C23" i="29"/>
  <c r="B23" i="29"/>
  <c r="E22" i="29"/>
  <c r="D22" i="29"/>
  <c r="N22" i="29" s="1"/>
  <c r="C22" i="29"/>
  <c r="B22" i="29"/>
  <c r="E21" i="29"/>
  <c r="D21" i="29"/>
  <c r="Q21" i="29" s="1"/>
  <c r="C21" i="29"/>
  <c r="B21" i="29"/>
  <c r="E20" i="29"/>
  <c r="D20" i="29"/>
  <c r="N20" i="29" s="1"/>
  <c r="C20" i="29"/>
  <c r="B20" i="29"/>
  <c r="E19" i="29"/>
  <c r="D19" i="29"/>
  <c r="Q19" i="29" s="1"/>
  <c r="C19" i="29"/>
  <c r="B19" i="29"/>
  <c r="E18" i="29"/>
  <c r="D18" i="29"/>
  <c r="N18" i="29" s="1"/>
  <c r="C18" i="29"/>
  <c r="B18" i="29"/>
  <c r="E17" i="29"/>
  <c r="D17" i="29"/>
  <c r="Q17" i="29" s="1"/>
  <c r="C17" i="29"/>
  <c r="B17" i="29"/>
  <c r="E16" i="29"/>
  <c r="D16" i="29"/>
  <c r="N16" i="29" s="1"/>
  <c r="C16" i="29"/>
  <c r="B16" i="29"/>
  <c r="E15" i="29"/>
  <c r="D15" i="29"/>
  <c r="Q15" i="29" s="1"/>
  <c r="C15" i="29"/>
  <c r="B15" i="29"/>
  <c r="E14" i="29"/>
  <c r="D14" i="29"/>
  <c r="N14" i="29" s="1"/>
  <c r="C14" i="29"/>
  <c r="B14" i="29"/>
  <c r="E13" i="29"/>
  <c r="D13" i="29"/>
  <c r="Q13" i="29" s="1"/>
  <c r="C13" i="29"/>
  <c r="B13" i="29"/>
  <c r="E12" i="29"/>
  <c r="D12" i="29"/>
  <c r="N12" i="29" s="1"/>
  <c r="C12" i="29"/>
  <c r="B12" i="29"/>
  <c r="E11" i="29"/>
  <c r="D11" i="29"/>
  <c r="Q11" i="29" s="1"/>
  <c r="C11" i="29"/>
  <c r="B11" i="29"/>
  <c r="E10" i="29"/>
  <c r="D10" i="29"/>
  <c r="N10" i="29" s="1"/>
  <c r="C10" i="29"/>
  <c r="B10" i="29"/>
  <c r="E9" i="29"/>
  <c r="D9" i="29"/>
  <c r="Q9" i="29" s="1"/>
  <c r="C9" i="29"/>
  <c r="B9" i="29"/>
  <c r="E8" i="29"/>
  <c r="D8" i="29"/>
  <c r="N8" i="29" s="1"/>
  <c r="C8" i="29"/>
  <c r="B8" i="29"/>
  <c r="E7" i="29"/>
  <c r="D7" i="29"/>
  <c r="Q7" i="29" s="1"/>
  <c r="C7" i="29"/>
  <c r="B7" i="29"/>
  <c r="E6" i="29"/>
  <c r="D6" i="29"/>
  <c r="N6" i="29" s="1"/>
  <c r="C6" i="29"/>
  <c r="B6" i="29"/>
  <c r="E26" i="28"/>
  <c r="D26" i="28"/>
  <c r="C26" i="28"/>
  <c r="B26" i="28"/>
  <c r="E25" i="28"/>
  <c r="D25" i="28"/>
  <c r="C25" i="28"/>
  <c r="B25" i="28"/>
  <c r="E24" i="28"/>
  <c r="D24" i="28"/>
  <c r="C24" i="28"/>
  <c r="B24" i="28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6" i="26"/>
  <c r="D26" i="26"/>
  <c r="C26" i="26"/>
  <c r="B26" i="26"/>
  <c r="E25" i="26"/>
  <c r="D25" i="26"/>
  <c r="C25" i="26"/>
  <c r="B25" i="26"/>
  <c r="E24" i="26"/>
  <c r="D24" i="26"/>
  <c r="C24" i="26"/>
  <c r="B24" i="26"/>
  <c r="E23" i="26"/>
  <c r="D23" i="26"/>
  <c r="C23" i="26"/>
  <c r="B23" i="26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6" i="14"/>
  <c r="D26" i="14"/>
  <c r="C26" i="14"/>
  <c r="B26" i="14"/>
  <c r="E25" i="14"/>
  <c r="D25" i="14"/>
  <c r="C25" i="14"/>
  <c r="B25" i="14"/>
  <c r="E24" i="14"/>
  <c r="D24" i="14"/>
  <c r="C24" i="14"/>
  <c r="B24" i="14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J19" i="30" l="1"/>
  <c r="P12" i="32"/>
  <c r="P26" i="32"/>
  <c r="J25" i="30"/>
  <c r="Q16" i="29"/>
  <c r="L7" i="30"/>
  <c r="O10" i="25"/>
  <c r="P10" i="25"/>
  <c r="H16" i="32"/>
  <c r="G18" i="29"/>
  <c r="I18" i="29"/>
  <c r="L25" i="30"/>
  <c r="M16" i="32"/>
  <c r="O6" i="29"/>
  <c r="O22" i="29"/>
  <c r="M6" i="32"/>
  <c r="P18" i="32"/>
  <c r="Q6" i="29"/>
  <c r="Q22" i="29"/>
  <c r="O6" i="32"/>
  <c r="G20" i="32"/>
  <c r="G8" i="29"/>
  <c r="G24" i="29"/>
  <c r="G10" i="32"/>
  <c r="M22" i="32"/>
  <c r="H10" i="32"/>
  <c r="O22" i="32"/>
  <c r="I12" i="29"/>
  <c r="O12" i="29"/>
  <c r="J13" i="30"/>
  <c r="O12" i="32"/>
  <c r="G26" i="32"/>
  <c r="M9" i="29"/>
  <c r="H11" i="29"/>
  <c r="P13" i="29"/>
  <c r="G7" i="29"/>
  <c r="I8" i="29"/>
  <c r="O9" i="29"/>
  <c r="J11" i="29"/>
  <c r="Q12" i="29"/>
  <c r="G14" i="29"/>
  <c r="M15" i="29"/>
  <c r="H17" i="29"/>
  <c r="O18" i="29"/>
  <c r="P19" i="29"/>
  <c r="K21" i="29"/>
  <c r="G23" i="29"/>
  <c r="I24" i="29"/>
  <c r="O25" i="29"/>
  <c r="O10" i="30"/>
  <c r="L21" i="30"/>
  <c r="P6" i="32"/>
  <c r="M10" i="32"/>
  <c r="G14" i="32"/>
  <c r="O16" i="32"/>
  <c r="H20" i="32"/>
  <c r="P22" i="32"/>
  <c r="H26" i="32"/>
  <c r="P25" i="25"/>
  <c r="P7" i="29"/>
  <c r="M19" i="29"/>
  <c r="H21" i="29"/>
  <c r="P23" i="29"/>
  <c r="H7" i="29"/>
  <c r="O8" i="29"/>
  <c r="P9" i="29"/>
  <c r="K11" i="29"/>
  <c r="G13" i="29"/>
  <c r="I14" i="29"/>
  <c r="O15" i="29"/>
  <c r="J17" i="29"/>
  <c r="Q18" i="29"/>
  <c r="G20" i="29"/>
  <c r="M21" i="29"/>
  <c r="H23" i="29"/>
  <c r="O24" i="29"/>
  <c r="P25" i="29"/>
  <c r="L11" i="30"/>
  <c r="L23" i="30"/>
  <c r="G8" i="32"/>
  <c r="O10" i="32"/>
  <c r="H14" i="32"/>
  <c r="P16" i="32"/>
  <c r="M20" i="32"/>
  <c r="G24" i="32"/>
  <c r="M26" i="32"/>
  <c r="J7" i="29"/>
  <c r="Q8" i="29"/>
  <c r="G10" i="29"/>
  <c r="M11" i="29"/>
  <c r="H13" i="29"/>
  <c r="O14" i="29"/>
  <c r="P15" i="29"/>
  <c r="K17" i="29"/>
  <c r="G19" i="29"/>
  <c r="I20" i="29"/>
  <c r="O21" i="29"/>
  <c r="J23" i="29"/>
  <c r="Q24" i="29"/>
  <c r="G26" i="29"/>
  <c r="H8" i="32"/>
  <c r="P10" i="32"/>
  <c r="M14" i="32"/>
  <c r="G18" i="32"/>
  <c r="O20" i="32"/>
  <c r="H24" i="32"/>
  <c r="O26" i="32"/>
  <c r="G11" i="29"/>
  <c r="O13" i="29"/>
  <c r="J15" i="29"/>
  <c r="K7" i="29"/>
  <c r="G9" i="29"/>
  <c r="I10" i="29"/>
  <c r="O11" i="29"/>
  <c r="J13" i="29"/>
  <c r="Q14" i="29"/>
  <c r="G16" i="29"/>
  <c r="M17" i="29"/>
  <c r="H19" i="29"/>
  <c r="O20" i="29"/>
  <c r="P21" i="29"/>
  <c r="K23" i="29"/>
  <c r="G25" i="29"/>
  <c r="I26" i="29"/>
  <c r="M8" i="32"/>
  <c r="G12" i="32"/>
  <c r="O14" i="32"/>
  <c r="H18" i="32"/>
  <c r="P20" i="32"/>
  <c r="M24" i="32"/>
  <c r="K9" i="29"/>
  <c r="K25" i="29"/>
  <c r="M25" i="29"/>
  <c r="G20" i="30"/>
  <c r="G6" i="29"/>
  <c r="M7" i="29"/>
  <c r="H9" i="29"/>
  <c r="O10" i="29"/>
  <c r="P11" i="29"/>
  <c r="K13" i="29"/>
  <c r="G15" i="29"/>
  <c r="I16" i="29"/>
  <c r="O17" i="29"/>
  <c r="J19" i="29"/>
  <c r="Q20" i="29"/>
  <c r="G22" i="29"/>
  <c r="M23" i="29"/>
  <c r="H25" i="29"/>
  <c r="O26" i="29"/>
  <c r="Q16" i="30"/>
  <c r="G6" i="32"/>
  <c r="O8" i="32"/>
  <c r="H12" i="32"/>
  <c r="P14" i="32"/>
  <c r="M18" i="32"/>
  <c r="G22" i="32"/>
  <c r="O24" i="32"/>
  <c r="O16" i="25"/>
  <c r="K15" i="29"/>
  <c r="G17" i="29"/>
  <c r="O19" i="29"/>
  <c r="J21" i="29"/>
  <c r="I6" i="29"/>
  <c r="O7" i="29"/>
  <c r="J9" i="29"/>
  <c r="Q10" i="29"/>
  <c r="G12" i="29"/>
  <c r="M13" i="29"/>
  <c r="H15" i="29"/>
  <c r="O16" i="29"/>
  <c r="P17" i="29"/>
  <c r="K19" i="29"/>
  <c r="G21" i="29"/>
  <c r="I22" i="29"/>
  <c r="O23" i="29"/>
  <c r="J25" i="29"/>
  <c r="Q26" i="29"/>
  <c r="L17" i="30"/>
  <c r="H6" i="32"/>
  <c r="P8" i="32"/>
  <c r="M12" i="32"/>
  <c r="G16" i="32"/>
  <c r="O18" i="32"/>
  <c r="H22" i="32"/>
  <c r="P24" i="32"/>
  <c r="O24" i="25"/>
  <c r="M8" i="30"/>
  <c r="G10" i="30"/>
  <c r="J6" i="30"/>
  <c r="Q6" i="30"/>
  <c r="I6" i="30"/>
  <c r="P6" i="30"/>
  <c r="H6" i="30"/>
  <c r="O6" i="30"/>
  <c r="G6" i="30"/>
  <c r="N6" i="30"/>
  <c r="F6" i="30"/>
  <c r="L6" i="30"/>
  <c r="L8" i="30"/>
  <c r="K8" i="30"/>
  <c r="J8" i="30"/>
  <c r="Q8" i="30"/>
  <c r="I8" i="30"/>
  <c r="P8" i="30"/>
  <c r="H8" i="30"/>
  <c r="N8" i="30"/>
  <c r="F8" i="30"/>
  <c r="N10" i="30"/>
  <c r="F10" i="30"/>
  <c r="M10" i="30"/>
  <c r="L10" i="30"/>
  <c r="K10" i="30"/>
  <c r="J10" i="30"/>
  <c r="P10" i="30"/>
  <c r="H10" i="30"/>
  <c r="P12" i="30"/>
  <c r="Q12" i="30"/>
  <c r="H12" i="30"/>
  <c r="O12" i="30"/>
  <c r="G12" i="30"/>
  <c r="N12" i="30"/>
  <c r="F12" i="30"/>
  <c r="M12" i="30"/>
  <c r="L12" i="30"/>
  <c r="K12" i="30"/>
  <c r="J12" i="30"/>
  <c r="J14" i="30"/>
  <c r="L14" i="30"/>
  <c r="K14" i="30"/>
  <c r="I14" i="30"/>
  <c r="Q14" i="30"/>
  <c r="H14" i="30"/>
  <c r="P14" i="30"/>
  <c r="G14" i="30"/>
  <c r="O14" i="30"/>
  <c r="F14" i="30"/>
  <c r="N14" i="30"/>
  <c r="L16" i="30"/>
  <c r="P16" i="30"/>
  <c r="G16" i="30"/>
  <c r="O16" i="30"/>
  <c r="F16" i="30"/>
  <c r="N16" i="30"/>
  <c r="M16" i="30"/>
  <c r="K16" i="30"/>
  <c r="J16" i="30"/>
  <c r="I16" i="30"/>
  <c r="N18" i="30"/>
  <c r="F18" i="30"/>
  <c r="K18" i="30"/>
  <c r="J18" i="30"/>
  <c r="I18" i="30"/>
  <c r="Q18" i="30"/>
  <c r="H18" i="30"/>
  <c r="P18" i="30"/>
  <c r="G18" i="30"/>
  <c r="O18" i="30"/>
  <c r="M18" i="30"/>
  <c r="P20" i="30"/>
  <c r="H20" i="30"/>
  <c r="O20" i="30"/>
  <c r="F20" i="30"/>
  <c r="N20" i="30"/>
  <c r="M20" i="30"/>
  <c r="L20" i="30"/>
  <c r="K20" i="30"/>
  <c r="J20" i="30"/>
  <c r="I20" i="30"/>
  <c r="J22" i="30"/>
  <c r="K22" i="30"/>
  <c r="I22" i="30"/>
  <c r="Q22" i="30"/>
  <c r="H22" i="30"/>
  <c r="P22" i="30"/>
  <c r="G22" i="30"/>
  <c r="O22" i="30"/>
  <c r="F22" i="30"/>
  <c r="N22" i="30"/>
  <c r="M22" i="30"/>
  <c r="L24" i="30"/>
  <c r="O24" i="30"/>
  <c r="F24" i="30"/>
  <c r="N24" i="30"/>
  <c r="M24" i="30"/>
  <c r="K24" i="30"/>
  <c r="J24" i="30"/>
  <c r="I24" i="30"/>
  <c r="Q24" i="30"/>
  <c r="H24" i="30"/>
  <c r="N26" i="30"/>
  <c r="F26" i="30"/>
  <c r="J26" i="30"/>
  <c r="I26" i="30"/>
  <c r="Q26" i="30"/>
  <c r="H26" i="30"/>
  <c r="P26" i="30"/>
  <c r="G26" i="30"/>
  <c r="O26" i="30"/>
  <c r="M26" i="30"/>
  <c r="L26" i="30"/>
  <c r="J7" i="32"/>
  <c r="P7" i="32"/>
  <c r="H7" i="32"/>
  <c r="O7" i="32"/>
  <c r="G7" i="32"/>
  <c r="N7" i="32"/>
  <c r="F7" i="32"/>
  <c r="M7" i="32"/>
  <c r="Q7" i="32"/>
  <c r="L7" i="32"/>
  <c r="K7" i="32"/>
  <c r="I7" i="32"/>
  <c r="J9" i="32"/>
  <c r="P9" i="32"/>
  <c r="H9" i="32"/>
  <c r="O9" i="32"/>
  <c r="G9" i="32"/>
  <c r="N9" i="32"/>
  <c r="F9" i="32"/>
  <c r="M9" i="32"/>
  <c r="Q9" i="32"/>
  <c r="L9" i="32"/>
  <c r="K9" i="32"/>
  <c r="I9" i="32"/>
  <c r="J11" i="32"/>
  <c r="P11" i="32"/>
  <c r="H11" i="32"/>
  <c r="O11" i="32"/>
  <c r="G11" i="32"/>
  <c r="N11" i="32"/>
  <c r="F11" i="32"/>
  <c r="M11" i="32"/>
  <c r="L11" i="32"/>
  <c r="K11" i="32"/>
  <c r="I11" i="32"/>
  <c r="J13" i="32"/>
  <c r="P13" i="32"/>
  <c r="H13" i="32"/>
  <c r="O13" i="32"/>
  <c r="G13" i="32"/>
  <c r="N13" i="32"/>
  <c r="F13" i="32"/>
  <c r="M13" i="32"/>
  <c r="K13" i="32"/>
  <c r="I13" i="32"/>
  <c r="Q13" i="32"/>
  <c r="J15" i="32"/>
  <c r="P15" i="32"/>
  <c r="H15" i="32"/>
  <c r="O15" i="32"/>
  <c r="G15" i="32"/>
  <c r="N15" i="32"/>
  <c r="F15" i="32"/>
  <c r="M15" i="32"/>
  <c r="I15" i="32"/>
  <c r="Q15" i="32"/>
  <c r="L15" i="32"/>
  <c r="J17" i="32"/>
  <c r="P17" i="32"/>
  <c r="H17" i="32"/>
  <c r="O17" i="32"/>
  <c r="G17" i="32"/>
  <c r="N17" i="32"/>
  <c r="F17" i="32"/>
  <c r="M17" i="32"/>
  <c r="Q17" i="32"/>
  <c r="L17" i="32"/>
  <c r="K17" i="32"/>
  <c r="J19" i="32"/>
  <c r="P19" i="32"/>
  <c r="H19" i="32"/>
  <c r="O19" i="32"/>
  <c r="G19" i="32"/>
  <c r="N19" i="32"/>
  <c r="F19" i="32"/>
  <c r="M19" i="32"/>
  <c r="Q19" i="32"/>
  <c r="L19" i="32"/>
  <c r="K19" i="32"/>
  <c r="I19" i="32"/>
  <c r="J21" i="32"/>
  <c r="Q21" i="32"/>
  <c r="P21" i="32"/>
  <c r="H21" i="32"/>
  <c r="O21" i="32"/>
  <c r="G21" i="32"/>
  <c r="N21" i="32"/>
  <c r="F21" i="32"/>
  <c r="M21" i="32"/>
  <c r="L21" i="32"/>
  <c r="K21" i="32"/>
  <c r="I21" i="32"/>
  <c r="K23" i="32"/>
  <c r="J23" i="32"/>
  <c r="Q23" i="32"/>
  <c r="I23" i="32"/>
  <c r="P23" i="32"/>
  <c r="H23" i="32"/>
  <c r="O23" i="32"/>
  <c r="G23" i="32"/>
  <c r="N23" i="32"/>
  <c r="F23" i="32"/>
  <c r="M23" i="32"/>
  <c r="L23" i="32"/>
  <c r="K25" i="32"/>
  <c r="J25" i="32"/>
  <c r="Q25" i="32"/>
  <c r="I25" i="32"/>
  <c r="P25" i="32"/>
  <c r="H25" i="32"/>
  <c r="O25" i="32"/>
  <c r="G25" i="32"/>
  <c r="N25" i="32"/>
  <c r="F25" i="32"/>
  <c r="M25" i="32"/>
  <c r="M6" i="30"/>
  <c r="Q10" i="30"/>
  <c r="G24" i="30"/>
  <c r="K15" i="32"/>
  <c r="L18" i="30"/>
  <c r="P24" i="30"/>
  <c r="G8" i="30"/>
  <c r="I12" i="30"/>
  <c r="L13" i="32"/>
  <c r="O12" i="25"/>
  <c r="P12" i="25"/>
  <c r="H6" i="29"/>
  <c r="P6" i="29"/>
  <c r="L7" i="29"/>
  <c r="H8" i="29"/>
  <c r="P8" i="29"/>
  <c r="L9" i="29"/>
  <c r="H10" i="29"/>
  <c r="P10" i="29"/>
  <c r="L11" i="29"/>
  <c r="H12" i="29"/>
  <c r="P12" i="29"/>
  <c r="L13" i="29"/>
  <c r="H14" i="29"/>
  <c r="P14" i="29"/>
  <c r="L15" i="29"/>
  <c r="H16" i="29"/>
  <c r="P16" i="29"/>
  <c r="L17" i="29"/>
  <c r="H18" i="29"/>
  <c r="P18" i="29"/>
  <c r="L19" i="29"/>
  <c r="H20" i="29"/>
  <c r="P20" i="29"/>
  <c r="L21" i="29"/>
  <c r="H22" i="29"/>
  <c r="P22" i="29"/>
  <c r="L23" i="29"/>
  <c r="H24" i="29"/>
  <c r="P24" i="29"/>
  <c r="L25" i="29"/>
  <c r="H26" i="29"/>
  <c r="P26" i="29"/>
  <c r="L13" i="30"/>
  <c r="J17" i="30"/>
  <c r="J21" i="30"/>
  <c r="O13" i="25"/>
  <c r="P13" i="25"/>
  <c r="O7" i="25"/>
  <c r="P7" i="25"/>
  <c r="O21" i="25"/>
  <c r="P21" i="25"/>
  <c r="J6" i="29"/>
  <c r="F7" i="29"/>
  <c r="N7" i="29"/>
  <c r="J8" i="29"/>
  <c r="F9" i="29"/>
  <c r="N9" i="29"/>
  <c r="J10" i="29"/>
  <c r="F11" i="29"/>
  <c r="N11" i="29"/>
  <c r="J12" i="29"/>
  <c r="F13" i="29"/>
  <c r="N13" i="29"/>
  <c r="J14" i="29"/>
  <c r="F15" i="29"/>
  <c r="N15" i="29"/>
  <c r="J16" i="29"/>
  <c r="F17" i="29"/>
  <c r="N17" i="29"/>
  <c r="J18" i="29"/>
  <c r="F19" i="29"/>
  <c r="N19" i="29"/>
  <c r="J20" i="29"/>
  <c r="F21" i="29"/>
  <c r="N21" i="29"/>
  <c r="J22" i="29"/>
  <c r="F23" i="29"/>
  <c r="N23" i="29"/>
  <c r="J24" i="29"/>
  <c r="F25" i="29"/>
  <c r="N25" i="29"/>
  <c r="J26" i="29"/>
  <c r="J11" i="30"/>
  <c r="O14" i="25"/>
  <c r="P14" i="25"/>
  <c r="K6" i="29"/>
  <c r="K8" i="29"/>
  <c r="K10" i="29"/>
  <c r="K12" i="29"/>
  <c r="K14" i="29"/>
  <c r="K16" i="29"/>
  <c r="K18" i="29"/>
  <c r="K20" i="29"/>
  <c r="K22" i="29"/>
  <c r="K24" i="29"/>
  <c r="K26" i="29"/>
  <c r="Q15" i="30"/>
  <c r="J15" i="30"/>
  <c r="P9" i="25"/>
  <c r="O9" i="25"/>
  <c r="O15" i="25"/>
  <c r="P15" i="25"/>
  <c r="L6" i="29"/>
  <c r="L8" i="29"/>
  <c r="L10" i="29"/>
  <c r="L12" i="29"/>
  <c r="L14" i="29"/>
  <c r="L16" i="29"/>
  <c r="L18" i="29"/>
  <c r="L20" i="29"/>
  <c r="L22" i="29"/>
  <c r="L24" i="29"/>
  <c r="L26" i="29"/>
  <c r="J9" i="30"/>
  <c r="O8" i="25"/>
  <c r="M6" i="29"/>
  <c r="I7" i="29"/>
  <c r="M8" i="29"/>
  <c r="I9" i="29"/>
  <c r="M10" i="29"/>
  <c r="I11" i="29"/>
  <c r="M12" i="29"/>
  <c r="I13" i="29"/>
  <c r="M14" i="29"/>
  <c r="I15" i="29"/>
  <c r="M16" i="29"/>
  <c r="I17" i="29"/>
  <c r="M18" i="29"/>
  <c r="I19" i="29"/>
  <c r="M20" i="29"/>
  <c r="I21" i="29"/>
  <c r="M22" i="29"/>
  <c r="I23" i="29"/>
  <c r="M24" i="29"/>
  <c r="I25" i="29"/>
  <c r="M26" i="29"/>
  <c r="L9" i="30"/>
  <c r="L19" i="30"/>
  <c r="F6" i="29"/>
  <c r="F8" i="29"/>
  <c r="F10" i="29"/>
  <c r="F12" i="29"/>
  <c r="F14" i="29"/>
  <c r="F16" i="29"/>
  <c r="F18" i="29"/>
  <c r="F20" i="29"/>
  <c r="F22" i="29"/>
  <c r="F24" i="29"/>
  <c r="F26" i="29"/>
  <c r="J7" i="30"/>
  <c r="O11" i="25"/>
  <c r="P11" i="25"/>
  <c r="I6" i="32"/>
  <c r="Q6" i="32"/>
  <c r="I8" i="32"/>
  <c r="Q8" i="32"/>
  <c r="I10" i="32"/>
  <c r="Q10" i="32"/>
  <c r="I12" i="32"/>
  <c r="Q12" i="32"/>
  <c r="I14" i="32"/>
  <c r="Q14" i="32"/>
  <c r="I16" i="32"/>
  <c r="Q16" i="32"/>
  <c r="I18" i="32"/>
  <c r="Q18" i="32"/>
  <c r="I20" i="32"/>
  <c r="Q20" i="32"/>
  <c r="I22" i="32"/>
  <c r="Q22" i="32"/>
  <c r="I24" i="32"/>
  <c r="Q24" i="32"/>
  <c r="I26" i="32"/>
  <c r="Q26" i="32"/>
  <c r="P18" i="25"/>
  <c r="P26" i="25"/>
  <c r="O17" i="25"/>
  <c r="J23" i="30"/>
  <c r="J6" i="32"/>
  <c r="J8" i="32"/>
  <c r="J10" i="32"/>
  <c r="J12" i="32"/>
  <c r="J14" i="32"/>
  <c r="J16" i="32"/>
  <c r="J18" i="32"/>
  <c r="J20" i="32"/>
  <c r="J22" i="32"/>
  <c r="J24" i="32"/>
  <c r="J26" i="32"/>
  <c r="P19" i="25"/>
  <c r="P27" i="25"/>
  <c r="K6" i="32"/>
  <c r="K8" i="32"/>
  <c r="K10" i="32"/>
  <c r="K12" i="32"/>
  <c r="K14" i="32"/>
  <c r="K16" i="32"/>
  <c r="K18" i="32"/>
  <c r="K20" i="32"/>
  <c r="K22" i="32"/>
  <c r="K24" i="32"/>
  <c r="K26" i="32"/>
  <c r="P20" i="25"/>
  <c r="L6" i="32"/>
  <c r="L8" i="32"/>
  <c r="L10" i="32"/>
  <c r="L12" i="32"/>
  <c r="L14" i="32"/>
  <c r="L16" i="32"/>
  <c r="L18" i="32"/>
  <c r="L20" i="32"/>
  <c r="L22" i="32"/>
  <c r="L24" i="32"/>
  <c r="L26" i="32"/>
  <c r="P22" i="25"/>
  <c r="F6" i="32"/>
  <c r="F8" i="32"/>
  <c r="F10" i="32"/>
  <c r="F12" i="32"/>
  <c r="F14" i="32"/>
  <c r="F16" i="32"/>
  <c r="F18" i="32"/>
  <c r="F20" i="32"/>
  <c r="F22" i="32"/>
  <c r="F24" i="32"/>
  <c r="F26" i="32"/>
  <c r="P23" i="25"/>
  <c r="K7" i="30"/>
  <c r="K9" i="30"/>
  <c r="K11" i="30"/>
  <c r="K13" i="30"/>
  <c r="K15" i="30"/>
  <c r="K17" i="30"/>
  <c r="K19" i="30"/>
  <c r="K21" i="30"/>
  <c r="K23" i="30"/>
  <c r="K25" i="30"/>
  <c r="M9" i="30"/>
  <c r="M11" i="30"/>
  <c r="M13" i="30"/>
  <c r="M15" i="30"/>
  <c r="M17" i="30"/>
  <c r="M19" i="30"/>
  <c r="M21" i="30"/>
  <c r="M23" i="30"/>
  <c r="M25" i="30"/>
  <c r="F7" i="30"/>
  <c r="N7" i="30"/>
  <c r="F9" i="30"/>
  <c r="N9" i="30"/>
  <c r="F11" i="30"/>
  <c r="N11" i="30"/>
  <c r="F13" i="30"/>
  <c r="N13" i="30"/>
  <c r="F15" i="30"/>
  <c r="N15" i="30"/>
  <c r="F17" i="30"/>
  <c r="N17" i="30"/>
  <c r="F19" i="30"/>
  <c r="N19" i="30"/>
  <c r="F21" i="30"/>
  <c r="N21" i="30"/>
  <c r="F23" i="30"/>
  <c r="N23" i="30"/>
  <c r="F25" i="30"/>
  <c r="N25" i="30"/>
  <c r="M7" i="30"/>
  <c r="G7" i="30"/>
  <c r="O7" i="30"/>
  <c r="G9" i="30"/>
  <c r="O9" i="30"/>
  <c r="G11" i="30"/>
  <c r="O11" i="30"/>
  <c r="G13" i="30"/>
  <c r="O13" i="30"/>
  <c r="G15" i="30"/>
  <c r="O15" i="30"/>
  <c r="G17" i="30"/>
  <c r="O17" i="30"/>
  <c r="G19" i="30"/>
  <c r="O19" i="30"/>
  <c r="G21" i="30"/>
  <c r="O21" i="30"/>
  <c r="G23" i="30"/>
  <c r="O23" i="30"/>
  <c r="G25" i="30"/>
  <c r="O25" i="30"/>
  <c r="H7" i="30"/>
  <c r="P7" i="30"/>
  <c r="H9" i="30"/>
  <c r="P9" i="30"/>
  <c r="H11" i="30"/>
  <c r="P11" i="30"/>
  <c r="H13" i="30"/>
  <c r="P13" i="30"/>
  <c r="H15" i="30"/>
  <c r="P15" i="30"/>
  <c r="H17" i="30"/>
  <c r="P17" i="30"/>
  <c r="H19" i="30"/>
  <c r="P19" i="30"/>
  <c r="H21" i="30"/>
  <c r="P21" i="30"/>
  <c r="H23" i="30"/>
  <c r="P23" i="30"/>
  <c r="H25" i="30"/>
  <c r="P25" i="30"/>
  <c r="I7" i="30"/>
  <c r="I9" i="30"/>
  <c r="I11" i="30"/>
  <c r="I13" i="30"/>
  <c r="I15" i="30"/>
  <c r="I17" i="30"/>
  <c r="I19" i="30"/>
  <c r="I21" i="30"/>
  <c r="I23" i="30"/>
  <c r="I25" i="30"/>
  <c r="C7" i="25" l="1"/>
  <c r="C8" i="25" s="1"/>
  <c r="C6" i="25" l="1"/>
  <c r="F7" i="25" l="1"/>
  <c r="Q13" i="25" l="1"/>
  <c r="Q21" i="25"/>
  <c r="Q11" i="25" l="1"/>
  <c r="Q19" i="25"/>
  <c r="Q27" i="25"/>
  <c r="Q12" i="25"/>
  <c r="Q22" i="25"/>
  <c r="Q14" i="25"/>
  <c r="Q7" i="25"/>
  <c r="Q15" i="25"/>
  <c r="Q23" i="25"/>
  <c r="Q8" i="25"/>
  <c r="Q16" i="25"/>
  <c r="Q24" i="25"/>
  <c r="Q9" i="25"/>
  <c r="Q17" i="25"/>
  <c r="Q25" i="25"/>
  <c r="Q10" i="25"/>
  <c r="Q18" i="25"/>
  <c r="Q26" i="25"/>
  <c r="Q20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1" i="18" l="1"/>
  <c r="D9" i="18"/>
  <c r="D14" i="18"/>
  <c r="D13" i="18"/>
  <c r="D10" i="18"/>
  <c r="D15" i="18"/>
  <c r="H9" i="25"/>
  <c r="H5" i="26" s="1"/>
  <c r="F10" i="25"/>
  <c r="I10" i="25" s="1"/>
  <c r="I5" i="32" s="1"/>
  <c r="G5" i="14"/>
  <c r="E8" i="18"/>
  <c r="G5" i="30"/>
  <c r="G5" i="26"/>
  <c r="G5" i="29"/>
  <c r="I25" i="16" l="1"/>
  <c r="E11" i="18"/>
  <c r="E10" i="18"/>
  <c r="E15" i="18"/>
  <c r="E14" i="18"/>
  <c r="E13" i="18"/>
  <c r="I19" i="16"/>
  <c r="I9" i="16"/>
  <c r="I10" i="16"/>
  <c r="D12" i="18"/>
  <c r="D16" i="18"/>
  <c r="H5" i="30"/>
  <c r="H5" i="14"/>
  <c r="I24" i="16" s="1"/>
  <c r="F8" i="18"/>
  <c r="H5" i="29"/>
  <c r="H10" i="25"/>
  <c r="I5" i="14" s="1"/>
  <c r="I14" i="16" s="1"/>
  <c r="F11" i="25"/>
  <c r="I11" i="25" s="1"/>
  <c r="J5" i="32" s="1"/>
  <c r="G5" i="28"/>
  <c r="E9" i="18" s="1"/>
  <c r="H5" i="28"/>
  <c r="I5" i="28"/>
  <c r="I15" i="16" l="1"/>
  <c r="I22" i="16"/>
  <c r="O12" i="16"/>
  <c r="F13" i="18"/>
  <c r="F9" i="18"/>
  <c r="F10" i="18"/>
  <c r="F15" i="18"/>
  <c r="F14" i="18"/>
  <c r="F11" i="18"/>
  <c r="I16" i="16"/>
  <c r="O14" i="16"/>
  <c r="I27" i="16"/>
  <c r="I23" i="16"/>
  <c r="I28" i="16"/>
  <c r="I8" i="16"/>
  <c r="I12" i="16"/>
  <c r="O15" i="16"/>
  <c r="I21" i="16"/>
  <c r="I18" i="16"/>
  <c r="I20" i="16"/>
  <c r="O19" i="16"/>
  <c r="N19" i="16"/>
  <c r="I13" i="16"/>
  <c r="O28" i="16"/>
  <c r="O23" i="16"/>
  <c r="I17" i="16"/>
  <c r="O8" i="16"/>
  <c r="O17" i="16"/>
  <c r="I11" i="16"/>
  <c r="I26" i="16"/>
  <c r="E12" i="18"/>
  <c r="E16" i="18"/>
  <c r="H11" i="25"/>
  <c r="J5" i="29" s="1"/>
  <c r="I5" i="30"/>
  <c r="N12" i="16" s="1"/>
  <c r="G8" i="18"/>
  <c r="I5" i="26"/>
  <c r="I5" i="29"/>
  <c r="O18" i="16" s="1"/>
  <c r="F12" i="25"/>
  <c r="I12" i="25" s="1"/>
  <c r="K5" i="32" s="1"/>
  <c r="J5" i="28"/>
  <c r="Q12" i="16" l="1"/>
  <c r="Q19" i="16"/>
  <c r="H24" i="16"/>
  <c r="K24" i="16" s="1"/>
  <c r="H12" i="16"/>
  <c r="K12" i="16" s="1"/>
  <c r="H10" i="16"/>
  <c r="K10" i="16" s="1"/>
  <c r="H21" i="16"/>
  <c r="H20" i="16"/>
  <c r="K20" i="16" s="1"/>
  <c r="H26" i="16"/>
  <c r="K26" i="16" s="1"/>
  <c r="H16" i="16"/>
  <c r="K16" i="16" s="1"/>
  <c r="H9" i="16"/>
  <c r="K9" i="16" s="1"/>
  <c r="H15" i="16"/>
  <c r="K15" i="16" s="1"/>
  <c r="H8" i="16"/>
  <c r="K8" i="16" s="1"/>
  <c r="H19" i="16"/>
  <c r="K19" i="16" s="1"/>
  <c r="H14" i="16"/>
  <c r="K14" i="16" s="1"/>
  <c r="H27" i="16"/>
  <c r="K27" i="16" s="1"/>
  <c r="H11" i="16"/>
  <c r="K11" i="16" s="1"/>
  <c r="H23" i="16"/>
  <c r="K23" i="16" s="1"/>
  <c r="H25" i="16"/>
  <c r="K25" i="16" s="1"/>
  <c r="H13" i="16"/>
  <c r="K13" i="16" s="1"/>
  <c r="H17" i="16"/>
  <c r="K17" i="16" s="1"/>
  <c r="H22" i="16"/>
  <c r="K22" i="16" s="1"/>
  <c r="H18" i="16"/>
  <c r="K18" i="16" s="1"/>
  <c r="H28" i="16"/>
  <c r="K28" i="16" s="1"/>
  <c r="O25" i="16"/>
  <c r="O13" i="16"/>
  <c r="N24" i="16"/>
  <c r="O16" i="16"/>
  <c r="O10" i="16"/>
  <c r="O26" i="16"/>
  <c r="G11" i="18"/>
  <c r="G10" i="18"/>
  <c r="G13" i="18"/>
  <c r="G9" i="18"/>
  <c r="G14" i="18"/>
  <c r="G15" i="18"/>
  <c r="N16" i="16"/>
  <c r="N9" i="16"/>
  <c r="N11" i="16"/>
  <c r="N25" i="16"/>
  <c r="N10" i="16"/>
  <c r="N28" i="16"/>
  <c r="Q28" i="16" s="1"/>
  <c r="N20" i="16"/>
  <c r="N14" i="16"/>
  <c r="Q14" i="16" s="1"/>
  <c r="O20" i="16"/>
  <c r="N22" i="16"/>
  <c r="K21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25" i="16" l="1"/>
  <c r="Q10" i="16"/>
  <c r="H9" i="18"/>
  <c r="H10" i="18"/>
  <c r="H11" i="18"/>
  <c r="H15" i="18"/>
  <c r="H14" i="18"/>
  <c r="H13" i="18"/>
  <c r="Q16" i="16"/>
  <c r="Q20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9" i="18" l="1"/>
  <c r="J13" i="18"/>
  <c r="I9" i="18"/>
  <c r="I14" i="18"/>
  <c r="I10" i="18"/>
  <c r="I13" i="18"/>
  <c r="I15" i="18"/>
  <c r="I11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13" i="18" l="1"/>
  <c r="L9" i="18"/>
  <c r="K11" i="18"/>
  <c r="K10" i="18"/>
  <c r="K9" i="18"/>
  <c r="K15" i="18"/>
  <c r="K14" i="18"/>
  <c r="K13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3" i="18"/>
  <c r="M13" i="18"/>
  <c r="M11" i="18"/>
  <c r="M10" i="18"/>
  <c r="M14" i="18"/>
  <c r="M9" i="18"/>
  <c r="M15" i="18"/>
  <c r="P5" i="29"/>
  <c r="N15" i="18" s="1"/>
  <c r="P5" i="30"/>
  <c r="N14" i="18" s="1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O21" i="16" l="1"/>
  <c r="O27" i="16"/>
  <c r="O22" i="16"/>
  <c r="Q22" i="16" s="1"/>
  <c r="O11" i="16"/>
  <c r="Q11" i="16" s="1"/>
  <c r="O24" i="16"/>
  <c r="Q24" i="16" s="1"/>
  <c r="O9" i="16"/>
  <c r="Q9" i="16" s="1"/>
  <c r="G16" i="16"/>
  <c r="J16" i="16" s="1"/>
  <c r="G12" i="16"/>
  <c r="J12" i="16" s="1"/>
  <c r="G17" i="16"/>
  <c r="J17" i="16" s="1"/>
  <c r="G23" i="16"/>
  <c r="J23" i="16" s="1"/>
  <c r="M19" i="16"/>
  <c r="P19" i="16" s="1"/>
  <c r="G8" i="16"/>
  <c r="J8" i="16" s="1"/>
  <c r="G14" i="16"/>
  <c r="J14" i="16" s="1"/>
  <c r="G19" i="16"/>
  <c r="J19" i="16" s="1"/>
  <c r="G20" i="16"/>
  <c r="J20" i="16" s="1"/>
  <c r="G11" i="16"/>
  <c r="J11" i="16" s="1"/>
  <c r="G22" i="16"/>
  <c r="J22" i="16" s="1"/>
  <c r="G13" i="16"/>
  <c r="J13" i="16" s="1"/>
  <c r="M25" i="16"/>
  <c r="P25" i="16" s="1"/>
  <c r="G25" i="16"/>
  <c r="J25" i="16" s="1"/>
  <c r="G28" i="16"/>
  <c r="J28" i="16" s="1"/>
  <c r="G10" i="16"/>
  <c r="J10" i="16" s="1"/>
  <c r="M15" i="16"/>
  <c r="P15" i="16" s="1"/>
  <c r="M8" i="16"/>
  <c r="P8" i="16" s="1"/>
  <c r="G26" i="16"/>
  <c r="J26" i="16" s="1"/>
  <c r="G27" i="16"/>
  <c r="J27" i="16" s="1"/>
  <c r="M24" i="16"/>
  <c r="M16" i="16"/>
  <c r="P16" i="16" s="1"/>
  <c r="G9" i="16"/>
  <c r="J9" i="16" s="1"/>
  <c r="G15" i="16"/>
  <c r="J15" i="16" s="1"/>
  <c r="G21" i="16"/>
  <c r="J21" i="16" s="1"/>
  <c r="M20" i="16"/>
  <c r="P20" i="16" s="1"/>
  <c r="G18" i="16"/>
  <c r="J18" i="16" s="1"/>
  <c r="G24" i="16"/>
  <c r="J24" i="16" s="1"/>
  <c r="M17" i="16"/>
  <c r="P17" i="16" s="1"/>
  <c r="M22" i="16"/>
  <c r="P22" i="16" s="1"/>
  <c r="M21" i="16"/>
  <c r="P21" i="16" s="1"/>
  <c r="M14" i="16"/>
  <c r="P14" i="16" s="1"/>
  <c r="M28" i="16"/>
  <c r="P28" i="16" s="1"/>
  <c r="M13" i="16"/>
  <c r="P13" i="16" s="1"/>
  <c r="M27" i="16"/>
  <c r="P27" i="16" s="1"/>
  <c r="M26" i="16"/>
  <c r="P26" i="16" s="1"/>
  <c r="M11" i="16"/>
  <c r="M18" i="16"/>
  <c r="P18" i="16" s="1"/>
  <c r="M9" i="16"/>
  <c r="M10" i="16"/>
  <c r="P10" i="16" s="1"/>
  <c r="M12" i="16"/>
  <c r="P12" i="16" s="1"/>
  <c r="M23" i="16"/>
  <c r="P23" i="16" s="1"/>
  <c r="O10" i="18"/>
  <c r="O9" i="18"/>
  <c r="O14" i="18"/>
  <c r="O15" i="18"/>
  <c r="O13" i="18"/>
  <c r="O11" i="18"/>
  <c r="N27" i="16"/>
  <c r="Q27" i="16" s="1"/>
  <c r="N21" i="16"/>
  <c r="Q21" i="16" s="1"/>
  <c r="N15" i="16"/>
  <c r="Q15" i="16" s="1"/>
  <c r="N23" i="16"/>
  <c r="Q23" i="16" s="1"/>
  <c r="N13" i="16"/>
  <c r="Q13" i="16" s="1"/>
  <c r="N8" i="16"/>
  <c r="Q8" i="16" s="1"/>
  <c r="N26" i="16"/>
  <c r="Q26" i="16" s="1"/>
  <c r="N18" i="16"/>
  <c r="Q18" i="16" s="1"/>
  <c r="N17" i="16"/>
  <c r="Q17" i="16" s="1"/>
  <c r="T8" i="25"/>
  <c r="P11" i="16" l="1"/>
  <c r="P9" i="16"/>
  <c r="P24" i="16"/>
  <c r="O12" i="18"/>
  <c r="O16" i="18"/>
  <c r="L23" i="25" s="1"/>
  <c r="L24" i="25" s="1"/>
</calcChain>
</file>

<file path=xl/sharedStrings.xml><?xml version="1.0" encoding="utf-8"?>
<sst xmlns="http://schemas.openxmlformats.org/spreadsheetml/2006/main" count="699" uniqueCount="168">
  <si>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</si>
  <si>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</si>
  <si>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</si>
  <si>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</si>
  <si>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</si>
  <si>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</si>
  <si>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</si>
  <si>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</si>
  <si>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</si>
  <si>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</si>
  <si>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</si>
  <si>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</si>
  <si>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</si>
  <si>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Days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</si>
  <si>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</si>
  <si>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</si>
  <si>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</si>
  <si>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</si>
  <si>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</si>
  <si>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</si>
  <si>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</si>
  <si>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</si>
  <si>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</si>
  <si>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</si>
  <si>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</si>
  <si>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</si>
  <si>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</si>
  <si>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</si>
  <si>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</si>
  <si>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</si>
  <si>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</si>
  <si>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</si>
  <si>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</si>
  <si>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</si>
  <si>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</si>
  <si>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</si>
  <si>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</si>
  <si>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</si>
  <si>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</si>
  <si>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</si>
  <si>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</si>
  <si>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</si>
  <si>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</si>
  <si>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</si>
  <si>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</si>
  <si>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</si>
  <si>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</si>
  <si>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</si>
  <si>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</si>
  <si>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</si>
  <si>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</si>
  <si>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</si>
  <si>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</si>
  <si>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</si>
  <si>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</si>
  <si>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</si>
  <si>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</si>
  <si>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</si>
  <si>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</si>
  <si>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</si>
  <si>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</si>
  <si>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</si>
  <si>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</si>
  <si>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</si>
  <si>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</si>
  <si>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</si>
  <si>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</si>
  <si>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</si>
  <si>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</si>
  <si>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</si>
  <si>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</si>
  <si>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</si>
  <si>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</si>
  <si>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</si>
  <si>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</si>
  <si>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</si>
  <si>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</si>
  <si>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</si>
  <si>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</si>
  <si>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</si>
  <si>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</si>
  <si>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</si>
  <si>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</si>
  <si>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</si>
  <si>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</si>
  <si>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</si>
  <si>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</si>
  <si>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</si>
  <si>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</si>
  <si>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</si>
  <si>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</si>
  <si>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</si>
  <si>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</si>
  <si>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</si>
  <si>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</si>
  <si>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</si>
  <si>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MANAGEMENT KPI DASHBOARD</t>
  </si>
  <si>
    <t>Customers</t>
  </si>
  <si>
    <t>Net Promoter Score</t>
  </si>
  <si>
    <t>Points</t>
  </si>
  <si>
    <t>The total score given to a question by the customer.</t>
  </si>
  <si>
    <t>Customer Acquisition Cost</t>
  </si>
  <si>
    <t>The average expense of gaining a single customer.</t>
  </si>
  <si>
    <t>Customer Lifetime Value</t>
  </si>
  <si>
    <t>The average revenue a single customer is predicted to generate over the duration of their account.</t>
  </si>
  <si>
    <t>Avg. Customer Profitability</t>
  </si>
  <si>
    <t>The average profit a firm earns from serving a customer.</t>
  </si>
  <si>
    <t>Customer Retention Ratio</t>
  </si>
  <si>
    <t>The rate that shows how many percent of the customers at the starting point are able to retain.</t>
  </si>
  <si>
    <t>Conversion Rate</t>
  </si>
  <si>
    <t>The rate of acquired users to desired users.</t>
  </si>
  <si>
    <t>Sales Realization</t>
  </si>
  <si>
    <t>The average amount for which revenue can be recognized after goods or services are realized.</t>
  </si>
  <si>
    <t>Relative Market Share</t>
  </si>
  <si>
    <t>The average amount that determines the position of companies in the market compared.</t>
  </si>
  <si>
    <t>Financial Performance</t>
  </si>
  <si>
    <t>Revenue Growth Rate</t>
  </si>
  <si>
    <t>The rates of increase in revenue.</t>
  </si>
  <si>
    <t>Net Profit</t>
  </si>
  <si>
    <t>The amount of profit remaining after deducting all costs in a business.</t>
  </si>
  <si>
    <t>Net Profit Margin</t>
  </si>
  <si>
    <t>The rate of net profits to revenues for a company or business segment.</t>
  </si>
  <si>
    <t>Gross Profit Margin</t>
  </si>
  <si>
    <t>The amount left over from a business's income after direct selling expenses are subtracted.</t>
  </si>
  <si>
    <t>Operating Profit Margin</t>
  </si>
  <si>
    <t>The total amount of profit from one dollar of sales before tax after variable costs are paid.</t>
  </si>
  <si>
    <t>Return on Investment</t>
  </si>
  <si>
    <t>The percentage that shows the return, return on the investment made.</t>
  </si>
  <si>
    <t>Cash Conversion Cycle</t>
  </si>
  <si>
    <t>The time it takes for a company to convert its investments into cash flows from sales.</t>
  </si>
  <si>
    <t>Return on Assets</t>
  </si>
  <si>
    <t>The rate that shows how profitable a company is in relation to its total assets.</t>
  </si>
  <si>
    <t>Return on Equity</t>
  </si>
  <si>
    <t>The measure of financial performance calculated by dividing net income by equity.</t>
  </si>
  <si>
    <t>Internal Processes</t>
  </si>
  <si>
    <t>The percentage of a company's actually realized potential output.</t>
  </si>
  <si>
    <t>Project Schedule Variance</t>
  </si>
  <si>
    <t>The percentage that indicates whether a project timeline is ahead or behind.</t>
  </si>
  <si>
    <t>Project Cost Variance</t>
  </si>
  <si>
    <t>The percentage of the difference between the value earned on a project and the actual costs.</t>
  </si>
  <si>
    <t>Earned Value</t>
  </si>
  <si>
    <t>The total amount that determines the level of work completed on a project according to plan.</t>
  </si>
  <si>
    <t>Order Fulfilment Cycle Time</t>
  </si>
  <si>
    <t>The time from when a customer places an order until they receive it.</t>
  </si>
  <si>
    <t>Delivery On Time</t>
  </si>
  <si>
    <t>The percentage that measures order fulfillment.</t>
  </si>
  <si>
    <t>Quality Index</t>
  </si>
  <si>
    <t>The measure that assesses key dimensions of operational and service quality.</t>
  </si>
  <si>
    <t>Process Downtime Level</t>
  </si>
  <si>
    <t>The percentage of the extent to which an operational process is available and running.</t>
  </si>
  <si>
    <t>Employees</t>
  </si>
  <si>
    <t>Staff Advocacy Score</t>
  </si>
  <si>
    <t>The number of the extent to which employees are advocates of the business.</t>
  </si>
  <si>
    <t>Employee Engagement Level</t>
  </si>
  <si>
    <t>The level of enthusiasm and dedication a worker feels toward their job.</t>
  </si>
  <si>
    <t>Absenteeism Bradford Score</t>
  </si>
  <si>
    <t>The amount of absenteeism of the worker.</t>
  </si>
  <si>
    <t>Human Capital Value Added</t>
  </si>
  <si>
    <t>The total of monetary value that employees add to the business.</t>
  </si>
  <si>
    <t>360 Degree Feedback Score</t>
  </si>
  <si>
    <t>The amount of feedback where your colleagues and sometimes customers rate you.</t>
  </si>
  <si>
    <t>101 : Customers / Net Promoter Score</t>
  </si>
  <si>
    <t>Capacity Utilization Rate</t>
  </si>
  <si>
    <t>Dimension</t>
  </si>
  <si>
    <t>Height</t>
  </si>
  <si>
    <t>Width</t>
  </si>
  <si>
    <t>Print Area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</si>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</sst>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5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83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0" applyFont="1" applyBorder="1" applyAlignment="1" applyProtection="1">
      <alignment horizontal="center" shrinkToFit="1"/>
      <protection locked="0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49" fontId="0" fillId="3" borderId="41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vertical="center"/>
    </xf>
    <xf numFmtId="0" fontId="0" fillId="3" borderId="41" xfId="0" applyFill="1" applyBorder="1" applyAlignment="1">
      <alignment horizontal="center" vertical="center"/>
    </xf>
    <xf numFmtId="0" fontId="45" fillId="15" borderId="50" xfId="1" applyNumberFormat="1" applyFont="1" applyFill="1" applyBorder="1" applyAlignment="1" applyProtection="1">
      <alignment horizontal="center" vertical="center" shrinkToFit="1"/>
    </xf>
    <xf numFmtId="0" fontId="45" fillId="15" borderId="51" xfId="1" applyNumberFormat="1" applyFont="1" applyFill="1" applyBorder="1" applyAlignment="1" applyProtection="1">
      <alignment horizontal="center" vertical="center" shrinkToFit="1"/>
    </xf>
    <xf numFmtId="4" fontId="29" fillId="3" borderId="43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43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44" xfId="1" applyNumberFormat="1" applyFont="1" applyFill="1" applyBorder="1" applyAlignment="1" applyProtection="1">
      <alignment horizontal="center" vertical="center" shrinkToFit="1"/>
      <protection hidden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50" xfId="1" applyNumberFormat="1" applyFont="1" applyFill="1" applyBorder="1" applyAlignment="1" applyProtection="1">
      <alignment horizontal="center" vertical="center" shrinkToFit="1"/>
    </xf>
    <xf numFmtId="4" fontId="45" fillId="15" borderId="51" xfId="1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>
      <alignment horizontal="center" vertical="center" shrinkToFit="1"/>
    </xf>
    <xf numFmtId="0" fontId="46" fillId="15" borderId="47" xfId="0" applyFont="1" applyFill="1" applyBorder="1" applyAlignment="1">
      <alignment horizontal="left" vertical="center" shrinkToFit="1"/>
    </xf>
    <xf numFmtId="0" fontId="46" fillId="15" borderId="48" xfId="0" applyFont="1" applyFill="1" applyBorder="1" applyAlignment="1">
      <alignment horizontal="center" vertical="center" shrinkToFit="1"/>
    </xf>
    <xf numFmtId="0" fontId="46" fillId="3" borderId="0" xfId="0" applyFont="1" applyFill="1" applyAlignment="1">
      <alignment vertical="center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>
      <alignment horizontal="center" vertical="center" shrinkToFit="1"/>
    </xf>
    <xf numFmtId="3" fontId="47" fillId="15" borderId="48" xfId="0" applyNumberFormat="1" applyFont="1" applyFill="1" applyBorder="1" applyAlignment="1">
      <alignment horizontal="center" vertical="center" shrinkToFit="1"/>
    </xf>
    <xf numFmtId="3" fontId="46" fillId="3" borderId="0" xfId="0" applyNumberFormat="1" applyFont="1" applyFill="1" applyAlignment="1">
      <alignment vertical="center"/>
    </xf>
    <xf numFmtId="4" fontId="46" fillId="15" borderId="46" xfId="0" applyNumberFormat="1" applyFont="1" applyFill="1" applyBorder="1" applyAlignment="1">
      <alignment horizontal="center" vertical="center" shrinkToFit="1"/>
    </xf>
    <xf numFmtId="4" fontId="46" fillId="15" borderId="47" xfId="0" applyNumberFormat="1" applyFont="1" applyFill="1" applyBorder="1" applyAlignment="1">
      <alignment horizontal="center" vertical="center" shrinkToFit="1"/>
    </xf>
    <xf numFmtId="3" fontId="46" fillId="15" borderId="47" xfId="0" applyNumberFormat="1" applyFont="1" applyFill="1" applyBorder="1" applyAlignment="1">
      <alignment horizontal="center" vertical="center" shrinkToFit="1"/>
    </xf>
    <xf numFmtId="3" fontId="46" fillId="15" borderId="48" xfId="0" applyNumberFormat="1" applyFont="1" applyFill="1" applyBorder="1" applyAlignment="1">
      <alignment horizontal="center" vertical="center" shrinkToFit="1"/>
    </xf>
    <xf numFmtId="4" fontId="46" fillId="15" borderId="52" xfId="0" applyNumberFormat="1" applyFont="1" applyFill="1" applyBorder="1" applyAlignment="1">
      <alignment horizontal="center" vertical="center" shrinkToFit="1"/>
    </xf>
    <xf numFmtId="4" fontId="46" fillId="15" borderId="53" xfId="0" applyNumberFormat="1" applyFont="1" applyFill="1" applyBorder="1" applyAlignment="1">
      <alignment horizontal="center" vertical="center" shrinkToFit="1"/>
    </xf>
    <xf numFmtId="3" fontId="46" fillId="15" borderId="53" xfId="0" applyNumberFormat="1" applyFont="1" applyFill="1" applyBorder="1" applyAlignment="1">
      <alignment horizontal="center" vertical="center" shrinkToFit="1"/>
    </xf>
    <xf numFmtId="3" fontId="46" fillId="15" borderId="54" xfId="0" applyNumberFormat="1" applyFont="1" applyFill="1" applyBorder="1" applyAlignment="1">
      <alignment horizontal="center" vertical="center" shrinkToFit="1"/>
    </xf>
    <xf numFmtId="0" fontId="46" fillId="15" borderId="49" xfId="0" applyFont="1" applyFill="1" applyBorder="1" applyAlignment="1">
      <alignment horizontal="center" vertical="center" shrinkToFit="1"/>
    </xf>
    <xf numFmtId="0" fontId="46" fillId="15" borderId="50" xfId="0" applyFont="1" applyFill="1" applyBorder="1" applyAlignment="1">
      <alignment horizontal="left" vertical="center" shrinkToFit="1"/>
    </xf>
    <xf numFmtId="0" fontId="46" fillId="15" borderId="51" xfId="0" applyFont="1" applyFill="1" applyBorder="1" applyAlignment="1">
      <alignment horizontal="center" vertical="center" shrinkToFit="1"/>
    </xf>
    <xf numFmtId="4" fontId="46" fillId="15" borderId="49" xfId="0" applyNumberFormat="1" applyFont="1" applyFill="1" applyBorder="1" applyAlignment="1">
      <alignment horizontal="center" vertical="center" shrinkToFit="1"/>
    </xf>
    <xf numFmtId="4" fontId="46" fillId="15" borderId="50" xfId="0" applyNumberFormat="1" applyFont="1" applyFill="1" applyBorder="1" applyAlignment="1">
      <alignment horizontal="center" vertical="center" shrinkToFit="1"/>
    </xf>
    <xf numFmtId="3" fontId="46" fillId="15" borderId="50" xfId="0" applyNumberFormat="1" applyFont="1" applyFill="1" applyBorder="1" applyAlignment="1">
      <alignment horizontal="center" vertical="center" shrinkToFit="1"/>
    </xf>
    <xf numFmtId="3" fontId="46" fillId="15" borderId="51" xfId="0" applyNumberFormat="1" applyFont="1" applyFill="1" applyBorder="1" applyAlignment="1">
      <alignment horizontal="center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5.8846141317120013</c:v>
                </c:pt>
                <c:pt idx="1">
                  <c:v>5.2961527185408013</c:v>
                </c:pt>
                <c:pt idx="2">
                  <c:v>4.766537446686721</c:v>
                </c:pt>
                <c:pt idx="3">
                  <c:v>4.4328798254186506</c:v>
                </c:pt>
                <c:pt idx="4">
                  <c:v>4.1225782376393454</c:v>
                </c:pt>
                <c:pt idx="5">
                  <c:v>4.3287071495213132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6.6898771181568017</c:v>
                </c:pt>
                <c:pt idx="1">
                  <c:v>6.0877881775226896</c:v>
                </c:pt>
                <c:pt idx="2">
                  <c:v>5.7833987686465544</c:v>
                </c:pt>
                <c:pt idx="3">
                  <c:v>5.3785608548412958</c:v>
                </c:pt>
                <c:pt idx="4">
                  <c:v>4.8407047693571661</c:v>
                </c:pt>
                <c:pt idx="5">
                  <c:v>4.5018554355021649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6.1943306649600016</c:v>
                </c:pt>
                <c:pt idx="1">
                  <c:v>5.6987842117632015</c:v>
                </c:pt>
                <c:pt idx="2">
                  <c:v>5.8697477381160974</c:v>
                </c:pt>
                <c:pt idx="3">
                  <c:v>5.8697477381160974</c:v>
                </c:pt>
                <c:pt idx="4">
                  <c:v>5.7523527833537758</c:v>
                </c:pt>
                <c:pt idx="5">
                  <c:v>5.8673998390208517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5.8846141317120013</c:v>
                </c:pt>
                <c:pt idx="1">
                  <c:v>5.5903834251264009</c:v>
                </c:pt>
                <c:pt idx="2">
                  <c:v>5.3157680989798406</c:v>
                </c:pt>
                <c:pt idx="3">
                  <c:v>5.0950460305895433</c:v>
                </c:pt>
                <c:pt idx="4">
                  <c:v>4.9005524719995037</c:v>
                </c:pt>
                <c:pt idx="5">
                  <c:v>4.8052449182531385</c:v>
                </c:pt>
                <c:pt idx="6">
                  <c:v>4.8052449182531385</c:v>
                </c:pt>
                <c:pt idx="7">
                  <c:v>4.8052449182531385</c:v>
                </c:pt>
                <c:pt idx="8">
                  <c:v>4.8052449182531385</c:v>
                </c:pt>
                <c:pt idx="9">
                  <c:v>4.8052449182531385</c:v>
                </c:pt>
                <c:pt idx="10">
                  <c:v>4.8052449182531385</c:v>
                </c:pt>
                <c:pt idx="11">
                  <c:v>4.8052449182531385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6.6898771181568017</c:v>
                </c:pt>
                <c:pt idx="1">
                  <c:v>6.3888326478397452</c:v>
                </c:pt>
                <c:pt idx="2">
                  <c:v>6.1870213547753492</c:v>
                </c:pt>
                <c:pt idx="3">
                  <c:v>5.9849062297918358</c:v>
                </c:pt>
                <c:pt idx="4">
                  <c:v>5.7560659377049017</c:v>
                </c:pt>
                <c:pt idx="5">
                  <c:v>5.5470308540044462</c:v>
                </c:pt>
                <c:pt idx="6">
                  <c:v>5.5470308540044462</c:v>
                </c:pt>
                <c:pt idx="7">
                  <c:v>5.5470308540044462</c:v>
                </c:pt>
                <c:pt idx="8">
                  <c:v>5.5470308540044462</c:v>
                </c:pt>
                <c:pt idx="9">
                  <c:v>5.5470308540044462</c:v>
                </c:pt>
                <c:pt idx="10">
                  <c:v>5.5470308540044462</c:v>
                </c:pt>
                <c:pt idx="11">
                  <c:v>5.5470308540044462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6.1943306649600016</c:v>
                </c:pt>
                <c:pt idx="1">
                  <c:v>5.9465574383616016</c:v>
                </c:pt>
                <c:pt idx="2">
                  <c:v>5.9209542049464332</c:v>
                </c:pt>
                <c:pt idx="3">
                  <c:v>5.908152588238849</c:v>
                </c:pt>
                <c:pt idx="4">
                  <c:v>5.876992627261834</c:v>
                </c:pt>
                <c:pt idx="5">
                  <c:v>5.8753938292216707</c:v>
                </c:pt>
                <c:pt idx="6">
                  <c:v>5.8753938292216707</c:v>
                </c:pt>
                <c:pt idx="7">
                  <c:v>5.8753938292216707</c:v>
                </c:pt>
                <c:pt idx="8">
                  <c:v>5.8753938292216707</c:v>
                </c:pt>
                <c:pt idx="9">
                  <c:v>5.8753938292216707</c:v>
                </c:pt>
                <c:pt idx="10">
                  <c:v>5.8753938292216707</c:v>
                </c:pt>
                <c:pt idx="11">
                  <c:v>5.8753938292216707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1.0591961688801814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Y_Actual!A6"/><Relationship Id="rId7" Type="http://schemas.openxmlformats.org/officeDocument/2006/relationships/hyperlink" Target="#CY_Target!A6"/><Relationship Id="rId12" Type="http://schemas.openxmlformats.org/officeDocument/2006/relationships/image" Target="../media/image3.png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CY_Actual!A6"/><Relationship Id="rId11" Type="http://schemas.openxmlformats.org/officeDocument/2006/relationships/hyperlink" Target="#Monthly_Analysis!C5"/><Relationship Id="rId5" Type="http://schemas.microsoft.com/office/2007/relationships/hdphoto" Target="../media/hdphoto1.wdp"/><Relationship Id="rId15" Type="http://schemas.openxmlformats.org/officeDocument/2006/relationships/image" Target="../media/image5.png"/><Relationship Id="rId10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hyperlink" Target="#KPI_Analysis!B5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5" Type="http://schemas.openxmlformats.org/officeDocument/2006/relationships/image" Target="../media/image5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5" Type="http://schemas.openxmlformats.org/officeDocument/2006/relationships/image" Target="../media/image5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282675</xdr:colOff>
      <xdr:row>2</xdr:row>
      <xdr:rowOff>244575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3E057366-EAB3-458E-B6ED-FE4A0715A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BEB77552-4152-4770-8C74-4B7B0E12B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B5BD9316-A331-4679-B728-E915A0F1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CA9ADAE-FE68-4395-8076-9D80520F2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54580A4F-DC47-4A26-9DAB-0AF9EC2B6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1F014794-9D34-4827-B881-CEC6D41E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2EECAC8E-2268-431F-BA26-4CB96563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82515230-3E3C-4566-AA17-2BB5FF856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190501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41CA092D-D859-4CC0-BF69-4D5E5AD2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485776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1</xdr:col>
      <xdr:colOff>530325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B131531C-6927-47EA-B225-85FE653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105,9%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2" customWidth="1"/>
    <col min="3" max="4" width="40.7109375" style="102" customWidth="1"/>
    <col min="5" max="5" width="11.7109375" style="102" customWidth="1"/>
    <col min="6" max="6" width="38.28515625" style="102" customWidth="1"/>
    <col min="7" max="7" width="3.7109375" style="102" customWidth="1"/>
    <col min="8" max="8" width="1.7109375" style="102" customWidth="1"/>
    <col min="9" max="16384" width="8.85546875" style="102"/>
  </cols>
  <sheetData>
    <row r="1" spans="1:8" s="89" customFormat="1" ht="6.75" customHeight="1" x14ac:dyDescent="0.25">
      <c r="B1" s="90"/>
      <c r="E1" s="91"/>
      <c r="F1" s="91"/>
    </row>
    <row r="2" spans="1:8" s="119" customFormat="1" ht="20.100000000000001" customHeight="1" x14ac:dyDescent="0.25">
      <c r="B2" s="93"/>
      <c r="C2" s="152" t="s">
        <v>96</v>
      </c>
      <c r="D2" s="94"/>
      <c r="E2" s="120"/>
      <c r="F2" s="120"/>
      <c r="G2" s="120"/>
      <c r="H2" s="121"/>
    </row>
    <row r="3" spans="1:8" s="126" customFormat="1" ht="24" customHeight="1" x14ac:dyDescent="0.25">
      <c r="B3" s="97"/>
      <c r="C3" s="153" t="s">
        <v>65</v>
      </c>
      <c r="D3" s="98"/>
      <c r="E3" s="99"/>
      <c r="F3" s="99"/>
      <c r="G3" s="99"/>
      <c r="H3" s="100"/>
    </row>
    <row r="4" spans="1:8" ht="4.9000000000000004" customHeight="1" x14ac:dyDescent="0.25">
      <c r="A4" s="101"/>
      <c r="B4" s="101"/>
      <c r="C4" s="101"/>
      <c r="D4" s="101"/>
      <c r="E4" s="101"/>
      <c r="F4" s="101"/>
      <c r="G4" s="101"/>
      <c r="H4" s="101"/>
    </row>
    <row r="5" spans="1:8" ht="4.9000000000000004" customHeight="1" x14ac:dyDescent="0.25">
      <c r="A5" s="101"/>
      <c r="B5" s="101"/>
      <c r="C5" s="101"/>
      <c r="D5" s="101"/>
      <c r="E5" s="101"/>
      <c r="F5" s="101"/>
      <c r="G5" s="101"/>
      <c r="H5" s="101"/>
    </row>
    <row r="6" spans="1:8" x14ac:dyDescent="0.25">
      <c r="A6" s="101"/>
      <c r="B6" s="129"/>
      <c r="C6" s="130"/>
      <c r="D6" s="130"/>
      <c r="E6" s="130"/>
      <c r="F6" s="130"/>
      <c r="G6" s="131"/>
      <c r="H6" s="101"/>
    </row>
    <row r="7" spans="1:8" ht="19.5" thickBot="1" x14ac:dyDescent="0.35">
      <c r="B7" s="132"/>
      <c r="C7" s="116" t="s">
        <v>75</v>
      </c>
      <c r="D7" s="116"/>
      <c r="E7" s="133"/>
      <c r="F7" s="116" t="s">
        <v>76</v>
      </c>
      <c r="G7" s="134"/>
    </row>
    <row r="8" spans="1:8" x14ac:dyDescent="0.25">
      <c r="B8" s="132"/>
      <c r="C8" s="133"/>
      <c r="D8" s="133"/>
      <c r="E8" s="133"/>
      <c r="F8" s="133"/>
      <c r="G8" s="134"/>
    </row>
    <row r="9" spans="1:8" ht="15.75" x14ac:dyDescent="0.25">
      <c r="B9" s="132"/>
      <c r="C9" s="133"/>
      <c r="D9" s="133"/>
      <c r="E9" s="133"/>
      <c r="F9" s="135"/>
      <c r="G9" s="134"/>
    </row>
    <row r="10" spans="1:8" x14ac:dyDescent="0.25">
      <c r="B10" s="132"/>
      <c r="C10" s="133"/>
      <c r="D10" s="133"/>
      <c r="E10" s="133"/>
      <c r="F10" s="133"/>
      <c r="G10" s="134"/>
    </row>
    <row r="11" spans="1:8" x14ac:dyDescent="0.25">
      <c r="B11" s="132"/>
      <c r="C11" s="133"/>
      <c r="D11" s="133"/>
      <c r="E11" s="133"/>
      <c r="F11" s="133"/>
      <c r="G11" s="134"/>
    </row>
    <row r="12" spans="1:8" x14ac:dyDescent="0.25">
      <c r="B12" s="132"/>
      <c r="C12" s="133"/>
      <c r="D12" s="133"/>
      <c r="E12" s="133"/>
      <c r="F12" s="133"/>
      <c r="G12" s="134"/>
    </row>
    <row r="13" spans="1:8" x14ac:dyDescent="0.25">
      <c r="B13" s="132"/>
      <c r="C13" s="133"/>
      <c r="D13" s="133"/>
      <c r="E13" s="133"/>
      <c r="F13" s="133"/>
      <c r="G13" s="134"/>
    </row>
    <row r="14" spans="1:8" x14ac:dyDescent="0.25">
      <c r="B14" s="132"/>
      <c r="C14" s="133"/>
      <c r="D14" s="133"/>
      <c r="E14" s="133"/>
      <c r="F14" s="133"/>
      <c r="G14" s="134"/>
    </row>
    <row r="15" spans="1:8" x14ac:dyDescent="0.25">
      <c r="B15" s="132"/>
      <c r="C15" s="133"/>
      <c r="D15" s="133"/>
      <c r="E15" s="133"/>
      <c r="F15" s="133"/>
      <c r="G15" s="134"/>
    </row>
    <row r="16" spans="1:8" x14ac:dyDescent="0.25">
      <c r="B16" s="132"/>
      <c r="C16" s="133"/>
      <c r="D16" s="133"/>
      <c r="E16" s="133"/>
      <c r="F16" s="133"/>
      <c r="G16" s="134"/>
    </row>
    <row r="17" spans="2:7" x14ac:dyDescent="0.25">
      <c r="B17" s="132"/>
      <c r="C17" s="133"/>
      <c r="D17" s="133"/>
      <c r="E17" s="133"/>
      <c r="F17" s="133"/>
      <c r="G17" s="134"/>
    </row>
    <row r="18" spans="2:7" x14ac:dyDescent="0.25">
      <c r="B18" s="132"/>
      <c r="C18" s="133"/>
      <c r="D18" s="133"/>
      <c r="E18" s="133"/>
      <c r="F18" s="133"/>
      <c r="G18" s="134"/>
    </row>
    <row r="19" spans="2:7" x14ac:dyDescent="0.25">
      <c r="B19" s="132"/>
      <c r="C19" s="133"/>
      <c r="D19" s="133"/>
      <c r="E19" s="133"/>
      <c r="F19" s="133"/>
      <c r="G19" s="134"/>
    </row>
    <row r="20" spans="2:7" x14ac:dyDescent="0.25">
      <c r="B20" s="132"/>
      <c r="C20" s="133"/>
      <c r="D20" s="133"/>
      <c r="E20" s="133"/>
      <c r="F20" s="133"/>
      <c r="G20" s="134"/>
    </row>
    <row r="21" spans="2:7" x14ac:dyDescent="0.25">
      <c r="B21" s="132"/>
      <c r="C21" s="133"/>
      <c r="D21" s="133"/>
      <c r="E21" s="133"/>
      <c r="F21" s="133"/>
      <c r="G21" s="134"/>
    </row>
    <row r="22" spans="2:7" x14ac:dyDescent="0.25">
      <c r="B22" s="132"/>
      <c r="C22" s="133"/>
      <c r="D22" s="133"/>
      <c r="E22" s="133"/>
      <c r="F22" s="133"/>
      <c r="G22" s="134"/>
    </row>
    <row r="23" spans="2:7" x14ac:dyDescent="0.25">
      <c r="B23" s="132"/>
      <c r="C23" s="133"/>
      <c r="D23" s="133"/>
      <c r="E23" s="133"/>
      <c r="F23" s="133"/>
      <c r="G23" s="134"/>
    </row>
    <row r="24" spans="2:7" x14ac:dyDescent="0.25">
      <c r="B24" s="132"/>
      <c r="C24" s="133"/>
      <c r="D24" s="133"/>
      <c r="E24" s="133"/>
      <c r="F24" s="133"/>
      <c r="G24" s="134"/>
    </row>
    <row r="25" spans="2:7" x14ac:dyDescent="0.25">
      <c r="B25" s="132"/>
      <c r="C25" s="133"/>
      <c r="D25" s="133"/>
      <c r="E25" s="133"/>
      <c r="F25" s="133"/>
      <c r="G25" s="134"/>
    </row>
    <row r="26" spans="2:7" x14ac:dyDescent="0.25">
      <c r="B26" s="132"/>
      <c r="C26" s="133"/>
      <c r="D26" s="133"/>
      <c r="E26" s="133"/>
      <c r="F26" s="133"/>
      <c r="G26" s="134"/>
    </row>
    <row r="27" spans="2:7" x14ac:dyDescent="0.25">
      <c r="B27" s="149"/>
      <c r="C27" s="150"/>
      <c r="D27" s="150"/>
      <c r="E27" s="150"/>
      <c r="F27" s="150"/>
      <c r="G27" s="151"/>
    </row>
    <row r="28" spans="2:7" ht="7.15" customHeight="1" x14ac:dyDescent="0.25"/>
    <row r="29" spans="2:7" s="89" customFormat="1" ht="22.9" customHeight="1" x14ac:dyDescent="0.25">
      <c r="B29" s="103"/>
      <c r="C29" s="103"/>
      <c r="D29" s="103"/>
      <c r="E29" s="104"/>
      <c r="F29" s="104"/>
      <c r="G29" s="103"/>
    </row>
  </sheetData>
  <sheetProtection algorithmName="SHA-512" hashValue="xRWG3fUYOz/skCJ8vrCoSUG2lUJqsBLBKuxDrZjXk9tK5v91SkyN+spSwTLdQf87HTTuc9oOZ0RtrELNwc1Dbg==" saltValue="exNCav9NBEvYfQyCEorrt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76" customWidth="1"/>
    <col min="3" max="3" width="20.7109375" style="177" customWidth="1"/>
    <col min="4" max="4" width="25.7109375" style="177" customWidth="1"/>
    <col min="5" max="6" width="9.28515625" style="177" customWidth="1"/>
    <col min="7" max="7" width="18.7109375" style="177" customWidth="1"/>
    <col min="8" max="8" width="81.28515625" style="178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</row>
    <row r="3" spans="1:11" s="127" customFormat="1" ht="24" customHeight="1" x14ac:dyDescent="0.25">
      <c r="B3" s="98"/>
      <c r="C3" s="107" t="s">
        <v>18</v>
      </c>
      <c r="D3" s="98"/>
      <c r="E3" s="98"/>
      <c r="F3" s="98"/>
      <c r="G3" s="98"/>
      <c r="H3" s="98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82" t="s">
        <v>0</v>
      </c>
      <c r="C5" s="183" t="s">
        <v>11</v>
      </c>
      <c r="D5" s="183" t="s">
        <v>7</v>
      </c>
      <c r="E5" s="183" t="s">
        <v>1</v>
      </c>
      <c r="F5" s="183" t="s">
        <v>12</v>
      </c>
      <c r="G5" s="183" t="s">
        <v>92</v>
      </c>
      <c r="H5" s="184" t="s">
        <v>89</v>
      </c>
      <c r="I5" s="185"/>
      <c r="J5" s="186" t="s">
        <v>63</v>
      </c>
      <c r="K5" s="187"/>
    </row>
    <row r="6" spans="1:11" x14ac:dyDescent="0.25">
      <c r="A6" s="3"/>
      <c r="B6" s="143">
        <v>101</v>
      </c>
      <c r="C6" s="188" t="s">
        <v>97</v>
      </c>
      <c r="D6" s="188" t="s">
        <v>98</v>
      </c>
      <c r="E6" s="144" t="s">
        <v>99</v>
      </c>
      <c r="F6" s="144" t="s">
        <v>62</v>
      </c>
      <c r="G6" s="144" t="s">
        <v>17</v>
      </c>
      <c r="H6" s="145" t="s">
        <v>100</v>
      </c>
      <c r="I6" s="179"/>
      <c r="J6" s="181" t="s">
        <v>64</v>
      </c>
      <c r="K6" s="35">
        <v>2022</v>
      </c>
    </row>
    <row r="7" spans="1:11" x14ac:dyDescent="0.25">
      <c r="A7" s="3"/>
      <c r="B7" s="146">
        <v>102</v>
      </c>
      <c r="C7" s="189" t="s">
        <v>97</v>
      </c>
      <c r="D7" s="189" t="s">
        <v>101</v>
      </c>
      <c r="E7" s="43" t="s">
        <v>14</v>
      </c>
      <c r="F7" s="43" t="s">
        <v>15</v>
      </c>
      <c r="G7" s="43" t="s">
        <v>17</v>
      </c>
      <c r="H7" s="147" t="s">
        <v>102</v>
      </c>
      <c r="I7" s="179"/>
      <c r="J7" s="180" t="s">
        <v>9</v>
      </c>
      <c r="K7" s="36" t="s">
        <v>21</v>
      </c>
    </row>
    <row r="8" spans="1:11" x14ac:dyDescent="0.25">
      <c r="A8" s="3"/>
      <c r="B8" s="146">
        <v>103</v>
      </c>
      <c r="C8" s="189" t="s">
        <v>97</v>
      </c>
      <c r="D8" s="189" t="s">
        <v>103</v>
      </c>
      <c r="E8" s="43" t="s">
        <v>14</v>
      </c>
      <c r="F8" s="43" t="s">
        <v>62</v>
      </c>
      <c r="G8" s="43" t="s">
        <v>17</v>
      </c>
      <c r="H8" s="147" t="s">
        <v>104</v>
      </c>
      <c r="I8" s="179"/>
      <c r="J8" s="179"/>
      <c r="K8" s="179"/>
    </row>
    <row r="9" spans="1:11" x14ac:dyDescent="0.25">
      <c r="A9" s="3"/>
      <c r="B9" s="146">
        <v>104</v>
      </c>
      <c r="C9" s="189" t="s">
        <v>97</v>
      </c>
      <c r="D9" s="189" t="s">
        <v>105</v>
      </c>
      <c r="E9" s="43" t="s">
        <v>14</v>
      </c>
      <c r="F9" s="43" t="s">
        <v>62</v>
      </c>
      <c r="G9" s="43" t="s">
        <v>17</v>
      </c>
      <c r="H9" s="147" t="s">
        <v>106</v>
      </c>
      <c r="I9" s="179"/>
      <c r="J9" s="179"/>
      <c r="K9" s="179"/>
    </row>
    <row r="10" spans="1:11" x14ac:dyDescent="0.25">
      <c r="A10" s="3"/>
      <c r="B10" s="146">
        <v>105</v>
      </c>
      <c r="C10" s="189" t="s">
        <v>97</v>
      </c>
      <c r="D10" s="189" t="s">
        <v>107</v>
      </c>
      <c r="E10" s="43" t="s">
        <v>8</v>
      </c>
      <c r="F10" s="43" t="s">
        <v>62</v>
      </c>
      <c r="G10" s="43" t="s">
        <v>17</v>
      </c>
      <c r="H10" s="147" t="s">
        <v>108</v>
      </c>
      <c r="I10" s="179"/>
      <c r="J10" s="179"/>
      <c r="K10" s="179"/>
    </row>
    <row r="11" spans="1:11" x14ac:dyDescent="0.25">
      <c r="A11" s="3"/>
      <c r="B11" s="146">
        <v>106</v>
      </c>
      <c r="C11" s="189" t="s">
        <v>97</v>
      </c>
      <c r="D11" s="189" t="s">
        <v>109</v>
      </c>
      <c r="E11" s="43" t="s">
        <v>8</v>
      </c>
      <c r="F11" s="43" t="s">
        <v>62</v>
      </c>
      <c r="G11" s="43" t="s">
        <v>17</v>
      </c>
      <c r="H11" s="147" t="s">
        <v>110</v>
      </c>
      <c r="I11" s="179"/>
      <c r="J11" s="179"/>
      <c r="K11" s="179"/>
    </row>
    <row r="12" spans="1:11" x14ac:dyDescent="0.25">
      <c r="A12" s="3"/>
      <c r="B12" s="146">
        <v>107</v>
      </c>
      <c r="C12" s="189" t="s">
        <v>97</v>
      </c>
      <c r="D12" s="189" t="s">
        <v>111</v>
      </c>
      <c r="E12" s="43" t="s">
        <v>8</v>
      </c>
      <c r="F12" s="43" t="s">
        <v>62</v>
      </c>
      <c r="G12" s="43" t="s">
        <v>17</v>
      </c>
      <c r="H12" s="147" t="s">
        <v>112</v>
      </c>
      <c r="I12" s="179"/>
      <c r="J12" s="179"/>
      <c r="K12" s="179"/>
    </row>
    <row r="13" spans="1:11" x14ac:dyDescent="0.25">
      <c r="A13" s="3"/>
      <c r="B13" s="146">
        <v>108</v>
      </c>
      <c r="C13" s="189" t="s">
        <v>97</v>
      </c>
      <c r="D13" s="189" t="s">
        <v>113</v>
      </c>
      <c r="E13" s="43" t="s">
        <v>8</v>
      </c>
      <c r="F13" s="43" t="s">
        <v>62</v>
      </c>
      <c r="G13" s="43" t="s">
        <v>17</v>
      </c>
      <c r="H13" s="147" t="s">
        <v>114</v>
      </c>
      <c r="I13" s="179"/>
      <c r="J13" s="179"/>
      <c r="K13" s="179"/>
    </row>
    <row r="14" spans="1:11" x14ac:dyDescent="0.25">
      <c r="A14" s="3"/>
      <c r="B14" s="146">
        <v>109</v>
      </c>
      <c r="C14" s="189" t="s">
        <v>97</v>
      </c>
      <c r="D14" s="189"/>
      <c r="E14" s="43"/>
      <c r="F14" s="43"/>
      <c r="G14" s="43"/>
      <c r="H14" s="147"/>
      <c r="I14" s="179"/>
      <c r="J14" s="179"/>
      <c r="K14" s="179"/>
    </row>
    <row r="15" spans="1:11" x14ac:dyDescent="0.25">
      <c r="A15" s="3"/>
      <c r="B15" s="146">
        <v>110</v>
      </c>
      <c r="C15" s="189" t="s">
        <v>97</v>
      </c>
      <c r="D15" s="189"/>
      <c r="E15" s="43"/>
      <c r="F15" s="43"/>
      <c r="G15" s="43"/>
      <c r="H15" s="147"/>
      <c r="I15" s="179"/>
      <c r="J15" s="179"/>
      <c r="K15" s="179"/>
    </row>
    <row r="16" spans="1:11" x14ac:dyDescent="0.25">
      <c r="A16" s="3"/>
      <c r="B16" s="146">
        <v>201</v>
      </c>
      <c r="C16" s="189" t="s">
        <v>115</v>
      </c>
      <c r="D16" s="189" t="s">
        <v>116</v>
      </c>
      <c r="E16" s="43" t="s">
        <v>8</v>
      </c>
      <c r="F16" s="43" t="s">
        <v>62</v>
      </c>
      <c r="G16" s="43" t="s">
        <v>17</v>
      </c>
      <c r="H16" s="147" t="s">
        <v>117</v>
      </c>
      <c r="I16" s="179"/>
      <c r="J16" s="179"/>
      <c r="K16" s="179"/>
    </row>
    <row r="17" spans="1:11" x14ac:dyDescent="0.25">
      <c r="A17" s="3"/>
      <c r="B17" s="146">
        <v>202</v>
      </c>
      <c r="C17" s="189" t="s">
        <v>115</v>
      </c>
      <c r="D17" s="189" t="s">
        <v>118</v>
      </c>
      <c r="E17" s="43" t="s">
        <v>14</v>
      </c>
      <c r="F17" s="43" t="s">
        <v>62</v>
      </c>
      <c r="G17" s="43" t="s">
        <v>16</v>
      </c>
      <c r="H17" s="147" t="s">
        <v>119</v>
      </c>
      <c r="I17" s="179"/>
      <c r="J17" s="179"/>
      <c r="K17" s="179"/>
    </row>
    <row r="18" spans="1:11" x14ac:dyDescent="0.25">
      <c r="A18" s="3"/>
      <c r="B18" s="146">
        <v>203</v>
      </c>
      <c r="C18" s="189" t="s">
        <v>115</v>
      </c>
      <c r="D18" s="189" t="s">
        <v>120</v>
      </c>
      <c r="E18" s="43" t="s">
        <v>8</v>
      </c>
      <c r="F18" s="43" t="s">
        <v>62</v>
      </c>
      <c r="G18" s="43" t="s">
        <v>17</v>
      </c>
      <c r="H18" s="147" t="s">
        <v>121</v>
      </c>
      <c r="I18" s="179"/>
      <c r="J18" s="179"/>
      <c r="K18" s="179"/>
    </row>
    <row r="19" spans="1:11" x14ac:dyDescent="0.25">
      <c r="A19" s="3"/>
      <c r="B19" s="146">
        <v>204</v>
      </c>
      <c r="C19" s="189" t="s">
        <v>115</v>
      </c>
      <c r="D19" s="190" t="s">
        <v>122</v>
      </c>
      <c r="E19" s="43" t="s">
        <v>8</v>
      </c>
      <c r="F19" s="148" t="s">
        <v>62</v>
      </c>
      <c r="G19" s="148" t="s">
        <v>17</v>
      </c>
      <c r="H19" s="147" t="s">
        <v>123</v>
      </c>
      <c r="I19" s="179"/>
      <c r="J19" s="179"/>
      <c r="K19" s="179"/>
    </row>
    <row r="20" spans="1:11" x14ac:dyDescent="0.25">
      <c r="A20" s="3"/>
      <c r="B20" s="146">
        <v>205</v>
      </c>
      <c r="C20" s="189" t="s">
        <v>115</v>
      </c>
      <c r="D20" s="189" t="s">
        <v>124</v>
      </c>
      <c r="E20" s="43" t="s">
        <v>8</v>
      </c>
      <c r="F20" s="43" t="s">
        <v>62</v>
      </c>
      <c r="G20" s="43" t="s">
        <v>17</v>
      </c>
      <c r="H20" s="147" t="s">
        <v>125</v>
      </c>
      <c r="I20" s="179"/>
      <c r="J20" s="179"/>
      <c r="K20" s="179"/>
    </row>
    <row r="21" spans="1:11" x14ac:dyDescent="0.25">
      <c r="A21" s="3"/>
      <c r="B21" s="146">
        <v>206</v>
      </c>
      <c r="C21" s="189" t="s">
        <v>115</v>
      </c>
      <c r="D21" s="190" t="s">
        <v>126</v>
      </c>
      <c r="E21" s="43" t="s">
        <v>8</v>
      </c>
      <c r="F21" s="148" t="s">
        <v>62</v>
      </c>
      <c r="G21" s="148" t="s">
        <v>17</v>
      </c>
      <c r="H21" s="147" t="s">
        <v>127</v>
      </c>
      <c r="I21" s="179"/>
      <c r="J21" s="179"/>
      <c r="K21" s="179"/>
    </row>
    <row r="22" spans="1:11" x14ac:dyDescent="0.25">
      <c r="A22" s="3"/>
      <c r="B22" s="146">
        <v>207</v>
      </c>
      <c r="C22" s="189" t="s">
        <v>115</v>
      </c>
      <c r="D22" s="189" t="s">
        <v>128</v>
      </c>
      <c r="E22" s="43" t="s">
        <v>13</v>
      </c>
      <c r="F22" s="43" t="s">
        <v>15</v>
      </c>
      <c r="G22" s="43" t="s">
        <v>17</v>
      </c>
      <c r="H22" s="147" t="s">
        <v>129</v>
      </c>
      <c r="I22" s="179"/>
      <c r="J22" s="179"/>
      <c r="K22" s="179"/>
    </row>
    <row r="23" spans="1:11" x14ac:dyDescent="0.25">
      <c r="A23" s="3"/>
      <c r="B23" s="146">
        <v>208</v>
      </c>
      <c r="C23" s="189" t="s">
        <v>115</v>
      </c>
      <c r="D23" s="189" t="s">
        <v>130</v>
      </c>
      <c r="E23" s="43" t="s">
        <v>8</v>
      </c>
      <c r="F23" s="43" t="s">
        <v>62</v>
      </c>
      <c r="G23" s="43" t="s">
        <v>17</v>
      </c>
      <c r="H23" s="147" t="s">
        <v>131</v>
      </c>
      <c r="I23" s="179"/>
      <c r="J23" s="179"/>
      <c r="K23" s="179"/>
    </row>
    <row r="24" spans="1:11" x14ac:dyDescent="0.25">
      <c r="A24" s="3"/>
      <c r="B24" s="146">
        <v>209</v>
      </c>
      <c r="C24" s="189" t="s">
        <v>115</v>
      </c>
      <c r="D24" s="189" t="s">
        <v>132</v>
      </c>
      <c r="E24" s="43" t="s">
        <v>8</v>
      </c>
      <c r="F24" s="43" t="s">
        <v>62</v>
      </c>
      <c r="G24" s="43" t="s">
        <v>17</v>
      </c>
      <c r="H24" s="147" t="s">
        <v>133</v>
      </c>
      <c r="I24" s="179"/>
      <c r="J24" s="179"/>
      <c r="K24" s="179"/>
    </row>
    <row r="25" spans="1:11" x14ac:dyDescent="0.25">
      <c r="A25" s="3"/>
      <c r="B25" s="146">
        <v>210</v>
      </c>
      <c r="C25" s="189" t="s">
        <v>115</v>
      </c>
      <c r="D25" s="189"/>
      <c r="E25" s="43"/>
      <c r="F25" s="43"/>
      <c r="G25" s="43"/>
      <c r="H25" s="147"/>
      <c r="I25" s="179"/>
      <c r="J25" s="179"/>
      <c r="K25" s="179"/>
    </row>
    <row r="26" spans="1:11" x14ac:dyDescent="0.25">
      <c r="A26" s="3"/>
      <c r="B26" s="146">
        <v>211</v>
      </c>
      <c r="C26" s="189" t="s">
        <v>115</v>
      </c>
      <c r="D26" s="190"/>
      <c r="E26" s="43"/>
      <c r="F26" s="148"/>
      <c r="G26" s="148"/>
      <c r="H26" s="147"/>
      <c r="I26" s="179"/>
      <c r="J26" s="179"/>
      <c r="K26" s="179"/>
    </row>
    <row r="27" spans="1:11" x14ac:dyDescent="0.25">
      <c r="A27" s="3"/>
      <c r="B27" s="208">
        <v>301</v>
      </c>
      <c r="C27" s="209" t="s">
        <v>134</v>
      </c>
      <c r="D27" s="209" t="s">
        <v>162</v>
      </c>
      <c r="E27" s="210" t="s">
        <v>8</v>
      </c>
      <c r="F27" s="210" t="s">
        <v>62</v>
      </c>
      <c r="G27" s="210" t="s">
        <v>17</v>
      </c>
      <c r="H27" s="211" t="s">
        <v>135</v>
      </c>
      <c r="I27" s="179"/>
      <c r="J27" s="179"/>
      <c r="K27" s="179"/>
    </row>
    <row r="28" spans="1:11" x14ac:dyDescent="0.25">
      <c r="A28" s="3"/>
      <c r="B28" s="208">
        <v>302</v>
      </c>
      <c r="C28" s="209" t="s">
        <v>134</v>
      </c>
      <c r="D28" s="209" t="s">
        <v>136</v>
      </c>
      <c r="E28" s="210" t="s">
        <v>14</v>
      </c>
      <c r="F28" s="210" t="s">
        <v>62</v>
      </c>
      <c r="G28" s="210" t="s">
        <v>17</v>
      </c>
      <c r="H28" s="211" t="s">
        <v>137</v>
      </c>
      <c r="I28" s="179"/>
      <c r="J28" s="179"/>
      <c r="K28" s="179"/>
    </row>
    <row r="29" spans="1:11" x14ac:dyDescent="0.25">
      <c r="A29" s="3"/>
      <c r="B29" s="208">
        <v>303</v>
      </c>
      <c r="C29" s="209" t="s">
        <v>134</v>
      </c>
      <c r="D29" s="212" t="s">
        <v>138</v>
      </c>
      <c r="E29" s="213" t="s">
        <v>14</v>
      </c>
      <c r="F29" s="213" t="s">
        <v>62</v>
      </c>
      <c r="G29" s="213" t="s">
        <v>17</v>
      </c>
      <c r="H29" s="214" t="s">
        <v>139</v>
      </c>
      <c r="I29" s="179"/>
      <c r="J29" s="179"/>
      <c r="K29" s="179"/>
    </row>
    <row r="30" spans="1:11" x14ac:dyDescent="0.25">
      <c r="A30" s="3"/>
      <c r="B30" s="208">
        <v>304</v>
      </c>
      <c r="C30" s="209" t="s">
        <v>134</v>
      </c>
      <c r="D30" s="209" t="s">
        <v>140</v>
      </c>
      <c r="E30" s="210" t="s">
        <v>14</v>
      </c>
      <c r="F30" s="210" t="s">
        <v>62</v>
      </c>
      <c r="G30" s="210" t="s">
        <v>16</v>
      </c>
      <c r="H30" s="211" t="s">
        <v>141</v>
      </c>
      <c r="I30" s="179"/>
      <c r="J30" s="179"/>
      <c r="K30" s="179"/>
    </row>
    <row r="31" spans="1:11" x14ac:dyDescent="0.25">
      <c r="A31" s="3"/>
      <c r="B31" s="208">
        <v>305</v>
      </c>
      <c r="C31" s="209" t="s">
        <v>134</v>
      </c>
      <c r="D31" s="209" t="s">
        <v>142</v>
      </c>
      <c r="E31" s="210" t="s">
        <v>13</v>
      </c>
      <c r="F31" s="210" t="s">
        <v>15</v>
      </c>
      <c r="G31" s="210" t="s">
        <v>17</v>
      </c>
      <c r="H31" s="211" t="s">
        <v>143</v>
      </c>
      <c r="I31" s="179"/>
      <c r="J31" s="179"/>
      <c r="K31" s="179"/>
    </row>
    <row r="32" spans="1:11" x14ac:dyDescent="0.25">
      <c r="A32" s="3"/>
      <c r="B32" s="208">
        <v>306</v>
      </c>
      <c r="C32" s="209" t="s">
        <v>134</v>
      </c>
      <c r="D32" s="209" t="s">
        <v>144</v>
      </c>
      <c r="E32" s="210" t="s">
        <v>8</v>
      </c>
      <c r="F32" s="210" t="s">
        <v>62</v>
      </c>
      <c r="G32" s="210" t="s">
        <v>17</v>
      </c>
      <c r="H32" s="211" t="s">
        <v>145</v>
      </c>
      <c r="I32" s="179"/>
      <c r="J32" s="179"/>
      <c r="K32" s="179"/>
    </row>
    <row r="33" spans="1:11" x14ac:dyDescent="0.25">
      <c r="A33" s="3"/>
      <c r="B33" s="208">
        <v>307</v>
      </c>
      <c r="C33" s="209" t="s">
        <v>134</v>
      </c>
      <c r="D33" s="209" t="s">
        <v>146</v>
      </c>
      <c r="E33" s="210" t="s">
        <v>99</v>
      </c>
      <c r="F33" s="210" t="s">
        <v>62</v>
      </c>
      <c r="G33" s="210" t="s">
        <v>17</v>
      </c>
      <c r="H33" s="211" t="s">
        <v>147</v>
      </c>
      <c r="I33" s="179"/>
      <c r="J33" s="179"/>
      <c r="K33" s="179"/>
    </row>
    <row r="34" spans="1:11" x14ac:dyDescent="0.25">
      <c r="A34" s="3"/>
      <c r="B34" s="208">
        <v>308</v>
      </c>
      <c r="C34" s="209" t="s">
        <v>134</v>
      </c>
      <c r="D34" s="209" t="s">
        <v>148</v>
      </c>
      <c r="E34" s="210" t="s">
        <v>8</v>
      </c>
      <c r="F34" s="210" t="s">
        <v>15</v>
      </c>
      <c r="G34" s="210" t="s">
        <v>17</v>
      </c>
      <c r="H34" s="211" t="s">
        <v>149</v>
      </c>
      <c r="I34" s="179"/>
      <c r="J34" s="179"/>
      <c r="K34" s="179"/>
    </row>
    <row r="35" spans="1:11" x14ac:dyDescent="0.25">
      <c r="A35" s="3"/>
      <c r="B35" s="208">
        <v>309</v>
      </c>
      <c r="C35" s="209" t="s">
        <v>134</v>
      </c>
      <c r="D35" s="209"/>
      <c r="E35" s="210"/>
      <c r="F35" s="210"/>
      <c r="G35" s="210"/>
      <c r="H35" s="211"/>
      <c r="I35" s="179"/>
      <c r="J35" s="179"/>
      <c r="K35" s="179"/>
    </row>
    <row r="36" spans="1:11" x14ac:dyDescent="0.25">
      <c r="A36" s="3"/>
      <c r="B36" s="208">
        <v>310</v>
      </c>
      <c r="C36" s="209" t="s">
        <v>134</v>
      </c>
      <c r="D36" s="209"/>
      <c r="E36" s="210"/>
      <c r="F36" s="210"/>
      <c r="G36" s="210"/>
      <c r="H36" s="211"/>
      <c r="I36" s="179"/>
      <c r="J36" s="179"/>
      <c r="K36" s="179"/>
    </row>
    <row r="37" spans="1:11" x14ac:dyDescent="0.25">
      <c r="A37" s="3"/>
      <c r="B37" s="208">
        <v>401</v>
      </c>
      <c r="C37" s="209" t="s">
        <v>150</v>
      </c>
      <c r="D37" s="209" t="s">
        <v>151</v>
      </c>
      <c r="E37" s="210" t="s">
        <v>99</v>
      </c>
      <c r="F37" s="210" t="s">
        <v>62</v>
      </c>
      <c r="G37" s="210" t="s">
        <v>17</v>
      </c>
      <c r="H37" s="211" t="s">
        <v>152</v>
      </c>
      <c r="I37" s="179"/>
      <c r="J37" s="179"/>
      <c r="K37" s="179"/>
    </row>
    <row r="38" spans="1:11" x14ac:dyDescent="0.25">
      <c r="A38" s="3"/>
      <c r="B38" s="208">
        <v>402</v>
      </c>
      <c r="C38" s="209" t="s">
        <v>150</v>
      </c>
      <c r="D38" s="209" t="s">
        <v>153</v>
      </c>
      <c r="E38" s="210" t="s">
        <v>99</v>
      </c>
      <c r="F38" s="210" t="s">
        <v>62</v>
      </c>
      <c r="G38" s="210" t="s">
        <v>17</v>
      </c>
      <c r="H38" s="211" t="s">
        <v>154</v>
      </c>
      <c r="I38" s="179"/>
      <c r="J38" s="179"/>
      <c r="K38" s="179"/>
    </row>
    <row r="39" spans="1:11" x14ac:dyDescent="0.25">
      <c r="A39" s="3"/>
      <c r="B39" s="208">
        <v>403</v>
      </c>
      <c r="C39" s="209" t="s">
        <v>150</v>
      </c>
      <c r="D39" s="209" t="s">
        <v>155</v>
      </c>
      <c r="E39" s="210" t="s">
        <v>99</v>
      </c>
      <c r="F39" s="210" t="s">
        <v>15</v>
      </c>
      <c r="G39" s="210" t="s">
        <v>17</v>
      </c>
      <c r="H39" s="211" t="s">
        <v>156</v>
      </c>
      <c r="I39" s="179"/>
      <c r="J39" s="179"/>
      <c r="K39" s="179"/>
    </row>
    <row r="40" spans="1:11" x14ac:dyDescent="0.25">
      <c r="A40" s="3"/>
      <c r="B40" s="208">
        <v>404</v>
      </c>
      <c r="C40" s="209" t="s">
        <v>150</v>
      </c>
      <c r="D40" s="209" t="s">
        <v>157</v>
      </c>
      <c r="E40" s="210" t="s">
        <v>14</v>
      </c>
      <c r="F40" s="210" t="s">
        <v>62</v>
      </c>
      <c r="G40" s="210" t="s">
        <v>16</v>
      </c>
      <c r="H40" s="211" t="s">
        <v>158</v>
      </c>
      <c r="I40" s="179"/>
      <c r="J40" s="179"/>
      <c r="K40" s="179"/>
    </row>
    <row r="41" spans="1:11" x14ac:dyDescent="0.25">
      <c r="A41" s="3"/>
      <c r="B41" s="208">
        <v>405</v>
      </c>
      <c r="C41" s="209" t="s">
        <v>150</v>
      </c>
      <c r="D41" s="209" t="s">
        <v>159</v>
      </c>
      <c r="E41" s="210" t="s">
        <v>99</v>
      </c>
      <c r="F41" s="210" t="s">
        <v>62</v>
      </c>
      <c r="G41" s="210" t="s">
        <v>17</v>
      </c>
      <c r="H41" s="211" t="s">
        <v>160</v>
      </c>
      <c r="I41" s="179"/>
      <c r="J41" s="179"/>
      <c r="K41" s="179"/>
    </row>
    <row r="42" spans="1:11" x14ac:dyDescent="0.25">
      <c r="A42" s="3"/>
      <c r="B42" s="208">
        <v>406</v>
      </c>
      <c r="C42" s="209" t="s">
        <v>150</v>
      </c>
      <c r="D42" s="209"/>
      <c r="E42" s="210"/>
      <c r="F42" s="210"/>
      <c r="G42" s="210"/>
      <c r="H42" s="211"/>
      <c r="I42" s="179"/>
      <c r="J42" s="179"/>
      <c r="K42" s="179"/>
    </row>
    <row r="43" spans="1:11" x14ac:dyDescent="0.25">
      <c r="A43" s="3"/>
      <c r="B43" s="208">
        <v>407</v>
      </c>
      <c r="C43" s="209" t="s">
        <v>150</v>
      </c>
      <c r="D43" s="209"/>
      <c r="E43" s="210"/>
      <c r="F43" s="210"/>
      <c r="G43" s="210"/>
      <c r="H43" s="211"/>
      <c r="I43" s="179"/>
      <c r="J43" s="179"/>
      <c r="K43" s="179"/>
    </row>
    <row r="44" spans="1:11" x14ac:dyDescent="0.25">
      <c r="A44" s="3"/>
      <c r="B44" s="208"/>
      <c r="C44" s="209"/>
      <c r="D44" s="209"/>
      <c r="E44" s="210"/>
      <c r="F44" s="210"/>
      <c r="G44" s="210"/>
      <c r="H44" s="211"/>
      <c r="I44" s="179"/>
      <c r="J44" s="179"/>
      <c r="K44" s="179"/>
    </row>
    <row r="45" spans="1:11" x14ac:dyDescent="0.25">
      <c r="A45" s="3"/>
      <c r="B45" s="208"/>
      <c r="C45" s="209"/>
      <c r="D45" s="209"/>
      <c r="E45" s="210"/>
      <c r="F45" s="210"/>
      <c r="G45" s="210"/>
      <c r="H45" s="211"/>
      <c r="I45" s="179"/>
      <c r="J45" s="179"/>
      <c r="K45" s="179"/>
    </row>
    <row r="46" spans="1:11" x14ac:dyDescent="0.25">
      <c r="A46" s="3"/>
      <c r="B46" s="208"/>
      <c r="C46" s="209"/>
      <c r="D46" s="212"/>
      <c r="E46" s="213"/>
      <c r="F46" s="213"/>
      <c r="G46" s="213"/>
      <c r="H46" s="214"/>
      <c r="I46" s="179"/>
      <c r="J46" s="179"/>
      <c r="K46" s="179"/>
    </row>
    <row r="47" spans="1:11" x14ac:dyDescent="0.25">
      <c r="A47" s="3"/>
      <c r="B47" s="208"/>
      <c r="C47" s="209"/>
      <c r="D47" s="212"/>
      <c r="E47" s="213"/>
      <c r="F47" s="213"/>
      <c r="G47" s="213"/>
      <c r="H47" s="214"/>
      <c r="I47" s="179"/>
      <c r="J47" s="179"/>
      <c r="K47" s="179"/>
    </row>
    <row r="48" spans="1:11" x14ac:dyDescent="0.25">
      <c r="A48" s="3"/>
      <c r="B48" s="208"/>
      <c r="C48" s="209"/>
      <c r="D48" s="212"/>
      <c r="E48" s="213"/>
      <c r="F48" s="213"/>
      <c r="G48" s="213"/>
      <c r="H48" s="214"/>
      <c r="I48" s="179"/>
      <c r="J48" s="179"/>
      <c r="K48" s="179"/>
    </row>
    <row r="49" spans="1:11" x14ac:dyDescent="0.25">
      <c r="A49" s="3"/>
      <c r="B49" s="208"/>
      <c r="C49" s="209"/>
      <c r="D49" s="209"/>
      <c r="E49" s="210"/>
      <c r="F49" s="210"/>
      <c r="G49" s="210"/>
      <c r="H49" s="211"/>
      <c r="I49" s="179"/>
      <c r="J49" s="179"/>
      <c r="K49" s="179"/>
    </row>
    <row r="50" spans="1:11" x14ac:dyDescent="0.25">
      <c r="A50" s="3"/>
      <c r="B50" s="208"/>
      <c r="C50" s="209"/>
      <c r="D50" s="212"/>
      <c r="E50" s="213"/>
      <c r="F50" s="213"/>
      <c r="G50" s="213"/>
      <c r="H50" s="214"/>
      <c r="I50" s="179"/>
      <c r="J50" s="179"/>
      <c r="K50" s="179"/>
    </row>
    <row r="51" spans="1:11" x14ac:dyDescent="0.25">
      <c r="A51" s="3"/>
      <c r="B51" s="208"/>
      <c r="C51" s="209"/>
      <c r="D51" s="209"/>
      <c r="E51" s="210"/>
      <c r="F51" s="210"/>
      <c r="G51" s="210"/>
      <c r="H51" s="211"/>
      <c r="I51" s="179"/>
      <c r="J51" s="179"/>
      <c r="K51" s="179"/>
    </row>
    <row r="52" spans="1:11" x14ac:dyDescent="0.25">
      <c r="A52" s="3"/>
      <c r="B52" s="208"/>
      <c r="C52" s="209"/>
      <c r="D52" s="209"/>
      <c r="E52" s="210"/>
      <c r="F52" s="210"/>
      <c r="G52" s="210"/>
      <c r="H52" s="211"/>
      <c r="I52" s="179"/>
      <c r="J52" s="179"/>
      <c r="K52" s="179"/>
    </row>
    <row r="53" spans="1:11" x14ac:dyDescent="0.25">
      <c r="A53" s="3"/>
      <c r="B53" s="208"/>
      <c r="C53" s="209"/>
      <c r="D53" s="209"/>
      <c r="E53" s="210"/>
      <c r="F53" s="210"/>
      <c r="G53" s="210"/>
      <c r="H53" s="211"/>
      <c r="I53" s="179"/>
      <c r="J53" s="179"/>
      <c r="K53" s="179"/>
    </row>
    <row r="54" spans="1:11" x14ac:dyDescent="0.25">
      <c r="A54" s="3"/>
      <c r="B54" s="208"/>
      <c r="C54" s="209"/>
      <c r="D54" s="209"/>
      <c r="E54" s="210"/>
      <c r="F54" s="210"/>
      <c r="G54" s="210"/>
      <c r="H54" s="211"/>
      <c r="I54" s="179"/>
      <c r="J54" s="179"/>
      <c r="K54" s="179"/>
    </row>
    <row r="55" spans="1:11" x14ac:dyDescent="0.25">
      <c r="A55" s="3"/>
      <c r="B55" s="208"/>
      <c r="C55" s="209"/>
      <c r="D55" s="209"/>
      <c r="E55" s="210"/>
      <c r="F55" s="210"/>
      <c r="G55" s="210"/>
      <c r="H55" s="211"/>
      <c r="I55" s="179"/>
      <c r="J55" s="179"/>
      <c r="K55" s="179"/>
    </row>
    <row r="56" spans="1:11" x14ac:dyDescent="0.25">
      <c r="A56" s="3"/>
      <c r="B56" s="208"/>
      <c r="C56" s="209"/>
      <c r="D56" s="209"/>
      <c r="E56" s="210"/>
      <c r="F56" s="210"/>
      <c r="G56" s="210"/>
      <c r="H56" s="211"/>
      <c r="I56" s="179"/>
      <c r="J56" s="179"/>
      <c r="K56" s="179"/>
    </row>
    <row r="57" spans="1:11" x14ac:dyDescent="0.25">
      <c r="A57" s="3"/>
      <c r="B57" s="208"/>
      <c r="C57" s="209"/>
      <c r="D57" s="209"/>
      <c r="E57" s="210"/>
      <c r="F57" s="210"/>
      <c r="G57" s="210"/>
      <c r="H57" s="211"/>
      <c r="I57" s="179"/>
      <c r="J57" s="179"/>
      <c r="K57" s="179"/>
    </row>
    <row r="58" spans="1:11" x14ac:dyDescent="0.25">
      <c r="A58" s="3"/>
      <c r="B58" s="208"/>
      <c r="C58" s="209"/>
      <c r="D58" s="209"/>
      <c r="E58" s="210"/>
      <c r="F58" s="210"/>
      <c r="G58" s="210"/>
      <c r="H58" s="211"/>
      <c r="I58" s="179"/>
      <c r="J58" s="179"/>
      <c r="K58" s="179"/>
    </row>
    <row r="59" spans="1:11" x14ac:dyDescent="0.25">
      <c r="A59" s="3"/>
      <c r="B59" s="208"/>
      <c r="C59" s="209"/>
      <c r="D59" s="209"/>
      <c r="E59" s="210"/>
      <c r="F59" s="210"/>
      <c r="G59" s="210"/>
      <c r="H59" s="211"/>
      <c r="I59" s="179"/>
      <c r="J59" s="179"/>
      <c r="K59" s="179"/>
    </row>
    <row r="60" spans="1:11" x14ac:dyDescent="0.25">
      <c r="A60" s="3"/>
      <c r="B60" s="208"/>
      <c r="C60" s="209"/>
      <c r="D60" s="209"/>
      <c r="E60" s="210"/>
      <c r="F60" s="210"/>
      <c r="G60" s="210"/>
      <c r="H60" s="211"/>
      <c r="I60" s="179"/>
      <c r="J60" s="179"/>
      <c r="K60" s="179"/>
    </row>
    <row r="61" spans="1:11" x14ac:dyDescent="0.25">
      <c r="A61" s="3"/>
      <c r="B61" s="208"/>
      <c r="C61" s="209"/>
      <c r="D61" s="209"/>
      <c r="E61" s="210"/>
      <c r="F61" s="210"/>
      <c r="G61" s="210"/>
      <c r="H61" s="211"/>
      <c r="I61" s="179"/>
      <c r="J61" s="179"/>
      <c r="K61" s="179"/>
    </row>
    <row r="62" spans="1:11" x14ac:dyDescent="0.25">
      <c r="A62" s="3"/>
      <c r="B62" s="208"/>
      <c r="C62" s="209"/>
      <c r="D62" s="209"/>
      <c r="E62" s="210"/>
      <c r="F62" s="210"/>
      <c r="G62" s="210"/>
      <c r="H62" s="211"/>
      <c r="I62" s="179"/>
      <c r="J62" s="179"/>
      <c r="K62" s="179"/>
    </row>
    <row r="63" spans="1:11" x14ac:dyDescent="0.25">
      <c r="A63" s="3"/>
      <c r="B63" s="208"/>
      <c r="C63" s="209"/>
      <c r="D63" s="209"/>
      <c r="E63" s="210"/>
      <c r="F63" s="210"/>
      <c r="G63" s="210"/>
      <c r="H63" s="211"/>
      <c r="I63" s="179"/>
      <c r="J63" s="179"/>
      <c r="K63" s="179"/>
    </row>
    <row r="64" spans="1:11" x14ac:dyDescent="0.25">
      <c r="A64" s="3"/>
      <c r="B64" s="208"/>
      <c r="C64" s="209"/>
      <c r="D64" s="209"/>
      <c r="E64" s="210"/>
      <c r="F64" s="210"/>
      <c r="G64" s="210"/>
      <c r="H64" s="211"/>
      <c r="I64" s="179"/>
      <c r="J64" s="179"/>
      <c r="K64" s="179"/>
    </row>
    <row r="65" spans="1:11" x14ac:dyDescent="0.25">
      <c r="A65" s="3"/>
      <c r="B65" s="208"/>
      <c r="C65" s="209"/>
      <c r="D65" s="209"/>
      <c r="E65" s="210"/>
      <c r="F65" s="210"/>
      <c r="G65" s="210"/>
      <c r="H65" s="211"/>
      <c r="I65" s="179"/>
      <c r="J65" s="179"/>
      <c r="K65" s="179"/>
    </row>
    <row r="66" spans="1:11" x14ac:dyDescent="0.25">
      <c r="A66" s="3"/>
      <c r="B66" s="208"/>
      <c r="C66" s="209"/>
      <c r="D66" s="209"/>
      <c r="E66" s="210"/>
      <c r="F66" s="210"/>
      <c r="G66" s="210"/>
      <c r="H66" s="211"/>
      <c r="I66" s="179"/>
      <c r="J66" s="179"/>
      <c r="K66" s="179"/>
    </row>
    <row r="67" spans="1:11" x14ac:dyDescent="0.25">
      <c r="A67" s="3"/>
      <c r="B67" s="208"/>
      <c r="C67" s="209"/>
      <c r="D67" s="209"/>
      <c r="E67" s="210"/>
      <c r="F67" s="210"/>
      <c r="G67" s="210"/>
      <c r="H67" s="211"/>
      <c r="I67" s="179"/>
      <c r="J67" s="179"/>
      <c r="K67" s="179"/>
    </row>
    <row r="68" spans="1:11" x14ac:dyDescent="0.25">
      <c r="A68" s="3"/>
      <c r="B68" s="208"/>
      <c r="C68" s="209"/>
      <c r="D68" s="209"/>
      <c r="E68" s="210"/>
      <c r="F68" s="210"/>
      <c r="G68" s="210"/>
      <c r="H68" s="211"/>
      <c r="I68" s="179"/>
      <c r="J68" s="179"/>
      <c r="K68" s="179"/>
    </row>
    <row r="69" spans="1:11" x14ac:dyDescent="0.25">
      <c r="A69" s="3"/>
      <c r="B69" s="208"/>
      <c r="C69" s="209"/>
      <c r="D69" s="209"/>
      <c r="E69" s="210"/>
      <c r="F69" s="210"/>
      <c r="G69" s="210"/>
      <c r="H69" s="211"/>
      <c r="I69" s="179"/>
      <c r="J69" s="179"/>
      <c r="K69" s="179"/>
    </row>
    <row r="70" spans="1:11" x14ac:dyDescent="0.25">
      <c r="A70" s="3"/>
      <c r="B70" s="215"/>
      <c r="C70" s="216"/>
      <c r="D70" s="216"/>
      <c r="E70" s="217"/>
      <c r="F70" s="217"/>
      <c r="G70" s="217"/>
      <c r="H70" s="218"/>
      <c r="I70" s="179"/>
      <c r="J70" s="179"/>
      <c r="K70" s="179"/>
    </row>
  </sheetData>
  <sheetProtection algorithmName="SHA-512" hashValue="VCMUE7yXt0M3rkNCaJKcu7Fjrlb0g2uc5H66Vntr40EspdTG0sq+sxBSqVWSewbF1kwpO/mxl2fQ6urhgZHdAg==" saltValue="oxHz/U39+6FVqJvPO6rrYw==" spinCount="100000" sheet="1" objects="1" scenarios="1"/>
  <phoneticPr fontId="44" type="noConversion"/>
  <conditionalFormatting sqref="D6:D26">
    <cfRule type="expression" dxfId="5" priority="4">
      <formula>IF(COUNTIF($D$6:$D6,$D6)&gt;1,TRUE,FALSE)</formula>
    </cfRule>
  </conditionalFormatting>
  <conditionalFormatting sqref="B6:B26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6" xr:uid="{63834ED2-D0A0-48FD-B91E-0C4CD9A634FA}">
      <formula1>"Sum,Average"</formula1>
    </dataValidation>
    <dataValidation type="list" allowBlank="1" showInputMessage="1" showErrorMessage="1" sqref="F6:F26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6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6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80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82" t="s">
        <v>0</v>
      </c>
      <c r="C5" s="183" t="s">
        <v>11</v>
      </c>
      <c r="D5" s="183" t="s">
        <v>7</v>
      </c>
      <c r="E5" s="183" t="s">
        <v>1</v>
      </c>
      <c r="F5" s="79" t="str">
        <f>IFERROR(INDEX(Calc!$H$7:$H$18,COLUMN(CY_Actual!F4)-COLUMN(CY_Actual!$E$4)),"")</f>
        <v>Jan 2022</v>
      </c>
      <c r="G5" s="79" t="str">
        <f>IFERROR(INDEX(Calc!$H$7:$H$18,COLUMN(CY_Actual!G4)-COLUMN(CY_Actual!$E$4)),"")</f>
        <v>Feb 2022</v>
      </c>
      <c r="H5" s="79" t="str">
        <f>IFERROR(INDEX(Calc!$H$7:$H$18,COLUMN(CY_Actual!H4)-COLUMN(CY_Actual!$E$4)),"")</f>
        <v>Mar 2022</v>
      </c>
      <c r="I5" s="79" t="str">
        <f>IFERROR(INDEX(Calc!$H$7:$H$18,COLUMN(CY_Actual!I4)-COLUMN(CY_Actual!$E$4)),"")</f>
        <v>Apr 2022</v>
      </c>
      <c r="J5" s="79" t="str">
        <f>IFERROR(INDEX(Calc!$H$7:$H$18,COLUMN(CY_Actual!J4)-COLUMN(CY_Actual!$E$4)),"")</f>
        <v>May 2022</v>
      </c>
      <c r="K5" s="79" t="str">
        <f>IFERROR(INDEX(Calc!$H$7:$H$18,COLUMN(CY_Actual!K4)-COLUMN(CY_Actual!$E$4)),"")</f>
        <v>Jun 2022</v>
      </c>
      <c r="L5" s="79" t="str">
        <f>IFERROR(INDEX(Calc!$H$7:$H$18,COLUMN(CY_Actual!L4)-COLUMN(CY_Actual!$E$4)),"")</f>
        <v>Jul 2022</v>
      </c>
      <c r="M5" s="79" t="str">
        <f>IFERROR(INDEX(Calc!$H$7:$H$18,COLUMN(CY_Actual!M4)-COLUMN(CY_Actual!$E$4)),"")</f>
        <v>Aug 2022</v>
      </c>
      <c r="N5" s="79" t="str">
        <f>IFERROR(INDEX(Calc!$H$7:$H$18,COLUMN(CY_Actual!N4)-COLUMN(CY_Actual!$E$4)),"")</f>
        <v>Sep 2022</v>
      </c>
      <c r="O5" s="79" t="str">
        <f>IFERROR(INDEX(Calc!$H$7:$H$18,COLUMN(CY_Actual!O4)-COLUMN(CY_Actual!$E$4)),"")</f>
        <v>Oct 2022</v>
      </c>
      <c r="P5" s="79" t="str">
        <f>IFERROR(INDEX(Calc!$H$7:$H$18,COLUMN(CY_Actual!P4)-COLUMN(CY_Actual!$E$4)),"")</f>
        <v>Nov 2022</v>
      </c>
      <c r="Q5" s="80" t="str">
        <f>IFERROR(INDEX(Calc!$H$7:$H$18,COLUMN(CY_Actual!Q4)-COLUMN(CY_Actual!$E$4)),"")</f>
        <v>Dec 2022</v>
      </c>
    </row>
    <row r="6" spans="1:17" x14ac:dyDescent="0.25">
      <c r="A6" s="3"/>
      <c r="B6" s="78">
        <f>IFERROR(IF(LEN(INDEX(Metrics!$B$6:$H$26,ROW($A6)-ROW($A$5),MATCH(B$5,Metrics!$B$5:$H$5,0)))=0,"",INDEX(Metrics!$B$6:$H$26,ROW($A6)-ROW($A$5),MATCH(B$5,Metrics!$B$5:$H$5,0))),"")</f>
        <v>101</v>
      </c>
      <c r="C6" s="191" t="str">
        <f>IFERROR(IF(LEN(INDEX(Metrics!$B$6:$H$26,ROW($A6)-ROW($A$5),MATCH(C$5,Metrics!$B$5:$H$5,0)))=0,"",INDEX(Metrics!$B$6:$H$26,ROW($A6)-ROW($A$5),MATCH(C$5,Metrics!$B$5:$H$5,0))),"")</f>
        <v>Customers</v>
      </c>
      <c r="D6" s="191" t="str">
        <f>IFERROR(IF(LEN(INDEX(Metrics!$B$6:$H$26,ROW($A6)-ROW($A$5),MATCH(D$5,Metrics!$B$5:$H$5,0)))=0,"",INDEX(Metrics!$B$6:$H$26,ROW($A6)-ROW($A$5),MATCH(D$5,Metrics!$B$5:$H$5,0))),"")</f>
        <v>Net Promoter Score</v>
      </c>
      <c r="E6" s="41" t="str">
        <f>IFERROR(IF(LEN(INDEX(Metrics!$B$6:$H$26,ROW($A6)-ROW($A$5),MATCH(E$5,Metrics!$B$5:$H$5,0)))=0,"",INDEX(Metrics!$B$6:$H$26,ROW($A6)-ROW($A$5),MATCH(E$5,Metrics!$B$5:$H$5,0))),"")</f>
        <v>Points</v>
      </c>
      <c r="F6" s="164">
        <v>6.1943306649600016</v>
      </c>
      <c r="G6" s="164">
        <v>5.6987842117632015</v>
      </c>
      <c r="H6" s="164">
        <v>5.8697477381160974</v>
      </c>
      <c r="I6" s="164">
        <v>5.8697477381160974</v>
      </c>
      <c r="J6" s="164">
        <v>5.7523527833537758</v>
      </c>
      <c r="K6" s="164">
        <v>5.8673998390208517</v>
      </c>
      <c r="L6" s="164"/>
      <c r="M6" s="164"/>
      <c r="N6" s="164"/>
      <c r="O6" s="164"/>
      <c r="P6" s="164"/>
      <c r="Q6" s="165"/>
    </row>
    <row r="7" spans="1:17" x14ac:dyDescent="0.25">
      <c r="A7" s="3"/>
      <c r="B7" s="71">
        <f>IFERROR(IF(LEN(INDEX(Metrics!$B$6:$H$26,ROW($A7)-ROW($A$5),MATCH(B$5,Metrics!$B$5:$H$5,0)))=0,"",INDEX(Metrics!$B$6:$H$26,ROW($A7)-ROW($A$5),MATCH(B$5,Metrics!$B$5:$H$5,0))),"")</f>
        <v>102</v>
      </c>
      <c r="C7" s="192" t="str">
        <f>IFERROR(IF(LEN(INDEX(Metrics!$B$6:$H$26,ROW($A7)-ROW($A$5),MATCH(C$5,Metrics!$B$5:$H$5,0)))=0,"",INDEX(Metrics!$B$6:$H$26,ROW($A7)-ROW($A$5),MATCH(C$5,Metrics!$B$5:$H$5,0))),"")</f>
        <v>Customers</v>
      </c>
      <c r="D7" s="192" t="str">
        <f>IFERROR(IF(LEN(INDEX(Metrics!$B$6:$H$26,ROW($A7)-ROW($A$5),MATCH(D$5,Metrics!$B$5:$H$5,0)))=0,"",INDEX(Metrics!$B$6:$H$26,ROW($A7)-ROW($A$5),MATCH(D$5,Metrics!$B$5:$H$5,0))),"")</f>
        <v>Customer Acquisition Cost</v>
      </c>
      <c r="E7" s="42" t="str">
        <f>IFERROR(IF(LEN(INDEX(Metrics!$B$6:$H$26,ROW($A7)-ROW($A$5),MATCH(E$5,Metrics!$B$5:$H$5,0)))=0,"",INDEX(Metrics!$B$6:$H$26,ROW($A7)-ROW($A$5),MATCH(E$5,Metrics!$B$5:$H$5,0))),"")</f>
        <v>USD</v>
      </c>
      <c r="F7" s="46">
        <v>242.97574720000003</v>
      </c>
      <c r="G7" s="46">
        <v>250.26501961600005</v>
      </c>
      <c r="H7" s="46">
        <v>250.26501961600005</v>
      </c>
      <c r="I7" s="46">
        <v>240.25441883136003</v>
      </c>
      <c r="J7" s="46">
        <v>254.66968396124165</v>
      </c>
      <c r="K7" s="46">
        <v>275.043258678141</v>
      </c>
      <c r="L7" s="46"/>
      <c r="M7" s="46"/>
      <c r="N7" s="46"/>
      <c r="O7" s="46"/>
      <c r="P7" s="46"/>
      <c r="Q7" s="75"/>
    </row>
    <row r="8" spans="1:17" x14ac:dyDescent="0.25">
      <c r="A8" s="3"/>
      <c r="B8" s="71">
        <f>IFERROR(IF(LEN(INDEX(Metrics!$B$6:$H$26,ROW($A8)-ROW($A$5),MATCH(B$5,Metrics!$B$5:$H$5,0)))=0,"",INDEX(Metrics!$B$6:$H$26,ROW($A8)-ROW($A$5),MATCH(B$5,Metrics!$B$5:$H$5,0))),"")</f>
        <v>103</v>
      </c>
      <c r="C8" s="192" t="str">
        <f>IFERROR(IF(LEN(INDEX(Metrics!$B$6:$H$26,ROW($A8)-ROW($A$5),MATCH(C$5,Metrics!$B$5:$H$5,0)))=0,"",INDEX(Metrics!$B$6:$H$26,ROW($A8)-ROW($A$5),MATCH(C$5,Metrics!$B$5:$H$5,0))),"")</f>
        <v>Customers</v>
      </c>
      <c r="D8" s="192" t="str">
        <f>IFERROR(IF(LEN(INDEX(Metrics!$B$6:$H$26,ROW($A8)-ROW($A$5),MATCH(D$5,Metrics!$B$5:$H$5,0)))=0,"",INDEX(Metrics!$B$6:$H$26,ROW($A8)-ROW($A$5),MATCH(D$5,Metrics!$B$5:$H$5,0))),"")</f>
        <v>Customer Lifetime Value</v>
      </c>
      <c r="E8" s="42" t="str">
        <f>IFERROR(IF(LEN(INDEX(Metrics!$B$6:$H$26,ROW($A8)-ROW($A$5),MATCH(E$5,Metrics!$B$5:$H$5,0)))=0,"",INDEX(Metrics!$B$6:$H$26,ROW($A8)-ROW($A$5),MATCH(E$5,Metrics!$B$5:$H$5,0))),"")</f>
        <v>USD</v>
      </c>
      <c r="F8" s="46">
        <v>1851.6666666666667</v>
      </c>
      <c r="G8" s="46">
        <v>1796.1166666666668</v>
      </c>
      <c r="H8" s="46">
        <v>1634.4661666666668</v>
      </c>
      <c r="I8" s="46">
        <v>1667.1554900000001</v>
      </c>
      <c r="J8" s="46">
        <v>1683.8270449000001</v>
      </c>
      <c r="K8" s="46">
        <v>1683.8270449000001</v>
      </c>
      <c r="L8" s="46"/>
      <c r="M8" s="46"/>
      <c r="N8" s="46"/>
      <c r="O8" s="46"/>
      <c r="P8" s="46"/>
      <c r="Q8" s="75"/>
    </row>
    <row r="9" spans="1:17" x14ac:dyDescent="0.25">
      <c r="A9" s="3"/>
      <c r="B9" s="71">
        <f>IFERROR(IF(LEN(INDEX(Metrics!$B$6:$H$26,ROW($A9)-ROW($A$5),MATCH(B$5,Metrics!$B$5:$H$5,0)))=0,"",INDEX(Metrics!$B$6:$H$26,ROW($A9)-ROW($A$5),MATCH(B$5,Metrics!$B$5:$H$5,0))),"")</f>
        <v>104</v>
      </c>
      <c r="C9" s="192" t="str">
        <f>IFERROR(IF(LEN(INDEX(Metrics!$B$6:$H$26,ROW($A9)-ROW($A$5),MATCH(C$5,Metrics!$B$5:$H$5,0)))=0,"",INDEX(Metrics!$B$6:$H$26,ROW($A9)-ROW($A$5),MATCH(C$5,Metrics!$B$5:$H$5,0))),"")</f>
        <v>Customers</v>
      </c>
      <c r="D9" s="192" t="str">
        <f>IFERROR(IF(LEN(INDEX(Metrics!$B$6:$H$26,ROW($A9)-ROW($A$5),MATCH(D$5,Metrics!$B$5:$H$5,0)))=0,"",INDEX(Metrics!$B$6:$H$26,ROW($A9)-ROW($A$5),MATCH(D$5,Metrics!$B$5:$H$5,0))),"")</f>
        <v>Avg. Customer Profitability</v>
      </c>
      <c r="E9" s="42" t="str">
        <f>IFERROR(IF(LEN(INDEX(Metrics!$B$6:$H$26,ROW($A9)-ROW($A$5),MATCH(E$5,Metrics!$B$5:$H$5,0)))=0,"",INDEX(Metrics!$B$6:$H$26,ROW($A9)-ROW($A$5),MATCH(E$5,Metrics!$B$5:$H$5,0))),"")</f>
        <v>USD</v>
      </c>
      <c r="F9" s="46">
        <v>28</v>
      </c>
      <c r="G9" s="46">
        <v>28</v>
      </c>
      <c r="H9" s="46">
        <v>30</v>
      </c>
      <c r="I9" s="46">
        <v>29</v>
      </c>
      <c r="J9" s="46">
        <v>27</v>
      </c>
      <c r="K9" s="46">
        <v>28</v>
      </c>
      <c r="L9" s="46"/>
      <c r="M9" s="46"/>
      <c r="N9" s="46"/>
      <c r="O9" s="46"/>
      <c r="P9" s="46"/>
      <c r="Q9" s="75"/>
    </row>
    <row r="10" spans="1:17" x14ac:dyDescent="0.25">
      <c r="A10" s="3"/>
      <c r="B10" s="71">
        <f>IFERROR(IF(LEN(INDEX(Metrics!$B$6:$H$26,ROW($A10)-ROW($A$5),MATCH(B$5,Metrics!$B$5:$H$5,0)))=0,"",INDEX(Metrics!$B$6:$H$26,ROW($A10)-ROW($A$5),MATCH(B$5,Metrics!$B$5:$H$5,0))),"")</f>
        <v>105</v>
      </c>
      <c r="C10" s="192" t="str">
        <f>IFERROR(IF(LEN(INDEX(Metrics!$B$6:$H$26,ROW($A10)-ROW($A$5),MATCH(C$5,Metrics!$B$5:$H$5,0)))=0,"",INDEX(Metrics!$B$6:$H$26,ROW($A10)-ROW($A$5),MATCH(C$5,Metrics!$B$5:$H$5,0))),"")</f>
        <v>Customers</v>
      </c>
      <c r="D10" s="192" t="str">
        <f>IFERROR(IF(LEN(INDEX(Metrics!$B$6:$H$26,ROW($A10)-ROW($A$5),MATCH(D$5,Metrics!$B$5:$H$5,0)))=0,"",INDEX(Metrics!$B$6:$H$26,ROW($A10)-ROW($A$5),MATCH(D$5,Metrics!$B$5:$H$5,0))),"")</f>
        <v>Customer Retention Ratio</v>
      </c>
      <c r="E10" s="42" t="str">
        <f>IFERROR(IF(LEN(INDEX(Metrics!$B$6:$H$26,ROW($A10)-ROW($A$5),MATCH(E$5,Metrics!$B$5:$H$5,0)))=0,"",INDEX(Metrics!$B$6:$H$26,ROW($A10)-ROW($A$5),MATCH(E$5,Metrics!$B$5:$H$5,0))),"")</f>
        <v>%</v>
      </c>
      <c r="F10" s="45">
        <v>0.22071699626666674</v>
      </c>
      <c r="G10" s="45">
        <v>0.22071699626666674</v>
      </c>
      <c r="H10" s="45">
        <v>0.23616718600533343</v>
      </c>
      <c r="I10" s="45">
        <v>0.23380551414528009</v>
      </c>
      <c r="J10" s="45">
        <v>0.21276301787220486</v>
      </c>
      <c r="K10" s="45">
        <v>0.22765642912325923</v>
      </c>
      <c r="L10" s="45"/>
      <c r="M10" s="45"/>
      <c r="N10" s="45"/>
      <c r="O10" s="45"/>
      <c r="P10" s="45"/>
      <c r="Q10" s="74"/>
    </row>
    <row r="11" spans="1:17" x14ac:dyDescent="0.25">
      <c r="A11" s="3"/>
      <c r="B11" s="71">
        <f>IFERROR(IF(LEN(INDEX(Metrics!$B$6:$H$26,ROW($A11)-ROW($A$5),MATCH(B$5,Metrics!$B$5:$H$5,0)))=0,"",INDEX(Metrics!$B$6:$H$26,ROW($A11)-ROW($A$5),MATCH(B$5,Metrics!$B$5:$H$5,0))),"")</f>
        <v>106</v>
      </c>
      <c r="C11" s="192" t="str">
        <f>IFERROR(IF(LEN(INDEX(Metrics!$B$6:$H$26,ROW($A11)-ROW($A$5),MATCH(C$5,Metrics!$B$5:$H$5,0)))=0,"",INDEX(Metrics!$B$6:$H$26,ROW($A11)-ROW($A$5),MATCH(C$5,Metrics!$B$5:$H$5,0))),"")</f>
        <v>Customers</v>
      </c>
      <c r="D11" s="192" t="str">
        <f>IFERROR(IF(LEN(INDEX(Metrics!$B$6:$H$26,ROW($A11)-ROW($A$5),MATCH(D$5,Metrics!$B$5:$H$5,0)))=0,"",INDEX(Metrics!$B$6:$H$26,ROW($A11)-ROW($A$5),MATCH(D$5,Metrics!$B$5:$H$5,0))),"")</f>
        <v>Conversion Rate</v>
      </c>
      <c r="E11" s="42" t="str">
        <f>IFERROR(IF(LEN(INDEX(Metrics!$B$6:$H$26,ROW($A11)-ROW($A$5),MATCH(E$5,Metrics!$B$5:$H$5,0)))=0,"",INDEX(Metrics!$B$6:$H$26,ROW($A11)-ROW($A$5),MATCH(E$5,Metrics!$B$5:$H$5,0))),"")</f>
        <v>%</v>
      </c>
      <c r="F11" s="45">
        <v>0.17657359701333342</v>
      </c>
      <c r="G11" s="45">
        <v>0.17657359701333342</v>
      </c>
      <c r="H11" s="45">
        <v>0.18893374880426675</v>
      </c>
      <c r="I11" s="45">
        <v>0.18704441131622407</v>
      </c>
      <c r="J11" s="45">
        <v>0.1702104142977639</v>
      </c>
      <c r="K11" s="45">
        <v>0.18212514329860741</v>
      </c>
      <c r="L11" s="48"/>
      <c r="M11" s="48"/>
      <c r="N11" s="48"/>
      <c r="O11" s="48"/>
      <c r="P11" s="48"/>
      <c r="Q11" s="77"/>
    </row>
    <row r="12" spans="1:17" x14ac:dyDescent="0.25">
      <c r="A12" s="3"/>
      <c r="B12" s="71">
        <f>IFERROR(IF(LEN(INDEX(Metrics!$B$6:$H$26,ROW($A12)-ROW($A$5),MATCH(B$5,Metrics!$B$5:$H$5,0)))=0,"",INDEX(Metrics!$B$6:$H$26,ROW($A12)-ROW($A$5),MATCH(B$5,Metrics!$B$5:$H$5,0))),"")</f>
        <v>107</v>
      </c>
      <c r="C12" s="192" t="str">
        <f>IFERROR(IF(LEN(INDEX(Metrics!$B$6:$H$26,ROW($A12)-ROW($A$5),MATCH(C$5,Metrics!$B$5:$H$5,0)))=0,"",INDEX(Metrics!$B$6:$H$26,ROW($A12)-ROW($A$5),MATCH(C$5,Metrics!$B$5:$H$5,0))),"")</f>
        <v>Customers</v>
      </c>
      <c r="D12" s="192" t="str">
        <f>IFERROR(IF(LEN(INDEX(Metrics!$B$6:$H$26,ROW($A12)-ROW($A$5),MATCH(D$5,Metrics!$B$5:$H$5,0)))=0,"",INDEX(Metrics!$B$6:$H$26,ROW($A12)-ROW($A$5),MATCH(D$5,Metrics!$B$5:$H$5,0))),"")</f>
        <v>Sales Realization</v>
      </c>
      <c r="E12" s="42" t="str">
        <f>IFERROR(IF(LEN(INDEX(Metrics!$B$6:$H$26,ROW($A12)-ROW($A$5),MATCH(E$5,Metrics!$B$5:$H$5,0)))=0,"",INDEX(Metrics!$B$6:$H$26,ROW($A12)-ROW($A$5),MATCH(E$5,Metrics!$B$5:$H$5,0))),"")</f>
        <v>%</v>
      </c>
      <c r="F12" s="45">
        <v>0.91</v>
      </c>
      <c r="G12" s="45">
        <v>0.87360000000000004</v>
      </c>
      <c r="H12" s="45">
        <v>0.89107200000000009</v>
      </c>
      <c r="I12" s="45">
        <v>0.86433984000000008</v>
      </c>
      <c r="J12" s="45">
        <v>0.87298323840000014</v>
      </c>
      <c r="K12" s="45">
        <v>0.86425340601600009</v>
      </c>
      <c r="L12" s="45"/>
      <c r="M12" s="45"/>
      <c r="N12" s="45"/>
      <c r="O12" s="45"/>
      <c r="P12" s="45"/>
      <c r="Q12" s="74"/>
    </row>
    <row r="13" spans="1:17" x14ac:dyDescent="0.25">
      <c r="A13" s="3"/>
      <c r="B13" s="71">
        <f>IFERROR(IF(LEN(INDEX(Metrics!$B$6:$H$26,ROW($A13)-ROW($A$5),MATCH(B$5,Metrics!$B$5:$H$5,0)))=0,"",INDEX(Metrics!$B$6:$H$26,ROW($A13)-ROW($A$5),MATCH(B$5,Metrics!$B$5:$H$5,0))),"")</f>
        <v>108</v>
      </c>
      <c r="C13" s="192" t="str">
        <f>IFERROR(IF(LEN(INDEX(Metrics!$B$6:$H$26,ROW($A13)-ROW($A$5),MATCH(C$5,Metrics!$B$5:$H$5,0)))=0,"",INDEX(Metrics!$B$6:$H$26,ROW($A13)-ROW($A$5),MATCH(C$5,Metrics!$B$5:$H$5,0))),"")</f>
        <v>Customers</v>
      </c>
      <c r="D13" s="192" t="str">
        <f>IFERROR(IF(LEN(INDEX(Metrics!$B$6:$H$26,ROW($A13)-ROW($A$5),MATCH(D$5,Metrics!$B$5:$H$5,0)))=0,"",INDEX(Metrics!$B$6:$H$26,ROW($A13)-ROW($A$5),MATCH(D$5,Metrics!$B$5:$H$5,0))),"")</f>
        <v>Relative Market Share</v>
      </c>
      <c r="E13" s="42" t="str">
        <f>IFERROR(IF(LEN(INDEX(Metrics!$B$6:$H$26,ROW($A13)-ROW($A$5),MATCH(E$5,Metrics!$B$5:$H$5,0)))=0,"",INDEX(Metrics!$B$6:$H$26,ROW($A13)-ROW($A$5),MATCH(E$5,Metrics!$B$5:$H$5,0))),"")</f>
        <v>%</v>
      </c>
      <c r="F13" s="48">
        <v>0.14125887761066674</v>
      </c>
      <c r="G13" s="48">
        <v>0.14125887761066674</v>
      </c>
      <c r="H13" s="48">
        <v>0.15114699904341342</v>
      </c>
      <c r="I13" s="48">
        <v>0.14963552905297925</v>
      </c>
      <c r="J13" s="48">
        <v>0.13616833143821114</v>
      </c>
      <c r="K13" s="48">
        <v>0.14570011463888594</v>
      </c>
      <c r="L13" s="48"/>
      <c r="M13" s="48"/>
      <c r="N13" s="48"/>
      <c r="O13" s="48"/>
      <c r="P13" s="48"/>
      <c r="Q13" s="77"/>
    </row>
    <row r="14" spans="1:17" x14ac:dyDescent="0.25">
      <c r="A14" s="3"/>
      <c r="B14" s="71">
        <f>IFERROR(IF(LEN(INDEX(Metrics!$B$6:$H$26,ROW($A14)-ROW($A$5),MATCH(B$5,Metrics!$B$5:$H$5,0)))=0,"",INDEX(Metrics!$B$6:$H$26,ROW($A14)-ROW($A$5),MATCH(B$5,Metrics!$B$5:$H$5,0))),"")</f>
        <v>109</v>
      </c>
      <c r="C14" s="192" t="str">
        <f>IFERROR(IF(LEN(INDEX(Metrics!$B$6:$H$26,ROW($A14)-ROW($A$5),MATCH(C$5,Metrics!$B$5:$H$5,0)))=0,"",INDEX(Metrics!$B$6:$H$26,ROW($A14)-ROW($A$5),MATCH(C$5,Metrics!$B$5:$H$5,0))),"")</f>
        <v>Customers</v>
      </c>
      <c r="D14" s="192" t="str">
        <f>IFERROR(IF(LEN(INDEX(Metrics!$B$6:$H$26,ROW($A14)-ROW($A$5),MATCH(D$5,Metrics!$B$5:$H$5,0)))=0,"",INDEX(Metrics!$B$6:$H$26,ROW($A14)-ROW($A$5),MATCH(D$5,Metrics!$B$5:$H$5,0))),"")</f>
        <v/>
      </c>
      <c r="E14" s="42" t="str">
        <f>IFERROR(IF(LEN(INDEX(Metrics!$B$6:$H$26,ROW($A14)-ROW($A$5),MATCH(E$5,Metrics!$B$5:$H$5,0)))=0,"",INDEX(Metrics!$B$6:$H$26,ROW($A14)-ROW($A$5),MATCH(E$5,Metrics!$B$5:$H$5,0))),"")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2"/>
    </row>
    <row r="15" spans="1:17" x14ac:dyDescent="0.25">
      <c r="A15" s="3"/>
      <c r="B15" s="71">
        <f>IFERROR(IF(LEN(INDEX(Metrics!$B$6:$H$26,ROW($A15)-ROW($A$5),MATCH(B$5,Metrics!$B$5:$H$5,0)))=0,"",INDEX(Metrics!$B$6:$H$26,ROW($A15)-ROW($A$5),MATCH(B$5,Metrics!$B$5:$H$5,0))),"")</f>
        <v>110</v>
      </c>
      <c r="C15" s="192" t="str">
        <f>IFERROR(IF(LEN(INDEX(Metrics!$B$6:$H$26,ROW($A15)-ROW($A$5),MATCH(C$5,Metrics!$B$5:$H$5,0)))=0,"",INDEX(Metrics!$B$6:$H$26,ROW($A15)-ROW($A$5),MATCH(C$5,Metrics!$B$5:$H$5,0))),"")</f>
        <v>Customers</v>
      </c>
      <c r="D15" s="192" t="str">
        <f>IFERROR(IF(LEN(INDEX(Metrics!$B$6:$H$26,ROW($A15)-ROW($A$5),MATCH(D$5,Metrics!$B$5:$H$5,0)))=0,"",INDEX(Metrics!$B$6:$H$26,ROW($A15)-ROW($A$5),MATCH(D$5,Metrics!$B$5:$H$5,0))),"")</f>
        <v/>
      </c>
      <c r="E15" s="42" t="str">
        <f>IFERROR(IF(LEN(INDEX(Metrics!$B$6:$H$26,ROW($A15)-ROW($A$5),MATCH(E$5,Metrics!$B$5:$H$5,0)))=0,"",INDEX(Metrics!$B$6:$H$26,ROW($A15)-ROW($A$5),MATCH(E$5,Metrics!$B$5:$H$5,0))),"")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73"/>
    </row>
    <row r="16" spans="1:17" x14ac:dyDescent="0.25">
      <c r="A16" s="3"/>
      <c r="B16" s="71">
        <f>IFERROR(IF(LEN(INDEX(Metrics!$B$6:$H$26,ROW($A16)-ROW($A$5),MATCH(B$5,Metrics!$B$5:$H$5,0)))=0,"",INDEX(Metrics!$B$6:$H$26,ROW($A16)-ROW($A$5),MATCH(B$5,Metrics!$B$5:$H$5,0))),"")</f>
        <v>201</v>
      </c>
      <c r="C16" s="192" t="str">
        <f>IFERROR(IF(LEN(INDEX(Metrics!$B$6:$H$26,ROW($A16)-ROW($A$5),MATCH(C$5,Metrics!$B$5:$H$5,0)))=0,"",INDEX(Metrics!$B$6:$H$26,ROW($A16)-ROW($A$5),MATCH(C$5,Metrics!$B$5:$H$5,0))),"")</f>
        <v>Financial Performance</v>
      </c>
      <c r="D16" s="192" t="str">
        <f>IFERROR(IF(LEN(INDEX(Metrics!$B$6:$H$26,ROW($A16)-ROW($A$5),MATCH(D$5,Metrics!$B$5:$H$5,0)))=0,"",INDEX(Metrics!$B$6:$H$26,ROW($A16)-ROW($A$5),MATCH(D$5,Metrics!$B$5:$H$5,0))),"")</f>
        <v>Revenue Growth Rate</v>
      </c>
      <c r="E16" s="42" t="str">
        <f>IFERROR(IF(LEN(INDEX(Metrics!$B$6:$H$26,ROW($A16)-ROW($A$5),MATCH(E$5,Metrics!$B$5:$H$5,0)))=0,"",INDEX(Metrics!$B$6:$H$26,ROW($A16)-ROW($A$5),MATCH(E$5,Metrics!$B$5:$H$5,0))),"")</f>
        <v>%</v>
      </c>
      <c r="F16" s="45">
        <v>0.42377663283200023</v>
      </c>
      <c r="G16" s="45">
        <v>0.42377663283200023</v>
      </c>
      <c r="H16" s="45">
        <v>0.45344099713024022</v>
      </c>
      <c r="I16" s="45">
        <v>0.44890658715893772</v>
      </c>
      <c r="J16" s="45">
        <v>0.40850499431463339</v>
      </c>
      <c r="K16" s="45">
        <v>0.43710034391665781</v>
      </c>
      <c r="L16" s="45"/>
      <c r="M16" s="45"/>
      <c r="N16" s="45"/>
      <c r="O16" s="45"/>
      <c r="P16" s="45"/>
      <c r="Q16" s="74"/>
    </row>
    <row r="17" spans="1:17" x14ac:dyDescent="0.25">
      <c r="A17" s="3"/>
      <c r="B17" s="71">
        <f>IFERROR(IF(LEN(INDEX(Metrics!$B$6:$H$26,ROW($A17)-ROW($A$5),MATCH(B$5,Metrics!$B$5:$H$5,0)))=0,"",INDEX(Metrics!$B$6:$H$26,ROW($A17)-ROW($A$5),MATCH(B$5,Metrics!$B$5:$H$5,0))),"")</f>
        <v>202</v>
      </c>
      <c r="C17" s="192" t="str">
        <f>IFERROR(IF(LEN(INDEX(Metrics!$B$6:$H$26,ROW($A17)-ROW($A$5),MATCH(C$5,Metrics!$B$5:$H$5,0)))=0,"",INDEX(Metrics!$B$6:$H$26,ROW($A17)-ROW($A$5),MATCH(C$5,Metrics!$B$5:$H$5,0))),"")</f>
        <v>Financial Performance</v>
      </c>
      <c r="D17" s="192" t="str">
        <f>IFERROR(IF(LEN(INDEX(Metrics!$B$6:$H$26,ROW($A17)-ROW($A$5),MATCH(D$5,Metrics!$B$5:$H$5,0)))=0,"",INDEX(Metrics!$B$6:$H$26,ROW($A17)-ROW($A$5),MATCH(D$5,Metrics!$B$5:$H$5,0))),"")</f>
        <v>Net Profit</v>
      </c>
      <c r="E17" s="42" t="str">
        <f>IFERROR(IF(LEN(INDEX(Metrics!$B$6:$H$26,ROW($A17)-ROW($A$5),MATCH(E$5,Metrics!$B$5:$H$5,0)))=0,"",INDEX(Metrics!$B$6:$H$26,ROW($A17)-ROW($A$5),MATCH(E$5,Metrics!$B$5:$H$5,0))),"")</f>
        <v>USD</v>
      </c>
      <c r="F17" s="46">
        <v>55550</v>
      </c>
      <c r="G17" s="46">
        <v>53883.5</v>
      </c>
      <c r="H17" s="46">
        <v>49033.985000000008</v>
      </c>
      <c r="I17" s="46">
        <v>50014.664700000001</v>
      </c>
      <c r="J17" s="46">
        <v>50514.811347000003</v>
      </c>
      <c r="K17" s="46">
        <v>50514.811347000003</v>
      </c>
      <c r="L17" s="46"/>
      <c r="M17" s="46"/>
      <c r="N17" s="46"/>
      <c r="O17" s="46"/>
      <c r="P17" s="46"/>
      <c r="Q17" s="75"/>
    </row>
    <row r="18" spans="1:17" x14ac:dyDescent="0.25">
      <c r="A18" s="3"/>
      <c r="B18" s="71">
        <f>IFERROR(IF(LEN(INDEX(Metrics!$B$6:$H$26,ROW($A18)-ROW($A$5),MATCH(B$5,Metrics!$B$5:$H$5,0)))=0,"",INDEX(Metrics!$B$6:$H$26,ROW($A18)-ROW($A$5),MATCH(B$5,Metrics!$B$5:$H$5,0))),"")</f>
        <v>203</v>
      </c>
      <c r="C18" s="192" t="str">
        <f>IFERROR(IF(LEN(INDEX(Metrics!$B$6:$H$26,ROW($A18)-ROW($A$5),MATCH(C$5,Metrics!$B$5:$H$5,0)))=0,"",INDEX(Metrics!$B$6:$H$26,ROW($A18)-ROW($A$5),MATCH(C$5,Metrics!$B$5:$H$5,0))),"")</f>
        <v>Financial Performance</v>
      </c>
      <c r="D18" s="192" t="str">
        <f>IFERROR(IF(LEN(INDEX(Metrics!$B$6:$H$26,ROW($A18)-ROW($A$5),MATCH(D$5,Metrics!$B$5:$H$5,0)))=0,"",INDEX(Metrics!$B$6:$H$26,ROW($A18)-ROW($A$5),MATCH(D$5,Metrics!$B$5:$H$5,0))),"")</f>
        <v>Net Profit Margin</v>
      </c>
      <c r="E18" s="42" t="str">
        <f>IFERROR(IF(LEN(INDEX(Metrics!$B$6:$H$26,ROW($A18)-ROW($A$5),MATCH(E$5,Metrics!$B$5:$H$5,0)))=0,"",INDEX(Metrics!$B$6:$H$26,ROW($A18)-ROW($A$5),MATCH(E$5,Metrics!$B$5:$H$5,0))),"")</f>
        <v>%</v>
      </c>
      <c r="F18" s="45">
        <v>0.21188831641600009</v>
      </c>
      <c r="G18" s="45">
        <v>0.21188831641600009</v>
      </c>
      <c r="H18" s="45">
        <v>0.22672049856512008</v>
      </c>
      <c r="I18" s="45">
        <v>0.22445329357946889</v>
      </c>
      <c r="J18" s="45">
        <v>0.20425249715731666</v>
      </c>
      <c r="K18" s="45">
        <v>0.21855017195832888</v>
      </c>
      <c r="L18" s="45"/>
      <c r="M18" s="45"/>
      <c r="N18" s="45"/>
      <c r="O18" s="45"/>
      <c r="P18" s="45"/>
      <c r="Q18" s="74"/>
    </row>
    <row r="19" spans="1:17" x14ac:dyDescent="0.25">
      <c r="A19" s="3"/>
      <c r="B19" s="71">
        <f>IFERROR(IF(LEN(INDEX(Metrics!$B$6:$H$26,ROW($A19)-ROW($A$5),MATCH(B$5,Metrics!$B$5:$H$5,0)))=0,"",INDEX(Metrics!$B$6:$H$26,ROW($A19)-ROW($A$5),MATCH(B$5,Metrics!$B$5:$H$5,0))),"")</f>
        <v>204</v>
      </c>
      <c r="C19" s="192" t="str">
        <f>IFERROR(IF(LEN(INDEX(Metrics!$B$6:$H$26,ROW($A19)-ROW($A$5),MATCH(C$5,Metrics!$B$5:$H$5,0)))=0,"",INDEX(Metrics!$B$6:$H$26,ROW($A19)-ROW($A$5),MATCH(C$5,Metrics!$B$5:$H$5,0))),"")</f>
        <v>Financial Performance</v>
      </c>
      <c r="D19" s="192" t="str">
        <f>IFERROR(IF(LEN(INDEX(Metrics!$B$6:$H$26,ROW($A19)-ROW($A$5),MATCH(D$5,Metrics!$B$5:$H$5,0)))=0,"",INDEX(Metrics!$B$6:$H$26,ROW($A19)-ROW($A$5),MATCH(D$5,Metrics!$B$5:$H$5,0))),"")</f>
        <v>Gross Profit Margin</v>
      </c>
      <c r="E19" s="42" t="str">
        <f>IFERROR(IF(LEN(INDEX(Metrics!$B$6:$H$26,ROW($A19)-ROW($A$5),MATCH(E$5,Metrics!$B$5:$H$5,0)))=0,"",INDEX(Metrics!$B$6:$H$26,ROW($A19)-ROW($A$5),MATCH(E$5,Metrics!$B$5:$H$5,0))),"")</f>
        <v>%</v>
      </c>
      <c r="F19" s="45">
        <v>0.38139896954880015</v>
      </c>
      <c r="G19" s="45">
        <v>0.38139896954880015</v>
      </c>
      <c r="H19" s="45">
        <v>0.40809689741721616</v>
      </c>
      <c r="I19" s="45">
        <v>0.40401592844304401</v>
      </c>
      <c r="J19" s="45">
        <v>0.36765449488316998</v>
      </c>
      <c r="K19" s="45">
        <v>0.39339030952499199</v>
      </c>
      <c r="L19" s="45"/>
      <c r="M19" s="45"/>
      <c r="N19" s="45"/>
      <c r="O19" s="45"/>
      <c r="P19" s="45"/>
      <c r="Q19" s="74"/>
    </row>
    <row r="20" spans="1:17" x14ac:dyDescent="0.25">
      <c r="A20" s="3"/>
      <c r="B20" s="71">
        <f>IFERROR(IF(LEN(INDEX(Metrics!$B$6:$H$26,ROW($A20)-ROW($A$5),MATCH(B$5,Metrics!$B$5:$H$5,0)))=0,"",INDEX(Metrics!$B$6:$H$26,ROW($A20)-ROW($A$5),MATCH(B$5,Metrics!$B$5:$H$5,0))),"")</f>
        <v>205</v>
      </c>
      <c r="C20" s="192" t="str">
        <f>IFERROR(IF(LEN(INDEX(Metrics!$B$6:$H$26,ROW($A20)-ROW($A$5),MATCH(C$5,Metrics!$B$5:$H$5,0)))=0,"",INDEX(Metrics!$B$6:$H$26,ROW($A20)-ROW($A$5),MATCH(C$5,Metrics!$B$5:$H$5,0))),"")</f>
        <v>Financial Performance</v>
      </c>
      <c r="D20" s="192" t="str">
        <f>IFERROR(IF(LEN(INDEX(Metrics!$B$6:$H$26,ROW($A20)-ROW($A$5),MATCH(D$5,Metrics!$B$5:$H$5,0)))=0,"",INDEX(Metrics!$B$6:$H$26,ROW($A20)-ROW($A$5),MATCH(D$5,Metrics!$B$5:$H$5,0))),"")</f>
        <v>Operating Profit Margin</v>
      </c>
      <c r="E20" s="42" t="str">
        <f>IFERROR(IF(LEN(INDEX(Metrics!$B$6:$H$26,ROW($A20)-ROW($A$5),MATCH(E$5,Metrics!$B$5:$H$5,0)))=0,"",INDEX(Metrics!$B$6:$H$26,ROW($A20)-ROW($A$5),MATCH(E$5,Metrics!$B$5:$H$5,0))),"")</f>
        <v>%</v>
      </c>
      <c r="F20" s="48">
        <v>0.30511917563904012</v>
      </c>
      <c r="G20" s="48">
        <v>0.30511917563904012</v>
      </c>
      <c r="H20" s="48">
        <v>0.32647751793377294</v>
      </c>
      <c r="I20" s="48">
        <v>0.32321274275443523</v>
      </c>
      <c r="J20" s="48">
        <v>0.29412359590653597</v>
      </c>
      <c r="K20" s="48">
        <v>0.31471224761999361</v>
      </c>
      <c r="L20" s="48"/>
      <c r="M20" s="48"/>
      <c r="N20" s="48"/>
      <c r="O20" s="48"/>
      <c r="P20" s="48"/>
      <c r="Q20" s="77"/>
    </row>
    <row r="21" spans="1:17" x14ac:dyDescent="0.25">
      <c r="A21" s="3"/>
      <c r="B21" s="71">
        <f>IFERROR(IF(LEN(INDEX(Metrics!$B$6:$H$26,ROW($A21)-ROW($A$5),MATCH(B$5,Metrics!$B$5:$H$5,0)))=0,"",INDEX(Metrics!$B$6:$H$26,ROW($A21)-ROW($A$5),MATCH(B$5,Metrics!$B$5:$H$5,0))),"")</f>
        <v>206</v>
      </c>
      <c r="C21" s="192" t="str">
        <f>IFERROR(IF(LEN(INDEX(Metrics!$B$6:$H$26,ROW($A21)-ROW($A$5),MATCH(C$5,Metrics!$B$5:$H$5,0)))=0,"",INDEX(Metrics!$B$6:$H$26,ROW($A21)-ROW($A$5),MATCH(C$5,Metrics!$B$5:$H$5,0))),"")</f>
        <v>Financial Performance</v>
      </c>
      <c r="D21" s="192" t="str">
        <f>IFERROR(IF(LEN(INDEX(Metrics!$B$6:$H$26,ROW($A21)-ROW($A$5),MATCH(D$5,Metrics!$B$5:$H$5,0)))=0,"",INDEX(Metrics!$B$6:$H$26,ROW($A21)-ROW($A$5),MATCH(D$5,Metrics!$B$5:$H$5,0))),"")</f>
        <v>Return on Investment</v>
      </c>
      <c r="E21" s="42" t="str">
        <f>IFERROR(IF(LEN(INDEX(Metrics!$B$6:$H$26,ROW($A21)-ROW($A$5),MATCH(E$5,Metrics!$B$5:$H$5,0)))=0,"",INDEX(Metrics!$B$6:$H$26,ROW($A21)-ROW($A$5),MATCH(E$5,Metrics!$B$5:$H$5,0))),"")</f>
        <v>%</v>
      </c>
      <c r="F21" s="48">
        <v>0.45767876345856018</v>
      </c>
      <c r="G21" s="48">
        <v>0.45767876345856018</v>
      </c>
      <c r="H21" s="48">
        <v>0.48971627690065944</v>
      </c>
      <c r="I21" s="48">
        <v>0.48481911413165285</v>
      </c>
      <c r="J21" s="48">
        <v>0.44118539385980393</v>
      </c>
      <c r="K21" s="48">
        <v>0.47206837142999042</v>
      </c>
      <c r="L21" s="48"/>
      <c r="M21" s="48"/>
      <c r="N21" s="48"/>
      <c r="O21" s="48"/>
      <c r="P21" s="48"/>
      <c r="Q21" s="77"/>
    </row>
    <row r="22" spans="1:17" x14ac:dyDescent="0.25">
      <c r="A22" s="3"/>
      <c r="B22" s="71">
        <f>IFERROR(IF(LEN(INDEX(Metrics!$B$6:$H$26,ROW($A22)-ROW($A$5),MATCH(B$5,Metrics!$B$5:$H$5,0)))=0,"",INDEX(Metrics!$B$6:$H$26,ROW($A22)-ROW($A$5),MATCH(B$5,Metrics!$B$5:$H$5,0))),"")</f>
        <v>207</v>
      </c>
      <c r="C22" s="192" t="str">
        <f>IFERROR(IF(LEN(INDEX(Metrics!$B$6:$H$26,ROW($A22)-ROW($A$5),MATCH(C$5,Metrics!$B$5:$H$5,0)))=0,"",INDEX(Metrics!$B$6:$H$26,ROW($A22)-ROW($A$5),MATCH(C$5,Metrics!$B$5:$H$5,0))),"")</f>
        <v>Financial Performance</v>
      </c>
      <c r="D22" s="192" t="str">
        <f>IFERROR(IF(LEN(INDEX(Metrics!$B$6:$H$26,ROW($A22)-ROW($A$5),MATCH(D$5,Metrics!$B$5:$H$5,0)))=0,"",INDEX(Metrics!$B$6:$H$26,ROW($A22)-ROW($A$5),MATCH(D$5,Metrics!$B$5:$H$5,0))),"")</f>
        <v>Cash Conversion Cycle</v>
      </c>
      <c r="E22" s="42" t="str">
        <f>IFERROR(IF(LEN(INDEX(Metrics!$B$6:$H$26,ROW($A22)-ROW($A$5),MATCH(E$5,Metrics!$B$5:$H$5,0)))=0,"",INDEX(Metrics!$B$6:$H$26,ROW($A22)-ROW($A$5),MATCH(E$5,Metrics!$B$5:$H$5,0))),"")</f>
        <v>Days</v>
      </c>
      <c r="F22" s="47">
        <v>26.635621859328005</v>
      </c>
      <c r="G22" s="47">
        <v>24.504772110581765</v>
      </c>
      <c r="H22" s="47">
        <v>25.239915273899218</v>
      </c>
      <c r="I22" s="47">
        <v>25.239915273899218</v>
      </c>
      <c r="J22" s="47">
        <v>24.735116968421234</v>
      </c>
      <c r="K22" s="47">
        <v>25.229819307789661</v>
      </c>
      <c r="L22" s="47"/>
      <c r="M22" s="47"/>
      <c r="N22" s="47"/>
      <c r="O22" s="47"/>
      <c r="P22" s="47"/>
      <c r="Q22" s="76"/>
    </row>
    <row r="23" spans="1:17" x14ac:dyDescent="0.25">
      <c r="A23" s="3"/>
      <c r="B23" s="71">
        <f>IFERROR(IF(LEN(INDEX(Metrics!$B$6:$H$26,ROW($A23)-ROW($A$5),MATCH(B$5,Metrics!$B$5:$H$5,0)))=0,"",INDEX(Metrics!$B$6:$H$26,ROW($A23)-ROW($A$5),MATCH(B$5,Metrics!$B$5:$H$5,0))),"")</f>
        <v>208</v>
      </c>
      <c r="C23" s="192" t="str">
        <f>IFERROR(IF(LEN(INDEX(Metrics!$B$6:$H$26,ROW($A23)-ROW($A$5),MATCH(C$5,Metrics!$B$5:$H$5,0)))=0,"",INDEX(Metrics!$B$6:$H$26,ROW($A23)-ROW($A$5),MATCH(C$5,Metrics!$B$5:$H$5,0))),"")</f>
        <v>Financial Performance</v>
      </c>
      <c r="D23" s="192" t="str">
        <f>IFERROR(IF(LEN(INDEX(Metrics!$B$6:$H$26,ROW($A23)-ROW($A$5),MATCH(D$5,Metrics!$B$5:$H$5,0)))=0,"",INDEX(Metrics!$B$6:$H$26,ROW($A23)-ROW($A$5),MATCH(D$5,Metrics!$B$5:$H$5,0))),"")</f>
        <v>Return on Assets</v>
      </c>
      <c r="E23" s="42" t="str">
        <f>IFERROR(IF(LEN(INDEX(Metrics!$B$6:$H$26,ROW($A23)-ROW($A$5),MATCH(E$5,Metrics!$B$5:$H$5,0)))=0,"",INDEX(Metrics!$B$6:$H$26,ROW($A23)-ROW($A$5),MATCH(E$5,Metrics!$B$5:$H$5,0))),"")</f>
        <v>%</v>
      </c>
      <c r="F23" s="48">
        <v>0.2669792786841601</v>
      </c>
      <c r="G23" s="48">
        <v>0.2669792786841601</v>
      </c>
      <c r="H23" s="48">
        <v>0.28566782819205128</v>
      </c>
      <c r="I23" s="48">
        <v>0.28281114991013079</v>
      </c>
      <c r="J23" s="48">
        <v>0.25735814641821897</v>
      </c>
      <c r="K23" s="48">
        <v>0.27537321666749437</v>
      </c>
      <c r="L23" s="48"/>
      <c r="M23" s="48"/>
      <c r="N23" s="48"/>
      <c r="O23" s="48"/>
      <c r="P23" s="48"/>
      <c r="Q23" s="77"/>
    </row>
    <row r="24" spans="1:17" x14ac:dyDescent="0.25">
      <c r="A24" s="3"/>
      <c r="B24" s="71">
        <f>IFERROR(IF(LEN(INDEX(Metrics!$B$6:$H$26,ROW($A24)-ROW($A$5),MATCH(B$5,Metrics!$B$5:$H$5,0)))=0,"",INDEX(Metrics!$B$6:$H$26,ROW($A24)-ROW($A$5),MATCH(B$5,Metrics!$B$5:$H$5,0))),"")</f>
        <v>209</v>
      </c>
      <c r="C24" s="192" t="str">
        <f>IFERROR(IF(LEN(INDEX(Metrics!$B$6:$H$26,ROW($A24)-ROW($A$5),MATCH(C$5,Metrics!$B$5:$H$5,0)))=0,"",INDEX(Metrics!$B$6:$H$26,ROW($A24)-ROW($A$5),MATCH(C$5,Metrics!$B$5:$H$5,0))),"")</f>
        <v>Financial Performance</v>
      </c>
      <c r="D24" s="192" t="str">
        <f>IFERROR(IF(LEN(INDEX(Metrics!$B$6:$H$26,ROW($A24)-ROW($A$5),MATCH(D$5,Metrics!$B$5:$H$5,0)))=0,"",INDEX(Metrics!$B$6:$H$26,ROW($A24)-ROW($A$5),MATCH(D$5,Metrics!$B$5:$H$5,0))),"")</f>
        <v>Return on Equity</v>
      </c>
      <c r="E24" s="42" t="str">
        <f>IFERROR(IF(LEN(INDEX(Metrics!$B$6:$H$26,ROW($A24)-ROW($A$5),MATCH(E$5,Metrics!$B$5:$H$5,0)))=0,"",INDEX(Metrics!$B$6:$H$26,ROW($A24)-ROW($A$5),MATCH(E$5,Metrics!$B$5:$H$5,0))),"")</f>
        <v>%</v>
      </c>
      <c r="F24" s="48">
        <v>0.32037513442099214</v>
      </c>
      <c r="G24" s="48">
        <v>0.32037513442099214</v>
      </c>
      <c r="H24" s="48">
        <v>0.34280139383046154</v>
      </c>
      <c r="I24" s="48">
        <v>0.33937337989215693</v>
      </c>
      <c r="J24" s="48">
        <v>0.30882977570186276</v>
      </c>
      <c r="K24" s="48">
        <v>0.33044786000099324</v>
      </c>
      <c r="L24" s="48"/>
      <c r="M24" s="48"/>
      <c r="N24" s="48"/>
      <c r="O24" s="48"/>
      <c r="P24" s="48"/>
      <c r="Q24" s="77"/>
    </row>
    <row r="25" spans="1:17" x14ac:dyDescent="0.25">
      <c r="A25" s="3"/>
      <c r="B25" s="71">
        <f>IFERROR(IF(LEN(INDEX(Metrics!$B$6:$H$26,ROW($A25)-ROW($A$5),MATCH(B$5,Metrics!$B$5:$H$5,0)))=0,"",INDEX(Metrics!$B$6:$H$26,ROW($A25)-ROW($A$5),MATCH(B$5,Metrics!$B$5:$H$5,0))),"")</f>
        <v>210</v>
      </c>
      <c r="C25" s="192" t="str">
        <f>IFERROR(IF(LEN(INDEX(Metrics!$B$6:$H$26,ROW($A25)-ROW($A$5),MATCH(C$5,Metrics!$B$5:$H$5,0)))=0,"",INDEX(Metrics!$B$6:$H$26,ROW($A25)-ROW($A$5),MATCH(C$5,Metrics!$B$5:$H$5,0))),"")</f>
        <v>Financial Performance</v>
      </c>
      <c r="D25" s="192" t="str">
        <f>IFERROR(IF(LEN(INDEX(Metrics!$B$6:$H$26,ROW($A25)-ROW($A$5),MATCH(D$5,Metrics!$B$5:$H$5,0)))=0,"",INDEX(Metrics!$B$6:$H$26,ROW($A25)-ROW($A$5),MATCH(D$5,Metrics!$B$5:$H$5,0))),"")</f>
        <v/>
      </c>
      <c r="E25" s="42" t="str">
        <f>IFERROR(IF(LEN(INDEX(Metrics!$B$6:$H$26,ROW($A25)-ROW($A$5),MATCH(E$5,Metrics!$B$5:$H$5,0)))=0,"",INDEX(Metrics!$B$6:$H$26,ROW($A25)-ROW($A$5),MATCH(E$5,Metrics!$B$5:$H$5,0))),"")</f>
        <v/>
      </c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72"/>
    </row>
    <row r="26" spans="1:17" x14ac:dyDescent="0.2">
      <c r="A26" s="3"/>
      <c r="B26" s="221">
        <f>IFERROR(IF(LEN(INDEX(Metrics!$B$6:$H$26,ROW($A26)-ROW($A$5),MATCH(B$5,Metrics!$B$5:$H$5,0)))=0,"",INDEX(Metrics!$B$6:$H$26,ROW($A26)-ROW($A$5),MATCH(B$5,Metrics!$B$5:$H$5,0))),"")</f>
        <v>211</v>
      </c>
      <c r="C26" s="222" t="str">
        <f>IFERROR(IF(LEN(INDEX(Metrics!$B$6:$H$26,ROW($A26)-ROW($A$5),MATCH(C$5,Metrics!$B$5:$H$5,0)))=0,"",INDEX(Metrics!$B$6:$H$26,ROW($A26)-ROW($A$5),MATCH(C$5,Metrics!$B$5:$H$5,0))),"")</f>
        <v>Financial Performance</v>
      </c>
      <c r="D26" s="222" t="str">
        <f>IFERROR(IF(LEN(INDEX(Metrics!$B$6:$H$26,ROW($A26)-ROW($A$5),MATCH(D$5,Metrics!$B$5:$H$5,0)))=0,"",INDEX(Metrics!$B$6:$H$26,ROW($A26)-ROW($A$5),MATCH(D$5,Metrics!$B$5:$H$5,0))),"")</f>
        <v/>
      </c>
      <c r="E26" s="223" t="str">
        <f>IFERROR(IF(LEN(INDEX(Metrics!$B$6:$H$26,ROW($A26)-ROW($A$5),MATCH(E$5,Metrics!$B$5:$H$5,0)))=0,"",INDEX(Metrics!$B$6:$H$26,ROW($A26)-ROW($A$5),MATCH(E$5,Metrics!$B$5:$H$5,0))),"")</f>
        <v/>
      </c>
      <c r="F26" s="224"/>
      <c r="G26" s="225"/>
      <c r="H26" s="225"/>
      <c r="I26" s="225"/>
      <c r="J26" s="225"/>
      <c r="K26" s="225"/>
      <c r="L26" s="224"/>
      <c r="M26" s="225"/>
      <c r="N26" s="225"/>
      <c r="O26" s="225"/>
      <c r="P26" s="225"/>
      <c r="Q26" s="226"/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31"/>
      <c r="G29" s="219"/>
      <c r="H29" s="219"/>
      <c r="I29" s="219"/>
      <c r="J29" s="219"/>
      <c r="K29" s="219"/>
      <c r="L29" s="231"/>
      <c r="M29" s="219"/>
      <c r="N29" s="219"/>
      <c r="O29" s="219"/>
      <c r="P29" s="219"/>
      <c r="Q29" s="220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10"/>
      <c r="G30" s="210"/>
      <c r="H30" s="210"/>
      <c r="I30" s="210"/>
      <c r="J30" s="210"/>
      <c r="K30" s="210"/>
      <c r="L30" s="219"/>
      <c r="M30" s="219"/>
      <c r="N30" s="219"/>
      <c r="O30" s="219"/>
      <c r="P30" s="219"/>
      <c r="Q30" s="220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31"/>
      <c r="G36" s="219"/>
      <c r="H36" s="219"/>
      <c r="I36" s="219"/>
      <c r="J36" s="219"/>
      <c r="K36" s="219"/>
      <c r="L36" s="231"/>
      <c r="M36" s="219"/>
      <c r="N36" s="219"/>
      <c r="O36" s="219"/>
      <c r="P36" s="219"/>
      <c r="Q36" s="220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31"/>
      <c r="G38" s="219"/>
      <c r="H38" s="219"/>
      <c r="I38" s="219"/>
      <c r="J38" s="219"/>
      <c r="K38" s="219"/>
      <c r="L38" s="231"/>
      <c r="M38" s="219"/>
      <c r="N38" s="219"/>
      <c r="O38" s="219"/>
      <c r="P38" s="219"/>
      <c r="Q38" s="220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28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B44" s="208"/>
      <c r="C44" s="227"/>
      <c r="D44" s="227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28"/>
    </row>
    <row r="45" spans="1:17" x14ac:dyDescent="0.25">
      <c r="B45" s="208"/>
      <c r="C45" s="227"/>
      <c r="D45" s="227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28"/>
    </row>
    <row r="46" spans="1:17" x14ac:dyDescent="0.25">
      <c r="B46" s="208"/>
      <c r="C46" s="227"/>
      <c r="D46" s="227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28"/>
    </row>
    <row r="47" spans="1:17" x14ac:dyDescent="0.25">
      <c r="B47" s="208"/>
      <c r="C47" s="227"/>
      <c r="D47" s="227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28"/>
    </row>
    <row r="48" spans="1:17" x14ac:dyDescent="0.25">
      <c r="B48" s="208"/>
      <c r="C48" s="227"/>
      <c r="D48" s="227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28"/>
    </row>
    <row r="49" spans="2:17" x14ac:dyDescent="0.25">
      <c r="B49" s="208"/>
      <c r="C49" s="227"/>
      <c r="D49" s="227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28"/>
    </row>
    <row r="50" spans="2:17" x14ac:dyDescent="0.25">
      <c r="B50" s="208"/>
      <c r="C50" s="227"/>
      <c r="D50" s="227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28"/>
    </row>
    <row r="51" spans="2:17" x14ac:dyDescent="0.25">
      <c r="B51" s="208"/>
      <c r="C51" s="227"/>
      <c r="D51" s="227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28"/>
    </row>
    <row r="52" spans="2:17" x14ac:dyDescent="0.25">
      <c r="B52" s="208"/>
      <c r="C52" s="227"/>
      <c r="D52" s="227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28"/>
    </row>
    <row r="53" spans="2:17" x14ac:dyDescent="0.25">
      <c r="B53" s="208"/>
      <c r="C53" s="227"/>
      <c r="D53" s="227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28"/>
    </row>
    <row r="54" spans="2:17" x14ac:dyDescent="0.25">
      <c r="B54" s="208"/>
      <c r="C54" s="227"/>
      <c r="D54" s="227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28"/>
    </row>
    <row r="55" spans="2:17" x14ac:dyDescent="0.25">
      <c r="B55" s="208"/>
      <c r="C55" s="227"/>
      <c r="D55" s="227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28"/>
    </row>
    <row r="56" spans="2:17" x14ac:dyDescent="0.25">
      <c r="B56" s="208"/>
      <c r="C56" s="227"/>
      <c r="D56" s="227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28"/>
    </row>
    <row r="57" spans="2:17" x14ac:dyDescent="0.25">
      <c r="B57" s="208"/>
      <c r="C57" s="227"/>
      <c r="D57" s="227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28"/>
    </row>
    <row r="58" spans="2:17" x14ac:dyDescent="0.25">
      <c r="B58" s="208"/>
      <c r="C58" s="227"/>
      <c r="D58" s="227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28"/>
    </row>
    <row r="59" spans="2:17" x14ac:dyDescent="0.25">
      <c r="B59" s="208"/>
      <c r="C59" s="227"/>
      <c r="D59" s="227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28"/>
    </row>
    <row r="60" spans="2:17" x14ac:dyDescent="0.25">
      <c r="B60" s="208"/>
      <c r="C60" s="227"/>
      <c r="D60" s="227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28"/>
    </row>
    <row r="61" spans="2:17" x14ac:dyDescent="0.25">
      <c r="B61" s="208"/>
      <c r="C61" s="227"/>
      <c r="D61" s="227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28"/>
    </row>
    <row r="62" spans="2:17" x14ac:dyDescent="0.25">
      <c r="B62" s="208"/>
      <c r="C62" s="227"/>
      <c r="D62" s="227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28"/>
    </row>
    <row r="63" spans="2:17" x14ac:dyDescent="0.25">
      <c r="B63" s="208"/>
      <c r="C63" s="227"/>
      <c r="D63" s="227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28"/>
    </row>
    <row r="64" spans="2:17" x14ac:dyDescent="0.25">
      <c r="B64" s="208"/>
      <c r="C64" s="227"/>
      <c r="D64" s="227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228"/>
    </row>
    <row r="65" spans="2:17" x14ac:dyDescent="0.25">
      <c r="B65" s="208"/>
      <c r="C65" s="227"/>
      <c r="D65" s="227"/>
      <c r="E65" s="210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28"/>
    </row>
    <row r="66" spans="2:17" x14ac:dyDescent="0.25">
      <c r="B66" s="208"/>
      <c r="C66" s="227"/>
      <c r="D66" s="227"/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28"/>
    </row>
    <row r="67" spans="2:17" x14ac:dyDescent="0.25">
      <c r="B67" s="208"/>
      <c r="C67" s="227"/>
      <c r="D67" s="227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28"/>
    </row>
    <row r="68" spans="2:17" x14ac:dyDescent="0.25">
      <c r="B68" s="208"/>
      <c r="C68" s="227"/>
      <c r="D68" s="227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28"/>
    </row>
    <row r="69" spans="2:17" x14ac:dyDescent="0.25">
      <c r="B69" s="208"/>
      <c r="C69" s="227"/>
      <c r="D69" s="227"/>
      <c r="E69" s="210"/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28"/>
    </row>
    <row r="70" spans="2:17" x14ac:dyDescent="0.25">
      <c r="B70" s="215"/>
      <c r="C70" s="229"/>
      <c r="D70" s="229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30"/>
    </row>
  </sheetData>
  <sheetProtection algorithmName="SHA-512" hashValue="+oHDn5oj/5LQnT8+xSUFAyTDpo6N1zzF2N1OTJCn3whPElcd80+fZ0bvxVNwQIrmB3gTTfogZ+URLknIaKHrXA==" saltValue="Jw28f9MfNuiTdAXVfkOdA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82" t="s">
        <v>0</v>
      </c>
      <c r="C5" s="183" t="s">
        <v>11</v>
      </c>
      <c r="D5" s="183" t="s">
        <v>7</v>
      </c>
      <c r="E5" s="183" t="s">
        <v>1</v>
      </c>
      <c r="F5" s="79" t="str">
        <f>IFERROR(INDEX(Calc!$H$7:$H$18,COLUMN(CY_Target!F4)-COLUMN(CY_Target!$E$4)),"")</f>
        <v>Jan 2022</v>
      </c>
      <c r="G5" s="79" t="str">
        <f>IFERROR(INDEX(Calc!$H$7:$H$18,COLUMN(CY_Target!G4)-COLUMN(CY_Target!$E$4)),"")</f>
        <v>Feb 2022</v>
      </c>
      <c r="H5" s="79" t="str">
        <f>IFERROR(INDEX(Calc!$H$7:$H$18,COLUMN(CY_Target!H4)-COLUMN(CY_Target!$E$4)),"")</f>
        <v>Mar 2022</v>
      </c>
      <c r="I5" s="79" t="str">
        <f>IFERROR(INDEX(Calc!$H$7:$H$18,COLUMN(CY_Target!I4)-COLUMN(CY_Target!$E$4)),"")</f>
        <v>Apr 2022</v>
      </c>
      <c r="J5" s="79" t="str">
        <f>IFERROR(INDEX(Calc!$H$7:$H$18,COLUMN(CY_Target!J4)-COLUMN(CY_Target!$E$4)),"")</f>
        <v>May 2022</v>
      </c>
      <c r="K5" s="79" t="str">
        <f>IFERROR(INDEX(Calc!$H$7:$H$18,COLUMN(CY_Target!K4)-COLUMN(CY_Target!$E$4)),"")</f>
        <v>Jun 2022</v>
      </c>
      <c r="L5" s="79" t="str">
        <f>IFERROR(INDEX(Calc!$H$7:$H$18,COLUMN(CY_Target!L4)-COLUMN(CY_Target!$E$4)),"")</f>
        <v>Jul 2022</v>
      </c>
      <c r="M5" s="79" t="str">
        <f>IFERROR(INDEX(Calc!$H$7:$H$18,COLUMN(CY_Target!M4)-COLUMN(CY_Target!$E$4)),"")</f>
        <v>Aug 2022</v>
      </c>
      <c r="N5" s="79" t="str">
        <f>IFERROR(INDEX(Calc!$H$7:$H$18,COLUMN(CY_Target!N4)-COLUMN(CY_Target!$E$4)),"")</f>
        <v>Sep 2022</v>
      </c>
      <c r="O5" s="79" t="str">
        <f>IFERROR(INDEX(Calc!$H$7:$H$18,COLUMN(CY_Target!O4)-COLUMN(CY_Target!$E$4)),"")</f>
        <v>Oct 2022</v>
      </c>
      <c r="P5" s="79" t="str">
        <f>IFERROR(INDEX(Calc!$H$7:$H$18,COLUMN(CY_Target!P4)-COLUMN(CY_Target!$E$4)),"")</f>
        <v>Nov 2022</v>
      </c>
      <c r="Q5" s="80" t="str">
        <f>IFERROR(INDEX(Calc!$H$7:$H$18,COLUMN(CY_Target!Q4)-COLUMN(CY_Target!$E$4)),"")</f>
        <v>Dec 2022</v>
      </c>
    </row>
    <row r="6" spans="1:17" x14ac:dyDescent="0.25">
      <c r="A6" s="3"/>
      <c r="B6" s="78">
        <f>IFERROR(IF(LEN(INDEX(Metrics!$B$6:$H$26,ROW($A6)-ROW($A$5),MATCH(B$5,Metrics!$B$5:$H$5,0)))=0,"",INDEX(Metrics!$B$6:$H$26,ROW($A6)-ROW($A$5),MATCH(B$5,Metrics!$B$5:$H$5,0))),"")</f>
        <v>101</v>
      </c>
      <c r="C6" s="191" t="str">
        <f>IFERROR(IF(LEN(INDEX(Metrics!$B$6:$H$26,ROW($A6)-ROW($A$5),MATCH(C$5,Metrics!$B$5:$H$5,0)))=0,"",INDEX(Metrics!$B$6:$H$26,ROW($A6)-ROW($A$5),MATCH(C$5,Metrics!$B$5:$H$5,0))),"")</f>
        <v>Customers</v>
      </c>
      <c r="D6" s="191" t="str">
        <f>IFERROR(IF(LEN(INDEX(Metrics!$B$6:$H$26,ROW($A6)-ROW($A$5),MATCH(D$5,Metrics!$B$5:$H$5,0)))=0,"",INDEX(Metrics!$B$6:$H$26,ROW($A6)-ROW($A$5),MATCH(D$5,Metrics!$B$5:$H$5,0))),"")</f>
        <v>Net Promoter Score</v>
      </c>
      <c r="E6" s="41" t="str">
        <f>IFERROR(IF(LEN(INDEX(Metrics!$B$6:$H$26,ROW($A6)-ROW($A$5),MATCH(E$5,Metrics!$B$5:$H$5,0)))=0,"",INDEX(Metrics!$B$6:$H$26,ROW($A6)-ROW($A$5),MATCH(E$5,Metrics!$B$5:$H$5,0))),"")</f>
        <v>Points</v>
      </c>
      <c r="F6" s="164">
        <v>6.6898771181568017</v>
      </c>
      <c r="G6" s="164">
        <v>6.0877881775226896</v>
      </c>
      <c r="H6" s="164">
        <v>5.7833987686465544</v>
      </c>
      <c r="I6" s="164">
        <v>5.3785608548412958</v>
      </c>
      <c r="J6" s="164">
        <v>4.8407047693571661</v>
      </c>
      <c r="K6" s="164">
        <v>4.5018554355021649</v>
      </c>
      <c r="L6" s="164"/>
      <c r="M6" s="164"/>
      <c r="N6" s="164"/>
      <c r="O6" s="164"/>
      <c r="P6" s="164"/>
      <c r="Q6" s="165"/>
    </row>
    <row r="7" spans="1:17" x14ac:dyDescent="0.25">
      <c r="A7" s="3"/>
      <c r="B7" s="71">
        <f>IFERROR(IF(LEN(INDEX(Metrics!$B$6:$H$26,ROW($A7)-ROW($A$5),MATCH(B$5,Metrics!$B$5:$H$5,0)))=0,"",INDEX(Metrics!$B$6:$H$26,ROW($A7)-ROW($A$5),MATCH(B$5,Metrics!$B$5:$H$5,0))),"")</f>
        <v>102</v>
      </c>
      <c r="C7" s="192" t="str">
        <f>IFERROR(IF(LEN(INDEX(Metrics!$B$6:$H$26,ROW($A7)-ROW($A$5),MATCH(C$5,Metrics!$B$5:$H$5,0)))=0,"",INDEX(Metrics!$B$6:$H$26,ROW($A7)-ROW($A$5),MATCH(C$5,Metrics!$B$5:$H$5,0))),"")</f>
        <v>Customers</v>
      </c>
      <c r="D7" s="192" t="str">
        <f>IFERROR(IF(LEN(INDEX(Metrics!$B$6:$H$26,ROW($A7)-ROW($A$5),MATCH(D$5,Metrics!$B$5:$H$5,0)))=0,"",INDEX(Metrics!$B$6:$H$26,ROW($A7)-ROW($A$5),MATCH(D$5,Metrics!$B$5:$H$5,0))),"")</f>
        <v>Customer Acquisition Cost</v>
      </c>
      <c r="E7" s="42" t="str">
        <f>IFERROR(IF(LEN(INDEX(Metrics!$B$6:$H$26,ROW($A7)-ROW($A$5),MATCH(E$5,Metrics!$B$5:$H$5,0)))=0,"",INDEX(Metrics!$B$6:$H$26,ROW($A7)-ROW($A$5),MATCH(E$5,Metrics!$B$5:$H$5,0))),"")</f>
        <v>USD</v>
      </c>
      <c r="F7" s="46">
        <v>238.11623225600002</v>
      </c>
      <c r="G7" s="46">
        <v>235.73506993344</v>
      </c>
      <c r="H7" s="46">
        <v>214.51891363943042</v>
      </c>
      <c r="I7" s="46">
        <v>216.66410277582472</v>
      </c>
      <c r="J7" s="46">
        <v>227.49730791461596</v>
      </c>
      <c r="K7" s="46">
        <v>211.57249636059285</v>
      </c>
      <c r="L7" s="46"/>
      <c r="M7" s="46"/>
      <c r="N7" s="46"/>
      <c r="O7" s="46"/>
      <c r="P7" s="46"/>
      <c r="Q7" s="75"/>
    </row>
    <row r="8" spans="1:17" x14ac:dyDescent="0.25">
      <c r="A8" s="3"/>
      <c r="B8" s="71">
        <f>IFERROR(IF(LEN(INDEX(Metrics!$B$6:$H$26,ROW($A8)-ROW($A$5),MATCH(B$5,Metrics!$B$5:$H$5,0)))=0,"",INDEX(Metrics!$B$6:$H$26,ROW($A8)-ROW($A$5),MATCH(B$5,Metrics!$B$5:$H$5,0))),"")</f>
        <v>103</v>
      </c>
      <c r="C8" s="192" t="str">
        <f>IFERROR(IF(LEN(INDEX(Metrics!$B$6:$H$26,ROW($A8)-ROW($A$5),MATCH(C$5,Metrics!$B$5:$H$5,0)))=0,"",INDEX(Metrics!$B$6:$H$26,ROW($A8)-ROW($A$5),MATCH(C$5,Metrics!$B$5:$H$5,0))),"")</f>
        <v>Customers</v>
      </c>
      <c r="D8" s="192" t="str">
        <f>IFERROR(IF(LEN(INDEX(Metrics!$B$6:$H$26,ROW($A8)-ROW($A$5),MATCH(D$5,Metrics!$B$5:$H$5,0)))=0,"",INDEX(Metrics!$B$6:$H$26,ROW($A8)-ROW($A$5),MATCH(D$5,Metrics!$B$5:$H$5,0))),"")</f>
        <v>Customer Lifetime Value</v>
      </c>
      <c r="E8" s="42" t="str">
        <f>IFERROR(IF(LEN(INDEX(Metrics!$B$6:$H$26,ROW($A8)-ROW($A$5),MATCH(E$5,Metrics!$B$5:$H$5,0)))=0,"",INDEX(Metrics!$B$6:$H$26,ROW($A8)-ROW($A$5),MATCH(E$5,Metrics!$B$5:$H$5,0))),"")</f>
        <v>USD</v>
      </c>
      <c r="F8" s="46">
        <v>1722.0500000000002</v>
      </c>
      <c r="G8" s="46">
        <v>1549.8450000000003</v>
      </c>
      <c r="H8" s="46">
        <v>1689.3310500000005</v>
      </c>
      <c r="I8" s="46">
        <v>1824.4775340000006</v>
      </c>
      <c r="J8" s="46">
        <v>1751.4984326400004</v>
      </c>
      <c r="K8" s="46">
        <v>1891.6183072512006</v>
      </c>
      <c r="L8" s="46"/>
      <c r="M8" s="46"/>
      <c r="N8" s="46"/>
      <c r="O8" s="46"/>
      <c r="P8" s="46"/>
      <c r="Q8" s="75"/>
    </row>
    <row r="9" spans="1:17" x14ac:dyDescent="0.25">
      <c r="A9" s="3"/>
      <c r="B9" s="71">
        <f>IFERROR(IF(LEN(INDEX(Metrics!$B$6:$H$26,ROW($A9)-ROW($A$5),MATCH(B$5,Metrics!$B$5:$H$5,0)))=0,"",INDEX(Metrics!$B$6:$H$26,ROW($A9)-ROW($A$5),MATCH(B$5,Metrics!$B$5:$H$5,0))),"")</f>
        <v>104</v>
      </c>
      <c r="C9" s="192" t="str">
        <f>IFERROR(IF(LEN(INDEX(Metrics!$B$6:$H$26,ROW($A9)-ROW($A$5),MATCH(C$5,Metrics!$B$5:$H$5,0)))=0,"",INDEX(Metrics!$B$6:$H$26,ROW($A9)-ROW($A$5),MATCH(C$5,Metrics!$B$5:$H$5,0))),"")</f>
        <v>Customers</v>
      </c>
      <c r="D9" s="192" t="str">
        <f>IFERROR(IF(LEN(INDEX(Metrics!$B$6:$H$26,ROW($A9)-ROW($A$5),MATCH(D$5,Metrics!$B$5:$H$5,0)))=0,"",INDEX(Metrics!$B$6:$H$26,ROW($A9)-ROW($A$5),MATCH(D$5,Metrics!$B$5:$H$5,0))),"")</f>
        <v>Avg. Customer Profitability</v>
      </c>
      <c r="E9" s="42" t="str">
        <f>IFERROR(IF(LEN(INDEX(Metrics!$B$6:$H$26,ROW($A9)-ROW($A$5),MATCH(E$5,Metrics!$B$5:$H$5,0)))=0,"",INDEX(Metrics!$B$6:$H$26,ROW($A9)-ROW($A$5),MATCH(E$5,Metrics!$B$5:$H$5,0))),"")</f>
        <v>USD</v>
      </c>
      <c r="F9" s="46">
        <v>28</v>
      </c>
      <c r="G9" s="46">
        <v>26</v>
      </c>
      <c r="H9" s="46">
        <v>24</v>
      </c>
      <c r="I9" s="46">
        <v>24</v>
      </c>
      <c r="J9" s="46">
        <v>22</v>
      </c>
      <c r="K9" s="46">
        <v>23</v>
      </c>
      <c r="L9" s="46"/>
      <c r="M9" s="46"/>
      <c r="N9" s="46"/>
      <c r="O9" s="46"/>
      <c r="P9" s="46"/>
      <c r="Q9" s="75"/>
    </row>
    <row r="10" spans="1:17" x14ac:dyDescent="0.25">
      <c r="A10" s="3"/>
      <c r="B10" s="71">
        <f>IFERROR(IF(LEN(INDEX(Metrics!$B$6:$H$26,ROW($A10)-ROW($A$5),MATCH(B$5,Metrics!$B$5:$H$5,0)))=0,"",INDEX(Metrics!$B$6:$H$26,ROW($A10)-ROW($A$5),MATCH(B$5,Metrics!$B$5:$H$5,0))),"")</f>
        <v>105</v>
      </c>
      <c r="C10" s="192" t="str">
        <f>IFERROR(IF(LEN(INDEX(Metrics!$B$6:$H$26,ROW($A10)-ROW($A$5),MATCH(C$5,Metrics!$B$5:$H$5,0)))=0,"",INDEX(Metrics!$B$6:$H$26,ROW($A10)-ROW($A$5),MATCH(C$5,Metrics!$B$5:$H$5,0))),"")</f>
        <v>Customers</v>
      </c>
      <c r="D10" s="192" t="str">
        <f>IFERROR(IF(LEN(INDEX(Metrics!$B$6:$H$26,ROW($A10)-ROW($A$5),MATCH(D$5,Metrics!$B$5:$H$5,0)))=0,"",INDEX(Metrics!$B$6:$H$26,ROW($A10)-ROW($A$5),MATCH(D$5,Metrics!$B$5:$H$5,0))),"")</f>
        <v>Customer Retention Ratio</v>
      </c>
      <c r="E10" s="42" t="str">
        <f>IFERROR(IF(LEN(INDEX(Metrics!$B$6:$H$26,ROW($A10)-ROW($A$5),MATCH(E$5,Metrics!$B$5:$H$5,0)))=0,"",INDEX(Metrics!$B$6:$H$26,ROW($A10)-ROW($A$5),MATCH(E$5,Metrics!$B$5:$H$5,0))),"")</f>
        <v>%</v>
      </c>
      <c r="F10" s="45">
        <v>0.23616718600533343</v>
      </c>
      <c r="G10" s="45">
        <v>0.23144384228522677</v>
      </c>
      <c r="H10" s="45">
        <v>0.23375828070807905</v>
      </c>
      <c r="I10" s="45">
        <v>0.24310861193640224</v>
      </c>
      <c r="J10" s="45">
        <v>0.22365992298149007</v>
      </c>
      <c r="K10" s="45">
        <v>0.21918672452186025</v>
      </c>
      <c r="L10" s="45"/>
      <c r="M10" s="45"/>
      <c r="N10" s="45"/>
      <c r="O10" s="45"/>
      <c r="P10" s="45"/>
      <c r="Q10" s="74"/>
    </row>
    <row r="11" spans="1:17" x14ac:dyDescent="0.25">
      <c r="A11" s="3"/>
      <c r="B11" s="71">
        <f>IFERROR(IF(LEN(INDEX(Metrics!$B$6:$H$26,ROW($A11)-ROW($A$5),MATCH(B$5,Metrics!$B$5:$H$5,0)))=0,"",INDEX(Metrics!$B$6:$H$26,ROW($A11)-ROW($A$5),MATCH(B$5,Metrics!$B$5:$H$5,0))),"")</f>
        <v>106</v>
      </c>
      <c r="C11" s="192" t="str">
        <f>IFERROR(IF(LEN(INDEX(Metrics!$B$6:$H$26,ROW($A11)-ROW($A$5),MATCH(C$5,Metrics!$B$5:$H$5,0)))=0,"",INDEX(Metrics!$B$6:$H$26,ROW($A11)-ROW($A$5),MATCH(C$5,Metrics!$B$5:$H$5,0))),"")</f>
        <v>Customers</v>
      </c>
      <c r="D11" s="192" t="str">
        <f>IFERROR(IF(LEN(INDEX(Metrics!$B$6:$H$26,ROW($A11)-ROW($A$5),MATCH(D$5,Metrics!$B$5:$H$5,0)))=0,"",INDEX(Metrics!$B$6:$H$26,ROW($A11)-ROW($A$5),MATCH(D$5,Metrics!$B$5:$H$5,0))),"")</f>
        <v>Conversion Rate</v>
      </c>
      <c r="E11" s="42" t="str">
        <f>IFERROR(IF(LEN(INDEX(Metrics!$B$6:$H$26,ROW($A11)-ROW($A$5),MATCH(E$5,Metrics!$B$5:$H$5,0)))=0,"",INDEX(Metrics!$B$6:$H$26,ROW($A11)-ROW($A$5),MATCH(E$5,Metrics!$B$5:$H$5,0))),"")</f>
        <v>%</v>
      </c>
      <c r="F11" s="45">
        <v>0.19246522074453343</v>
      </c>
      <c r="G11" s="45">
        <v>0.18476661191475208</v>
      </c>
      <c r="H11" s="45">
        <v>0.19400494251048969</v>
      </c>
      <c r="I11" s="45">
        <v>0.19788504136069948</v>
      </c>
      <c r="J11" s="45">
        <v>0.20975814384234145</v>
      </c>
      <c r="K11" s="45">
        <v>0.2160508881576117</v>
      </c>
      <c r="L11" s="48"/>
      <c r="M11" s="48"/>
      <c r="N11" s="48"/>
      <c r="O11" s="48"/>
      <c r="P11" s="48"/>
      <c r="Q11" s="77"/>
    </row>
    <row r="12" spans="1:17" x14ac:dyDescent="0.25">
      <c r="A12" s="3"/>
      <c r="B12" s="71">
        <f>IFERROR(IF(LEN(INDEX(Metrics!$B$6:$H$26,ROW($A12)-ROW($A$5),MATCH(B$5,Metrics!$B$5:$H$5,0)))=0,"",INDEX(Metrics!$B$6:$H$26,ROW($A12)-ROW($A$5),MATCH(B$5,Metrics!$B$5:$H$5,0))),"")</f>
        <v>107</v>
      </c>
      <c r="C12" s="192" t="str">
        <f>IFERROR(IF(LEN(INDEX(Metrics!$B$6:$H$26,ROW($A12)-ROW($A$5),MATCH(C$5,Metrics!$B$5:$H$5,0)))=0,"",INDEX(Metrics!$B$6:$H$26,ROW($A12)-ROW($A$5),MATCH(C$5,Metrics!$B$5:$H$5,0))),"")</f>
        <v>Customers</v>
      </c>
      <c r="D12" s="192" t="str">
        <f>IFERROR(IF(LEN(INDEX(Metrics!$B$6:$H$26,ROW($A12)-ROW($A$5),MATCH(D$5,Metrics!$B$5:$H$5,0)))=0,"",INDEX(Metrics!$B$6:$H$26,ROW($A12)-ROW($A$5),MATCH(D$5,Metrics!$B$5:$H$5,0))),"")</f>
        <v>Sales Realization</v>
      </c>
      <c r="E12" s="42" t="str">
        <f>IFERROR(IF(LEN(INDEX(Metrics!$B$6:$H$26,ROW($A12)-ROW($A$5),MATCH(E$5,Metrics!$B$5:$H$5,0)))=0,"",INDEX(Metrics!$B$6:$H$26,ROW($A12)-ROW($A$5),MATCH(E$5,Metrics!$B$5:$H$5,0))),"")</f>
        <v>%</v>
      </c>
      <c r="F12" s="45">
        <v>0.88270000000000004</v>
      </c>
      <c r="G12" s="45">
        <v>0.94448900000000013</v>
      </c>
      <c r="H12" s="45">
        <v>0.98226856000000018</v>
      </c>
      <c r="I12" s="45">
        <v>0.98226856000000018</v>
      </c>
      <c r="J12" s="45">
        <v>0.92333244640000012</v>
      </c>
      <c r="K12" s="45">
        <v>0.84023252622400013</v>
      </c>
      <c r="L12" s="45"/>
      <c r="M12" s="45"/>
      <c r="N12" s="45"/>
      <c r="O12" s="45"/>
      <c r="P12" s="45"/>
      <c r="Q12" s="74"/>
    </row>
    <row r="13" spans="1:17" x14ac:dyDescent="0.25">
      <c r="A13" s="3"/>
      <c r="B13" s="71">
        <f>IFERROR(IF(LEN(INDEX(Metrics!$B$6:$H$26,ROW($A13)-ROW($A$5),MATCH(B$5,Metrics!$B$5:$H$5,0)))=0,"",INDEX(Metrics!$B$6:$H$26,ROW($A13)-ROW($A$5),MATCH(B$5,Metrics!$B$5:$H$5,0))),"")</f>
        <v>108</v>
      </c>
      <c r="C13" s="192" t="str">
        <f>IFERROR(IF(LEN(INDEX(Metrics!$B$6:$H$26,ROW($A13)-ROW($A$5),MATCH(C$5,Metrics!$B$5:$H$5,0)))=0,"",INDEX(Metrics!$B$6:$H$26,ROW($A13)-ROW($A$5),MATCH(C$5,Metrics!$B$5:$H$5,0))),"")</f>
        <v>Customers</v>
      </c>
      <c r="D13" s="192" t="str">
        <f>IFERROR(IF(LEN(INDEX(Metrics!$B$6:$H$26,ROW($A13)-ROW($A$5),MATCH(D$5,Metrics!$B$5:$H$5,0)))=0,"",INDEX(Metrics!$B$6:$H$26,ROW($A13)-ROW($A$5),MATCH(D$5,Metrics!$B$5:$H$5,0))),"")</f>
        <v>Relative Market Share</v>
      </c>
      <c r="E13" s="42" t="str">
        <f>IFERROR(IF(LEN(INDEX(Metrics!$B$6:$H$26,ROW($A13)-ROW($A$5),MATCH(E$5,Metrics!$B$5:$H$5,0)))=0,"",INDEX(Metrics!$B$6:$H$26,ROW($A13)-ROW($A$5),MATCH(E$5,Metrics!$B$5:$H$5,0))),"")</f>
        <v>%</v>
      </c>
      <c r="F13" s="48">
        <v>0.13560852250624006</v>
      </c>
      <c r="G13" s="48">
        <v>0.13154026683105285</v>
      </c>
      <c r="H13" s="48">
        <v>0.12364785082118968</v>
      </c>
      <c r="I13" s="48">
        <v>0.12117489380476588</v>
      </c>
      <c r="J13" s="48">
        <v>0.1235983916808612</v>
      </c>
      <c r="K13" s="48">
        <v>0.13472224693213872</v>
      </c>
      <c r="L13" s="48"/>
      <c r="M13" s="48"/>
      <c r="N13" s="48"/>
      <c r="O13" s="48"/>
      <c r="P13" s="48"/>
      <c r="Q13" s="77"/>
    </row>
    <row r="14" spans="1:17" x14ac:dyDescent="0.25">
      <c r="A14" s="3"/>
      <c r="B14" s="71">
        <f>IFERROR(IF(LEN(INDEX(Metrics!$B$6:$H$26,ROW($A14)-ROW($A$5),MATCH(B$5,Metrics!$B$5:$H$5,0)))=0,"",INDEX(Metrics!$B$6:$H$26,ROW($A14)-ROW($A$5),MATCH(B$5,Metrics!$B$5:$H$5,0))),"")</f>
        <v>109</v>
      </c>
      <c r="C14" s="192" t="str">
        <f>IFERROR(IF(LEN(INDEX(Metrics!$B$6:$H$26,ROW($A14)-ROW($A$5),MATCH(C$5,Metrics!$B$5:$H$5,0)))=0,"",INDEX(Metrics!$B$6:$H$26,ROW($A14)-ROW($A$5),MATCH(C$5,Metrics!$B$5:$H$5,0))),"")</f>
        <v>Customers</v>
      </c>
      <c r="D14" s="192" t="str">
        <f>IFERROR(IF(LEN(INDEX(Metrics!$B$6:$H$26,ROW($A14)-ROW($A$5),MATCH(D$5,Metrics!$B$5:$H$5,0)))=0,"",INDEX(Metrics!$B$6:$H$26,ROW($A14)-ROW($A$5),MATCH(D$5,Metrics!$B$5:$H$5,0))),"")</f>
        <v/>
      </c>
      <c r="E14" s="42" t="str">
        <f>IFERROR(IF(LEN(INDEX(Metrics!$B$6:$H$26,ROW($A14)-ROW($A$5),MATCH(E$5,Metrics!$B$5:$H$5,0)))=0,"",INDEX(Metrics!$B$6:$H$26,ROW($A14)-ROW($A$5),MATCH(E$5,Metrics!$B$5:$H$5,0))),"")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2"/>
    </row>
    <row r="15" spans="1:17" x14ac:dyDescent="0.25">
      <c r="A15" s="3"/>
      <c r="B15" s="71">
        <f>IFERROR(IF(LEN(INDEX(Metrics!$B$6:$H$26,ROW($A15)-ROW($A$5),MATCH(B$5,Metrics!$B$5:$H$5,0)))=0,"",INDEX(Metrics!$B$6:$H$26,ROW($A15)-ROW($A$5),MATCH(B$5,Metrics!$B$5:$H$5,0))),"")</f>
        <v>110</v>
      </c>
      <c r="C15" s="192" t="str">
        <f>IFERROR(IF(LEN(INDEX(Metrics!$B$6:$H$26,ROW($A15)-ROW($A$5),MATCH(C$5,Metrics!$B$5:$H$5,0)))=0,"",INDEX(Metrics!$B$6:$H$26,ROW($A15)-ROW($A$5),MATCH(C$5,Metrics!$B$5:$H$5,0))),"")</f>
        <v>Customers</v>
      </c>
      <c r="D15" s="192" t="str">
        <f>IFERROR(IF(LEN(INDEX(Metrics!$B$6:$H$26,ROW($A15)-ROW($A$5),MATCH(D$5,Metrics!$B$5:$H$5,0)))=0,"",INDEX(Metrics!$B$6:$H$26,ROW($A15)-ROW($A$5),MATCH(D$5,Metrics!$B$5:$H$5,0))),"")</f>
        <v/>
      </c>
      <c r="E15" s="42" t="str">
        <f>IFERROR(IF(LEN(INDEX(Metrics!$B$6:$H$26,ROW($A15)-ROW($A$5),MATCH(E$5,Metrics!$B$5:$H$5,0)))=0,"",INDEX(Metrics!$B$6:$H$26,ROW($A15)-ROW($A$5),MATCH(E$5,Metrics!$B$5:$H$5,0))),"")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73"/>
    </row>
    <row r="16" spans="1:17" x14ac:dyDescent="0.25">
      <c r="A16" s="3"/>
      <c r="B16" s="71">
        <f>IFERROR(IF(LEN(INDEX(Metrics!$B$6:$H$26,ROW($A16)-ROW($A$5),MATCH(B$5,Metrics!$B$5:$H$5,0)))=0,"",INDEX(Metrics!$B$6:$H$26,ROW($A16)-ROW($A$5),MATCH(B$5,Metrics!$B$5:$H$5,0))),"")</f>
        <v>201</v>
      </c>
      <c r="C16" s="192" t="str">
        <f>IFERROR(IF(LEN(INDEX(Metrics!$B$6:$H$26,ROW($A16)-ROW($A$5),MATCH(C$5,Metrics!$B$5:$H$5,0)))=0,"",INDEX(Metrics!$B$6:$H$26,ROW($A16)-ROW($A$5),MATCH(C$5,Metrics!$B$5:$H$5,0))),"")</f>
        <v>Financial Performance</v>
      </c>
      <c r="D16" s="192" t="str">
        <f>IFERROR(IF(LEN(INDEX(Metrics!$B$6:$H$26,ROW($A16)-ROW($A$5),MATCH(D$5,Metrics!$B$5:$H$5,0)))=0,"",INDEX(Metrics!$B$6:$H$26,ROW($A16)-ROW($A$5),MATCH(D$5,Metrics!$B$5:$H$5,0))),"")</f>
        <v>Revenue Growth Rate</v>
      </c>
      <c r="E16" s="42" t="str">
        <f>IFERROR(IF(LEN(INDEX(Metrics!$B$6:$H$26,ROW($A16)-ROW($A$5),MATCH(E$5,Metrics!$B$5:$H$5,0)))=0,"",INDEX(Metrics!$B$6:$H$26,ROW($A16)-ROW($A$5),MATCH(E$5,Metrics!$B$5:$H$5,0))),"")</f>
        <v>%</v>
      </c>
      <c r="F16" s="45">
        <v>0.45344099713024028</v>
      </c>
      <c r="G16" s="45">
        <v>0.48971627690065955</v>
      </c>
      <c r="H16" s="45">
        <v>0.50930492797668592</v>
      </c>
      <c r="I16" s="45">
        <v>0.49911882941715219</v>
      </c>
      <c r="J16" s="45">
        <v>0.50910120600549524</v>
      </c>
      <c r="K16" s="45">
        <v>0.4938281698253304</v>
      </c>
      <c r="L16" s="45"/>
      <c r="M16" s="45"/>
      <c r="N16" s="45"/>
      <c r="O16" s="45"/>
      <c r="P16" s="45"/>
      <c r="Q16" s="74"/>
    </row>
    <row r="17" spans="1:17" x14ac:dyDescent="0.25">
      <c r="A17" s="3"/>
      <c r="B17" s="71">
        <f>IFERROR(IF(LEN(INDEX(Metrics!$B$6:$H$26,ROW($A17)-ROW($A$5),MATCH(B$5,Metrics!$B$5:$H$5,0)))=0,"",INDEX(Metrics!$B$6:$H$26,ROW($A17)-ROW($A$5),MATCH(B$5,Metrics!$B$5:$H$5,0))),"")</f>
        <v>202</v>
      </c>
      <c r="C17" s="192" t="str">
        <f>IFERROR(IF(LEN(INDEX(Metrics!$B$6:$H$26,ROW($A17)-ROW($A$5),MATCH(C$5,Metrics!$B$5:$H$5,0)))=0,"",INDEX(Metrics!$B$6:$H$26,ROW($A17)-ROW($A$5),MATCH(C$5,Metrics!$B$5:$H$5,0))),"")</f>
        <v>Financial Performance</v>
      </c>
      <c r="D17" s="192" t="str">
        <f>IFERROR(IF(LEN(INDEX(Metrics!$B$6:$H$26,ROW($A17)-ROW($A$5),MATCH(D$5,Metrics!$B$5:$H$5,0)))=0,"",INDEX(Metrics!$B$6:$H$26,ROW($A17)-ROW($A$5),MATCH(D$5,Metrics!$B$5:$H$5,0))),"")</f>
        <v>Net Profit</v>
      </c>
      <c r="E17" s="42" t="str">
        <f>IFERROR(IF(LEN(INDEX(Metrics!$B$6:$H$26,ROW($A17)-ROW($A$5),MATCH(E$5,Metrics!$B$5:$H$5,0)))=0,"",INDEX(Metrics!$B$6:$H$26,ROW($A17)-ROW($A$5),MATCH(E$5,Metrics!$B$5:$H$5,0))),"")</f>
        <v>USD</v>
      </c>
      <c r="F17" s="46">
        <v>58327.5</v>
      </c>
      <c r="G17" s="46">
        <v>64160.250000000007</v>
      </c>
      <c r="H17" s="46">
        <v>66085.05750000001</v>
      </c>
      <c r="I17" s="46">
        <v>62780.804625000004</v>
      </c>
      <c r="J17" s="46">
        <v>59013.956347500003</v>
      </c>
      <c r="K17" s="46">
        <v>56063.258530125</v>
      </c>
      <c r="L17" s="46"/>
      <c r="M17" s="46"/>
      <c r="N17" s="46"/>
      <c r="O17" s="46"/>
      <c r="P17" s="46"/>
      <c r="Q17" s="75"/>
    </row>
    <row r="18" spans="1:17" x14ac:dyDescent="0.25">
      <c r="A18" s="3"/>
      <c r="B18" s="71">
        <f>IFERROR(IF(LEN(INDEX(Metrics!$B$6:$H$26,ROW($A18)-ROW($A$5),MATCH(B$5,Metrics!$B$5:$H$5,0)))=0,"",INDEX(Metrics!$B$6:$H$26,ROW($A18)-ROW($A$5),MATCH(B$5,Metrics!$B$5:$H$5,0))),"")</f>
        <v>203</v>
      </c>
      <c r="C18" s="192" t="str">
        <f>IFERROR(IF(LEN(INDEX(Metrics!$B$6:$H$26,ROW($A18)-ROW($A$5),MATCH(C$5,Metrics!$B$5:$H$5,0)))=0,"",INDEX(Metrics!$B$6:$H$26,ROW($A18)-ROW($A$5),MATCH(C$5,Metrics!$B$5:$H$5,0))),"")</f>
        <v>Financial Performance</v>
      </c>
      <c r="D18" s="192" t="str">
        <f>IFERROR(IF(LEN(INDEX(Metrics!$B$6:$H$26,ROW($A18)-ROW($A$5),MATCH(D$5,Metrics!$B$5:$H$5,0)))=0,"",INDEX(Metrics!$B$6:$H$26,ROW($A18)-ROW($A$5),MATCH(D$5,Metrics!$B$5:$H$5,0))),"")</f>
        <v>Net Profit Margin</v>
      </c>
      <c r="E18" s="42" t="str">
        <f>IFERROR(IF(LEN(INDEX(Metrics!$B$6:$H$26,ROW($A18)-ROW($A$5),MATCH(E$5,Metrics!$B$5:$H$5,0)))=0,"",INDEX(Metrics!$B$6:$H$26,ROW($A18)-ROW($A$5),MATCH(E$5,Metrics!$B$5:$H$5,0))),"")</f>
        <v>%</v>
      </c>
      <c r="F18" s="45">
        <v>0.22883938172928012</v>
      </c>
      <c r="G18" s="45">
        <v>0.2219742002774017</v>
      </c>
      <c r="H18" s="45">
        <v>0.23973213629959383</v>
      </c>
      <c r="I18" s="45">
        <v>0.23973213629959383</v>
      </c>
      <c r="J18" s="45">
        <v>0.26370534992955325</v>
      </c>
      <c r="K18" s="45">
        <v>0.2663424034288488</v>
      </c>
      <c r="L18" s="45"/>
      <c r="M18" s="45"/>
      <c r="N18" s="45"/>
      <c r="O18" s="45"/>
      <c r="P18" s="45"/>
      <c r="Q18" s="74"/>
    </row>
    <row r="19" spans="1:17" x14ac:dyDescent="0.25">
      <c r="A19" s="3"/>
      <c r="B19" s="71">
        <f>IFERROR(IF(LEN(INDEX(Metrics!$B$6:$H$26,ROW($A19)-ROW($A$5),MATCH(B$5,Metrics!$B$5:$H$5,0)))=0,"",INDEX(Metrics!$B$6:$H$26,ROW($A19)-ROW($A$5),MATCH(B$5,Metrics!$B$5:$H$5,0))),"")</f>
        <v>204</v>
      </c>
      <c r="C19" s="192" t="str">
        <f>IFERROR(IF(LEN(INDEX(Metrics!$B$6:$H$26,ROW($A19)-ROW($A$5),MATCH(C$5,Metrics!$B$5:$H$5,0)))=0,"",INDEX(Metrics!$B$6:$H$26,ROW($A19)-ROW($A$5),MATCH(C$5,Metrics!$B$5:$H$5,0))),"")</f>
        <v>Financial Performance</v>
      </c>
      <c r="D19" s="192" t="str">
        <f>IFERROR(IF(LEN(INDEX(Metrics!$B$6:$H$26,ROW($A19)-ROW($A$5),MATCH(D$5,Metrics!$B$5:$H$5,0)))=0,"",INDEX(Metrics!$B$6:$H$26,ROW($A19)-ROW($A$5),MATCH(D$5,Metrics!$B$5:$H$5,0))),"")</f>
        <v>Gross Profit Margin</v>
      </c>
      <c r="E19" s="42" t="str">
        <f>IFERROR(IF(LEN(INDEX(Metrics!$B$6:$H$26,ROW($A19)-ROW($A$5),MATCH(E$5,Metrics!$B$5:$H$5,0)))=0,"",INDEX(Metrics!$B$6:$H$26,ROW($A19)-ROW($A$5),MATCH(E$5,Metrics!$B$5:$H$5,0))),"")</f>
        <v>%</v>
      </c>
      <c r="F19" s="45">
        <v>0.38902694893977618</v>
      </c>
      <c r="G19" s="45">
        <v>0.40458802689736723</v>
      </c>
      <c r="H19" s="45">
        <v>0.38031274528352516</v>
      </c>
      <c r="I19" s="45">
        <v>0.3574939805665136</v>
      </c>
      <c r="J19" s="45">
        <v>0.34319422134385302</v>
      </c>
      <c r="K19" s="45">
        <v>0.36035393241104569</v>
      </c>
      <c r="L19" s="45"/>
      <c r="M19" s="45"/>
      <c r="N19" s="45"/>
      <c r="O19" s="45"/>
      <c r="P19" s="45"/>
      <c r="Q19" s="74"/>
    </row>
    <row r="20" spans="1:17" x14ac:dyDescent="0.25">
      <c r="A20" s="3"/>
      <c r="B20" s="71">
        <f>IFERROR(IF(LEN(INDEX(Metrics!$B$6:$H$26,ROW($A20)-ROW($A$5),MATCH(B$5,Metrics!$B$5:$H$5,0)))=0,"",INDEX(Metrics!$B$6:$H$26,ROW($A20)-ROW($A$5),MATCH(B$5,Metrics!$B$5:$H$5,0))),"")</f>
        <v>205</v>
      </c>
      <c r="C20" s="192" t="str">
        <f>IFERROR(IF(LEN(INDEX(Metrics!$B$6:$H$26,ROW($A20)-ROW($A$5),MATCH(C$5,Metrics!$B$5:$H$5,0)))=0,"",INDEX(Metrics!$B$6:$H$26,ROW($A20)-ROW($A$5),MATCH(C$5,Metrics!$B$5:$H$5,0))),"")</f>
        <v>Financial Performance</v>
      </c>
      <c r="D20" s="192" t="str">
        <f>IFERROR(IF(LEN(INDEX(Metrics!$B$6:$H$26,ROW($A20)-ROW($A$5),MATCH(D$5,Metrics!$B$5:$H$5,0)))=0,"",INDEX(Metrics!$B$6:$H$26,ROW($A20)-ROW($A$5),MATCH(D$5,Metrics!$B$5:$H$5,0))),"")</f>
        <v>Operating Profit Margin</v>
      </c>
      <c r="E20" s="42" t="str">
        <f>IFERROR(IF(LEN(INDEX(Metrics!$B$6:$H$26,ROW($A20)-ROW($A$5),MATCH(E$5,Metrics!$B$5:$H$5,0)))=0,"",INDEX(Metrics!$B$6:$H$26,ROW($A20)-ROW($A$5),MATCH(E$5,Metrics!$B$5:$H$5,0))),"")</f>
        <v>%</v>
      </c>
      <c r="F20" s="48">
        <v>0.30206798388264972</v>
      </c>
      <c r="G20" s="48">
        <v>0.27488186533321124</v>
      </c>
      <c r="H20" s="48">
        <v>0.28862595859987183</v>
      </c>
      <c r="I20" s="48">
        <v>0.29151221818587053</v>
      </c>
      <c r="J20" s="48">
        <v>0.28276685164029441</v>
      </c>
      <c r="K20" s="48">
        <v>0.28559452015669734</v>
      </c>
      <c r="L20" s="48"/>
      <c r="M20" s="48"/>
      <c r="N20" s="48"/>
      <c r="O20" s="48"/>
      <c r="P20" s="48"/>
      <c r="Q20" s="77"/>
    </row>
    <row r="21" spans="1:17" x14ac:dyDescent="0.25">
      <c r="A21" s="3"/>
      <c r="B21" s="71">
        <f>IFERROR(IF(LEN(INDEX(Metrics!$B$6:$H$26,ROW($A21)-ROW($A$5),MATCH(B$5,Metrics!$B$5:$H$5,0)))=0,"",INDEX(Metrics!$B$6:$H$26,ROW($A21)-ROW($A$5),MATCH(B$5,Metrics!$B$5:$H$5,0))),"")</f>
        <v>206</v>
      </c>
      <c r="C21" s="192" t="str">
        <f>IFERROR(IF(LEN(INDEX(Metrics!$B$6:$H$26,ROW($A21)-ROW($A$5),MATCH(C$5,Metrics!$B$5:$H$5,0)))=0,"",INDEX(Metrics!$B$6:$H$26,ROW($A21)-ROW($A$5),MATCH(C$5,Metrics!$B$5:$H$5,0))),"")</f>
        <v>Financial Performance</v>
      </c>
      <c r="D21" s="192" t="str">
        <f>IFERROR(IF(LEN(INDEX(Metrics!$B$6:$H$26,ROW($A21)-ROW($A$5),MATCH(D$5,Metrics!$B$5:$H$5,0)))=0,"",INDEX(Metrics!$B$6:$H$26,ROW($A21)-ROW($A$5),MATCH(D$5,Metrics!$B$5:$H$5,0))),"")</f>
        <v>Return on Investment</v>
      </c>
      <c r="E21" s="42" t="str">
        <f>IFERROR(IF(LEN(INDEX(Metrics!$B$6:$H$26,ROW($A21)-ROW($A$5),MATCH(E$5,Metrics!$B$5:$H$5,0)))=0,"",INDEX(Metrics!$B$6:$H$26,ROW($A21)-ROW($A$5),MATCH(E$5,Metrics!$B$5:$H$5,0))),"")</f>
        <v>%</v>
      </c>
      <c r="F21" s="48">
        <v>0.48056270163148823</v>
      </c>
      <c r="G21" s="48">
        <v>0.46614582058254356</v>
      </c>
      <c r="H21" s="48">
        <v>0.42885415493594009</v>
      </c>
      <c r="I21" s="48">
        <v>0.40312290563978365</v>
      </c>
      <c r="J21" s="48">
        <v>0.38296676035779442</v>
      </c>
      <c r="K21" s="48">
        <v>0.40211509837568415</v>
      </c>
      <c r="L21" s="48"/>
      <c r="M21" s="48"/>
      <c r="N21" s="48"/>
      <c r="O21" s="48"/>
      <c r="P21" s="48"/>
      <c r="Q21" s="77"/>
    </row>
    <row r="22" spans="1:17" x14ac:dyDescent="0.25">
      <c r="A22" s="3"/>
      <c r="B22" s="71">
        <f>IFERROR(IF(LEN(INDEX(Metrics!$B$6:$H$26,ROW($A22)-ROW($A$5),MATCH(B$5,Metrics!$B$5:$H$5,0)))=0,"",INDEX(Metrics!$B$6:$H$26,ROW($A22)-ROW($A$5),MATCH(B$5,Metrics!$B$5:$H$5,0))),"")</f>
        <v>207</v>
      </c>
      <c r="C22" s="192" t="str">
        <f>IFERROR(IF(LEN(INDEX(Metrics!$B$6:$H$26,ROW($A22)-ROW($A$5),MATCH(C$5,Metrics!$B$5:$H$5,0)))=0,"",INDEX(Metrics!$B$6:$H$26,ROW($A22)-ROW($A$5),MATCH(C$5,Metrics!$B$5:$H$5,0))),"")</f>
        <v>Financial Performance</v>
      </c>
      <c r="D22" s="192" t="str">
        <f>IFERROR(IF(LEN(INDEX(Metrics!$B$6:$H$26,ROW($A22)-ROW($A$5),MATCH(D$5,Metrics!$B$5:$H$5,0)))=0,"",INDEX(Metrics!$B$6:$H$26,ROW($A22)-ROW($A$5),MATCH(D$5,Metrics!$B$5:$H$5,0))),"")</f>
        <v>Cash Conversion Cycle</v>
      </c>
      <c r="E22" s="42" t="str">
        <f>IFERROR(IF(LEN(INDEX(Metrics!$B$6:$H$26,ROW($A22)-ROW($A$5),MATCH(E$5,Metrics!$B$5:$H$5,0)))=0,"",INDEX(Metrics!$B$6:$H$26,ROW($A22)-ROW($A$5),MATCH(E$5,Metrics!$B$5:$H$5,0))),"")</f>
        <v>Days</v>
      </c>
      <c r="F22" s="47">
        <v>28.233759170887687</v>
      </c>
      <c r="G22" s="47">
        <v>29.363109537723197</v>
      </c>
      <c r="H22" s="47">
        <v>27.014060774705342</v>
      </c>
      <c r="I22" s="47">
        <v>27.284201382452395</v>
      </c>
      <c r="J22" s="47">
        <v>28.102727423925966</v>
      </c>
      <c r="K22" s="47">
        <v>28.102727423925966</v>
      </c>
      <c r="L22" s="47"/>
      <c r="M22" s="47"/>
      <c r="N22" s="47"/>
      <c r="O22" s="47"/>
      <c r="P22" s="47"/>
      <c r="Q22" s="76"/>
    </row>
    <row r="23" spans="1:17" x14ac:dyDescent="0.25">
      <c r="A23" s="3"/>
      <c r="B23" s="71">
        <f>IFERROR(IF(LEN(INDEX(Metrics!$B$6:$H$26,ROW($A23)-ROW($A$5),MATCH(B$5,Metrics!$B$5:$H$5,0)))=0,"",INDEX(Metrics!$B$6:$H$26,ROW($A23)-ROW($A$5),MATCH(B$5,Metrics!$B$5:$H$5,0))),"")</f>
        <v>208</v>
      </c>
      <c r="C23" s="192" t="str">
        <f>IFERROR(IF(LEN(INDEX(Metrics!$B$6:$H$26,ROW($A23)-ROW($A$5),MATCH(C$5,Metrics!$B$5:$H$5,0)))=0,"",INDEX(Metrics!$B$6:$H$26,ROW($A23)-ROW($A$5),MATCH(C$5,Metrics!$B$5:$H$5,0))),"")</f>
        <v>Financial Performance</v>
      </c>
      <c r="D23" s="192" t="str">
        <f>IFERROR(IF(LEN(INDEX(Metrics!$B$6:$H$26,ROW($A23)-ROW($A$5),MATCH(D$5,Metrics!$B$5:$H$5,0)))=0,"",INDEX(Metrics!$B$6:$H$26,ROW($A23)-ROW($A$5),MATCH(D$5,Metrics!$B$5:$H$5,0))),"")</f>
        <v>Return on Assets</v>
      </c>
      <c r="E23" s="42" t="str">
        <f>IFERROR(IF(LEN(INDEX(Metrics!$B$6:$H$26,ROW($A23)-ROW($A$5),MATCH(E$5,Metrics!$B$5:$H$5,0)))=0,"",INDEX(Metrics!$B$6:$H$26,ROW($A23)-ROW($A$5),MATCH(E$5,Metrics!$B$5:$H$5,0))),"")</f>
        <v>%</v>
      </c>
      <c r="F23" s="48">
        <v>0.25630010753679366</v>
      </c>
      <c r="G23" s="48">
        <v>0.26911511291363338</v>
      </c>
      <c r="H23" s="48">
        <v>0.28526201968845138</v>
      </c>
      <c r="I23" s="48">
        <v>0.27099891870402881</v>
      </c>
      <c r="J23" s="48">
        <v>0.2791288862651497</v>
      </c>
      <c r="K23" s="48">
        <v>0.25121599763863472</v>
      </c>
      <c r="L23" s="48"/>
      <c r="M23" s="48"/>
      <c r="N23" s="48"/>
      <c r="O23" s="48"/>
      <c r="P23" s="48"/>
      <c r="Q23" s="77"/>
    </row>
    <row r="24" spans="1:17" x14ac:dyDescent="0.25">
      <c r="A24" s="3"/>
      <c r="B24" s="71">
        <f>IFERROR(IF(LEN(INDEX(Metrics!$B$6:$H$26,ROW($A24)-ROW($A$5),MATCH(B$5,Metrics!$B$5:$H$5,0)))=0,"",INDEX(Metrics!$B$6:$H$26,ROW($A24)-ROW($A$5),MATCH(B$5,Metrics!$B$5:$H$5,0))),"")</f>
        <v>209</v>
      </c>
      <c r="C24" s="192" t="str">
        <f>IFERROR(IF(LEN(INDEX(Metrics!$B$6:$H$26,ROW($A24)-ROW($A$5),MATCH(C$5,Metrics!$B$5:$H$5,0)))=0,"",INDEX(Metrics!$B$6:$H$26,ROW($A24)-ROW($A$5),MATCH(C$5,Metrics!$B$5:$H$5,0))),"")</f>
        <v>Financial Performance</v>
      </c>
      <c r="D24" s="192" t="str">
        <f>IFERROR(IF(LEN(INDEX(Metrics!$B$6:$H$26,ROW($A24)-ROW($A$5),MATCH(D$5,Metrics!$B$5:$H$5,0)))=0,"",INDEX(Metrics!$B$6:$H$26,ROW($A24)-ROW($A$5),MATCH(D$5,Metrics!$B$5:$H$5,0))),"")</f>
        <v>Return on Equity</v>
      </c>
      <c r="E24" s="42" t="str">
        <f>IFERROR(IF(LEN(INDEX(Metrics!$B$6:$H$26,ROW($A24)-ROW($A$5),MATCH(E$5,Metrics!$B$5:$H$5,0)))=0,"",INDEX(Metrics!$B$6:$H$26,ROW($A24)-ROW($A$5),MATCH(E$5,Metrics!$B$5:$H$5,0))),"")</f>
        <v>%</v>
      </c>
      <c r="F24" s="48">
        <v>0.31717138307678222</v>
      </c>
      <c r="G24" s="48">
        <v>0.34571680755369266</v>
      </c>
      <c r="H24" s="48">
        <v>0.35608831178030342</v>
      </c>
      <c r="I24" s="48">
        <v>0.33828389619128824</v>
      </c>
      <c r="J24" s="48">
        <v>0.36196376892467841</v>
      </c>
      <c r="K24" s="48">
        <v>0.33300666741070417</v>
      </c>
      <c r="L24" s="48"/>
      <c r="M24" s="48"/>
      <c r="N24" s="48"/>
      <c r="O24" s="48"/>
      <c r="P24" s="48"/>
      <c r="Q24" s="77"/>
    </row>
    <row r="25" spans="1:17" x14ac:dyDescent="0.25">
      <c r="A25" s="3"/>
      <c r="B25" s="71">
        <f>IFERROR(IF(LEN(INDEX(Metrics!$B$6:$H$26,ROW($A25)-ROW($A$5),MATCH(B$5,Metrics!$B$5:$H$5,0)))=0,"",INDEX(Metrics!$B$6:$H$26,ROW($A25)-ROW($A$5),MATCH(B$5,Metrics!$B$5:$H$5,0))),"")</f>
        <v>210</v>
      </c>
      <c r="C25" s="192" t="str">
        <f>IFERROR(IF(LEN(INDEX(Metrics!$B$6:$H$26,ROW($A25)-ROW($A$5),MATCH(C$5,Metrics!$B$5:$H$5,0)))=0,"",INDEX(Metrics!$B$6:$H$26,ROW($A25)-ROW($A$5),MATCH(C$5,Metrics!$B$5:$H$5,0))),"")</f>
        <v>Financial Performance</v>
      </c>
      <c r="D25" s="192" t="str">
        <f>IFERROR(IF(LEN(INDEX(Metrics!$B$6:$H$26,ROW($A25)-ROW($A$5),MATCH(D$5,Metrics!$B$5:$H$5,0)))=0,"",INDEX(Metrics!$B$6:$H$26,ROW($A25)-ROW($A$5),MATCH(D$5,Metrics!$B$5:$H$5,0))),"")</f>
        <v/>
      </c>
      <c r="E25" s="42" t="str">
        <f>IFERROR(IF(LEN(INDEX(Metrics!$B$6:$H$26,ROW($A25)-ROW($A$5),MATCH(E$5,Metrics!$B$5:$H$5,0)))=0,"",INDEX(Metrics!$B$6:$H$26,ROW($A25)-ROW($A$5),MATCH(E$5,Metrics!$B$5:$H$5,0))),"")</f>
        <v/>
      </c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72"/>
    </row>
    <row r="26" spans="1:17" x14ac:dyDescent="0.25">
      <c r="A26" s="3"/>
      <c r="B26" s="221">
        <f>IFERROR(IF(LEN(INDEX(Metrics!$B$6:$H$26,ROW($A26)-ROW($A$5),MATCH(B$5,Metrics!$B$5:$H$5,0)))=0,"",INDEX(Metrics!$B$6:$H$26,ROW($A26)-ROW($A$5),MATCH(B$5,Metrics!$B$5:$H$5,0))),"")</f>
        <v>211</v>
      </c>
      <c r="C26" s="222" t="str">
        <f>IFERROR(IF(LEN(INDEX(Metrics!$B$6:$H$26,ROW($A26)-ROW($A$5),MATCH(C$5,Metrics!$B$5:$H$5,0)))=0,"",INDEX(Metrics!$B$6:$H$26,ROW($A26)-ROW($A$5),MATCH(C$5,Metrics!$B$5:$H$5,0))),"")</f>
        <v>Financial Performance</v>
      </c>
      <c r="D26" s="222" t="str">
        <f>IFERROR(IF(LEN(INDEX(Metrics!$B$6:$H$26,ROW($A26)-ROW($A$5),MATCH(D$5,Metrics!$B$5:$H$5,0)))=0,"",INDEX(Metrics!$B$6:$H$26,ROW($A26)-ROW($A$5),MATCH(D$5,Metrics!$B$5:$H$5,0))),"")</f>
        <v/>
      </c>
      <c r="E26" s="223" t="str">
        <f>IFERROR(IF(LEN(INDEX(Metrics!$B$6:$H$26,ROW($A26)-ROW($A$5),MATCH(E$5,Metrics!$B$5:$H$5,0)))=0,"",INDEX(Metrics!$B$6:$H$26,ROW($A26)-ROW($A$5),MATCH(E$5,Metrics!$B$5:$H$5,0))),"")</f>
        <v/>
      </c>
      <c r="F26" s="154"/>
      <c r="G26" s="225"/>
      <c r="H26" s="225"/>
      <c r="I26" s="225"/>
      <c r="J26" s="225"/>
      <c r="K26" s="225"/>
      <c r="L26" s="154"/>
      <c r="M26" s="225"/>
      <c r="N26" s="225"/>
      <c r="O26" s="225"/>
      <c r="P26" s="225"/>
      <c r="Q26" s="226"/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5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10"/>
      <c r="G29" s="219"/>
      <c r="H29" s="219"/>
      <c r="I29" s="219"/>
      <c r="J29" s="219"/>
      <c r="K29" s="219"/>
      <c r="L29" s="210"/>
      <c r="M29" s="219"/>
      <c r="N29" s="219"/>
      <c r="O29" s="219"/>
      <c r="P29" s="219"/>
      <c r="Q29" s="220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10"/>
      <c r="G30" s="210"/>
      <c r="H30" s="210"/>
      <c r="I30" s="210"/>
      <c r="J30" s="210"/>
      <c r="K30" s="210"/>
      <c r="L30" s="219"/>
      <c r="M30" s="219"/>
      <c r="N30" s="219"/>
      <c r="O30" s="219"/>
      <c r="P30" s="219"/>
      <c r="Q30" s="220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5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20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5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10"/>
      <c r="G38" s="219"/>
      <c r="H38" s="219"/>
      <c r="I38" s="219"/>
      <c r="J38" s="219"/>
      <c r="K38" s="219"/>
      <c r="L38" s="210"/>
      <c r="M38" s="219"/>
      <c r="N38" s="219"/>
      <c r="O38" s="219"/>
      <c r="P38" s="219"/>
      <c r="Q38" s="220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28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A44" s="3"/>
      <c r="B44" s="208"/>
      <c r="C44" s="227"/>
      <c r="D44" s="227"/>
      <c r="E44" s="210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20"/>
    </row>
    <row r="45" spans="1:17" x14ac:dyDescent="0.25">
      <c r="A45" s="3"/>
      <c r="B45" s="208"/>
      <c r="C45" s="227"/>
      <c r="D45" s="227"/>
      <c r="E45" s="210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20"/>
    </row>
    <row r="46" spans="1:17" x14ac:dyDescent="0.25">
      <c r="A46" s="3"/>
      <c r="B46" s="208"/>
      <c r="C46" s="227"/>
      <c r="D46" s="212"/>
      <c r="E46" s="213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20"/>
    </row>
    <row r="47" spans="1:17" x14ac:dyDescent="0.25">
      <c r="A47" s="3"/>
      <c r="B47" s="208"/>
      <c r="C47" s="227"/>
      <c r="D47" s="212"/>
      <c r="E47" s="213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20"/>
    </row>
    <row r="48" spans="1:17" x14ac:dyDescent="0.25">
      <c r="A48" s="3"/>
      <c r="B48" s="208"/>
      <c r="C48" s="227"/>
      <c r="D48" s="212"/>
      <c r="E48" s="213"/>
      <c r="F48" s="210"/>
      <c r="G48" s="219"/>
      <c r="H48" s="219"/>
      <c r="I48" s="219"/>
      <c r="J48" s="219"/>
      <c r="K48" s="219"/>
      <c r="L48" s="210"/>
      <c r="M48" s="219"/>
      <c r="N48" s="219"/>
      <c r="O48" s="219"/>
      <c r="P48" s="219"/>
      <c r="Q48" s="220"/>
    </row>
    <row r="49" spans="1:17" x14ac:dyDescent="0.25">
      <c r="A49" s="3"/>
      <c r="B49" s="208"/>
      <c r="C49" s="227"/>
      <c r="D49" s="227"/>
      <c r="E49" s="210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20"/>
    </row>
    <row r="50" spans="1:17" x14ac:dyDescent="0.25">
      <c r="A50" s="3"/>
      <c r="B50" s="208"/>
      <c r="C50" s="227"/>
      <c r="D50" s="212"/>
      <c r="E50" s="213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20"/>
    </row>
    <row r="51" spans="1:17" x14ac:dyDescent="0.25">
      <c r="A51" s="3"/>
      <c r="B51" s="208"/>
      <c r="C51" s="227"/>
      <c r="D51" s="227"/>
      <c r="E51" s="210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20"/>
    </row>
    <row r="52" spans="1:17" x14ac:dyDescent="0.25">
      <c r="A52" s="3"/>
      <c r="B52" s="208"/>
      <c r="C52" s="227"/>
      <c r="D52" s="227"/>
      <c r="E52" s="210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20"/>
    </row>
    <row r="53" spans="1:17" x14ac:dyDescent="0.25">
      <c r="A53" s="3"/>
      <c r="B53" s="208"/>
      <c r="C53" s="227"/>
      <c r="D53" s="227"/>
      <c r="E53" s="210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20"/>
    </row>
    <row r="54" spans="1:17" x14ac:dyDescent="0.25">
      <c r="A54" s="3"/>
      <c r="B54" s="208"/>
      <c r="C54" s="227"/>
      <c r="D54" s="227"/>
      <c r="E54" s="210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20"/>
    </row>
    <row r="55" spans="1:17" x14ac:dyDescent="0.25">
      <c r="A55" s="3"/>
      <c r="B55" s="208"/>
      <c r="C55" s="227"/>
      <c r="D55" s="227"/>
      <c r="E55" s="210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20"/>
    </row>
    <row r="56" spans="1:17" x14ac:dyDescent="0.25">
      <c r="B56" s="208"/>
      <c r="C56" s="227"/>
      <c r="D56" s="227"/>
      <c r="E56" s="210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20"/>
    </row>
    <row r="57" spans="1:17" x14ac:dyDescent="0.25">
      <c r="B57" s="208"/>
      <c r="C57" s="227"/>
      <c r="D57" s="227"/>
      <c r="E57" s="210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20"/>
    </row>
    <row r="58" spans="1:17" x14ac:dyDescent="0.25">
      <c r="B58" s="208"/>
      <c r="C58" s="227"/>
      <c r="D58" s="227"/>
      <c r="E58" s="210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20"/>
    </row>
    <row r="59" spans="1:17" x14ac:dyDescent="0.25">
      <c r="B59" s="208"/>
      <c r="C59" s="227"/>
      <c r="D59" s="227"/>
      <c r="E59" s="210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20"/>
    </row>
    <row r="60" spans="1:17" x14ac:dyDescent="0.25">
      <c r="B60" s="208"/>
      <c r="C60" s="227"/>
      <c r="D60" s="227"/>
      <c r="E60" s="210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20"/>
    </row>
    <row r="61" spans="1:17" x14ac:dyDescent="0.25">
      <c r="B61" s="208"/>
      <c r="C61" s="227"/>
      <c r="D61" s="227"/>
      <c r="E61" s="210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20"/>
    </row>
    <row r="62" spans="1:17" x14ac:dyDescent="0.25">
      <c r="B62" s="208"/>
      <c r="C62" s="227"/>
      <c r="D62" s="227"/>
      <c r="E62" s="210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20"/>
    </row>
    <row r="63" spans="1:17" x14ac:dyDescent="0.25">
      <c r="B63" s="208"/>
      <c r="C63" s="227"/>
      <c r="D63" s="227"/>
      <c r="E63" s="210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20"/>
    </row>
    <row r="64" spans="1:17" x14ac:dyDescent="0.25">
      <c r="B64" s="208"/>
      <c r="C64" s="227"/>
      <c r="D64" s="227"/>
      <c r="E64" s="210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20"/>
    </row>
    <row r="65" spans="2:17" x14ac:dyDescent="0.25">
      <c r="B65" s="208"/>
      <c r="C65" s="227"/>
      <c r="D65" s="227"/>
      <c r="E65" s="210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20"/>
    </row>
    <row r="66" spans="2:17" x14ac:dyDescent="0.25">
      <c r="B66" s="208"/>
      <c r="C66" s="227"/>
      <c r="D66" s="227"/>
      <c r="E66" s="210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20"/>
    </row>
    <row r="67" spans="2:17" x14ac:dyDescent="0.25">
      <c r="B67" s="208"/>
      <c r="C67" s="227"/>
      <c r="D67" s="227"/>
      <c r="E67" s="210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20"/>
    </row>
    <row r="68" spans="2:17" x14ac:dyDescent="0.25">
      <c r="B68" s="208"/>
      <c r="C68" s="227"/>
      <c r="D68" s="227"/>
      <c r="E68" s="210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20"/>
    </row>
    <row r="69" spans="2:17" x14ac:dyDescent="0.25">
      <c r="B69" s="208"/>
      <c r="C69" s="227"/>
      <c r="D69" s="227"/>
      <c r="E69" s="210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20"/>
    </row>
    <row r="70" spans="2:17" x14ac:dyDescent="0.25">
      <c r="B70" s="215"/>
      <c r="C70" s="229"/>
      <c r="D70" s="229"/>
      <c r="E70" s="217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6"/>
    </row>
    <row r="71" spans="2:17" x14ac:dyDescent="0.25">
      <c r="B71" s="232"/>
      <c r="C71" s="233"/>
      <c r="D71" s="233"/>
      <c r="E71" s="234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</row>
  </sheetData>
  <sheetProtection algorithmName="SHA-512" hashValue="JMahTwLkf3GaaWVqIHS9JMpxbTTx+0rl10VshTT51k6FPEn+DoPKSvQkwIn0K8EM0vx8u0CZyLTDV/nr79VFAg==" saltValue="xWhmEWocGyVsd2JaEz6zf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82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82" t="s">
        <v>0</v>
      </c>
      <c r="C5" s="183" t="s">
        <v>11</v>
      </c>
      <c r="D5" s="183" t="s">
        <v>7</v>
      </c>
      <c r="E5" s="183" t="s">
        <v>1</v>
      </c>
      <c r="F5" s="79" t="str">
        <f>IFERROR(INDEX(Calc!$I$7:$I$18,COLUMN(PY_Actual!F4)-COLUMN(PY_Actual!$E$4)),"")</f>
        <v>Jan 2021</v>
      </c>
      <c r="G5" s="79" t="str">
        <f>IFERROR(INDEX(Calc!$I$7:$I$18,COLUMN(PY_Actual!G4)-COLUMN(PY_Actual!$E$4)),"")</f>
        <v>Feb 2021</v>
      </c>
      <c r="H5" s="79" t="str">
        <f>IFERROR(INDEX(Calc!$I$7:$I$18,COLUMN(PY_Actual!H4)-COLUMN(PY_Actual!$E$4)),"")</f>
        <v>Mar 2021</v>
      </c>
      <c r="I5" s="79" t="str">
        <f>IFERROR(INDEX(Calc!$I$7:$I$18,COLUMN(PY_Actual!I4)-COLUMN(PY_Actual!$E$4)),"")</f>
        <v>Apr 2021</v>
      </c>
      <c r="J5" s="79" t="str">
        <f>IFERROR(INDEX(Calc!$I$7:$I$18,COLUMN(PY_Actual!J4)-COLUMN(PY_Actual!$E$4)),"")</f>
        <v>May 2021</v>
      </c>
      <c r="K5" s="79" t="str">
        <f>IFERROR(INDEX(Calc!$I$7:$I$18,COLUMN(PY_Actual!K4)-COLUMN(PY_Actual!$E$4)),"")</f>
        <v>Jun 2021</v>
      </c>
      <c r="L5" s="79" t="str">
        <f>IFERROR(INDEX(Calc!$I$7:$I$18,COLUMN(PY_Actual!L4)-COLUMN(PY_Actual!$E$4)),"")</f>
        <v>Jul 2021</v>
      </c>
      <c r="M5" s="79" t="str">
        <f>IFERROR(INDEX(Calc!$I$7:$I$18,COLUMN(PY_Actual!M4)-COLUMN(PY_Actual!$E$4)),"")</f>
        <v>Aug 2021</v>
      </c>
      <c r="N5" s="79" t="str">
        <f>IFERROR(INDEX(Calc!$I$7:$I$18,COLUMN(PY_Actual!N4)-COLUMN(PY_Actual!$E$4)),"")</f>
        <v>Sep 2021</v>
      </c>
      <c r="O5" s="79" t="str">
        <f>IFERROR(INDEX(Calc!$I$7:$I$18,COLUMN(PY_Actual!O4)-COLUMN(PY_Actual!$E$4)),"")</f>
        <v>Oct 2021</v>
      </c>
      <c r="P5" s="79" t="str">
        <f>IFERROR(INDEX(Calc!$I$7:$I$18,COLUMN(PY_Actual!P4)-COLUMN(PY_Actual!$E$4)),"")</f>
        <v>Nov 2021</v>
      </c>
      <c r="Q5" s="80" t="str">
        <f>IFERROR(INDEX(Calc!$I$7:$I$18,COLUMN(PY_Actual!Q4)-COLUMN(PY_Actual!$E$4)),"")</f>
        <v>Dec 2021</v>
      </c>
    </row>
    <row r="6" spans="1:17" x14ac:dyDescent="0.25">
      <c r="A6" s="3"/>
      <c r="B6" s="78">
        <f>IFERROR(IF(LEN(INDEX(Metrics!$B$6:$H$26,ROW($A6)-ROW($A$5),MATCH(B$5,Metrics!$B$5:$H$5,0)))=0,"",INDEX(Metrics!$B$6:$H$26,ROW($A6)-ROW($A$5),MATCH(B$5,Metrics!$B$5:$H$5,0))),"")</f>
        <v>101</v>
      </c>
      <c r="C6" s="191" t="str">
        <f>IFERROR(IF(LEN(INDEX(Metrics!$B$6:$H$26,ROW($A6)-ROW($A$5),MATCH(C$5,Metrics!$B$5:$H$5,0)))=0,"",INDEX(Metrics!$B$6:$H$26,ROW($A6)-ROW($A$5),MATCH(C$5,Metrics!$B$5:$H$5,0))),"")</f>
        <v>Customers</v>
      </c>
      <c r="D6" s="191" t="str">
        <f>IFERROR(IF(LEN(INDEX(Metrics!$B$6:$H$26,ROW($A6)-ROW($A$5),MATCH(D$5,Metrics!$B$5:$H$5,0)))=0,"",INDEX(Metrics!$B$6:$H$26,ROW($A6)-ROW($A$5),MATCH(D$5,Metrics!$B$5:$H$5,0))),"")</f>
        <v>Net Promoter Score</v>
      </c>
      <c r="E6" s="41" t="str">
        <f>IFERROR(IF(LEN(INDEX(Metrics!$B$6:$H$26,ROW($A6)-ROW($A$5),MATCH(E$5,Metrics!$B$5:$H$5,0)))=0,"",INDEX(Metrics!$B$6:$H$26,ROW($A6)-ROW($A$5),MATCH(E$5,Metrics!$B$5:$H$5,0))),"")</f>
        <v>Points</v>
      </c>
      <c r="F6" s="164">
        <v>5.8846141317120013</v>
      </c>
      <c r="G6" s="164">
        <v>5.2961527185408013</v>
      </c>
      <c r="H6" s="164">
        <v>4.766537446686721</v>
      </c>
      <c r="I6" s="164">
        <v>4.4328798254186506</v>
      </c>
      <c r="J6" s="164">
        <v>4.1225782376393454</v>
      </c>
      <c r="K6" s="164">
        <v>4.3287071495213132</v>
      </c>
      <c r="L6" s="164"/>
      <c r="M6" s="164"/>
      <c r="N6" s="164"/>
      <c r="O6" s="164"/>
      <c r="P6" s="164"/>
      <c r="Q6" s="165"/>
    </row>
    <row r="7" spans="1:17" x14ac:dyDescent="0.25">
      <c r="A7" s="3"/>
      <c r="B7" s="71">
        <f>IFERROR(IF(LEN(INDEX(Metrics!$B$6:$H$26,ROW($A7)-ROW($A$5),MATCH(B$5,Metrics!$B$5:$H$5,0)))=0,"",INDEX(Metrics!$B$6:$H$26,ROW($A7)-ROW($A$5),MATCH(B$5,Metrics!$B$5:$H$5,0))),"")</f>
        <v>102</v>
      </c>
      <c r="C7" s="192" t="str">
        <f>IFERROR(IF(LEN(INDEX(Metrics!$B$6:$H$26,ROW($A7)-ROW($A$5),MATCH(C$5,Metrics!$B$5:$H$5,0)))=0,"",INDEX(Metrics!$B$6:$H$26,ROW($A7)-ROW($A$5),MATCH(C$5,Metrics!$B$5:$H$5,0))),"")</f>
        <v>Customers</v>
      </c>
      <c r="D7" s="192" t="str">
        <f>IFERROR(IF(LEN(INDEX(Metrics!$B$6:$H$26,ROW($A7)-ROW($A$5),MATCH(D$5,Metrics!$B$5:$H$5,0)))=0,"",INDEX(Metrics!$B$6:$H$26,ROW($A7)-ROW($A$5),MATCH(D$5,Metrics!$B$5:$H$5,0))),"")</f>
        <v>Customer Acquisition Cost</v>
      </c>
      <c r="E7" s="42" t="str">
        <f>IFERROR(IF(LEN(INDEX(Metrics!$B$6:$H$26,ROW($A7)-ROW($A$5),MATCH(E$5,Metrics!$B$5:$H$5,0)))=0,"",INDEX(Metrics!$B$6:$H$26,ROW($A7)-ROW($A$5),MATCH(E$5,Metrics!$B$5:$H$5,0))),"")</f>
        <v>USD</v>
      </c>
      <c r="F7" s="46">
        <v>262.41380697600005</v>
      </c>
      <c r="G7" s="46">
        <v>278.15863539456006</v>
      </c>
      <c r="H7" s="46">
        <v>261.46911727088644</v>
      </c>
      <c r="I7" s="46">
        <v>240.55158788921554</v>
      </c>
      <c r="J7" s="46">
        <v>242.95710376810769</v>
      </c>
      <c r="K7" s="46">
        <v>228.3796775420212</v>
      </c>
      <c r="L7" s="46"/>
      <c r="M7" s="46"/>
      <c r="N7" s="46"/>
      <c r="O7" s="46"/>
      <c r="P7" s="46"/>
      <c r="Q7" s="75"/>
    </row>
    <row r="8" spans="1:17" x14ac:dyDescent="0.25">
      <c r="A8" s="3"/>
      <c r="B8" s="71">
        <f>IFERROR(IF(LEN(INDEX(Metrics!$B$6:$H$26,ROW($A8)-ROW($A$5),MATCH(B$5,Metrics!$B$5:$H$5,0)))=0,"",INDEX(Metrics!$B$6:$H$26,ROW($A8)-ROW($A$5),MATCH(B$5,Metrics!$B$5:$H$5,0))),"")</f>
        <v>103</v>
      </c>
      <c r="C8" s="192" t="str">
        <f>IFERROR(IF(LEN(INDEX(Metrics!$B$6:$H$26,ROW($A8)-ROW($A$5),MATCH(C$5,Metrics!$B$5:$H$5,0)))=0,"",INDEX(Metrics!$B$6:$H$26,ROW($A8)-ROW($A$5),MATCH(C$5,Metrics!$B$5:$H$5,0))),"")</f>
        <v>Customers</v>
      </c>
      <c r="D8" s="192" t="str">
        <f>IFERROR(IF(LEN(INDEX(Metrics!$B$6:$H$26,ROW($A8)-ROW($A$5),MATCH(D$5,Metrics!$B$5:$H$5,0)))=0,"",INDEX(Metrics!$B$6:$H$26,ROW($A8)-ROW($A$5),MATCH(D$5,Metrics!$B$5:$H$5,0))),"")</f>
        <v>Customer Lifetime Value</v>
      </c>
      <c r="E8" s="42" t="str">
        <f>IFERROR(IF(LEN(INDEX(Metrics!$B$6:$H$26,ROW($A8)-ROW($A$5),MATCH(E$5,Metrics!$B$5:$H$5,0)))=0,"",INDEX(Metrics!$B$6:$H$26,ROW($A8)-ROW($A$5),MATCH(E$5,Metrics!$B$5:$H$5,0))),"")</f>
        <v>USD</v>
      </c>
      <c r="F8" s="46">
        <v>1666.5</v>
      </c>
      <c r="G8" s="46">
        <v>1549.845</v>
      </c>
      <c r="H8" s="46">
        <v>1549.845</v>
      </c>
      <c r="I8" s="46">
        <v>1627.33725</v>
      </c>
      <c r="J8" s="46">
        <v>1464.603525</v>
      </c>
      <c r="K8" s="46">
        <v>1611.0638775000002</v>
      </c>
      <c r="L8" s="46"/>
      <c r="M8" s="46"/>
      <c r="N8" s="46"/>
      <c r="O8" s="46"/>
      <c r="P8" s="46"/>
      <c r="Q8" s="75"/>
    </row>
    <row r="9" spans="1:17" x14ac:dyDescent="0.25">
      <c r="A9" s="3"/>
      <c r="B9" s="71">
        <f>IFERROR(IF(LEN(INDEX(Metrics!$B$6:$H$26,ROW($A9)-ROW($A$5),MATCH(B$5,Metrics!$B$5:$H$5,0)))=0,"",INDEX(Metrics!$B$6:$H$26,ROW($A9)-ROW($A$5),MATCH(B$5,Metrics!$B$5:$H$5,0))),"")</f>
        <v>104</v>
      </c>
      <c r="C9" s="192" t="str">
        <f>IFERROR(IF(LEN(INDEX(Metrics!$B$6:$H$26,ROW($A9)-ROW($A$5),MATCH(C$5,Metrics!$B$5:$H$5,0)))=0,"",INDEX(Metrics!$B$6:$H$26,ROW($A9)-ROW($A$5),MATCH(C$5,Metrics!$B$5:$H$5,0))),"")</f>
        <v>Customers</v>
      </c>
      <c r="D9" s="192" t="str">
        <f>IFERROR(IF(LEN(INDEX(Metrics!$B$6:$H$26,ROW($A9)-ROW($A$5),MATCH(D$5,Metrics!$B$5:$H$5,0)))=0,"",INDEX(Metrics!$B$6:$H$26,ROW($A9)-ROW($A$5),MATCH(D$5,Metrics!$B$5:$H$5,0))),"")</f>
        <v>Avg. Customer Profitability</v>
      </c>
      <c r="E9" s="42" t="str">
        <f>IFERROR(IF(LEN(INDEX(Metrics!$B$6:$H$26,ROW($A9)-ROW($A$5),MATCH(E$5,Metrics!$B$5:$H$5,0)))=0,"",INDEX(Metrics!$B$6:$H$26,ROW($A9)-ROW($A$5),MATCH(E$5,Metrics!$B$5:$H$5,0))),"")</f>
        <v>USD</v>
      </c>
      <c r="F9" s="46">
        <v>28</v>
      </c>
      <c r="G9" s="46">
        <v>31</v>
      </c>
      <c r="H9" s="46">
        <v>31</v>
      </c>
      <c r="I9" s="46">
        <v>28</v>
      </c>
      <c r="J9" s="46">
        <v>31</v>
      </c>
      <c r="K9" s="46">
        <v>28</v>
      </c>
      <c r="L9" s="46"/>
      <c r="M9" s="46"/>
      <c r="N9" s="46"/>
      <c r="O9" s="46"/>
      <c r="P9" s="46"/>
      <c r="Q9" s="75"/>
    </row>
    <row r="10" spans="1:17" x14ac:dyDescent="0.25">
      <c r="A10" s="3"/>
      <c r="B10" s="71">
        <f>IFERROR(IF(LEN(INDEX(Metrics!$B$6:$H$26,ROW($A10)-ROW($A$5),MATCH(B$5,Metrics!$B$5:$H$5,0)))=0,"",INDEX(Metrics!$B$6:$H$26,ROW($A10)-ROW($A$5),MATCH(B$5,Metrics!$B$5:$H$5,0))),"")</f>
        <v>105</v>
      </c>
      <c r="C10" s="192" t="str">
        <f>IFERROR(IF(LEN(INDEX(Metrics!$B$6:$H$26,ROW($A10)-ROW($A$5),MATCH(C$5,Metrics!$B$5:$H$5,0)))=0,"",INDEX(Metrics!$B$6:$H$26,ROW($A10)-ROW($A$5),MATCH(C$5,Metrics!$B$5:$H$5,0))),"")</f>
        <v>Customers</v>
      </c>
      <c r="D10" s="192" t="str">
        <f>IFERROR(IF(LEN(INDEX(Metrics!$B$6:$H$26,ROW($A10)-ROW($A$5),MATCH(D$5,Metrics!$B$5:$H$5,0)))=0,"",INDEX(Metrics!$B$6:$H$26,ROW($A10)-ROW($A$5),MATCH(D$5,Metrics!$B$5:$H$5,0))),"")</f>
        <v>Customer Retention Ratio</v>
      </c>
      <c r="E10" s="42" t="str">
        <f>IFERROR(IF(LEN(INDEX(Metrics!$B$6:$H$26,ROW($A10)-ROW($A$5),MATCH(E$5,Metrics!$B$5:$H$5,0)))=0,"",INDEX(Metrics!$B$6:$H$26,ROW($A10)-ROW($A$5),MATCH(E$5,Metrics!$B$5:$H$5,0))),"")</f>
        <v>%</v>
      </c>
      <c r="F10" s="45">
        <v>0.20747397649066673</v>
      </c>
      <c r="G10" s="45">
        <v>0.22199715484501342</v>
      </c>
      <c r="H10" s="45">
        <v>0.24197689878106465</v>
      </c>
      <c r="I10" s="45">
        <v>0.25165597473230727</v>
      </c>
      <c r="J10" s="45">
        <v>0.26675533321624573</v>
      </c>
      <c r="K10" s="45">
        <v>0.2827606532092205</v>
      </c>
      <c r="L10" s="45"/>
      <c r="M10" s="45"/>
      <c r="N10" s="45"/>
      <c r="O10" s="45"/>
      <c r="P10" s="45"/>
      <c r="Q10" s="74"/>
    </row>
    <row r="11" spans="1:17" x14ac:dyDescent="0.25">
      <c r="A11" s="3"/>
      <c r="B11" s="71">
        <f>IFERROR(IF(LEN(INDEX(Metrics!$B$6:$H$26,ROW($A11)-ROW($A$5),MATCH(B$5,Metrics!$B$5:$H$5,0)))=0,"",INDEX(Metrics!$B$6:$H$26,ROW($A11)-ROW($A$5),MATCH(B$5,Metrics!$B$5:$H$5,0))),"")</f>
        <v>106</v>
      </c>
      <c r="C11" s="192" t="str">
        <f>IFERROR(IF(LEN(INDEX(Metrics!$B$6:$H$26,ROW($A11)-ROW($A$5),MATCH(C$5,Metrics!$B$5:$H$5,0)))=0,"",INDEX(Metrics!$B$6:$H$26,ROW($A11)-ROW($A$5),MATCH(C$5,Metrics!$B$5:$H$5,0))),"")</f>
        <v>Customers</v>
      </c>
      <c r="D11" s="192" t="str">
        <f>IFERROR(IF(LEN(INDEX(Metrics!$B$6:$H$26,ROW($A11)-ROW($A$5),MATCH(D$5,Metrics!$B$5:$H$5,0)))=0,"",INDEX(Metrics!$B$6:$H$26,ROW($A11)-ROW($A$5),MATCH(D$5,Metrics!$B$5:$H$5,0))),"")</f>
        <v>Conversion Rate</v>
      </c>
      <c r="E11" s="42" t="str">
        <f>IFERROR(IF(LEN(INDEX(Metrics!$B$6:$H$26,ROW($A11)-ROW($A$5),MATCH(E$5,Metrics!$B$5:$H$5,0)))=0,"",INDEX(Metrics!$B$6:$H$26,ROW($A11)-ROW($A$5),MATCH(E$5,Metrics!$B$5:$H$5,0))),"")</f>
        <v>%</v>
      </c>
      <c r="F11" s="45">
        <v>0.17657359701333342</v>
      </c>
      <c r="G11" s="45">
        <v>0.16951065313280006</v>
      </c>
      <c r="H11" s="45">
        <v>0.16273022700748804</v>
      </c>
      <c r="I11" s="45">
        <v>0.15947562246733829</v>
      </c>
      <c r="J11" s="45">
        <v>0.14990708511929798</v>
      </c>
      <c r="K11" s="45">
        <v>0.16040058107764885</v>
      </c>
      <c r="L11" s="48"/>
      <c r="M11" s="48"/>
      <c r="N11" s="48"/>
      <c r="O11" s="48"/>
      <c r="P11" s="48"/>
      <c r="Q11" s="77"/>
    </row>
    <row r="12" spans="1:17" x14ac:dyDescent="0.25">
      <c r="A12" s="3"/>
      <c r="B12" s="71">
        <f>IFERROR(IF(LEN(INDEX(Metrics!$B$6:$H$26,ROW($A12)-ROW($A$5),MATCH(B$5,Metrics!$B$5:$H$5,0)))=0,"",INDEX(Metrics!$B$6:$H$26,ROW($A12)-ROW($A$5),MATCH(B$5,Metrics!$B$5:$H$5,0))),"")</f>
        <v>107</v>
      </c>
      <c r="C12" s="192" t="str">
        <f>IFERROR(IF(LEN(INDEX(Metrics!$B$6:$H$26,ROW($A12)-ROW($A$5),MATCH(C$5,Metrics!$B$5:$H$5,0)))=0,"",INDEX(Metrics!$B$6:$H$26,ROW($A12)-ROW($A$5),MATCH(C$5,Metrics!$B$5:$H$5,0))),"")</f>
        <v>Customers</v>
      </c>
      <c r="D12" s="192" t="str">
        <f>IFERROR(IF(LEN(INDEX(Metrics!$B$6:$H$26,ROW($A12)-ROW($A$5),MATCH(D$5,Metrics!$B$5:$H$5,0)))=0,"",INDEX(Metrics!$B$6:$H$26,ROW($A12)-ROW($A$5),MATCH(D$5,Metrics!$B$5:$H$5,0))),"")</f>
        <v>Sales Realization</v>
      </c>
      <c r="E12" s="42" t="str">
        <f>IFERROR(IF(LEN(INDEX(Metrics!$B$6:$H$26,ROW($A12)-ROW($A$5),MATCH(E$5,Metrics!$B$5:$H$5,0)))=0,"",INDEX(Metrics!$B$6:$H$26,ROW($A12)-ROW($A$5),MATCH(E$5,Metrics!$B$5:$H$5,0))),"")</f>
        <v>%</v>
      </c>
      <c r="F12" s="45">
        <v>0.90090000000000003</v>
      </c>
      <c r="G12" s="45">
        <v>0.90090000000000003</v>
      </c>
      <c r="H12" s="45">
        <v>0.9819810000000001</v>
      </c>
      <c r="I12" s="45">
        <v>0.92306214000000009</v>
      </c>
      <c r="J12" s="45">
        <v>1.0153683540000003</v>
      </c>
      <c r="K12" s="45">
        <v>1.0965978223200004</v>
      </c>
      <c r="L12" s="45"/>
      <c r="M12" s="45"/>
      <c r="N12" s="45"/>
      <c r="O12" s="45"/>
      <c r="P12" s="45"/>
      <c r="Q12" s="74"/>
    </row>
    <row r="13" spans="1:17" x14ac:dyDescent="0.25">
      <c r="A13" s="3"/>
      <c r="B13" s="71">
        <f>IFERROR(IF(LEN(INDEX(Metrics!$B$6:$H$26,ROW($A13)-ROW($A$5),MATCH(B$5,Metrics!$B$5:$H$5,0)))=0,"",INDEX(Metrics!$B$6:$H$26,ROW($A13)-ROW($A$5),MATCH(B$5,Metrics!$B$5:$H$5,0))),"")</f>
        <v>108</v>
      </c>
      <c r="C13" s="192" t="str">
        <f>IFERROR(IF(LEN(INDEX(Metrics!$B$6:$H$26,ROW($A13)-ROW($A$5),MATCH(C$5,Metrics!$B$5:$H$5,0)))=0,"",INDEX(Metrics!$B$6:$H$26,ROW($A13)-ROW($A$5),MATCH(C$5,Metrics!$B$5:$H$5,0))),"")</f>
        <v>Customers</v>
      </c>
      <c r="D13" s="192" t="str">
        <f>IFERROR(IF(LEN(INDEX(Metrics!$B$6:$H$26,ROW($A13)-ROW($A$5),MATCH(D$5,Metrics!$B$5:$H$5,0)))=0,"",INDEX(Metrics!$B$6:$H$26,ROW($A13)-ROW($A$5),MATCH(D$5,Metrics!$B$5:$H$5,0))),"")</f>
        <v>Relative Market Share</v>
      </c>
      <c r="E13" s="42" t="str">
        <f>IFERROR(IF(LEN(INDEX(Metrics!$B$6:$H$26,ROW($A13)-ROW($A$5),MATCH(E$5,Metrics!$B$5:$H$5,0)))=0,"",INDEX(Metrics!$B$6:$H$26,ROW($A13)-ROW($A$5),MATCH(E$5,Metrics!$B$5:$H$5,0))),"")</f>
        <v>%</v>
      </c>
      <c r="F13" s="48">
        <v>0.15255958781952009</v>
      </c>
      <c r="G13" s="48">
        <v>0.14950839606312968</v>
      </c>
      <c r="H13" s="48">
        <v>0.14203297625997319</v>
      </c>
      <c r="I13" s="48">
        <v>0.13209066792177507</v>
      </c>
      <c r="J13" s="48">
        <v>0.13473248128021056</v>
      </c>
      <c r="K13" s="48">
        <v>0.12260655796499162</v>
      </c>
      <c r="L13" s="48"/>
      <c r="M13" s="48"/>
      <c r="N13" s="48"/>
      <c r="O13" s="48"/>
      <c r="P13" s="48"/>
      <c r="Q13" s="77"/>
    </row>
    <row r="14" spans="1:17" x14ac:dyDescent="0.25">
      <c r="A14" s="3"/>
      <c r="B14" s="71">
        <f>IFERROR(IF(LEN(INDEX(Metrics!$B$6:$H$26,ROW($A14)-ROW($A$5),MATCH(B$5,Metrics!$B$5:$H$5,0)))=0,"",INDEX(Metrics!$B$6:$H$26,ROW($A14)-ROW($A$5),MATCH(B$5,Metrics!$B$5:$H$5,0))),"")</f>
        <v>109</v>
      </c>
      <c r="C14" s="192" t="str">
        <f>IFERROR(IF(LEN(INDEX(Metrics!$B$6:$H$26,ROW($A14)-ROW($A$5),MATCH(C$5,Metrics!$B$5:$H$5,0)))=0,"",INDEX(Metrics!$B$6:$H$26,ROW($A14)-ROW($A$5),MATCH(C$5,Metrics!$B$5:$H$5,0))),"")</f>
        <v>Customers</v>
      </c>
      <c r="D14" s="192" t="str">
        <f>IFERROR(IF(LEN(INDEX(Metrics!$B$6:$H$26,ROW($A14)-ROW($A$5),MATCH(D$5,Metrics!$B$5:$H$5,0)))=0,"",INDEX(Metrics!$B$6:$H$26,ROW($A14)-ROW($A$5),MATCH(D$5,Metrics!$B$5:$H$5,0))),"")</f>
        <v/>
      </c>
      <c r="E14" s="42" t="str">
        <f>IFERROR(IF(LEN(INDEX(Metrics!$B$6:$H$26,ROW($A14)-ROW($A$5),MATCH(E$5,Metrics!$B$5:$H$5,0)))=0,"",INDEX(Metrics!$B$6:$H$26,ROW($A14)-ROW($A$5),MATCH(E$5,Metrics!$B$5:$H$5,0))),"")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2"/>
    </row>
    <row r="15" spans="1:17" x14ac:dyDescent="0.25">
      <c r="A15" s="3"/>
      <c r="B15" s="71">
        <f>IFERROR(IF(LEN(INDEX(Metrics!$B$6:$H$26,ROW($A15)-ROW($A$5),MATCH(B$5,Metrics!$B$5:$H$5,0)))=0,"",INDEX(Metrics!$B$6:$H$26,ROW($A15)-ROW($A$5),MATCH(B$5,Metrics!$B$5:$H$5,0))),"")</f>
        <v>110</v>
      </c>
      <c r="C15" s="192" t="str">
        <f>IFERROR(IF(LEN(INDEX(Metrics!$B$6:$H$26,ROW($A15)-ROW($A$5),MATCH(C$5,Metrics!$B$5:$H$5,0)))=0,"",INDEX(Metrics!$B$6:$H$26,ROW($A15)-ROW($A$5),MATCH(C$5,Metrics!$B$5:$H$5,0))),"")</f>
        <v>Customers</v>
      </c>
      <c r="D15" s="192" t="str">
        <f>IFERROR(IF(LEN(INDEX(Metrics!$B$6:$H$26,ROW($A15)-ROW($A$5),MATCH(D$5,Metrics!$B$5:$H$5,0)))=0,"",INDEX(Metrics!$B$6:$H$26,ROW($A15)-ROW($A$5),MATCH(D$5,Metrics!$B$5:$H$5,0))),"")</f>
        <v/>
      </c>
      <c r="E15" s="42" t="str">
        <f>IFERROR(IF(LEN(INDEX(Metrics!$B$6:$H$26,ROW($A15)-ROW($A$5),MATCH(E$5,Metrics!$B$5:$H$5,0)))=0,"",INDEX(Metrics!$B$6:$H$26,ROW($A15)-ROW($A$5),MATCH(E$5,Metrics!$B$5:$H$5,0))),"")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73"/>
    </row>
    <row r="16" spans="1:17" x14ac:dyDescent="0.25">
      <c r="A16" s="3"/>
      <c r="B16" s="71">
        <f>IFERROR(IF(LEN(INDEX(Metrics!$B$6:$H$26,ROW($A16)-ROW($A$5),MATCH(B$5,Metrics!$B$5:$H$5,0)))=0,"",INDEX(Metrics!$B$6:$H$26,ROW($A16)-ROW($A$5),MATCH(B$5,Metrics!$B$5:$H$5,0))),"")</f>
        <v>201</v>
      </c>
      <c r="C16" s="192" t="str">
        <f>IFERROR(IF(LEN(INDEX(Metrics!$B$6:$H$26,ROW($A16)-ROW($A$5),MATCH(C$5,Metrics!$B$5:$H$5,0)))=0,"",INDEX(Metrics!$B$6:$H$26,ROW($A16)-ROW($A$5),MATCH(C$5,Metrics!$B$5:$H$5,0))),"")</f>
        <v>Financial Performance</v>
      </c>
      <c r="D16" s="192" t="str">
        <f>IFERROR(IF(LEN(INDEX(Metrics!$B$6:$H$26,ROW($A16)-ROW($A$5),MATCH(D$5,Metrics!$B$5:$H$5,0)))=0,"",INDEX(Metrics!$B$6:$H$26,ROW($A16)-ROW($A$5),MATCH(D$5,Metrics!$B$5:$H$5,0))),"")</f>
        <v>Revenue Growth Rate</v>
      </c>
      <c r="E16" s="42" t="str">
        <f>IFERROR(IF(LEN(INDEX(Metrics!$B$6:$H$26,ROW($A16)-ROW($A$5),MATCH(E$5,Metrics!$B$5:$H$5,0)))=0,"",INDEX(Metrics!$B$6:$H$26,ROW($A16)-ROW($A$5),MATCH(E$5,Metrics!$B$5:$H$5,0))),"")</f>
        <v>%</v>
      </c>
      <c r="F16" s="45">
        <v>0.41106333384704019</v>
      </c>
      <c r="G16" s="45">
        <v>0.44394840055480345</v>
      </c>
      <c r="H16" s="45">
        <v>0.47502478859363972</v>
      </c>
      <c r="I16" s="45">
        <v>0.5082765237951945</v>
      </c>
      <c r="J16" s="45">
        <v>0.55910417617471397</v>
      </c>
      <c r="K16" s="45">
        <v>0.56469521793646116</v>
      </c>
      <c r="L16" s="45"/>
      <c r="M16" s="45"/>
      <c r="N16" s="45"/>
      <c r="O16" s="45"/>
      <c r="P16" s="45"/>
      <c r="Q16" s="74"/>
    </row>
    <row r="17" spans="1:17" x14ac:dyDescent="0.25">
      <c r="A17" s="3"/>
      <c r="B17" s="71">
        <f>IFERROR(IF(LEN(INDEX(Metrics!$B$6:$H$26,ROW($A17)-ROW($A$5),MATCH(B$5,Metrics!$B$5:$H$5,0)))=0,"",INDEX(Metrics!$B$6:$H$26,ROW($A17)-ROW($A$5),MATCH(B$5,Metrics!$B$5:$H$5,0))),"")</f>
        <v>202</v>
      </c>
      <c r="C17" s="192" t="str">
        <f>IFERROR(IF(LEN(INDEX(Metrics!$B$6:$H$26,ROW($A17)-ROW($A$5),MATCH(C$5,Metrics!$B$5:$H$5,0)))=0,"",INDEX(Metrics!$B$6:$H$26,ROW($A17)-ROW($A$5),MATCH(C$5,Metrics!$B$5:$H$5,0))),"")</f>
        <v>Financial Performance</v>
      </c>
      <c r="D17" s="192" t="str">
        <f>IFERROR(IF(LEN(INDEX(Metrics!$B$6:$H$26,ROW($A17)-ROW($A$5),MATCH(D$5,Metrics!$B$5:$H$5,0)))=0,"",INDEX(Metrics!$B$6:$H$26,ROW($A17)-ROW($A$5),MATCH(D$5,Metrics!$B$5:$H$5,0))),"")</f>
        <v>Net Profit</v>
      </c>
      <c r="E17" s="42" t="str">
        <f>IFERROR(IF(LEN(INDEX(Metrics!$B$6:$H$26,ROW($A17)-ROW($A$5),MATCH(E$5,Metrics!$B$5:$H$5,0)))=0,"",INDEX(Metrics!$B$6:$H$26,ROW($A17)-ROW($A$5),MATCH(E$5,Metrics!$B$5:$H$5,0))),"")</f>
        <v>USD</v>
      </c>
      <c r="F17" s="46">
        <v>52217</v>
      </c>
      <c r="G17" s="46">
        <v>56394.36</v>
      </c>
      <c r="H17" s="46">
        <v>52446.754800000002</v>
      </c>
      <c r="I17" s="46">
        <v>49299.949511999999</v>
      </c>
      <c r="J17" s="46">
        <v>52750.945977840005</v>
      </c>
      <c r="K17" s="46">
        <v>55388.493276732006</v>
      </c>
      <c r="L17" s="46"/>
      <c r="M17" s="46"/>
      <c r="N17" s="46"/>
      <c r="O17" s="46"/>
      <c r="P17" s="46"/>
      <c r="Q17" s="75"/>
    </row>
    <row r="18" spans="1:17" x14ac:dyDescent="0.25">
      <c r="A18" s="3"/>
      <c r="B18" s="71">
        <f>IFERROR(IF(LEN(INDEX(Metrics!$B$6:$H$26,ROW($A18)-ROW($A$5),MATCH(B$5,Metrics!$B$5:$H$5,0)))=0,"",INDEX(Metrics!$B$6:$H$26,ROW($A18)-ROW($A$5),MATCH(B$5,Metrics!$B$5:$H$5,0))),"")</f>
        <v>203</v>
      </c>
      <c r="C18" s="192" t="str">
        <f>IFERROR(IF(LEN(INDEX(Metrics!$B$6:$H$26,ROW($A18)-ROW($A$5),MATCH(C$5,Metrics!$B$5:$H$5,0)))=0,"",INDEX(Metrics!$B$6:$H$26,ROW($A18)-ROW($A$5),MATCH(C$5,Metrics!$B$5:$H$5,0))),"")</f>
        <v>Financial Performance</v>
      </c>
      <c r="D18" s="192" t="str">
        <f>IFERROR(IF(LEN(INDEX(Metrics!$B$6:$H$26,ROW($A18)-ROW($A$5),MATCH(D$5,Metrics!$B$5:$H$5,0)))=0,"",INDEX(Metrics!$B$6:$H$26,ROW($A18)-ROW($A$5),MATCH(D$5,Metrics!$B$5:$H$5,0))),"")</f>
        <v>Net Profit Margin</v>
      </c>
      <c r="E18" s="42" t="str">
        <f>IFERROR(IF(LEN(INDEX(Metrics!$B$6:$H$26,ROW($A18)-ROW($A$5),MATCH(E$5,Metrics!$B$5:$H$5,0)))=0,"",INDEX(Metrics!$B$6:$H$26,ROW($A18)-ROW($A$5),MATCH(E$5,Metrics!$B$5:$H$5,0))),"")</f>
        <v>%</v>
      </c>
      <c r="F18" s="45">
        <v>0.20129390059520008</v>
      </c>
      <c r="G18" s="45">
        <v>0.21135859562496009</v>
      </c>
      <c r="H18" s="45">
        <v>0.23038086923120651</v>
      </c>
      <c r="I18" s="45">
        <v>0.23038086923120651</v>
      </c>
      <c r="J18" s="45">
        <v>0.23959610400045478</v>
      </c>
      <c r="K18" s="45">
        <v>0.23959610400045478</v>
      </c>
      <c r="L18" s="45"/>
      <c r="M18" s="45"/>
      <c r="N18" s="45"/>
      <c r="O18" s="45"/>
      <c r="P18" s="45"/>
      <c r="Q18" s="74"/>
    </row>
    <row r="19" spans="1:17" x14ac:dyDescent="0.25">
      <c r="A19" s="3"/>
      <c r="B19" s="71">
        <f>IFERROR(IF(LEN(INDEX(Metrics!$B$6:$H$26,ROW($A19)-ROW($A$5),MATCH(B$5,Metrics!$B$5:$H$5,0)))=0,"",INDEX(Metrics!$B$6:$H$26,ROW($A19)-ROW($A$5),MATCH(B$5,Metrics!$B$5:$H$5,0))),"")</f>
        <v>204</v>
      </c>
      <c r="C19" s="192" t="str">
        <f>IFERROR(IF(LEN(INDEX(Metrics!$B$6:$H$26,ROW($A19)-ROW($A$5),MATCH(C$5,Metrics!$B$5:$H$5,0)))=0,"",INDEX(Metrics!$B$6:$H$26,ROW($A19)-ROW($A$5),MATCH(C$5,Metrics!$B$5:$H$5,0))),"")</f>
        <v>Financial Performance</v>
      </c>
      <c r="D19" s="192" t="str">
        <f>IFERROR(IF(LEN(INDEX(Metrics!$B$6:$H$26,ROW($A19)-ROW($A$5),MATCH(D$5,Metrics!$B$5:$H$5,0)))=0,"",INDEX(Metrics!$B$6:$H$26,ROW($A19)-ROW($A$5),MATCH(D$5,Metrics!$B$5:$H$5,0))),"")</f>
        <v>Gross Profit Margin</v>
      </c>
      <c r="E19" s="42" t="str">
        <f>IFERROR(IF(LEN(INDEX(Metrics!$B$6:$H$26,ROW($A19)-ROW($A$5),MATCH(E$5,Metrics!$B$5:$H$5,0)))=0,"",INDEX(Metrics!$B$6:$H$26,ROW($A19)-ROW($A$5),MATCH(E$5,Metrics!$B$5:$H$5,0))),"")</f>
        <v>%</v>
      </c>
      <c r="F19" s="45">
        <v>0.36614301076684813</v>
      </c>
      <c r="G19" s="45">
        <v>0.39909588173586447</v>
      </c>
      <c r="H19" s="45">
        <v>0.40308684055322314</v>
      </c>
      <c r="I19" s="45">
        <v>0.36680902490343309</v>
      </c>
      <c r="J19" s="45">
        <v>0.36314093465439873</v>
      </c>
      <c r="K19" s="45">
        <v>0.34498388792167878</v>
      </c>
      <c r="L19" s="45"/>
      <c r="M19" s="45"/>
      <c r="N19" s="45"/>
      <c r="O19" s="45"/>
      <c r="P19" s="45"/>
      <c r="Q19" s="74"/>
    </row>
    <row r="20" spans="1:17" x14ac:dyDescent="0.25">
      <c r="A20" s="3"/>
      <c r="B20" s="71">
        <f>IFERROR(IF(LEN(INDEX(Metrics!$B$6:$H$26,ROW($A20)-ROW($A$5),MATCH(B$5,Metrics!$B$5:$H$5,0)))=0,"",INDEX(Metrics!$B$6:$H$26,ROW($A20)-ROW($A$5),MATCH(B$5,Metrics!$B$5:$H$5,0))),"")</f>
        <v>205</v>
      </c>
      <c r="C20" s="192" t="str">
        <f>IFERROR(IF(LEN(INDEX(Metrics!$B$6:$H$26,ROW($A20)-ROW($A$5),MATCH(C$5,Metrics!$B$5:$H$5,0)))=0,"",INDEX(Metrics!$B$6:$H$26,ROW($A20)-ROW($A$5),MATCH(C$5,Metrics!$B$5:$H$5,0))),"")</f>
        <v>Financial Performance</v>
      </c>
      <c r="D20" s="192" t="str">
        <f>IFERROR(IF(LEN(INDEX(Metrics!$B$6:$H$26,ROW($A20)-ROW($A$5),MATCH(D$5,Metrics!$B$5:$H$5,0)))=0,"",INDEX(Metrics!$B$6:$H$26,ROW($A20)-ROW($A$5),MATCH(D$5,Metrics!$B$5:$H$5,0))),"")</f>
        <v>Operating Profit Margin</v>
      </c>
      <c r="E20" s="42" t="str">
        <f>IFERROR(IF(LEN(INDEX(Metrics!$B$6:$H$26,ROW($A20)-ROW($A$5),MATCH(E$5,Metrics!$B$5:$H$5,0)))=0,"",INDEX(Metrics!$B$6:$H$26,ROW($A20)-ROW($A$5),MATCH(E$5,Metrics!$B$5:$H$5,0))),"")</f>
        <v>%</v>
      </c>
      <c r="F20" s="48">
        <v>0.31732394266460173</v>
      </c>
      <c r="G20" s="48">
        <v>0.31415070323795569</v>
      </c>
      <c r="H20" s="48">
        <v>0.3110091962055761</v>
      </c>
      <c r="I20" s="48">
        <v>0.29234864443324154</v>
      </c>
      <c r="J20" s="48">
        <v>0.30696607665490361</v>
      </c>
      <c r="K20" s="48">
        <v>0.30082675512180551</v>
      </c>
      <c r="L20" s="48"/>
      <c r="M20" s="48"/>
      <c r="N20" s="48"/>
      <c r="O20" s="48"/>
      <c r="P20" s="48"/>
      <c r="Q20" s="77"/>
    </row>
    <row r="21" spans="1:17" x14ac:dyDescent="0.25">
      <c r="A21" s="3"/>
      <c r="B21" s="71">
        <f>IFERROR(IF(LEN(INDEX(Metrics!$B$6:$H$26,ROW($A21)-ROW($A$5),MATCH(B$5,Metrics!$B$5:$H$5,0)))=0,"",INDEX(Metrics!$B$6:$H$26,ROW($A21)-ROW($A$5),MATCH(B$5,Metrics!$B$5:$H$5,0))),"")</f>
        <v>206</v>
      </c>
      <c r="C21" s="192" t="str">
        <f>IFERROR(IF(LEN(INDEX(Metrics!$B$6:$H$26,ROW($A21)-ROW($A$5),MATCH(C$5,Metrics!$B$5:$H$5,0)))=0,"",INDEX(Metrics!$B$6:$H$26,ROW($A21)-ROW($A$5),MATCH(C$5,Metrics!$B$5:$H$5,0))),"")</f>
        <v>Financial Performance</v>
      </c>
      <c r="D21" s="192" t="str">
        <f>IFERROR(IF(LEN(INDEX(Metrics!$B$6:$H$26,ROW($A21)-ROW($A$5),MATCH(D$5,Metrics!$B$5:$H$5,0)))=0,"",INDEX(Metrics!$B$6:$H$26,ROW($A21)-ROW($A$5),MATCH(D$5,Metrics!$B$5:$H$5,0))),"")</f>
        <v>Return on Investment</v>
      </c>
      <c r="E21" s="42" t="str">
        <f>IFERROR(IF(LEN(INDEX(Metrics!$B$6:$H$26,ROW($A21)-ROW($A$5),MATCH(E$5,Metrics!$B$5:$H$5,0)))=0,"",INDEX(Metrics!$B$6:$H$26,ROW($A21)-ROW($A$5),MATCH(E$5,Metrics!$B$5:$H$5,0))),"")</f>
        <v>%</v>
      </c>
      <c r="F21" s="48">
        <v>0.41191088711270418</v>
      </c>
      <c r="G21" s="48">
        <v>0.41191088711270418</v>
      </c>
      <c r="H21" s="48">
        <v>0.43250643146833939</v>
      </c>
      <c r="I21" s="48">
        <v>0.39358085263618886</v>
      </c>
      <c r="J21" s="48">
        <v>0.38570923558346509</v>
      </c>
      <c r="K21" s="48">
        <v>0.36642377380429181</v>
      </c>
      <c r="L21" s="48"/>
      <c r="M21" s="48"/>
      <c r="N21" s="48"/>
      <c r="O21" s="48"/>
      <c r="P21" s="48"/>
      <c r="Q21" s="77"/>
    </row>
    <row r="22" spans="1:17" x14ac:dyDescent="0.25">
      <c r="A22" s="3"/>
      <c r="B22" s="71">
        <f>IFERROR(IF(LEN(INDEX(Metrics!$B$6:$H$26,ROW($A22)-ROW($A$5),MATCH(B$5,Metrics!$B$5:$H$5,0)))=0,"",INDEX(Metrics!$B$6:$H$26,ROW($A22)-ROW($A$5),MATCH(B$5,Metrics!$B$5:$H$5,0))),"")</f>
        <v>207</v>
      </c>
      <c r="C22" s="192" t="str">
        <f>IFERROR(IF(LEN(INDEX(Metrics!$B$6:$H$26,ROW($A22)-ROW($A$5),MATCH(C$5,Metrics!$B$5:$H$5,0)))=0,"",INDEX(Metrics!$B$6:$H$26,ROW($A22)-ROW($A$5),MATCH(C$5,Metrics!$B$5:$H$5,0))),"")</f>
        <v>Financial Performance</v>
      </c>
      <c r="D22" s="192" t="str">
        <f>IFERROR(IF(LEN(INDEX(Metrics!$B$6:$H$26,ROW($A22)-ROW($A$5),MATCH(D$5,Metrics!$B$5:$H$5,0)))=0,"",INDEX(Metrics!$B$6:$H$26,ROW($A22)-ROW($A$5),MATCH(D$5,Metrics!$B$5:$H$5,0))),"")</f>
        <v>Cash Conversion Cycle</v>
      </c>
      <c r="E22" s="42" t="str">
        <f>IFERROR(IF(LEN(INDEX(Metrics!$B$6:$H$26,ROW($A22)-ROW($A$5),MATCH(E$5,Metrics!$B$5:$H$5,0)))=0,"",INDEX(Metrics!$B$6:$H$26,ROW($A22)-ROW($A$5),MATCH(E$5,Metrics!$B$5:$H$5,0))),"")</f>
        <v>Days</v>
      </c>
      <c r="F22" s="47">
        <v>27.434690515107846</v>
      </c>
      <c r="G22" s="47">
        <v>27.434690515107846</v>
      </c>
      <c r="H22" s="47">
        <v>26.885996704805688</v>
      </c>
      <c r="I22" s="47">
        <v>29.574596375286259</v>
      </c>
      <c r="J22" s="47">
        <v>28.687358484027669</v>
      </c>
      <c r="K22" s="47">
        <v>28.687358484027669</v>
      </c>
      <c r="L22" s="47"/>
      <c r="M22" s="47"/>
      <c r="N22" s="47"/>
      <c r="O22" s="47"/>
      <c r="P22" s="47"/>
      <c r="Q22" s="76"/>
    </row>
    <row r="23" spans="1:17" x14ac:dyDescent="0.25">
      <c r="A23" s="3"/>
      <c r="B23" s="71">
        <f>IFERROR(IF(LEN(INDEX(Metrics!$B$6:$H$26,ROW($A23)-ROW($A$5),MATCH(B$5,Metrics!$B$5:$H$5,0)))=0,"",INDEX(Metrics!$B$6:$H$26,ROW($A23)-ROW($A$5),MATCH(B$5,Metrics!$B$5:$H$5,0))),"")</f>
        <v>208</v>
      </c>
      <c r="C23" s="192" t="str">
        <f>IFERROR(IF(LEN(INDEX(Metrics!$B$6:$H$26,ROW($A23)-ROW($A$5),MATCH(C$5,Metrics!$B$5:$H$5,0)))=0,"",INDEX(Metrics!$B$6:$H$26,ROW($A23)-ROW($A$5),MATCH(C$5,Metrics!$B$5:$H$5,0))),"")</f>
        <v>Financial Performance</v>
      </c>
      <c r="D23" s="192" t="str">
        <f>IFERROR(IF(LEN(INDEX(Metrics!$B$6:$H$26,ROW($A23)-ROW($A$5),MATCH(D$5,Metrics!$B$5:$H$5,0)))=0,"",INDEX(Metrics!$B$6:$H$26,ROW($A23)-ROW($A$5),MATCH(D$5,Metrics!$B$5:$H$5,0))),"")</f>
        <v>Return on Assets</v>
      </c>
      <c r="E23" s="42" t="str">
        <f>IFERROR(IF(LEN(INDEX(Metrics!$B$6:$H$26,ROW($A23)-ROW($A$5),MATCH(E$5,Metrics!$B$5:$H$5,0)))=0,"",INDEX(Metrics!$B$6:$H$26,ROW($A23)-ROW($A$5),MATCH(E$5,Metrics!$B$5:$H$5,0))),"")</f>
        <v>%</v>
      </c>
      <c r="F23" s="48">
        <v>0.25096052196311047</v>
      </c>
      <c r="G23" s="48">
        <v>0.23088368020606165</v>
      </c>
      <c r="H23" s="48">
        <v>0.23550135381018289</v>
      </c>
      <c r="I23" s="48">
        <v>0.23314634027208106</v>
      </c>
      <c r="J23" s="48">
        <v>0.21449463305031458</v>
      </c>
      <c r="K23" s="48">
        <v>0.21020474038930828</v>
      </c>
      <c r="L23" s="48"/>
      <c r="M23" s="48"/>
      <c r="N23" s="48"/>
      <c r="O23" s="48"/>
      <c r="P23" s="48"/>
      <c r="Q23" s="77"/>
    </row>
    <row r="24" spans="1:17" x14ac:dyDescent="0.25">
      <c r="A24" s="3"/>
      <c r="B24" s="71">
        <f>IFERROR(IF(LEN(INDEX(Metrics!$B$6:$H$26,ROW($A24)-ROW($A$5),MATCH(B$5,Metrics!$B$5:$H$5,0)))=0,"",INDEX(Metrics!$B$6:$H$26,ROW($A24)-ROW($A$5),MATCH(B$5,Metrics!$B$5:$H$5,0))),"")</f>
        <v>209</v>
      </c>
      <c r="C24" s="192" t="str">
        <f>IFERROR(IF(LEN(INDEX(Metrics!$B$6:$H$26,ROW($A24)-ROW($A$5),MATCH(C$5,Metrics!$B$5:$H$5,0)))=0,"",INDEX(Metrics!$B$6:$H$26,ROW($A24)-ROW($A$5),MATCH(C$5,Metrics!$B$5:$H$5,0))),"")</f>
        <v>Financial Performance</v>
      </c>
      <c r="D24" s="192" t="str">
        <f>IFERROR(IF(LEN(INDEX(Metrics!$B$6:$H$26,ROW($A24)-ROW($A$5),MATCH(D$5,Metrics!$B$5:$H$5,0)))=0,"",INDEX(Metrics!$B$6:$H$26,ROW($A24)-ROW($A$5),MATCH(D$5,Metrics!$B$5:$H$5,0))),"")</f>
        <v>Return on Equity</v>
      </c>
      <c r="E24" s="42" t="str">
        <f>IFERROR(IF(LEN(INDEX(Metrics!$B$6:$H$26,ROW($A24)-ROW($A$5),MATCH(E$5,Metrics!$B$5:$H$5,0)))=0,"",INDEX(Metrics!$B$6:$H$26,ROW($A24)-ROW($A$5),MATCH(E$5,Metrics!$B$5:$H$5,0))),"")</f>
        <v>%</v>
      </c>
      <c r="F24" s="48">
        <v>0.32678263710941197</v>
      </c>
      <c r="G24" s="48">
        <v>0.31697915799612958</v>
      </c>
      <c r="H24" s="48">
        <v>0.34233749063581997</v>
      </c>
      <c r="I24" s="48">
        <v>0.37657123969940198</v>
      </c>
      <c r="J24" s="48">
        <v>0.38033695209639601</v>
      </c>
      <c r="K24" s="48">
        <v>0.39174706065928788</v>
      </c>
      <c r="L24" s="48"/>
      <c r="M24" s="48"/>
      <c r="N24" s="48"/>
      <c r="O24" s="48"/>
      <c r="P24" s="48"/>
      <c r="Q24" s="77"/>
    </row>
    <row r="25" spans="1:17" x14ac:dyDescent="0.25">
      <c r="A25" s="3"/>
      <c r="B25" s="71">
        <f>IFERROR(IF(LEN(INDEX(Metrics!$B$6:$H$26,ROW($A25)-ROW($A$5),MATCH(B$5,Metrics!$B$5:$H$5,0)))=0,"",INDEX(Metrics!$B$6:$H$26,ROW($A25)-ROW($A$5),MATCH(B$5,Metrics!$B$5:$H$5,0))),"")</f>
        <v>210</v>
      </c>
      <c r="C25" s="192" t="str">
        <f>IFERROR(IF(LEN(INDEX(Metrics!$B$6:$H$26,ROW($A25)-ROW($A$5),MATCH(C$5,Metrics!$B$5:$H$5,0)))=0,"",INDEX(Metrics!$B$6:$H$26,ROW($A25)-ROW($A$5),MATCH(C$5,Metrics!$B$5:$H$5,0))),"")</f>
        <v>Financial Performance</v>
      </c>
      <c r="D25" s="192" t="str">
        <f>IFERROR(IF(LEN(INDEX(Metrics!$B$6:$H$26,ROW($A25)-ROW($A$5),MATCH(D$5,Metrics!$B$5:$H$5,0)))=0,"",INDEX(Metrics!$B$6:$H$26,ROW($A25)-ROW($A$5),MATCH(D$5,Metrics!$B$5:$H$5,0))),"")</f>
        <v/>
      </c>
      <c r="E25" s="42" t="str">
        <f>IFERROR(IF(LEN(INDEX(Metrics!$B$6:$H$26,ROW($A25)-ROW($A$5),MATCH(E$5,Metrics!$B$5:$H$5,0)))=0,"",INDEX(Metrics!$B$6:$H$26,ROW($A25)-ROW($A$5),MATCH(E$5,Metrics!$B$5:$H$5,0))),"")</f>
        <v/>
      </c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72"/>
    </row>
    <row r="26" spans="1:17" x14ac:dyDescent="0.25">
      <c r="A26" s="3"/>
      <c r="B26" s="221">
        <f>IFERROR(IF(LEN(INDEX(Metrics!$B$6:$H$26,ROW($A26)-ROW($A$5),MATCH(B$5,Metrics!$B$5:$H$5,0)))=0,"",INDEX(Metrics!$B$6:$H$26,ROW($A26)-ROW($A$5),MATCH(B$5,Metrics!$B$5:$H$5,0))),"")</f>
        <v>211</v>
      </c>
      <c r="C26" s="222" t="str">
        <f>IFERROR(IF(LEN(INDEX(Metrics!$B$6:$H$26,ROW($A26)-ROW($A$5),MATCH(C$5,Metrics!$B$5:$H$5,0)))=0,"",INDEX(Metrics!$B$6:$H$26,ROW($A26)-ROW($A$5),MATCH(C$5,Metrics!$B$5:$H$5,0))),"")</f>
        <v>Financial Performance</v>
      </c>
      <c r="D26" s="222" t="str">
        <f>IFERROR(IF(LEN(INDEX(Metrics!$B$6:$H$26,ROW($A26)-ROW($A$5),MATCH(D$5,Metrics!$B$5:$H$5,0)))=0,"",INDEX(Metrics!$B$6:$H$26,ROW($A26)-ROW($A$5),MATCH(D$5,Metrics!$B$5:$H$5,0))),"")</f>
        <v/>
      </c>
      <c r="E26" s="223" t="str">
        <f>IFERROR(IF(LEN(INDEX(Metrics!$B$6:$H$26,ROW($A26)-ROW($A$5),MATCH(E$5,Metrics!$B$5:$H$5,0)))=0,"",INDEX(Metrics!$B$6:$H$26,ROW($A26)-ROW($A$5),MATCH(E$5,Metrics!$B$5:$H$5,0))),"")</f>
        <v/>
      </c>
      <c r="F26" s="154"/>
      <c r="G26" s="225"/>
      <c r="H26" s="225"/>
      <c r="I26" s="225"/>
      <c r="J26" s="225"/>
      <c r="K26" s="225"/>
      <c r="L26" s="154"/>
      <c r="M26" s="225"/>
      <c r="N26" s="225"/>
      <c r="O26" s="225"/>
      <c r="P26" s="225"/>
      <c r="Q26" s="226"/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5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10"/>
      <c r="G29" s="219"/>
      <c r="H29" s="219"/>
      <c r="I29" s="219"/>
      <c r="J29" s="219"/>
      <c r="K29" s="219"/>
      <c r="L29" s="210"/>
      <c r="M29" s="219"/>
      <c r="N29" s="219"/>
      <c r="O29" s="219"/>
      <c r="P29" s="219"/>
      <c r="Q29" s="220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10"/>
      <c r="G30" s="210"/>
      <c r="H30" s="210"/>
      <c r="I30" s="210"/>
      <c r="J30" s="210"/>
      <c r="K30" s="210"/>
      <c r="L30" s="219"/>
      <c r="M30" s="219"/>
      <c r="N30" s="219"/>
      <c r="O30" s="219"/>
      <c r="P30" s="219"/>
      <c r="Q30" s="220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5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20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5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10"/>
      <c r="G38" s="219"/>
      <c r="H38" s="219"/>
      <c r="I38" s="219"/>
      <c r="J38" s="219"/>
      <c r="K38" s="219"/>
      <c r="L38" s="210"/>
      <c r="M38" s="219"/>
      <c r="N38" s="219"/>
      <c r="O38" s="219"/>
      <c r="P38" s="219"/>
      <c r="Q38" s="220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28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A44" s="3"/>
      <c r="B44" s="208"/>
      <c r="C44" s="227"/>
      <c r="D44" s="227"/>
      <c r="E44" s="210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20"/>
    </row>
    <row r="45" spans="1:17" x14ac:dyDescent="0.25">
      <c r="A45" s="3"/>
      <c r="B45" s="208"/>
      <c r="C45" s="227"/>
      <c r="D45" s="227"/>
      <c r="E45" s="210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20"/>
    </row>
    <row r="46" spans="1:17" x14ac:dyDescent="0.25">
      <c r="A46" s="3"/>
      <c r="B46" s="208"/>
      <c r="C46" s="227"/>
      <c r="D46" s="212"/>
      <c r="E46" s="213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20"/>
    </row>
    <row r="47" spans="1:17" x14ac:dyDescent="0.25">
      <c r="A47" s="3"/>
      <c r="B47" s="208"/>
      <c r="C47" s="227"/>
      <c r="D47" s="212"/>
      <c r="E47" s="213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20"/>
    </row>
    <row r="48" spans="1:17" x14ac:dyDescent="0.25">
      <c r="A48" s="3"/>
      <c r="B48" s="208"/>
      <c r="C48" s="227"/>
      <c r="D48" s="212"/>
      <c r="E48" s="213"/>
      <c r="F48" s="210"/>
      <c r="G48" s="219"/>
      <c r="H48" s="219"/>
      <c r="I48" s="219"/>
      <c r="J48" s="219"/>
      <c r="K48" s="219"/>
      <c r="L48" s="210"/>
      <c r="M48" s="219"/>
      <c r="N48" s="219"/>
      <c r="O48" s="219"/>
      <c r="P48" s="219"/>
      <c r="Q48" s="220"/>
    </row>
    <row r="49" spans="1:17" x14ac:dyDescent="0.25">
      <c r="A49" s="3"/>
      <c r="B49" s="208"/>
      <c r="C49" s="227"/>
      <c r="D49" s="227"/>
      <c r="E49" s="210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20"/>
    </row>
    <row r="50" spans="1:17" x14ac:dyDescent="0.25">
      <c r="A50" s="3"/>
      <c r="B50" s="208"/>
      <c r="C50" s="227"/>
      <c r="D50" s="212"/>
      <c r="E50" s="213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20"/>
    </row>
    <row r="51" spans="1:17" x14ac:dyDescent="0.25">
      <c r="A51" s="3"/>
      <c r="B51" s="208"/>
      <c r="C51" s="227"/>
      <c r="D51" s="227"/>
      <c r="E51" s="210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20"/>
    </row>
    <row r="52" spans="1:17" x14ac:dyDescent="0.25">
      <c r="A52" s="3"/>
      <c r="B52" s="208"/>
      <c r="C52" s="227"/>
      <c r="D52" s="227"/>
      <c r="E52" s="210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20"/>
    </row>
    <row r="53" spans="1:17" x14ac:dyDescent="0.25">
      <c r="A53" s="3"/>
      <c r="B53" s="208"/>
      <c r="C53" s="227"/>
      <c r="D53" s="227"/>
      <c r="E53" s="210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20"/>
    </row>
    <row r="54" spans="1:17" x14ac:dyDescent="0.25">
      <c r="A54" s="3"/>
      <c r="B54" s="208"/>
      <c r="C54" s="227"/>
      <c r="D54" s="227"/>
      <c r="E54" s="210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20"/>
    </row>
    <row r="55" spans="1:17" x14ac:dyDescent="0.25">
      <c r="A55" s="3"/>
      <c r="B55" s="208"/>
      <c r="C55" s="227"/>
      <c r="D55" s="227"/>
      <c r="E55" s="210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20"/>
    </row>
    <row r="56" spans="1:17" x14ac:dyDescent="0.25">
      <c r="B56" s="208"/>
      <c r="C56" s="227"/>
      <c r="D56" s="227"/>
      <c r="E56" s="210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20"/>
    </row>
    <row r="57" spans="1:17" x14ac:dyDescent="0.25">
      <c r="B57" s="208"/>
      <c r="C57" s="227"/>
      <c r="D57" s="227"/>
      <c r="E57" s="210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20"/>
    </row>
    <row r="58" spans="1:17" x14ac:dyDescent="0.25">
      <c r="B58" s="208"/>
      <c r="C58" s="227"/>
      <c r="D58" s="227"/>
      <c r="E58" s="210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20"/>
    </row>
    <row r="59" spans="1:17" x14ac:dyDescent="0.25">
      <c r="B59" s="208"/>
      <c r="C59" s="227"/>
      <c r="D59" s="227"/>
      <c r="E59" s="210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20"/>
    </row>
    <row r="60" spans="1:17" x14ac:dyDescent="0.25">
      <c r="B60" s="208"/>
      <c r="C60" s="227"/>
      <c r="D60" s="227"/>
      <c r="E60" s="210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20"/>
    </row>
    <row r="61" spans="1:17" x14ac:dyDescent="0.25">
      <c r="B61" s="208"/>
      <c r="C61" s="227"/>
      <c r="D61" s="227"/>
      <c r="E61" s="210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20"/>
    </row>
    <row r="62" spans="1:17" x14ac:dyDescent="0.25">
      <c r="B62" s="208"/>
      <c r="C62" s="227"/>
      <c r="D62" s="227"/>
      <c r="E62" s="210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20"/>
    </row>
    <row r="63" spans="1:17" x14ac:dyDescent="0.25">
      <c r="B63" s="208"/>
      <c r="C63" s="227"/>
      <c r="D63" s="227"/>
      <c r="E63" s="210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20"/>
    </row>
    <row r="64" spans="1:17" x14ac:dyDescent="0.25">
      <c r="B64" s="208"/>
      <c r="C64" s="227"/>
      <c r="D64" s="227"/>
      <c r="E64" s="210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20"/>
    </row>
    <row r="65" spans="2:17" x14ac:dyDescent="0.25">
      <c r="B65" s="208"/>
      <c r="C65" s="227"/>
      <c r="D65" s="227"/>
      <c r="E65" s="210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20"/>
    </row>
    <row r="66" spans="2:17" x14ac:dyDescent="0.25">
      <c r="B66" s="208"/>
      <c r="C66" s="227"/>
      <c r="D66" s="227"/>
      <c r="E66" s="210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20"/>
    </row>
    <row r="67" spans="2:17" x14ac:dyDescent="0.25">
      <c r="B67" s="208"/>
      <c r="C67" s="227"/>
      <c r="D67" s="227"/>
      <c r="E67" s="210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20"/>
    </row>
    <row r="68" spans="2:17" x14ac:dyDescent="0.25">
      <c r="B68" s="208"/>
      <c r="C68" s="227"/>
      <c r="D68" s="227"/>
      <c r="E68" s="210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20"/>
    </row>
    <row r="69" spans="2:17" x14ac:dyDescent="0.25">
      <c r="B69" s="208"/>
      <c r="C69" s="227"/>
      <c r="D69" s="227"/>
      <c r="E69" s="210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20"/>
    </row>
    <row r="70" spans="2:17" x14ac:dyDescent="0.25">
      <c r="B70" s="215"/>
      <c r="C70" s="229"/>
      <c r="D70" s="229"/>
      <c r="E70" s="217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6"/>
    </row>
    <row r="71" spans="2:17" x14ac:dyDescent="0.25">
      <c r="B71" s="232"/>
      <c r="C71" s="233"/>
      <c r="D71" s="233"/>
      <c r="E71" s="234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</row>
  </sheetData>
  <sheetProtection algorithmName="SHA-512" hashValue="qmXnZVq65r4ov5GPWmHZIU+/q/K7VQQMPbQj4W9S3NyOSFy7lLJ4kWHUvVZTpyilAYz8xc32vRbMY+uny+EY6g==" saltValue="JLDgz8ZjhLR42BbBYbsIvA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83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81">
        <f>IFERROR(IF(LEN(INDEX(Metrics!$B$6:$E$26,ROW($A6)-ROW($A$5),MATCH(B$5,Metrics!$B$5:$E$5,0)))=0,"",INDEX(Metrics!$B$6:$E$26,ROW($A6)-ROW($A$5),MATCH(B$5,Metrics!$B$5:$E$5,0))),"")</f>
        <v>101</v>
      </c>
      <c r="C6" s="193" t="str">
        <f>IFERROR(IF(LEN(INDEX(Metrics!$B$6:$E$26,ROW($A6)-ROW($A$5),MATCH(C$5,Metrics!$B$5:$E$5,0)))=0,"",INDEX(Metrics!$B$6:$E$26,ROW($A6)-ROW($A$5),MATCH(C$5,Metrics!$B$5:$E$5,0))),"")</f>
        <v>Customers</v>
      </c>
      <c r="D6" s="193" t="str">
        <f>IFERROR(IF(LEN(INDEX(Metrics!$B$6:$E$26,ROW($A6)-ROW($A$5),MATCH(D$5,Metrics!$B$5:$E$5,0)))=0,"",INDEX(Metrics!$B$6:$E$26,ROW($A6)-ROW($A$5),MATCH(D$5,Metrics!$B$5:$E$5,0))),"")</f>
        <v>Net Promoter Score</v>
      </c>
      <c r="E6" s="82" t="str">
        <f>IFERROR(IF(LEN(INDEX(Metrics!$B$6:$E$26,ROW($A6)-ROW($A$5),MATCH(E$5,Metrics!$B$5:$E$5,0)))=0,"",INDEX(Metrics!$B$6:$E$26,ROW($A6)-ROW($A$5),MATCH(E$5,Metrics!$B$5:$E$5,0))),"")</f>
        <v>Points</v>
      </c>
      <c r="F6" s="157">
        <f>IFERROR(IF(INDEX(Metrics!$G$6:$G$26,MATCH(CY_Actual_Cumulative!$D6,Metrics!$D$6:$D$26,0))=Calc!$K$8,SUM(CY_Actual!$F6:F6),AVERAGE(CY_Actual!$F6:F6)),"")</f>
        <v>6.1943306649600016</v>
      </c>
      <c r="G6" s="157">
        <f>IFERROR(IF(INDEX(Metrics!$G$6:$G$26,MATCH(CY_Actual_Cumulative!$D6,Metrics!$D$6:$D$26,0))=Calc!$K$8,SUM(CY_Actual!$F6:G6),AVERAGE(CY_Actual!$F6:G6)),"")</f>
        <v>5.9465574383616016</v>
      </c>
      <c r="H6" s="157">
        <f>IFERROR(IF(INDEX(Metrics!$G$6:$G$26,MATCH(CY_Actual_Cumulative!$D6,Metrics!$D$6:$D$26,0))=Calc!$K$8,SUM(CY_Actual!$F6:H6),AVERAGE(CY_Actual!$F6:H6)),"")</f>
        <v>5.9209542049464332</v>
      </c>
      <c r="I6" s="157">
        <f>IFERROR(IF(INDEX(Metrics!$G$6:$G$26,MATCH(CY_Actual_Cumulative!$D6,Metrics!$D$6:$D$26,0))=Calc!$K$8,SUM(CY_Actual!$F6:I6),AVERAGE(CY_Actual!$F6:I6)),"")</f>
        <v>5.908152588238849</v>
      </c>
      <c r="J6" s="157">
        <f>IFERROR(IF(INDEX(Metrics!$G$6:$G$26,MATCH(CY_Actual_Cumulative!$D6,Metrics!$D$6:$D$26,0))=Calc!$K$8,SUM(CY_Actual!$F6:J6),AVERAGE(CY_Actual!$F6:J6)),"")</f>
        <v>5.876992627261834</v>
      </c>
      <c r="K6" s="157">
        <f>IFERROR(IF(INDEX(Metrics!$G$6:$G$26,MATCH(CY_Actual_Cumulative!$D6,Metrics!$D$6:$D$26,0))=Calc!$K$8,SUM(CY_Actual!$F6:K6),AVERAGE(CY_Actual!$F6:K6)),"")</f>
        <v>5.8753938292216707</v>
      </c>
      <c r="L6" s="158">
        <f>IFERROR(IF(INDEX(Metrics!$G$6:$G$26,MATCH(CY_Actual_Cumulative!$D6,Metrics!$D$6:$D$26,0))=Calc!$K$8,SUM(CY_Actual!$F6:L6),AVERAGE(CY_Actual!$F6:L6)),"")</f>
        <v>5.8753938292216707</v>
      </c>
      <c r="M6" s="158">
        <f>IFERROR(IF(INDEX(Metrics!$G$6:$G$26,MATCH(CY_Actual_Cumulative!$D6,Metrics!$D$6:$D$26,0))=Calc!$K$8,SUM(CY_Actual!$F6:M6),AVERAGE(CY_Actual!$F6:M6)),"")</f>
        <v>5.8753938292216707</v>
      </c>
      <c r="N6" s="158">
        <f>IFERROR(IF(INDEX(Metrics!$G$6:$G$26,MATCH(CY_Actual_Cumulative!$D6,Metrics!$D$6:$D$26,0))=Calc!$K$8,SUM(CY_Actual!$F6:N6),AVERAGE(CY_Actual!$F6:N6)),"")</f>
        <v>5.8753938292216707</v>
      </c>
      <c r="O6" s="158">
        <f>IFERROR(IF(INDEX(Metrics!$G$6:$G$26,MATCH(CY_Actual_Cumulative!$D6,Metrics!$D$6:$D$26,0))=Calc!$K$8,SUM(CY_Actual!$F6:O6),AVERAGE(CY_Actual!$F6:O6)),"")</f>
        <v>5.8753938292216707</v>
      </c>
      <c r="P6" s="158">
        <f>IFERROR(IF(INDEX(Metrics!$G$6:$G$26,MATCH(CY_Actual_Cumulative!$D6,Metrics!$D$6:$D$26,0))=Calc!$K$8,SUM(CY_Actual!$F6:P6),AVERAGE(CY_Actual!$F6:P6)),"")</f>
        <v>5.8753938292216707</v>
      </c>
      <c r="Q6" s="159">
        <f>IFERROR(IF(INDEX(Metrics!$G$6:$G$26,MATCH(CY_Actual_Cumulative!$D6,Metrics!$D$6:$D$26,0))=Calc!$K$8,SUM(CY_Actual!$F6:Q6),AVERAGE(CY_Actual!$F6:Q6)),"")</f>
        <v>5.8753938292216707</v>
      </c>
    </row>
    <row r="7" spans="1:17" x14ac:dyDescent="0.25">
      <c r="A7" s="3"/>
      <c r="B7" s="71">
        <f>IFERROR(IF(LEN(INDEX(Metrics!$B$6:$E$26,ROW($A7)-ROW($A$5),MATCH(B$5,Metrics!$B$5:$E$5,0)))=0,"",INDEX(Metrics!$B$6:$E$26,ROW($A7)-ROW($A$5),MATCH(B$5,Metrics!$B$5:$E$5,0))),"")</f>
        <v>102</v>
      </c>
      <c r="C7" s="192" t="str">
        <f>IFERROR(IF(LEN(INDEX(Metrics!$B$6:$E$26,ROW($A7)-ROW($A$5),MATCH(C$5,Metrics!$B$5:$E$5,0)))=0,"",INDEX(Metrics!$B$6:$E$26,ROW($A7)-ROW($A$5),MATCH(C$5,Metrics!$B$5:$E$5,0))),"")</f>
        <v>Customers</v>
      </c>
      <c r="D7" s="192" t="str">
        <f>IFERROR(IF(LEN(INDEX(Metrics!$B$6:$E$26,ROW($A7)-ROW($A$5),MATCH(D$5,Metrics!$B$5:$E$5,0)))=0,"",INDEX(Metrics!$B$6:$E$26,ROW($A7)-ROW($A$5),MATCH(D$5,Metrics!$B$5:$E$5,0))),"")</f>
        <v>Customer Acquisition Cost</v>
      </c>
      <c r="E7" s="42" t="str">
        <f>IFERROR(IF(LEN(INDEX(Metrics!$B$6:$E$26,ROW($A7)-ROW($A$5),MATCH(E$5,Metrics!$B$5:$E$5,0)))=0,"",INDEX(Metrics!$B$6:$E$26,ROW($A7)-ROW($A$5),MATCH(E$5,Metrics!$B$5:$E$5,0))),"")</f>
        <v>USD</v>
      </c>
      <c r="F7" s="52">
        <f>IFERROR(IF(INDEX(Metrics!$G$6:$G$26,MATCH(CY_Actual_Cumulative!$D7,Metrics!$D$6:$D$26,0))=Calc!$K$8,SUM(CY_Actual!$F7:F7),AVERAGE(CY_Actual!$F7:F7)),"")</f>
        <v>242.97574720000003</v>
      </c>
      <c r="G7" s="52">
        <f>IFERROR(IF(INDEX(Metrics!$G$6:$G$26,MATCH(CY_Actual_Cumulative!$D7,Metrics!$D$6:$D$26,0))=Calc!$K$8,SUM(CY_Actual!$F7:G7),AVERAGE(CY_Actual!$F7:G7)),"")</f>
        <v>246.62038340800004</v>
      </c>
      <c r="H7" s="52">
        <f>IFERROR(IF(INDEX(Metrics!$G$6:$G$26,MATCH(CY_Actual_Cumulative!$D7,Metrics!$D$6:$D$26,0))=Calc!$K$8,SUM(CY_Actual!$F7:H7),AVERAGE(CY_Actual!$F7:H7)),"")</f>
        <v>247.83526214400004</v>
      </c>
      <c r="I7" s="52">
        <f>IFERROR(IF(INDEX(Metrics!$G$6:$G$26,MATCH(CY_Actual_Cumulative!$D7,Metrics!$D$6:$D$26,0))=Calc!$K$8,SUM(CY_Actual!$F7:I7),AVERAGE(CY_Actual!$F7:I7)),"")</f>
        <v>245.94005131584004</v>
      </c>
      <c r="J7" s="52">
        <f>IFERROR(IF(INDEX(Metrics!$G$6:$G$26,MATCH(CY_Actual_Cumulative!$D7,Metrics!$D$6:$D$26,0))=Calc!$K$8,SUM(CY_Actual!$F7:J7),AVERAGE(CY_Actual!$F7:J7)),"")</f>
        <v>247.68597784492036</v>
      </c>
      <c r="K7" s="52">
        <f>IFERROR(IF(INDEX(Metrics!$G$6:$G$26,MATCH(CY_Actual_Cumulative!$D7,Metrics!$D$6:$D$26,0))=Calc!$K$8,SUM(CY_Actual!$F7:K7),AVERAGE(CY_Actual!$F7:K7)),"")</f>
        <v>252.24552465045713</v>
      </c>
      <c r="L7" s="54">
        <f>IFERROR(IF(INDEX(Metrics!$G$6:$G$26,MATCH(CY_Actual_Cumulative!$D7,Metrics!$D$6:$D$26,0))=Calc!$K$8,SUM(CY_Actual!$F7:L7),AVERAGE(CY_Actual!$F7:L7)),"")</f>
        <v>252.24552465045713</v>
      </c>
      <c r="M7" s="54">
        <f>IFERROR(IF(INDEX(Metrics!$G$6:$G$26,MATCH(CY_Actual_Cumulative!$D7,Metrics!$D$6:$D$26,0))=Calc!$K$8,SUM(CY_Actual!$F7:M7),AVERAGE(CY_Actual!$F7:M7)),"")</f>
        <v>252.24552465045713</v>
      </c>
      <c r="N7" s="54">
        <f>IFERROR(IF(INDEX(Metrics!$G$6:$G$26,MATCH(CY_Actual_Cumulative!$D7,Metrics!$D$6:$D$26,0))=Calc!$K$8,SUM(CY_Actual!$F7:N7),AVERAGE(CY_Actual!$F7:N7)),"")</f>
        <v>252.24552465045713</v>
      </c>
      <c r="O7" s="54">
        <f>IFERROR(IF(INDEX(Metrics!$G$6:$G$26,MATCH(CY_Actual_Cumulative!$D7,Metrics!$D$6:$D$26,0))=Calc!$K$8,SUM(CY_Actual!$F7:O7),AVERAGE(CY_Actual!$F7:O7)),"")</f>
        <v>252.24552465045713</v>
      </c>
      <c r="P7" s="54">
        <f>IFERROR(IF(INDEX(Metrics!$G$6:$G$26,MATCH(CY_Actual_Cumulative!$D7,Metrics!$D$6:$D$26,0))=Calc!$K$8,SUM(CY_Actual!$F7:P7),AVERAGE(CY_Actual!$F7:P7)),"")</f>
        <v>252.24552465045713</v>
      </c>
      <c r="Q7" s="87">
        <f>IFERROR(IF(INDEX(Metrics!$G$6:$G$26,MATCH(CY_Actual_Cumulative!$D7,Metrics!$D$6:$D$26,0))=Calc!$K$8,SUM(CY_Actual!$F7:Q7),AVERAGE(CY_Actual!$F7:Q7)),"")</f>
        <v>252.24552465045713</v>
      </c>
    </row>
    <row r="8" spans="1:17" x14ac:dyDescent="0.25">
      <c r="A8" s="3"/>
      <c r="B8" s="71">
        <f>IFERROR(IF(LEN(INDEX(Metrics!$B$6:$E$26,ROW($A8)-ROW($A$5),MATCH(B$5,Metrics!$B$5:$E$5,0)))=0,"",INDEX(Metrics!$B$6:$E$26,ROW($A8)-ROW($A$5),MATCH(B$5,Metrics!$B$5:$E$5,0))),"")</f>
        <v>103</v>
      </c>
      <c r="C8" s="192" t="str">
        <f>IFERROR(IF(LEN(INDEX(Metrics!$B$6:$E$26,ROW($A8)-ROW($A$5),MATCH(C$5,Metrics!$B$5:$E$5,0)))=0,"",INDEX(Metrics!$B$6:$E$26,ROW($A8)-ROW($A$5),MATCH(C$5,Metrics!$B$5:$E$5,0))),"")</f>
        <v>Customers</v>
      </c>
      <c r="D8" s="192" t="str">
        <f>IFERROR(IF(LEN(INDEX(Metrics!$B$6:$E$26,ROW($A8)-ROW($A$5),MATCH(D$5,Metrics!$B$5:$E$5,0)))=0,"",INDEX(Metrics!$B$6:$E$26,ROW($A8)-ROW($A$5),MATCH(D$5,Metrics!$B$5:$E$5,0))),"")</f>
        <v>Customer Lifetime Value</v>
      </c>
      <c r="E8" s="42" t="str">
        <f>IFERROR(IF(LEN(INDEX(Metrics!$B$6:$E$26,ROW($A8)-ROW($A$5),MATCH(E$5,Metrics!$B$5:$E$5,0)))=0,"",INDEX(Metrics!$B$6:$E$26,ROW($A8)-ROW($A$5),MATCH(E$5,Metrics!$B$5:$E$5,0))),"")</f>
        <v>USD</v>
      </c>
      <c r="F8" s="52">
        <f>IFERROR(IF(INDEX(Metrics!$G$6:$G$26,MATCH(CY_Actual_Cumulative!$D8,Metrics!$D$6:$D$26,0))=Calc!$K$8,SUM(CY_Actual!$F8:F8),AVERAGE(CY_Actual!$F8:F8)),"")</f>
        <v>1851.6666666666667</v>
      </c>
      <c r="G8" s="52">
        <f>IFERROR(IF(INDEX(Metrics!$G$6:$G$26,MATCH(CY_Actual_Cumulative!$D8,Metrics!$D$6:$D$26,0))=Calc!$K$8,SUM(CY_Actual!$F8:G8),AVERAGE(CY_Actual!$F8:G8)),"")</f>
        <v>1823.8916666666669</v>
      </c>
      <c r="H8" s="52">
        <f>IFERROR(IF(INDEX(Metrics!$G$6:$G$26,MATCH(CY_Actual_Cumulative!$D8,Metrics!$D$6:$D$26,0))=Calc!$K$8,SUM(CY_Actual!$F8:H8),AVERAGE(CY_Actual!$F8:H8)),"")</f>
        <v>1760.7498333333335</v>
      </c>
      <c r="I8" s="52">
        <f>IFERROR(IF(INDEX(Metrics!$G$6:$G$26,MATCH(CY_Actual_Cumulative!$D8,Metrics!$D$6:$D$26,0))=Calc!$K$8,SUM(CY_Actual!$F8:I8),AVERAGE(CY_Actual!$F8:I8)),"")</f>
        <v>1737.3512475000002</v>
      </c>
      <c r="J8" s="52">
        <f>IFERROR(IF(INDEX(Metrics!$G$6:$G$26,MATCH(CY_Actual_Cumulative!$D8,Metrics!$D$6:$D$26,0))=Calc!$K$8,SUM(CY_Actual!$F8:J8),AVERAGE(CY_Actual!$F8:J8)),"")</f>
        <v>1726.6464069799999</v>
      </c>
      <c r="K8" s="52">
        <f>IFERROR(IF(INDEX(Metrics!$G$6:$G$26,MATCH(CY_Actual_Cumulative!$D8,Metrics!$D$6:$D$26,0))=Calc!$K$8,SUM(CY_Actual!$F8:K8),AVERAGE(CY_Actual!$F8:K8)),"")</f>
        <v>1719.5098466333336</v>
      </c>
      <c r="L8" s="54">
        <f>IFERROR(IF(INDEX(Metrics!$G$6:$G$26,MATCH(CY_Actual_Cumulative!$D8,Metrics!$D$6:$D$26,0))=Calc!$K$8,SUM(CY_Actual!$F8:L8),AVERAGE(CY_Actual!$F8:L8)),"")</f>
        <v>1719.5098466333336</v>
      </c>
      <c r="M8" s="54">
        <f>IFERROR(IF(INDEX(Metrics!$G$6:$G$26,MATCH(CY_Actual_Cumulative!$D8,Metrics!$D$6:$D$26,0))=Calc!$K$8,SUM(CY_Actual!$F8:M8),AVERAGE(CY_Actual!$F8:M8)),"")</f>
        <v>1719.5098466333336</v>
      </c>
      <c r="N8" s="54">
        <f>IFERROR(IF(INDEX(Metrics!$G$6:$G$26,MATCH(CY_Actual_Cumulative!$D8,Metrics!$D$6:$D$26,0))=Calc!$K$8,SUM(CY_Actual!$F8:N8),AVERAGE(CY_Actual!$F8:N8)),"")</f>
        <v>1719.5098466333336</v>
      </c>
      <c r="O8" s="54">
        <f>IFERROR(IF(INDEX(Metrics!$G$6:$G$26,MATCH(CY_Actual_Cumulative!$D8,Metrics!$D$6:$D$26,0))=Calc!$K$8,SUM(CY_Actual!$F8:O8),AVERAGE(CY_Actual!$F8:O8)),"")</f>
        <v>1719.5098466333336</v>
      </c>
      <c r="P8" s="54">
        <f>IFERROR(IF(INDEX(Metrics!$G$6:$G$26,MATCH(CY_Actual_Cumulative!$D8,Metrics!$D$6:$D$26,0))=Calc!$K$8,SUM(CY_Actual!$F8:P8),AVERAGE(CY_Actual!$F8:P8)),"")</f>
        <v>1719.5098466333336</v>
      </c>
      <c r="Q8" s="87">
        <f>IFERROR(IF(INDEX(Metrics!$G$6:$G$26,MATCH(CY_Actual_Cumulative!$D8,Metrics!$D$6:$D$26,0))=Calc!$K$8,SUM(CY_Actual!$F8:Q8),AVERAGE(CY_Actual!$F8:Q8)),"")</f>
        <v>1719.5098466333336</v>
      </c>
    </row>
    <row r="9" spans="1:17" x14ac:dyDescent="0.25">
      <c r="A9" s="3"/>
      <c r="B9" s="71">
        <f>IFERROR(IF(LEN(INDEX(Metrics!$B$6:$E$26,ROW($A9)-ROW($A$5),MATCH(B$5,Metrics!$B$5:$E$5,0)))=0,"",INDEX(Metrics!$B$6:$E$26,ROW($A9)-ROW($A$5),MATCH(B$5,Metrics!$B$5:$E$5,0))),"")</f>
        <v>104</v>
      </c>
      <c r="C9" s="192" t="str">
        <f>IFERROR(IF(LEN(INDEX(Metrics!$B$6:$E$26,ROW($A9)-ROW($A$5),MATCH(C$5,Metrics!$B$5:$E$5,0)))=0,"",INDEX(Metrics!$B$6:$E$26,ROW($A9)-ROW($A$5),MATCH(C$5,Metrics!$B$5:$E$5,0))),"")</f>
        <v>Customers</v>
      </c>
      <c r="D9" s="192" t="str">
        <f>IFERROR(IF(LEN(INDEX(Metrics!$B$6:$E$26,ROW($A9)-ROW($A$5),MATCH(D$5,Metrics!$B$5:$E$5,0)))=0,"",INDEX(Metrics!$B$6:$E$26,ROW($A9)-ROW($A$5),MATCH(D$5,Metrics!$B$5:$E$5,0))),"")</f>
        <v>Avg. Customer Profitability</v>
      </c>
      <c r="E9" s="42" t="str">
        <f>IFERROR(IF(LEN(INDEX(Metrics!$B$6:$E$26,ROW($A9)-ROW($A$5),MATCH(E$5,Metrics!$B$5:$E$5,0)))=0,"",INDEX(Metrics!$B$6:$E$26,ROW($A9)-ROW($A$5),MATCH(E$5,Metrics!$B$5:$E$5,0))),"")</f>
        <v>USD</v>
      </c>
      <c r="F9" s="52">
        <f>IFERROR(IF(INDEX(Metrics!$G$6:$G$26,MATCH(CY_Actual_Cumulative!$D9,Metrics!$D$6:$D$26,0))=Calc!$K$8,SUM(CY_Actual!$F9:F9),AVERAGE(CY_Actual!$F9:F9)),"")</f>
        <v>28</v>
      </c>
      <c r="G9" s="52">
        <f>IFERROR(IF(INDEX(Metrics!$G$6:$G$26,MATCH(CY_Actual_Cumulative!$D9,Metrics!$D$6:$D$26,0))=Calc!$K$8,SUM(CY_Actual!$F9:G9),AVERAGE(CY_Actual!$F9:G9)),"")</f>
        <v>28</v>
      </c>
      <c r="H9" s="52">
        <f>IFERROR(IF(INDEX(Metrics!$G$6:$G$26,MATCH(CY_Actual_Cumulative!$D9,Metrics!$D$6:$D$26,0))=Calc!$K$8,SUM(CY_Actual!$F9:H9),AVERAGE(CY_Actual!$F9:H9)),"")</f>
        <v>28.666666666666668</v>
      </c>
      <c r="I9" s="52">
        <f>IFERROR(IF(INDEX(Metrics!$G$6:$G$26,MATCH(CY_Actual_Cumulative!$D9,Metrics!$D$6:$D$26,0))=Calc!$K$8,SUM(CY_Actual!$F9:I9),AVERAGE(CY_Actual!$F9:I9)),"")</f>
        <v>28.75</v>
      </c>
      <c r="J9" s="52">
        <f>IFERROR(IF(INDEX(Metrics!$G$6:$G$26,MATCH(CY_Actual_Cumulative!$D9,Metrics!$D$6:$D$26,0))=Calc!$K$8,SUM(CY_Actual!$F9:J9),AVERAGE(CY_Actual!$F9:J9)),"")</f>
        <v>28.4</v>
      </c>
      <c r="K9" s="52">
        <f>IFERROR(IF(INDEX(Metrics!$G$6:$G$26,MATCH(CY_Actual_Cumulative!$D9,Metrics!$D$6:$D$26,0))=Calc!$K$8,SUM(CY_Actual!$F9:K9),AVERAGE(CY_Actual!$F9:K9)),"")</f>
        <v>28.333333333333332</v>
      </c>
      <c r="L9" s="52">
        <f>IFERROR(IF(INDEX(Metrics!$G$6:$G$26,MATCH(CY_Actual_Cumulative!$D9,Metrics!$D$6:$D$26,0))=Calc!$K$8,SUM(CY_Actual!$F9:L9),AVERAGE(CY_Actual!$F9:L9)),"")</f>
        <v>28.333333333333332</v>
      </c>
      <c r="M9" s="52">
        <f>IFERROR(IF(INDEX(Metrics!$G$6:$G$26,MATCH(CY_Actual_Cumulative!$D9,Metrics!$D$6:$D$26,0))=Calc!$K$8,SUM(CY_Actual!$F9:M9),AVERAGE(CY_Actual!$F9:M9)),"")</f>
        <v>28.333333333333332</v>
      </c>
      <c r="N9" s="52">
        <f>IFERROR(IF(INDEX(Metrics!$G$6:$G$26,MATCH(CY_Actual_Cumulative!$D9,Metrics!$D$6:$D$26,0))=Calc!$K$8,SUM(CY_Actual!$F9:N9),AVERAGE(CY_Actual!$F9:N9)),"")</f>
        <v>28.333333333333332</v>
      </c>
      <c r="O9" s="52">
        <f>IFERROR(IF(INDEX(Metrics!$G$6:$G$26,MATCH(CY_Actual_Cumulative!$D9,Metrics!$D$6:$D$26,0))=Calc!$K$8,SUM(CY_Actual!$F9:O9),AVERAGE(CY_Actual!$F9:O9)),"")</f>
        <v>28.333333333333332</v>
      </c>
      <c r="P9" s="52">
        <f>IFERROR(IF(INDEX(Metrics!$G$6:$G$26,MATCH(CY_Actual_Cumulative!$D9,Metrics!$D$6:$D$26,0))=Calc!$K$8,SUM(CY_Actual!$F9:P9),AVERAGE(CY_Actual!$F9:P9)),"")</f>
        <v>28.333333333333332</v>
      </c>
      <c r="Q9" s="84">
        <f>IFERROR(IF(INDEX(Metrics!$G$6:$G$26,MATCH(CY_Actual_Cumulative!$D9,Metrics!$D$6:$D$26,0))=Calc!$K$8,SUM(CY_Actual!$F9:Q9),AVERAGE(CY_Actual!$F9:Q9)),"")</f>
        <v>28.333333333333332</v>
      </c>
    </row>
    <row r="10" spans="1:17" x14ac:dyDescent="0.25">
      <c r="A10" s="3"/>
      <c r="B10" s="71">
        <f>IFERROR(IF(LEN(INDEX(Metrics!$B$6:$E$26,ROW($A10)-ROW($A$5),MATCH(B$5,Metrics!$B$5:$E$5,0)))=0,"",INDEX(Metrics!$B$6:$E$26,ROW($A10)-ROW($A$5),MATCH(B$5,Metrics!$B$5:$E$5,0))),"")</f>
        <v>105</v>
      </c>
      <c r="C10" s="192" t="str">
        <f>IFERROR(IF(LEN(INDEX(Metrics!$B$6:$E$26,ROW($A10)-ROW($A$5),MATCH(C$5,Metrics!$B$5:$E$5,0)))=0,"",INDEX(Metrics!$B$6:$E$26,ROW($A10)-ROW($A$5),MATCH(C$5,Metrics!$B$5:$E$5,0))),"")</f>
        <v>Customers</v>
      </c>
      <c r="D10" s="192" t="str">
        <f>IFERROR(IF(LEN(INDEX(Metrics!$B$6:$E$26,ROW($A10)-ROW($A$5),MATCH(D$5,Metrics!$B$5:$E$5,0)))=0,"",INDEX(Metrics!$B$6:$E$26,ROW($A10)-ROW($A$5),MATCH(D$5,Metrics!$B$5:$E$5,0))),"")</f>
        <v>Customer Retention Ratio</v>
      </c>
      <c r="E10" s="42" t="str">
        <f>IFERROR(IF(LEN(INDEX(Metrics!$B$6:$E$26,ROW($A10)-ROW($A$5),MATCH(E$5,Metrics!$B$5:$E$5,0)))=0,"",INDEX(Metrics!$B$6:$E$26,ROW($A10)-ROW($A$5),MATCH(E$5,Metrics!$B$5:$E$5,0))),"")</f>
        <v>%</v>
      </c>
      <c r="F10" s="50">
        <f>IFERROR(IF(INDEX(Metrics!$G$6:$G$26,MATCH(CY_Actual_Cumulative!$D10,Metrics!$D$6:$D$26,0))=Calc!$K$8,SUM(CY_Actual!$F10:F10),AVERAGE(CY_Actual!$F10:F10)),"")</f>
        <v>0.22071699626666674</v>
      </c>
      <c r="G10" s="50">
        <f>IFERROR(IF(INDEX(Metrics!$G$6:$G$26,MATCH(CY_Actual_Cumulative!$D10,Metrics!$D$6:$D$26,0))=Calc!$K$8,SUM(CY_Actual!$F10:G10),AVERAGE(CY_Actual!$F10:G10)),"")</f>
        <v>0.22071699626666674</v>
      </c>
      <c r="H10" s="50">
        <f>IFERROR(IF(INDEX(Metrics!$G$6:$G$26,MATCH(CY_Actual_Cumulative!$D10,Metrics!$D$6:$D$26,0))=Calc!$K$8,SUM(CY_Actual!$F10:H10),AVERAGE(CY_Actual!$F10:H10)),"")</f>
        <v>0.22586705951288896</v>
      </c>
      <c r="I10" s="50">
        <f>IFERROR(IF(INDEX(Metrics!$G$6:$G$26,MATCH(CY_Actual_Cumulative!$D10,Metrics!$D$6:$D$26,0))=Calc!$K$8,SUM(CY_Actual!$F10:I10),AVERAGE(CY_Actual!$F10:I10)),"")</f>
        <v>0.22785167317098673</v>
      </c>
      <c r="J10" s="50">
        <f>IFERROR(IF(INDEX(Metrics!$G$6:$G$26,MATCH(CY_Actual_Cumulative!$D10,Metrics!$D$6:$D$26,0))=Calc!$K$8,SUM(CY_Actual!$F10:J10),AVERAGE(CY_Actual!$F10:J10)),"")</f>
        <v>0.22483394211123037</v>
      </c>
      <c r="K10" s="50">
        <f>IFERROR(IF(INDEX(Metrics!$G$6:$G$26,MATCH(CY_Actual_Cumulative!$D10,Metrics!$D$6:$D$26,0))=Calc!$K$8,SUM(CY_Actual!$F10:K10),AVERAGE(CY_Actual!$F10:K10)),"")</f>
        <v>0.2253043566132352</v>
      </c>
      <c r="L10" s="51">
        <f>IFERROR(IF(INDEX(Metrics!$G$6:$G$26,MATCH(CY_Actual_Cumulative!$D10,Metrics!$D$6:$D$26,0))=Calc!$K$8,SUM(CY_Actual!$F10:L10),AVERAGE(CY_Actual!$F10:L10)),"")</f>
        <v>0.2253043566132352</v>
      </c>
      <c r="M10" s="51">
        <f>IFERROR(IF(INDEX(Metrics!$G$6:$G$26,MATCH(CY_Actual_Cumulative!$D10,Metrics!$D$6:$D$26,0))=Calc!$K$8,SUM(CY_Actual!$F10:M10),AVERAGE(CY_Actual!$F10:M10)),"")</f>
        <v>0.2253043566132352</v>
      </c>
      <c r="N10" s="51">
        <f>IFERROR(IF(INDEX(Metrics!$G$6:$G$26,MATCH(CY_Actual_Cumulative!$D10,Metrics!$D$6:$D$26,0))=Calc!$K$8,SUM(CY_Actual!$F10:N10),AVERAGE(CY_Actual!$F10:N10)),"")</f>
        <v>0.2253043566132352</v>
      </c>
      <c r="O10" s="51">
        <f>IFERROR(IF(INDEX(Metrics!$G$6:$G$26,MATCH(CY_Actual_Cumulative!$D10,Metrics!$D$6:$D$26,0))=Calc!$K$8,SUM(CY_Actual!$F10:O10),AVERAGE(CY_Actual!$F10:O10)),"")</f>
        <v>0.2253043566132352</v>
      </c>
      <c r="P10" s="51">
        <f>IFERROR(IF(INDEX(Metrics!$G$6:$G$26,MATCH(CY_Actual_Cumulative!$D10,Metrics!$D$6:$D$26,0))=Calc!$K$8,SUM(CY_Actual!$F10:P10),AVERAGE(CY_Actual!$F10:P10)),"")</f>
        <v>0.2253043566132352</v>
      </c>
      <c r="Q10" s="83">
        <f>IFERROR(IF(INDEX(Metrics!$G$6:$G$26,MATCH(CY_Actual_Cumulative!$D10,Metrics!$D$6:$D$26,0))=Calc!$K$8,SUM(CY_Actual!$F10:Q10),AVERAGE(CY_Actual!$F10:Q10)),"")</f>
        <v>0.2253043566132352</v>
      </c>
    </row>
    <row r="11" spans="1:17" x14ac:dyDescent="0.25">
      <c r="A11" s="3"/>
      <c r="B11" s="71">
        <f>IFERROR(IF(LEN(INDEX(Metrics!$B$6:$E$26,ROW($A11)-ROW($A$5),MATCH(B$5,Metrics!$B$5:$E$5,0)))=0,"",INDEX(Metrics!$B$6:$E$26,ROW($A11)-ROW($A$5),MATCH(B$5,Metrics!$B$5:$E$5,0))),"")</f>
        <v>106</v>
      </c>
      <c r="C11" s="192" t="str">
        <f>IFERROR(IF(LEN(INDEX(Metrics!$B$6:$E$26,ROW($A11)-ROW($A$5),MATCH(C$5,Metrics!$B$5:$E$5,0)))=0,"",INDEX(Metrics!$B$6:$E$26,ROW($A11)-ROW($A$5),MATCH(C$5,Metrics!$B$5:$E$5,0))),"")</f>
        <v>Customers</v>
      </c>
      <c r="D11" s="192" t="str">
        <f>IFERROR(IF(LEN(INDEX(Metrics!$B$6:$E$26,ROW($A11)-ROW($A$5),MATCH(D$5,Metrics!$B$5:$E$5,0)))=0,"",INDEX(Metrics!$B$6:$E$26,ROW($A11)-ROW($A$5),MATCH(D$5,Metrics!$B$5:$E$5,0))),"")</f>
        <v>Conversion Rate</v>
      </c>
      <c r="E11" s="42" t="str">
        <f>IFERROR(IF(LEN(INDEX(Metrics!$B$6:$E$26,ROW($A11)-ROW($A$5),MATCH(E$5,Metrics!$B$5:$E$5,0)))=0,"",INDEX(Metrics!$B$6:$E$26,ROW($A11)-ROW($A$5),MATCH(E$5,Metrics!$B$5:$E$5,0))),"")</f>
        <v>%</v>
      </c>
      <c r="F11" s="50">
        <f>IFERROR(IF(INDEX(Metrics!$G$6:$G$26,MATCH(CY_Actual_Cumulative!$D11,Metrics!$D$6:$D$26,0))=Calc!$K$8,SUM(CY_Actual!$F11:F11),AVERAGE(CY_Actual!$F11:F11)),"")</f>
        <v>0.17657359701333342</v>
      </c>
      <c r="G11" s="50">
        <f>IFERROR(IF(INDEX(Metrics!$G$6:$G$26,MATCH(CY_Actual_Cumulative!$D11,Metrics!$D$6:$D$26,0))=Calc!$K$8,SUM(CY_Actual!$F11:G11),AVERAGE(CY_Actual!$F11:G11)),"")</f>
        <v>0.17657359701333342</v>
      </c>
      <c r="H11" s="50">
        <f>IFERROR(IF(INDEX(Metrics!$G$6:$G$26,MATCH(CY_Actual_Cumulative!$D11,Metrics!$D$6:$D$26,0))=Calc!$K$8,SUM(CY_Actual!$F11:H11),AVERAGE(CY_Actual!$F11:H11)),"")</f>
        <v>0.18069364761031118</v>
      </c>
      <c r="I11" s="50">
        <f>IFERROR(IF(INDEX(Metrics!$G$6:$G$26,MATCH(CY_Actual_Cumulative!$D11,Metrics!$D$6:$D$26,0))=Calc!$K$8,SUM(CY_Actual!$F11:I11),AVERAGE(CY_Actual!$F11:I11)),"")</f>
        <v>0.18228133853678941</v>
      </c>
      <c r="J11" s="50">
        <f>IFERROR(IF(INDEX(Metrics!$G$6:$G$26,MATCH(CY_Actual_Cumulative!$D11,Metrics!$D$6:$D$26,0))=Calc!$K$8,SUM(CY_Actual!$F11:J11),AVERAGE(CY_Actual!$F11:J11)),"")</f>
        <v>0.17986715368898429</v>
      </c>
      <c r="K11" s="50">
        <f>IFERROR(IF(INDEX(Metrics!$G$6:$G$26,MATCH(CY_Actual_Cumulative!$D11,Metrics!$D$6:$D$26,0))=Calc!$K$8,SUM(CY_Actual!$F11:K11),AVERAGE(CY_Actual!$F11:K11)),"")</f>
        <v>0.18024348529058817</v>
      </c>
      <c r="L11" s="51">
        <f>IFERROR(IF(INDEX(Metrics!$G$6:$G$26,MATCH(CY_Actual_Cumulative!$D11,Metrics!$D$6:$D$26,0))=Calc!$K$8,SUM(CY_Actual!$F11:L11),AVERAGE(CY_Actual!$F11:L11)),"")</f>
        <v>0.18024348529058817</v>
      </c>
      <c r="M11" s="51">
        <f>IFERROR(IF(INDEX(Metrics!$G$6:$G$26,MATCH(CY_Actual_Cumulative!$D11,Metrics!$D$6:$D$26,0))=Calc!$K$8,SUM(CY_Actual!$F11:M11),AVERAGE(CY_Actual!$F11:M11)),"")</f>
        <v>0.18024348529058817</v>
      </c>
      <c r="N11" s="51">
        <f>IFERROR(IF(INDEX(Metrics!$G$6:$G$26,MATCH(CY_Actual_Cumulative!$D11,Metrics!$D$6:$D$26,0))=Calc!$K$8,SUM(CY_Actual!$F11:N11),AVERAGE(CY_Actual!$F11:N11)),"")</f>
        <v>0.18024348529058817</v>
      </c>
      <c r="O11" s="51">
        <f>IFERROR(IF(INDEX(Metrics!$G$6:$G$26,MATCH(CY_Actual_Cumulative!$D11,Metrics!$D$6:$D$26,0))=Calc!$K$8,SUM(CY_Actual!$F11:O11),AVERAGE(CY_Actual!$F11:O11)),"")</f>
        <v>0.18024348529058817</v>
      </c>
      <c r="P11" s="51">
        <f>IFERROR(IF(INDEX(Metrics!$G$6:$G$26,MATCH(CY_Actual_Cumulative!$D11,Metrics!$D$6:$D$26,0))=Calc!$K$8,SUM(CY_Actual!$F11:P11),AVERAGE(CY_Actual!$F11:P11)),"")</f>
        <v>0.18024348529058817</v>
      </c>
      <c r="Q11" s="83">
        <f>IFERROR(IF(INDEX(Metrics!$G$6:$G$26,MATCH(CY_Actual_Cumulative!$D11,Metrics!$D$6:$D$26,0))=Calc!$K$8,SUM(CY_Actual!$F11:Q11),AVERAGE(CY_Actual!$F11:Q11)),"")</f>
        <v>0.18024348529058817</v>
      </c>
    </row>
    <row r="12" spans="1:17" x14ac:dyDescent="0.25">
      <c r="A12" s="3"/>
      <c r="B12" s="71">
        <f>IFERROR(IF(LEN(INDEX(Metrics!$B$6:$E$26,ROW($A12)-ROW($A$5),MATCH(B$5,Metrics!$B$5:$E$5,0)))=0,"",INDEX(Metrics!$B$6:$E$26,ROW($A12)-ROW($A$5),MATCH(B$5,Metrics!$B$5:$E$5,0))),"")</f>
        <v>107</v>
      </c>
      <c r="C12" s="192" t="str">
        <f>IFERROR(IF(LEN(INDEX(Metrics!$B$6:$E$26,ROW($A12)-ROW($A$5),MATCH(C$5,Metrics!$B$5:$E$5,0)))=0,"",INDEX(Metrics!$B$6:$E$26,ROW($A12)-ROW($A$5),MATCH(C$5,Metrics!$B$5:$E$5,0))),"")</f>
        <v>Customers</v>
      </c>
      <c r="D12" s="192" t="str">
        <f>IFERROR(IF(LEN(INDEX(Metrics!$B$6:$E$26,ROW($A12)-ROW($A$5),MATCH(D$5,Metrics!$B$5:$E$5,0)))=0,"",INDEX(Metrics!$B$6:$E$26,ROW($A12)-ROW($A$5),MATCH(D$5,Metrics!$B$5:$E$5,0))),"")</f>
        <v>Sales Realization</v>
      </c>
      <c r="E12" s="42" t="str">
        <f>IFERROR(IF(LEN(INDEX(Metrics!$B$6:$E$26,ROW($A12)-ROW($A$5),MATCH(E$5,Metrics!$B$5:$E$5,0)))=0,"",INDEX(Metrics!$B$6:$E$26,ROW($A12)-ROW($A$5),MATCH(E$5,Metrics!$B$5:$E$5,0))),"")</f>
        <v>%</v>
      </c>
      <c r="F12" s="50">
        <f>IFERROR(IF(INDEX(Metrics!$G$6:$G$26,MATCH(CY_Actual_Cumulative!$D12,Metrics!$D$6:$D$26,0))=Calc!$K$8,SUM(CY_Actual!$F12:F12),AVERAGE(CY_Actual!$F12:F12)),"")</f>
        <v>0.91</v>
      </c>
      <c r="G12" s="50">
        <f>IFERROR(IF(INDEX(Metrics!$G$6:$G$26,MATCH(CY_Actual_Cumulative!$D12,Metrics!$D$6:$D$26,0))=Calc!$K$8,SUM(CY_Actual!$F12:G12),AVERAGE(CY_Actual!$F12:G12)),"")</f>
        <v>0.89180000000000004</v>
      </c>
      <c r="H12" s="50">
        <f>IFERROR(IF(INDEX(Metrics!$G$6:$G$26,MATCH(CY_Actual_Cumulative!$D12,Metrics!$D$6:$D$26,0))=Calc!$K$8,SUM(CY_Actual!$F12:H12),AVERAGE(CY_Actual!$F12:H12)),"")</f>
        <v>0.89155733333333342</v>
      </c>
      <c r="I12" s="50">
        <f>IFERROR(IF(INDEX(Metrics!$G$6:$G$26,MATCH(CY_Actual_Cumulative!$D12,Metrics!$D$6:$D$26,0))=Calc!$K$8,SUM(CY_Actual!$F12:I12),AVERAGE(CY_Actual!$F12:I12)),"")</f>
        <v>0.88475296000000003</v>
      </c>
      <c r="J12" s="50">
        <f>IFERROR(IF(INDEX(Metrics!$G$6:$G$26,MATCH(CY_Actual_Cumulative!$D12,Metrics!$D$6:$D$26,0))=Calc!$K$8,SUM(CY_Actual!$F12:J12),AVERAGE(CY_Actual!$F12:J12)),"")</f>
        <v>0.88239901568000012</v>
      </c>
      <c r="K12" s="50">
        <f>IFERROR(IF(INDEX(Metrics!$G$6:$G$26,MATCH(CY_Actual_Cumulative!$D12,Metrics!$D$6:$D$26,0))=Calc!$K$8,SUM(CY_Actual!$F12:K12),AVERAGE(CY_Actual!$F12:K12)),"")</f>
        <v>0.87937474740266675</v>
      </c>
      <c r="L12" s="50">
        <f>IFERROR(IF(INDEX(Metrics!$G$6:$G$26,MATCH(CY_Actual_Cumulative!$D12,Metrics!$D$6:$D$26,0))=Calc!$K$8,SUM(CY_Actual!$F12:L12),AVERAGE(CY_Actual!$F12:L12)),"")</f>
        <v>0.87937474740266675</v>
      </c>
      <c r="M12" s="50">
        <f>IFERROR(IF(INDEX(Metrics!$G$6:$G$26,MATCH(CY_Actual_Cumulative!$D12,Metrics!$D$6:$D$26,0))=Calc!$K$8,SUM(CY_Actual!$F12:M12),AVERAGE(CY_Actual!$F12:M12)),"")</f>
        <v>0.87937474740266675</v>
      </c>
      <c r="N12" s="50">
        <f>IFERROR(IF(INDEX(Metrics!$G$6:$G$26,MATCH(CY_Actual_Cumulative!$D12,Metrics!$D$6:$D$26,0))=Calc!$K$8,SUM(CY_Actual!$F12:N12),AVERAGE(CY_Actual!$F12:N12)),"")</f>
        <v>0.87937474740266675</v>
      </c>
      <c r="O12" s="50">
        <f>IFERROR(IF(INDEX(Metrics!$G$6:$G$26,MATCH(CY_Actual_Cumulative!$D12,Metrics!$D$6:$D$26,0))=Calc!$K$8,SUM(CY_Actual!$F12:O12),AVERAGE(CY_Actual!$F12:O12)),"")</f>
        <v>0.87937474740266675</v>
      </c>
      <c r="P12" s="50">
        <f>IFERROR(IF(INDEX(Metrics!$G$6:$G$26,MATCH(CY_Actual_Cumulative!$D12,Metrics!$D$6:$D$26,0))=Calc!$K$8,SUM(CY_Actual!$F12:P12),AVERAGE(CY_Actual!$F12:P12)),"")</f>
        <v>0.87937474740266675</v>
      </c>
      <c r="Q12" s="88">
        <f>IFERROR(IF(INDEX(Metrics!$G$6:$G$26,MATCH(CY_Actual_Cumulative!$D12,Metrics!$D$6:$D$26,0))=Calc!$K$8,SUM(CY_Actual!$F12:Q12),AVERAGE(CY_Actual!$F12:Q12)),"")</f>
        <v>0.87937474740266675</v>
      </c>
    </row>
    <row r="13" spans="1:17" x14ac:dyDescent="0.25">
      <c r="A13" s="3"/>
      <c r="B13" s="71">
        <f>IFERROR(IF(LEN(INDEX(Metrics!$B$6:$E$26,ROW($A13)-ROW($A$5),MATCH(B$5,Metrics!$B$5:$E$5,0)))=0,"",INDEX(Metrics!$B$6:$E$26,ROW($A13)-ROW($A$5),MATCH(B$5,Metrics!$B$5:$E$5,0))),"")</f>
        <v>108</v>
      </c>
      <c r="C13" s="192" t="str">
        <f>IFERROR(IF(LEN(INDEX(Metrics!$B$6:$E$26,ROW($A13)-ROW($A$5),MATCH(C$5,Metrics!$B$5:$E$5,0)))=0,"",INDEX(Metrics!$B$6:$E$26,ROW($A13)-ROW($A$5),MATCH(C$5,Metrics!$B$5:$E$5,0))),"")</f>
        <v>Customers</v>
      </c>
      <c r="D13" s="192" t="str">
        <f>IFERROR(IF(LEN(INDEX(Metrics!$B$6:$E$26,ROW($A13)-ROW($A$5),MATCH(D$5,Metrics!$B$5:$E$5,0)))=0,"",INDEX(Metrics!$B$6:$E$26,ROW($A13)-ROW($A$5),MATCH(D$5,Metrics!$B$5:$E$5,0))),"")</f>
        <v>Relative Market Share</v>
      </c>
      <c r="E13" s="42" t="str">
        <f>IFERROR(IF(LEN(INDEX(Metrics!$B$6:$E$26,ROW($A13)-ROW($A$5),MATCH(E$5,Metrics!$B$5:$E$5,0)))=0,"",INDEX(Metrics!$B$6:$E$26,ROW($A13)-ROW($A$5),MATCH(E$5,Metrics!$B$5:$E$5,0))),"")</f>
        <v>%</v>
      </c>
      <c r="F13" s="51">
        <f>IFERROR(IF(INDEX(Metrics!$G$6:$G$26,MATCH(CY_Actual_Cumulative!$D13,Metrics!$D$6:$D$26,0))=Calc!$K$8,SUM(CY_Actual!$F13:F13),AVERAGE(CY_Actual!$F13:F13)),"")</f>
        <v>0.14125887761066674</v>
      </c>
      <c r="G13" s="51">
        <f>IFERROR(IF(INDEX(Metrics!$G$6:$G$26,MATCH(CY_Actual_Cumulative!$D13,Metrics!$D$6:$D$26,0))=Calc!$K$8,SUM(CY_Actual!$F13:G13),AVERAGE(CY_Actual!$F13:G13)),"")</f>
        <v>0.14125887761066674</v>
      </c>
      <c r="H13" s="51">
        <f>IFERROR(IF(INDEX(Metrics!$G$6:$G$26,MATCH(CY_Actual_Cumulative!$D13,Metrics!$D$6:$D$26,0))=Calc!$K$8,SUM(CY_Actual!$F13:H13),AVERAGE(CY_Actual!$F13:H13)),"")</f>
        <v>0.14455491808824897</v>
      </c>
      <c r="I13" s="51">
        <f>IFERROR(IF(INDEX(Metrics!$G$6:$G$26,MATCH(CY_Actual_Cumulative!$D13,Metrics!$D$6:$D$26,0))=Calc!$K$8,SUM(CY_Actual!$F13:I13),AVERAGE(CY_Actual!$F13:I13)),"")</f>
        <v>0.14582507082943155</v>
      </c>
      <c r="J13" s="51">
        <f>IFERROR(IF(INDEX(Metrics!$G$6:$G$26,MATCH(CY_Actual_Cumulative!$D13,Metrics!$D$6:$D$26,0))=Calc!$K$8,SUM(CY_Actual!$F13:J13),AVERAGE(CY_Actual!$F13:J13)),"")</f>
        <v>0.14389372295118746</v>
      </c>
      <c r="K13" s="51">
        <f>IFERROR(IF(INDEX(Metrics!$G$6:$G$26,MATCH(CY_Actual_Cumulative!$D13,Metrics!$D$6:$D$26,0))=Calc!$K$8,SUM(CY_Actual!$F13:K13),AVERAGE(CY_Actual!$F13:K13)),"")</f>
        <v>0.14419478823247056</v>
      </c>
      <c r="L13" s="51">
        <f>IFERROR(IF(INDEX(Metrics!$G$6:$G$26,MATCH(CY_Actual_Cumulative!$D13,Metrics!$D$6:$D$26,0))=Calc!$K$8,SUM(CY_Actual!$F13:L13),AVERAGE(CY_Actual!$F13:L13)),"")</f>
        <v>0.14419478823247056</v>
      </c>
      <c r="M13" s="51">
        <f>IFERROR(IF(INDEX(Metrics!$G$6:$G$26,MATCH(CY_Actual_Cumulative!$D13,Metrics!$D$6:$D$26,0))=Calc!$K$8,SUM(CY_Actual!$F13:M13),AVERAGE(CY_Actual!$F13:M13)),"")</f>
        <v>0.14419478823247056</v>
      </c>
      <c r="N13" s="51">
        <f>IFERROR(IF(INDEX(Metrics!$G$6:$G$26,MATCH(CY_Actual_Cumulative!$D13,Metrics!$D$6:$D$26,0))=Calc!$K$8,SUM(CY_Actual!$F13:N13),AVERAGE(CY_Actual!$F13:N13)),"")</f>
        <v>0.14419478823247056</v>
      </c>
      <c r="O13" s="51">
        <f>IFERROR(IF(INDEX(Metrics!$G$6:$G$26,MATCH(CY_Actual_Cumulative!$D13,Metrics!$D$6:$D$26,0))=Calc!$K$8,SUM(CY_Actual!$F13:O13),AVERAGE(CY_Actual!$F13:O13)),"")</f>
        <v>0.14419478823247056</v>
      </c>
      <c r="P13" s="51">
        <f>IFERROR(IF(INDEX(Metrics!$G$6:$G$26,MATCH(CY_Actual_Cumulative!$D13,Metrics!$D$6:$D$26,0))=Calc!$K$8,SUM(CY_Actual!$F13:P13),AVERAGE(CY_Actual!$F13:P13)),"")</f>
        <v>0.14419478823247056</v>
      </c>
      <c r="Q13" s="83">
        <f>IFERROR(IF(INDEX(Metrics!$G$6:$G$26,MATCH(CY_Actual_Cumulative!$D13,Metrics!$D$6:$D$26,0))=Calc!$K$8,SUM(CY_Actual!$F13:Q13),AVERAGE(CY_Actual!$F13:Q13)),"")</f>
        <v>0.14419478823247056</v>
      </c>
    </row>
    <row r="14" spans="1:17" x14ac:dyDescent="0.25">
      <c r="A14" s="3"/>
      <c r="B14" s="71">
        <f>IFERROR(IF(LEN(INDEX(Metrics!$B$6:$E$26,ROW($A14)-ROW($A$5),MATCH(B$5,Metrics!$B$5:$E$5,0)))=0,"",INDEX(Metrics!$B$6:$E$26,ROW($A14)-ROW($A$5),MATCH(B$5,Metrics!$B$5:$E$5,0))),"")</f>
        <v>109</v>
      </c>
      <c r="C14" s="192" t="str">
        <f>IFERROR(IF(LEN(INDEX(Metrics!$B$6:$E$26,ROW($A14)-ROW($A$5),MATCH(C$5,Metrics!$B$5:$E$5,0)))=0,"",INDEX(Metrics!$B$6:$E$26,ROW($A14)-ROW($A$5),MATCH(C$5,Metrics!$B$5:$E$5,0))),"")</f>
        <v>Customers</v>
      </c>
      <c r="D14" s="192" t="str">
        <f>IFERROR(IF(LEN(INDEX(Metrics!$B$6:$E$26,ROW($A14)-ROW($A$5),MATCH(D$5,Metrics!$B$5:$E$5,0)))=0,"",INDEX(Metrics!$B$6:$E$26,ROW($A14)-ROW($A$5),MATCH(D$5,Metrics!$B$5:$E$5,0))),"")</f>
        <v/>
      </c>
      <c r="E14" s="42" t="str">
        <f>IFERROR(IF(LEN(INDEX(Metrics!$B$6:$E$26,ROW($A14)-ROW($A$5),MATCH(E$5,Metrics!$B$5:$E$5,0)))=0,"",INDEX(Metrics!$B$6:$E$26,ROW($A14)-ROW($A$5),MATCH(E$5,Metrics!$B$5:$E$5,0))),"")</f>
        <v/>
      </c>
      <c r="F14" s="53" t="str">
        <f>IFERROR(IF(INDEX(Metrics!$G$6:$G$26,MATCH(CY_Actual_Cumulative!$D14,Metrics!$D$6:$D$26,0))=Calc!$K$8,SUM(CY_Actual!$F14:F14),AVERAGE(CY_Actual!$F14:F14)),"")</f>
        <v/>
      </c>
      <c r="G14" s="53" t="str">
        <f>IFERROR(IF(INDEX(Metrics!$G$6:$G$26,MATCH(CY_Actual_Cumulative!$D14,Metrics!$D$6:$D$26,0))=Calc!$K$8,SUM(CY_Actual!$F14:G14),AVERAGE(CY_Actual!$F14:G14)),"")</f>
        <v/>
      </c>
      <c r="H14" s="53" t="str">
        <f>IFERROR(IF(INDEX(Metrics!$G$6:$G$26,MATCH(CY_Actual_Cumulative!$D14,Metrics!$D$6:$D$26,0))=Calc!$K$8,SUM(CY_Actual!$F14:H14),AVERAGE(CY_Actual!$F14:H14)),"")</f>
        <v/>
      </c>
      <c r="I14" s="53" t="str">
        <f>IFERROR(IF(INDEX(Metrics!$G$6:$G$26,MATCH(CY_Actual_Cumulative!$D14,Metrics!$D$6:$D$26,0))=Calc!$K$8,SUM(CY_Actual!$F14:I14),AVERAGE(CY_Actual!$F14:I14)),"")</f>
        <v/>
      </c>
      <c r="J14" s="53" t="str">
        <f>IFERROR(IF(INDEX(Metrics!$G$6:$G$26,MATCH(CY_Actual_Cumulative!$D14,Metrics!$D$6:$D$26,0))=Calc!$K$8,SUM(CY_Actual!$F14:J14),AVERAGE(CY_Actual!$F14:J14)),"")</f>
        <v/>
      </c>
      <c r="K14" s="53" t="str">
        <f>IFERROR(IF(INDEX(Metrics!$G$6:$G$26,MATCH(CY_Actual_Cumulative!$D14,Metrics!$D$6:$D$26,0))=Calc!$K$8,SUM(CY_Actual!$F14:K14),AVERAGE(CY_Actual!$F14:K14)),"")</f>
        <v/>
      </c>
      <c r="L14" s="53" t="str">
        <f>IFERROR(IF(INDEX(Metrics!$G$6:$G$26,MATCH(CY_Actual_Cumulative!$D14,Metrics!$D$6:$D$26,0))=Calc!$K$8,SUM(CY_Actual!$F14:L14),AVERAGE(CY_Actual!$F14:L14)),"")</f>
        <v/>
      </c>
      <c r="M14" s="53" t="str">
        <f>IFERROR(IF(INDEX(Metrics!$G$6:$G$26,MATCH(CY_Actual_Cumulative!$D14,Metrics!$D$6:$D$26,0))=Calc!$K$8,SUM(CY_Actual!$F14:M14),AVERAGE(CY_Actual!$F14:M14)),"")</f>
        <v/>
      </c>
      <c r="N14" s="53" t="str">
        <f>IFERROR(IF(INDEX(Metrics!$G$6:$G$26,MATCH(CY_Actual_Cumulative!$D14,Metrics!$D$6:$D$26,0))=Calc!$K$8,SUM(CY_Actual!$F14:N14),AVERAGE(CY_Actual!$F14:N14)),"")</f>
        <v/>
      </c>
      <c r="O14" s="53" t="str">
        <f>IFERROR(IF(INDEX(Metrics!$G$6:$G$26,MATCH(CY_Actual_Cumulative!$D14,Metrics!$D$6:$D$26,0))=Calc!$K$8,SUM(CY_Actual!$F14:O14),AVERAGE(CY_Actual!$F14:O14)),"")</f>
        <v/>
      </c>
      <c r="P14" s="53" t="str">
        <f>IFERROR(IF(INDEX(Metrics!$G$6:$G$26,MATCH(CY_Actual_Cumulative!$D14,Metrics!$D$6:$D$26,0))=Calc!$K$8,SUM(CY_Actual!$F14:P14),AVERAGE(CY_Actual!$F14:P14)),"")</f>
        <v/>
      </c>
      <c r="Q14" s="86" t="str">
        <f>IFERROR(IF(INDEX(Metrics!$G$6:$G$26,MATCH(CY_Actual_Cumulative!$D14,Metrics!$D$6:$D$26,0))=Calc!$K$8,SUM(CY_Actual!$F14:Q14),AVERAGE(CY_Actual!$F14:Q14)),"")</f>
        <v/>
      </c>
    </row>
    <row r="15" spans="1:17" x14ac:dyDescent="0.25">
      <c r="A15" s="3"/>
      <c r="B15" s="71">
        <f>IFERROR(IF(LEN(INDEX(Metrics!$B$6:$E$26,ROW($A15)-ROW($A$5),MATCH(B$5,Metrics!$B$5:$E$5,0)))=0,"",INDEX(Metrics!$B$6:$E$26,ROW($A15)-ROW($A$5),MATCH(B$5,Metrics!$B$5:$E$5,0))),"")</f>
        <v>110</v>
      </c>
      <c r="C15" s="192" t="str">
        <f>IFERROR(IF(LEN(INDEX(Metrics!$B$6:$E$26,ROW($A15)-ROW($A$5),MATCH(C$5,Metrics!$B$5:$E$5,0)))=0,"",INDEX(Metrics!$B$6:$E$26,ROW($A15)-ROW($A$5),MATCH(C$5,Metrics!$B$5:$E$5,0))),"")</f>
        <v>Customers</v>
      </c>
      <c r="D15" s="192" t="str">
        <f>IFERROR(IF(LEN(INDEX(Metrics!$B$6:$E$26,ROW($A15)-ROW($A$5),MATCH(D$5,Metrics!$B$5:$E$5,0)))=0,"",INDEX(Metrics!$B$6:$E$26,ROW($A15)-ROW($A$5),MATCH(D$5,Metrics!$B$5:$E$5,0))),"")</f>
        <v/>
      </c>
      <c r="E15" s="42" t="str">
        <f>IFERROR(IF(LEN(INDEX(Metrics!$B$6:$E$26,ROW($A15)-ROW($A$5),MATCH(E$5,Metrics!$B$5:$E$5,0)))=0,"",INDEX(Metrics!$B$6:$E$26,ROW($A15)-ROW($A$5),MATCH(E$5,Metrics!$B$5:$E$5,0))),"")</f>
        <v/>
      </c>
      <c r="F15" s="155" t="str">
        <f>IFERROR(IF(INDEX(Metrics!$G$6:$G$26,MATCH(CY_Actual_Cumulative!$D15,Metrics!$D$6:$D$26,0))=Calc!$K$8,SUM(CY_Actual!$F15:F15),AVERAGE(CY_Actual!$F15:F15)),"")</f>
        <v/>
      </c>
      <c r="G15" s="155" t="str">
        <f>IFERROR(IF(INDEX(Metrics!$G$6:$G$26,MATCH(CY_Actual_Cumulative!$D15,Metrics!$D$6:$D$26,0))=Calc!$K$8,SUM(CY_Actual!$F15:G15),AVERAGE(CY_Actual!$F15:G15)),"")</f>
        <v/>
      </c>
      <c r="H15" s="155" t="str">
        <f>IFERROR(IF(INDEX(Metrics!$G$6:$G$26,MATCH(CY_Actual_Cumulative!$D15,Metrics!$D$6:$D$26,0))=Calc!$K$8,SUM(CY_Actual!$F15:H15),AVERAGE(CY_Actual!$F15:H15)),"")</f>
        <v/>
      </c>
      <c r="I15" s="155" t="str">
        <f>IFERROR(IF(INDEX(Metrics!$G$6:$G$26,MATCH(CY_Actual_Cumulative!$D15,Metrics!$D$6:$D$26,0))=Calc!$K$8,SUM(CY_Actual!$F15:I15),AVERAGE(CY_Actual!$F15:I15)),"")</f>
        <v/>
      </c>
      <c r="J15" s="155" t="str">
        <f>IFERROR(IF(INDEX(Metrics!$G$6:$G$26,MATCH(CY_Actual_Cumulative!$D15,Metrics!$D$6:$D$26,0))=Calc!$K$8,SUM(CY_Actual!$F15:J15),AVERAGE(CY_Actual!$F15:J15)),"")</f>
        <v/>
      </c>
      <c r="K15" s="155" t="str">
        <f>IFERROR(IF(INDEX(Metrics!$G$6:$G$26,MATCH(CY_Actual_Cumulative!$D15,Metrics!$D$6:$D$26,0))=Calc!$K$8,SUM(CY_Actual!$F15:K15),AVERAGE(CY_Actual!$F15:K15)),"")</f>
        <v/>
      </c>
      <c r="L15" s="155" t="str">
        <f>IFERROR(IF(INDEX(Metrics!$G$6:$G$26,MATCH(CY_Actual_Cumulative!$D15,Metrics!$D$6:$D$26,0))=Calc!$K$8,SUM(CY_Actual!$F15:L15),AVERAGE(CY_Actual!$F15:L15)),"")</f>
        <v/>
      </c>
      <c r="M15" s="155" t="str">
        <f>IFERROR(IF(INDEX(Metrics!$G$6:$G$26,MATCH(CY_Actual_Cumulative!$D15,Metrics!$D$6:$D$26,0))=Calc!$K$8,SUM(CY_Actual!$F15:M15),AVERAGE(CY_Actual!$F15:M15)),"")</f>
        <v/>
      </c>
      <c r="N15" s="155" t="str">
        <f>IFERROR(IF(INDEX(Metrics!$G$6:$G$26,MATCH(CY_Actual_Cumulative!$D15,Metrics!$D$6:$D$26,0))=Calc!$K$8,SUM(CY_Actual!$F15:N15),AVERAGE(CY_Actual!$F15:N15)),"")</f>
        <v/>
      </c>
      <c r="O15" s="155" t="str">
        <f>IFERROR(IF(INDEX(Metrics!$G$6:$G$26,MATCH(CY_Actual_Cumulative!$D15,Metrics!$D$6:$D$26,0))=Calc!$K$8,SUM(CY_Actual!$F15:O15),AVERAGE(CY_Actual!$F15:O15)),"")</f>
        <v/>
      </c>
      <c r="P15" s="155" t="str">
        <f>IFERROR(IF(INDEX(Metrics!$G$6:$G$26,MATCH(CY_Actual_Cumulative!$D15,Metrics!$D$6:$D$26,0))=Calc!$K$8,SUM(CY_Actual!$F15:P15),AVERAGE(CY_Actual!$F15:P15)),"")</f>
        <v/>
      </c>
      <c r="Q15" s="156" t="str">
        <f>IFERROR(IF(INDEX(Metrics!$G$6:$G$26,MATCH(CY_Actual_Cumulative!$D15,Metrics!$D$6:$D$26,0))=Calc!$K$8,SUM(CY_Actual!$F15:Q15),AVERAGE(CY_Actual!$F15:Q15)),"")</f>
        <v/>
      </c>
    </row>
    <row r="16" spans="1:17" x14ac:dyDescent="0.25">
      <c r="A16" s="3"/>
      <c r="B16" s="71">
        <f>IFERROR(IF(LEN(INDEX(Metrics!$B$6:$E$26,ROW($A16)-ROW($A$5),MATCH(B$5,Metrics!$B$5:$E$5,0)))=0,"",INDEX(Metrics!$B$6:$E$26,ROW($A16)-ROW($A$5),MATCH(B$5,Metrics!$B$5:$E$5,0))),"")</f>
        <v>201</v>
      </c>
      <c r="C16" s="192" t="str">
        <f>IFERROR(IF(LEN(INDEX(Metrics!$B$6:$E$26,ROW($A16)-ROW($A$5),MATCH(C$5,Metrics!$B$5:$E$5,0)))=0,"",INDEX(Metrics!$B$6:$E$26,ROW($A16)-ROW($A$5),MATCH(C$5,Metrics!$B$5:$E$5,0))),"")</f>
        <v>Financial Performance</v>
      </c>
      <c r="D16" s="192" t="str">
        <f>IFERROR(IF(LEN(INDEX(Metrics!$B$6:$E$26,ROW($A16)-ROW($A$5),MATCH(D$5,Metrics!$B$5:$E$5,0)))=0,"",INDEX(Metrics!$B$6:$E$26,ROW($A16)-ROW($A$5),MATCH(D$5,Metrics!$B$5:$E$5,0))),"")</f>
        <v>Revenue Growth Rate</v>
      </c>
      <c r="E16" s="42" t="str">
        <f>IFERROR(IF(LEN(INDEX(Metrics!$B$6:$E$26,ROW($A16)-ROW($A$5),MATCH(E$5,Metrics!$B$5:$E$5,0)))=0,"",INDEX(Metrics!$B$6:$E$26,ROW($A16)-ROW($A$5),MATCH(E$5,Metrics!$B$5:$E$5,0))),"")</f>
        <v>%</v>
      </c>
      <c r="F16" s="50">
        <f>IFERROR(IF(INDEX(Metrics!$G$6:$G$26,MATCH(CY_Actual_Cumulative!$D16,Metrics!$D$6:$D$26,0))=Calc!$K$8,SUM(CY_Actual!$F16:F16),AVERAGE(CY_Actual!$F16:F16)),"")</f>
        <v>0.42377663283200023</v>
      </c>
      <c r="G16" s="50">
        <f>IFERROR(IF(INDEX(Metrics!$G$6:$G$26,MATCH(CY_Actual_Cumulative!$D16,Metrics!$D$6:$D$26,0))=Calc!$K$8,SUM(CY_Actual!$F16:G16),AVERAGE(CY_Actual!$F16:G16)),"")</f>
        <v>0.42377663283200023</v>
      </c>
      <c r="H16" s="50">
        <f>IFERROR(IF(INDEX(Metrics!$G$6:$G$26,MATCH(CY_Actual_Cumulative!$D16,Metrics!$D$6:$D$26,0))=Calc!$K$8,SUM(CY_Actual!$F16:H16),AVERAGE(CY_Actual!$F16:H16)),"")</f>
        <v>0.43366475426474693</v>
      </c>
      <c r="I16" s="50">
        <f>IFERROR(IF(INDEX(Metrics!$G$6:$G$26,MATCH(CY_Actual_Cumulative!$D16,Metrics!$D$6:$D$26,0))=Calc!$K$8,SUM(CY_Actual!$F16:I16),AVERAGE(CY_Actual!$F16:I16)),"")</f>
        <v>0.43747521248829463</v>
      </c>
      <c r="J16" s="50">
        <f>IFERROR(IF(INDEX(Metrics!$G$6:$G$26,MATCH(CY_Actual_Cumulative!$D16,Metrics!$D$6:$D$26,0))=Calc!$K$8,SUM(CY_Actual!$F16:J16),AVERAGE(CY_Actual!$F16:J16)),"")</f>
        <v>0.43168116885356234</v>
      </c>
      <c r="K16" s="50">
        <f>IFERROR(IF(INDEX(Metrics!$G$6:$G$26,MATCH(CY_Actual_Cumulative!$D16,Metrics!$D$6:$D$26,0))=Calc!$K$8,SUM(CY_Actual!$F16:K16),AVERAGE(CY_Actual!$F16:K16)),"")</f>
        <v>0.43258436469741163</v>
      </c>
      <c r="L16" s="51">
        <f>IFERROR(IF(INDEX(Metrics!$G$6:$G$26,MATCH(CY_Actual_Cumulative!$D16,Metrics!$D$6:$D$26,0))=Calc!$K$8,SUM(CY_Actual!$F16:L16),AVERAGE(CY_Actual!$F16:L16)),"")</f>
        <v>0.43258436469741163</v>
      </c>
      <c r="M16" s="51">
        <f>IFERROR(IF(INDEX(Metrics!$G$6:$G$26,MATCH(CY_Actual_Cumulative!$D16,Metrics!$D$6:$D$26,0))=Calc!$K$8,SUM(CY_Actual!$F16:M16),AVERAGE(CY_Actual!$F16:M16)),"")</f>
        <v>0.43258436469741163</v>
      </c>
      <c r="N16" s="51">
        <f>IFERROR(IF(INDEX(Metrics!$G$6:$G$26,MATCH(CY_Actual_Cumulative!$D16,Metrics!$D$6:$D$26,0))=Calc!$K$8,SUM(CY_Actual!$F16:N16),AVERAGE(CY_Actual!$F16:N16)),"")</f>
        <v>0.43258436469741163</v>
      </c>
      <c r="O16" s="51">
        <f>IFERROR(IF(INDEX(Metrics!$G$6:$G$26,MATCH(CY_Actual_Cumulative!$D16,Metrics!$D$6:$D$26,0))=Calc!$K$8,SUM(CY_Actual!$F16:O16),AVERAGE(CY_Actual!$F16:O16)),"")</f>
        <v>0.43258436469741163</v>
      </c>
      <c r="P16" s="51">
        <f>IFERROR(IF(INDEX(Metrics!$G$6:$G$26,MATCH(CY_Actual_Cumulative!$D16,Metrics!$D$6:$D$26,0))=Calc!$K$8,SUM(CY_Actual!$F16:P16),AVERAGE(CY_Actual!$F16:P16)),"")</f>
        <v>0.43258436469741163</v>
      </c>
      <c r="Q16" s="83">
        <f>IFERROR(IF(INDEX(Metrics!$G$6:$G$26,MATCH(CY_Actual_Cumulative!$D16,Metrics!$D$6:$D$26,0))=Calc!$K$8,SUM(CY_Actual!$F16:Q16),AVERAGE(CY_Actual!$F16:Q16)),"")</f>
        <v>0.43258436469741163</v>
      </c>
    </row>
    <row r="17" spans="1:17" x14ac:dyDescent="0.25">
      <c r="A17" s="3"/>
      <c r="B17" s="71">
        <f>IFERROR(IF(LEN(INDEX(Metrics!$B$6:$E$26,ROW($A17)-ROW($A$5),MATCH(B$5,Metrics!$B$5:$E$5,0)))=0,"",INDEX(Metrics!$B$6:$E$26,ROW($A17)-ROW($A$5),MATCH(B$5,Metrics!$B$5:$E$5,0))),"")</f>
        <v>202</v>
      </c>
      <c r="C17" s="192" t="str">
        <f>IFERROR(IF(LEN(INDEX(Metrics!$B$6:$E$26,ROW($A17)-ROW($A$5),MATCH(C$5,Metrics!$B$5:$E$5,0)))=0,"",INDEX(Metrics!$B$6:$E$26,ROW($A17)-ROW($A$5),MATCH(C$5,Metrics!$B$5:$E$5,0))),"")</f>
        <v>Financial Performance</v>
      </c>
      <c r="D17" s="192" t="str">
        <f>IFERROR(IF(LEN(INDEX(Metrics!$B$6:$E$26,ROW($A17)-ROW($A$5),MATCH(D$5,Metrics!$B$5:$E$5,0)))=0,"",INDEX(Metrics!$B$6:$E$26,ROW($A17)-ROW($A$5),MATCH(D$5,Metrics!$B$5:$E$5,0))),"")</f>
        <v>Net Profit</v>
      </c>
      <c r="E17" s="42" t="str">
        <f>IFERROR(IF(LEN(INDEX(Metrics!$B$6:$E$26,ROW($A17)-ROW($A$5),MATCH(E$5,Metrics!$B$5:$E$5,0)))=0,"",INDEX(Metrics!$B$6:$E$26,ROW($A17)-ROW($A$5),MATCH(E$5,Metrics!$B$5:$E$5,0))),"")</f>
        <v>USD</v>
      </c>
      <c r="F17" s="52">
        <f>IFERROR(IF(INDEX(Metrics!$G$6:$G$26,MATCH(CY_Actual_Cumulative!$D17,Metrics!$D$6:$D$26,0))=Calc!$K$8,SUM(CY_Actual!$F17:F17),AVERAGE(CY_Actual!$F17:F17)),"")</f>
        <v>55550</v>
      </c>
      <c r="G17" s="52">
        <f>IFERROR(IF(INDEX(Metrics!$G$6:$G$26,MATCH(CY_Actual_Cumulative!$D17,Metrics!$D$6:$D$26,0))=Calc!$K$8,SUM(CY_Actual!$F17:G17),AVERAGE(CY_Actual!$F17:G17)),"")</f>
        <v>109433.5</v>
      </c>
      <c r="H17" s="52">
        <f>IFERROR(IF(INDEX(Metrics!$G$6:$G$26,MATCH(CY_Actual_Cumulative!$D17,Metrics!$D$6:$D$26,0))=Calc!$K$8,SUM(CY_Actual!$F17:H17),AVERAGE(CY_Actual!$F17:H17)),"")</f>
        <v>158467.48500000002</v>
      </c>
      <c r="I17" s="52">
        <f>IFERROR(IF(INDEX(Metrics!$G$6:$G$26,MATCH(CY_Actual_Cumulative!$D17,Metrics!$D$6:$D$26,0))=Calc!$K$8,SUM(CY_Actual!$F17:I17),AVERAGE(CY_Actual!$F17:I17)),"")</f>
        <v>208482.14970000001</v>
      </c>
      <c r="J17" s="52">
        <f>IFERROR(IF(INDEX(Metrics!$G$6:$G$26,MATCH(CY_Actual_Cumulative!$D17,Metrics!$D$6:$D$26,0))=Calc!$K$8,SUM(CY_Actual!$F17:J17),AVERAGE(CY_Actual!$F17:J17)),"")</f>
        <v>258996.96104700002</v>
      </c>
      <c r="K17" s="52">
        <f>IFERROR(IF(INDEX(Metrics!$G$6:$G$26,MATCH(CY_Actual_Cumulative!$D17,Metrics!$D$6:$D$26,0))=Calc!$K$8,SUM(CY_Actual!$F17:K17),AVERAGE(CY_Actual!$F17:K17)),"")</f>
        <v>309511.77239400003</v>
      </c>
      <c r="L17" s="54">
        <f>IFERROR(IF(INDEX(Metrics!$G$6:$G$26,MATCH(CY_Actual_Cumulative!$D17,Metrics!$D$6:$D$26,0))=Calc!$K$8,SUM(CY_Actual!$F17:L17),AVERAGE(CY_Actual!$F17:L17)),"")</f>
        <v>309511.77239400003</v>
      </c>
      <c r="M17" s="54">
        <f>IFERROR(IF(INDEX(Metrics!$G$6:$G$26,MATCH(CY_Actual_Cumulative!$D17,Metrics!$D$6:$D$26,0))=Calc!$K$8,SUM(CY_Actual!$F17:M17),AVERAGE(CY_Actual!$F17:M17)),"")</f>
        <v>309511.77239400003</v>
      </c>
      <c r="N17" s="54">
        <f>IFERROR(IF(INDEX(Metrics!$G$6:$G$26,MATCH(CY_Actual_Cumulative!$D17,Metrics!$D$6:$D$26,0))=Calc!$K$8,SUM(CY_Actual!$F17:N17),AVERAGE(CY_Actual!$F17:N17)),"")</f>
        <v>309511.77239400003</v>
      </c>
      <c r="O17" s="54">
        <f>IFERROR(IF(INDEX(Metrics!$G$6:$G$26,MATCH(CY_Actual_Cumulative!$D17,Metrics!$D$6:$D$26,0))=Calc!$K$8,SUM(CY_Actual!$F17:O17),AVERAGE(CY_Actual!$F17:O17)),"")</f>
        <v>309511.77239400003</v>
      </c>
      <c r="P17" s="54">
        <f>IFERROR(IF(INDEX(Metrics!$G$6:$G$26,MATCH(CY_Actual_Cumulative!$D17,Metrics!$D$6:$D$26,0))=Calc!$K$8,SUM(CY_Actual!$F17:P17),AVERAGE(CY_Actual!$F17:P17)),"")</f>
        <v>309511.77239400003</v>
      </c>
      <c r="Q17" s="87">
        <f>IFERROR(IF(INDEX(Metrics!$G$6:$G$26,MATCH(CY_Actual_Cumulative!$D17,Metrics!$D$6:$D$26,0))=Calc!$K$8,SUM(CY_Actual!$F17:Q17),AVERAGE(CY_Actual!$F17:Q17)),"")</f>
        <v>309511.77239400003</v>
      </c>
    </row>
    <row r="18" spans="1:17" x14ac:dyDescent="0.25">
      <c r="A18" s="3"/>
      <c r="B18" s="71">
        <f>IFERROR(IF(LEN(INDEX(Metrics!$B$6:$E$26,ROW($A18)-ROW($A$5),MATCH(B$5,Metrics!$B$5:$E$5,0)))=0,"",INDEX(Metrics!$B$6:$E$26,ROW($A18)-ROW($A$5),MATCH(B$5,Metrics!$B$5:$E$5,0))),"")</f>
        <v>203</v>
      </c>
      <c r="C18" s="192" t="str">
        <f>IFERROR(IF(LEN(INDEX(Metrics!$B$6:$E$26,ROW($A18)-ROW($A$5),MATCH(C$5,Metrics!$B$5:$E$5,0)))=0,"",INDEX(Metrics!$B$6:$E$26,ROW($A18)-ROW($A$5),MATCH(C$5,Metrics!$B$5:$E$5,0))),"")</f>
        <v>Financial Performance</v>
      </c>
      <c r="D18" s="192" t="str">
        <f>IFERROR(IF(LEN(INDEX(Metrics!$B$6:$E$26,ROW($A18)-ROW($A$5),MATCH(D$5,Metrics!$B$5:$E$5,0)))=0,"",INDEX(Metrics!$B$6:$E$26,ROW($A18)-ROW($A$5),MATCH(D$5,Metrics!$B$5:$E$5,0))),"")</f>
        <v>Net Profit Margin</v>
      </c>
      <c r="E18" s="42" t="str">
        <f>IFERROR(IF(LEN(INDEX(Metrics!$B$6:$E$26,ROW($A18)-ROW($A$5),MATCH(E$5,Metrics!$B$5:$E$5,0)))=0,"",INDEX(Metrics!$B$6:$E$26,ROW($A18)-ROW($A$5),MATCH(E$5,Metrics!$B$5:$E$5,0))),"")</f>
        <v>%</v>
      </c>
      <c r="F18" s="50">
        <f>IFERROR(IF(INDEX(Metrics!$G$6:$G$26,MATCH(CY_Actual_Cumulative!$D18,Metrics!$D$6:$D$26,0))=Calc!$K$8,SUM(CY_Actual!$F18:F18),AVERAGE(CY_Actual!$F18:F18)),"")</f>
        <v>0.21188831641600009</v>
      </c>
      <c r="G18" s="50">
        <f>IFERROR(IF(INDEX(Metrics!$G$6:$G$26,MATCH(CY_Actual_Cumulative!$D18,Metrics!$D$6:$D$26,0))=Calc!$K$8,SUM(CY_Actual!$F18:G18),AVERAGE(CY_Actual!$F18:G18)),"")</f>
        <v>0.21188831641600009</v>
      </c>
      <c r="H18" s="50">
        <f>IFERROR(IF(INDEX(Metrics!$G$6:$G$26,MATCH(CY_Actual_Cumulative!$D18,Metrics!$D$6:$D$26,0))=Calc!$K$8,SUM(CY_Actual!$F18:H18),AVERAGE(CY_Actual!$F18:H18)),"")</f>
        <v>0.21683237713237344</v>
      </c>
      <c r="I18" s="50">
        <f>IFERROR(IF(INDEX(Metrics!$G$6:$G$26,MATCH(CY_Actual_Cumulative!$D18,Metrics!$D$6:$D$26,0))=Calc!$K$8,SUM(CY_Actual!$F18:I18),AVERAGE(CY_Actual!$F18:I18)),"")</f>
        <v>0.21873760624414729</v>
      </c>
      <c r="J18" s="50">
        <f>IFERROR(IF(INDEX(Metrics!$G$6:$G$26,MATCH(CY_Actual_Cumulative!$D18,Metrics!$D$6:$D$26,0))=Calc!$K$8,SUM(CY_Actual!$F18:J18),AVERAGE(CY_Actual!$F18:J18)),"")</f>
        <v>0.21584058442678117</v>
      </c>
      <c r="K18" s="50">
        <f>IFERROR(IF(INDEX(Metrics!$G$6:$G$26,MATCH(CY_Actual_Cumulative!$D18,Metrics!$D$6:$D$26,0))=Calc!$K$8,SUM(CY_Actual!$F18:K18),AVERAGE(CY_Actual!$F18:K18)),"")</f>
        <v>0.21629218234870581</v>
      </c>
      <c r="L18" s="51">
        <f>IFERROR(IF(INDEX(Metrics!$G$6:$G$26,MATCH(CY_Actual_Cumulative!$D18,Metrics!$D$6:$D$26,0))=Calc!$K$8,SUM(CY_Actual!$F18:L18),AVERAGE(CY_Actual!$F18:L18)),"")</f>
        <v>0.21629218234870581</v>
      </c>
      <c r="M18" s="51">
        <f>IFERROR(IF(INDEX(Metrics!$G$6:$G$26,MATCH(CY_Actual_Cumulative!$D18,Metrics!$D$6:$D$26,0))=Calc!$K$8,SUM(CY_Actual!$F18:M18),AVERAGE(CY_Actual!$F18:M18)),"")</f>
        <v>0.21629218234870581</v>
      </c>
      <c r="N18" s="51">
        <f>IFERROR(IF(INDEX(Metrics!$G$6:$G$26,MATCH(CY_Actual_Cumulative!$D18,Metrics!$D$6:$D$26,0))=Calc!$K$8,SUM(CY_Actual!$F18:N18),AVERAGE(CY_Actual!$F18:N18)),"")</f>
        <v>0.21629218234870581</v>
      </c>
      <c r="O18" s="51">
        <f>IFERROR(IF(INDEX(Metrics!$G$6:$G$26,MATCH(CY_Actual_Cumulative!$D18,Metrics!$D$6:$D$26,0))=Calc!$K$8,SUM(CY_Actual!$F18:O18),AVERAGE(CY_Actual!$F18:O18)),"")</f>
        <v>0.21629218234870581</v>
      </c>
      <c r="P18" s="51">
        <f>IFERROR(IF(INDEX(Metrics!$G$6:$G$26,MATCH(CY_Actual_Cumulative!$D18,Metrics!$D$6:$D$26,0))=Calc!$K$8,SUM(CY_Actual!$F18:P18),AVERAGE(CY_Actual!$F18:P18)),"")</f>
        <v>0.21629218234870581</v>
      </c>
      <c r="Q18" s="83">
        <f>IFERROR(IF(INDEX(Metrics!$G$6:$G$26,MATCH(CY_Actual_Cumulative!$D18,Metrics!$D$6:$D$26,0))=Calc!$K$8,SUM(CY_Actual!$F18:Q18),AVERAGE(CY_Actual!$F18:Q18)),"")</f>
        <v>0.21629218234870581</v>
      </c>
    </row>
    <row r="19" spans="1:17" x14ac:dyDescent="0.25">
      <c r="A19" s="3"/>
      <c r="B19" s="71">
        <f>IFERROR(IF(LEN(INDEX(Metrics!$B$6:$E$26,ROW($A19)-ROW($A$5),MATCH(B$5,Metrics!$B$5:$E$5,0)))=0,"",INDEX(Metrics!$B$6:$E$26,ROW($A19)-ROW($A$5),MATCH(B$5,Metrics!$B$5:$E$5,0))),"")</f>
        <v>204</v>
      </c>
      <c r="C19" s="192" t="str">
        <f>IFERROR(IF(LEN(INDEX(Metrics!$B$6:$E$26,ROW($A19)-ROW($A$5),MATCH(C$5,Metrics!$B$5:$E$5,0)))=0,"",INDEX(Metrics!$B$6:$E$26,ROW($A19)-ROW($A$5),MATCH(C$5,Metrics!$B$5:$E$5,0))),"")</f>
        <v>Financial Performance</v>
      </c>
      <c r="D19" s="192" t="str">
        <f>IFERROR(IF(LEN(INDEX(Metrics!$B$6:$E$26,ROW($A19)-ROW($A$5),MATCH(D$5,Metrics!$B$5:$E$5,0)))=0,"",INDEX(Metrics!$B$6:$E$26,ROW($A19)-ROW($A$5),MATCH(D$5,Metrics!$B$5:$E$5,0))),"")</f>
        <v>Gross Profit Margin</v>
      </c>
      <c r="E19" s="42" t="str">
        <f>IFERROR(IF(LEN(INDEX(Metrics!$B$6:$E$26,ROW($A19)-ROW($A$5),MATCH(E$5,Metrics!$B$5:$E$5,0)))=0,"",INDEX(Metrics!$B$6:$E$26,ROW($A19)-ROW($A$5),MATCH(E$5,Metrics!$B$5:$E$5,0))),"")</f>
        <v>%</v>
      </c>
      <c r="F19" s="50">
        <f>IFERROR(IF(INDEX(Metrics!$G$6:$G$26,MATCH(CY_Actual_Cumulative!$D19,Metrics!$D$6:$D$26,0))=Calc!$K$8,SUM(CY_Actual!$F19:F19),AVERAGE(CY_Actual!$F19:F19)),"")</f>
        <v>0.38139896954880015</v>
      </c>
      <c r="G19" s="50">
        <f>IFERROR(IF(INDEX(Metrics!$G$6:$G$26,MATCH(CY_Actual_Cumulative!$D19,Metrics!$D$6:$D$26,0))=Calc!$K$8,SUM(CY_Actual!$F19:G19),AVERAGE(CY_Actual!$F19:G19)),"")</f>
        <v>0.38139896954880015</v>
      </c>
      <c r="H19" s="50">
        <f>IFERROR(IF(INDEX(Metrics!$G$6:$G$26,MATCH(CY_Actual_Cumulative!$D19,Metrics!$D$6:$D$26,0))=Calc!$K$8,SUM(CY_Actual!$F19:H19),AVERAGE(CY_Actual!$F19:H19)),"")</f>
        <v>0.39029827883827212</v>
      </c>
      <c r="I19" s="50">
        <f>IFERROR(IF(INDEX(Metrics!$G$6:$G$26,MATCH(CY_Actual_Cumulative!$D19,Metrics!$D$6:$D$26,0))=Calc!$K$8,SUM(CY_Actual!$F19:I19),AVERAGE(CY_Actual!$F19:I19)),"")</f>
        <v>0.39372769123946511</v>
      </c>
      <c r="J19" s="50">
        <f>IFERROR(IF(INDEX(Metrics!$G$6:$G$26,MATCH(CY_Actual_Cumulative!$D19,Metrics!$D$6:$D$26,0))=Calc!$K$8,SUM(CY_Actual!$F19:J19),AVERAGE(CY_Actual!$F19:J19)),"")</f>
        <v>0.38851305196820607</v>
      </c>
      <c r="K19" s="50">
        <f>IFERROR(IF(INDEX(Metrics!$G$6:$G$26,MATCH(CY_Actual_Cumulative!$D19,Metrics!$D$6:$D$26,0))=Calc!$K$8,SUM(CY_Actual!$F19:K19),AVERAGE(CY_Actual!$F19:K19)),"")</f>
        <v>0.38932592822767037</v>
      </c>
      <c r="L19" s="50">
        <f>IFERROR(IF(INDEX(Metrics!$G$6:$G$26,MATCH(CY_Actual_Cumulative!$D19,Metrics!$D$6:$D$26,0))=Calc!$K$8,SUM(CY_Actual!$F19:L19),AVERAGE(CY_Actual!$F19:L19)),"")</f>
        <v>0.38932592822767037</v>
      </c>
      <c r="M19" s="50">
        <f>IFERROR(IF(INDEX(Metrics!$G$6:$G$26,MATCH(CY_Actual_Cumulative!$D19,Metrics!$D$6:$D$26,0))=Calc!$K$8,SUM(CY_Actual!$F19:M19),AVERAGE(CY_Actual!$F19:M19)),"")</f>
        <v>0.38932592822767037</v>
      </c>
      <c r="N19" s="50">
        <f>IFERROR(IF(INDEX(Metrics!$G$6:$G$26,MATCH(CY_Actual_Cumulative!$D19,Metrics!$D$6:$D$26,0))=Calc!$K$8,SUM(CY_Actual!$F19:N19),AVERAGE(CY_Actual!$F19:N19)),"")</f>
        <v>0.38932592822767037</v>
      </c>
      <c r="O19" s="50">
        <f>IFERROR(IF(INDEX(Metrics!$G$6:$G$26,MATCH(CY_Actual_Cumulative!$D19,Metrics!$D$6:$D$26,0))=Calc!$K$8,SUM(CY_Actual!$F19:O19),AVERAGE(CY_Actual!$F19:O19)),"")</f>
        <v>0.38932592822767037</v>
      </c>
      <c r="P19" s="50">
        <f>IFERROR(IF(INDEX(Metrics!$G$6:$G$26,MATCH(CY_Actual_Cumulative!$D19,Metrics!$D$6:$D$26,0))=Calc!$K$8,SUM(CY_Actual!$F19:P19),AVERAGE(CY_Actual!$F19:P19)),"")</f>
        <v>0.38932592822767037</v>
      </c>
      <c r="Q19" s="88">
        <f>IFERROR(IF(INDEX(Metrics!$G$6:$G$26,MATCH(CY_Actual_Cumulative!$D19,Metrics!$D$6:$D$26,0))=Calc!$K$8,SUM(CY_Actual!$F19:Q19),AVERAGE(CY_Actual!$F19:Q19)),"")</f>
        <v>0.38932592822767037</v>
      </c>
    </row>
    <row r="20" spans="1:17" x14ac:dyDescent="0.25">
      <c r="A20" s="3"/>
      <c r="B20" s="71">
        <f>IFERROR(IF(LEN(INDEX(Metrics!$B$6:$E$26,ROW($A20)-ROW($A$5),MATCH(B$5,Metrics!$B$5:$E$5,0)))=0,"",INDEX(Metrics!$B$6:$E$26,ROW($A20)-ROW($A$5),MATCH(B$5,Metrics!$B$5:$E$5,0))),"")</f>
        <v>205</v>
      </c>
      <c r="C20" s="192" t="str">
        <f>IFERROR(IF(LEN(INDEX(Metrics!$B$6:$E$26,ROW($A20)-ROW($A$5),MATCH(C$5,Metrics!$B$5:$E$5,0)))=0,"",INDEX(Metrics!$B$6:$E$26,ROW($A20)-ROW($A$5),MATCH(C$5,Metrics!$B$5:$E$5,0))),"")</f>
        <v>Financial Performance</v>
      </c>
      <c r="D20" s="192" t="str">
        <f>IFERROR(IF(LEN(INDEX(Metrics!$B$6:$E$26,ROW($A20)-ROW($A$5),MATCH(D$5,Metrics!$B$5:$E$5,0)))=0,"",INDEX(Metrics!$B$6:$E$26,ROW($A20)-ROW($A$5),MATCH(D$5,Metrics!$B$5:$E$5,0))),"")</f>
        <v>Operating Profit Margin</v>
      </c>
      <c r="E20" s="42" t="str">
        <f>IFERROR(IF(LEN(INDEX(Metrics!$B$6:$E$26,ROW($A20)-ROW($A$5),MATCH(E$5,Metrics!$B$5:$E$5,0)))=0,"",INDEX(Metrics!$B$6:$E$26,ROW($A20)-ROW($A$5),MATCH(E$5,Metrics!$B$5:$E$5,0))),"")</f>
        <v>%</v>
      </c>
      <c r="F20" s="51">
        <f>IFERROR(IF(INDEX(Metrics!$G$6:$G$26,MATCH(CY_Actual_Cumulative!$D20,Metrics!$D$6:$D$26,0))=Calc!$K$8,SUM(CY_Actual!$F20:F20),AVERAGE(CY_Actual!$F20:F20)),"")</f>
        <v>0.30511917563904012</v>
      </c>
      <c r="G20" s="51">
        <f>IFERROR(IF(INDEX(Metrics!$G$6:$G$26,MATCH(CY_Actual_Cumulative!$D20,Metrics!$D$6:$D$26,0))=Calc!$K$8,SUM(CY_Actual!$F20:G20),AVERAGE(CY_Actual!$F20:G20)),"")</f>
        <v>0.30511917563904012</v>
      </c>
      <c r="H20" s="51">
        <f>IFERROR(IF(INDEX(Metrics!$G$6:$G$26,MATCH(CY_Actual_Cumulative!$D20,Metrics!$D$6:$D$26,0))=Calc!$K$8,SUM(CY_Actual!$F20:H20),AVERAGE(CY_Actual!$F20:H20)),"")</f>
        <v>0.31223862307061773</v>
      </c>
      <c r="I20" s="51">
        <f>IFERROR(IF(INDEX(Metrics!$G$6:$G$26,MATCH(CY_Actual_Cumulative!$D20,Metrics!$D$6:$D$26,0))=Calc!$K$8,SUM(CY_Actual!$F20:I20),AVERAGE(CY_Actual!$F20:I20)),"")</f>
        <v>0.31498215299157206</v>
      </c>
      <c r="J20" s="51">
        <f>IFERROR(IF(INDEX(Metrics!$G$6:$G$26,MATCH(CY_Actual_Cumulative!$D20,Metrics!$D$6:$D$26,0))=Calc!$K$8,SUM(CY_Actual!$F20:J20),AVERAGE(CY_Actual!$F20:J20)),"")</f>
        <v>0.31081044157456483</v>
      </c>
      <c r="K20" s="51">
        <f>IFERROR(IF(INDEX(Metrics!$G$6:$G$26,MATCH(CY_Actual_Cumulative!$D20,Metrics!$D$6:$D$26,0))=Calc!$K$8,SUM(CY_Actual!$F20:K20),AVERAGE(CY_Actual!$F20:K20)),"")</f>
        <v>0.3114607425821363</v>
      </c>
      <c r="L20" s="51">
        <f>IFERROR(IF(INDEX(Metrics!$G$6:$G$26,MATCH(CY_Actual_Cumulative!$D20,Metrics!$D$6:$D$26,0))=Calc!$K$8,SUM(CY_Actual!$F20:L20),AVERAGE(CY_Actual!$F20:L20)),"")</f>
        <v>0.3114607425821363</v>
      </c>
      <c r="M20" s="51">
        <f>IFERROR(IF(INDEX(Metrics!$G$6:$G$26,MATCH(CY_Actual_Cumulative!$D20,Metrics!$D$6:$D$26,0))=Calc!$K$8,SUM(CY_Actual!$F20:M20),AVERAGE(CY_Actual!$F20:M20)),"")</f>
        <v>0.3114607425821363</v>
      </c>
      <c r="N20" s="51">
        <f>IFERROR(IF(INDEX(Metrics!$G$6:$G$26,MATCH(CY_Actual_Cumulative!$D20,Metrics!$D$6:$D$26,0))=Calc!$K$8,SUM(CY_Actual!$F20:N20),AVERAGE(CY_Actual!$F20:N20)),"")</f>
        <v>0.3114607425821363</v>
      </c>
      <c r="O20" s="51">
        <f>IFERROR(IF(INDEX(Metrics!$G$6:$G$26,MATCH(CY_Actual_Cumulative!$D20,Metrics!$D$6:$D$26,0))=Calc!$K$8,SUM(CY_Actual!$F20:O20),AVERAGE(CY_Actual!$F20:O20)),"")</f>
        <v>0.3114607425821363</v>
      </c>
      <c r="P20" s="51">
        <f>IFERROR(IF(INDEX(Metrics!$G$6:$G$26,MATCH(CY_Actual_Cumulative!$D20,Metrics!$D$6:$D$26,0))=Calc!$K$8,SUM(CY_Actual!$F20:P20),AVERAGE(CY_Actual!$F20:P20)),"")</f>
        <v>0.3114607425821363</v>
      </c>
      <c r="Q20" s="83">
        <f>IFERROR(IF(INDEX(Metrics!$G$6:$G$26,MATCH(CY_Actual_Cumulative!$D20,Metrics!$D$6:$D$26,0))=Calc!$K$8,SUM(CY_Actual!$F20:Q20),AVERAGE(CY_Actual!$F20:Q20)),"")</f>
        <v>0.3114607425821363</v>
      </c>
    </row>
    <row r="21" spans="1:17" x14ac:dyDescent="0.25">
      <c r="A21" s="3"/>
      <c r="B21" s="71">
        <f>IFERROR(IF(LEN(INDEX(Metrics!$B$6:$E$26,ROW($A21)-ROW($A$5),MATCH(B$5,Metrics!$B$5:$E$5,0)))=0,"",INDEX(Metrics!$B$6:$E$26,ROW($A21)-ROW($A$5),MATCH(B$5,Metrics!$B$5:$E$5,0))),"")</f>
        <v>206</v>
      </c>
      <c r="C21" s="192" t="str">
        <f>IFERROR(IF(LEN(INDEX(Metrics!$B$6:$E$26,ROW($A21)-ROW($A$5),MATCH(C$5,Metrics!$B$5:$E$5,0)))=0,"",INDEX(Metrics!$B$6:$E$26,ROW($A21)-ROW($A$5),MATCH(C$5,Metrics!$B$5:$E$5,0))),"")</f>
        <v>Financial Performance</v>
      </c>
      <c r="D21" s="192" t="str">
        <f>IFERROR(IF(LEN(INDEX(Metrics!$B$6:$E$26,ROW($A21)-ROW($A$5),MATCH(D$5,Metrics!$B$5:$E$5,0)))=0,"",INDEX(Metrics!$B$6:$E$26,ROW($A21)-ROW($A$5),MATCH(D$5,Metrics!$B$5:$E$5,0))),"")</f>
        <v>Return on Investment</v>
      </c>
      <c r="E21" s="42" t="str">
        <f>IFERROR(IF(LEN(INDEX(Metrics!$B$6:$E$26,ROW($A21)-ROW($A$5),MATCH(E$5,Metrics!$B$5:$E$5,0)))=0,"",INDEX(Metrics!$B$6:$E$26,ROW($A21)-ROW($A$5),MATCH(E$5,Metrics!$B$5:$E$5,0))),"")</f>
        <v>%</v>
      </c>
      <c r="F21" s="51">
        <f>IFERROR(IF(INDEX(Metrics!$G$6:$G$26,MATCH(CY_Actual_Cumulative!$D21,Metrics!$D$6:$D$26,0))=Calc!$K$8,SUM(CY_Actual!$F21:F21),AVERAGE(CY_Actual!$F21:F21)),"")</f>
        <v>0.45767876345856018</v>
      </c>
      <c r="G21" s="51">
        <f>IFERROR(IF(INDEX(Metrics!$G$6:$G$26,MATCH(CY_Actual_Cumulative!$D21,Metrics!$D$6:$D$26,0))=Calc!$K$8,SUM(CY_Actual!$F21:G21),AVERAGE(CY_Actual!$F21:G21)),"")</f>
        <v>0.45767876345856018</v>
      </c>
      <c r="H21" s="51">
        <f>IFERROR(IF(INDEX(Metrics!$G$6:$G$26,MATCH(CY_Actual_Cumulative!$D21,Metrics!$D$6:$D$26,0))=Calc!$K$8,SUM(CY_Actual!$F21:H21),AVERAGE(CY_Actual!$F21:H21)),"")</f>
        <v>0.46835793460592656</v>
      </c>
      <c r="I21" s="51">
        <f>IFERROR(IF(INDEX(Metrics!$G$6:$G$26,MATCH(CY_Actual_Cumulative!$D21,Metrics!$D$6:$D$26,0))=Calc!$K$8,SUM(CY_Actual!$F21:I21),AVERAGE(CY_Actual!$F21:I21)),"")</f>
        <v>0.47247322948735815</v>
      </c>
      <c r="J21" s="51">
        <f>IFERROR(IF(INDEX(Metrics!$G$6:$G$26,MATCH(CY_Actual_Cumulative!$D21,Metrics!$D$6:$D$26,0))=Calc!$K$8,SUM(CY_Actual!$F21:J21),AVERAGE(CY_Actual!$F21:J21)),"")</f>
        <v>0.46621566236184731</v>
      </c>
      <c r="K21" s="51">
        <f>IFERROR(IF(INDEX(Metrics!$G$6:$G$26,MATCH(CY_Actual_Cumulative!$D21,Metrics!$D$6:$D$26,0))=Calc!$K$8,SUM(CY_Actual!$F21:K21),AVERAGE(CY_Actual!$F21:K21)),"")</f>
        <v>0.4671911138732045</v>
      </c>
      <c r="L21" s="51">
        <f>IFERROR(IF(INDEX(Metrics!$G$6:$G$26,MATCH(CY_Actual_Cumulative!$D21,Metrics!$D$6:$D$26,0))=Calc!$K$8,SUM(CY_Actual!$F21:L21),AVERAGE(CY_Actual!$F21:L21)),"")</f>
        <v>0.4671911138732045</v>
      </c>
      <c r="M21" s="51">
        <f>IFERROR(IF(INDEX(Metrics!$G$6:$G$26,MATCH(CY_Actual_Cumulative!$D21,Metrics!$D$6:$D$26,0))=Calc!$K$8,SUM(CY_Actual!$F21:M21),AVERAGE(CY_Actual!$F21:M21)),"")</f>
        <v>0.4671911138732045</v>
      </c>
      <c r="N21" s="51">
        <f>IFERROR(IF(INDEX(Metrics!$G$6:$G$26,MATCH(CY_Actual_Cumulative!$D21,Metrics!$D$6:$D$26,0))=Calc!$K$8,SUM(CY_Actual!$F21:N21),AVERAGE(CY_Actual!$F21:N21)),"")</f>
        <v>0.4671911138732045</v>
      </c>
      <c r="O21" s="51">
        <f>IFERROR(IF(INDEX(Metrics!$G$6:$G$26,MATCH(CY_Actual_Cumulative!$D21,Metrics!$D$6:$D$26,0))=Calc!$K$8,SUM(CY_Actual!$F21:O21),AVERAGE(CY_Actual!$F21:O21)),"")</f>
        <v>0.4671911138732045</v>
      </c>
      <c r="P21" s="51">
        <f>IFERROR(IF(INDEX(Metrics!$G$6:$G$26,MATCH(CY_Actual_Cumulative!$D21,Metrics!$D$6:$D$26,0))=Calc!$K$8,SUM(CY_Actual!$F21:P21),AVERAGE(CY_Actual!$F21:P21)),"")</f>
        <v>0.4671911138732045</v>
      </c>
      <c r="Q21" s="83">
        <f>IFERROR(IF(INDEX(Metrics!$G$6:$G$26,MATCH(CY_Actual_Cumulative!$D21,Metrics!$D$6:$D$26,0))=Calc!$K$8,SUM(CY_Actual!$F21:Q21),AVERAGE(CY_Actual!$F21:Q21)),"")</f>
        <v>0.4671911138732045</v>
      </c>
    </row>
    <row r="22" spans="1:17" x14ac:dyDescent="0.25">
      <c r="A22" s="3"/>
      <c r="B22" s="71">
        <f>IFERROR(IF(LEN(INDEX(Metrics!$B$6:$E$26,ROW($A22)-ROW($A$5),MATCH(B$5,Metrics!$B$5:$E$5,0)))=0,"",INDEX(Metrics!$B$6:$E$26,ROW($A22)-ROW($A$5),MATCH(B$5,Metrics!$B$5:$E$5,0))),"")</f>
        <v>207</v>
      </c>
      <c r="C22" s="192" t="str">
        <f>IFERROR(IF(LEN(INDEX(Metrics!$B$6:$E$26,ROW($A22)-ROW($A$5),MATCH(C$5,Metrics!$B$5:$E$5,0)))=0,"",INDEX(Metrics!$B$6:$E$26,ROW($A22)-ROW($A$5),MATCH(C$5,Metrics!$B$5:$E$5,0))),"")</f>
        <v>Financial Performance</v>
      </c>
      <c r="D22" s="192" t="str">
        <f>IFERROR(IF(LEN(INDEX(Metrics!$B$6:$E$26,ROW($A22)-ROW($A$5),MATCH(D$5,Metrics!$B$5:$E$5,0)))=0,"",INDEX(Metrics!$B$6:$E$26,ROW($A22)-ROW($A$5),MATCH(D$5,Metrics!$B$5:$E$5,0))),"")</f>
        <v>Cash Conversion Cycle</v>
      </c>
      <c r="E22" s="42" t="str">
        <f>IFERROR(IF(LEN(INDEX(Metrics!$B$6:$E$26,ROW($A22)-ROW($A$5),MATCH(E$5,Metrics!$B$5:$E$5,0)))=0,"",INDEX(Metrics!$B$6:$E$26,ROW($A22)-ROW($A$5),MATCH(E$5,Metrics!$B$5:$E$5,0))),"")</f>
        <v>Days</v>
      </c>
      <c r="F22" s="49">
        <f>IFERROR(IF(INDEX(Metrics!$G$6:$G$26,MATCH(CY_Actual_Cumulative!$D22,Metrics!$D$6:$D$26,0))=Calc!$K$8,SUM(CY_Actual!$F22:F22),AVERAGE(CY_Actual!$F22:F22)),"")</f>
        <v>26.635621859328005</v>
      </c>
      <c r="G22" s="49">
        <f>IFERROR(IF(INDEX(Metrics!$G$6:$G$26,MATCH(CY_Actual_Cumulative!$D22,Metrics!$D$6:$D$26,0))=Calc!$K$8,SUM(CY_Actual!$F22:G22),AVERAGE(CY_Actual!$F22:G22)),"")</f>
        <v>25.570196984954883</v>
      </c>
      <c r="H22" s="49">
        <f>IFERROR(IF(INDEX(Metrics!$G$6:$G$26,MATCH(CY_Actual_Cumulative!$D22,Metrics!$D$6:$D$26,0))=Calc!$K$8,SUM(CY_Actual!$F22:H22),AVERAGE(CY_Actual!$F22:H22)),"")</f>
        <v>25.460103081269661</v>
      </c>
      <c r="I22" s="49">
        <f>IFERROR(IF(INDEX(Metrics!$G$6:$G$26,MATCH(CY_Actual_Cumulative!$D22,Metrics!$D$6:$D$26,0))=Calc!$K$8,SUM(CY_Actual!$F22:I22),AVERAGE(CY_Actual!$F22:I22)),"")</f>
        <v>25.405056129427049</v>
      </c>
      <c r="J22" s="49">
        <f>IFERROR(IF(INDEX(Metrics!$G$6:$G$26,MATCH(CY_Actual_Cumulative!$D22,Metrics!$D$6:$D$26,0))=Calc!$K$8,SUM(CY_Actual!$F22:J22),AVERAGE(CY_Actual!$F22:J22)),"")</f>
        <v>25.271068297225888</v>
      </c>
      <c r="K22" s="49">
        <f>IFERROR(IF(INDEX(Metrics!$G$6:$G$26,MATCH(CY_Actual_Cumulative!$D22,Metrics!$D$6:$D$26,0))=Calc!$K$8,SUM(CY_Actual!$F22:K22),AVERAGE(CY_Actual!$F22:K22)),"")</f>
        <v>25.264193465653182</v>
      </c>
      <c r="L22" s="49">
        <f>IFERROR(IF(INDEX(Metrics!$G$6:$G$26,MATCH(CY_Actual_Cumulative!$D22,Metrics!$D$6:$D$26,0))=Calc!$K$8,SUM(CY_Actual!$F22:L22),AVERAGE(CY_Actual!$F22:L22)),"")</f>
        <v>25.264193465653182</v>
      </c>
      <c r="M22" s="49">
        <f>IFERROR(IF(INDEX(Metrics!$G$6:$G$26,MATCH(CY_Actual_Cumulative!$D22,Metrics!$D$6:$D$26,0))=Calc!$K$8,SUM(CY_Actual!$F22:M22),AVERAGE(CY_Actual!$F22:M22)),"")</f>
        <v>25.264193465653182</v>
      </c>
      <c r="N22" s="49">
        <f>IFERROR(IF(INDEX(Metrics!$G$6:$G$26,MATCH(CY_Actual_Cumulative!$D22,Metrics!$D$6:$D$26,0))=Calc!$K$8,SUM(CY_Actual!$F22:N22),AVERAGE(CY_Actual!$F22:N22)),"")</f>
        <v>25.264193465653182</v>
      </c>
      <c r="O22" s="49">
        <f>IFERROR(IF(INDEX(Metrics!$G$6:$G$26,MATCH(CY_Actual_Cumulative!$D22,Metrics!$D$6:$D$26,0))=Calc!$K$8,SUM(CY_Actual!$F22:O22),AVERAGE(CY_Actual!$F22:O22)),"")</f>
        <v>25.264193465653182</v>
      </c>
      <c r="P22" s="49">
        <f>IFERROR(IF(INDEX(Metrics!$G$6:$G$26,MATCH(CY_Actual_Cumulative!$D22,Metrics!$D$6:$D$26,0))=Calc!$K$8,SUM(CY_Actual!$F22:P22),AVERAGE(CY_Actual!$F22:P22)),"")</f>
        <v>25.264193465653182</v>
      </c>
      <c r="Q22" s="85">
        <f>IFERROR(IF(INDEX(Metrics!$G$6:$G$26,MATCH(CY_Actual_Cumulative!$D22,Metrics!$D$6:$D$26,0))=Calc!$K$8,SUM(CY_Actual!$F22:Q22),AVERAGE(CY_Actual!$F22:Q22)),"")</f>
        <v>25.264193465653182</v>
      </c>
    </row>
    <row r="23" spans="1:17" x14ac:dyDescent="0.25">
      <c r="A23" s="3"/>
      <c r="B23" s="71">
        <f>IFERROR(IF(LEN(INDEX(Metrics!$B$6:$E$26,ROW($A23)-ROW($A$5),MATCH(B$5,Metrics!$B$5:$E$5,0)))=0,"",INDEX(Metrics!$B$6:$E$26,ROW($A23)-ROW($A$5),MATCH(B$5,Metrics!$B$5:$E$5,0))),"")</f>
        <v>208</v>
      </c>
      <c r="C23" s="192" t="str">
        <f>IFERROR(IF(LEN(INDEX(Metrics!$B$6:$E$26,ROW($A23)-ROW($A$5),MATCH(C$5,Metrics!$B$5:$E$5,0)))=0,"",INDEX(Metrics!$B$6:$E$26,ROW($A23)-ROW($A$5),MATCH(C$5,Metrics!$B$5:$E$5,0))),"")</f>
        <v>Financial Performance</v>
      </c>
      <c r="D23" s="192" t="str">
        <f>IFERROR(IF(LEN(INDEX(Metrics!$B$6:$E$26,ROW($A23)-ROW($A$5),MATCH(D$5,Metrics!$B$5:$E$5,0)))=0,"",INDEX(Metrics!$B$6:$E$26,ROW($A23)-ROW($A$5),MATCH(D$5,Metrics!$B$5:$E$5,0))),"")</f>
        <v>Return on Assets</v>
      </c>
      <c r="E23" s="42" t="str">
        <f>IFERROR(IF(LEN(INDEX(Metrics!$B$6:$E$26,ROW($A23)-ROW($A$5),MATCH(E$5,Metrics!$B$5:$E$5,0)))=0,"",INDEX(Metrics!$B$6:$E$26,ROW($A23)-ROW($A$5),MATCH(E$5,Metrics!$B$5:$E$5,0))),"")</f>
        <v>%</v>
      </c>
      <c r="F23" s="51">
        <f>IFERROR(IF(INDEX(Metrics!$G$6:$G$26,MATCH(CY_Actual_Cumulative!$D23,Metrics!$D$6:$D$26,0))=Calc!$K$8,SUM(CY_Actual!$F23:F23),AVERAGE(CY_Actual!$F23:F23)),"")</f>
        <v>0.2669792786841601</v>
      </c>
      <c r="G23" s="51">
        <f>IFERROR(IF(INDEX(Metrics!$G$6:$G$26,MATCH(CY_Actual_Cumulative!$D23,Metrics!$D$6:$D$26,0))=Calc!$K$8,SUM(CY_Actual!$F23:G23),AVERAGE(CY_Actual!$F23:G23)),"")</f>
        <v>0.2669792786841601</v>
      </c>
      <c r="H23" s="51">
        <f>IFERROR(IF(INDEX(Metrics!$G$6:$G$26,MATCH(CY_Actual_Cumulative!$D23,Metrics!$D$6:$D$26,0))=Calc!$K$8,SUM(CY_Actual!$F23:H23),AVERAGE(CY_Actual!$F23:H23)),"")</f>
        <v>0.27320879518679048</v>
      </c>
      <c r="I23" s="51">
        <f>IFERROR(IF(INDEX(Metrics!$G$6:$G$26,MATCH(CY_Actual_Cumulative!$D23,Metrics!$D$6:$D$26,0))=Calc!$K$8,SUM(CY_Actual!$F23:I23),AVERAGE(CY_Actual!$F23:I23)),"")</f>
        <v>0.27560938386762557</v>
      </c>
      <c r="J23" s="51">
        <f>IFERROR(IF(INDEX(Metrics!$G$6:$G$26,MATCH(CY_Actual_Cumulative!$D23,Metrics!$D$6:$D$26,0))=Calc!$K$8,SUM(CY_Actual!$F23:J23),AVERAGE(CY_Actual!$F23:J23)),"")</f>
        <v>0.27195913637774422</v>
      </c>
      <c r="K23" s="51">
        <f>IFERROR(IF(INDEX(Metrics!$G$6:$G$26,MATCH(CY_Actual_Cumulative!$D23,Metrics!$D$6:$D$26,0))=Calc!$K$8,SUM(CY_Actual!$F23:K23),AVERAGE(CY_Actual!$F23:K23)),"")</f>
        <v>0.27252814975936923</v>
      </c>
      <c r="L23" s="51">
        <f>IFERROR(IF(INDEX(Metrics!$G$6:$G$26,MATCH(CY_Actual_Cumulative!$D23,Metrics!$D$6:$D$26,0))=Calc!$K$8,SUM(CY_Actual!$F23:L23),AVERAGE(CY_Actual!$F23:L23)),"")</f>
        <v>0.27252814975936923</v>
      </c>
      <c r="M23" s="51">
        <f>IFERROR(IF(INDEX(Metrics!$G$6:$G$26,MATCH(CY_Actual_Cumulative!$D23,Metrics!$D$6:$D$26,0))=Calc!$K$8,SUM(CY_Actual!$F23:M23),AVERAGE(CY_Actual!$F23:M23)),"")</f>
        <v>0.27252814975936923</v>
      </c>
      <c r="N23" s="51">
        <f>IFERROR(IF(INDEX(Metrics!$G$6:$G$26,MATCH(CY_Actual_Cumulative!$D23,Metrics!$D$6:$D$26,0))=Calc!$K$8,SUM(CY_Actual!$F23:N23),AVERAGE(CY_Actual!$F23:N23)),"")</f>
        <v>0.27252814975936923</v>
      </c>
      <c r="O23" s="51">
        <f>IFERROR(IF(INDEX(Metrics!$G$6:$G$26,MATCH(CY_Actual_Cumulative!$D23,Metrics!$D$6:$D$26,0))=Calc!$K$8,SUM(CY_Actual!$F23:O23),AVERAGE(CY_Actual!$F23:O23)),"")</f>
        <v>0.27252814975936923</v>
      </c>
      <c r="P23" s="51">
        <f>IFERROR(IF(INDEX(Metrics!$G$6:$G$26,MATCH(CY_Actual_Cumulative!$D23,Metrics!$D$6:$D$26,0))=Calc!$K$8,SUM(CY_Actual!$F23:P23),AVERAGE(CY_Actual!$F23:P23)),"")</f>
        <v>0.27252814975936923</v>
      </c>
      <c r="Q23" s="83">
        <f>IFERROR(IF(INDEX(Metrics!$G$6:$G$26,MATCH(CY_Actual_Cumulative!$D23,Metrics!$D$6:$D$26,0))=Calc!$K$8,SUM(CY_Actual!$F23:Q23),AVERAGE(CY_Actual!$F23:Q23)),"")</f>
        <v>0.27252814975936923</v>
      </c>
    </row>
    <row r="24" spans="1:17" x14ac:dyDescent="0.25">
      <c r="A24" s="3"/>
      <c r="B24" s="71">
        <f>IFERROR(IF(LEN(INDEX(Metrics!$B$6:$E$26,ROW($A24)-ROW($A$5),MATCH(B$5,Metrics!$B$5:$E$5,0)))=0,"",INDEX(Metrics!$B$6:$E$26,ROW($A24)-ROW($A$5),MATCH(B$5,Metrics!$B$5:$E$5,0))),"")</f>
        <v>209</v>
      </c>
      <c r="C24" s="192" t="str">
        <f>IFERROR(IF(LEN(INDEX(Metrics!$B$6:$E$26,ROW($A24)-ROW($A$5),MATCH(C$5,Metrics!$B$5:$E$5,0)))=0,"",INDEX(Metrics!$B$6:$E$26,ROW($A24)-ROW($A$5),MATCH(C$5,Metrics!$B$5:$E$5,0))),"")</f>
        <v>Financial Performance</v>
      </c>
      <c r="D24" s="192" t="str">
        <f>IFERROR(IF(LEN(INDEX(Metrics!$B$6:$E$26,ROW($A24)-ROW($A$5),MATCH(D$5,Metrics!$B$5:$E$5,0)))=0,"",INDEX(Metrics!$B$6:$E$26,ROW($A24)-ROW($A$5),MATCH(D$5,Metrics!$B$5:$E$5,0))),"")</f>
        <v>Return on Equity</v>
      </c>
      <c r="E24" s="42" t="str">
        <f>IFERROR(IF(LEN(INDEX(Metrics!$B$6:$E$26,ROW($A24)-ROW($A$5),MATCH(E$5,Metrics!$B$5:$E$5,0)))=0,"",INDEX(Metrics!$B$6:$E$26,ROW($A24)-ROW($A$5),MATCH(E$5,Metrics!$B$5:$E$5,0))),"")</f>
        <v>%</v>
      </c>
      <c r="F24" s="51">
        <f>IFERROR(IF(INDEX(Metrics!$G$6:$G$26,MATCH(CY_Actual_Cumulative!$D24,Metrics!$D$6:$D$26,0))=Calc!$K$8,SUM(CY_Actual!$F24:F24),AVERAGE(CY_Actual!$F24:F24)),"")</f>
        <v>0.32037513442099214</v>
      </c>
      <c r="G24" s="51">
        <f>IFERROR(IF(INDEX(Metrics!$G$6:$G$26,MATCH(CY_Actual_Cumulative!$D24,Metrics!$D$6:$D$26,0))=Calc!$K$8,SUM(CY_Actual!$F24:G24),AVERAGE(CY_Actual!$F24:G24)),"")</f>
        <v>0.32037513442099214</v>
      </c>
      <c r="H24" s="51">
        <f>IFERROR(IF(INDEX(Metrics!$G$6:$G$26,MATCH(CY_Actual_Cumulative!$D24,Metrics!$D$6:$D$26,0))=Calc!$K$8,SUM(CY_Actual!$F24:H24),AVERAGE(CY_Actual!$F24:H24)),"")</f>
        <v>0.3278505542241486</v>
      </c>
      <c r="I24" s="51">
        <f>IFERROR(IF(INDEX(Metrics!$G$6:$G$26,MATCH(CY_Actual_Cumulative!$D24,Metrics!$D$6:$D$26,0))=Calc!$K$8,SUM(CY_Actual!$F24:I24),AVERAGE(CY_Actual!$F24:I24)),"")</f>
        <v>0.33073126064115071</v>
      </c>
      <c r="J24" s="51">
        <f>IFERROR(IF(INDEX(Metrics!$G$6:$G$26,MATCH(CY_Actual_Cumulative!$D24,Metrics!$D$6:$D$26,0))=Calc!$K$8,SUM(CY_Actual!$F24:J24),AVERAGE(CY_Actual!$F24:J24)),"")</f>
        <v>0.32635096365329314</v>
      </c>
      <c r="K24" s="51">
        <f>IFERROR(IF(INDEX(Metrics!$G$6:$G$26,MATCH(CY_Actual_Cumulative!$D24,Metrics!$D$6:$D$26,0))=Calc!$K$8,SUM(CY_Actual!$F24:K24),AVERAGE(CY_Actual!$F24:K24)),"")</f>
        <v>0.32703377971124314</v>
      </c>
      <c r="L24" s="51">
        <f>IFERROR(IF(INDEX(Metrics!$G$6:$G$26,MATCH(CY_Actual_Cumulative!$D24,Metrics!$D$6:$D$26,0))=Calc!$K$8,SUM(CY_Actual!$F24:L24),AVERAGE(CY_Actual!$F24:L24)),"")</f>
        <v>0.32703377971124314</v>
      </c>
      <c r="M24" s="51">
        <f>IFERROR(IF(INDEX(Metrics!$G$6:$G$26,MATCH(CY_Actual_Cumulative!$D24,Metrics!$D$6:$D$26,0))=Calc!$K$8,SUM(CY_Actual!$F24:M24),AVERAGE(CY_Actual!$F24:M24)),"")</f>
        <v>0.32703377971124314</v>
      </c>
      <c r="N24" s="51">
        <f>IFERROR(IF(INDEX(Metrics!$G$6:$G$26,MATCH(CY_Actual_Cumulative!$D24,Metrics!$D$6:$D$26,0))=Calc!$K$8,SUM(CY_Actual!$F24:N24),AVERAGE(CY_Actual!$F24:N24)),"")</f>
        <v>0.32703377971124314</v>
      </c>
      <c r="O24" s="51">
        <f>IFERROR(IF(INDEX(Metrics!$G$6:$G$26,MATCH(CY_Actual_Cumulative!$D24,Metrics!$D$6:$D$26,0))=Calc!$K$8,SUM(CY_Actual!$F24:O24),AVERAGE(CY_Actual!$F24:O24)),"")</f>
        <v>0.32703377971124314</v>
      </c>
      <c r="P24" s="51">
        <f>IFERROR(IF(INDEX(Metrics!$G$6:$G$26,MATCH(CY_Actual_Cumulative!$D24,Metrics!$D$6:$D$26,0))=Calc!$K$8,SUM(CY_Actual!$F24:P24),AVERAGE(CY_Actual!$F24:P24)),"")</f>
        <v>0.32703377971124314</v>
      </c>
      <c r="Q24" s="83">
        <f>IFERROR(IF(INDEX(Metrics!$G$6:$G$26,MATCH(CY_Actual_Cumulative!$D24,Metrics!$D$6:$D$26,0))=Calc!$K$8,SUM(CY_Actual!$F24:Q24),AVERAGE(CY_Actual!$F24:Q24)),"")</f>
        <v>0.32703377971124314</v>
      </c>
    </row>
    <row r="25" spans="1:17" x14ac:dyDescent="0.25">
      <c r="A25" s="3"/>
      <c r="B25" s="71">
        <f>IFERROR(IF(LEN(INDEX(Metrics!$B$6:$E$26,ROW($A25)-ROW($A$5),MATCH(B$5,Metrics!$B$5:$E$5,0)))=0,"",INDEX(Metrics!$B$6:$E$26,ROW($A25)-ROW($A$5),MATCH(B$5,Metrics!$B$5:$E$5,0))),"")</f>
        <v>210</v>
      </c>
      <c r="C25" s="192" t="str">
        <f>IFERROR(IF(LEN(INDEX(Metrics!$B$6:$E$26,ROW($A25)-ROW($A$5),MATCH(C$5,Metrics!$B$5:$E$5,0)))=0,"",INDEX(Metrics!$B$6:$E$26,ROW($A25)-ROW($A$5),MATCH(C$5,Metrics!$B$5:$E$5,0))),"")</f>
        <v>Financial Performance</v>
      </c>
      <c r="D25" s="192" t="str">
        <f>IFERROR(IF(LEN(INDEX(Metrics!$B$6:$E$26,ROW($A25)-ROW($A$5),MATCH(D$5,Metrics!$B$5:$E$5,0)))=0,"",INDEX(Metrics!$B$6:$E$26,ROW($A25)-ROW($A$5),MATCH(D$5,Metrics!$B$5:$E$5,0))),"")</f>
        <v/>
      </c>
      <c r="E25" s="42" t="str">
        <f>IFERROR(IF(LEN(INDEX(Metrics!$B$6:$E$26,ROW($A25)-ROW($A$5),MATCH(E$5,Metrics!$B$5:$E$5,0)))=0,"",INDEX(Metrics!$B$6:$E$26,ROW($A25)-ROW($A$5),MATCH(E$5,Metrics!$B$5:$E$5,0))),"")</f>
        <v/>
      </c>
      <c r="F25" s="53" t="str">
        <f>IFERROR(IF(INDEX(Metrics!$G$6:$G$26,MATCH(CY_Actual_Cumulative!$D25,Metrics!$D$6:$D$26,0))=Calc!$K$8,SUM(CY_Actual!$F25:F25),AVERAGE(CY_Actual!$F25:F25)),"")</f>
        <v/>
      </c>
      <c r="G25" s="53" t="str">
        <f>IFERROR(IF(INDEX(Metrics!$G$6:$G$26,MATCH(CY_Actual_Cumulative!$D25,Metrics!$D$6:$D$26,0))=Calc!$K$8,SUM(CY_Actual!$F25:G25),AVERAGE(CY_Actual!$F25:G25)),"")</f>
        <v/>
      </c>
      <c r="H25" s="53" t="str">
        <f>IFERROR(IF(INDEX(Metrics!$G$6:$G$26,MATCH(CY_Actual_Cumulative!$D25,Metrics!$D$6:$D$26,0))=Calc!$K$8,SUM(CY_Actual!$F25:H25),AVERAGE(CY_Actual!$F25:H25)),"")</f>
        <v/>
      </c>
      <c r="I25" s="53" t="str">
        <f>IFERROR(IF(INDEX(Metrics!$G$6:$G$26,MATCH(CY_Actual_Cumulative!$D25,Metrics!$D$6:$D$26,0))=Calc!$K$8,SUM(CY_Actual!$F25:I25),AVERAGE(CY_Actual!$F25:I25)),"")</f>
        <v/>
      </c>
      <c r="J25" s="53" t="str">
        <f>IFERROR(IF(INDEX(Metrics!$G$6:$G$26,MATCH(CY_Actual_Cumulative!$D25,Metrics!$D$6:$D$26,0))=Calc!$K$8,SUM(CY_Actual!$F25:J25),AVERAGE(CY_Actual!$F25:J25)),"")</f>
        <v/>
      </c>
      <c r="K25" s="53" t="str">
        <f>IFERROR(IF(INDEX(Metrics!$G$6:$G$26,MATCH(CY_Actual_Cumulative!$D25,Metrics!$D$6:$D$26,0))=Calc!$K$8,SUM(CY_Actual!$F25:K25),AVERAGE(CY_Actual!$F25:K25)),"")</f>
        <v/>
      </c>
      <c r="L25" s="53" t="str">
        <f>IFERROR(IF(INDEX(Metrics!$G$6:$G$26,MATCH(CY_Actual_Cumulative!$D25,Metrics!$D$6:$D$26,0))=Calc!$K$8,SUM(CY_Actual!$F25:L25),AVERAGE(CY_Actual!$F25:L25)),"")</f>
        <v/>
      </c>
      <c r="M25" s="53" t="str">
        <f>IFERROR(IF(INDEX(Metrics!$G$6:$G$26,MATCH(CY_Actual_Cumulative!$D25,Metrics!$D$6:$D$26,0))=Calc!$K$8,SUM(CY_Actual!$F25:M25),AVERAGE(CY_Actual!$F25:M25)),"")</f>
        <v/>
      </c>
      <c r="N25" s="53" t="str">
        <f>IFERROR(IF(INDEX(Metrics!$G$6:$G$26,MATCH(CY_Actual_Cumulative!$D25,Metrics!$D$6:$D$26,0))=Calc!$K$8,SUM(CY_Actual!$F25:N25),AVERAGE(CY_Actual!$F25:N25)),"")</f>
        <v/>
      </c>
      <c r="O25" s="53" t="str">
        <f>IFERROR(IF(INDEX(Metrics!$G$6:$G$26,MATCH(CY_Actual_Cumulative!$D25,Metrics!$D$6:$D$26,0))=Calc!$K$8,SUM(CY_Actual!$F25:O25),AVERAGE(CY_Actual!$F25:O25)),"")</f>
        <v/>
      </c>
      <c r="P25" s="53" t="str">
        <f>IFERROR(IF(INDEX(Metrics!$G$6:$G$26,MATCH(CY_Actual_Cumulative!$D25,Metrics!$D$6:$D$26,0))=Calc!$K$8,SUM(CY_Actual!$F25:P25),AVERAGE(CY_Actual!$F25:P25)),"")</f>
        <v/>
      </c>
      <c r="Q25" s="86" t="str">
        <f>IFERROR(IF(INDEX(Metrics!$G$6:$G$26,MATCH(CY_Actual_Cumulative!$D25,Metrics!$D$6:$D$26,0))=Calc!$K$8,SUM(CY_Actual!$F25:Q25),AVERAGE(CY_Actual!$F25:Q25)),"")</f>
        <v/>
      </c>
    </row>
    <row r="26" spans="1:17" x14ac:dyDescent="0.25">
      <c r="A26" s="3"/>
      <c r="B26" s="221">
        <f>IFERROR(IF(LEN(INDEX(Metrics!$B$6:$E$26,ROW($A26)-ROW($A$5),MATCH(B$5,Metrics!$B$5:$E$5,0)))=0,"",INDEX(Metrics!$B$6:$E$26,ROW($A26)-ROW($A$5),MATCH(B$5,Metrics!$B$5:$E$5,0))),"")</f>
        <v>211</v>
      </c>
      <c r="C26" s="222" t="str">
        <f>IFERROR(IF(LEN(INDEX(Metrics!$B$6:$E$26,ROW($A26)-ROW($A$5),MATCH(C$5,Metrics!$B$5:$E$5,0)))=0,"",INDEX(Metrics!$B$6:$E$26,ROW($A26)-ROW($A$5),MATCH(C$5,Metrics!$B$5:$E$5,0))),"")</f>
        <v>Financial Performance</v>
      </c>
      <c r="D26" s="222" t="str">
        <f>IFERROR(IF(LEN(INDEX(Metrics!$B$6:$E$26,ROW($A26)-ROW($A$5),MATCH(D$5,Metrics!$B$5:$E$5,0)))=0,"",INDEX(Metrics!$B$6:$E$26,ROW($A26)-ROW($A$5),MATCH(D$5,Metrics!$B$5:$E$5,0))),"")</f>
        <v/>
      </c>
      <c r="E26" s="223" t="str">
        <f>IFERROR(IF(LEN(INDEX(Metrics!$B$6:$E$26,ROW($A26)-ROW($A$5),MATCH(E$5,Metrics!$B$5:$E$5,0)))=0,"",INDEX(Metrics!$B$6:$E$26,ROW($A26)-ROW($A$5),MATCH(E$5,Metrics!$B$5:$E$5,0))),"")</f>
        <v/>
      </c>
      <c r="F26" s="237" t="str">
        <f>IFERROR(IF(INDEX(Metrics!$G$6:$G$26,MATCH(CY_Actual_Cumulative!$D26,Metrics!$D$6:$D$26,0))=Calc!$K$8,SUM(CY_Actual!$F26:F26),AVERAGE(CY_Actual!$F26:F26)),"")</f>
        <v/>
      </c>
      <c r="G26" s="238" t="str">
        <f>IFERROR(IF(INDEX(Metrics!$G$6:$G$26,MATCH(CY_Actual_Cumulative!$D26,Metrics!$D$6:$D$26,0))=Calc!$K$8,SUM(CY_Actual!$F26:G26),AVERAGE(CY_Actual!$F26:G26)),"")</f>
        <v/>
      </c>
      <c r="H26" s="238" t="str">
        <f>IFERROR(IF(INDEX(Metrics!$G$6:$G$26,MATCH(CY_Actual_Cumulative!$D26,Metrics!$D$6:$D$26,0))=Calc!$K$8,SUM(CY_Actual!$F26:H26),AVERAGE(CY_Actual!$F26:H26)),"")</f>
        <v/>
      </c>
      <c r="I26" s="238" t="str">
        <f>IFERROR(IF(INDEX(Metrics!$G$6:$G$26,MATCH(CY_Actual_Cumulative!$D26,Metrics!$D$6:$D$26,0))=Calc!$K$8,SUM(CY_Actual!$F26:I26),AVERAGE(CY_Actual!$F26:I26)),"")</f>
        <v/>
      </c>
      <c r="J26" s="238" t="str">
        <f>IFERROR(IF(INDEX(Metrics!$G$6:$G$26,MATCH(CY_Actual_Cumulative!$D26,Metrics!$D$6:$D$26,0))=Calc!$K$8,SUM(CY_Actual!$F26:J26),AVERAGE(CY_Actual!$F26:J26)),"")</f>
        <v/>
      </c>
      <c r="K26" s="238" t="str">
        <f>IFERROR(IF(INDEX(Metrics!$G$6:$G$26,MATCH(CY_Actual_Cumulative!$D26,Metrics!$D$6:$D$26,0))=Calc!$K$8,SUM(CY_Actual!$F26:K26),AVERAGE(CY_Actual!$F26:K26)),"")</f>
        <v/>
      </c>
      <c r="L26" s="238" t="str">
        <f>IFERROR(IF(INDEX(Metrics!$G$6:$G$26,MATCH(CY_Actual_Cumulative!$D26,Metrics!$D$6:$D$26,0))=Calc!$K$8,SUM(CY_Actual!$F26:L26),AVERAGE(CY_Actual!$F26:L26)),"")</f>
        <v/>
      </c>
      <c r="M26" s="238" t="str">
        <f>IFERROR(IF(INDEX(Metrics!$G$6:$G$26,MATCH(CY_Actual_Cumulative!$D26,Metrics!$D$6:$D$26,0))=Calc!$K$8,SUM(CY_Actual!$F26:M26),AVERAGE(CY_Actual!$F26:M26)),"")</f>
        <v/>
      </c>
      <c r="N26" s="238" t="str">
        <f>IFERROR(IF(INDEX(Metrics!$G$6:$G$26,MATCH(CY_Actual_Cumulative!$D26,Metrics!$D$6:$D$26,0))=Calc!$K$8,SUM(CY_Actual!$F26:N26),AVERAGE(CY_Actual!$F26:N26)),"")</f>
        <v/>
      </c>
      <c r="O26" s="238" t="str">
        <f>IFERROR(IF(INDEX(Metrics!$G$6:$G$26,MATCH(CY_Actual_Cumulative!$D26,Metrics!$D$6:$D$26,0))=Calc!$K$8,SUM(CY_Actual!$F26:O26),AVERAGE(CY_Actual!$F26:O26)),"")</f>
        <v/>
      </c>
      <c r="P26" s="238" t="str">
        <f>IFERROR(IF(INDEX(Metrics!$G$6:$G$26,MATCH(CY_Actual_Cumulative!$D26,Metrics!$D$6:$D$26,0))=Calc!$K$8,SUM(CY_Actual!$F26:P26),AVERAGE(CY_Actual!$F26:P26)),"")</f>
        <v/>
      </c>
      <c r="Q26" s="239" t="str">
        <f>IFERROR(IF(INDEX(Metrics!$G$6:$G$26,MATCH(CY_Actual_Cumulative!$D26,Metrics!$D$6:$D$26,0))=Calc!$K$8,SUM(CY_Actual!$F26:Q26),AVERAGE(CY_Actual!$F26:Q26)),"")</f>
        <v/>
      </c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40"/>
      <c r="G27" s="240"/>
      <c r="H27" s="240"/>
      <c r="I27" s="240"/>
      <c r="J27" s="240"/>
      <c r="K27" s="240"/>
      <c r="L27" s="241"/>
      <c r="M27" s="241"/>
      <c r="N27" s="241"/>
      <c r="O27" s="241"/>
      <c r="P27" s="241"/>
      <c r="Q27" s="242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40"/>
      <c r="G28" s="240"/>
      <c r="H28" s="240"/>
      <c r="I28" s="240"/>
      <c r="J28" s="240"/>
      <c r="K28" s="240"/>
      <c r="L28" s="241"/>
      <c r="M28" s="241"/>
      <c r="N28" s="241"/>
      <c r="O28" s="241"/>
      <c r="P28" s="241"/>
      <c r="Q28" s="242"/>
    </row>
    <row r="29" spans="1:17" x14ac:dyDescent="0.25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41"/>
      <c r="G29" s="240"/>
      <c r="H29" s="240"/>
      <c r="I29" s="240"/>
      <c r="J29" s="240"/>
      <c r="K29" s="240"/>
      <c r="L29" s="241"/>
      <c r="M29" s="241"/>
      <c r="N29" s="241"/>
      <c r="O29" s="241"/>
      <c r="P29" s="241"/>
      <c r="Q29" s="242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41"/>
      <c r="G30" s="241"/>
      <c r="H30" s="241"/>
      <c r="I30" s="241"/>
      <c r="J30" s="241"/>
      <c r="K30" s="241"/>
      <c r="L30" s="240"/>
      <c r="M30" s="240"/>
      <c r="N30" s="240"/>
      <c r="O30" s="240"/>
      <c r="P30" s="240"/>
      <c r="Q30" s="243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3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3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3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3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3"/>
    </row>
    <row r="36" spans="1:17" x14ac:dyDescent="0.25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40"/>
      <c r="G36" s="240"/>
      <c r="H36" s="240"/>
      <c r="I36" s="240"/>
      <c r="J36" s="240"/>
      <c r="K36" s="240"/>
      <c r="L36" s="241"/>
      <c r="M36" s="241"/>
      <c r="N36" s="241"/>
      <c r="O36" s="241"/>
      <c r="P36" s="241"/>
      <c r="Q36" s="242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40"/>
      <c r="G37" s="240"/>
      <c r="H37" s="240"/>
      <c r="I37" s="240"/>
      <c r="J37" s="240"/>
      <c r="K37" s="240"/>
      <c r="L37" s="241"/>
      <c r="M37" s="241"/>
      <c r="N37" s="241"/>
      <c r="O37" s="241"/>
      <c r="P37" s="241"/>
      <c r="Q37" s="242"/>
    </row>
    <row r="38" spans="1:17" x14ac:dyDescent="0.25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41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3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3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3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3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3"/>
    </row>
    <row r="44" spans="1:17" x14ac:dyDescent="0.25">
      <c r="A44" s="3"/>
      <c r="B44" s="208"/>
      <c r="C44" s="227"/>
      <c r="D44" s="227"/>
      <c r="E44" s="21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3"/>
    </row>
    <row r="45" spans="1:17" x14ac:dyDescent="0.25">
      <c r="A45" s="3"/>
      <c r="B45" s="208"/>
      <c r="C45" s="227"/>
      <c r="D45" s="227"/>
      <c r="E45" s="21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3"/>
    </row>
    <row r="46" spans="1:17" x14ac:dyDescent="0.25">
      <c r="A46" s="3"/>
      <c r="B46" s="208"/>
      <c r="C46" s="227"/>
      <c r="D46" s="212"/>
      <c r="E46" s="213"/>
      <c r="F46" s="240"/>
      <c r="G46" s="240"/>
      <c r="H46" s="240"/>
      <c r="I46" s="240"/>
      <c r="J46" s="240"/>
      <c r="K46" s="240"/>
      <c r="L46" s="241"/>
      <c r="M46" s="241"/>
      <c r="N46" s="241"/>
      <c r="O46" s="241"/>
      <c r="P46" s="241"/>
      <c r="Q46" s="242"/>
    </row>
    <row r="47" spans="1:17" x14ac:dyDescent="0.25">
      <c r="A47" s="3"/>
      <c r="B47" s="208"/>
      <c r="C47" s="227"/>
      <c r="D47" s="212"/>
      <c r="E47" s="213"/>
      <c r="F47" s="240"/>
      <c r="G47" s="240"/>
      <c r="H47" s="240"/>
      <c r="I47" s="240"/>
      <c r="J47" s="240"/>
      <c r="K47" s="240"/>
      <c r="L47" s="241"/>
      <c r="M47" s="241"/>
      <c r="N47" s="241"/>
      <c r="O47" s="241"/>
      <c r="P47" s="241"/>
      <c r="Q47" s="242"/>
    </row>
    <row r="48" spans="1:17" x14ac:dyDescent="0.25">
      <c r="A48" s="3"/>
      <c r="B48" s="208"/>
      <c r="C48" s="227"/>
      <c r="D48" s="212"/>
      <c r="E48" s="213"/>
      <c r="F48" s="241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3"/>
    </row>
    <row r="49" spans="1:17" x14ac:dyDescent="0.25">
      <c r="A49" s="3"/>
      <c r="B49" s="208"/>
      <c r="C49" s="227"/>
      <c r="D49" s="227"/>
      <c r="E49" s="21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3"/>
    </row>
    <row r="50" spans="1:17" x14ac:dyDescent="0.25">
      <c r="A50" s="3"/>
      <c r="B50" s="208"/>
      <c r="C50" s="227"/>
      <c r="D50" s="212"/>
      <c r="E50" s="213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3"/>
    </row>
    <row r="51" spans="1:17" x14ac:dyDescent="0.25">
      <c r="A51" s="3"/>
      <c r="B51" s="208"/>
      <c r="C51" s="227"/>
      <c r="D51" s="227"/>
      <c r="E51" s="21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3"/>
    </row>
    <row r="52" spans="1:17" x14ac:dyDescent="0.25">
      <c r="A52" s="3"/>
      <c r="B52" s="208"/>
      <c r="C52" s="227"/>
      <c r="D52" s="227"/>
      <c r="E52" s="21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3"/>
    </row>
    <row r="53" spans="1:17" x14ac:dyDescent="0.25">
      <c r="A53" s="3"/>
      <c r="B53" s="208"/>
      <c r="C53" s="227"/>
      <c r="D53" s="227"/>
      <c r="E53" s="21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3"/>
    </row>
    <row r="54" spans="1:17" x14ac:dyDescent="0.25">
      <c r="A54" s="3"/>
      <c r="B54" s="208"/>
      <c r="C54" s="227"/>
      <c r="D54" s="227"/>
      <c r="E54" s="21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3"/>
    </row>
    <row r="55" spans="1:17" x14ac:dyDescent="0.25">
      <c r="A55" s="3"/>
      <c r="B55" s="208"/>
      <c r="C55" s="227"/>
      <c r="D55" s="227"/>
      <c r="E55" s="21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3"/>
    </row>
    <row r="56" spans="1:17" x14ac:dyDescent="0.25">
      <c r="B56" s="208"/>
      <c r="C56" s="227"/>
      <c r="D56" s="227"/>
      <c r="E56" s="21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3"/>
    </row>
    <row r="57" spans="1:17" x14ac:dyDescent="0.25">
      <c r="B57" s="208"/>
      <c r="C57" s="227"/>
      <c r="D57" s="227"/>
      <c r="E57" s="21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3"/>
    </row>
    <row r="58" spans="1:17" x14ac:dyDescent="0.25">
      <c r="B58" s="208"/>
      <c r="C58" s="227"/>
      <c r="D58" s="227"/>
      <c r="E58" s="21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3"/>
    </row>
    <row r="59" spans="1:17" x14ac:dyDescent="0.25">
      <c r="B59" s="208"/>
      <c r="C59" s="227"/>
      <c r="D59" s="227"/>
      <c r="E59" s="21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3"/>
    </row>
    <row r="60" spans="1:17" x14ac:dyDescent="0.25">
      <c r="B60" s="208"/>
      <c r="C60" s="227"/>
      <c r="D60" s="227"/>
      <c r="E60" s="21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3"/>
    </row>
    <row r="61" spans="1:17" x14ac:dyDescent="0.25">
      <c r="B61" s="208"/>
      <c r="C61" s="227"/>
      <c r="D61" s="227"/>
      <c r="E61" s="21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3"/>
    </row>
    <row r="62" spans="1:17" x14ac:dyDescent="0.25">
      <c r="B62" s="208"/>
      <c r="C62" s="227"/>
      <c r="D62" s="227"/>
      <c r="E62" s="21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3"/>
    </row>
    <row r="63" spans="1:17" x14ac:dyDescent="0.25">
      <c r="B63" s="208"/>
      <c r="C63" s="227"/>
      <c r="D63" s="227"/>
      <c r="E63" s="21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3"/>
    </row>
    <row r="64" spans="1:17" x14ac:dyDescent="0.25">
      <c r="B64" s="208"/>
      <c r="C64" s="227"/>
      <c r="D64" s="227"/>
      <c r="E64" s="21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3"/>
    </row>
    <row r="65" spans="2:17" x14ac:dyDescent="0.25">
      <c r="B65" s="208"/>
      <c r="C65" s="227"/>
      <c r="D65" s="227"/>
      <c r="E65" s="21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3"/>
    </row>
    <row r="66" spans="2:17" x14ac:dyDescent="0.25">
      <c r="B66" s="208"/>
      <c r="C66" s="227"/>
      <c r="D66" s="227"/>
      <c r="E66" s="21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3"/>
    </row>
    <row r="67" spans="2:17" x14ac:dyDescent="0.25">
      <c r="B67" s="208"/>
      <c r="C67" s="227"/>
      <c r="D67" s="227"/>
      <c r="E67" s="21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3"/>
    </row>
    <row r="68" spans="2:17" x14ac:dyDescent="0.25">
      <c r="B68" s="208"/>
      <c r="C68" s="227"/>
      <c r="D68" s="227"/>
      <c r="E68" s="21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3"/>
    </row>
    <row r="69" spans="2:17" x14ac:dyDescent="0.25">
      <c r="B69" s="208"/>
      <c r="C69" s="227"/>
      <c r="D69" s="227"/>
      <c r="E69" s="21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3"/>
    </row>
    <row r="70" spans="2:17" x14ac:dyDescent="0.25">
      <c r="B70" s="215"/>
      <c r="C70" s="229"/>
      <c r="D70" s="229"/>
      <c r="E70" s="217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5"/>
    </row>
    <row r="71" spans="2:17" x14ac:dyDescent="0.25">
      <c r="B71" s="232"/>
      <c r="C71" s="233"/>
      <c r="D71" s="233"/>
      <c r="E71" s="234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</row>
  </sheetData>
  <sheetProtection algorithmName="SHA-512" hashValue="0eotKxsTR2ha3LKsgB7hJqfjJ+jSH5faEyYnKE54inTFxoYeMv7nhWWIk7o6vP+tVsI43nNP3EvgdhA4ZzJqZA==" saltValue="ahrgCI1SyVXN5sHpV24H7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84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81">
        <f>IFERROR(IF(LEN(INDEX(Metrics!$B$6:$E$26,ROW($A6)-ROW($A$5),MATCH(B$5,Metrics!$B$5:$E$5,0)))=0,"",INDEX(Metrics!$B$6:$E$26,ROW($A6)-ROW($A$5),MATCH(B$5,Metrics!$B$5:$E$5,0))),"")</f>
        <v>101</v>
      </c>
      <c r="C6" s="193" t="str">
        <f>IFERROR(IF(LEN(INDEX(Metrics!$B$6:$E$26,ROW($A6)-ROW($A$5),MATCH(C$5,Metrics!$B$5:$E$5,0)))=0,"",INDEX(Metrics!$B$6:$E$26,ROW($A6)-ROW($A$5),MATCH(C$5,Metrics!$B$5:$E$5,0))),"")</f>
        <v>Customers</v>
      </c>
      <c r="D6" s="193" t="str">
        <f>IFERROR(IF(LEN(INDEX(Metrics!$B$6:$E$26,ROW($A6)-ROW($A$5),MATCH(D$5,Metrics!$B$5:$E$5,0)))=0,"",INDEX(Metrics!$B$6:$E$26,ROW($A6)-ROW($A$5),MATCH(D$5,Metrics!$B$5:$E$5,0))),"")</f>
        <v>Net Promoter Score</v>
      </c>
      <c r="E6" s="82" t="str">
        <f>IFERROR(IF(LEN(INDEX(Metrics!$B$6:$E$26,ROW($A6)-ROW($A$5),MATCH(E$5,Metrics!$B$5:$E$5,0)))=0,"",INDEX(Metrics!$B$6:$E$26,ROW($A6)-ROW($A$5),MATCH(E$5,Metrics!$B$5:$E$5,0))),"")</f>
        <v>Points</v>
      </c>
      <c r="F6" s="157">
        <f>IFERROR(IF(INDEX(Metrics!$G$6:$G$26,MATCH(CY_Target_Cumulative!$D6,Metrics!$D$6:$D$26,0))=Calc!$K$8,SUM(CY_Target!$F6:F6),AVERAGE(CY_Target!$F6:F6)),"")</f>
        <v>6.6898771181568017</v>
      </c>
      <c r="G6" s="157">
        <f>IFERROR(IF(INDEX(Metrics!$G$6:$G$26,MATCH(CY_Target_Cumulative!$D6,Metrics!$D$6:$D$26,0))=Calc!$K$8,SUM(CY_Target!$F6:G6),AVERAGE(CY_Target!$F6:G6)),"")</f>
        <v>6.3888326478397452</v>
      </c>
      <c r="H6" s="157">
        <f>IFERROR(IF(INDEX(Metrics!$G$6:$G$26,MATCH(CY_Target_Cumulative!$D6,Metrics!$D$6:$D$26,0))=Calc!$K$8,SUM(CY_Target!$F6:H6),AVERAGE(CY_Target!$F6:H6)),"")</f>
        <v>6.1870213547753492</v>
      </c>
      <c r="I6" s="157">
        <f>IFERROR(IF(INDEX(Metrics!$G$6:$G$26,MATCH(CY_Target_Cumulative!$D6,Metrics!$D$6:$D$26,0))=Calc!$K$8,SUM(CY_Target!$F6:I6),AVERAGE(CY_Target!$F6:I6)),"")</f>
        <v>5.9849062297918358</v>
      </c>
      <c r="J6" s="157">
        <f>IFERROR(IF(INDEX(Metrics!$G$6:$G$26,MATCH(CY_Target_Cumulative!$D6,Metrics!$D$6:$D$26,0))=Calc!$K$8,SUM(CY_Target!$F6:J6),AVERAGE(CY_Target!$F6:J6)),"")</f>
        <v>5.7560659377049017</v>
      </c>
      <c r="K6" s="157">
        <f>IFERROR(IF(INDEX(Metrics!$G$6:$G$26,MATCH(CY_Target_Cumulative!$D6,Metrics!$D$6:$D$26,0))=Calc!$K$8,SUM(CY_Target!$F6:K6),AVERAGE(CY_Target!$F6:K6)),"")</f>
        <v>5.5470308540044462</v>
      </c>
      <c r="L6" s="158">
        <f>IFERROR(IF(INDEX(Metrics!$G$6:$G$26,MATCH(CY_Target_Cumulative!$D6,Metrics!$D$6:$D$26,0))=Calc!$K$8,SUM(CY_Target!$F6:L6),AVERAGE(CY_Target!$F6:L6)),"")</f>
        <v>5.5470308540044462</v>
      </c>
      <c r="M6" s="158">
        <f>IFERROR(IF(INDEX(Metrics!$G$6:$G$26,MATCH(CY_Target_Cumulative!$D6,Metrics!$D$6:$D$26,0))=Calc!$K$8,SUM(CY_Target!$F6:M6),AVERAGE(CY_Target!$F6:M6)),"")</f>
        <v>5.5470308540044462</v>
      </c>
      <c r="N6" s="158">
        <f>IFERROR(IF(INDEX(Metrics!$G$6:$G$26,MATCH(CY_Target_Cumulative!$D6,Metrics!$D$6:$D$26,0))=Calc!$K$8,SUM(CY_Target!$F6:N6),AVERAGE(CY_Target!$F6:N6)),"")</f>
        <v>5.5470308540044462</v>
      </c>
      <c r="O6" s="158">
        <f>IFERROR(IF(INDEX(Metrics!$G$6:$G$26,MATCH(CY_Target_Cumulative!$D6,Metrics!$D$6:$D$26,0))=Calc!$K$8,SUM(CY_Target!$F6:O6),AVERAGE(CY_Target!$F6:O6)),"")</f>
        <v>5.5470308540044462</v>
      </c>
      <c r="P6" s="158">
        <f>IFERROR(IF(INDEX(Metrics!$G$6:$G$26,MATCH(CY_Target_Cumulative!$D6,Metrics!$D$6:$D$26,0))=Calc!$K$8,SUM(CY_Target!$F6:P6),AVERAGE(CY_Target!$F6:P6)),"")</f>
        <v>5.5470308540044462</v>
      </c>
      <c r="Q6" s="159">
        <f>IFERROR(IF(INDEX(Metrics!$G$6:$G$26,MATCH(CY_Target_Cumulative!$D6,Metrics!$D$6:$D$26,0))=Calc!$K$8,SUM(CY_Target!$F6:Q6),AVERAGE(CY_Target!$F6:Q6)),"")</f>
        <v>5.5470308540044462</v>
      </c>
    </row>
    <row r="7" spans="1:17" x14ac:dyDescent="0.25">
      <c r="A7" s="3"/>
      <c r="B7" s="71">
        <f>IFERROR(IF(LEN(INDEX(Metrics!$B$6:$E$26,ROW($A7)-ROW($A$5),MATCH(B$5,Metrics!$B$5:$E$5,0)))=0,"",INDEX(Metrics!$B$6:$E$26,ROW($A7)-ROW($A$5),MATCH(B$5,Metrics!$B$5:$E$5,0))),"")</f>
        <v>102</v>
      </c>
      <c r="C7" s="192" t="str">
        <f>IFERROR(IF(LEN(INDEX(Metrics!$B$6:$E$26,ROW($A7)-ROW($A$5),MATCH(C$5,Metrics!$B$5:$E$5,0)))=0,"",INDEX(Metrics!$B$6:$E$26,ROW($A7)-ROW($A$5),MATCH(C$5,Metrics!$B$5:$E$5,0))),"")</f>
        <v>Customers</v>
      </c>
      <c r="D7" s="192" t="str">
        <f>IFERROR(IF(LEN(INDEX(Metrics!$B$6:$E$26,ROW($A7)-ROW($A$5),MATCH(D$5,Metrics!$B$5:$E$5,0)))=0,"",INDEX(Metrics!$B$6:$E$26,ROW($A7)-ROW($A$5),MATCH(D$5,Metrics!$B$5:$E$5,0))),"")</f>
        <v>Customer Acquisition Cost</v>
      </c>
      <c r="E7" s="42" t="str">
        <f>IFERROR(IF(LEN(INDEX(Metrics!$B$6:$E$26,ROW($A7)-ROW($A$5),MATCH(E$5,Metrics!$B$5:$E$5,0)))=0,"",INDEX(Metrics!$B$6:$E$26,ROW($A7)-ROW($A$5),MATCH(E$5,Metrics!$B$5:$E$5,0))),"")</f>
        <v>USD</v>
      </c>
      <c r="F7" s="52">
        <f>IFERROR(IF(INDEX(Metrics!$G$6:$G$26,MATCH(CY_Target_Cumulative!$D7,Metrics!$D$6:$D$26,0))=Calc!$K$8,SUM(CY_Target!$F7:F7),AVERAGE(CY_Target!$F7:F7)),"")</f>
        <v>238.11623225600002</v>
      </c>
      <c r="G7" s="52">
        <f>IFERROR(IF(INDEX(Metrics!$G$6:$G$26,MATCH(CY_Target_Cumulative!$D7,Metrics!$D$6:$D$26,0))=Calc!$K$8,SUM(CY_Target!$F7:G7),AVERAGE(CY_Target!$F7:G7)),"")</f>
        <v>236.92565109472002</v>
      </c>
      <c r="H7" s="52">
        <f>IFERROR(IF(INDEX(Metrics!$G$6:$G$26,MATCH(CY_Target_Cumulative!$D7,Metrics!$D$6:$D$26,0))=Calc!$K$8,SUM(CY_Target!$F7:H7),AVERAGE(CY_Target!$F7:H7)),"")</f>
        <v>229.45673860962347</v>
      </c>
      <c r="I7" s="52">
        <f>IFERROR(IF(INDEX(Metrics!$G$6:$G$26,MATCH(CY_Target_Cumulative!$D7,Metrics!$D$6:$D$26,0))=Calc!$K$8,SUM(CY_Target!$F7:I7),AVERAGE(CY_Target!$F7:I7)),"")</f>
        <v>226.25857965117379</v>
      </c>
      <c r="J7" s="52">
        <f>IFERROR(IF(INDEX(Metrics!$G$6:$G$26,MATCH(CY_Target_Cumulative!$D7,Metrics!$D$6:$D$26,0))=Calc!$K$8,SUM(CY_Target!$F7:J7),AVERAGE(CY_Target!$F7:J7)),"")</f>
        <v>226.50632530386224</v>
      </c>
      <c r="K7" s="52">
        <f>IFERROR(IF(INDEX(Metrics!$G$6:$G$26,MATCH(CY_Target_Cumulative!$D7,Metrics!$D$6:$D$26,0))=Calc!$K$8,SUM(CY_Target!$F7:K7),AVERAGE(CY_Target!$F7:K7)),"")</f>
        <v>224.01735381331733</v>
      </c>
      <c r="L7" s="54">
        <f>IFERROR(IF(INDEX(Metrics!$G$6:$G$26,MATCH(CY_Target_Cumulative!$D7,Metrics!$D$6:$D$26,0))=Calc!$K$8,SUM(CY_Target!$F7:L7),AVERAGE(CY_Target!$F7:L7)),"")</f>
        <v>224.01735381331733</v>
      </c>
      <c r="M7" s="54">
        <f>IFERROR(IF(INDEX(Metrics!$G$6:$G$26,MATCH(CY_Target_Cumulative!$D7,Metrics!$D$6:$D$26,0))=Calc!$K$8,SUM(CY_Target!$F7:M7),AVERAGE(CY_Target!$F7:M7)),"")</f>
        <v>224.01735381331733</v>
      </c>
      <c r="N7" s="54">
        <f>IFERROR(IF(INDEX(Metrics!$G$6:$G$26,MATCH(CY_Target_Cumulative!$D7,Metrics!$D$6:$D$26,0))=Calc!$K$8,SUM(CY_Target!$F7:N7),AVERAGE(CY_Target!$F7:N7)),"")</f>
        <v>224.01735381331733</v>
      </c>
      <c r="O7" s="54">
        <f>IFERROR(IF(INDEX(Metrics!$G$6:$G$26,MATCH(CY_Target_Cumulative!$D7,Metrics!$D$6:$D$26,0))=Calc!$K$8,SUM(CY_Target!$F7:O7),AVERAGE(CY_Target!$F7:O7)),"")</f>
        <v>224.01735381331733</v>
      </c>
      <c r="P7" s="54">
        <f>IFERROR(IF(INDEX(Metrics!$G$6:$G$26,MATCH(CY_Target_Cumulative!$D7,Metrics!$D$6:$D$26,0))=Calc!$K$8,SUM(CY_Target!$F7:P7),AVERAGE(CY_Target!$F7:P7)),"")</f>
        <v>224.01735381331733</v>
      </c>
      <c r="Q7" s="87">
        <f>IFERROR(IF(INDEX(Metrics!$G$6:$G$26,MATCH(CY_Target_Cumulative!$D7,Metrics!$D$6:$D$26,0))=Calc!$K$8,SUM(CY_Target!$F7:Q7),AVERAGE(CY_Target!$F7:Q7)),"")</f>
        <v>224.01735381331733</v>
      </c>
    </row>
    <row r="8" spans="1:17" x14ac:dyDescent="0.25">
      <c r="A8" s="3"/>
      <c r="B8" s="71">
        <f>IFERROR(IF(LEN(INDEX(Metrics!$B$6:$E$26,ROW($A8)-ROW($A$5),MATCH(B$5,Metrics!$B$5:$E$5,0)))=0,"",INDEX(Metrics!$B$6:$E$26,ROW($A8)-ROW($A$5),MATCH(B$5,Metrics!$B$5:$E$5,0))),"")</f>
        <v>103</v>
      </c>
      <c r="C8" s="192" t="str">
        <f>IFERROR(IF(LEN(INDEX(Metrics!$B$6:$E$26,ROW($A8)-ROW($A$5),MATCH(C$5,Metrics!$B$5:$E$5,0)))=0,"",INDEX(Metrics!$B$6:$E$26,ROW($A8)-ROW($A$5),MATCH(C$5,Metrics!$B$5:$E$5,0))),"")</f>
        <v>Customers</v>
      </c>
      <c r="D8" s="192" t="str">
        <f>IFERROR(IF(LEN(INDEX(Metrics!$B$6:$E$26,ROW($A8)-ROW($A$5),MATCH(D$5,Metrics!$B$5:$E$5,0)))=0,"",INDEX(Metrics!$B$6:$E$26,ROW($A8)-ROW($A$5),MATCH(D$5,Metrics!$B$5:$E$5,0))),"")</f>
        <v>Customer Lifetime Value</v>
      </c>
      <c r="E8" s="42" t="str">
        <f>IFERROR(IF(LEN(INDEX(Metrics!$B$6:$E$26,ROW($A8)-ROW($A$5),MATCH(E$5,Metrics!$B$5:$E$5,0)))=0,"",INDEX(Metrics!$B$6:$E$26,ROW($A8)-ROW($A$5),MATCH(E$5,Metrics!$B$5:$E$5,0))),"")</f>
        <v>USD</v>
      </c>
      <c r="F8" s="52">
        <f>IFERROR(IF(INDEX(Metrics!$G$6:$G$26,MATCH(CY_Target_Cumulative!$D8,Metrics!$D$6:$D$26,0))=Calc!$K$8,SUM(CY_Target!$F8:F8),AVERAGE(CY_Target!$F8:F8)),"")</f>
        <v>1722.0500000000002</v>
      </c>
      <c r="G8" s="52">
        <f>IFERROR(IF(INDEX(Metrics!$G$6:$G$26,MATCH(CY_Target_Cumulative!$D8,Metrics!$D$6:$D$26,0))=Calc!$K$8,SUM(CY_Target!$F8:G8),AVERAGE(CY_Target!$F8:G8)),"")</f>
        <v>1635.9475000000002</v>
      </c>
      <c r="H8" s="52">
        <f>IFERROR(IF(INDEX(Metrics!$G$6:$G$26,MATCH(CY_Target_Cumulative!$D8,Metrics!$D$6:$D$26,0))=Calc!$K$8,SUM(CY_Target!$F8:H8),AVERAGE(CY_Target!$F8:H8)),"")</f>
        <v>1653.742016666667</v>
      </c>
      <c r="I8" s="52">
        <f>IFERROR(IF(INDEX(Metrics!$G$6:$G$26,MATCH(CY_Target_Cumulative!$D8,Metrics!$D$6:$D$26,0))=Calc!$K$8,SUM(CY_Target!$F8:I8),AVERAGE(CY_Target!$F8:I8)),"")</f>
        <v>1696.4258960000004</v>
      </c>
      <c r="J8" s="52">
        <f>IFERROR(IF(INDEX(Metrics!$G$6:$G$26,MATCH(CY_Target_Cumulative!$D8,Metrics!$D$6:$D$26,0))=Calc!$K$8,SUM(CY_Target!$F8:J8),AVERAGE(CY_Target!$F8:J8)),"")</f>
        <v>1707.4404033280002</v>
      </c>
      <c r="K8" s="52">
        <f>IFERROR(IF(INDEX(Metrics!$G$6:$G$26,MATCH(CY_Target_Cumulative!$D8,Metrics!$D$6:$D$26,0))=Calc!$K$8,SUM(CY_Target!$F8:K8),AVERAGE(CY_Target!$F8:K8)),"")</f>
        <v>1738.1367206485338</v>
      </c>
      <c r="L8" s="54">
        <f>IFERROR(IF(INDEX(Metrics!$G$6:$G$26,MATCH(CY_Target_Cumulative!$D8,Metrics!$D$6:$D$26,0))=Calc!$K$8,SUM(CY_Target!$F8:L8),AVERAGE(CY_Target!$F8:L8)),"")</f>
        <v>1738.1367206485338</v>
      </c>
      <c r="M8" s="54">
        <f>IFERROR(IF(INDEX(Metrics!$G$6:$G$26,MATCH(CY_Target_Cumulative!$D8,Metrics!$D$6:$D$26,0))=Calc!$K$8,SUM(CY_Target!$F8:M8),AVERAGE(CY_Target!$F8:M8)),"")</f>
        <v>1738.1367206485338</v>
      </c>
      <c r="N8" s="54">
        <f>IFERROR(IF(INDEX(Metrics!$G$6:$G$26,MATCH(CY_Target_Cumulative!$D8,Metrics!$D$6:$D$26,0))=Calc!$K$8,SUM(CY_Target!$F8:N8),AVERAGE(CY_Target!$F8:N8)),"")</f>
        <v>1738.1367206485338</v>
      </c>
      <c r="O8" s="54">
        <f>IFERROR(IF(INDEX(Metrics!$G$6:$G$26,MATCH(CY_Target_Cumulative!$D8,Metrics!$D$6:$D$26,0))=Calc!$K$8,SUM(CY_Target!$F8:O8),AVERAGE(CY_Target!$F8:O8)),"")</f>
        <v>1738.1367206485338</v>
      </c>
      <c r="P8" s="54">
        <f>IFERROR(IF(INDEX(Metrics!$G$6:$G$26,MATCH(CY_Target_Cumulative!$D8,Metrics!$D$6:$D$26,0))=Calc!$K$8,SUM(CY_Target!$F8:P8),AVERAGE(CY_Target!$F8:P8)),"")</f>
        <v>1738.1367206485338</v>
      </c>
      <c r="Q8" s="87">
        <f>IFERROR(IF(INDEX(Metrics!$G$6:$G$26,MATCH(CY_Target_Cumulative!$D8,Metrics!$D$6:$D$26,0))=Calc!$K$8,SUM(CY_Target!$F8:Q8),AVERAGE(CY_Target!$F8:Q8)),"")</f>
        <v>1738.1367206485338</v>
      </c>
    </row>
    <row r="9" spans="1:17" x14ac:dyDescent="0.25">
      <c r="A9" s="3"/>
      <c r="B9" s="71">
        <f>IFERROR(IF(LEN(INDEX(Metrics!$B$6:$E$26,ROW($A9)-ROW($A$5),MATCH(B$5,Metrics!$B$5:$E$5,0)))=0,"",INDEX(Metrics!$B$6:$E$26,ROW($A9)-ROW($A$5),MATCH(B$5,Metrics!$B$5:$E$5,0))),"")</f>
        <v>104</v>
      </c>
      <c r="C9" s="192" t="str">
        <f>IFERROR(IF(LEN(INDEX(Metrics!$B$6:$E$26,ROW($A9)-ROW($A$5),MATCH(C$5,Metrics!$B$5:$E$5,0)))=0,"",INDEX(Metrics!$B$6:$E$26,ROW($A9)-ROW($A$5),MATCH(C$5,Metrics!$B$5:$E$5,0))),"")</f>
        <v>Customers</v>
      </c>
      <c r="D9" s="192" t="str">
        <f>IFERROR(IF(LEN(INDEX(Metrics!$B$6:$E$26,ROW($A9)-ROW($A$5),MATCH(D$5,Metrics!$B$5:$E$5,0)))=0,"",INDEX(Metrics!$B$6:$E$26,ROW($A9)-ROW($A$5),MATCH(D$5,Metrics!$B$5:$E$5,0))),"")</f>
        <v>Avg. Customer Profitability</v>
      </c>
      <c r="E9" s="42" t="str">
        <f>IFERROR(IF(LEN(INDEX(Metrics!$B$6:$E$26,ROW($A9)-ROW($A$5),MATCH(E$5,Metrics!$B$5:$E$5,0)))=0,"",INDEX(Metrics!$B$6:$E$26,ROW($A9)-ROW($A$5),MATCH(E$5,Metrics!$B$5:$E$5,0))),"")</f>
        <v>USD</v>
      </c>
      <c r="F9" s="52">
        <f>IFERROR(IF(INDEX(Metrics!$G$6:$G$26,MATCH(CY_Target_Cumulative!$D9,Metrics!$D$6:$D$26,0))=Calc!$K$8,SUM(CY_Target!$F9:F9),AVERAGE(CY_Target!$F9:F9)),"")</f>
        <v>28</v>
      </c>
      <c r="G9" s="52">
        <f>IFERROR(IF(INDEX(Metrics!$G$6:$G$26,MATCH(CY_Target_Cumulative!$D9,Metrics!$D$6:$D$26,0))=Calc!$K$8,SUM(CY_Target!$F9:G9),AVERAGE(CY_Target!$F9:G9)),"")</f>
        <v>27</v>
      </c>
      <c r="H9" s="52">
        <f>IFERROR(IF(INDEX(Metrics!$G$6:$G$26,MATCH(CY_Target_Cumulative!$D9,Metrics!$D$6:$D$26,0))=Calc!$K$8,SUM(CY_Target!$F9:H9),AVERAGE(CY_Target!$F9:H9)),"")</f>
        <v>26</v>
      </c>
      <c r="I9" s="52">
        <f>IFERROR(IF(INDEX(Metrics!$G$6:$G$26,MATCH(CY_Target_Cumulative!$D9,Metrics!$D$6:$D$26,0))=Calc!$K$8,SUM(CY_Target!$F9:I9),AVERAGE(CY_Target!$F9:I9)),"")</f>
        <v>25.5</v>
      </c>
      <c r="J9" s="52">
        <f>IFERROR(IF(INDEX(Metrics!$G$6:$G$26,MATCH(CY_Target_Cumulative!$D9,Metrics!$D$6:$D$26,0))=Calc!$K$8,SUM(CY_Target!$F9:J9),AVERAGE(CY_Target!$F9:J9)),"")</f>
        <v>24.8</v>
      </c>
      <c r="K9" s="52">
        <f>IFERROR(IF(INDEX(Metrics!$G$6:$G$26,MATCH(CY_Target_Cumulative!$D9,Metrics!$D$6:$D$26,0))=Calc!$K$8,SUM(CY_Target!$F9:K9),AVERAGE(CY_Target!$F9:K9)),"")</f>
        <v>24.5</v>
      </c>
      <c r="L9" s="52">
        <f>IFERROR(IF(INDEX(Metrics!$G$6:$G$26,MATCH(CY_Target_Cumulative!$D9,Metrics!$D$6:$D$26,0))=Calc!$K$8,SUM(CY_Target!$F9:L9),AVERAGE(CY_Target!$F9:L9)),"")</f>
        <v>24.5</v>
      </c>
      <c r="M9" s="52">
        <f>IFERROR(IF(INDEX(Metrics!$G$6:$G$26,MATCH(CY_Target_Cumulative!$D9,Metrics!$D$6:$D$26,0))=Calc!$K$8,SUM(CY_Target!$F9:M9),AVERAGE(CY_Target!$F9:M9)),"")</f>
        <v>24.5</v>
      </c>
      <c r="N9" s="52">
        <f>IFERROR(IF(INDEX(Metrics!$G$6:$G$26,MATCH(CY_Target_Cumulative!$D9,Metrics!$D$6:$D$26,0))=Calc!$K$8,SUM(CY_Target!$F9:N9),AVERAGE(CY_Target!$F9:N9)),"")</f>
        <v>24.5</v>
      </c>
      <c r="O9" s="52">
        <f>IFERROR(IF(INDEX(Metrics!$G$6:$G$26,MATCH(CY_Target_Cumulative!$D9,Metrics!$D$6:$D$26,0))=Calc!$K$8,SUM(CY_Target!$F9:O9),AVERAGE(CY_Target!$F9:O9)),"")</f>
        <v>24.5</v>
      </c>
      <c r="P9" s="52">
        <f>IFERROR(IF(INDEX(Metrics!$G$6:$G$26,MATCH(CY_Target_Cumulative!$D9,Metrics!$D$6:$D$26,0))=Calc!$K$8,SUM(CY_Target!$F9:P9),AVERAGE(CY_Target!$F9:P9)),"")</f>
        <v>24.5</v>
      </c>
      <c r="Q9" s="84">
        <f>IFERROR(IF(INDEX(Metrics!$G$6:$G$26,MATCH(CY_Target_Cumulative!$D9,Metrics!$D$6:$D$26,0))=Calc!$K$8,SUM(CY_Target!$F9:Q9),AVERAGE(CY_Target!$F9:Q9)),"")</f>
        <v>24.5</v>
      </c>
    </row>
    <row r="10" spans="1:17" x14ac:dyDescent="0.25">
      <c r="A10" s="3"/>
      <c r="B10" s="71">
        <f>IFERROR(IF(LEN(INDEX(Metrics!$B$6:$E$26,ROW($A10)-ROW($A$5),MATCH(B$5,Metrics!$B$5:$E$5,0)))=0,"",INDEX(Metrics!$B$6:$E$26,ROW($A10)-ROW($A$5),MATCH(B$5,Metrics!$B$5:$E$5,0))),"")</f>
        <v>105</v>
      </c>
      <c r="C10" s="192" t="str">
        <f>IFERROR(IF(LEN(INDEX(Metrics!$B$6:$E$26,ROW($A10)-ROW($A$5),MATCH(C$5,Metrics!$B$5:$E$5,0)))=0,"",INDEX(Metrics!$B$6:$E$26,ROW($A10)-ROW($A$5),MATCH(C$5,Metrics!$B$5:$E$5,0))),"")</f>
        <v>Customers</v>
      </c>
      <c r="D10" s="192" t="str">
        <f>IFERROR(IF(LEN(INDEX(Metrics!$B$6:$E$26,ROW($A10)-ROW($A$5),MATCH(D$5,Metrics!$B$5:$E$5,0)))=0,"",INDEX(Metrics!$B$6:$E$26,ROW($A10)-ROW($A$5),MATCH(D$5,Metrics!$B$5:$E$5,0))),"")</f>
        <v>Customer Retention Ratio</v>
      </c>
      <c r="E10" s="42" t="str">
        <f>IFERROR(IF(LEN(INDEX(Metrics!$B$6:$E$26,ROW($A10)-ROW($A$5),MATCH(E$5,Metrics!$B$5:$E$5,0)))=0,"",INDEX(Metrics!$B$6:$E$26,ROW($A10)-ROW($A$5),MATCH(E$5,Metrics!$B$5:$E$5,0))),"")</f>
        <v>%</v>
      </c>
      <c r="F10" s="50">
        <f>IFERROR(IF(INDEX(Metrics!$G$6:$G$26,MATCH(CY_Target_Cumulative!$D10,Metrics!$D$6:$D$26,0))=Calc!$K$8,SUM(CY_Target!$F10:F10),AVERAGE(CY_Target!$F10:F10)),"")</f>
        <v>0.23616718600533343</v>
      </c>
      <c r="G10" s="50">
        <f>IFERROR(IF(INDEX(Metrics!$G$6:$G$26,MATCH(CY_Target_Cumulative!$D10,Metrics!$D$6:$D$26,0))=Calc!$K$8,SUM(CY_Target!$F10:G10),AVERAGE(CY_Target!$F10:G10)),"")</f>
        <v>0.23380551414528011</v>
      </c>
      <c r="H10" s="50">
        <f>IFERROR(IF(INDEX(Metrics!$G$6:$G$26,MATCH(CY_Target_Cumulative!$D10,Metrics!$D$6:$D$26,0))=Calc!$K$8,SUM(CY_Target!$F10:H10),AVERAGE(CY_Target!$F10:H10)),"")</f>
        <v>0.23378976966621309</v>
      </c>
      <c r="I10" s="50">
        <f>IFERROR(IF(INDEX(Metrics!$G$6:$G$26,MATCH(CY_Target_Cumulative!$D10,Metrics!$D$6:$D$26,0))=Calc!$K$8,SUM(CY_Target!$F10:I10),AVERAGE(CY_Target!$F10:I10)),"")</f>
        <v>0.23611948023376036</v>
      </c>
      <c r="J10" s="50">
        <f>IFERROR(IF(INDEX(Metrics!$G$6:$G$26,MATCH(CY_Target_Cumulative!$D10,Metrics!$D$6:$D$26,0))=Calc!$K$8,SUM(CY_Target!$F10:J10),AVERAGE(CY_Target!$F10:J10)),"")</f>
        <v>0.23362756878330632</v>
      </c>
      <c r="K10" s="50">
        <f>IFERROR(IF(INDEX(Metrics!$G$6:$G$26,MATCH(CY_Target_Cumulative!$D10,Metrics!$D$6:$D$26,0))=Calc!$K$8,SUM(CY_Target!$F10:K10),AVERAGE(CY_Target!$F10:K10)),"")</f>
        <v>0.23122076140639861</v>
      </c>
      <c r="L10" s="51">
        <f>IFERROR(IF(INDEX(Metrics!$G$6:$G$26,MATCH(CY_Target_Cumulative!$D10,Metrics!$D$6:$D$26,0))=Calc!$K$8,SUM(CY_Target!$F10:L10),AVERAGE(CY_Target!$F10:L10)),"")</f>
        <v>0.23122076140639861</v>
      </c>
      <c r="M10" s="51">
        <f>IFERROR(IF(INDEX(Metrics!$G$6:$G$26,MATCH(CY_Target_Cumulative!$D10,Metrics!$D$6:$D$26,0))=Calc!$K$8,SUM(CY_Target!$F10:M10),AVERAGE(CY_Target!$F10:M10)),"")</f>
        <v>0.23122076140639861</v>
      </c>
      <c r="N10" s="51">
        <f>IFERROR(IF(INDEX(Metrics!$G$6:$G$26,MATCH(CY_Target_Cumulative!$D10,Metrics!$D$6:$D$26,0))=Calc!$K$8,SUM(CY_Target!$F10:N10),AVERAGE(CY_Target!$F10:N10)),"")</f>
        <v>0.23122076140639861</v>
      </c>
      <c r="O10" s="51">
        <f>IFERROR(IF(INDEX(Metrics!$G$6:$G$26,MATCH(CY_Target_Cumulative!$D10,Metrics!$D$6:$D$26,0))=Calc!$K$8,SUM(CY_Target!$F10:O10),AVERAGE(CY_Target!$F10:O10)),"")</f>
        <v>0.23122076140639861</v>
      </c>
      <c r="P10" s="51">
        <f>IFERROR(IF(INDEX(Metrics!$G$6:$G$26,MATCH(CY_Target_Cumulative!$D10,Metrics!$D$6:$D$26,0))=Calc!$K$8,SUM(CY_Target!$F10:P10),AVERAGE(CY_Target!$F10:P10)),"")</f>
        <v>0.23122076140639861</v>
      </c>
      <c r="Q10" s="83">
        <f>IFERROR(IF(INDEX(Metrics!$G$6:$G$26,MATCH(CY_Target_Cumulative!$D10,Metrics!$D$6:$D$26,0))=Calc!$K$8,SUM(CY_Target!$F10:Q10),AVERAGE(CY_Target!$F10:Q10)),"")</f>
        <v>0.23122076140639861</v>
      </c>
    </row>
    <row r="11" spans="1:17" x14ac:dyDescent="0.25">
      <c r="A11" s="3"/>
      <c r="B11" s="71">
        <f>IFERROR(IF(LEN(INDEX(Metrics!$B$6:$E$26,ROW($A11)-ROW($A$5),MATCH(B$5,Metrics!$B$5:$E$5,0)))=0,"",INDEX(Metrics!$B$6:$E$26,ROW($A11)-ROW($A$5),MATCH(B$5,Metrics!$B$5:$E$5,0))),"")</f>
        <v>106</v>
      </c>
      <c r="C11" s="192" t="str">
        <f>IFERROR(IF(LEN(INDEX(Metrics!$B$6:$E$26,ROW($A11)-ROW($A$5),MATCH(C$5,Metrics!$B$5:$E$5,0)))=0,"",INDEX(Metrics!$B$6:$E$26,ROW($A11)-ROW($A$5),MATCH(C$5,Metrics!$B$5:$E$5,0))),"")</f>
        <v>Customers</v>
      </c>
      <c r="D11" s="192" t="str">
        <f>IFERROR(IF(LEN(INDEX(Metrics!$B$6:$E$26,ROW($A11)-ROW($A$5),MATCH(D$5,Metrics!$B$5:$E$5,0)))=0,"",INDEX(Metrics!$B$6:$E$26,ROW($A11)-ROW($A$5),MATCH(D$5,Metrics!$B$5:$E$5,0))),"")</f>
        <v>Conversion Rate</v>
      </c>
      <c r="E11" s="42" t="str">
        <f>IFERROR(IF(LEN(INDEX(Metrics!$B$6:$E$26,ROW($A11)-ROW($A$5),MATCH(E$5,Metrics!$B$5:$E$5,0)))=0,"",INDEX(Metrics!$B$6:$E$26,ROW($A11)-ROW($A$5),MATCH(E$5,Metrics!$B$5:$E$5,0))),"")</f>
        <v>%</v>
      </c>
      <c r="F11" s="50">
        <f>IFERROR(IF(INDEX(Metrics!$G$6:$G$26,MATCH(CY_Target_Cumulative!$D11,Metrics!$D$6:$D$26,0))=Calc!$K$8,SUM(CY_Target!$F11:F11),AVERAGE(CY_Target!$F11:F11)),"")</f>
        <v>0.19246522074453343</v>
      </c>
      <c r="G11" s="50">
        <f>IFERROR(IF(INDEX(Metrics!$G$6:$G$26,MATCH(CY_Target_Cumulative!$D11,Metrics!$D$6:$D$26,0))=Calc!$K$8,SUM(CY_Target!$F11:G11),AVERAGE(CY_Target!$F11:G11)),"")</f>
        <v>0.18861591632964275</v>
      </c>
      <c r="H11" s="50">
        <f>IFERROR(IF(INDEX(Metrics!$G$6:$G$26,MATCH(CY_Target_Cumulative!$D11,Metrics!$D$6:$D$26,0))=Calc!$K$8,SUM(CY_Target!$F11:H11),AVERAGE(CY_Target!$F11:H11)),"")</f>
        <v>0.19041225838992507</v>
      </c>
      <c r="I11" s="50">
        <f>IFERROR(IF(INDEX(Metrics!$G$6:$G$26,MATCH(CY_Target_Cumulative!$D11,Metrics!$D$6:$D$26,0))=Calc!$K$8,SUM(CY_Target!$F11:I11),AVERAGE(CY_Target!$F11:I11)),"")</f>
        <v>0.19228045413261868</v>
      </c>
      <c r="J11" s="50">
        <f>IFERROR(IF(INDEX(Metrics!$G$6:$G$26,MATCH(CY_Target_Cumulative!$D11,Metrics!$D$6:$D$26,0))=Calc!$K$8,SUM(CY_Target!$F11:J11),AVERAGE(CY_Target!$F11:J11)),"")</f>
        <v>0.19577599207456325</v>
      </c>
      <c r="K11" s="50">
        <f>IFERROR(IF(INDEX(Metrics!$G$6:$G$26,MATCH(CY_Target_Cumulative!$D11,Metrics!$D$6:$D$26,0))=Calc!$K$8,SUM(CY_Target!$F11:K11),AVERAGE(CY_Target!$F11:K11)),"")</f>
        <v>0.19915514142173799</v>
      </c>
      <c r="L11" s="51">
        <f>IFERROR(IF(INDEX(Metrics!$G$6:$G$26,MATCH(CY_Target_Cumulative!$D11,Metrics!$D$6:$D$26,0))=Calc!$K$8,SUM(CY_Target!$F11:L11),AVERAGE(CY_Target!$F11:L11)),"")</f>
        <v>0.19915514142173799</v>
      </c>
      <c r="M11" s="51">
        <f>IFERROR(IF(INDEX(Metrics!$G$6:$G$26,MATCH(CY_Target_Cumulative!$D11,Metrics!$D$6:$D$26,0))=Calc!$K$8,SUM(CY_Target!$F11:M11),AVERAGE(CY_Target!$F11:M11)),"")</f>
        <v>0.19915514142173799</v>
      </c>
      <c r="N11" s="51">
        <f>IFERROR(IF(INDEX(Metrics!$G$6:$G$26,MATCH(CY_Target_Cumulative!$D11,Metrics!$D$6:$D$26,0))=Calc!$K$8,SUM(CY_Target!$F11:N11),AVERAGE(CY_Target!$F11:N11)),"")</f>
        <v>0.19915514142173799</v>
      </c>
      <c r="O11" s="51">
        <f>IFERROR(IF(INDEX(Metrics!$G$6:$G$26,MATCH(CY_Target_Cumulative!$D11,Metrics!$D$6:$D$26,0))=Calc!$K$8,SUM(CY_Target!$F11:O11),AVERAGE(CY_Target!$F11:O11)),"")</f>
        <v>0.19915514142173799</v>
      </c>
      <c r="P11" s="51">
        <f>IFERROR(IF(INDEX(Metrics!$G$6:$G$26,MATCH(CY_Target_Cumulative!$D11,Metrics!$D$6:$D$26,0))=Calc!$K$8,SUM(CY_Target!$F11:P11),AVERAGE(CY_Target!$F11:P11)),"")</f>
        <v>0.19915514142173799</v>
      </c>
      <c r="Q11" s="83">
        <f>IFERROR(IF(INDEX(Metrics!$G$6:$G$26,MATCH(CY_Target_Cumulative!$D11,Metrics!$D$6:$D$26,0))=Calc!$K$8,SUM(CY_Target!$F11:Q11),AVERAGE(CY_Target!$F11:Q11)),"")</f>
        <v>0.19915514142173799</v>
      </c>
    </row>
    <row r="12" spans="1:17" x14ac:dyDescent="0.25">
      <c r="A12" s="3"/>
      <c r="B12" s="71">
        <f>IFERROR(IF(LEN(INDEX(Metrics!$B$6:$E$26,ROW($A12)-ROW($A$5),MATCH(B$5,Metrics!$B$5:$E$5,0)))=0,"",INDEX(Metrics!$B$6:$E$26,ROW($A12)-ROW($A$5),MATCH(B$5,Metrics!$B$5:$E$5,0))),"")</f>
        <v>107</v>
      </c>
      <c r="C12" s="192" t="str">
        <f>IFERROR(IF(LEN(INDEX(Metrics!$B$6:$E$26,ROW($A12)-ROW($A$5),MATCH(C$5,Metrics!$B$5:$E$5,0)))=0,"",INDEX(Metrics!$B$6:$E$26,ROW($A12)-ROW($A$5),MATCH(C$5,Metrics!$B$5:$E$5,0))),"")</f>
        <v>Customers</v>
      </c>
      <c r="D12" s="192" t="str">
        <f>IFERROR(IF(LEN(INDEX(Metrics!$B$6:$E$26,ROW($A12)-ROW($A$5),MATCH(D$5,Metrics!$B$5:$E$5,0)))=0,"",INDEX(Metrics!$B$6:$E$26,ROW($A12)-ROW($A$5),MATCH(D$5,Metrics!$B$5:$E$5,0))),"")</f>
        <v>Sales Realization</v>
      </c>
      <c r="E12" s="42" t="str">
        <f>IFERROR(IF(LEN(INDEX(Metrics!$B$6:$E$26,ROW($A12)-ROW($A$5),MATCH(E$5,Metrics!$B$5:$E$5,0)))=0,"",INDEX(Metrics!$B$6:$E$26,ROW($A12)-ROW($A$5),MATCH(E$5,Metrics!$B$5:$E$5,0))),"")</f>
        <v>%</v>
      </c>
      <c r="F12" s="50">
        <f>IFERROR(IF(INDEX(Metrics!$G$6:$G$26,MATCH(CY_Target_Cumulative!$D12,Metrics!$D$6:$D$26,0))=Calc!$K$8,SUM(CY_Target!$F12:F12),AVERAGE(CY_Target!$F12:F12)),"")</f>
        <v>0.88270000000000004</v>
      </c>
      <c r="G12" s="50">
        <f>IFERROR(IF(INDEX(Metrics!$G$6:$G$26,MATCH(CY_Target_Cumulative!$D12,Metrics!$D$6:$D$26,0))=Calc!$K$8,SUM(CY_Target!$F12:G12),AVERAGE(CY_Target!$F12:G12)),"")</f>
        <v>0.91359450000000009</v>
      </c>
      <c r="H12" s="50">
        <f>IFERROR(IF(INDEX(Metrics!$G$6:$G$26,MATCH(CY_Target_Cumulative!$D12,Metrics!$D$6:$D$26,0))=Calc!$K$8,SUM(CY_Target!$F12:H12),AVERAGE(CY_Target!$F12:H12)),"")</f>
        <v>0.93648585333333345</v>
      </c>
      <c r="I12" s="50">
        <f>IFERROR(IF(INDEX(Metrics!$G$6:$G$26,MATCH(CY_Target_Cumulative!$D12,Metrics!$D$6:$D$26,0))=Calc!$K$8,SUM(CY_Target!$F12:I12),AVERAGE(CY_Target!$F12:I12)),"")</f>
        <v>0.94793153000000008</v>
      </c>
      <c r="J12" s="50">
        <f>IFERROR(IF(INDEX(Metrics!$G$6:$G$26,MATCH(CY_Target_Cumulative!$D12,Metrics!$D$6:$D$26,0))=Calc!$K$8,SUM(CY_Target!$F12:J12),AVERAGE(CY_Target!$F12:J12)),"")</f>
        <v>0.94301171328000011</v>
      </c>
      <c r="K12" s="50">
        <f>IFERROR(IF(INDEX(Metrics!$G$6:$G$26,MATCH(CY_Target_Cumulative!$D12,Metrics!$D$6:$D$26,0))=Calc!$K$8,SUM(CY_Target!$F12:K12),AVERAGE(CY_Target!$F12:K12)),"")</f>
        <v>0.9258818487706667</v>
      </c>
      <c r="L12" s="50">
        <f>IFERROR(IF(INDEX(Metrics!$G$6:$G$26,MATCH(CY_Target_Cumulative!$D12,Metrics!$D$6:$D$26,0))=Calc!$K$8,SUM(CY_Target!$F12:L12),AVERAGE(CY_Target!$F12:L12)),"")</f>
        <v>0.9258818487706667</v>
      </c>
      <c r="M12" s="50">
        <f>IFERROR(IF(INDEX(Metrics!$G$6:$G$26,MATCH(CY_Target_Cumulative!$D12,Metrics!$D$6:$D$26,0))=Calc!$K$8,SUM(CY_Target!$F12:M12),AVERAGE(CY_Target!$F12:M12)),"")</f>
        <v>0.9258818487706667</v>
      </c>
      <c r="N12" s="50">
        <f>IFERROR(IF(INDEX(Metrics!$G$6:$G$26,MATCH(CY_Target_Cumulative!$D12,Metrics!$D$6:$D$26,0))=Calc!$K$8,SUM(CY_Target!$F12:N12),AVERAGE(CY_Target!$F12:N12)),"")</f>
        <v>0.9258818487706667</v>
      </c>
      <c r="O12" s="50">
        <f>IFERROR(IF(INDEX(Metrics!$G$6:$G$26,MATCH(CY_Target_Cumulative!$D12,Metrics!$D$6:$D$26,0))=Calc!$K$8,SUM(CY_Target!$F12:O12),AVERAGE(CY_Target!$F12:O12)),"")</f>
        <v>0.9258818487706667</v>
      </c>
      <c r="P12" s="50">
        <f>IFERROR(IF(INDEX(Metrics!$G$6:$G$26,MATCH(CY_Target_Cumulative!$D12,Metrics!$D$6:$D$26,0))=Calc!$K$8,SUM(CY_Target!$F12:P12),AVERAGE(CY_Target!$F12:P12)),"")</f>
        <v>0.9258818487706667</v>
      </c>
      <c r="Q12" s="88">
        <f>IFERROR(IF(INDEX(Metrics!$G$6:$G$26,MATCH(CY_Target_Cumulative!$D12,Metrics!$D$6:$D$26,0))=Calc!$K$8,SUM(CY_Target!$F12:Q12),AVERAGE(CY_Target!$F12:Q12)),"")</f>
        <v>0.9258818487706667</v>
      </c>
    </row>
    <row r="13" spans="1:17" x14ac:dyDescent="0.25">
      <c r="A13" s="3"/>
      <c r="B13" s="71">
        <f>IFERROR(IF(LEN(INDEX(Metrics!$B$6:$E$26,ROW($A13)-ROW($A$5),MATCH(B$5,Metrics!$B$5:$E$5,0)))=0,"",INDEX(Metrics!$B$6:$E$26,ROW($A13)-ROW($A$5),MATCH(B$5,Metrics!$B$5:$E$5,0))),"")</f>
        <v>108</v>
      </c>
      <c r="C13" s="192" t="str">
        <f>IFERROR(IF(LEN(INDEX(Metrics!$B$6:$E$26,ROW($A13)-ROW($A$5),MATCH(C$5,Metrics!$B$5:$E$5,0)))=0,"",INDEX(Metrics!$B$6:$E$26,ROW($A13)-ROW($A$5),MATCH(C$5,Metrics!$B$5:$E$5,0))),"")</f>
        <v>Customers</v>
      </c>
      <c r="D13" s="192" t="str">
        <f>IFERROR(IF(LEN(INDEX(Metrics!$B$6:$E$26,ROW($A13)-ROW($A$5),MATCH(D$5,Metrics!$B$5:$E$5,0)))=0,"",INDEX(Metrics!$B$6:$E$26,ROW($A13)-ROW($A$5),MATCH(D$5,Metrics!$B$5:$E$5,0))),"")</f>
        <v>Relative Market Share</v>
      </c>
      <c r="E13" s="42" t="str">
        <f>IFERROR(IF(LEN(INDEX(Metrics!$B$6:$E$26,ROW($A13)-ROW($A$5),MATCH(E$5,Metrics!$B$5:$E$5,0)))=0,"",INDEX(Metrics!$B$6:$E$26,ROW($A13)-ROW($A$5),MATCH(E$5,Metrics!$B$5:$E$5,0))),"")</f>
        <v>%</v>
      </c>
      <c r="F13" s="51">
        <f>IFERROR(IF(INDEX(Metrics!$G$6:$G$26,MATCH(CY_Target_Cumulative!$D13,Metrics!$D$6:$D$26,0))=Calc!$K$8,SUM(CY_Target!$F13:F13),AVERAGE(CY_Target!$F13:F13)),"")</f>
        <v>0.13560852250624006</v>
      </c>
      <c r="G13" s="51">
        <f>IFERROR(IF(INDEX(Metrics!$G$6:$G$26,MATCH(CY_Target_Cumulative!$D13,Metrics!$D$6:$D$26,0))=Calc!$K$8,SUM(CY_Target!$F13:G13),AVERAGE(CY_Target!$F13:G13)),"")</f>
        <v>0.13357439466864646</v>
      </c>
      <c r="H13" s="51">
        <f>IFERROR(IF(INDEX(Metrics!$G$6:$G$26,MATCH(CY_Target_Cumulative!$D13,Metrics!$D$6:$D$26,0))=Calc!$K$8,SUM(CY_Target!$F13:H13),AVERAGE(CY_Target!$F13:H13)),"")</f>
        <v>0.1302655467194942</v>
      </c>
      <c r="I13" s="51">
        <f>IFERROR(IF(INDEX(Metrics!$G$6:$G$26,MATCH(CY_Target_Cumulative!$D13,Metrics!$D$6:$D$26,0))=Calc!$K$8,SUM(CY_Target!$F13:I13),AVERAGE(CY_Target!$F13:I13)),"")</f>
        <v>0.12799288349081211</v>
      </c>
      <c r="J13" s="51">
        <f>IFERROR(IF(INDEX(Metrics!$G$6:$G$26,MATCH(CY_Target_Cumulative!$D13,Metrics!$D$6:$D$26,0))=Calc!$K$8,SUM(CY_Target!$F13:J13),AVERAGE(CY_Target!$F13:J13)),"")</f>
        <v>0.12711398512882194</v>
      </c>
      <c r="K13" s="51">
        <f>IFERROR(IF(INDEX(Metrics!$G$6:$G$26,MATCH(CY_Target_Cumulative!$D13,Metrics!$D$6:$D$26,0))=Calc!$K$8,SUM(CY_Target!$F13:K13),AVERAGE(CY_Target!$F13:K13)),"")</f>
        <v>0.12838202876270807</v>
      </c>
      <c r="L13" s="51">
        <f>IFERROR(IF(INDEX(Metrics!$G$6:$G$26,MATCH(CY_Target_Cumulative!$D13,Metrics!$D$6:$D$26,0))=Calc!$K$8,SUM(CY_Target!$F13:L13),AVERAGE(CY_Target!$F13:L13)),"")</f>
        <v>0.12838202876270807</v>
      </c>
      <c r="M13" s="51">
        <f>IFERROR(IF(INDEX(Metrics!$G$6:$G$26,MATCH(CY_Target_Cumulative!$D13,Metrics!$D$6:$D$26,0))=Calc!$K$8,SUM(CY_Target!$F13:M13),AVERAGE(CY_Target!$F13:M13)),"")</f>
        <v>0.12838202876270807</v>
      </c>
      <c r="N13" s="51">
        <f>IFERROR(IF(INDEX(Metrics!$G$6:$G$26,MATCH(CY_Target_Cumulative!$D13,Metrics!$D$6:$D$26,0))=Calc!$K$8,SUM(CY_Target!$F13:N13),AVERAGE(CY_Target!$F13:N13)),"")</f>
        <v>0.12838202876270807</v>
      </c>
      <c r="O13" s="51">
        <f>IFERROR(IF(INDEX(Metrics!$G$6:$G$26,MATCH(CY_Target_Cumulative!$D13,Metrics!$D$6:$D$26,0))=Calc!$K$8,SUM(CY_Target!$F13:O13),AVERAGE(CY_Target!$F13:O13)),"")</f>
        <v>0.12838202876270807</v>
      </c>
      <c r="P13" s="51">
        <f>IFERROR(IF(INDEX(Metrics!$G$6:$G$26,MATCH(CY_Target_Cumulative!$D13,Metrics!$D$6:$D$26,0))=Calc!$K$8,SUM(CY_Target!$F13:P13),AVERAGE(CY_Target!$F13:P13)),"")</f>
        <v>0.12838202876270807</v>
      </c>
      <c r="Q13" s="83">
        <f>IFERROR(IF(INDEX(Metrics!$G$6:$G$26,MATCH(CY_Target_Cumulative!$D13,Metrics!$D$6:$D$26,0))=Calc!$K$8,SUM(CY_Target!$F13:Q13),AVERAGE(CY_Target!$F13:Q13)),"")</f>
        <v>0.12838202876270807</v>
      </c>
    </row>
    <row r="14" spans="1:17" x14ac:dyDescent="0.25">
      <c r="A14" s="3"/>
      <c r="B14" s="71">
        <f>IFERROR(IF(LEN(INDEX(Metrics!$B$6:$E$26,ROW($A14)-ROW($A$5),MATCH(B$5,Metrics!$B$5:$E$5,0)))=0,"",INDEX(Metrics!$B$6:$E$26,ROW($A14)-ROW($A$5),MATCH(B$5,Metrics!$B$5:$E$5,0))),"")</f>
        <v>109</v>
      </c>
      <c r="C14" s="192" t="str">
        <f>IFERROR(IF(LEN(INDEX(Metrics!$B$6:$E$26,ROW($A14)-ROW($A$5),MATCH(C$5,Metrics!$B$5:$E$5,0)))=0,"",INDEX(Metrics!$B$6:$E$26,ROW($A14)-ROW($A$5),MATCH(C$5,Metrics!$B$5:$E$5,0))),"")</f>
        <v>Customers</v>
      </c>
      <c r="D14" s="192" t="str">
        <f>IFERROR(IF(LEN(INDEX(Metrics!$B$6:$E$26,ROW($A14)-ROW($A$5),MATCH(D$5,Metrics!$B$5:$E$5,0)))=0,"",INDEX(Metrics!$B$6:$E$26,ROW($A14)-ROW($A$5),MATCH(D$5,Metrics!$B$5:$E$5,0))),"")</f>
        <v/>
      </c>
      <c r="E14" s="42" t="str">
        <f>IFERROR(IF(LEN(INDEX(Metrics!$B$6:$E$26,ROW($A14)-ROW($A$5),MATCH(E$5,Metrics!$B$5:$E$5,0)))=0,"",INDEX(Metrics!$B$6:$E$26,ROW($A14)-ROW($A$5),MATCH(E$5,Metrics!$B$5:$E$5,0))),"")</f>
        <v/>
      </c>
      <c r="F14" s="53" t="str">
        <f>IFERROR(IF(INDEX(Metrics!$G$6:$G$26,MATCH(CY_Target_Cumulative!$D14,Metrics!$D$6:$D$26,0))=Calc!$K$8,SUM(CY_Target!$F14:F14),AVERAGE(CY_Target!$F14:F14)),"")</f>
        <v/>
      </c>
      <c r="G14" s="53" t="str">
        <f>IFERROR(IF(INDEX(Metrics!$G$6:$G$26,MATCH(CY_Target_Cumulative!$D14,Metrics!$D$6:$D$26,0))=Calc!$K$8,SUM(CY_Target!$F14:G14),AVERAGE(CY_Target!$F14:G14)),"")</f>
        <v/>
      </c>
      <c r="H14" s="53" t="str">
        <f>IFERROR(IF(INDEX(Metrics!$G$6:$G$26,MATCH(CY_Target_Cumulative!$D14,Metrics!$D$6:$D$26,0))=Calc!$K$8,SUM(CY_Target!$F14:H14),AVERAGE(CY_Target!$F14:H14)),"")</f>
        <v/>
      </c>
      <c r="I14" s="53" t="str">
        <f>IFERROR(IF(INDEX(Metrics!$G$6:$G$26,MATCH(CY_Target_Cumulative!$D14,Metrics!$D$6:$D$26,0))=Calc!$K$8,SUM(CY_Target!$F14:I14),AVERAGE(CY_Target!$F14:I14)),"")</f>
        <v/>
      </c>
      <c r="J14" s="53" t="str">
        <f>IFERROR(IF(INDEX(Metrics!$G$6:$G$26,MATCH(CY_Target_Cumulative!$D14,Metrics!$D$6:$D$26,0))=Calc!$K$8,SUM(CY_Target!$F14:J14),AVERAGE(CY_Target!$F14:J14)),"")</f>
        <v/>
      </c>
      <c r="K14" s="53" t="str">
        <f>IFERROR(IF(INDEX(Metrics!$G$6:$G$26,MATCH(CY_Target_Cumulative!$D14,Metrics!$D$6:$D$26,0))=Calc!$K$8,SUM(CY_Target!$F14:K14),AVERAGE(CY_Target!$F14:K14)),"")</f>
        <v/>
      </c>
      <c r="L14" s="53" t="str">
        <f>IFERROR(IF(INDEX(Metrics!$G$6:$G$26,MATCH(CY_Target_Cumulative!$D14,Metrics!$D$6:$D$26,0))=Calc!$K$8,SUM(CY_Target!$F14:L14),AVERAGE(CY_Target!$F14:L14)),"")</f>
        <v/>
      </c>
      <c r="M14" s="53" t="str">
        <f>IFERROR(IF(INDEX(Metrics!$G$6:$G$26,MATCH(CY_Target_Cumulative!$D14,Metrics!$D$6:$D$26,0))=Calc!$K$8,SUM(CY_Target!$F14:M14),AVERAGE(CY_Target!$F14:M14)),"")</f>
        <v/>
      </c>
      <c r="N14" s="53" t="str">
        <f>IFERROR(IF(INDEX(Metrics!$G$6:$G$26,MATCH(CY_Target_Cumulative!$D14,Metrics!$D$6:$D$26,0))=Calc!$K$8,SUM(CY_Target!$F14:N14),AVERAGE(CY_Target!$F14:N14)),"")</f>
        <v/>
      </c>
      <c r="O14" s="53" t="str">
        <f>IFERROR(IF(INDEX(Metrics!$G$6:$G$26,MATCH(CY_Target_Cumulative!$D14,Metrics!$D$6:$D$26,0))=Calc!$K$8,SUM(CY_Target!$F14:O14),AVERAGE(CY_Target!$F14:O14)),"")</f>
        <v/>
      </c>
      <c r="P14" s="53" t="str">
        <f>IFERROR(IF(INDEX(Metrics!$G$6:$G$26,MATCH(CY_Target_Cumulative!$D14,Metrics!$D$6:$D$26,0))=Calc!$K$8,SUM(CY_Target!$F14:P14),AVERAGE(CY_Target!$F14:P14)),"")</f>
        <v/>
      </c>
      <c r="Q14" s="86" t="str">
        <f>IFERROR(IF(INDEX(Metrics!$G$6:$G$26,MATCH(CY_Target_Cumulative!$D14,Metrics!$D$6:$D$26,0))=Calc!$K$8,SUM(CY_Target!$F14:Q14),AVERAGE(CY_Target!$F14:Q14)),"")</f>
        <v/>
      </c>
    </row>
    <row r="15" spans="1:17" x14ac:dyDescent="0.25">
      <c r="A15" s="3"/>
      <c r="B15" s="71">
        <f>IFERROR(IF(LEN(INDEX(Metrics!$B$6:$E$26,ROW($A15)-ROW($A$5),MATCH(B$5,Metrics!$B$5:$E$5,0)))=0,"",INDEX(Metrics!$B$6:$E$26,ROW($A15)-ROW($A$5),MATCH(B$5,Metrics!$B$5:$E$5,0))),"")</f>
        <v>110</v>
      </c>
      <c r="C15" s="192" t="str">
        <f>IFERROR(IF(LEN(INDEX(Metrics!$B$6:$E$26,ROW($A15)-ROW($A$5),MATCH(C$5,Metrics!$B$5:$E$5,0)))=0,"",INDEX(Metrics!$B$6:$E$26,ROW($A15)-ROW($A$5),MATCH(C$5,Metrics!$B$5:$E$5,0))),"")</f>
        <v>Customers</v>
      </c>
      <c r="D15" s="192" t="str">
        <f>IFERROR(IF(LEN(INDEX(Metrics!$B$6:$E$26,ROW($A15)-ROW($A$5),MATCH(D$5,Metrics!$B$5:$E$5,0)))=0,"",INDEX(Metrics!$B$6:$E$26,ROW($A15)-ROW($A$5),MATCH(D$5,Metrics!$B$5:$E$5,0))),"")</f>
        <v/>
      </c>
      <c r="E15" s="42" t="str">
        <f>IFERROR(IF(LEN(INDEX(Metrics!$B$6:$E$26,ROW($A15)-ROW($A$5),MATCH(E$5,Metrics!$B$5:$E$5,0)))=0,"",INDEX(Metrics!$B$6:$E$26,ROW($A15)-ROW($A$5),MATCH(E$5,Metrics!$B$5:$E$5,0))),"")</f>
        <v/>
      </c>
      <c r="F15" s="155" t="str">
        <f>IFERROR(IF(INDEX(Metrics!$G$6:$G$26,MATCH(CY_Target_Cumulative!$D15,Metrics!$D$6:$D$26,0))=Calc!$K$8,SUM(CY_Target!$F15:F15),AVERAGE(CY_Target!$F15:F15)),"")</f>
        <v/>
      </c>
      <c r="G15" s="155" t="str">
        <f>IFERROR(IF(INDEX(Metrics!$G$6:$G$26,MATCH(CY_Target_Cumulative!$D15,Metrics!$D$6:$D$26,0))=Calc!$K$8,SUM(CY_Target!$F15:G15),AVERAGE(CY_Target!$F15:G15)),"")</f>
        <v/>
      </c>
      <c r="H15" s="155" t="str">
        <f>IFERROR(IF(INDEX(Metrics!$G$6:$G$26,MATCH(CY_Target_Cumulative!$D15,Metrics!$D$6:$D$26,0))=Calc!$K$8,SUM(CY_Target!$F15:H15),AVERAGE(CY_Target!$F15:H15)),"")</f>
        <v/>
      </c>
      <c r="I15" s="155" t="str">
        <f>IFERROR(IF(INDEX(Metrics!$G$6:$G$26,MATCH(CY_Target_Cumulative!$D15,Metrics!$D$6:$D$26,0))=Calc!$K$8,SUM(CY_Target!$F15:I15),AVERAGE(CY_Target!$F15:I15)),"")</f>
        <v/>
      </c>
      <c r="J15" s="155" t="str">
        <f>IFERROR(IF(INDEX(Metrics!$G$6:$G$26,MATCH(CY_Target_Cumulative!$D15,Metrics!$D$6:$D$26,0))=Calc!$K$8,SUM(CY_Target!$F15:J15),AVERAGE(CY_Target!$F15:J15)),"")</f>
        <v/>
      </c>
      <c r="K15" s="155" t="str">
        <f>IFERROR(IF(INDEX(Metrics!$G$6:$G$26,MATCH(CY_Target_Cumulative!$D15,Metrics!$D$6:$D$26,0))=Calc!$K$8,SUM(CY_Target!$F15:K15),AVERAGE(CY_Target!$F15:K15)),"")</f>
        <v/>
      </c>
      <c r="L15" s="155" t="str">
        <f>IFERROR(IF(INDEX(Metrics!$G$6:$G$26,MATCH(CY_Target_Cumulative!$D15,Metrics!$D$6:$D$26,0))=Calc!$K$8,SUM(CY_Target!$F15:L15),AVERAGE(CY_Target!$F15:L15)),"")</f>
        <v/>
      </c>
      <c r="M15" s="155" t="str">
        <f>IFERROR(IF(INDEX(Metrics!$G$6:$G$26,MATCH(CY_Target_Cumulative!$D15,Metrics!$D$6:$D$26,0))=Calc!$K$8,SUM(CY_Target!$F15:M15),AVERAGE(CY_Target!$F15:M15)),"")</f>
        <v/>
      </c>
      <c r="N15" s="155" t="str">
        <f>IFERROR(IF(INDEX(Metrics!$G$6:$G$26,MATCH(CY_Target_Cumulative!$D15,Metrics!$D$6:$D$26,0))=Calc!$K$8,SUM(CY_Target!$F15:N15),AVERAGE(CY_Target!$F15:N15)),"")</f>
        <v/>
      </c>
      <c r="O15" s="155" t="str">
        <f>IFERROR(IF(INDEX(Metrics!$G$6:$G$26,MATCH(CY_Target_Cumulative!$D15,Metrics!$D$6:$D$26,0))=Calc!$K$8,SUM(CY_Target!$F15:O15),AVERAGE(CY_Target!$F15:O15)),"")</f>
        <v/>
      </c>
      <c r="P15" s="155" t="str">
        <f>IFERROR(IF(INDEX(Metrics!$G$6:$G$26,MATCH(CY_Target_Cumulative!$D15,Metrics!$D$6:$D$26,0))=Calc!$K$8,SUM(CY_Target!$F15:P15),AVERAGE(CY_Target!$F15:P15)),"")</f>
        <v/>
      </c>
      <c r="Q15" s="156" t="str">
        <f>IFERROR(IF(INDEX(Metrics!$G$6:$G$26,MATCH(CY_Target_Cumulative!$D15,Metrics!$D$6:$D$26,0))=Calc!$K$8,SUM(CY_Target!$F15:Q15),AVERAGE(CY_Target!$F15:Q15)),"")</f>
        <v/>
      </c>
    </row>
    <row r="16" spans="1:17" x14ac:dyDescent="0.25">
      <c r="A16" s="3"/>
      <c r="B16" s="71">
        <f>IFERROR(IF(LEN(INDEX(Metrics!$B$6:$E$26,ROW($A16)-ROW($A$5),MATCH(B$5,Metrics!$B$5:$E$5,0)))=0,"",INDEX(Metrics!$B$6:$E$26,ROW($A16)-ROW($A$5),MATCH(B$5,Metrics!$B$5:$E$5,0))),"")</f>
        <v>201</v>
      </c>
      <c r="C16" s="192" t="str">
        <f>IFERROR(IF(LEN(INDEX(Metrics!$B$6:$E$26,ROW($A16)-ROW($A$5),MATCH(C$5,Metrics!$B$5:$E$5,0)))=0,"",INDEX(Metrics!$B$6:$E$26,ROW($A16)-ROW($A$5),MATCH(C$5,Metrics!$B$5:$E$5,0))),"")</f>
        <v>Financial Performance</v>
      </c>
      <c r="D16" s="192" t="str">
        <f>IFERROR(IF(LEN(INDEX(Metrics!$B$6:$E$26,ROW($A16)-ROW($A$5),MATCH(D$5,Metrics!$B$5:$E$5,0)))=0,"",INDEX(Metrics!$B$6:$E$26,ROW($A16)-ROW($A$5),MATCH(D$5,Metrics!$B$5:$E$5,0))),"")</f>
        <v>Revenue Growth Rate</v>
      </c>
      <c r="E16" s="42" t="str">
        <f>IFERROR(IF(LEN(INDEX(Metrics!$B$6:$E$26,ROW($A16)-ROW($A$5),MATCH(E$5,Metrics!$B$5:$E$5,0)))=0,"",INDEX(Metrics!$B$6:$E$26,ROW($A16)-ROW($A$5),MATCH(E$5,Metrics!$B$5:$E$5,0))),"")</f>
        <v>%</v>
      </c>
      <c r="F16" s="50">
        <f>IFERROR(IF(INDEX(Metrics!$G$6:$G$26,MATCH(CY_Target_Cumulative!$D16,Metrics!$D$6:$D$26,0))=Calc!$K$8,SUM(CY_Target!$F16:F16),AVERAGE(CY_Target!$F16:F16)),"")</f>
        <v>0.45344099713024028</v>
      </c>
      <c r="G16" s="50">
        <f>IFERROR(IF(INDEX(Metrics!$G$6:$G$26,MATCH(CY_Target_Cumulative!$D16,Metrics!$D$6:$D$26,0))=Calc!$K$8,SUM(CY_Target!$F16:G16),AVERAGE(CY_Target!$F16:G16)),"")</f>
        <v>0.47157863701544989</v>
      </c>
      <c r="H16" s="50">
        <f>IFERROR(IF(INDEX(Metrics!$G$6:$G$26,MATCH(CY_Target_Cumulative!$D16,Metrics!$D$6:$D$26,0))=Calc!$K$8,SUM(CY_Target!$F16:H16),AVERAGE(CY_Target!$F16:H16)),"")</f>
        <v>0.48415406733586192</v>
      </c>
      <c r="I16" s="50">
        <f>IFERROR(IF(INDEX(Metrics!$G$6:$G$26,MATCH(CY_Target_Cumulative!$D16,Metrics!$D$6:$D$26,0))=Calc!$K$8,SUM(CY_Target!$F16:I16),AVERAGE(CY_Target!$F16:I16)),"")</f>
        <v>0.48789525785618448</v>
      </c>
      <c r="J16" s="50">
        <f>IFERROR(IF(INDEX(Metrics!$G$6:$G$26,MATCH(CY_Target_Cumulative!$D16,Metrics!$D$6:$D$26,0))=Calc!$K$8,SUM(CY_Target!$F16:J16),AVERAGE(CY_Target!$F16:J16)),"")</f>
        <v>0.49213644748604662</v>
      </c>
      <c r="K16" s="50">
        <f>IFERROR(IF(INDEX(Metrics!$G$6:$G$26,MATCH(CY_Target_Cumulative!$D16,Metrics!$D$6:$D$26,0))=Calc!$K$8,SUM(CY_Target!$F16:K16),AVERAGE(CY_Target!$F16:K16)),"")</f>
        <v>0.49241840120926056</v>
      </c>
      <c r="L16" s="51">
        <f>IFERROR(IF(INDEX(Metrics!$G$6:$G$26,MATCH(CY_Target_Cumulative!$D16,Metrics!$D$6:$D$26,0))=Calc!$K$8,SUM(CY_Target!$F16:L16),AVERAGE(CY_Target!$F16:L16)),"")</f>
        <v>0.49241840120926056</v>
      </c>
      <c r="M16" s="51">
        <f>IFERROR(IF(INDEX(Metrics!$G$6:$G$26,MATCH(CY_Target_Cumulative!$D16,Metrics!$D$6:$D$26,0))=Calc!$K$8,SUM(CY_Target!$F16:M16),AVERAGE(CY_Target!$F16:M16)),"")</f>
        <v>0.49241840120926056</v>
      </c>
      <c r="N16" s="51">
        <f>IFERROR(IF(INDEX(Metrics!$G$6:$G$26,MATCH(CY_Target_Cumulative!$D16,Metrics!$D$6:$D$26,0))=Calc!$K$8,SUM(CY_Target!$F16:N16),AVERAGE(CY_Target!$F16:N16)),"")</f>
        <v>0.49241840120926056</v>
      </c>
      <c r="O16" s="51">
        <f>IFERROR(IF(INDEX(Metrics!$G$6:$G$26,MATCH(CY_Target_Cumulative!$D16,Metrics!$D$6:$D$26,0))=Calc!$K$8,SUM(CY_Target!$F16:O16),AVERAGE(CY_Target!$F16:O16)),"")</f>
        <v>0.49241840120926056</v>
      </c>
      <c r="P16" s="51">
        <f>IFERROR(IF(INDEX(Metrics!$G$6:$G$26,MATCH(CY_Target_Cumulative!$D16,Metrics!$D$6:$D$26,0))=Calc!$K$8,SUM(CY_Target!$F16:P16),AVERAGE(CY_Target!$F16:P16)),"")</f>
        <v>0.49241840120926056</v>
      </c>
      <c r="Q16" s="83">
        <f>IFERROR(IF(INDEX(Metrics!$G$6:$G$26,MATCH(CY_Target_Cumulative!$D16,Metrics!$D$6:$D$26,0))=Calc!$K$8,SUM(CY_Target!$F16:Q16),AVERAGE(CY_Target!$F16:Q16)),"")</f>
        <v>0.49241840120926056</v>
      </c>
    </row>
    <row r="17" spans="1:17" x14ac:dyDescent="0.25">
      <c r="A17" s="3"/>
      <c r="B17" s="71">
        <f>IFERROR(IF(LEN(INDEX(Metrics!$B$6:$E$26,ROW($A17)-ROW($A$5),MATCH(B$5,Metrics!$B$5:$E$5,0)))=0,"",INDEX(Metrics!$B$6:$E$26,ROW($A17)-ROW($A$5),MATCH(B$5,Metrics!$B$5:$E$5,0))),"")</f>
        <v>202</v>
      </c>
      <c r="C17" s="192" t="str">
        <f>IFERROR(IF(LEN(INDEX(Metrics!$B$6:$E$26,ROW($A17)-ROW($A$5),MATCH(C$5,Metrics!$B$5:$E$5,0)))=0,"",INDEX(Metrics!$B$6:$E$26,ROW($A17)-ROW($A$5),MATCH(C$5,Metrics!$B$5:$E$5,0))),"")</f>
        <v>Financial Performance</v>
      </c>
      <c r="D17" s="192" t="str">
        <f>IFERROR(IF(LEN(INDEX(Metrics!$B$6:$E$26,ROW($A17)-ROW($A$5),MATCH(D$5,Metrics!$B$5:$E$5,0)))=0,"",INDEX(Metrics!$B$6:$E$26,ROW($A17)-ROW($A$5),MATCH(D$5,Metrics!$B$5:$E$5,0))),"")</f>
        <v>Net Profit</v>
      </c>
      <c r="E17" s="42" t="str">
        <f>IFERROR(IF(LEN(INDEX(Metrics!$B$6:$E$26,ROW($A17)-ROW($A$5),MATCH(E$5,Metrics!$B$5:$E$5,0)))=0,"",INDEX(Metrics!$B$6:$E$26,ROW($A17)-ROW($A$5),MATCH(E$5,Metrics!$B$5:$E$5,0))),"")</f>
        <v>USD</v>
      </c>
      <c r="F17" s="52">
        <f>IFERROR(IF(INDEX(Metrics!$G$6:$G$26,MATCH(CY_Target_Cumulative!$D17,Metrics!$D$6:$D$26,0))=Calc!$K$8,SUM(CY_Target!$F17:F17),AVERAGE(CY_Target!$F17:F17)),"")</f>
        <v>58327.5</v>
      </c>
      <c r="G17" s="52">
        <f>IFERROR(IF(INDEX(Metrics!$G$6:$G$26,MATCH(CY_Target_Cumulative!$D17,Metrics!$D$6:$D$26,0))=Calc!$K$8,SUM(CY_Target!$F17:G17),AVERAGE(CY_Target!$F17:G17)),"")</f>
        <v>122487.75</v>
      </c>
      <c r="H17" s="52">
        <f>IFERROR(IF(INDEX(Metrics!$G$6:$G$26,MATCH(CY_Target_Cumulative!$D17,Metrics!$D$6:$D$26,0))=Calc!$K$8,SUM(CY_Target!$F17:H17),AVERAGE(CY_Target!$F17:H17)),"")</f>
        <v>188572.8075</v>
      </c>
      <c r="I17" s="52">
        <f>IFERROR(IF(INDEX(Metrics!$G$6:$G$26,MATCH(CY_Target_Cumulative!$D17,Metrics!$D$6:$D$26,0))=Calc!$K$8,SUM(CY_Target!$F17:I17),AVERAGE(CY_Target!$F17:I17)),"")</f>
        <v>251353.61212499999</v>
      </c>
      <c r="J17" s="52">
        <f>IFERROR(IF(INDEX(Metrics!$G$6:$G$26,MATCH(CY_Target_Cumulative!$D17,Metrics!$D$6:$D$26,0))=Calc!$K$8,SUM(CY_Target!$F17:J17),AVERAGE(CY_Target!$F17:J17)),"")</f>
        <v>310367.56847249996</v>
      </c>
      <c r="K17" s="52">
        <f>IFERROR(IF(INDEX(Metrics!$G$6:$G$26,MATCH(CY_Target_Cumulative!$D17,Metrics!$D$6:$D$26,0))=Calc!$K$8,SUM(CY_Target!$F17:K17),AVERAGE(CY_Target!$F17:K17)),"")</f>
        <v>366430.82700262498</v>
      </c>
      <c r="L17" s="54">
        <f>IFERROR(IF(INDEX(Metrics!$G$6:$G$26,MATCH(CY_Target_Cumulative!$D17,Metrics!$D$6:$D$26,0))=Calc!$K$8,SUM(CY_Target!$F17:L17),AVERAGE(CY_Target!$F17:L17)),"")</f>
        <v>366430.82700262498</v>
      </c>
      <c r="M17" s="54">
        <f>IFERROR(IF(INDEX(Metrics!$G$6:$G$26,MATCH(CY_Target_Cumulative!$D17,Metrics!$D$6:$D$26,0))=Calc!$K$8,SUM(CY_Target!$F17:M17),AVERAGE(CY_Target!$F17:M17)),"")</f>
        <v>366430.82700262498</v>
      </c>
      <c r="N17" s="54">
        <f>IFERROR(IF(INDEX(Metrics!$G$6:$G$26,MATCH(CY_Target_Cumulative!$D17,Metrics!$D$6:$D$26,0))=Calc!$K$8,SUM(CY_Target!$F17:N17),AVERAGE(CY_Target!$F17:N17)),"")</f>
        <v>366430.82700262498</v>
      </c>
      <c r="O17" s="54">
        <f>IFERROR(IF(INDEX(Metrics!$G$6:$G$26,MATCH(CY_Target_Cumulative!$D17,Metrics!$D$6:$D$26,0))=Calc!$K$8,SUM(CY_Target!$F17:O17),AVERAGE(CY_Target!$F17:O17)),"")</f>
        <v>366430.82700262498</v>
      </c>
      <c r="P17" s="54">
        <f>IFERROR(IF(INDEX(Metrics!$G$6:$G$26,MATCH(CY_Target_Cumulative!$D17,Metrics!$D$6:$D$26,0))=Calc!$K$8,SUM(CY_Target!$F17:P17),AVERAGE(CY_Target!$F17:P17)),"")</f>
        <v>366430.82700262498</v>
      </c>
      <c r="Q17" s="87">
        <f>IFERROR(IF(INDEX(Metrics!$G$6:$G$26,MATCH(CY_Target_Cumulative!$D17,Metrics!$D$6:$D$26,0))=Calc!$K$8,SUM(CY_Target!$F17:Q17),AVERAGE(CY_Target!$F17:Q17)),"")</f>
        <v>366430.82700262498</v>
      </c>
    </row>
    <row r="18" spans="1:17" x14ac:dyDescent="0.25">
      <c r="A18" s="3"/>
      <c r="B18" s="71">
        <f>IFERROR(IF(LEN(INDEX(Metrics!$B$6:$E$26,ROW($A18)-ROW($A$5),MATCH(B$5,Metrics!$B$5:$E$5,0)))=0,"",INDEX(Metrics!$B$6:$E$26,ROW($A18)-ROW($A$5),MATCH(B$5,Metrics!$B$5:$E$5,0))),"")</f>
        <v>203</v>
      </c>
      <c r="C18" s="192" t="str">
        <f>IFERROR(IF(LEN(INDEX(Metrics!$B$6:$E$26,ROW($A18)-ROW($A$5),MATCH(C$5,Metrics!$B$5:$E$5,0)))=0,"",INDEX(Metrics!$B$6:$E$26,ROW($A18)-ROW($A$5),MATCH(C$5,Metrics!$B$5:$E$5,0))),"")</f>
        <v>Financial Performance</v>
      </c>
      <c r="D18" s="192" t="str">
        <f>IFERROR(IF(LEN(INDEX(Metrics!$B$6:$E$26,ROW($A18)-ROW($A$5),MATCH(D$5,Metrics!$B$5:$E$5,0)))=0,"",INDEX(Metrics!$B$6:$E$26,ROW($A18)-ROW($A$5),MATCH(D$5,Metrics!$B$5:$E$5,0))),"")</f>
        <v>Net Profit Margin</v>
      </c>
      <c r="E18" s="42" t="str">
        <f>IFERROR(IF(LEN(INDEX(Metrics!$B$6:$E$26,ROW($A18)-ROW($A$5),MATCH(E$5,Metrics!$B$5:$E$5,0)))=0,"",INDEX(Metrics!$B$6:$E$26,ROW($A18)-ROW($A$5),MATCH(E$5,Metrics!$B$5:$E$5,0))),"")</f>
        <v>%</v>
      </c>
      <c r="F18" s="50">
        <f>IFERROR(IF(INDEX(Metrics!$G$6:$G$26,MATCH(CY_Target_Cumulative!$D18,Metrics!$D$6:$D$26,0))=Calc!$K$8,SUM(CY_Target!$F18:F18),AVERAGE(CY_Target!$F18:F18)),"")</f>
        <v>0.22883938172928012</v>
      </c>
      <c r="G18" s="50">
        <f>IFERROR(IF(INDEX(Metrics!$G$6:$G$26,MATCH(CY_Target_Cumulative!$D18,Metrics!$D$6:$D$26,0))=Calc!$K$8,SUM(CY_Target!$F18:G18),AVERAGE(CY_Target!$F18:G18)),"")</f>
        <v>0.22540679100334091</v>
      </c>
      <c r="H18" s="50">
        <f>IFERROR(IF(INDEX(Metrics!$G$6:$G$26,MATCH(CY_Target_Cumulative!$D18,Metrics!$D$6:$D$26,0))=Calc!$K$8,SUM(CY_Target!$F18:H18),AVERAGE(CY_Target!$F18:H18)),"")</f>
        <v>0.23018190610209188</v>
      </c>
      <c r="I18" s="50">
        <f>IFERROR(IF(INDEX(Metrics!$G$6:$G$26,MATCH(CY_Target_Cumulative!$D18,Metrics!$D$6:$D$26,0))=Calc!$K$8,SUM(CY_Target!$F18:I18),AVERAGE(CY_Target!$F18:I18)),"")</f>
        <v>0.23256946365146736</v>
      </c>
      <c r="J18" s="50">
        <f>IFERROR(IF(INDEX(Metrics!$G$6:$G$26,MATCH(CY_Target_Cumulative!$D18,Metrics!$D$6:$D$26,0))=Calc!$K$8,SUM(CY_Target!$F18:J18),AVERAGE(CY_Target!$F18:J18)),"")</f>
        <v>0.23879664090708452</v>
      </c>
      <c r="K18" s="50">
        <f>IFERROR(IF(INDEX(Metrics!$G$6:$G$26,MATCH(CY_Target_Cumulative!$D18,Metrics!$D$6:$D$26,0))=Calc!$K$8,SUM(CY_Target!$F18:K18),AVERAGE(CY_Target!$F18:K18)),"")</f>
        <v>0.24338760132737858</v>
      </c>
      <c r="L18" s="51">
        <f>IFERROR(IF(INDEX(Metrics!$G$6:$G$26,MATCH(CY_Target_Cumulative!$D18,Metrics!$D$6:$D$26,0))=Calc!$K$8,SUM(CY_Target!$F18:L18),AVERAGE(CY_Target!$F18:L18)),"")</f>
        <v>0.24338760132737858</v>
      </c>
      <c r="M18" s="51">
        <f>IFERROR(IF(INDEX(Metrics!$G$6:$G$26,MATCH(CY_Target_Cumulative!$D18,Metrics!$D$6:$D$26,0))=Calc!$K$8,SUM(CY_Target!$F18:M18),AVERAGE(CY_Target!$F18:M18)),"")</f>
        <v>0.24338760132737858</v>
      </c>
      <c r="N18" s="51">
        <f>IFERROR(IF(INDEX(Metrics!$G$6:$G$26,MATCH(CY_Target_Cumulative!$D18,Metrics!$D$6:$D$26,0))=Calc!$K$8,SUM(CY_Target!$F18:N18),AVERAGE(CY_Target!$F18:N18)),"")</f>
        <v>0.24338760132737858</v>
      </c>
      <c r="O18" s="51">
        <f>IFERROR(IF(INDEX(Metrics!$G$6:$G$26,MATCH(CY_Target_Cumulative!$D18,Metrics!$D$6:$D$26,0))=Calc!$K$8,SUM(CY_Target!$F18:O18),AVERAGE(CY_Target!$F18:O18)),"")</f>
        <v>0.24338760132737858</v>
      </c>
      <c r="P18" s="51">
        <f>IFERROR(IF(INDEX(Metrics!$G$6:$G$26,MATCH(CY_Target_Cumulative!$D18,Metrics!$D$6:$D$26,0))=Calc!$K$8,SUM(CY_Target!$F18:P18),AVERAGE(CY_Target!$F18:P18)),"")</f>
        <v>0.24338760132737858</v>
      </c>
      <c r="Q18" s="83">
        <f>IFERROR(IF(INDEX(Metrics!$G$6:$G$26,MATCH(CY_Target_Cumulative!$D18,Metrics!$D$6:$D$26,0))=Calc!$K$8,SUM(CY_Target!$F18:Q18),AVERAGE(CY_Target!$F18:Q18)),"")</f>
        <v>0.24338760132737858</v>
      </c>
    </row>
    <row r="19" spans="1:17" x14ac:dyDescent="0.25">
      <c r="A19" s="3"/>
      <c r="B19" s="71">
        <f>IFERROR(IF(LEN(INDEX(Metrics!$B$6:$E$26,ROW($A19)-ROW($A$5),MATCH(B$5,Metrics!$B$5:$E$5,0)))=0,"",INDEX(Metrics!$B$6:$E$26,ROW($A19)-ROW($A$5),MATCH(B$5,Metrics!$B$5:$E$5,0))),"")</f>
        <v>204</v>
      </c>
      <c r="C19" s="192" t="str">
        <f>IFERROR(IF(LEN(INDEX(Metrics!$B$6:$E$26,ROW($A19)-ROW($A$5),MATCH(C$5,Metrics!$B$5:$E$5,0)))=0,"",INDEX(Metrics!$B$6:$E$26,ROW($A19)-ROW($A$5),MATCH(C$5,Metrics!$B$5:$E$5,0))),"")</f>
        <v>Financial Performance</v>
      </c>
      <c r="D19" s="192" t="str">
        <f>IFERROR(IF(LEN(INDEX(Metrics!$B$6:$E$26,ROW($A19)-ROW($A$5),MATCH(D$5,Metrics!$B$5:$E$5,0)))=0,"",INDEX(Metrics!$B$6:$E$26,ROW($A19)-ROW($A$5),MATCH(D$5,Metrics!$B$5:$E$5,0))),"")</f>
        <v>Gross Profit Margin</v>
      </c>
      <c r="E19" s="42" t="str">
        <f>IFERROR(IF(LEN(INDEX(Metrics!$B$6:$E$26,ROW($A19)-ROW($A$5),MATCH(E$5,Metrics!$B$5:$E$5,0)))=0,"",INDEX(Metrics!$B$6:$E$26,ROW($A19)-ROW($A$5),MATCH(E$5,Metrics!$B$5:$E$5,0))),"")</f>
        <v>%</v>
      </c>
      <c r="F19" s="50">
        <f>IFERROR(IF(INDEX(Metrics!$G$6:$G$26,MATCH(CY_Target_Cumulative!$D19,Metrics!$D$6:$D$26,0))=Calc!$K$8,SUM(CY_Target!$F19:F19),AVERAGE(CY_Target!$F19:F19)),"")</f>
        <v>0.38902694893977618</v>
      </c>
      <c r="G19" s="50">
        <f>IFERROR(IF(INDEX(Metrics!$G$6:$G$26,MATCH(CY_Target_Cumulative!$D19,Metrics!$D$6:$D$26,0))=Calc!$K$8,SUM(CY_Target!$F19:G19),AVERAGE(CY_Target!$F19:G19)),"")</f>
        <v>0.39680748791857168</v>
      </c>
      <c r="H19" s="50">
        <f>IFERROR(IF(INDEX(Metrics!$G$6:$G$26,MATCH(CY_Target_Cumulative!$D19,Metrics!$D$6:$D$26,0))=Calc!$K$8,SUM(CY_Target!$F19:H19),AVERAGE(CY_Target!$F19:H19)),"")</f>
        <v>0.39130924037355613</v>
      </c>
      <c r="I19" s="50">
        <f>IFERROR(IF(INDEX(Metrics!$G$6:$G$26,MATCH(CY_Target_Cumulative!$D19,Metrics!$D$6:$D$26,0))=Calc!$K$8,SUM(CY_Target!$F19:I19),AVERAGE(CY_Target!$F19:I19)),"")</f>
        <v>0.38285542542179551</v>
      </c>
      <c r="J19" s="50">
        <f>IFERROR(IF(INDEX(Metrics!$G$6:$G$26,MATCH(CY_Target_Cumulative!$D19,Metrics!$D$6:$D$26,0))=Calc!$K$8,SUM(CY_Target!$F19:J19),AVERAGE(CY_Target!$F19:J19)),"")</f>
        <v>0.37492318460620699</v>
      </c>
      <c r="K19" s="50">
        <f>IFERROR(IF(INDEX(Metrics!$G$6:$G$26,MATCH(CY_Target_Cumulative!$D19,Metrics!$D$6:$D$26,0))=Calc!$K$8,SUM(CY_Target!$F19:K19),AVERAGE(CY_Target!$F19:K19)),"")</f>
        <v>0.37249497590701347</v>
      </c>
      <c r="L19" s="50">
        <f>IFERROR(IF(INDEX(Metrics!$G$6:$G$26,MATCH(CY_Target_Cumulative!$D19,Metrics!$D$6:$D$26,0))=Calc!$K$8,SUM(CY_Target!$F19:L19),AVERAGE(CY_Target!$F19:L19)),"")</f>
        <v>0.37249497590701347</v>
      </c>
      <c r="M19" s="50">
        <f>IFERROR(IF(INDEX(Metrics!$G$6:$G$26,MATCH(CY_Target_Cumulative!$D19,Metrics!$D$6:$D$26,0))=Calc!$K$8,SUM(CY_Target!$F19:M19),AVERAGE(CY_Target!$F19:M19)),"")</f>
        <v>0.37249497590701347</v>
      </c>
      <c r="N19" s="50">
        <f>IFERROR(IF(INDEX(Metrics!$G$6:$G$26,MATCH(CY_Target_Cumulative!$D19,Metrics!$D$6:$D$26,0))=Calc!$K$8,SUM(CY_Target!$F19:N19),AVERAGE(CY_Target!$F19:N19)),"")</f>
        <v>0.37249497590701347</v>
      </c>
      <c r="O19" s="50">
        <f>IFERROR(IF(INDEX(Metrics!$G$6:$G$26,MATCH(CY_Target_Cumulative!$D19,Metrics!$D$6:$D$26,0))=Calc!$K$8,SUM(CY_Target!$F19:O19),AVERAGE(CY_Target!$F19:O19)),"")</f>
        <v>0.37249497590701347</v>
      </c>
      <c r="P19" s="50">
        <f>IFERROR(IF(INDEX(Metrics!$G$6:$G$26,MATCH(CY_Target_Cumulative!$D19,Metrics!$D$6:$D$26,0))=Calc!$K$8,SUM(CY_Target!$F19:P19),AVERAGE(CY_Target!$F19:P19)),"")</f>
        <v>0.37249497590701347</v>
      </c>
      <c r="Q19" s="88">
        <f>IFERROR(IF(INDEX(Metrics!$G$6:$G$26,MATCH(CY_Target_Cumulative!$D19,Metrics!$D$6:$D$26,0))=Calc!$K$8,SUM(CY_Target!$F19:Q19),AVERAGE(CY_Target!$F19:Q19)),"")</f>
        <v>0.37249497590701347</v>
      </c>
    </row>
    <row r="20" spans="1:17" x14ac:dyDescent="0.25">
      <c r="A20" s="3"/>
      <c r="B20" s="71">
        <f>IFERROR(IF(LEN(INDEX(Metrics!$B$6:$E$26,ROW($A20)-ROW($A$5),MATCH(B$5,Metrics!$B$5:$E$5,0)))=0,"",INDEX(Metrics!$B$6:$E$26,ROW($A20)-ROW($A$5),MATCH(B$5,Metrics!$B$5:$E$5,0))),"")</f>
        <v>205</v>
      </c>
      <c r="C20" s="192" t="str">
        <f>IFERROR(IF(LEN(INDEX(Metrics!$B$6:$E$26,ROW($A20)-ROW($A$5),MATCH(C$5,Metrics!$B$5:$E$5,0)))=0,"",INDEX(Metrics!$B$6:$E$26,ROW($A20)-ROW($A$5),MATCH(C$5,Metrics!$B$5:$E$5,0))),"")</f>
        <v>Financial Performance</v>
      </c>
      <c r="D20" s="192" t="str">
        <f>IFERROR(IF(LEN(INDEX(Metrics!$B$6:$E$26,ROW($A20)-ROW($A$5),MATCH(D$5,Metrics!$B$5:$E$5,0)))=0,"",INDEX(Metrics!$B$6:$E$26,ROW($A20)-ROW($A$5),MATCH(D$5,Metrics!$B$5:$E$5,0))),"")</f>
        <v>Operating Profit Margin</v>
      </c>
      <c r="E20" s="42" t="str">
        <f>IFERROR(IF(LEN(INDEX(Metrics!$B$6:$E$26,ROW($A20)-ROW($A$5),MATCH(E$5,Metrics!$B$5:$E$5,0)))=0,"",INDEX(Metrics!$B$6:$E$26,ROW($A20)-ROW($A$5),MATCH(E$5,Metrics!$B$5:$E$5,0))),"")</f>
        <v>%</v>
      </c>
      <c r="F20" s="51">
        <f>IFERROR(IF(INDEX(Metrics!$G$6:$G$26,MATCH(CY_Target_Cumulative!$D20,Metrics!$D$6:$D$26,0))=Calc!$K$8,SUM(CY_Target!$F20:F20),AVERAGE(CY_Target!$F20:F20)),"")</f>
        <v>0.30206798388264972</v>
      </c>
      <c r="G20" s="51">
        <f>IFERROR(IF(INDEX(Metrics!$G$6:$G$26,MATCH(CY_Target_Cumulative!$D20,Metrics!$D$6:$D$26,0))=Calc!$K$8,SUM(CY_Target!$F20:G20),AVERAGE(CY_Target!$F20:G20)),"")</f>
        <v>0.28847492460793045</v>
      </c>
      <c r="H20" s="51">
        <f>IFERROR(IF(INDEX(Metrics!$G$6:$G$26,MATCH(CY_Target_Cumulative!$D20,Metrics!$D$6:$D$26,0))=Calc!$K$8,SUM(CY_Target!$F20:H20),AVERAGE(CY_Target!$F20:H20)),"")</f>
        <v>0.28852526927191091</v>
      </c>
      <c r="I20" s="51">
        <f>IFERROR(IF(INDEX(Metrics!$G$6:$G$26,MATCH(CY_Target_Cumulative!$D20,Metrics!$D$6:$D$26,0))=Calc!$K$8,SUM(CY_Target!$F20:I20),AVERAGE(CY_Target!$F20:I20)),"")</f>
        <v>0.2892720065004008</v>
      </c>
      <c r="J20" s="51">
        <f>IFERROR(IF(INDEX(Metrics!$G$6:$G$26,MATCH(CY_Target_Cumulative!$D20,Metrics!$D$6:$D$26,0))=Calc!$K$8,SUM(CY_Target!$F20:J20),AVERAGE(CY_Target!$F20:J20)),"")</f>
        <v>0.28797097552837952</v>
      </c>
      <c r="K20" s="51">
        <f>IFERROR(IF(INDEX(Metrics!$G$6:$G$26,MATCH(CY_Target_Cumulative!$D20,Metrics!$D$6:$D$26,0))=Calc!$K$8,SUM(CY_Target!$F20:K20),AVERAGE(CY_Target!$F20:K20)),"")</f>
        <v>0.28757489963309918</v>
      </c>
      <c r="L20" s="51">
        <f>IFERROR(IF(INDEX(Metrics!$G$6:$G$26,MATCH(CY_Target_Cumulative!$D20,Metrics!$D$6:$D$26,0))=Calc!$K$8,SUM(CY_Target!$F20:L20),AVERAGE(CY_Target!$F20:L20)),"")</f>
        <v>0.28757489963309918</v>
      </c>
      <c r="M20" s="51">
        <f>IFERROR(IF(INDEX(Metrics!$G$6:$G$26,MATCH(CY_Target_Cumulative!$D20,Metrics!$D$6:$D$26,0))=Calc!$K$8,SUM(CY_Target!$F20:M20),AVERAGE(CY_Target!$F20:M20)),"")</f>
        <v>0.28757489963309918</v>
      </c>
      <c r="N20" s="51">
        <f>IFERROR(IF(INDEX(Metrics!$G$6:$G$26,MATCH(CY_Target_Cumulative!$D20,Metrics!$D$6:$D$26,0))=Calc!$K$8,SUM(CY_Target!$F20:N20),AVERAGE(CY_Target!$F20:N20)),"")</f>
        <v>0.28757489963309918</v>
      </c>
      <c r="O20" s="51">
        <f>IFERROR(IF(INDEX(Metrics!$G$6:$G$26,MATCH(CY_Target_Cumulative!$D20,Metrics!$D$6:$D$26,0))=Calc!$K$8,SUM(CY_Target!$F20:O20),AVERAGE(CY_Target!$F20:O20)),"")</f>
        <v>0.28757489963309918</v>
      </c>
      <c r="P20" s="51">
        <f>IFERROR(IF(INDEX(Metrics!$G$6:$G$26,MATCH(CY_Target_Cumulative!$D20,Metrics!$D$6:$D$26,0))=Calc!$K$8,SUM(CY_Target!$F20:P20),AVERAGE(CY_Target!$F20:P20)),"")</f>
        <v>0.28757489963309918</v>
      </c>
      <c r="Q20" s="83">
        <f>IFERROR(IF(INDEX(Metrics!$G$6:$G$26,MATCH(CY_Target_Cumulative!$D20,Metrics!$D$6:$D$26,0))=Calc!$K$8,SUM(CY_Target!$F20:Q20),AVERAGE(CY_Target!$F20:Q20)),"")</f>
        <v>0.28757489963309918</v>
      </c>
    </row>
    <row r="21" spans="1:17" x14ac:dyDescent="0.25">
      <c r="A21" s="3"/>
      <c r="B21" s="71">
        <f>IFERROR(IF(LEN(INDEX(Metrics!$B$6:$E$26,ROW($A21)-ROW($A$5),MATCH(B$5,Metrics!$B$5:$E$5,0)))=0,"",INDEX(Metrics!$B$6:$E$26,ROW($A21)-ROW($A$5),MATCH(B$5,Metrics!$B$5:$E$5,0))),"")</f>
        <v>206</v>
      </c>
      <c r="C21" s="192" t="str">
        <f>IFERROR(IF(LEN(INDEX(Metrics!$B$6:$E$26,ROW($A21)-ROW($A$5),MATCH(C$5,Metrics!$B$5:$E$5,0)))=0,"",INDEX(Metrics!$B$6:$E$26,ROW($A21)-ROW($A$5),MATCH(C$5,Metrics!$B$5:$E$5,0))),"")</f>
        <v>Financial Performance</v>
      </c>
      <c r="D21" s="192" t="str">
        <f>IFERROR(IF(LEN(INDEX(Metrics!$B$6:$E$26,ROW($A21)-ROW($A$5),MATCH(D$5,Metrics!$B$5:$E$5,0)))=0,"",INDEX(Metrics!$B$6:$E$26,ROW($A21)-ROW($A$5),MATCH(D$5,Metrics!$B$5:$E$5,0))),"")</f>
        <v>Return on Investment</v>
      </c>
      <c r="E21" s="42" t="str">
        <f>IFERROR(IF(LEN(INDEX(Metrics!$B$6:$E$26,ROW($A21)-ROW($A$5),MATCH(E$5,Metrics!$B$5:$E$5,0)))=0,"",INDEX(Metrics!$B$6:$E$26,ROW($A21)-ROW($A$5),MATCH(E$5,Metrics!$B$5:$E$5,0))),"")</f>
        <v>%</v>
      </c>
      <c r="F21" s="51">
        <f>IFERROR(IF(INDEX(Metrics!$G$6:$G$26,MATCH(CY_Target_Cumulative!$D21,Metrics!$D$6:$D$26,0))=Calc!$K$8,SUM(CY_Target!$F21:F21),AVERAGE(CY_Target!$F21:F21)),"")</f>
        <v>0.48056270163148823</v>
      </c>
      <c r="G21" s="51">
        <f>IFERROR(IF(INDEX(Metrics!$G$6:$G$26,MATCH(CY_Target_Cumulative!$D21,Metrics!$D$6:$D$26,0))=Calc!$K$8,SUM(CY_Target!$F21:G21),AVERAGE(CY_Target!$F21:G21)),"")</f>
        <v>0.47335426110701589</v>
      </c>
      <c r="H21" s="51">
        <f>IFERROR(IF(INDEX(Metrics!$G$6:$G$26,MATCH(CY_Target_Cumulative!$D21,Metrics!$D$6:$D$26,0))=Calc!$K$8,SUM(CY_Target!$F21:H21),AVERAGE(CY_Target!$F21:H21)),"")</f>
        <v>0.45852089238332394</v>
      </c>
      <c r="I21" s="51">
        <f>IFERROR(IF(INDEX(Metrics!$G$6:$G$26,MATCH(CY_Target_Cumulative!$D21,Metrics!$D$6:$D$26,0))=Calc!$K$8,SUM(CY_Target!$F21:I21),AVERAGE(CY_Target!$F21:I21)),"")</f>
        <v>0.44467139569743885</v>
      </c>
      <c r="J21" s="51">
        <f>IFERROR(IF(INDEX(Metrics!$G$6:$G$26,MATCH(CY_Target_Cumulative!$D21,Metrics!$D$6:$D$26,0))=Calc!$K$8,SUM(CY_Target!$F21:J21),AVERAGE(CY_Target!$F21:J21)),"")</f>
        <v>0.43233046862950991</v>
      </c>
      <c r="K21" s="51">
        <f>IFERROR(IF(INDEX(Metrics!$G$6:$G$26,MATCH(CY_Target_Cumulative!$D21,Metrics!$D$6:$D$26,0))=Calc!$K$8,SUM(CY_Target!$F21:K21),AVERAGE(CY_Target!$F21:K21)),"")</f>
        <v>0.42729457358720563</v>
      </c>
      <c r="L21" s="51">
        <f>IFERROR(IF(INDEX(Metrics!$G$6:$G$26,MATCH(CY_Target_Cumulative!$D21,Metrics!$D$6:$D$26,0))=Calc!$K$8,SUM(CY_Target!$F21:L21),AVERAGE(CY_Target!$F21:L21)),"")</f>
        <v>0.42729457358720563</v>
      </c>
      <c r="M21" s="51">
        <f>IFERROR(IF(INDEX(Metrics!$G$6:$G$26,MATCH(CY_Target_Cumulative!$D21,Metrics!$D$6:$D$26,0))=Calc!$K$8,SUM(CY_Target!$F21:M21),AVERAGE(CY_Target!$F21:M21)),"")</f>
        <v>0.42729457358720563</v>
      </c>
      <c r="N21" s="51">
        <f>IFERROR(IF(INDEX(Metrics!$G$6:$G$26,MATCH(CY_Target_Cumulative!$D21,Metrics!$D$6:$D$26,0))=Calc!$K$8,SUM(CY_Target!$F21:N21),AVERAGE(CY_Target!$F21:N21)),"")</f>
        <v>0.42729457358720563</v>
      </c>
      <c r="O21" s="51">
        <f>IFERROR(IF(INDEX(Metrics!$G$6:$G$26,MATCH(CY_Target_Cumulative!$D21,Metrics!$D$6:$D$26,0))=Calc!$K$8,SUM(CY_Target!$F21:O21),AVERAGE(CY_Target!$F21:O21)),"")</f>
        <v>0.42729457358720563</v>
      </c>
      <c r="P21" s="51">
        <f>IFERROR(IF(INDEX(Metrics!$G$6:$G$26,MATCH(CY_Target_Cumulative!$D21,Metrics!$D$6:$D$26,0))=Calc!$K$8,SUM(CY_Target!$F21:P21),AVERAGE(CY_Target!$F21:P21)),"")</f>
        <v>0.42729457358720563</v>
      </c>
      <c r="Q21" s="83">
        <f>IFERROR(IF(INDEX(Metrics!$G$6:$G$26,MATCH(CY_Target_Cumulative!$D21,Metrics!$D$6:$D$26,0))=Calc!$K$8,SUM(CY_Target!$F21:Q21),AVERAGE(CY_Target!$F21:Q21)),"")</f>
        <v>0.42729457358720563</v>
      </c>
    </row>
    <row r="22" spans="1:17" x14ac:dyDescent="0.25">
      <c r="A22" s="3"/>
      <c r="B22" s="71">
        <f>IFERROR(IF(LEN(INDEX(Metrics!$B$6:$E$26,ROW($A22)-ROW($A$5),MATCH(B$5,Metrics!$B$5:$E$5,0)))=0,"",INDEX(Metrics!$B$6:$E$26,ROW($A22)-ROW($A$5),MATCH(B$5,Metrics!$B$5:$E$5,0))),"")</f>
        <v>207</v>
      </c>
      <c r="C22" s="192" t="str">
        <f>IFERROR(IF(LEN(INDEX(Metrics!$B$6:$E$26,ROW($A22)-ROW($A$5),MATCH(C$5,Metrics!$B$5:$E$5,0)))=0,"",INDEX(Metrics!$B$6:$E$26,ROW($A22)-ROW($A$5),MATCH(C$5,Metrics!$B$5:$E$5,0))),"")</f>
        <v>Financial Performance</v>
      </c>
      <c r="D22" s="192" t="str">
        <f>IFERROR(IF(LEN(INDEX(Metrics!$B$6:$E$26,ROW($A22)-ROW($A$5),MATCH(D$5,Metrics!$B$5:$E$5,0)))=0,"",INDEX(Metrics!$B$6:$E$26,ROW($A22)-ROW($A$5),MATCH(D$5,Metrics!$B$5:$E$5,0))),"")</f>
        <v>Cash Conversion Cycle</v>
      </c>
      <c r="E22" s="42" t="str">
        <f>IFERROR(IF(LEN(INDEX(Metrics!$B$6:$E$26,ROW($A22)-ROW($A$5),MATCH(E$5,Metrics!$B$5:$E$5,0)))=0,"",INDEX(Metrics!$B$6:$E$26,ROW($A22)-ROW($A$5),MATCH(E$5,Metrics!$B$5:$E$5,0))),"")</f>
        <v>Days</v>
      </c>
      <c r="F22" s="49">
        <f>IFERROR(IF(INDEX(Metrics!$G$6:$G$26,MATCH(CY_Target_Cumulative!$D22,Metrics!$D$6:$D$26,0))=Calc!$K$8,SUM(CY_Target!$F22:F22),AVERAGE(CY_Target!$F22:F22)),"")</f>
        <v>28.233759170887687</v>
      </c>
      <c r="G22" s="49">
        <f>IFERROR(IF(INDEX(Metrics!$G$6:$G$26,MATCH(CY_Target_Cumulative!$D22,Metrics!$D$6:$D$26,0))=Calc!$K$8,SUM(CY_Target!$F22:G22),AVERAGE(CY_Target!$F22:G22)),"")</f>
        <v>28.798434354305442</v>
      </c>
      <c r="H22" s="49">
        <f>IFERROR(IF(INDEX(Metrics!$G$6:$G$26,MATCH(CY_Target_Cumulative!$D22,Metrics!$D$6:$D$26,0))=Calc!$K$8,SUM(CY_Target!$F22:H22),AVERAGE(CY_Target!$F22:H22)),"")</f>
        <v>28.203643161105408</v>
      </c>
      <c r="I22" s="49">
        <f>IFERROR(IF(INDEX(Metrics!$G$6:$G$26,MATCH(CY_Target_Cumulative!$D22,Metrics!$D$6:$D$26,0))=Calc!$K$8,SUM(CY_Target!$F22:I22),AVERAGE(CY_Target!$F22:I22)),"")</f>
        <v>27.973782716442155</v>
      </c>
      <c r="J22" s="49">
        <f>IFERROR(IF(INDEX(Metrics!$G$6:$G$26,MATCH(CY_Target_Cumulative!$D22,Metrics!$D$6:$D$26,0))=Calc!$K$8,SUM(CY_Target!$F22:J22),AVERAGE(CY_Target!$F22:J22)),"")</f>
        <v>27.999571657938919</v>
      </c>
      <c r="K22" s="49">
        <f>IFERROR(IF(INDEX(Metrics!$G$6:$G$26,MATCH(CY_Target_Cumulative!$D22,Metrics!$D$6:$D$26,0))=Calc!$K$8,SUM(CY_Target!$F22:K22),AVERAGE(CY_Target!$F22:K22)),"")</f>
        <v>28.016764285603426</v>
      </c>
      <c r="L22" s="49">
        <f>IFERROR(IF(INDEX(Metrics!$G$6:$G$26,MATCH(CY_Target_Cumulative!$D22,Metrics!$D$6:$D$26,0))=Calc!$K$8,SUM(CY_Target!$F22:L22),AVERAGE(CY_Target!$F22:L22)),"")</f>
        <v>28.016764285603426</v>
      </c>
      <c r="M22" s="49">
        <f>IFERROR(IF(INDEX(Metrics!$G$6:$G$26,MATCH(CY_Target_Cumulative!$D22,Metrics!$D$6:$D$26,0))=Calc!$K$8,SUM(CY_Target!$F22:M22),AVERAGE(CY_Target!$F22:M22)),"")</f>
        <v>28.016764285603426</v>
      </c>
      <c r="N22" s="49">
        <f>IFERROR(IF(INDEX(Metrics!$G$6:$G$26,MATCH(CY_Target_Cumulative!$D22,Metrics!$D$6:$D$26,0))=Calc!$K$8,SUM(CY_Target!$F22:N22),AVERAGE(CY_Target!$F22:N22)),"")</f>
        <v>28.016764285603426</v>
      </c>
      <c r="O22" s="49">
        <f>IFERROR(IF(INDEX(Metrics!$G$6:$G$26,MATCH(CY_Target_Cumulative!$D22,Metrics!$D$6:$D$26,0))=Calc!$K$8,SUM(CY_Target!$F22:O22),AVERAGE(CY_Target!$F22:O22)),"")</f>
        <v>28.016764285603426</v>
      </c>
      <c r="P22" s="49">
        <f>IFERROR(IF(INDEX(Metrics!$G$6:$G$26,MATCH(CY_Target_Cumulative!$D22,Metrics!$D$6:$D$26,0))=Calc!$K$8,SUM(CY_Target!$F22:P22),AVERAGE(CY_Target!$F22:P22)),"")</f>
        <v>28.016764285603426</v>
      </c>
      <c r="Q22" s="85">
        <f>IFERROR(IF(INDEX(Metrics!$G$6:$G$26,MATCH(CY_Target_Cumulative!$D22,Metrics!$D$6:$D$26,0))=Calc!$K$8,SUM(CY_Target!$F22:Q22),AVERAGE(CY_Target!$F22:Q22)),"")</f>
        <v>28.016764285603426</v>
      </c>
    </row>
    <row r="23" spans="1:17" x14ac:dyDescent="0.25">
      <c r="A23" s="3"/>
      <c r="B23" s="71">
        <f>IFERROR(IF(LEN(INDEX(Metrics!$B$6:$E$26,ROW($A23)-ROW($A$5),MATCH(B$5,Metrics!$B$5:$E$5,0)))=0,"",INDEX(Metrics!$B$6:$E$26,ROW($A23)-ROW($A$5),MATCH(B$5,Metrics!$B$5:$E$5,0))),"")</f>
        <v>208</v>
      </c>
      <c r="C23" s="192" t="str">
        <f>IFERROR(IF(LEN(INDEX(Metrics!$B$6:$E$26,ROW($A23)-ROW($A$5),MATCH(C$5,Metrics!$B$5:$E$5,0)))=0,"",INDEX(Metrics!$B$6:$E$26,ROW($A23)-ROW($A$5),MATCH(C$5,Metrics!$B$5:$E$5,0))),"")</f>
        <v>Financial Performance</v>
      </c>
      <c r="D23" s="192" t="str">
        <f>IFERROR(IF(LEN(INDEX(Metrics!$B$6:$E$26,ROW($A23)-ROW($A$5),MATCH(D$5,Metrics!$B$5:$E$5,0)))=0,"",INDEX(Metrics!$B$6:$E$26,ROW($A23)-ROW($A$5),MATCH(D$5,Metrics!$B$5:$E$5,0))),"")</f>
        <v>Return on Assets</v>
      </c>
      <c r="E23" s="42" t="str">
        <f>IFERROR(IF(LEN(INDEX(Metrics!$B$6:$E$26,ROW($A23)-ROW($A$5),MATCH(E$5,Metrics!$B$5:$E$5,0)))=0,"",INDEX(Metrics!$B$6:$E$26,ROW($A23)-ROW($A$5),MATCH(E$5,Metrics!$B$5:$E$5,0))),"")</f>
        <v>%</v>
      </c>
      <c r="F23" s="51">
        <f>IFERROR(IF(INDEX(Metrics!$G$6:$G$26,MATCH(CY_Target_Cumulative!$D23,Metrics!$D$6:$D$26,0))=Calc!$K$8,SUM(CY_Target!$F23:F23),AVERAGE(CY_Target!$F23:F23)),"")</f>
        <v>0.25630010753679366</v>
      </c>
      <c r="G23" s="51">
        <f>IFERROR(IF(INDEX(Metrics!$G$6:$G$26,MATCH(CY_Target_Cumulative!$D23,Metrics!$D$6:$D$26,0))=Calc!$K$8,SUM(CY_Target!$F23:G23),AVERAGE(CY_Target!$F23:G23)),"")</f>
        <v>0.26270761022521349</v>
      </c>
      <c r="H23" s="51">
        <f>IFERROR(IF(INDEX(Metrics!$G$6:$G$26,MATCH(CY_Target_Cumulative!$D23,Metrics!$D$6:$D$26,0))=Calc!$K$8,SUM(CY_Target!$F23:H23),AVERAGE(CY_Target!$F23:H23)),"")</f>
        <v>0.27022574671295946</v>
      </c>
      <c r="I23" s="51">
        <f>IFERROR(IF(INDEX(Metrics!$G$6:$G$26,MATCH(CY_Target_Cumulative!$D23,Metrics!$D$6:$D$26,0))=Calc!$K$8,SUM(CY_Target!$F23:I23),AVERAGE(CY_Target!$F23:I23)),"")</f>
        <v>0.27041903971072678</v>
      </c>
      <c r="J23" s="51">
        <f>IFERROR(IF(INDEX(Metrics!$G$6:$G$26,MATCH(CY_Target_Cumulative!$D23,Metrics!$D$6:$D$26,0))=Calc!$K$8,SUM(CY_Target!$F23:J23),AVERAGE(CY_Target!$F23:J23)),"")</f>
        <v>0.27216100902161139</v>
      </c>
      <c r="K23" s="51">
        <f>IFERROR(IF(INDEX(Metrics!$G$6:$G$26,MATCH(CY_Target_Cumulative!$D23,Metrics!$D$6:$D$26,0))=Calc!$K$8,SUM(CY_Target!$F23:K23),AVERAGE(CY_Target!$F23:K23)),"")</f>
        <v>0.2686701737911153</v>
      </c>
      <c r="L23" s="51">
        <f>IFERROR(IF(INDEX(Metrics!$G$6:$G$26,MATCH(CY_Target_Cumulative!$D23,Metrics!$D$6:$D$26,0))=Calc!$K$8,SUM(CY_Target!$F23:L23),AVERAGE(CY_Target!$F23:L23)),"")</f>
        <v>0.2686701737911153</v>
      </c>
      <c r="M23" s="51">
        <f>IFERROR(IF(INDEX(Metrics!$G$6:$G$26,MATCH(CY_Target_Cumulative!$D23,Metrics!$D$6:$D$26,0))=Calc!$K$8,SUM(CY_Target!$F23:M23),AVERAGE(CY_Target!$F23:M23)),"")</f>
        <v>0.2686701737911153</v>
      </c>
      <c r="N23" s="51">
        <f>IFERROR(IF(INDEX(Metrics!$G$6:$G$26,MATCH(CY_Target_Cumulative!$D23,Metrics!$D$6:$D$26,0))=Calc!$K$8,SUM(CY_Target!$F23:N23),AVERAGE(CY_Target!$F23:N23)),"")</f>
        <v>0.2686701737911153</v>
      </c>
      <c r="O23" s="51">
        <f>IFERROR(IF(INDEX(Metrics!$G$6:$G$26,MATCH(CY_Target_Cumulative!$D23,Metrics!$D$6:$D$26,0))=Calc!$K$8,SUM(CY_Target!$F23:O23),AVERAGE(CY_Target!$F23:O23)),"")</f>
        <v>0.2686701737911153</v>
      </c>
      <c r="P23" s="51">
        <f>IFERROR(IF(INDEX(Metrics!$G$6:$G$26,MATCH(CY_Target_Cumulative!$D23,Metrics!$D$6:$D$26,0))=Calc!$K$8,SUM(CY_Target!$F23:P23),AVERAGE(CY_Target!$F23:P23)),"")</f>
        <v>0.2686701737911153</v>
      </c>
      <c r="Q23" s="83">
        <f>IFERROR(IF(INDEX(Metrics!$G$6:$G$26,MATCH(CY_Target_Cumulative!$D23,Metrics!$D$6:$D$26,0))=Calc!$K$8,SUM(CY_Target!$F23:Q23),AVERAGE(CY_Target!$F23:Q23)),"")</f>
        <v>0.2686701737911153</v>
      </c>
    </row>
    <row r="24" spans="1:17" x14ac:dyDescent="0.25">
      <c r="A24" s="3"/>
      <c r="B24" s="71">
        <f>IFERROR(IF(LEN(INDEX(Metrics!$B$6:$E$26,ROW($A24)-ROW($A$5),MATCH(B$5,Metrics!$B$5:$E$5,0)))=0,"",INDEX(Metrics!$B$6:$E$26,ROW($A24)-ROW($A$5),MATCH(B$5,Metrics!$B$5:$E$5,0))),"")</f>
        <v>209</v>
      </c>
      <c r="C24" s="192" t="str">
        <f>IFERROR(IF(LEN(INDEX(Metrics!$B$6:$E$26,ROW($A24)-ROW($A$5),MATCH(C$5,Metrics!$B$5:$E$5,0)))=0,"",INDEX(Metrics!$B$6:$E$26,ROW($A24)-ROW($A$5),MATCH(C$5,Metrics!$B$5:$E$5,0))),"")</f>
        <v>Financial Performance</v>
      </c>
      <c r="D24" s="192" t="str">
        <f>IFERROR(IF(LEN(INDEX(Metrics!$B$6:$E$26,ROW($A24)-ROW($A$5),MATCH(D$5,Metrics!$B$5:$E$5,0)))=0,"",INDEX(Metrics!$B$6:$E$26,ROW($A24)-ROW($A$5),MATCH(D$5,Metrics!$B$5:$E$5,0))),"")</f>
        <v>Return on Equity</v>
      </c>
      <c r="E24" s="42" t="str">
        <f>IFERROR(IF(LEN(INDEX(Metrics!$B$6:$E$26,ROW($A24)-ROW($A$5),MATCH(E$5,Metrics!$B$5:$E$5,0)))=0,"",INDEX(Metrics!$B$6:$E$26,ROW($A24)-ROW($A$5),MATCH(E$5,Metrics!$B$5:$E$5,0))),"")</f>
        <v>%</v>
      </c>
      <c r="F24" s="51">
        <f>IFERROR(IF(INDEX(Metrics!$G$6:$G$26,MATCH(CY_Target_Cumulative!$D24,Metrics!$D$6:$D$26,0))=Calc!$K$8,SUM(CY_Target!$F24:F24),AVERAGE(CY_Target!$F24:F24)),"")</f>
        <v>0.31717138307678222</v>
      </c>
      <c r="G24" s="51">
        <f>IFERROR(IF(INDEX(Metrics!$G$6:$G$26,MATCH(CY_Target_Cumulative!$D24,Metrics!$D$6:$D$26,0))=Calc!$K$8,SUM(CY_Target!$F24:G24),AVERAGE(CY_Target!$F24:G24)),"")</f>
        <v>0.33144409531523744</v>
      </c>
      <c r="H24" s="51">
        <f>IFERROR(IF(INDEX(Metrics!$G$6:$G$26,MATCH(CY_Target_Cumulative!$D24,Metrics!$D$6:$D$26,0))=Calc!$K$8,SUM(CY_Target!$F24:H24),AVERAGE(CY_Target!$F24:H24)),"")</f>
        <v>0.33965883413692605</v>
      </c>
      <c r="I24" s="51">
        <f>IFERROR(IF(INDEX(Metrics!$G$6:$G$26,MATCH(CY_Target_Cumulative!$D24,Metrics!$D$6:$D$26,0))=Calc!$K$8,SUM(CY_Target!$F24:I24),AVERAGE(CY_Target!$F24:I24)),"")</f>
        <v>0.33931509965051659</v>
      </c>
      <c r="J24" s="51">
        <f>IFERROR(IF(INDEX(Metrics!$G$6:$G$26,MATCH(CY_Target_Cumulative!$D24,Metrics!$D$6:$D$26,0))=Calc!$K$8,SUM(CY_Target!$F24:J24),AVERAGE(CY_Target!$F24:J24)),"")</f>
        <v>0.34384483350534895</v>
      </c>
      <c r="K24" s="51">
        <f>IFERROR(IF(INDEX(Metrics!$G$6:$G$26,MATCH(CY_Target_Cumulative!$D24,Metrics!$D$6:$D$26,0))=Calc!$K$8,SUM(CY_Target!$F24:K24),AVERAGE(CY_Target!$F24:K24)),"")</f>
        <v>0.34203847248957481</v>
      </c>
      <c r="L24" s="51">
        <f>IFERROR(IF(INDEX(Metrics!$G$6:$G$26,MATCH(CY_Target_Cumulative!$D24,Metrics!$D$6:$D$26,0))=Calc!$K$8,SUM(CY_Target!$F24:L24),AVERAGE(CY_Target!$F24:L24)),"")</f>
        <v>0.34203847248957481</v>
      </c>
      <c r="M24" s="51">
        <f>IFERROR(IF(INDEX(Metrics!$G$6:$G$26,MATCH(CY_Target_Cumulative!$D24,Metrics!$D$6:$D$26,0))=Calc!$K$8,SUM(CY_Target!$F24:M24),AVERAGE(CY_Target!$F24:M24)),"")</f>
        <v>0.34203847248957481</v>
      </c>
      <c r="N24" s="51">
        <f>IFERROR(IF(INDEX(Metrics!$G$6:$G$26,MATCH(CY_Target_Cumulative!$D24,Metrics!$D$6:$D$26,0))=Calc!$K$8,SUM(CY_Target!$F24:N24),AVERAGE(CY_Target!$F24:N24)),"")</f>
        <v>0.34203847248957481</v>
      </c>
      <c r="O24" s="51">
        <f>IFERROR(IF(INDEX(Metrics!$G$6:$G$26,MATCH(CY_Target_Cumulative!$D24,Metrics!$D$6:$D$26,0))=Calc!$K$8,SUM(CY_Target!$F24:O24),AVERAGE(CY_Target!$F24:O24)),"")</f>
        <v>0.34203847248957481</v>
      </c>
      <c r="P24" s="51">
        <f>IFERROR(IF(INDEX(Metrics!$G$6:$G$26,MATCH(CY_Target_Cumulative!$D24,Metrics!$D$6:$D$26,0))=Calc!$K$8,SUM(CY_Target!$F24:P24),AVERAGE(CY_Target!$F24:P24)),"")</f>
        <v>0.34203847248957481</v>
      </c>
      <c r="Q24" s="83">
        <f>IFERROR(IF(INDEX(Metrics!$G$6:$G$26,MATCH(CY_Target_Cumulative!$D24,Metrics!$D$6:$D$26,0))=Calc!$K$8,SUM(CY_Target!$F24:Q24),AVERAGE(CY_Target!$F24:Q24)),"")</f>
        <v>0.34203847248957481</v>
      </c>
    </row>
    <row r="25" spans="1:17" x14ac:dyDescent="0.25">
      <c r="A25" s="3"/>
      <c r="B25" s="71">
        <f>IFERROR(IF(LEN(INDEX(Metrics!$B$6:$E$26,ROW($A25)-ROW($A$5),MATCH(B$5,Metrics!$B$5:$E$5,0)))=0,"",INDEX(Metrics!$B$6:$E$26,ROW($A25)-ROW($A$5),MATCH(B$5,Metrics!$B$5:$E$5,0))),"")</f>
        <v>210</v>
      </c>
      <c r="C25" s="192" t="str">
        <f>IFERROR(IF(LEN(INDEX(Metrics!$B$6:$E$26,ROW($A25)-ROW($A$5),MATCH(C$5,Metrics!$B$5:$E$5,0)))=0,"",INDEX(Metrics!$B$6:$E$26,ROW($A25)-ROW($A$5),MATCH(C$5,Metrics!$B$5:$E$5,0))),"")</f>
        <v>Financial Performance</v>
      </c>
      <c r="D25" s="192" t="str">
        <f>IFERROR(IF(LEN(INDEX(Metrics!$B$6:$E$26,ROW($A25)-ROW($A$5),MATCH(D$5,Metrics!$B$5:$E$5,0)))=0,"",INDEX(Metrics!$B$6:$E$26,ROW($A25)-ROW($A$5),MATCH(D$5,Metrics!$B$5:$E$5,0))),"")</f>
        <v/>
      </c>
      <c r="E25" s="42" t="str">
        <f>IFERROR(IF(LEN(INDEX(Metrics!$B$6:$E$26,ROW($A25)-ROW($A$5),MATCH(E$5,Metrics!$B$5:$E$5,0)))=0,"",INDEX(Metrics!$B$6:$E$26,ROW($A25)-ROW($A$5),MATCH(E$5,Metrics!$B$5:$E$5,0))),"")</f>
        <v/>
      </c>
      <c r="F25" s="53" t="str">
        <f>IFERROR(IF(INDEX(Metrics!$G$6:$G$26,MATCH(CY_Target_Cumulative!$D25,Metrics!$D$6:$D$26,0))=Calc!$K$8,SUM(CY_Target!$F25:F25),AVERAGE(CY_Target!$F25:F25)),"")</f>
        <v/>
      </c>
      <c r="G25" s="53" t="str">
        <f>IFERROR(IF(INDEX(Metrics!$G$6:$G$26,MATCH(CY_Target_Cumulative!$D25,Metrics!$D$6:$D$26,0))=Calc!$K$8,SUM(CY_Target!$F25:G25),AVERAGE(CY_Target!$F25:G25)),"")</f>
        <v/>
      </c>
      <c r="H25" s="53" t="str">
        <f>IFERROR(IF(INDEX(Metrics!$G$6:$G$26,MATCH(CY_Target_Cumulative!$D25,Metrics!$D$6:$D$26,0))=Calc!$K$8,SUM(CY_Target!$F25:H25),AVERAGE(CY_Target!$F25:H25)),"")</f>
        <v/>
      </c>
      <c r="I25" s="53" t="str">
        <f>IFERROR(IF(INDEX(Metrics!$G$6:$G$26,MATCH(CY_Target_Cumulative!$D25,Metrics!$D$6:$D$26,0))=Calc!$K$8,SUM(CY_Target!$F25:I25),AVERAGE(CY_Target!$F25:I25)),"")</f>
        <v/>
      </c>
      <c r="J25" s="53" t="str">
        <f>IFERROR(IF(INDEX(Metrics!$G$6:$G$26,MATCH(CY_Target_Cumulative!$D25,Metrics!$D$6:$D$26,0))=Calc!$K$8,SUM(CY_Target!$F25:J25),AVERAGE(CY_Target!$F25:J25)),"")</f>
        <v/>
      </c>
      <c r="K25" s="53" t="str">
        <f>IFERROR(IF(INDEX(Metrics!$G$6:$G$26,MATCH(CY_Target_Cumulative!$D25,Metrics!$D$6:$D$26,0))=Calc!$K$8,SUM(CY_Target!$F25:K25),AVERAGE(CY_Target!$F25:K25)),"")</f>
        <v/>
      </c>
      <c r="L25" s="53" t="str">
        <f>IFERROR(IF(INDEX(Metrics!$G$6:$G$26,MATCH(CY_Target_Cumulative!$D25,Metrics!$D$6:$D$26,0))=Calc!$K$8,SUM(CY_Target!$F25:L25),AVERAGE(CY_Target!$F25:L25)),"")</f>
        <v/>
      </c>
      <c r="M25" s="53" t="str">
        <f>IFERROR(IF(INDEX(Metrics!$G$6:$G$26,MATCH(CY_Target_Cumulative!$D25,Metrics!$D$6:$D$26,0))=Calc!$K$8,SUM(CY_Target!$F25:M25),AVERAGE(CY_Target!$F25:M25)),"")</f>
        <v/>
      </c>
      <c r="N25" s="53" t="str">
        <f>IFERROR(IF(INDEX(Metrics!$G$6:$G$26,MATCH(CY_Target_Cumulative!$D25,Metrics!$D$6:$D$26,0))=Calc!$K$8,SUM(CY_Target!$F25:N25),AVERAGE(CY_Target!$F25:N25)),"")</f>
        <v/>
      </c>
      <c r="O25" s="53" t="str">
        <f>IFERROR(IF(INDEX(Metrics!$G$6:$G$26,MATCH(CY_Target_Cumulative!$D25,Metrics!$D$6:$D$26,0))=Calc!$K$8,SUM(CY_Target!$F25:O25),AVERAGE(CY_Target!$F25:O25)),"")</f>
        <v/>
      </c>
      <c r="P25" s="53" t="str">
        <f>IFERROR(IF(INDEX(Metrics!$G$6:$G$26,MATCH(CY_Target_Cumulative!$D25,Metrics!$D$6:$D$26,0))=Calc!$K$8,SUM(CY_Target!$F25:P25),AVERAGE(CY_Target!$F25:P25)),"")</f>
        <v/>
      </c>
      <c r="Q25" s="86" t="str">
        <f>IFERROR(IF(INDEX(Metrics!$G$6:$G$26,MATCH(CY_Target_Cumulative!$D25,Metrics!$D$6:$D$26,0))=Calc!$K$8,SUM(CY_Target!$F25:Q25),AVERAGE(CY_Target!$F25:Q25)),"")</f>
        <v/>
      </c>
    </row>
    <row r="26" spans="1:17" x14ac:dyDescent="0.25">
      <c r="A26" s="3"/>
      <c r="B26" s="221">
        <f>IFERROR(IF(LEN(INDEX(Metrics!$B$6:$E$26,ROW($A26)-ROW($A$5),MATCH(B$5,Metrics!$B$5:$E$5,0)))=0,"",INDEX(Metrics!$B$6:$E$26,ROW($A26)-ROW($A$5),MATCH(B$5,Metrics!$B$5:$E$5,0))),"")</f>
        <v>211</v>
      </c>
      <c r="C26" s="222" t="str">
        <f>IFERROR(IF(LEN(INDEX(Metrics!$B$6:$E$26,ROW($A26)-ROW($A$5),MATCH(C$5,Metrics!$B$5:$E$5,0)))=0,"",INDEX(Metrics!$B$6:$E$26,ROW($A26)-ROW($A$5),MATCH(C$5,Metrics!$B$5:$E$5,0))),"")</f>
        <v>Financial Performance</v>
      </c>
      <c r="D26" s="222" t="str">
        <f>IFERROR(IF(LEN(INDEX(Metrics!$B$6:$E$26,ROW($A26)-ROW($A$5),MATCH(D$5,Metrics!$B$5:$E$5,0)))=0,"",INDEX(Metrics!$B$6:$E$26,ROW($A26)-ROW($A$5),MATCH(D$5,Metrics!$B$5:$E$5,0))),"")</f>
        <v/>
      </c>
      <c r="E26" s="223" t="str">
        <f>IFERROR(IF(LEN(INDEX(Metrics!$B$6:$E$26,ROW($A26)-ROW($A$5),MATCH(E$5,Metrics!$B$5:$E$5,0)))=0,"",INDEX(Metrics!$B$6:$E$26,ROW($A26)-ROW($A$5),MATCH(E$5,Metrics!$B$5:$E$5,0))),"")</f>
        <v/>
      </c>
      <c r="F26" s="237" t="str">
        <f>IFERROR(IF(INDEX(Metrics!$G$6:$G$26,MATCH(CY_Target_Cumulative!$D26,Metrics!$D$6:$D$26,0))=Calc!$K$8,SUM(CY_Target!$F26:F26),AVERAGE(CY_Target!$F26:F26)),"")</f>
        <v/>
      </c>
      <c r="G26" s="238" t="str">
        <f>IFERROR(IF(INDEX(Metrics!$G$6:$G$26,MATCH(CY_Target_Cumulative!$D26,Metrics!$D$6:$D$26,0))=Calc!$K$8,SUM(CY_Target!$F26:G26),AVERAGE(CY_Target!$F26:G26)),"")</f>
        <v/>
      </c>
      <c r="H26" s="238" t="str">
        <f>IFERROR(IF(INDEX(Metrics!$G$6:$G$26,MATCH(CY_Target_Cumulative!$D26,Metrics!$D$6:$D$26,0))=Calc!$K$8,SUM(CY_Target!$F26:H26),AVERAGE(CY_Target!$F26:H26)),"")</f>
        <v/>
      </c>
      <c r="I26" s="238" t="str">
        <f>IFERROR(IF(INDEX(Metrics!$G$6:$G$26,MATCH(CY_Target_Cumulative!$D26,Metrics!$D$6:$D$26,0))=Calc!$K$8,SUM(CY_Target!$F26:I26),AVERAGE(CY_Target!$F26:I26)),"")</f>
        <v/>
      </c>
      <c r="J26" s="238" t="str">
        <f>IFERROR(IF(INDEX(Metrics!$G$6:$G$26,MATCH(CY_Target_Cumulative!$D26,Metrics!$D$6:$D$26,0))=Calc!$K$8,SUM(CY_Target!$F26:J26),AVERAGE(CY_Target!$F26:J26)),"")</f>
        <v/>
      </c>
      <c r="K26" s="238" t="str">
        <f>IFERROR(IF(INDEX(Metrics!$G$6:$G$26,MATCH(CY_Target_Cumulative!$D26,Metrics!$D$6:$D$26,0))=Calc!$K$8,SUM(CY_Target!$F26:K26),AVERAGE(CY_Target!$F26:K26)),"")</f>
        <v/>
      </c>
      <c r="L26" s="238" t="str">
        <f>IFERROR(IF(INDEX(Metrics!$G$6:$G$26,MATCH(CY_Target_Cumulative!$D26,Metrics!$D$6:$D$26,0))=Calc!$K$8,SUM(CY_Target!$F26:L26),AVERAGE(CY_Target!$F26:L26)),"")</f>
        <v/>
      </c>
      <c r="M26" s="238" t="str">
        <f>IFERROR(IF(INDEX(Metrics!$G$6:$G$26,MATCH(CY_Target_Cumulative!$D26,Metrics!$D$6:$D$26,0))=Calc!$K$8,SUM(CY_Target!$F26:M26),AVERAGE(CY_Target!$F26:M26)),"")</f>
        <v/>
      </c>
      <c r="N26" s="238" t="str">
        <f>IFERROR(IF(INDEX(Metrics!$G$6:$G$26,MATCH(CY_Target_Cumulative!$D26,Metrics!$D$6:$D$26,0))=Calc!$K$8,SUM(CY_Target!$F26:N26),AVERAGE(CY_Target!$F26:N26)),"")</f>
        <v/>
      </c>
      <c r="O26" s="238" t="str">
        <f>IFERROR(IF(INDEX(Metrics!$G$6:$G$26,MATCH(CY_Target_Cumulative!$D26,Metrics!$D$6:$D$26,0))=Calc!$K$8,SUM(CY_Target!$F26:O26),AVERAGE(CY_Target!$F26:O26)),"")</f>
        <v/>
      </c>
      <c r="P26" s="238" t="str">
        <f>IFERROR(IF(INDEX(Metrics!$G$6:$G$26,MATCH(CY_Target_Cumulative!$D26,Metrics!$D$6:$D$26,0))=Calc!$K$8,SUM(CY_Target!$F26:P26),AVERAGE(CY_Target!$F26:P26)),"")</f>
        <v/>
      </c>
      <c r="Q26" s="239" t="str">
        <f>IFERROR(IF(INDEX(Metrics!$G$6:$G$26,MATCH(CY_Target_Cumulative!$D26,Metrics!$D$6:$D$26,0))=Calc!$K$8,SUM(CY_Target!$F26:Q26),AVERAGE(CY_Target!$F26:Q26)),"")</f>
        <v/>
      </c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40"/>
      <c r="G27" s="240"/>
      <c r="H27" s="240"/>
      <c r="I27" s="240"/>
      <c r="J27" s="240"/>
      <c r="K27" s="240"/>
      <c r="L27" s="241"/>
      <c r="M27" s="241"/>
      <c r="N27" s="241"/>
      <c r="O27" s="241"/>
      <c r="P27" s="241"/>
      <c r="Q27" s="242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40"/>
      <c r="G28" s="240"/>
      <c r="H28" s="240"/>
      <c r="I28" s="240"/>
      <c r="J28" s="240"/>
      <c r="K28" s="240"/>
      <c r="L28" s="241"/>
      <c r="M28" s="241"/>
      <c r="N28" s="241"/>
      <c r="O28" s="241"/>
      <c r="P28" s="241"/>
      <c r="Q28" s="242"/>
    </row>
    <row r="29" spans="1:17" x14ac:dyDescent="0.25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41"/>
      <c r="G29" s="240"/>
      <c r="H29" s="240"/>
      <c r="I29" s="240"/>
      <c r="J29" s="240"/>
      <c r="K29" s="240"/>
      <c r="L29" s="241"/>
      <c r="M29" s="241"/>
      <c r="N29" s="241"/>
      <c r="O29" s="241"/>
      <c r="P29" s="241"/>
      <c r="Q29" s="242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41"/>
      <c r="G30" s="241"/>
      <c r="H30" s="241"/>
      <c r="I30" s="241"/>
      <c r="J30" s="241"/>
      <c r="K30" s="241"/>
      <c r="L30" s="240"/>
      <c r="M30" s="240"/>
      <c r="N30" s="240"/>
      <c r="O30" s="240"/>
      <c r="P30" s="240"/>
      <c r="Q30" s="243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3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3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3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3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3"/>
    </row>
    <row r="36" spans="1:17" x14ac:dyDescent="0.25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40"/>
      <c r="G36" s="240"/>
      <c r="H36" s="240"/>
      <c r="I36" s="240"/>
      <c r="J36" s="240"/>
      <c r="K36" s="240"/>
      <c r="L36" s="241"/>
      <c r="M36" s="241"/>
      <c r="N36" s="241"/>
      <c r="O36" s="241"/>
      <c r="P36" s="241"/>
      <c r="Q36" s="242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40"/>
      <c r="G37" s="240"/>
      <c r="H37" s="240"/>
      <c r="I37" s="240"/>
      <c r="J37" s="240"/>
      <c r="K37" s="240"/>
      <c r="L37" s="241"/>
      <c r="M37" s="241"/>
      <c r="N37" s="241"/>
      <c r="O37" s="241"/>
      <c r="P37" s="241"/>
      <c r="Q37" s="242"/>
    </row>
    <row r="38" spans="1:17" x14ac:dyDescent="0.25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41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3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3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3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3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3"/>
    </row>
    <row r="44" spans="1:17" x14ac:dyDescent="0.25">
      <c r="A44" s="3"/>
      <c r="B44" s="208"/>
      <c r="C44" s="227"/>
      <c r="D44" s="227"/>
      <c r="E44" s="21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3"/>
    </row>
    <row r="45" spans="1:17" x14ac:dyDescent="0.25">
      <c r="A45" s="3"/>
      <c r="B45" s="208"/>
      <c r="C45" s="227"/>
      <c r="D45" s="227"/>
      <c r="E45" s="21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3"/>
    </row>
    <row r="46" spans="1:17" x14ac:dyDescent="0.25">
      <c r="A46" s="3"/>
      <c r="B46" s="208"/>
      <c r="C46" s="227"/>
      <c r="D46" s="212"/>
      <c r="E46" s="213"/>
      <c r="F46" s="240"/>
      <c r="G46" s="240"/>
      <c r="H46" s="240"/>
      <c r="I46" s="240"/>
      <c r="J46" s="240"/>
      <c r="K46" s="240"/>
      <c r="L46" s="241"/>
      <c r="M46" s="241"/>
      <c r="N46" s="241"/>
      <c r="O46" s="241"/>
      <c r="P46" s="241"/>
      <c r="Q46" s="242"/>
    </row>
    <row r="47" spans="1:17" x14ac:dyDescent="0.25">
      <c r="A47" s="3"/>
      <c r="B47" s="208"/>
      <c r="C47" s="227"/>
      <c r="D47" s="212"/>
      <c r="E47" s="213"/>
      <c r="F47" s="240"/>
      <c r="G47" s="240"/>
      <c r="H47" s="240"/>
      <c r="I47" s="240"/>
      <c r="J47" s="240"/>
      <c r="K47" s="240"/>
      <c r="L47" s="241"/>
      <c r="M47" s="241"/>
      <c r="N47" s="241"/>
      <c r="O47" s="241"/>
      <c r="P47" s="241"/>
      <c r="Q47" s="242"/>
    </row>
    <row r="48" spans="1:17" x14ac:dyDescent="0.25">
      <c r="A48" s="3"/>
      <c r="B48" s="208"/>
      <c r="C48" s="227"/>
      <c r="D48" s="212"/>
      <c r="E48" s="213"/>
      <c r="F48" s="241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3"/>
    </row>
    <row r="49" spans="1:17" x14ac:dyDescent="0.25">
      <c r="A49" s="3"/>
      <c r="B49" s="208"/>
      <c r="C49" s="227"/>
      <c r="D49" s="227"/>
      <c r="E49" s="21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3"/>
    </row>
    <row r="50" spans="1:17" x14ac:dyDescent="0.25">
      <c r="A50" s="3"/>
      <c r="B50" s="208"/>
      <c r="C50" s="227"/>
      <c r="D50" s="212"/>
      <c r="E50" s="213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3"/>
    </row>
    <row r="51" spans="1:17" x14ac:dyDescent="0.25">
      <c r="A51" s="3"/>
      <c r="B51" s="208"/>
      <c r="C51" s="227"/>
      <c r="D51" s="227"/>
      <c r="E51" s="21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3"/>
    </row>
    <row r="52" spans="1:17" x14ac:dyDescent="0.25">
      <c r="A52" s="3"/>
      <c r="B52" s="208"/>
      <c r="C52" s="227"/>
      <c r="D52" s="227"/>
      <c r="E52" s="21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3"/>
    </row>
    <row r="53" spans="1:17" x14ac:dyDescent="0.25">
      <c r="A53" s="3"/>
      <c r="B53" s="208"/>
      <c r="C53" s="227"/>
      <c r="D53" s="227"/>
      <c r="E53" s="21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3"/>
    </row>
    <row r="54" spans="1:17" x14ac:dyDescent="0.25">
      <c r="A54" s="3"/>
      <c r="B54" s="208"/>
      <c r="C54" s="227"/>
      <c r="D54" s="227"/>
      <c r="E54" s="21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3"/>
    </row>
    <row r="55" spans="1:17" x14ac:dyDescent="0.25">
      <c r="A55" s="3"/>
      <c r="B55" s="208"/>
      <c r="C55" s="227"/>
      <c r="D55" s="227"/>
      <c r="E55" s="21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3"/>
    </row>
    <row r="56" spans="1:17" x14ac:dyDescent="0.25">
      <c r="B56" s="208"/>
      <c r="C56" s="227"/>
      <c r="D56" s="227"/>
      <c r="E56" s="21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3"/>
    </row>
    <row r="57" spans="1:17" x14ac:dyDescent="0.25">
      <c r="B57" s="208"/>
      <c r="C57" s="227"/>
      <c r="D57" s="227"/>
      <c r="E57" s="21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3"/>
    </row>
    <row r="58" spans="1:17" x14ac:dyDescent="0.25">
      <c r="B58" s="208"/>
      <c r="C58" s="227"/>
      <c r="D58" s="227"/>
      <c r="E58" s="21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3"/>
    </row>
    <row r="59" spans="1:17" x14ac:dyDescent="0.25">
      <c r="B59" s="208"/>
      <c r="C59" s="227"/>
      <c r="D59" s="227"/>
      <c r="E59" s="21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3"/>
    </row>
    <row r="60" spans="1:17" x14ac:dyDescent="0.25">
      <c r="B60" s="208"/>
      <c r="C60" s="227"/>
      <c r="D60" s="227"/>
      <c r="E60" s="21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3"/>
    </row>
    <row r="61" spans="1:17" x14ac:dyDescent="0.25">
      <c r="B61" s="208"/>
      <c r="C61" s="227"/>
      <c r="D61" s="227"/>
      <c r="E61" s="21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3"/>
    </row>
    <row r="62" spans="1:17" x14ac:dyDescent="0.25">
      <c r="B62" s="208"/>
      <c r="C62" s="227"/>
      <c r="D62" s="227"/>
      <c r="E62" s="21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3"/>
    </row>
    <row r="63" spans="1:17" x14ac:dyDescent="0.25">
      <c r="B63" s="208"/>
      <c r="C63" s="227"/>
      <c r="D63" s="227"/>
      <c r="E63" s="21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3"/>
    </row>
    <row r="64" spans="1:17" x14ac:dyDescent="0.25">
      <c r="B64" s="208"/>
      <c r="C64" s="227"/>
      <c r="D64" s="227"/>
      <c r="E64" s="21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3"/>
    </row>
    <row r="65" spans="2:17" x14ac:dyDescent="0.25">
      <c r="B65" s="208"/>
      <c r="C65" s="227"/>
      <c r="D65" s="227"/>
      <c r="E65" s="21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3"/>
    </row>
    <row r="66" spans="2:17" x14ac:dyDescent="0.25">
      <c r="B66" s="208"/>
      <c r="C66" s="227"/>
      <c r="D66" s="227"/>
      <c r="E66" s="21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3"/>
    </row>
    <row r="67" spans="2:17" x14ac:dyDescent="0.25">
      <c r="B67" s="208"/>
      <c r="C67" s="227"/>
      <c r="D67" s="227"/>
      <c r="E67" s="21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3"/>
    </row>
    <row r="68" spans="2:17" x14ac:dyDescent="0.25">
      <c r="B68" s="208"/>
      <c r="C68" s="227"/>
      <c r="D68" s="227"/>
      <c r="E68" s="21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3"/>
    </row>
    <row r="69" spans="2:17" x14ac:dyDescent="0.25">
      <c r="B69" s="208"/>
      <c r="C69" s="227"/>
      <c r="D69" s="227"/>
      <c r="E69" s="21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3"/>
    </row>
    <row r="70" spans="2:17" x14ac:dyDescent="0.25">
      <c r="B70" s="215"/>
      <c r="C70" s="229"/>
      <c r="D70" s="229"/>
      <c r="E70" s="217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5"/>
    </row>
    <row r="71" spans="2:17" x14ac:dyDescent="0.25">
      <c r="B71" s="232"/>
      <c r="C71" s="233"/>
      <c r="D71" s="233"/>
      <c r="E71" s="234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</row>
  </sheetData>
  <sheetProtection algorithmName="SHA-512" hashValue="BDsMzmK9QC6nFaQ/6lOuAPUWpZgKXdRBUpTXHX9VBgLJ52zkaPIfuvJDT83EVPrEKlsfyPUyBaTGZE0lmYulug==" saltValue="Aj1SOR7fArrxYk+1PRN1D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7" customFormat="1" ht="24" customHeight="1" x14ac:dyDescent="0.25">
      <c r="B3" s="98"/>
      <c r="C3" s="107" t="s">
        <v>85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81">
        <f>IFERROR(IF(LEN(INDEX(Metrics!$B$6:$E$26,ROW($A6)-ROW($A$5),MATCH(B$5,Metrics!$B$5:$E$5,0)))=0,"",INDEX(Metrics!$B$6:$E$26,ROW($A6)-ROW($A$5),MATCH(B$5,Metrics!$B$5:$E$5,0))),"")</f>
        <v>101</v>
      </c>
      <c r="C6" s="193" t="str">
        <f>IFERROR(IF(LEN(INDEX(Metrics!$B$6:$E$26,ROW($A6)-ROW($A$5),MATCH(C$5,Metrics!$B$5:$E$5,0)))=0,"",INDEX(Metrics!$B$6:$E$26,ROW($A6)-ROW($A$5),MATCH(C$5,Metrics!$B$5:$E$5,0))),"")</f>
        <v>Customers</v>
      </c>
      <c r="D6" s="193" t="str">
        <f>IFERROR(IF(LEN(INDEX(Metrics!$B$6:$E$26,ROW($A6)-ROW($A$5),MATCH(D$5,Metrics!$B$5:$E$5,0)))=0,"",INDEX(Metrics!$B$6:$E$26,ROW($A6)-ROW($A$5),MATCH(D$5,Metrics!$B$5:$E$5,0))),"")</f>
        <v>Net Promoter Score</v>
      </c>
      <c r="E6" s="82" t="str">
        <f>IFERROR(IF(LEN(INDEX(Metrics!$B$6:$E$26,ROW($A6)-ROW($A$5),MATCH(E$5,Metrics!$B$5:$E$5,0)))=0,"",INDEX(Metrics!$B$6:$E$26,ROW($A6)-ROW($A$5),MATCH(E$5,Metrics!$B$5:$E$5,0))),"")</f>
        <v>Points</v>
      </c>
      <c r="F6" s="157">
        <f>IFERROR(IF(INDEX(Metrics!$G$6:$G$26,MATCH(PY_Actual_Cumulative!$D6,Metrics!$D$6:$D$26,0))=Calc!$K$8,SUM(PY_Actual!$F6:F6),AVERAGE(PY_Actual!$F6:F6)),"")</f>
        <v>5.8846141317120013</v>
      </c>
      <c r="G6" s="157">
        <f>IFERROR(IF(INDEX(Metrics!$G$6:$G$26,MATCH(PY_Actual_Cumulative!$D6,Metrics!$D$6:$D$26,0))=Calc!$K$8,SUM(PY_Actual!$F6:G6),AVERAGE(PY_Actual!$F6:G6)),"")</f>
        <v>5.5903834251264009</v>
      </c>
      <c r="H6" s="157">
        <f>IFERROR(IF(INDEX(Metrics!$G$6:$G$26,MATCH(PY_Actual_Cumulative!$D6,Metrics!$D$6:$D$26,0))=Calc!$K$8,SUM(PY_Actual!$F6:H6),AVERAGE(PY_Actual!$F6:H6)),"")</f>
        <v>5.3157680989798406</v>
      </c>
      <c r="I6" s="157">
        <f>IFERROR(IF(INDEX(Metrics!$G$6:$G$26,MATCH(PY_Actual_Cumulative!$D6,Metrics!$D$6:$D$26,0))=Calc!$K$8,SUM(PY_Actual!$F6:I6),AVERAGE(PY_Actual!$F6:I6)),"")</f>
        <v>5.0950460305895433</v>
      </c>
      <c r="J6" s="157">
        <f>IFERROR(IF(INDEX(Metrics!$G$6:$G$26,MATCH(PY_Actual_Cumulative!$D6,Metrics!$D$6:$D$26,0))=Calc!$K$8,SUM(PY_Actual!$F6:J6),AVERAGE(PY_Actual!$F6:J6)),"")</f>
        <v>4.9005524719995037</v>
      </c>
      <c r="K6" s="157">
        <f>IFERROR(IF(INDEX(Metrics!$G$6:$G$26,MATCH(PY_Actual_Cumulative!$D6,Metrics!$D$6:$D$26,0))=Calc!$K$8,SUM(PY_Actual!$F6:K6),AVERAGE(PY_Actual!$F6:K6)),"")</f>
        <v>4.8052449182531385</v>
      </c>
      <c r="L6" s="158">
        <f>IFERROR(IF(INDEX(Metrics!$G$6:$G$26,MATCH(PY_Actual_Cumulative!$D6,Metrics!$D$6:$D$26,0))=Calc!$K$8,SUM(PY_Actual!$F6:L6),AVERAGE(PY_Actual!$F6:L6)),"")</f>
        <v>4.8052449182531385</v>
      </c>
      <c r="M6" s="158">
        <f>IFERROR(IF(INDEX(Metrics!$G$6:$G$26,MATCH(PY_Actual_Cumulative!$D6,Metrics!$D$6:$D$26,0))=Calc!$K$8,SUM(PY_Actual!$F6:M6),AVERAGE(PY_Actual!$F6:M6)),"")</f>
        <v>4.8052449182531385</v>
      </c>
      <c r="N6" s="158">
        <f>IFERROR(IF(INDEX(Metrics!$G$6:$G$26,MATCH(PY_Actual_Cumulative!$D6,Metrics!$D$6:$D$26,0))=Calc!$K$8,SUM(PY_Actual!$F6:N6),AVERAGE(PY_Actual!$F6:N6)),"")</f>
        <v>4.8052449182531385</v>
      </c>
      <c r="O6" s="158">
        <f>IFERROR(IF(INDEX(Metrics!$G$6:$G$26,MATCH(PY_Actual_Cumulative!$D6,Metrics!$D$6:$D$26,0))=Calc!$K$8,SUM(PY_Actual!$F6:O6),AVERAGE(PY_Actual!$F6:O6)),"")</f>
        <v>4.8052449182531385</v>
      </c>
      <c r="P6" s="158">
        <f>IFERROR(IF(INDEX(Metrics!$G$6:$G$26,MATCH(PY_Actual_Cumulative!$D6,Metrics!$D$6:$D$26,0))=Calc!$K$8,SUM(PY_Actual!$F6:P6),AVERAGE(PY_Actual!$F6:P6)),"")</f>
        <v>4.8052449182531385</v>
      </c>
      <c r="Q6" s="159">
        <f>IFERROR(IF(INDEX(Metrics!$G$6:$G$26,MATCH(PY_Actual_Cumulative!$D6,Metrics!$D$6:$D$26,0))=Calc!$K$8,SUM(PY_Actual!$F6:Q6),AVERAGE(PY_Actual!$F6:Q6)),"")</f>
        <v>4.8052449182531385</v>
      </c>
    </row>
    <row r="7" spans="1:17" x14ac:dyDescent="0.25">
      <c r="A7" s="3"/>
      <c r="B7" s="71">
        <f>IFERROR(IF(LEN(INDEX(Metrics!$B$6:$E$26,ROW($A7)-ROW($A$5),MATCH(B$5,Metrics!$B$5:$E$5,0)))=0,"",INDEX(Metrics!$B$6:$E$26,ROW($A7)-ROW($A$5),MATCH(B$5,Metrics!$B$5:$E$5,0))),"")</f>
        <v>102</v>
      </c>
      <c r="C7" s="192" t="str">
        <f>IFERROR(IF(LEN(INDEX(Metrics!$B$6:$E$26,ROW($A7)-ROW($A$5),MATCH(C$5,Metrics!$B$5:$E$5,0)))=0,"",INDEX(Metrics!$B$6:$E$26,ROW($A7)-ROW($A$5),MATCH(C$5,Metrics!$B$5:$E$5,0))),"")</f>
        <v>Customers</v>
      </c>
      <c r="D7" s="192" t="str">
        <f>IFERROR(IF(LEN(INDEX(Metrics!$B$6:$E$26,ROW($A7)-ROW($A$5),MATCH(D$5,Metrics!$B$5:$E$5,0)))=0,"",INDEX(Metrics!$B$6:$E$26,ROW($A7)-ROW($A$5),MATCH(D$5,Metrics!$B$5:$E$5,0))),"")</f>
        <v>Customer Acquisition Cost</v>
      </c>
      <c r="E7" s="42" t="str">
        <f>IFERROR(IF(LEN(INDEX(Metrics!$B$6:$E$26,ROW($A7)-ROW($A$5),MATCH(E$5,Metrics!$B$5:$E$5,0)))=0,"",INDEX(Metrics!$B$6:$E$26,ROW($A7)-ROW($A$5),MATCH(E$5,Metrics!$B$5:$E$5,0))),"")</f>
        <v>USD</v>
      </c>
      <c r="F7" s="52">
        <f>IFERROR(IF(INDEX(Metrics!$G$6:$G$26,MATCH(PY_Actual_Cumulative!$D7,Metrics!$D$6:$D$26,0))=Calc!$K$8,SUM(PY_Actual!$F7:F7),AVERAGE(PY_Actual!$F7:F7)),"")</f>
        <v>262.41380697600005</v>
      </c>
      <c r="G7" s="52">
        <f>IFERROR(IF(INDEX(Metrics!$G$6:$G$26,MATCH(PY_Actual_Cumulative!$D7,Metrics!$D$6:$D$26,0))=Calc!$K$8,SUM(PY_Actual!$F7:G7),AVERAGE(PY_Actual!$F7:G7)),"")</f>
        <v>270.28622118528006</v>
      </c>
      <c r="H7" s="52">
        <f>IFERROR(IF(INDEX(Metrics!$G$6:$G$26,MATCH(PY_Actual_Cumulative!$D7,Metrics!$D$6:$D$26,0))=Calc!$K$8,SUM(PY_Actual!$F7:H7),AVERAGE(PY_Actual!$F7:H7)),"")</f>
        <v>267.34718654714885</v>
      </c>
      <c r="I7" s="52">
        <f>IFERROR(IF(INDEX(Metrics!$G$6:$G$26,MATCH(PY_Actual_Cumulative!$D7,Metrics!$D$6:$D$26,0))=Calc!$K$8,SUM(PY_Actual!$F7:I7),AVERAGE(PY_Actual!$F7:I7)),"")</f>
        <v>260.64828688266556</v>
      </c>
      <c r="J7" s="52">
        <f>IFERROR(IF(INDEX(Metrics!$G$6:$G$26,MATCH(PY_Actual_Cumulative!$D7,Metrics!$D$6:$D$26,0))=Calc!$K$8,SUM(PY_Actual!$F7:J7),AVERAGE(PY_Actual!$F7:J7)),"")</f>
        <v>257.11005025975402</v>
      </c>
      <c r="K7" s="52">
        <f>IFERROR(IF(INDEX(Metrics!$G$6:$G$26,MATCH(PY_Actual_Cumulative!$D7,Metrics!$D$6:$D$26,0))=Calc!$K$8,SUM(PY_Actual!$F7:K7),AVERAGE(PY_Actual!$F7:K7)),"")</f>
        <v>252.32165480679853</v>
      </c>
      <c r="L7" s="54">
        <f>IFERROR(IF(INDEX(Metrics!$G$6:$G$26,MATCH(PY_Actual_Cumulative!$D7,Metrics!$D$6:$D$26,0))=Calc!$K$8,SUM(PY_Actual!$F7:L7),AVERAGE(PY_Actual!$F7:L7)),"")</f>
        <v>252.32165480679853</v>
      </c>
      <c r="M7" s="54">
        <f>IFERROR(IF(INDEX(Metrics!$G$6:$G$26,MATCH(PY_Actual_Cumulative!$D7,Metrics!$D$6:$D$26,0))=Calc!$K$8,SUM(PY_Actual!$F7:M7),AVERAGE(PY_Actual!$F7:M7)),"")</f>
        <v>252.32165480679853</v>
      </c>
      <c r="N7" s="54">
        <f>IFERROR(IF(INDEX(Metrics!$G$6:$G$26,MATCH(PY_Actual_Cumulative!$D7,Metrics!$D$6:$D$26,0))=Calc!$K$8,SUM(PY_Actual!$F7:N7),AVERAGE(PY_Actual!$F7:N7)),"")</f>
        <v>252.32165480679853</v>
      </c>
      <c r="O7" s="54">
        <f>IFERROR(IF(INDEX(Metrics!$G$6:$G$26,MATCH(PY_Actual_Cumulative!$D7,Metrics!$D$6:$D$26,0))=Calc!$K$8,SUM(PY_Actual!$F7:O7),AVERAGE(PY_Actual!$F7:O7)),"")</f>
        <v>252.32165480679853</v>
      </c>
      <c r="P7" s="54">
        <f>IFERROR(IF(INDEX(Metrics!$G$6:$G$26,MATCH(PY_Actual_Cumulative!$D7,Metrics!$D$6:$D$26,0))=Calc!$K$8,SUM(PY_Actual!$F7:P7),AVERAGE(PY_Actual!$F7:P7)),"")</f>
        <v>252.32165480679853</v>
      </c>
      <c r="Q7" s="87">
        <f>IFERROR(IF(INDEX(Metrics!$G$6:$G$26,MATCH(PY_Actual_Cumulative!$D7,Metrics!$D$6:$D$26,0))=Calc!$K$8,SUM(PY_Actual!$F7:Q7),AVERAGE(PY_Actual!$F7:Q7)),"")</f>
        <v>252.32165480679853</v>
      </c>
    </row>
    <row r="8" spans="1:17" x14ac:dyDescent="0.25">
      <c r="A8" s="3"/>
      <c r="B8" s="71">
        <f>IFERROR(IF(LEN(INDEX(Metrics!$B$6:$E$26,ROW($A8)-ROW($A$5),MATCH(B$5,Metrics!$B$5:$E$5,0)))=0,"",INDEX(Metrics!$B$6:$E$26,ROW($A8)-ROW($A$5),MATCH(B$5,Metrics!$B$5:$E$5,0))),"")</f>
        <v>103</v>
      </c>
      <c r="C8" s="192" t="str">
        <f>IFERROR(IF(LEN(INDEX(Metrics!$B$6:$E$26,ROW($A8)-ROW($A$5),MATCH(C$5,Metrics!$B$5:$E$5,0)))=0,"",INDEX(Metrics!$B$6:$E$26,ROW($A8)-ROW($A$5),MATCH(C$5,Metrics!$B$5:$E$5,0))),"")</f>
        <v>Customers</v>
      </c>
      <c r="D8" s="192" t="str">
        <f>IFERROR(IF(LEN(INDEX(Metrics!$B$6:$E$26,ROW($A8)-ROW($A$5),MATCH(D$5,Metrics!$B$5:$E$5,0)))=0,"",INDEX(Metrics!$B$6:$E$26,ROW($A8)-ROW($A$5),MATCH(D$5,Metrics!$B$5:$E$5,0))),"")</f>
        <v>Customer Lifetime Value</v>
      </c>
      <c r="E8" s="42" t="str">
        <f>IFERROR(IF(LEN(INDEX(Metrics!$B$6:$E$26,ROW($A8)-ROW($A$5),MATCH(E$5,Metrics!$B$5:$E$5,0)))=0,"",INDEX(Metrics!$B$6:$E$26,ROW($A8)-ROW($A$5),MATCH(E$5,Metrics!$B$5:$E$5,0))),"")</f>
        <v>USD</v>
      </c>
      <c r="F8" s="52">
        <f>IFERROR(IF(INDEX(Metrics!$G$6:$G$26,MATCH(PY_Actual_Cumulative!$D8,Metrics!$D$6:$D$26,0))=Calc!$K$8,SUM(PY_Actual!$F8:F8),AVERAGE(PY_Actual!$F8:F8)),"")</f>
        <v>1666.5</v>
      </c>
      <c r="G8" s="52">
        <f>IFERROR(IF(INDEX(Metrics!$G$6:$G$26,MATCH(PY_Actual_Cumulative!$D8,Metrics!$D$6:$D$26,0))=Calc!$K$8,SUM(PY_Actual!$F8:G8),AVERAGE(PY_Actual!$F8:G8)),"")</f>
        <v>1608.1725000000001</v>
      </c>
      <c r="H8" s="52">
        <f>IFERROR(IF(INDEX(Metrics!$G$6:$G$26,MATCH(PY_Actual_Cumulative!$D8,Metrics!$D$6:$D$26,0))=Calc!$K$8,SUM(PY_Actual!$F8:H8),AVERAGE(PY_Actual!$F8:H8)),"")</f>
        <v>1588.7300000000002</v>
      </c>
      <c r="I8" s="52">
        <f>IFERROR(IF(INDEX(Metrics!$G$6:$G$26,MATCH(PY_Actual_Cumulative!$D8,Metrics!$D$6:$D$26,0))=Calc!$K$8,SUM(PY_Actual!$F8:I8),AVERAGE(PY_Actual!$F8:I8)),"")</f>
        <v>1598.3818125000003</v>
      </c>
      <c r="J8" s="52">
        <f>IFERROR(IF(INDEX(Metrics!$G$6:$G$26,MATCH(PY_Actual_Cumulative!$D8,Metrics!$D$6:$D$26,0))=Calc!$K$8,SUM(PY_Actual!$F8:J8),AVERAGE(PY_Actual!$F8:J8)),"")</f>
        <v>1571.6261550000004</v>
      </c>
      <c r="K8" s="52">
        <f>IFERROR(IF(INDEX(Metrics!$G$6:$G$26,MATCH(PY_Actual_Cumulative!$D8,Metrics!$D$6:$D$26,0))=Calc!$K$8,SUM(PY_Actual!$F8:K8),AVERAGE(PY_Actual!$F8:K8)),"")</f>
        <v>1578.1991087500003</v>
      </c>
      <c r="L8" s="54">
        <f>IFERROR(IF(INDEX(Metrics!$G$6:$G$26,MATCH(PY_Actual_Cumulative!$D8,Metrics!$D$6:$D$26,0))=Calc!$K$8,SUM(PY_Actual!$F8:L8),AVERAGE(PY_Actual!$F8:L8)),"")</f>
        <v>1578.1991087500003</v>
      </c>
      <c r="M8" s="54">
        <f>IFERROR(IF(INDEX(Metrics!$G$6:$G$26,MATCH(PY_Actual_Cumulative!$D8,Metrics!$D$6:$D$26,0))=Calc!$K$8,SUM(PY_Actual!$F8:M8),AVERAGE(PY_Actual!$F8:M8)),"")</f>
        <v>1578.1991087500003</v>
      </c>
      <c r="N8" s="54">
        <f>IFERROR(IF(INDEX(Metrics!$G$6:$G$26,MATCH(PY_Actual_Cumulative!$D8,Metrics!$D$6:$D$26,0))=Calc!$K$8,SUM(PY_Actual!$F8:N8),AVERAGE(PY_Actual!$F8:N8)),"")</f>
        <v>1578.1991087500003</v>
      </c>
      <c r="O8" s="54">
        <f>IFERROR(IF(INDEX(Metrics!$G$6:$G$26,MATCH(PY_Actual_Cumulative!$D8,Metrics!$D$6:$D$26,0))=Calc!$K$8,SUM(PY_Actual!$F8:O8),AVERAGE(PY_Actual!$F8:O8)),"")</f>
        <v>1578.1991087500003</v>
      </c>
      <c r="P8" s="54">
        <f>IFERROR(IF(INDEX(Metrics!$G$6:$G$26,MATCH(PY_Actual_Cumulative!$D8,Metrics!$D$6:$D$26,0))=Calc!$K$8,SUM(PY_Actual!$F8:P8),AVERAGE(PY_Actual!$F8:P8)),"")</f>
        <v>1578.1991087500003</v>
      </c>
      <c r="Q8" s="87">
        <f>IFERROR(IF(INDEX(Metrics!$G$6:$G$26,MATCH(PY_Actual_Cumulative!$D8,Metrics!$D$6:$D$26,0))=Calc!$K$8,SUM(PY_Actual!$F8:Q8),AVERAGE(PY_Actual!$F8:Q8)),"")</f>
        <v>1578.1991087500003</v>
      </c>
    </row>
    <row r="9" spans="1:17" x14ac:dyDescent="0.25">
      <c r="A9" s="3"/>
      <c r="B9" s="71">
        <f>IFERROR(IF(LEN(INDEX(Metrics!$B$6:$E$26,ROW($A9)-ROW($A$5),MATCH(B$5,Metrics!$B$5:$E$5,0)))=0,"",INDEX(Metrics!$B$6:$E$26,ROW($A9)-ROW($A$5),MATCH(B$5,Metrics!$B$5:$E$5,0))),"")</f>
        <v>104</v>
      </c>
      <c r="C9" s="192" t="str">
        <f>IFERROR(IF(LEN(INDEX(Metrics!$B$6:$E$26,ROW($A9)-ROW($A$5),MATCH(C$5,Metrics!$B$5:$E$5,0)))=0,"",INDEX(Metrics!$B$6:$E$26,ROW($A9)-ROW($A$5),MATCH(C$5,Metrics!$B$5:$E$5,0))),"")</f>
        <v>Customers</v>
      </c>
      <c r="D9" s="192" t="str">
        <f>IFERROR(IF(LEN(INDEX(Metrics!$B$6:$E$26,ROW($A9)-ROW($A$5),MATCH(D$5,Metrics!$B$5:$E$5,0)))=0,"",INDEX(Metrics!$B$6:$E$26,ROW($A9)-ROW($A$5),MATCH(D$5,Metrics!$B$5:$E$5,0))),"")</f>
        <v>Avg. Customer Profitability</v>
      </c>
      <c r="E9" s="42" t="str">
        <f>IFERROR(IF(LEN(INDEX(Metrics!$B$6:$E$26,ROW($A9)-ROW($A$5),MATCH(E$5,Metrics!$B$5:$E$5,0)))=0,"",INDEX(Metrics!$B$6:$E$26,ROW($A9)-ROW($A$5),MATCH(E$5,Metrics!$B$5:$E$5,0))),"")</f>
        <v>USD</v>
      </c>
      <c r="F9" s="52">
        <f>IFERROR(IF(INDEX(Metrics!$G$6:$G$26,MATCH(PY_Actual_Cumulative!$D9,Metrics!$D$6:$D$26,0))=Calc!$K$8,SUM(PY_Actual!$F9:F9),AVERAGE(PY_Actual!$F9:F9)),"")</f>
        <v>28</v>
      </c>
      <c r="G9" s="52">
        <f>IFERROR(IF(INDEX(Metrics!$G$6:$G$26,MATCH(PY_Actual_Cumulative!$D9,Metrics!$D$6:$D$26,0))=Calc!$K$8,SUM(PY_Actual!$F9:G9),AVERAGE(PY_Actual!$F9:G9)),"")</f>
        <v>29.5</v>
      </c>
      <c r="H9" s="52">
        <f>IFERROR(IF(INDEX(Metrics!$G$6:$G$26,MATCH(PY_Actual_Cumulative!$D9,Metrics!$D$6:$D$26,0))=Calc!$K$8,SUM(PY_Actual!$F9:H9),AVERAGE(PY_Actual!$F9:H9)),"")</f>
        <v>30</v>
      </c>
      <c r="I9" s="52">
        <f>IFERROR(IF(INDEX(Metrics!$G$6:$G$26,MATCH(PY_Actual_Cumulative!$D9,Metrics!$D$6:$D$26,0))=Calc!$K$8,SUM(PY_Actual!$F9:I9),AVERAGE(PY_Actual!$F9:I9)),"")</f>
        <v>29.5</v>
      </c>
      <c r="J9" s="52">
        <f>IFERROR(IF(INDEX(Metrics!$G$6:$G$26,MATCH(PY_Actual_Cumulative!$D9,Metrics!$D$6:$D$26,0))=Calc!$K$8,SUM(PY_Actual!$F9:J9),AVERAGE(PY_Actual!$F9:J9)),"")</f>
        <v>29.8</v>
      </c>
      <c r="K9" s="52">
        <f>IFERROR(IF(INDEX(Metrics!$G$6:$G$26,MATCH(PY_Actual_Cumulative!$D9,Metrics!$D$6:$D$26,0))=Calc!$K$8,SUM(PY_Actual!$F9:K9),AVERAGE(PY_Actual!$F9:K9)),"")</f>
        <v>29.5</v>
      </c>
      <c r="L9" s="52">
        <f>IFERROR(IF(INDEX(Metrics!$G$6:$G$26,MATCH(PY_Actual_Cumulative!$D9,Metrics!$D$6:$D$26,0))=Calc!$K$8,SUM(PY_Actual!$F9:L9),AVERAGE(PY_Actual!$F9:L9)),"")</f>
        <v>29.5</v>
      </c>
      <c r="M9" s="52">
        <f>IFERROR(IF(INDEX(Metrics!$G$6:$G$26,MATCH(PY_Actual_Cumulative!$D9,Metrics!$D$6:$D$26,0))=Calc!$K$8,SUM(PY_Actual!$F9:M9),AVERAGE(PY_Actual!$F9:M9)),"")</f>
        <v>29.5</v>
      </c>
      <c r="N9" s="52">
        <f>IFERROR(IF(INDEX(Metrics!$G$6:$G$26,MATCH(PY_Actual_Cumulative!$D9,Metrics!$D$6:$D$26,0))=Calc!$K$8,SUM(PY_Actual!$F9:N9),AVERAGE(PY_Actual!$F9:N9)),"")</f>
        <v>29.5</v>
      </c>
      <c r="O9" s="52">
        <f>IFERROR(IF(INDEX(Metrics!$G$6:$G$26,MATCH(PY_Actual_Cumulative!$D9,Metrics!$D$6:$D$26,0))=Calc!$K$8,SUM(PY_Actual!$F9:O9),AVERAGE(PY_Actual!$F9:O9)),"")</f>
        <v>29.5</v>
      </c>
      <c r="P9" s="52">
        <f>IFERROR(IF(INDEX(Metrics!$G$6:$G$26,MATCH(PY_Actual_Cumulative!$D9,Metrics!$D$6:$D$26,0))=Calc!$K$8,SUM(PY_Actual!$F9:P9),AVERAGE(PY_Actual!$F9:P9)),"")</f>
        <v>29.5</v>
      </c>
      <c r="Q9" s="84">
        <f>IFERROR(IF(INDEX(Metrics!$G$6:$G$26,MATCH(PY_Actual_Cumulative!$D9,Metrics!$D$6:$D$26,0))=Calc!$K$8,SUM(PY_Actual!$F9:Q9),AVERAGE(PY_Actual!$F9:Q9)),"")</f>
        <v>29.5</v>
      </c>
    </row>
    <row r="10" spans="1:17" x14ac:dyDescent="0.25">
      <c r="A10" s="3"/>
      <c r="B10" s="71">
        <f>IFERROR(IF(LEN(INDEX(Metrics!$B$6:$E$26,ROW($A10)-ROW($A$5),MATCH(B$5,Metrics!$B$5:$E$5,0)))=0,"",INDEX(Metrics!$B$6:$E$26,ROW($A10)-ROW($A$5),MATCH(B$5,Metrics!$B$5:$E$5,0))),"")</f>
        <v>105</v>
      </c>
      <c r="C10" s="192" t="str">
        <f>IFERROR(IF(LEN(INDEX(Metrics!$B$6:$E$26,ROW($A10)-ROW($A$5),MATCH(C$5,Metrics!$B$5:$E$5,0)))=0,"",INDEX(Metrics!$B$6:$E$26,ROW($A10)-ROW($A$5),MATCH(C$5,Metrics!$B$5:$E$5,0))),"")</f>
        <v>Customers</v>
      </c>
      <c r="D10" s="192" t="str">
        <f>IFERROR(IF(LEN(INDEX(Metrics!$B$6:$E$26,ROW($A10)-ROW($A$5),MATCH(D$5,Metrics!$B$5:$E$5,0)))=0,"",INDEX(Metrics!$B$6:$E$26,ROW($A10)-ROW($A$5),MATCH(D$5,Metrics!$B$5:$E$5,0))),"")</f>
        <v>Customer Retention Ratio</v>
      </c>
      <c r="E10" s="42" t="str">
        <f>IFERROR(IF(LEN(INDEX(Metrics!$B$6:$E$26,ROW($A10)-ROW($A$5),MATCH(E$5,Metrics!$B$5:$E$5,0)))=0,"",INDEX(Metrics!$B$6:$E$26,ROW($A10)-ROW($A$5),MATCH(E$5,Metrics!$B$5:$E$5,0))),"")</f>
        <v>%</v>
      </c>
      <c r="F10" s="50">
        <f>IFERROR(IF(INDEX(Metrics!$G$6:$G$26,MATCH(PY_Actual_Cumulative!$D10,Metrics!$D$6:$D$26,0))=Calc!$K$8,SUM(PY_Actual!$F10:F10),AVERAGE(PY_Actual!$F10:F10)),"")</f>
        <v>0.20747397649066673</v>
      </c>
      <c r="G10" s="50">
        <f>IFERROR(IF(INDEX(Metrics!$G$6:$G$26,MATCH(PY_Actual_Cumulative!$D10,Metrics!$D$6:$D$26,0))=Calc!$K$8,SUM(PY_Actual!$F10:G10),AVERAGE(PY_Actual!$F10:G10)),"")</f>
        <v>0.21473556566784008</v>
      </c>
      <c r="H10" s="50">
        <f>IFERROR(IF(INDEX(Metrics!$G$6:$G$26,MATCH(PY_Actual_Cumulative!$D10,Metrics!$D$6:$D$26,0))=Calc!$K$8,SUM(PY_Actual!$F10:H10),AVERAGE(PY_Actual!$F10:H10)),"")</f>
        <v>0.22381601003891494</v>
      </c>
      <c r="I10" s="50">
        <f>IFERROR(IF(INDEX(Metrics!$G$6:$G$26,MATCH(PY_Actual_Cumulative!$D10,Metrics!$D$6:$D$26,0))=Calc!$K$8,SUM(PY_Actual!$F10:I10),AVERAGE(PY_Actual!$F10:I10)),"")</f>
        <v>0.23077600121226302</v>
      </c>
      <c r="J10" s="50">
        <f>IFERROR(IF(INDEX(Metrics!$G$6:$G$26,MATCH(PY_Actual_Cumulative!$D10,Metrics!$D$6:$D$26,0))=Calc!$K$8,SUM(PY_Actual!$F10:J10),AVERAGE(PY_Actual!$F10:J10)),"")</f>
        <v>0.23797186761305955</v>
      </c>
      <c r="K10" s="50">
        <f>IFERROR(IF(INDEX(Metrics!$G$6:$G$26,MATCH(PY_Actual_Cumulative!$D10,Metrics!$D$6:$D$26,0))=Calc!$K$8,SUM(PY_Actual!$F10:K10),AVERAGE(PY_Actual!$F10:K10)),"")</f>
        <v>0.24543666521241972</v>
      </c>
      <c r="L10" s="51">
        <f>IFERROR(IF(INDEX(Metrics!$G$6:$G$26,MATCH(PY_Actual_Cumulative!$D10,Metrics!$D$6:$D$26,0))=Calc!$K$8,SUM(PY_Actual!$F10:L10),AVERAGE(PY_Actual!$F10:L10)),"")</f>
        <v>0.24543666521241972</v>
      </c>
      <c r="M10" s="51">
        <f>IFERROR(IF(INDEX(Metrics!$G$6:$G$26,MATCH(PY_Actual_Cumulative!$D10,Metrics!$D$6:$D$26,0))=Calc!$K$8,SUM(PY_Actual!$F10:M10),AVERAGE(PY_Actual!$F10:M10)),"")</f>
        <v>0.24543666521241972</v>
      </c>
      <c r="N10" s="51">
        <f>IFERROR(IF(INDEX(Metrics!$G$6:$G$26,MATCH(PY_Actual_Cumulative!$D10,Metrics!$D$6:$D$26,0))=Calc!$K$8,SUM(PY_Actual!$F10:N10),AVERAGE(PY_Actual!$F10:N10)),"")</f>
        <v>0.24543666521241972</v>
      </c>
      <c r="O10" s="51">
        <f>IFERROR(IF(INDEX(Metrics!$G$6:$G$26,MATCH(PY_Actual_Cumulative!$D10,Metrics!$D$6:$D$26,0))=Calc!$K$8,SUM(PY_Actual!$F10:O10),AVERAGE(PY_Actual!$F10:O10)),"")</f>
        <v>0.24543666521241972</v>
      </c>
      <c r="P10" s="51">
        <f>IFERROR(IF(INDEX(Metrics!$G$6:$G$26,MATCH(PY_Actual_Cumulative!$D10,Metrics!$D$6:$D$26,0))=Calc!$K$8,SUM(PY_Actual!$F10:P10),AVERAGE(PY_Actual!$F10:P10)),"")</f>
        <v>0.24543666521241972</v>
      </c>
      <c r="Q10" s="83">
        <f>IFERROR(IF(INDEX(Metrics!$G$6:$G$26,MATCH(PY_Actual_Cumulative!$D10,Metrics!$D$6:$D$26,0))=Calc!$K$8,SUM(PY_Actual!$F10:Q10),AVERAGE(PY_Actual!$F10:Q10)),"")</f>
        <v>0.24543666521241972</v>
      </c>
    </row>
    <row r="11" spans="1:17" x14ac:dyDescent="0.25">
      <c r="A11" s="3"/>
      <c r="B11" s="71">
        <f>IFERROR(IF(LEN(INDEX(Metrics!$B$6:$E$26,ROW($A11)-ROW($A$5),MATCH(B$5,Metrics!$B$5:$E$5,0)))=0,"",INDEX(Metrics!$B$6:$E$26,ROW($A11)-ROW($A$5),MATCH(B$5,Metrics!$B$5:$E$5,0))),"")</f>
        <v>106</v>
      </c>
      <c r="C11" s="192" t="str">
        <f>IFERROR(IF(LEN(INDEX(Metrics!$B$6:$E$26,ROW($A11)-ROW($A$5),MATCH(C$5,Metrics!$B$5:$E$5,0)))=0,"",INDEX(Metrics!$B$6:$E$26,ROW($A11)-ROW($A$5),MATCH(C$5,Metrics!$B$5:$E$5,0))),"")</f>
        <v>Customers</v>
      </c>
      <c r="D11" s="192" t="str">
        <f>IFERROR(IF(LEN(INDEX(Metrics!$B$6:$E$26,ROW($A11)-ROW($A$5),MATCH(D$5,Metrics!$B$5:$E$5,0)))=0,"",INDEX(Metrics!$B$6:$E$26,ROW($A11)-ROW($A$5),MATCH(D$5,Metrics!$B$5:$E$5,0))),"")</f>
        <v>Conversion Rate</v>
      </c>
      <c r="E11" s="42" t="str">
        <f>IFERROR(IF(LEN(INDEX(Metrics!$B$6:$E$26,ROW($A11)-ROW($A$5),MATCH(E$5,Metrics!$B$5:$E$5,0)))=0,"",INDEX(Metrics!$B$6:$E$26,ROW($A11)-ROW($A$5),MATCH(E$5,Metrics!$B$5:$E$5,0))),"")</f>
        <v>%</v>
      </c>
      <c r="F11" s="50">
        <f>IFERROR(IF(INDEX(Metrics!$G$6:$G$26,MATCH(PY_Actual_Cumulative!$D11,Metrics!$D$6:$D$26,0))=Calc!$K$8,SUM(PY_Actual!$F11:F11),AVERAGE(PY_Actual!$F11:F11)),"")</f>
        <v>0.17657359701333342</v>
      </c>
      <c r="G11" s="50">
        <f>IFERROR(IF(INDEX(Metrics!$G$6:$G$26,MATCH(PY_Actual_Cumulative!$D11,Metrics!$D$6:$D$26,0))=Calc!$K$8,SUM(PY_Actual!$F11:G11),AVERAGE(PY_Actual!$F11:G11)),"")</f>
        <v>0.17304212507306674</v>
      </c>
      <c r="H11" s="50">
        <f>IFERROR(IF(INDEX(Metrics!$G$6:$G$26,MATCH(PY_Actual_Cumulative!$D11,Metrics!$D$6:$D$26,0))=Calc!$K$8,SUM(PY_Actual!$F11:H11),AVERAGE(PY_Actual!$F11:H11)),"")</f>
        <v>0.16960482571787383</v>
      </c>
      <c r="I11" s="50">
        <f>IFERROR(IF(INDEX(Metrics!$G$6:$G$26,MATCH(PY_Actual_Cumulative!$D11,Metrics!$D$6:$D$26,0))=Calc!$K$8,SUM(PY_Actual!$F11:I11),AVERAGE(PY_Actual!$F11:I11)),"")</f>
        <v>0.16707252490523994</v>
      </c>
      <c r="J11" s="50">
        <f>IFERROR(IF(INDEX(Metrics!$G$6:$G$26,MATCH(PY_Actual_Cumulative!$D11,Metrics!$D$6:$D$26,0))=Calc!$K$8,SUM(PY_Actual!$F11:J11),AVERAGE(PY_Actual!$F11:J11)),"")</f>
        <v>0.16363943694805155</v>
      </c>
      <c r="K11" s="50">
        <f>IFERROR(IF(INDEX(Metrics!$G$6:$G$26,MATCH(PY_Actual_Cumulative!$D11,Metrics!$D$6:$D$26,0))=Calc!$K$8,SUM(PY_Actual!$F11:K11),AVERAGE(PY_Actual!$F11:K11)),"")</f>
        <v>0.16309962763631777</v>
      </c>
      <c r="L11" s="51">
        <f>IFERROR(IF(INDEX(Metrics!$G$6:$G$26,MATCH(PY_Actual_Cumulative!$D11,Metrics!$D$6:$D$26,0))=Calc!$K$8,SUM(PY_Actual!$F11:L11),AVERAGE(PY_Actual!$F11:L11)),"")</f>
        <v>0.16309962763631777</v>
      </c>
      <c r="M11" s="51">
        <f>IFERROR(IF(INDEX(Metrics!$G$6:$G$26,MATCH(PY_Actual_Cumulative!$D11,Metrics!$D$6:$D$26,0))=Calc!$K$8,SUM(PY_Actual!$F11:M11),AVERAGE(PY_Actual!$F11:M11)),"")</f>
        <v>0.16309962763631777</v>
      </c>
      <c r="N11" s="51">
        <f>IFERROR(IF(INDEX(Metrics!$G$6:$G$26,MATCH(PY_Actual_Cumulative!$D11,Metrics!$D$6:$D$26,0))=Calc!$K$8,SUM(PY_Actual!$F11:N11),AVERAGE(PY_Actual!$F11:N11)),"")</f>
        <v>0.16309962763631777</v>
      </c>
      <c r="O11" s="51">
        <f>IFERROR(IF(INDEX(Metrics!$G$6:$G$26,MATCH(PY_Actual_Cumulative!$D11,Metrics!$D$6:$D$26,0))=Calc!$K$8,SUM(PY_Actual!$F11:O11),AVERAGE(PY_Actual!$F11:O11)),"")</f>
        <v>0.16309962763631777</v>
      </c>
      <c r="P11" s="51">
        <f>IFERROR(IF(INDEX(Metrics!$G$6:$G$26,MATCH(PY_Actual_Cumulative!$D11,Metrics!$D$6:$D$26,0))=Calc!$K$8,SUM(PY_Actual!$F11:P11),AVERAGE(PY_Actual!$F11:P11)),"")</f>
        <v>0.16309962763631777</v>
      </c>
      <c r="Q11" s="83">
        <f>IFERROR(IF(INDEX(Metrics!$G$6:$G$26,MATCH(PY_Actual_Cumulative!$D11,Metrics!$D$6:$D$26,0))=Calc!$K$8,SUM(PY_Actual!$F11:Q11),AVERAGE(PY_Actual!$F11:Q11)),"")</f>
        <v>0.16309962763631777</v>
      </c>
    </row>
    <row r="12" spans="1:17" x14ac:dyDescent="0.25">
      <c r="A12" s="3"/>
      <c r="B12" s="71">
        <f>IFERROR(IF(LEN(INDEX(Metrics!$B$6:$E$26,ROW($A12)-ROW($A$5),MATCH(B$5,Metrics!$B$5:$E$5,0)))=0,"",INDEX(Metrics!$B$6:$E$26,ROW($A12)-ROW($A$5),MATCH(B$5,Metrics!$B$5:$E$5,0))),"")</f>
        <v>107</v>
      </c>
      <c r="C12" s="192" t="str">
        <f>IFERROR(IF(LEN(INDEX(Metrics!$B$6:$E$26,ROW($A12)-ROW($A$5),MATCH(C$5,Metrics!$B$5:$E$5,0)))=0,"",INDEX(Metrics!$B$6:$E$26,ROW($A12)-ROW($A$5),MATCH(C$5,Metrics!$B$5:$E$5,0))),"")</f>
        <v>Customers</v>
      </c>
      <c r="D12" s="192" t="str">
        <f>IFERROR(IF(LEN(INDEX(Metrics!$B$6:$E$26,ROW($A12)-ROW($A$5),MATCH(D$5,Metrics!$B$5:$E$5,0)))=0,"",INDEX(Metrics!$B$6:$E$26,ROW($A12)-ROW($A$5),MATCH(D$5,Metrics!$B$5:$E$5,0))),"")</f>
        <v>Sales Realization</v>
      </c>
      <c r="E12" s="42" t="str">
        <f>IFERROR(IF(LEN(INDEX(Metrics!$B$6:$E$26,ROW($A12)-ROW($A$5),MATCH(E$5,Metrics!$B$5:$E$5,0)))=0,"",INDEX(Metrics!$B$6:$E$26,ROW($A12)-ROW($A$5),MATCH(E$5,Metrics!$B$5:$E$5,0))),"")</f>
        <v>%</v>
      </c>
      <c r="F12" s="50">
        <f>IFERROR(IF(INDEX(Metrics!$G$6:$G$26,MATCH(PY_Actual_Cumulative!$D12,Metrics!$D$6:$D$26,0))=Calc!$K$8,SUM(PY_Actual!$F12:F12),AVERAGE(PY_Actual!$F12:F12)),"")</f>
        <v>0.90090000000000003</v>
      </c>
      <c r="G12" s="50">
        <f>IFERROR(IF(INDEX(Metrics!$G$6:$G$26,MATCH(PY_Actual_Cumulative!$D12,Metrics!$D$6:$D$26,0))=Calc!$K$8,SUM(PY_Actual!$F12:G12),AVERAGE(PY_Actual!$F12:G12)),"")</f>
        <v>0.90090000000000003</v>
      </c>
      <c r="H12" s="50">
        <f>IFERROR(IF(INDEX(Metrics!$G$6:$G$26,MATCH(PY_Actual_Cumulative!$D12,Metrics!$D$6:$D$26,0))=Calc!$K$8,SUM(PY_Actual!$F12:H12),AVERAGE(PY_Actual!$F12:H12)),"")</f>
        <v>0.92792700000000006</v>
      </c>
      <c r="I12" s="50">
        <f>IFERROR(IF(INDEX(Metrics!$G$6:$G$26,MATCH(PY_Actual_Cumulative!$D12,Metrics!$D$6:$D$26,0))=Calc!$K$8,SUM(PY_Actual!$F12:I12),AVERAGE(PY_Actual!$F12:I12)),"")</f>
        <v>0.92671078500000004</v>
      </c>
      <c r="J12" s="50">
        <f>IFERROR(IF(INDEX(Metrics!$G$6:$G$26,MATCH(PY_Actual_Cumulative!$D12,Metrics!$D$6:$D$26,0))=Calc!$K$8,SUM(PY_Actual!$F12:J12),AVERAGE(PY_Actual!$F12:J12)),"")</f>
        <v>0.94444229880000008</v>
      </c>
      <c r="K12" s="50">
        <f>IFERROR(IF(INDEX(Metrics!$G$6:$G$26,MATCH(PY_Actual_Cumulative!$D12,Metrics!$D$6:$D$26,0))=Calc!$K$8,SUM(PY_Actual!$F12:K12),AVERAGE(PY_Actual!$F12:K12)),"")</f>
        <v>0.96980155272000024</v>
      </c>
      <c r="L12" s="50">
        <f>IFERROR(IF(INDEX(Metrics!$G$6:$G$26,MATCH(PY_Actual_Cumulative!$D12,Metrics!$D$6:$D$26,0))=Calc!$K$8,SUM(PY_Actual!$F12:L12),AVERAGE(PY_Actual!$F12:L12)),"")</f>
        <v>0.96980155272000024</v>
      </c>
      <c r="M12" s="50">
        <f>IFERROR(IF(INDEX(Metrics!$G$6:$G$26,MATCH(PY_Actual_Cumulative!$D12,Metrics!$D$6:$D$26,0))=Calc!$K$8,SUM(PY_Actual!$F12:M12),AVERAGE(PY_Actual!$F12:M12)),"")</f>
        <v>0.96980155272000024</v>
      </c>
      <c r="N12" s="50">
        <f>IFERROR(IF(INDEX(Metrics!$G$6:$G$26,MATCH(PY_Actual_Cumulative!$D12,Metrics!$D$6:$D$26,0))=Calc!$K$8,SUM(PY_Actual!$F12:N12),AVERAGE(PY_Actual!$F12:N12)),"")</f>
        <v>0.96980155272000024</v>
      </c>
      <c r="O12" s="50">
        <f>IFERROR(IF(INDEX(Metrics!$G$6:$G$26,MATCH(PY_Actual_Cumulative!$D12,Metrics!$D$6:$D$26,0))=Calc!$K$8,SUM(PY_Actual!$F12:O12),AVERAGE(PY_Actual!$F12:O12)),"")</f>
        <v>0.96980155272000024</v>
      </c>
      <c r="P12" s="50">
        <f>IFERROR(IF(INDEX(Metrics!$G$6:$G$26,MATCH(PY_Actual_Cumulative!$D12,Metrics!$D$6:$D$26,0))=Calc!$K$8,SUM(PY_Actual!$F12:P12),AVERAGE(PY_Actual!$F12:P12)),"")</f>
        <v>0.96980155272000024</v>
      </c>
      <c r="Q12" s="88">
        <f>IFERROR(IF(INDEX(Metrics!$G$6:$G$26,MATCH(PY_Actual_Cumulative!$D12,Metrics!$D$6:$D$26,0))=Calc!$K$8,SUM(PY_Actual!$F12:Q12),AVERAGE(PY_Actual!$F12:Q12)),"")</f>
        <v>0.96980155272000024</v>
      </c>
    </row>
    <row r="13" spans="1:17" x14ac:dyDescent="0.25">
      <c r="A13" s="3"/>
      <c r="B13" s="71">
        <f>IFERROR(IF(LEN(INDEX(Metrics!$B$6:$E$26,ROW($A13)-ROW($A$5),MATCH(B$5,Metrics!$B$5:$E$5,0)))=0,"",INDEX(Metrics!$B$6:$E$26,ROW($A13)-ROW($A$5),MATCH(B$5,Metrics!$B$5:$E$5,0))),"")</f>
        <v>108</v>
      </c>
      <c r="C13" s="192" t="str">
        <f>IFERROR(IF(LEN(INDEX(Metrics!$B$6:$E$26,ROW($A13)-ROW($A$5),MATCH(C$5,Metrics!$B$5:$E$5,0)))=0,"",INDEX(Metrics!$B$6:$E$26,ROW($A13)-ROW($A$5),MATCH(C$5,Metrics!$B$5:$E$5,0))),"")</f>
        <v>Customers</v>
      </c>
      <c r="D13" s="192" t="str">
        <f>IFERROR(IF(LEN(INDEX(Metrics!$B$6:$E$26,ROW($A13)-ROW($A$5),MATCH(D$5,Metrics!$B$5:$E$5,0)))=0,"",INDEX(Metrics!$B$6:$E$26,ROW($A13)-ROW($A$5),MATCH(D$5,Metrics!$B$5:$E$5,0))),"")</f>
        <v>Relative Market Share</v>
      </c>
      <c r="E13" s="42" t="str">
        <f>IFERROR(IF(LEN(INDEX(Metrics!$B$6:$E$26,ROW($A13)-ROW($A$5),MATCH(E$5,Metrics!$B$5:$E$5,0)))=0,"",INDEX(Metrics!$B$6:$E$26,ROW($A13)-ROW($A$5),MATCH(E$5,Metrics!$B$5:$E$5,0))),"")</f>
        <v>%</v>
      </c>
      <c r="F13" s="51">
        <f>IFERROR(IF(INDEX(Metrics!$G$6:$G$26,MATCH(PY_Actual_Cumulative!$D13,Metrics!$D$6:$D$26,0))=Calc!$K$8,SUM(PY_Actual!$F13:F13),AVERAGE(PY_Actual!$F13:F13)),"")</f>
        <v>0.15255958781952009</v>
      </c>
      <c r="G13" s="51">
        <f>IFERROR(IF(INDEX(Metrics!$G$6:$G$26,MATCH(PY_Actual_Cumulative!$D13,Metrics!$D$6:$D$26,0))=Calc!$K$8,SUM(PY_Actual!$F13:G13),AVERAGE(PY_Actual!$F13:G13)),"")</f>
        <v>0.15103399194132489</v>
      </c>
      <c r="H13" s="51">
        <f>IFERROR(IF(INDEX(Metrics!$G$6:$G$26,MATCH(PY_Actual_Cumulative!$D13,Metrics!$D$6:$D$26,0))=Calc!$K$8,SUM(PY_Actual!$F13:H13),AVERAGE(PY_Actual!$F13:H13)),"")</f>
        <v>0.14803365338087432</v>
      </c>
      <c r="I13" s="51">
        <f>IFERROR(IF(INDEX(Metrics!$G$6:$G$26,MATCH(PY_Actual_Cumulative!$D13,Metrics!$D$6:$D$26,0))=Calc!$K$8,SUM(PY_Actual!$F13:I13),AVERAGE(PY_Actual!$F13:I13)),"")</f>
        <v>0.14404790701609951</v>
      </c>
      <c r="J13" s="51">
        <f>IFERROR(IF(INDEX(Metrics!$G$6:$G$26,MATCH(PY_Actual_Cumulative!$D13,Metrics!$D$6:$D$26,0))=Calc!$K$8,SUM(PY_Actual!$F13:J13),AVERAGE(PY_Actual!$F13:J13)),"")</f>
        <v>0.14218482186892173</v>
      </c>
      <c r="K13" s="51">
        <f>IFERROR(IF(INDEX(Metrics!$G$6:$G$26,MATCH(PY_Actual_Cumulative!$D13,Metrics!$D$6:$D$26,0))=Calc!$K$8,SUM(PY_Actual!$F13:K13),AVERAGE(PY_Actual!$F13:K13)),"")</f>
        <v>0.13892177788493337</v>
      </c>
      <c r="L13" s="51">
        <f>IFERROR(IF(INDEX(Metrics!$G$6:$G$26,MATCH(PY_Actual_Cumulative!$D13,Metrics!$D$6:$D$26,0))=Calc!$K$8,SUM(PY_Actual!$F13:L13),AVERAGE(PY_Actual!$F13:L13)),"")</f>
        <v>0.13892177788493337</v>
      </c>
      <c r="M13" s="51">
        <f>IFERROR(IF(INDEX(Metrics!$G$6:$G$26,MATCH(PY_Actual_Cumulative!$D13,Metrics!$D$6:$D$26,0))=Calc!$K$8,SUM(PY_Actual!$F13:M13),AVERAGE(PY_Actual!$F13:M13)),"")</f>
        <v>0.13892177788493337</v>
      </c>
      <c r="N13" s="51">
        <f>IFERROR(IF(INDEX(Metrics!$G$6:$G$26,MATCH(PY_Actual_Cumulative!$D13,Metrics!$D$6:$D$26,0))=Calc!$K$8,SUM(PY_Actual!$F13:N13),AVERAGE(PY_Actual!$F13:N13)),"")</f>
        <v>0.13892177788493337</v>
      </c>
      <c r="O13" s="51">
        <f>IFERROR(IF(INDEX(Metrics!$G$6:$G$26,MATCH(PY_Actual_Cumulative!$D13,Metrics!$D$6:$D$26,0))=Calc!$K$8,SUM(PY_Actual!$F13:O13),AVERAGE(PY_Actual!$F13:O13)),"")</f>
        <v>0.13892177788493337</v>
      </c>
      <c r="P13" s="51">
        <f>IFERROR(IF(INDEX(Metrics!$G$6:$G$26,MATCH(PY_Actual_Cumulative!$D13,Metrics!$D$6:$D$26,0))=Calc!$K$8,SUM(PY_Actual!$F13:P13),AVERAGE(PY_Actual!$F13:P13)),"")</f>
        <v>0.13892177788493337</v>
      </c>
      <c r="Q13" s="83">
        <f>IFERROR(IF(INDEX(Metrics!$G$6:$G$26,MATCH(PY_Actual_Cumulative!$D13,Metrics!$D$6:$D$26,0))=Calc!$K$8,SUM(PY_Actual!$F13:Q13),AVERAGE(PY_Actual!$F13:Q13)),"")</f>
        <v>0.13892177788493337</v>
      </c>
    </row>
    <row r="14" spans="1:17" x14ac:dyDescent="0.25">
      <c r="A14" s="3"/>
      <c r="B14" s="71">
        <f>IFERROR(IF(LEN(INDEX(Metrics!$B$6:$E$26,ROW($A14)-ROW($A$5),MATCH(B$5,Metrics!$B$5:$E$5,0)))=0,"",INDEX(Metrics!$B$6:$E$26,ROW($A14)-ROW($A$5),MATCH(B$5,Metrics!$B$5:$E$5,0))),"")</f>
        <v>109</v>
      </c>
      <c r="C14" s="192" t="str">
        <f>IFERROR(IF(LEN(INDEX(Metrics!$B$6:$E$26,ROW($A14)-ROW($A$5),MATCH(C$5,Metrics!$B$5:$E$5,0)))=0,"",INDEX(Metrics!$B$6:$E$26,ROW($A14)-ROW($A$5),MATCH(C$5,Metrics!$B$5:$E$5,0))),"")</f>
        <v>Customers</v>
      </c>
      <c r="D14" s="192" t="str">
        <f>IFERROR(IF(LEN(INDEX(Metrics!$B$6:$E$26,ROW($A14)-ROW($A$5),MATCH(D$5,Metrics!$B$5:$E$5,0)))=0,"",INDEX(Metrics!$B$6:$E$26,ROW($A14)-ROW($A$5),MATCH(D$5,Metrics!$B$5:$E$5,0))),"")</f>
        <v/>
      </c>
      <c r="E14" s="42" t="str">
        <f>IFERROR(IF(LEN(INDEX(Metrics!$B$6:$E$26,ROW($A14)-ROW($A$5),MATCH(E$5,Metrics!$B$5:$E$5,0)))=0,"",INDEX(Metrics!$B$6:$E$26,ROW($A14)-ROW($A$5),MATCH(E$5,Metrics!$B$5:$E$5,0))),"")</f>
        <v/>
      </c>
      <c r="F14" s="53" t="str">
        <f>IFERROR(IF(INDEX(Metrics!$G$6:$G$26,MATCH(PY_Actual_Cumulative!$D14,Metrics!$D$6:$D$26,0))=Calc!$K$8,SUM(PY_Actual!$F14:F14),AVERAGE(PY_Actual!$F14:F14)),"")</f>
        <v/>
      </c>
      <c r="G14" s="53" t="str">
        <f>IFERROR(IF(INDEX(Metrics!$G$6:$G$26,MATCH(PY_Actual_Cumulative!$D14,Metrics!$D$6:$D$26,0))=Calc!$K$8,SUM(PY_Actual!$F14:G14),AVERAGE(PY_Actual!$F14:G14)),"")</f>
        <v/>
      </c>
      <c r="H14" s="53" t="str">
        <f>IFERROR(IF(INDEX(Metrics!$G$6:$G$26,MATCH(PY_Actual_Cumulative!$D14,Metrics!$D$6:$D$26,0))=Calc!$K$8,SUM(PY_Actual!$F14:H14),AVERAGE(PY_Actual!$F14:H14)),"")</f>
        <v/>
      </c>
      <c r="I14" s="53" t="str">
        <f>IFERROR(IF(INDEX(Metrics!$G$6:$G$26,MATCH(PY_Actual_Cumulative!$D14,Metrics!$D$6:$D$26,0))=Calc!$K$8,SUM(PY_Actual!$F14:I14),AVERAGE(PY_Actual!$F14:I14)),"")</f>
        <v/>
      </c>
      <c r="J14" s="53" t="str">
        <f>IFERROR(IF(INDEX(Metrics!$G$6:$G$26,MATCH(PY_Actual_Cumulative!$D14,Metrics!$D$6:$D$26,0))=Calc!$K$8,SUM(PY_Actual!$F14:J14),AVERAGE(PY_Actual!$F14:J14)),"")</f>
        <v/>
      </c>
      <c r="K14" s="53" t="str">
        <f>IFERROR(IF(INDEX(Metrics!$G$6:$G$26,MATCH(PY_Actual_Cumulative!$D14,Metrics!$D$6:$D$26,0))=Calc!$K$8,SUM(PY_Actual!$F14:K14),AVERAGE(PY_Actual!$F14:K14)),"")</f>
        <v/>
      </c>
      <c r="L14" s="53" t="str">
        <f>IFERROR(IF(INDEX(Metrics!$G$6:$G$26,MATCH(PY_Actual_Cumulative!$D14,Metrics!$D$6:$D$26,0))=Calc!$K$8,SUM(PY_Actual!$F14:L14),AVERAGE(PY_Actual!$F14:L14)),"")</f>
        <v/>
      </c>
      <c r="M14" s="53" t="str">
        <f>IFERROR(IF(INDEX(Metrics!$G$6:$G$26,MATCH(PY_Actual_Cumulative!$D14,Metrics!$D$6:$D$26,0))=Calc!$K$8,SUM(PY_Actual!$F14:M14),AVERAGE(PY_Actual!$F14:M14)),"")</f>
        <v/>
      </c>
      <c r="N14" s="53" t="str">
        <f>IFERROR(IF(INDEX(Metrics!$G$6:$G$26,MATCH(PY_Actual_Cumulative!$D14,Metrics!$D$6:$D$26,0))=Calc!$K$8,SUM(PY_Actual!$F14:N14),AVERAGE(PY_Actual!$F14:N14)),"")</f>
        <v/>
      </c>
      <c r="O14" s="53" t="str">
        <f>IFERROR(IF(INDEX(Metrics!$G$6:$G$26,MATCH(PY_Actual_Cumulative!$D14,Metrics!$D$6:$D$26,0))=Calc!$K$8,SUM(PY_Actual!$F14:O14),AVERAGE(PY_Actual!$F14:O14)),"")</f>
        <v/>
      </c>
      <c r="P14" s="53" t="str">
        <f>IFERROR(IF(INDEX(Metrics!$G$6:$G$26,MATCH(PY_Actual_Cumulative!$D14,Metrics!$D$6:$D$26,0))=Calc!$K$8,SUM(PY_Actual!$F14:P14),AVERAGE(PY_Actual!$F14:P14)),"")</f>
        <v/>
      </c>
      <c r="Q14" s="86" t="str">
        <f>IFERROR(IF(INDEX(Metrics!$G$6:$G$26,MATCH(PY_Actual_Cumulative!$D14,Metrics!$D$6:$D$26,0))=Calc!$K$8,SUM(PY_Actual!$F14:Q14),AVERAGE(PY_Actual!$F14:Q14)),"")</f>
        <v/>
      </c>
    </row>
    <row r="15" spans="1:17" x14ac:dyDescent="0.25">
      <c r="A15" s="3"/>
      <c r="B15" s="71">
        <f>IFERROR(IF(LEN(INDEX(Metrics!$B$6:$E$26,ROW($A15)-ROW($A$5),MATCH(B$5,Metrics!$B$5:$E$5,0)))=0,"",INDEX(Metrics!$B$6:$E$26,ROW($A15)-ROW($A$5),MATCH(B$5,Metrics!$B$5:$E$5,0))),"")</f>
        <v>110</v>
      </c>
      <c r="C15" s="192" t="str">
        <f>IFERROR(IF(LEN(INDEX(Metrics!$B$6:$E$26,ROW($A15)-ROW($A$5),MATCH(C$5,Metrics!$B$5:$E$5,0)))=0,"",INDEX(Metrics!$B$6:$E$26,ROW($A15)-ROW($A$5),MATCH(C$5,Metrics!$B$5:$E$5,0))),"")</f>
        <v>Customers</v>
      </c>
      <c r="D15" s="192" t="str">
        <f>IFERROR(IF(LEN(INDEX(Metrics!$B$6:$E$26,ROW($A15)-ROW($A$5),MATCH(D$5,Metrics!$B$5:$E$5,0)))=0,"",INDEX(Metrics!$B$6:$E$26,ROW($A15)-ROW($A$5),MATCH(D$5,Metrics!$B$5:$E$5,0))),"")</f>
        <v/>
      </c>
      <c r="E15" s="42" t="str">
        <f>IFERROR(IF(LEN(INDEX(Metrics!$B$6:$E$26,ROW($A15)-ROW($A$5),MATCH(E$5,Metrics!$B$5:$E$5,0)))=0,"",INDEX(Metrics!$B$6:$E$26,ROW($A15)-ROW($A$5),MATCH(E$5,Metrics!$B$5:$E$5,0))),"")</f>
        <v/>
      </c>
      <c r="F15" s="155" t="str">
        <f>IFERROR(IF(INDEX(Metrics!$G$6:$G$26,MATCH(PY_Actual_Cumulative!$D15,Metrics!$D$6:$D$26,0))=Calc!$K$8,SUM(PY_Actual!$F15:F15),AVERAGE(PY_Actual!$F15:F15)),"")</f>
        <v/>
      </c>
      <c r="G15" s="155" t="str">
        <f>IFERROR(IF(INDEX(Metrics!$G$6:$G$26,MATCH(PY_Actual_Cumulative!$D15,Metrics!$D$6:$D$26,0))=Calc!$K$8,SUM(PY_Actual!$F15:G15),AVERAGE(PY_Actual!$F15:G15)),"")</f>
        <v/>
      </c>
      <c r="H15" s="155" t="str">
        <f>IFERROR(IF(INDEX(Metrics!$G$6:$G$26,MATCH(PY_Actual_Cumulative!$D15,Metrics!$D$6:$D$26,0))=Calc!$K$8,SUM(PY_Actual!$F15:H15),AVERAGE(PY_Actual!$F15:H15)),"")</f>
        <v/>
      </c>
      <c r="I15" s="155" t="str">
        <f>IFERROR(IF(INDEX(Metrics!$G$6:$G$26,MATCH(PY_Actual_Cumulative!$D15,Metrics!$D$6:$D$26,0))=Calc!$K$8,SUM(PY_Actual!$F15:I15),AVERAGE(PY_Actual!$F15:I15)),"")</f>
        <v/>
      </c>
      <c r="J15" s="155" t="str">
        <f>IFERROR(IF(INDEX(Metrics!$G$6:$G$26,MATCH(PY_Actual_Cumulative!$D15,Metrics!$D$6:$D$26,0))=Calc!$K$8,SUM(PY_Actual!$F15:J15),AVERAGE(PY_Actual!$F15:J15)),"")</f>
        <v/>
      </c>
      <c r="K15" s="155" t="str">
        <f>IFERROR(IF(INDEX(Metrics!$G$6:$G$26,MATCH(PY_Actual_Cumulative!$D15,Metrics!$D$6:$D$26,0))=Calc!$K$8,SUM(PY_Actual!$F15:K15),AVERAGE(PY_Actual!$F15:K15)),"")</f>
        <v/>
      </c>
      <c r="L15" s="155" t="str">
        <f>IFERROR(IF(INDEX(Metrics!$G$6:$G$26,MATCH(PY_Actual_Cumulative!$D15,Metrics!$D$6:$D$26,0))=Calc!$K$8,SUM(PY_Actual!$F15:L15),AVERAGE(PY_Actual!$F15:L15)),"")</f>
        <v/>
      </c>
      <c r="M15" s="155" t="str">
        <f>IFERROR(IF(INDEX(Metrics!$G$6:$G$26,MATCH(PY_Actual_Cumulative!$D15,Metrics!$D$6:$D$26,0))=Calc!$K$8,SUM(PY_Actual!$F15:M15),AVERAGE(PY_Actual!$F15:M15)),"")</f>
        <v/>
      </c>
      <c r="N15" s="155" t="str">
        <f>IFERROR(IF(INDEX(Metrics!$G$6:$G$26,MATCH(PY_Actual_Cumulative!$D15,Metrics!$D$6:$D$26,0))=Calc!$K$8,SUM(PY_Actual!$F15:N15),AVERAGE(PY_Actual!$F15:N15)),"")</f>
        <v/>
      </c>
      <c r="O15" s="155" t="str">
        <f>IFERROR(IF(INDEX(Metrics!$G$6:$G$26,MATCH(PY_Actual_Cumulative!$D15,Metrics!$D$6:$D$26,0))=Calc!$K$8,SUM(PY_Actual!$F15:O15),AVERAGE(PY_Actual!$F15:O15)),"")</f>
        <v/>
      </c>
      <c r="P15" s="155" t="str">
        <f>IFERROR(IF(INDEX(Metrics!$G$6:$G$26,MATCH(PY_Actual_Cumulative!$D15,Metrics!$D$6:$D$26,0))=Calc!$K$8,SUM(PY_Actual!$F15:P15),AVERAGE(PY_Actual!$F15:P15)),"")</f>
        <v/>
      </c>
      <c r="Q15" s="156" t="str">
        <f>IFERROR(IF(INDEX(Metrics!$G$6:$G$26,MATCH(PY_Actual_Cumulative!$D15,Metrics!$D$6:$D$26,0))=Calc!$K$8,SUM(PY_Actual!$F15:Q15),AVERAGE(PY_Actual!$F15:Q15)),"")</f>
        <v/>
      </c>
    </row>
    <row r="16" spans="1:17" x14ac:dyDescent="0.25">
      <c r="A16" s="3"/>
      <c r="B16" s="71">
        <f>IFERROR(IF(LEN(INDEX(Metrics!$B$6:$E$26,ROW($A16)-ROW($A$5),MATCH(B$5,Metrics!$B$5:$E$5,0)))=0,"",INDEX(Metrics!$B$6:$E$26,ROW($A16)-ROW($A$5),MATCH(B$5,Metrics!$B$5:$E$5,0))),"")</f>
        <v>201</v>
      </c>
      <c r="C16" s="192" t="str">
        <f>IFERROR(IF(LEN(INDEX(Metrics!$B$6:$E$26,ROW($A16)-ROW($A$5),MATCH(C$5,Metrics!$B$5:$E$5,0)))=0,"",INDEX(Metrics!$B$6:$E$26,ROW($A16)-ROW($A$5),MATCH(C$5,Metrics!$B$5:$E$5,0))),"")</f>
        <v>Financial Performance</v>
      </c>
      <c r="D16" s="192" t="str">
        <f>IFERROR(IF(LEN(INDEX(Metrics!$B$6:$E$26,ROW($A16)-ROW($A$5),MATCH(D$5,Metrics!$B$5:$E$5,0)))=0,"",INDEX(Metrics!$B$6:$E$26,ROW($A16)-ROW($A$5),MATCH(D$5,Metrics!$B$5:$E$5,0))),"")</f>
        <v>Revenue Growth Rate</v>
      </c>
      <c r="E16" s="42" t="str">
        <f>IFERROR(IF(LEN(INDEX(Metrics!$B$6:$E$26,ROW($A16)-ROW($A$5),MATCH(E$5,Metrics!$B$5:$E$5,0)))=0,"",INDEX(Metrics!$B$6:$E$26,ROW($A16)-ROW($A$5),MATCH(E$5,Metrics!$B$5:$E$5,0))),"")</f>
        <v>%</v>
      </c>
      <c r="F16" s="50">
        <f>IFERROR(IF(INDEX(Metrics!$G$6:$G$26,MATCH(PY_Actual_Cumulative!$D16,Metrics!$D$6:$D$26,0))=Calc!$K$8,SUM(PY_Actual!$F16:F16),AVERAGE(PY_Actual!$F16:F16)),"")</f>
        <v>0.41106333384704019</v>
      </c>
      <c r="G16" s="50">
        <f>IFERROR(IF(INDEX(Metrics!$G$6:$G$26,MATCH(PY_Actual_Cumulative!$D16,Metrics!$D$6:$D$26,0))=Calc!$K$8,SUM(PY_Actual!$F16:G16),AVERAGE(PY_Actual!$F16:G16)),"")</f>
        <v>0.42750586720092182</v>
      </c>
      <c r="H16" s="50">
        <f>IFERROR(IF(INDEX(Metrics!$G$6:$G$26,MATCH(PY_Actual_Cumulative!$D16,Metrics!$D$6:$D$26,0))=Calc!$K$8,SUM(PY_Actual!$F16:H16),AVERAGE(PY_Actual!$F16:H16)),"")</f>
        <v>0.44334550766516112</v>
      </c>
      <c r="I16" s="50">
        <f>IFERROR(IF(INDEX(Metrics!$G$6:$G$26,MATCH(PY_Actual_Cumulative!$D16,Metrics!$D$6:$D$26,0))=Calc!$K$8,SUM(PY_Actual!$F16:I16),AVERAGE(PY_Actual!$F16:I16)),"")</f>
        <v>0.45957826169766947</v>
      </c>
      <c r="J16" s="50">
        <f>IFERROR(IF(INDEX(Metrics!$G$6:$G$26,MATCH(PY_Actual_Cumulative!$D16,Metrics!$D$6:$D$26,0))=Calc!$K$8,SUM(PY_Actual!$F16:J16),AVERAGE(PY_Actual!$F16:J16)),"")</f>
        <v>0.47948344459307835</v>
      </c>
      <c r="K16" s="50">
        <f>IFERROR(IF(INDEX(Metrics!$G$6:$G$26,MATCH(PY_Actual_Cumulative!$D16,Metrics!$D$6:$D$26,0))=Calc!$K$8,SUM(PY_Actual!$F16:K16),AVERAGE(PY_Actual!$F16:K16)),"")</f>
        <v>0.49368540681697554</v>
      </c>
      <c r="L16" s="51">
        <f>IFERROR(IF(INDEX(Metrics!$G$6:$G$26,MATCH(PY_Actual_Cumulative!$D16,Metrics!$D$6:$D$26,0))=Calc!$K$8,SUM(PY_Actual!$F16:L16),AVERAGE(PY_Actual!$F16:L16)),"")</f>
        <v>0.49368540681697554</v>
      </c>
      <c r="M16" s="51">
        <f>IFERROR(IF(INDEX(Metrics!$G$6:$G$26,MATCH(PY_Actual_Cumulative!$D16,Metrics!$D$6:$D$26,0))=Calc!$K$8,SUM(PY_Actual!$F16:M16),AVERAGE(PY_Actual!$F16:M16)),"")</f>
        <v>0.49368540681697554</v>
      </c>
      <c r="N16" s="51">
        <f>IFERROR(IF(INDEX(Metrics!$G$6:$G$26,MATCH(PY_Actual_Cumulative!$D16,Metrics!$D$6:$D$26,0))=Calc!$K$8,SUM(PY_Actual!$F16:N16),AVERAGE(PY_Actual!$F16:N16)),"")</f>
        <v>0.49368540681697554</v>
      </c>
      <c r="O16" s="51">
        <f>IFERROR(IF(INDEX(Metrics!$G$6:$G$26,MATCH(PY_Actual_Cumulative!$D16,Metrics!$D$6:$D$26,0))=Calc!$K$8,SUM(PY_Actual!$F16:O16),AVERAGE(PY_Actual!$F16:O16)),"")</f>
        <v>0.49368540681697554</v>
      </c>
      <c r="P16" s="51">
        <f>IFERROR(IF(INDEX(Metrics!$G$6:$G$26,MATCH(PY_Actual_Cumulative!$D16,Metrics!$D$6:$D$26,0))=Calc!$K$8,SUM(PY_Actual!$F16:P16),AVERAGE(PY_Actual!$F16:P16)),"")</f>
        <v>0.49368540681697554</v>
      </c>
      <c r="Q16" s="83">
        <f>IFERROR(IF(INDEX(Metrics!$G$6:$G$26,MATCH(PY_Actual_Cumulative!$D16,Metrics!$D$6:$D$26,0))=Calc!$K$8,SUM(PY_Actual!$F16:Q16),AVERAGE(PY_Actual!$F16:Q16)),"")</f>
        <v>0.49368540681697554</v>
      </c>
    </row>
    <row r="17" spans="1:17" x14ac:dyDescent="0.25">
      <c r="A17" s="3"/>
      <c r="B17" s="71">
        <f>IFERROR(IF(LEN(INDEX(Metrics!$B$6:$E$26,ROW($A17)-ROW($A$5),MATCH(B$5,Metrics!$B$5:$E$5,0)))=0,"",INDEX(Metrics!$B$6:$E$26,ROW($A17)-ROW($A$5),MATCH(B$5,Metrics!$B$5:$E$5,0))),"")</f>
        <v>202</v>
      </c>
      <c r="C17" s="192" t="str">
        <f>IFERROR(IF(LEN(INDEX(Metrics!$B$6:$E$26,ROW($A17)-ROW($A$5),MATCH(C$5,Metrics!$B$5:$E$5,0)))=0,"",INDEX(Metrics!$B$6:$E$26,ROW($A17)-ROW($A$5),MATCH(C$5,Metrics!$B$5:$E$5,0))),"")</f>
        <v>Financial Performance</v>
      </c>
      <c r="D17" s="192" t="str">
        <f>IFERROR(IF(LEN(INDEX(Metrics!$B$6:$E$26,ROW($A17)-ROW($A$5),MATCH(D$5,Metrics!$B$5:$E$5,0)))=0,"",INDEX(Metrics!$B$6:$E$26,ROW($A17)-ROW($A$5),MATCH(D$5,Metrics!$B$5:$E$5,0))),"")</f>
        <v>Net Profit</v>
      </c>
      <c r="E17" s="42" t="str">
        <f>IFERROR(IF(LEN(INDEX(Metrics!$B$6:$E$26,ROW($A17)-ROW($A$5),MATCH(E$5,Metrics!$B$5:$E$5,0)))=0,"",INDEX(Metrics!$B$6:$E$26,ROW($A17)-ROW($A$5),MATCH(E$5,Metrics!$B$5:$E$5,0))),"")</f>
        <v>USD</v>
      </c>
      <c r="F17" s="52">
        <f>IFERROR(IF(INDEX(Metrics!$G$6:$G$26,MATCH(PY_Actual_Cumulative!$D17,Metrics!$D$6:$D$26,0))=Calc!$K$8,SUM(PY_Actual!$F17:F17),AVERAGE(PY_Actual!$F17:F17)),"")</f>
        <v>52217</v>
      </c>
      <c r="G17" s="52">
        <f>IFERROR(IF(INDEX(Metrics!$G$6:$G$26,MATCH(PY_Actual_Cumulative!$D17,Metrics!$D$6:$D$26,0))=Calc!$K$8,SUM(PY_Actual!$F17:G17),AVERAGE(PY_Actual!$F17:G17)),"")</f>
        <v>108611.36</v>
      </c>
      <c r="H17" s="52">
        <f>IFERROR(IF(INDEX(Metrics!$G$6:$G$26,MATCH(PY_Actual_Cumulative!$D17,Metrics!$D$6:$D$26,0))=Calc!$K$8,SUM(PY_Actual!$F17:H17),AVERAGE(PY_Actual!$F17:H17)),"")</f>
        <v>161058.11480000001</v>
      </c>
      <c r="I17" s="52">
        <f>IFERROR(IF(INDEX(Metrics!$G$6:$G$26,MATCH(PY_Actual_Cumulative!$D17,Metrics!$D$6:$D$26,0))=Calc!$K$8,SUM(PY_Actual!$F17:I17),AVERAGE(PY_Actual!$F17:I17)),"")</f>
        <v>210358.064312</v>
      </c>
      <c r="J17" s="52">
        <f>IFERROR(IF(INDEX(Metrics!$G$6:$G$26,MATCH(PY_Actual_Cumulative!$D17,Metrics!$D$6:$D$26,0))=Calc!$K$8,SUM(PY_Actual!$F17:J17),AVERAGE(PY_Actual!$F17:J17)),"")</f>
        <v>263109.01028983999</v>
      </c>
      <c r="K17" s="52">
        <f>IFERROR(IF(INDEX(Metrics!$G$6:$G$26,MATCH(PY_Actual_Cumulative!$D17,Metrics!$D$6:$D$26,0))=Calc!$K$8,SUM(PY_Actual!$F17:K17),AVERAGE(PY_Actual!$F17:K17)),"")</f>
        <v>318497.50356657198</v>
      </c>
      <c r="L17" s="54">
        <f>IFERROR(IF(INDEX(Metrics!$G$6:$G$26,MATCH(PY_Actual_Cumulative!$D17,Metrics!$D$6:$D$26,0))=Calc!$K$8,SUM(PY_Actual!$F17:L17),AVERAGE(PY_Actual!$F17:L17)),"")</f>
        <v>318497.50356657198</v>
      </c>
      <c r="M17" s="54">
        <f>IFERROR(IF(INDEX(Metrics!$G$6:$G$26,MATCH(PY_Actual_Cumulative!$D17,Metrics!$D$6:$D$26,0))=Calc!$K$8,SUM(PY_Actual!$F17:M17),AVERAGE(PY_Actual!$F17:M17)),"")</f>
        <v>318497.50356657198</v>
      </c>
      <c r="N17" s="54">
        <f>IFERROR(IF(INDEX(Metrics!$G$6:$G$26,MATCH(PY_Actual_Cumulative!$D17,Metrics!$D$6:$D$26,0))=Calc!$K$8,SUM(PY_Actual!$F17:N17),AVERAGE(PY_Actual!$F17:N17)),"")</f>
        <v>318497.50356657198</v>
      </c>
      <c r="O17" s="54">
        <f>IFERROR(IF(INDEX(Metrics!$G$6:$G$26,MATCH(PY_Actual_Cumulative!$D17,Metrics!$D$6:$D$26,0))=Calc!$K$8,SUM(PY_Actual!$F17:O17),AVERAGE(PY_Actual!$F17:O17)),"")</f>
        <v>318497.50356657198</v>
      </c>
      <c r="P17" s="54">
        <f>IFERROR(IF(INDEX(Metrics!$G$6:$G$26,MATCH(PY_Actual_Cumulative!$D17,Metrics!$D$6:$D$26,0))=Calc!$K$8,SUM(PY_Actual!$F17:P17),AVERAGE(PY_Actual!$F17:P17)),"")</f>
        <v>318497.50356657198</v>
      </c>
      <c r="Q17" s="87">
        <f>IFERROR(IF(INDEX(Metrics!$G$6:$G$26,MATCH(PY_Actual_Cumulative!$D17,Metrics!$D$6:$D$26,0))=Calc!$K$8,SUM(PY_Actual!$F17:Q17),AVERAGE(PY_Actual!$F17:Q17)),"")</f>
        <v>318497.50356657198</v>
      </c>
    </row>
    <row r="18" spans="1:17" x14ac:dyDescent="0.25">
      <c r="A18" s="3"/>
      <c r="B18" s="71">
        <f>IFERROR(IF(LEN(INDEX(Metrics!$B$6:$E$26,ROW($A18)-ROW($A$5),MATCH(B$5,Metrics!$B$5:$E$5,0)))=0,"",INDEX(Metrics!$B$6:$E$26,ROW($A18)-ROW($A$5),MATCH(B$5,Metrics!$B$5:$E$5,0))),"")</f>
        <v>203</v>
      </c>
      <c r="C18" s="192" t="str">
        <f>IFERROR(IF(LEN(INDEX(Metrics!$B$6:$E$26,ROW($A18)-ROW($A$5),MATCH(C$5,Metrics!$B$5:$E$5,0)))=0,"",INDEX(Metrics!$B$6:$E$26,ROW($A18)-ROW($A$5),MATCH(C$5,Metrics!$B$5:$E$5,0))),"")</f>
        <v>Financial Performance</v>
      </c>
      <c r="D18" s="192" t="str">
        <f>IFERROR(IF(LEN(INDEX(Metrics!$B$6:$E$26,ROW($A18)-ROW($A$5),MATCH(D$5,Metrics!$B$5:$E$5,0)))=0,"",INDEX(Metrics!$B$6:$E$26,ROW($A18)-ROW($A$5),MATCH(D$5,Metrics!$B$5:$E$5,0))),"")</f>
        <v>Net Profit Margin</v>
      </c>
      <c r="E18" s="42" t="str">
        <f>IFERROR(IF(LEN(INDEX(Metrics!$B$6:$E$26,ROW($A18)-ROW($A$5),MATCH(E$5,Metrics!$B$5:$E$5,0)))=0,"",INDEX(Metrics!$B$6:$E$26,ROW($A18)-ROW($A$5),MATCH(E$5,Metrics!$B$5:$E$5,0))),"")</f>
        <v>%</v>
      </c>
      <c r="F18" s="50">
        <f>IFERROR(IF(INDEX(Metrics!$G$6:$G$26,MATCH(PY_Actual_Cumulative!$D18,Metrics!$D$6:$D$26,0))=Calc!$K$8,SUM(PY_Actual!$F18:F18),AVERAGE(PY_Actual!$F18:F18)),"")</f>
        <v>0.20129390059520008</v>
      </c>
      <c r="G18" s="50">
        <f>IFERROR(IF(INDEX(Metrics!$G$6:$G$26,MATCH(PY_Actual_Cumulative!$D18,Metrics!$D$6:$D$26,0))=Calc!$K$8,SUM(PY_Actual!$F18:G18),AVERAGE(PY_Actual!$F18:G18)),"")</f>
        <v>0.2063262481100801</v>
      </c>
      <c r="H18" s="50">
        <f>IFERROR(IF(INDEX(Metrics!$G$6:$G$26,MATCH(PY_Actual_Cumulative!$D18,Metrics!$D$6:$D$26,0))=Calc!$K$8,SUM(PY_Actual!$F18:H18),AVERAGE(PY_Actual!$F18:H18)),"")</f>
        <v>0.21434445515045555</v>
      </c>
      <c r="I18" s="50">
        <f>IFERROR(IF(INDEX(Metrics!$G$6:$G$26,MATCH(PY_Actual_Cumulative!$D18,Metrics!$D$6:$D$26,0))=Calc!$K$8,SUM(PY_Actual!$F18:I18),AVERAGE(PY_Actual!$F18:I18)),"")</f>
        <v>0.21835355867064329</v>
      </c>
      <c r="J18" s="50">
        <f>IFERROR(IF(INDEX(Metrics!$G$6:$G$26,MATCH(PY_Actual_Cumulative!$D18,Metrics!$D$6:$D$26,0))=Calc!$K$8,SUM(PY_Actual!$F18:J18),AVERAGE(PY_Actual!$F18:J18)),"")</f>
        <v>0.22260206773660557</v>
      </c>
      <c r="K18" s="50">
        <f>IFERROR(IF(INDEX(Metrics!$G$6:$G$26,MATCH(PY_Actual_Cumulative!$D18,Metrics!$D$6:$D$26,0))=Calc!$K$8,SUM(PY_Actual!$F18:K18),AVERAGE(PY_Actual!$F18:K18)),"")</f>
        <v>0.2254344071139138</v>
      </c>
      <c r="L18" s="51">
        <f>IFERROR(IF(INDEX(Metrics!$G$6:$G$26,MATCH(PY_Actual_Cumulative!$D18,Metrics!$D$6:$D$26,0))=Calc!$K$8,SUM(PY_Actual!$F18:L18),AVERAGE(PY_Actual!$F18:L18)),"")</f>
        <v>0.2254344071139138</v>
      </c>
      <c r="M18" s="51">
        <f>IFERROR(IF(INDEX(Metrics!$G$6:$G$26,MATCH(PY_Actual_Cumulative!$D18,Metrics!$D$6:$D$26,0))=Calc!$K$8,SUM(PY_Actual!$F18:M18),AVERAGE(PY_Actual!$F18:M18)),"")</f>
        <v>0.2254344071139138</v>
      </c>
      <c r="N18" s="51">
        <f>IFERROR(IF(INDEX(Metrics!$G$6:$G$26,MATCH(PY_Actual_Cumulative!$D18,Metrics!$D$6:$D$26,0))=Calc!$K$8,SUM(PY_Actual!$F18:N18),AVERAGE(PY_Actual!$F18:N18)),"")</f>
        <v>0.2254344071139138</v>
      </c>
      <c r="O18" s="51">
        <f>IFERROR(IF(INDEX(Metrics!$G$6:$G$26,MATCH(PY_Actual_Cumulative!$D18,Metrics!$D$6:$D$26,0))=Calc!$K$8,SUM(PY_Actual!$F18:O18),AVERAGE(PY_Actual!$F18:O18)),"")</f>
        <v>0.2254344071139138</v>
      </c>
      <c r="P18" s="51">
        <f>IFERROR(IF(INDEX(Metrics!$G$6:$G$26,MATCH(PY_Actual_Cumulative!$D18,Metrics!$D$6:$D$26,0))=Calc!$K$8,SUM(PY_Actual!$F18:P18),AVERAGE(PY_Actual!$F18:P18)),"")</f>
        <v>0.2254344071139138</v>
      </c>
      <c r="Q18" s="83">
        <f>IFERROR(IF(INDEX(Metrics!$G$6:$G$26,MATCH(PY_Actual_Cumulative!$D18,Metrics!$D$6:$D$26,0))=Calc!$K$8,SUM(PY_Actual!$F18:Q18),AVERAGE(PY_Actual!$F18:Q18)),"")</f>
        <v>0.2254344071139138</v>
      </c>
    </row>
    <row r="19" spans="1:17" x14ac:dyDescent="0.25">
      <c r="A19" s="3"/>
      <c r="B19" s="71">
        <f>IFERROR(IF(LEN(INDEX(Metrics!$B$6:$E$26,ROW($A19)-ROW($A$5),MATCH(B$5,Metrics!$B$5:$E$5,0)))=0,"",INDEX(Metrics!$B$6:$E$26,ROW($A19)-ROW($A$5),MATCH(B$5,Metrics!$B$5:$E$5,0))),"")</f>
        <v>204</v>
      </c>
      <c r="C19" s="192" t="str">
        <f>IFERROR(IF(LEN(INDEX(Metrics!$B$6:$E$26,ROW($A19)-ROW($A$5),MATCH(C$5,Metrics!$B$5:$E$5,0)))=0,"",INDEX(Metrics!$B$6:$E$26,ROW($A19)-ROW($A$5),MATCH(C$5,Metrics!$B$5:$E$5,0))),"")</f>
        <v>Financial Performance</v>
      </c>
      <c r="D19" s="192" t="str">
        <f>IFERROR(IF(LEN(INDEX(Metrics!$B$6:$E$26,ROW($A19)-ROW($A$5),MATCH(D$5,Metrics!$B$5:$E$5,0)))=0,"",INDEX(Metrics!$B$6:$E$26,ROW($A19)-ROW($A$5),MATCH(D$5,Metrics!$B$5:$E$5,0))),"")</f>
        <v>Gross Profit Margin</v>
      </c>
      <c r="E19" s="42" t="str">
        <f>IFERROR(IF(LEN(INDEX(Metrics!$B$6:$E$26,ROW($A19)-ROW($A$5),MATCH(E$5,Metrics!$B$5:$E$5,0)))=0,"",INDEX(Metrics!$B$6:$E$26,ROW($A19)-ROW($A$5),MATCH(E$5,Metrics!$B$5:$E$5,0))),"")</f>
        <v>%</v>
      </c>
      <c r="F19" s="50">
        <f>IFERROR(IF(INDEX(Metrics!$G$6:$G$26,MATCH(PY_Actual_Cumulative!$D19,Metrics!$D$6:$D$26,0))=Calc!$K$8,SUM(PY_Actual!$F19:F19),AVERAGE(PY_Actual!$F19:F19)),"")</f>
        <v>0.36614301076684813</v>
      </c>
      <c r="G19" s="50">
        <f>IFERROR(IF(INDEX(Metrics!$G$6:$G$26,MATCH(PY_Actual_Cumulative!$D19,Metrics!$D$6:$D$26,0))=Calc!$K$8,SUM(PY_Actual!$F19:G19),AVERAGE(PY_Actual!$F19:G19)),"")</f>
        <v>0.3826194462513563</v>
      </c>
      <c r="H19" s="50">
        <f>IFERROR(IF(INDEX(Metrics!$G$6:$G$26,MATCH(PY_Actual_Cumulative!$D19,Metrics!$D$6:$D$26,0))=Calc!$K$8,SUM(PY_Actual!$F19:H19),AVERAGE(PY_Actual!$F19:H19)),"")</f>
        <v>0.38944191101864528</v>
      </c>
      <c r="I19" s="50">
        <f>IFERROR(IF(INDEX(Metrics!$G$6:$G$26,MATCH(PY_Actual_Cumulative!$D19,Metrics!$D$6:$D$26,0))=Calc!$K$8,SUM(PY_Actual!$F19:I19),AVERAGE(PY_Actual!$F19:I19)),"")</f>
        <v>0.38378368948984221</v>
      </c>
      <c r="J19" s="50">
        <f>IFERROR(IF(INDEX(Metrics!$G$6:$G$26,MATCH(PY_Actual_Cumulative!$D19,Metrics!$D$6:$D$26,0))=Calc!$K$8,SUM(PY_Actual!$F19:J19),AVERAGE(PY_Actual!$F19:J19)),"")</f>
        <v>0.37965513852275351</v>
      </c>
      <c r="K19" s="50">
        <f>IFERROR(IF(INDEX(Metrics!$G$6:$G$26,MATCH(PY_Actual_Cumulative!$D19,Metrics!$D$6:$D$26,0))=Calc!$K$8,SUM(PY_Actual!$F19:K19),AVERAGE(PY_Actual!$F19:K19)),"")</f>
        <v>0.37387659675590773</v>
      </c>
      <c r="L19" s="50">
        <f>IFERROR(IF(INDEX(Metrics!$G$6:$G$26,MATCH(PY_Actual_Cumulative!$D19,Metrics!$D$6:$D$26,0))=Calc!$K$8,SUM(PY_Actual!$F19:L19),AVERAGE(PY_Actual!$F19:L19)),"")</f>
        <v>0.37387659675590773</v>
      </c>
      <c r="M19" s="50">
        <f>IFERROR(IF(INDEX(Metrics!$G$6:$G$26,MATCH(PY_Actual_Cumulative!$D19,Metrics!$D$6:$D$26,0))=Calc!$K$8,SUM(PY_Actual!$F19:M19),AVERAGE(PY_Actual!$F19:M19)),"")</f>
        <v>0.37387659675590773</v>
      </c>
      <c r="N19" s="50">
        <f>IFERROR(IF(INDEX(Metrics!$G$6:$G$26,MATCH(PY_Actual_Cumulative!$D19,Metrics!$D$6:$D$26,0))=Calc!$K$8,SUM(PY_Actual!$F19:N19),AVERAGE(PY_Actual!$F19:N19)),"")</f>
        <v>0.37387659675590773</v>
      </c>
      <c r="O19" s="50">
        <f>IFERROR(IF(INDEX(Metrics!$G$6:$G$26,MATCH(PY_Actual_Cumulative!$D19,Metrics!$D$6:$D$26,0))=Calc!$K$8,SUM(PY_Actual!$F19:O19),AVERAGE(PY_Actual!$F19:O19)),"")</f>
        <v>0.37387659675590773</v>
      </c>
      <c r="P19" s="50">
        <f>IFERROR(IF(INDEX(Metrics!$G$6:$G$26,MATCH(PY_Actual_Cumulative!$D19,Metrics!$D$6:$D$26,0))=Calc!$K$8,SUM(PY_Actual!$F19:P19),AVERAGE(PY_Actual!$F19:P19)),"")</f>
        <v>0.37387659675590773</v>
      </c>
      <c r="Q19" s="88">
        <f>IFERROR(IF(INDEX(Metrics!$G$6:$G$26,MATCH(PY_Actual_Cumulative!$D19,Metrics!$D$6:$D$26,0))=Calc!$K$8,SUM(PY_Actual!$F19:Q19),AVERAGE(PY_Actual!$F19:Q19)),"")</f>
        <v>0.37387659675590773</v>
      </c>
    </row>
    <row r="20" spans="1:17" x14ac:dyDescent="0.25">
      <c r="A20" s="3"/>
      <c r="B20" s="71">
        <f>IFERROR(IF(LEN(INDEX(Metrics!$B$6:$E$26,ROW($A20)-ROW($A$5),MATCH(B$5,Metrics!$B$5:$E$5,0)))=0,"",INDEX(Metrics!$B$6:$E$26,ROW($A20)-ROW($A$5),MATCH(B$5,Metrics!$B$5:$E$5,0))),"")</f>
        <v>205</v>
      </c>
      <c r="C20" s="192" t="str">
        <f>IFERROR(IF(LEN(INDEX(Metrics!$B$6:$E$26,ROW($A20)-ROW($A$5),MATCH(C$5,Metrics!$B$5:$E$5,0)))=0,"",INDEX(Metrics!$B$6:$E$26,ROW($A20)-ROW($A$5),MATCH(C$5,Metrics!$B$5:$E$5,0))),"")</f>
        <v>Financial Performance</v>
      </c>
      <c r="D20" s="192" t="str">
        <f>IFERROR(IF(LEN(INDEX(Metrics!$B$6:$E$26,ROW($A20)-ROW($A$5),MATCH(D$5,Metrics!$B$5:$E$5,0)))=0,"",INDEX(Metrics!$B$6:$E$26,ROW($A20)-ROW($A$5),MATCH(D$5,Metrics!$B$5:$E$5,0))),"")</f>
        <v>Operating Profit Margin</v>
      </c>
      <c r="E20" s="42" t="str">
        <f>IFERROR(IF(LEN(INDEX(Metrics!$B$6:$E$26,ROW($A20)-ROW($A$5),MATCH(E$5,Metrics!$B$5:$E$5,0)))=0,"",INDEX(Metrics!$B$6:$E$26,ROW($A20)-ROW($A$5),MATCH(E$5,Metrics!$B$5:$E$5,0))),"")</f>
        <v>%</v>
      </c>
      <c r="F20" s="51">
        <f>IFERROR(IF(INDEX(Metrics!$G$6:$G$26,MATCH(PY_Actual_Cumulative!$D20,Metrics!$D$6:$D$26,0))=Calc!$K$8,SUM(PY_Actual!$F20:F20),AVERAGE(PY_Actual!$F20:F20)),"")</f>
        <v>0.31732394266460173</v>
      </c>
      <c r="G20" s="51">
        <f>IFERROR(IF(INDEX(Metrics!$G$6:$G$26,MATCH(PY_Actual_Cumulative!$D20,Metrics!$D$6:$D$26,0))=Calc!$K$8,SUM(PY_Actual!$F20:G20),AVERAGE(PY_Actual!$F20:G20)),"")</f>
        <v>0.31573732295127871</v>
      </c>
      <c r="H20" s="51">
        <f>IFERROR(IF(INDEX(Metrics!$G$6:$G$26,MATCH(PY_Actual_Cumulative!$D20,Metrics!$D$6:$D$26,0))=Calc!$K$8,SUM(PY_Actual!$F20:H20),AVERAGE(PY_Actual!$F20:H20)),"")</f>
        <v>0.31416128070271115</v>
      </c>
      <c r="I20" s="51">
        <f>IFERROR(IF(INDEX(Metrics!$G$6:$G$26,MATCH(PY_Actual_Cumulative!$D20,Metrics!$D$6:$D$26,0))=Calc!$K$8,SUM(PY_Actual!$F20:I20),AVERAGE(PY_Actual!$F20:I20)),"")</f>
        <v>0.30870812163534378</v>
      </c>
      <c r="J20" s="51">
        <f>IFERROR(IF(INDEX(Metrics!$G$6:$G$26,MATCH(PY_Actual_Cumulative!$D20,Metrics!$D$6:$D$26,0))=Calc!$K$8,SUM(PY_Actual!$F20:J20),AVERAGE(PY_Actual!$F20:J20)),"")</f>
        <v>0.30835971263925577</v>
      </c>
      <c r="K20" s="51">
        <f>IFERROR(IF(INDEX(Metrics!$G$6:$G$26,MATCH(PY_Actual_Cumulative!$D20,Metrics!$D$6:$D$26,0))=Calc!$K$8,SUM(PY_Actual!$F20:K20),AVERAGE(PY_Actual!$F20:K20)),"")</f>
        <v>0.30710421971968072</v>
      </c>
      <c r="L20" s="51">
        <f>IFERROR(IF(INDEX(Metrics!$G$6:$G$26,MATCH(PY_Actual_Cumulative!$D20,Metrics!$D$6:$D$26,0))=Calc!$K$8,SUM(PY_Actual!$F20:L20),AVERAGE(PY_Actual!$F20:L20)),"")</f>
        <v>0.30710421971968072</v>
      </c>
      <c r="M20" s="51">
        <f>IFERROR(IF(INDEX(Metrics!$G$6:$G$26,MATCH(PY_Actual_Cumulative!$D20,Metrics!$D$6:$D$26,0))=Calc!$K$8,SUM(PY_Actual!$F20:M20),AVERAGE(PY_Actual!$F20:M20)),"")</f>
        <v>0.30710421971968072</v>
      </c>
      <c r="N20" s="51">
        <f>IFERROR(IF(INDEX(Metrics!$G$6:$G$26,MATCH(PY_Actual_Cumulative!$D20,Metrics!$D$6:$D$26,0))=Calc!$K$8,SUM(PY_Actual!$F20:N20),AVERAGE(PY_Actual!$F20:N20)),"")</f>
        <v>0.30710421971968072</v>
      </c>
      <c r="O20" s="51">
        <f>IFERROR(IF(INDEX(Metrics!$G$6:$G$26,MATCH(PY_Actual_Cumulative!$D20,Metrics!$D$6:$D$26,0))=Calc!$K$8,SUM(PY_Actual!$F20:O20),AVERAGE(PY_Actual!$F20:O20)),"")</f>
        <v>0.30710421971968072</v>
      </c>
      <c r="P20" s="51">
        <f>IFERROR(IF(INDEX(Metrics!$G$6:$G$26,MATCH(PY_Actual_Cumulative!$D20,Metrics!$D$6:$D$26,0))=Calc!$K$8,SUM(PY_Actual!$F20:P20),AVERAGE(PY_Actual!$F20:P20)),"")</f>
        <v>0.30710421971968072</v>
      </c>
      <c r="Q20" s="83">
        <f>IFERROR(IF(INDEX(Metrics!$G$6:$G$26,MATCH(PY_Actual_Cumulative!$D20,Metrics!$D$6:$D$26,0))=Calc!$K$8,SUM(PY_Actual!$F20:Q20),AVERAGE(PY_Actual!$F20:Q20)),"")</f>
        <v>0.30710421971968072</v>
      </c>
    </row>
    <row r="21" spans="1:17" x14ac:dyDescent="0.25">
      <c r="A21" s="3"/>
      <c r="B21" s="71">
        <f>IFERROR(IF(LEN(INDEX(Metrics!$B$6:$E$26,ROW($A21)-ROW($A$5),MATCH(B$5,Metrics!$B$5:$E$5,0)))=0,"",INDEX(Metrics!$B$6:$E$26,ROW($A21)-ROW($A$5),MATCH(B$5,Metrics!$B$5:$E$5,0))),"")</f>
        <v>206</v>
      </c>
      <c r="C21" s="192" t="str">
        <f>IFERROR(IF(LEN(INDEX(Metrics!$B$6:$E$26,ROW($A21)-ROW($A$5),MATCH(C$5,Metrics!$B$5:$E$5,0)))=0,"",INDEX(Metrics!$B$6:$E$26,ROW($A21)-ROW($A$5),MATCH(C$5,Metrics!$B$5:$E$5,0))),"")</f>
        <v>Financial Performance</v>
      </c>
      <c r="D21" s="192" t="str">
        <f>IFERROR(IF(LEN(INDEX(Metrics!$B$6:$E$26,ROW($A21)-ROW($A$5),MATCH(D$5,Metrics!$B$5:$E$5,0)))=0,"",INDEX(Metrics!$B$6:$E$26,ROW($A21)-ROW($A$5),MATCH(D$5,Metrics!$B$5:$E$5,0))),"")</f>
        <v>Return on Investment</v>
      </c>
      <c r="E21" s="42" t="str">
        <f>IFERROR(IF(LEN(INDEX(Metrics!$B$6:$E$26,ROW($A21)-ROW($A$5),MATCH(E$5,Metrics!$B$5:$E$5,0)))=0,"",INDEX(Metrics!$B$6:$E$26,ROW($A21)-ROW($A$5),MATCH(E$5,Metrics!$B$5:$E$5,0))),"")</f>
        <v>%</v>
      </c>
      <c r="F21" s="51">
        <f>IFERROR(IF(INDEX(Metrics!$G$6:$G$26,MATCH(PY_Actual_Cumulative!$D21,Metrics!$D$6:$D$26,0))=Calc!$K$8,SUM(PY_Actual!$F21:F21),AVERAGE(PY_Actual!$F21:F21)),"")</f>
        <v>0.41191088711270418</v>
      </c>
      <c r="G21" s="51">
        <f>IFERROR(IF(INDEX(Metrics!$G$6:$G$26,MATCH(PY_Actual_Cumulative!$D21,Metrics!$D$6:$D$26,0))=Calc!$K$8,SUM(PY_Actual!$F21:G21),AVERAGE(PY_Actual!$F21:G21)),"")</f>
        <v>0.41191088711270418</v>
      </c>
      <c r="H21" s="51">
        <f>IFERROR(IF(INDEX(Metrics!$G$6:$G$26,MATCH(PY_Actual_Cumulative!$D21,Metrics!$D$6:$D$26,0))=Calc!$K$8,SUM(PY_Actual!$F21:H21),AVERAGE(PY_Actual!$F21:H21)),"")</f>
        <v>0.41877606856458255</v>
      </c>
      <c r="I21" s="51">
        <f>IFERROR(IF(INDEX(Metrics!$G$6:$G$26,MATCH(PY_Actual_Cumulative!$D21,Metrics!$D$6:$D$26,0))=Calc!$K$8,SUM(PY_Actual!$F21:I21),AVERAGE(PY_Actual!$F21:I21)),"")</f>
        <v>0.41247726458248413</v>
      </c>
      <c r="J21" s="51">
        <f>IFERROR(IF(INDEX(Metrics!$G$6:$G$26,MATCH(PY_Actual_Cumulative!$D21,Metrics!$D$6:$D$26,0))=Calc!$K$8,SUM(PY_Actual!$F21:J21),AVERAGE(PY_Actual!$F21:J21)),"")</f>
        <v>0.40712365878268031</v>
      </c>
      <c r="K21" s="51">
        <f>IFERROR(IF(INDEX(Metrics!$G$6:$G$26,MATCH(PY_Actual_Cumulative!$D21,Metrics!$D$6:$D$26,0))=Calc!$K$8,SUM(PY_Actual!$F21:K21),AVERAGE(PY_Actual!$F21:K21)),"")</f>
        <v>0.4003403446196156</v>
      </c>
      <c r="L21" s="51">
        <f>IFERROR(IF(INDEX(Metrics!$G$6:$G$26,MATCH(PY_Actual_Cumulative!$D21,Metrics!$D$6:$D$26,0))=Calc!$K$8,SUM(PY_Actual!$F21:L21),AVERAGE(PY_Actual!$F21:L21)),"")</f>
        <v>0.4003403446196156</v>
      </c>
      <c r="M21" s="51">
        <f>IFERROR(IF(INDEX(Metrics!$G$6:$G$26,MATCH(PY_Actual_Cumulative!$D21,Metrics!$D$6:$D$26,0))=Calc!$K$8,SUM(PY_Actual!$F21:M21),AVERAGE(PY_Actual!$F21:M21)),"")</f>
        <v>0.4003403446196156</v>
      </c>
      <c r="N21" s="51">
        <f>IFERROR(IF(INDEX(Metrics!$G$6:$G$26,MATCH(PY_Actual_Cumulative!$D21,Metrics!$D$6:$D$26,0))=Calc!$K$8,SUM(PY_Actual!$F21:N21),AVERAGE(PY_Actual!$F21:N21)),"")</f>
        <v>0.4003403446196156</v>
      </c>
      <c r="O21" s="51">
        <f>IFERROR(IF(INDEX(Metrics!$G$6:$G$26,MATCH(PY_Actual_Cumulative!$D21,Metrics!$D$6:$D$26,0))=Calc!$K$8,SUM(PY_Actual!$F21:O21),AVERAGE(PY_Actual!$F21:O21)),"")</f>
        <v>0.4003403446196156</v>
      </c>
      <c r="P21" s="51">
        <f>IFERROR(IF(INDEX(Metrics!$G$6:$G$26,MATCH(PY_Actual_Cumulative!$D21,Metrics!$D$6:$D$26,0))=Calc!$K$8,SUM(PY_Actual!$F21:P21),AVERAGE(PY_Actual!$F21:P21)),"")</f>
        <v>0.4003403446196156</v>
      </c>
      <c r="Q21" s="83">
        <f>IFERROR(IF(INDEX(Metrics!$G$6:$G$26,MATCH(PY_Actual_Cumulative!$D21,Metrics!$D$6:$D$26,0))=Calc!$K$8,SUM(PY_Actual!$F21:Q21),AVERAGE(PY_Actual!$F21:Q21)),"")</f>
        <v>0.4003403446196156</v>
      </c>
    </row>
    <row r="22" spans="1:17" x14ac:dyDescent="0.25">
      <c r="A22" s="3"/>
      <c r="B22" s="71">
        <f>IFERROR(IF(LEN(INDEX(Metrics!$B$6:$E$26,ROW($A22)-ROW($A$5),MATCH(B$5,Metrics!$B$5:$E$5,0)))=0,"",INDEX(Metrics!$B$6:$E$26,ROW($A22)-ROW($A$5),MATCH(B$5,Metrics!$B$5:$E$5,0))),"")</f>
        <v>207</v>
      </c>
      <c r="C22" s="192" t="str">
        <f>IFERROR(IF(LEN(INDEX(Metrics!$B$6:$E$26,ROW($A22)-ROW($A$5),MATCH(C$5,Metrics!$B$5:$E$5,0)))=0,"",INDEX(Metrics!$B$6:$E$26,ROW($A22)-ROW($A$5),MATCH(C$5,Metrics!$B$5:$E$5,0))),"")</f>
        <v>Financial Performance</v>
      </c>
      <c r="D22" s="192" t="str">
        <f>IFERROR(IF(LEN(INDEX(Metrics!$B$6:$E$26,ROW($A22)-ROW($A$5),MATCH(D$5,Metrics!$B$5:$E$5,0)))=0,"",INDEX(Metrics!$B$6:$E$26,ROW($A22)-ROW($A$5),MATCH(D$5,Metrics!$B$5:$E$5,0))),"")</f>
        <v>Cash Conversion Cycle</v>
      </c>
      <c r="E22" s="42" t="str">
        <f>IFERROR(IF(LEN(INDEX(Metrics!$B$6:$E$26,ROW($A22)-ROW($A$5),MATCH(E$5,Metrics!$B$5:$E$5,0)))=0,"",INDEX(Metrics!$B$6:$E$26,ROW($A22)-ROW($A$5),MATCH(E$5,Metrics!$B$5:$E$5,0))),"")</f>
        <v>Days</v>
      </c>
      <c r="F22" s="49">
        <f>IFERROR(IF(INDEX(Metrics!$G$6:$G$26,MATCH(PY_Actual_Cumulative!$D22,Metrics!$D$6:$D$26,0))=Calc!$K$8,SUM(PY_Actual!$F22:F22),AVERAGE(PY_Actual!$F22:F22)),"")</f>
        <v>27.434690515107846</v>
      </c>
      <c r="G22" s="49">
        <f>IFERROR(IF(INDEX(Metrics!$G$6:$G$26,MATCH(PY_Actual_Cumulative!$D22,Metrics!$D$6:$D$26,0))=Calc!$K$8,SUM(PY_Actual!$F22:G22),AVERAGE(PY_Actual!$F22:G22)),"")</f>
        <v>27.434690515107846</v>
      </c>
      <c r="H22" s="49">
        <f>IFERROR(IF(INDEX(Metrics!$G$6:$G$26,MATCH(PY_Actual_Cumulative!$D22,Metrics!$D$6:$D$26,0))=Calc!$K$8,SUM(PY_Actual!$F22:H22),AVERAGE(PY_Actual!$F22:H22)),"")</f>
        <v>27.25179257834046</v>
      </c>
      <c r="I22" s="49">
        <f>IFERROR(IF(INDEX(Metrics!$G$6:$G$26,MATCH(PY_Actual_Cumulative!$D22,Metrics!$D$6:$D$26,0))=Calc!$K$8,SUM(PY_Actual!$F22:I22),AVERAGE(PY_Actual!$F22:I22)),"")</f>
        <v>27.832493527576911</v>
      </c>
      <c r="J22" s="49">
        <f>IFERROR(IF(INDEX(Metrics!$G$6:$G$26,MATCH(PY_Actual_Cumulative!$D22,Metrics!$D$6:$D$26,0))=Calc!$K$8,SUM(PY_Actual!$F22:J22),AVERAGE(PY_Actual!$F22:J22)),"")</f>
        <v>28.003466518867061</v>
      </c>
      <c r="K22" s="49">
        <f>IFERROR(IF(INDEX(Metrics!$G$6:$G$26,MATCH(PY_Actual_Cumulative!$D22,Metrics!$D$6:$D$26,0))=Calc!$K$8,SUM(PY_Actual!$F22:K22),AVERAGE(PY_Actual!$F22:K22)),"")</f>
        <v>28.117448513060495</v>
      </c>
      <c r="L22" s="49">
        <f>IFERROR(IF(INDEX(Metrics!$G$6:$G$26,MATCH(PY_Actual_Cumulative!$D22,Metrics!$D$6:$D$26,0))=Calc!$K$8,SUM(PY_Actual!$F22:L22),AVERAGE(PY_Actual!$F22:L22)),"")</f>
        <v>28.117448513060495</v>
      </c>
      <c r="M22" s="49">
        <f>IFERROR(IF(INDEX(Metrics!$G$6:$G$26,MATCH(PY_Actual_Cumulative!$D22,Metrics!$D$6:$D$26,0))=Calc!$K$8,SUM(PY_Actual!$F22:M22),AVERAGE(PY_Actual!$F22:M22)),"")</f>
        <v>28.117448513060495</v>
      </c>
      <c r="N22" s="49">
        <f>IFERROR(IF(INDEX(Metrics!$G$6:$G$26,MATCH(PY_Actual_Cumulative!$D22,Metrics!$D$6:$D$26,0))=Calc!$K$8,SUM(PY_Actual!$F22:N22),AVERAGE(PY_Actual!$F22:N22)),"")</f>
        <v>28.117448513060495</v>
      </c>
      <c r="O22" s="49">
        <f>IFERROR(IF(INDEX(Metrics!$G$6:$G$26,MATCH(PY_Actual_Cumulative!$D22,Metrics!$D$6:$D$26,0))=Calc!$K$8,SUM(PY_Actual!$F22:O22),AVERAGE(PY_Actual!$F22:O22)),"")</f>
        <v>28.117448513060495</v>
      </c>
      <c r="P22" s="49">
        <f>IFERROR(IF(INDEX(Metrics!$G$6:$G$26,MATCH(PY_Actual_Cumulative!$D22,Metrics!$D$6:$D$26,0))=Calc!$K$8,SUM(PY_Actual!$F22:P22),AVERAGE(PY_Actual!$F22:P22)),"")</f>
        <v>28.117448513060495</v>
      </c>
      <c r="Q22" s="85">
        <f>IFERROR(IF(INDEX(Metrics!$G$6:$G$26,MATCH(PY_Actual_Cumulative!$D22,Metrics!$D$6:$D$26,0))=Calc!$K$8,SUM(PY_Actual!$F22:Q22),AVERAGE(PY_Actual!$F22:Q22)),"")</f>
        <v>28.117448513060495</v>
      </c>
    </row>
    <row r="23" spans="1:17" x14ac:dyDescent="0.25">
      <c r="A23" s="3"/>
      <c r="B23" s="71">
        <f>IFERROR(IF(LEN(INDEX(Metrics!$B$6:$E$26,ROW($A23)-ROW($A$5),MATCH(B$5,Metrics!$B$5:$E$5,0)))=0,"",INDEX(Metrics!$B$6:$E$26,ROW($A23)-ROW($A$5),MATCH(B$5,Metrics!$B$5:$E$5,0))),"")</f>
        <v>208</v>
      </c>
      <c r="C23" s="192" t="str">
        <f>IFERROR(IF(LEN(INDEX(Metrics!$B$6:$E$26,ROW($A23)-ROW($A$5),MATCH(C$5,Metrics!$B$5:$E$5,0)))=0,"",INDEX(Metrics!$B$6:$E$26,ROW($A23)-ROW($A$5),MATCH(C$5,Metrics!$B$5:$E$5,0))),"")</f>
        <v>Financial Performance</v>
      </c>
      <c r="D23" s="192" t="str">
        <f>IFERROR(IF(LEN(INDEX(Metrics!$B$6:$E$26,ROW($A23)-ROW($A$5),MATCH(D$5,Metrics!$B$5:$E$5,0)))=0,"",INDEX(Metrics!$B$6:$E$26,ROW($A23)-ROW($A$5),MATCH(D$5,Metrics!$B$5:$E$5,0))),"")</f>
        <v>Return on Assets</v>
      </c>
      <c r="E23" s="42" t="str">
        <f>IFERROR(IF(LEN(INDEX(Metrics!$B$6:$E$26,ROW($A23)-ROW($A$5),MATCH(E$5,Metrics!$B$5:$E$5,0)))=0,"",INDEX(Metrics!$B$6:$E$26,ROW($A23)-ROW($A$5),MATCH(E$5,Metrics!$B$5:$E$5,0))),"")</f>
        <v>%</v>
      </c>
      <c r="F23" s="51">
        <f>IFERROR(IF(INDEX(Metrics!$G$6:$G$26,MATCH(PY_Actual_Cumulative!$D23,Metrics!$D$6:$D$26,0))=Calc!$K$8,SUM(PY_Actual!$F23:F23),AVERAGE(PY_Actual!$F23:F23)),"")</f>
        <v>0.25096052196311047</v>
      </c>
      <c r="G23" s="51">
        <f>IFERROR(IF(INDEX(Metrics!$G$6:$G$26,MATCH(PY_Actual_Cumulative!$D23,Metrics!$D$6:$D$26,0))=Calc!$K$8,SUM(PY_Actual!$F23:G23),AVERAGE(PY_Actual!$F23:G23)),"")</f>
        <v>0.24092210108458606</v>
      </c>
      <c r="H23" s="51">
        <f>IFERROR(IF(INDEX(Metrics!$G$6:$G$26,MATCH(PY_Actual_Cumulative!$D23,Metrics!$D$6:$D$26,0))=Calc!$K$8,SUM(PY_Actual!$F23:H23),AVERAGE(PY_Actual!$F23:H23)),"")</f>
        <v>0.23911518532645168</v>
      </c>
      <c r="I23" s="51">
        <f>IFERROR(IF(INDEX(Metrics!$G$6:$G$26,MATCH(PY_Actual_Cumulative!$D23,Metrics!$D$6:$D$26,0))=Calc!$K$8,SUM(PY_Actual!$F23:I23),AVERAGE(PY_Actual!$F23:I23)),"")</f>
        <v>0.23762297406285901</v>
      </c>
      <c r="J23" s="51">
        <f>IFERROR(IF(INDEX(Metrics!$G$6:$G$26,MATCH(PY_Actual_Cumulative!$D23,Metrics!$D$6:$D$26,0))=Calc!$K$8,SUM(PY_Actual!$F23:J23),AVERAGE(PY_Actual!$F23:J23)),"")</f>
        <v>0.23299730586035014</v>
      </c>
      <c r="K23" s="51">
        <f>IFERROR(IF(INDEX(Metrics!$G$6:$G$26,MATCH(PY_Actual_Cumulative!$D23,Metrics!$D$6:$D$26,0))=Calc!$K$8,SUM(PY_Actual!$F23:K23),AVERAGE(PY_Actual!$F23:K23)),"")</f>
        <v>0.22919854494850986</v>
      </c>
      <c r="L23" s="51">
        <f>IFERROR(IF(INDEX(Metrics!$G$6:$G$26,MATCH(PY_Actual_Cumulative!$D23,Metrics!$D$6:$D$26,0))=Calc!$K$8,SUM(PY_Actual!$F23:L23),AVERAGE(PY_Actual!$F23:L23)),"")</f>
        <v>0.22919854494850986</v>
      </c>
      <c r="M23" s="51">
        <f>IFERROR(IF(INDEX(Metrics!$G$6:$G$26,MATCH(PY_Actual_Cumulative!$D23,Metrics!$D$6:$D$26,0))=Calc!$K$8,SUM(PY_Actual!$F23:M23),AVERAGE(PY_Actual!$F23:M23)),"")</f>
        <v>0.22919854494850986</v>
      </c>
      <c r="N23" s="51">
        <f>IFERROR(IF(INDEX(Metrics!$G$6:$G$26,MATCH(PY_Actual_Cumulative!$D23,Metrics!$D$6:$D$26,0))=Calc!$K$8,SUM(PY_Actual!$F23:N23),AVERAGE(PY_Actual!$F23:N23)),"")</f>
        <v>0.22919854494850986</v>
      </c>
      <c r="O23" s="51">
        <f>IFERROR(IF(INDEX(Metrics!$G$6:$G$26,MATCH(PY_Actual_Cumulative!$D23,Metrics!$D$6:$D$26,0))=Calc!$K$8,SUM(PY_Actual!$F23:O23),AVERAGE(PY_Actual!$F23:O23)),"")</f>
        <v>0.22919854494850986</v>
      </c>
      <c r="P23" s="51">
        <f>IFERROR(IF(INDEX(Metrics!$G$6:$G$26,MATCH(PY_Actual_Cumulative!$D23,Metrics!$D$6:$D$26,0))=Calc!$K$8,SUM(PY_Actual!$F23:P23),AVERAGE(PY_Actual!$F23:P23)),"")</f>
        <v>0.22919854494850986</v>
      </c>
      <c r="Q23" s="83">
        <f>IFERROR(IF(INDEX(Metrics!$G$6:$G$26,MATCH(PY_Actual_Cumulative!$D23,Metrics!$D$6:$D$26,0))=Calc!$K$8,SUM(PY_Actual!$F23:Q23),AVERAGE(PY_Actual!$F23:Q23)),"")</f>
        <v>0.22919854494850986</v>
      </c>
    </row>
    <row r="24" spans="1:17" x14ac:dyDescent="0.25">
      <c r="A24" s="3"/>
      <c r="B24" s="71">
        <f>IFERROR(IF(LEN(INDEX(Metrics!$B$6:$E$26,ROW($A24)-ROW($A$5),MATCH(B$5,Metrics!$B$5:$E$5,0)))=0,"",INDEX(Metrics!$B$6:$E$26,ROW($A24)-ROW($A$5),MATCH(B$5,Metrics!$B$5:$E$5,0))),"")</f>
        <v>209</v>
      </c>
      <c r="C24" s="192" t="str">
        <f>IFERROR(IF(LEN(INDEX(Metrics!$B$6:$E$26,ROW($A24)-ROW($A$5),MATCH(C$5,Metrics!$B$5:$E$5,0)))=0,"",INDEX(Metrics!$B$6:$E$26,ROW($A24)-ROW($A$5),MATCH(C$5,Metrics!$B$5:$E$5,0))),"")</f>
        <v>Financial Performance</v>
      </c>
      <c r="D24" s="192" t="str">
        <f>IFERROR(IF(LEN(INDEX(Metrics!$B$6:$E$26,ROW($A24)-ROW($A$5),MATCH(D$5,Metrics!$B$5:$E$5,0)))=0,"",INDEX(Metrics!$B$6:$E$26,ROW($A24)-ROW($A$5),MATCH(D$5,Metrics!$B$5:$E$5,0))),"")</f>
        <v>Return on Equity</v>
      </c>
      <c r="E24" s="42" t="str">
        <f>IFERROR(IF(LEN(INDEX(Metrics!$B$6:$E$26,ROW($A24)-ROW($A$5),MATCH(E$5,Metrics!$B$5:$E$5,0)))=0,"",INDEX(Metrics!$B$6:$E$26,ROW($A24)-ROW($A$5),MATCH(E$5,Metrics!$B$5:$E$5,0))),"")</f>
        <v>%</v>
      </c>
      <c r="F24" s="51">
        <f>IFERROR(IF(INDEX(Metrics!$G$6:$G$26,MATCH(PY_Actual_Cumulative!$D24,Metrics!$D$6:$D$26,0))=Calc!$K$8,SUM(PY_Actual!$F24:F24),AVERAGE(PY_Actual!$F24:F24)),"")</f>
        <v>0.32678263710941197</v>
      </c>
      <c r="G24" s="51">
        <f>IFERROR(IF(INDEX(Metrics!$G$6:$G$26,MATCH(PY_Actual_Cumulative!$D24,Metrics!$D$6:$D$26,0))=Calc!$K$8,SUM(PY_Actual!$F24:G24),AVERAGE(PY_Actual!$F24:G24)),"")</f>
        <v>0.32188089755277077</v>
      </c>
      <c r="H24" s="51">
        <f>IFERROR(IF(INDEX(Metrics!$G$6:$G$26,MATCH(PY_Actual_Cumulative!$D24,Metrics!$D$6:$D$26,0))=Calc!$K$8,SUM(PY_Actual!$F24:H24),AVERAGE(PY_Actual!$F24:H24)),"")</f>
        <v>0.32869976191378719</v>
      </c>
      <c r="I24" s="51">
        <f>IFERROR(IF(INDEX(Metrics!$G$6:$G$26,MATCH(PY_Actual_Cumulative!$D24,Metrics!$D$6:$D$26,0))=Calc!$K$8,SUM(PY_Actual!$F24:I24),AVERAGE(PY_Actual!$F24:I24)),"")</f>
        <v>0.34066763136019085</v>
      </c>
      <c r="J24" s="51">
        <f>IFERROR(IF(INDEX(Metrics!$G$6:$G$26,MATCH(PY_Actual_Cumulative!$D24,Metrics!$D$6:$D$26,0))=Calc!$K$8,SUM(PY_Actual!$F24:J24),AVERAGE(PY_Actual!$F24:J24)),"")</f>
        <v>0.34860149550743186</v>
      </c>
      <c r="K24" s="51">
        <f>IFERROR(IF(INDEX(Metrics!$G$6:$G$26,MATCH(PY_Actual_Cumulative!$D24,Metrics!$D$6:$D$26,0))=Calc!$K$8,SUM(PY_Actual!$F24:K24),AVERAGE(PY_Actual!$F24:K24)),"")</f>
        <v>0.35579242303274122</v>
      </c>
      <c r="L24" s="51">
        <f>IFERROR(IF(INDEX(Metrics!$G$6:$G$26,MATCH(PY_Actual_Cumulative!$D24,Metrics!$D$6:$D$26,0))=Calc!$K$8,SUM(PY_Actual!$F24:L24),AVERAGE(PY_Actual!$F24:L24)),"")</f>
        <v>0.35579242303274122</v>
      </c>
      <c r="M24" s="51">
        <f>IFERROR(IF(INDEX(Metrics!$G$6:$G$26,MATCH(PY_Actual_Cumulative!$D24,Metrics!$D$6:$D$26,0))=Calc!$K$8,SUM(PY_Actual!$F24:M24),AVERAGE(PY_Actual!$F24:M24)),"")</f>
        <v>0.35579242303274122</v>
      </c>
      <c r="N24" s="51">
        <f>IFERROR(IF(INDEX(Metrics!$G$6:$G$26,MATCH(PY_Actual_Cumulative!$D24,Metrics!$D$6:$D$26,0))=Calc!$K$8,SUM(PY_Actual!$F24:N24),AVERAGE(PY_Actual!$F24:N24)),"")</f>
        <v>0.35579242303274122</v>
      </c>
      <c r="O24" s="51">
        <f>IFERROR(IF(INDEX(Metrics!$G$6:$G$26,MATCH(PY_Actual_Cumulative!$D24,Metrics!$D$6:$D$26,0))=Calc!$K$8,SUM(PY_Actual!$F24:O24),AVERAGE(PY_Actual!$F24:O24)),"")</f>
        <v>0.35579242303274122</v>
      </c>
      <c r="P24" s="51">
        <f>IFERROR(IF(INDEX(Metrics!$G$6:$G$26,MATCH(PY_Actual_Cumulative!$D24,Metrics!$D$6:$D$26,0))=Calc!$K$8,SUM(PY_Actual!$F24:P24),AVERAGE(PY_Actual!$F24:P24)),"")</f>
        <v>0.35579242303274122</v>
      </c>
      <c r="Q24" s="83">
        <f>IFERROR(IF(INDEX(Metrics!$G$6:$G$26,MATCH(PY_Actual_Cumulative!$D24,Metrics!$D$6:$D$26,0))=Calc!$K$8,SUM(PY_Actual!$F24:Q24),AVERAGE(PY_Actual!$F24:Q24)),"")</f>
        <v>0.35579242303274122</v>
      </c>
    </row>
    <row r="25" spans="1:17" x14ac:dyDescent="0.25">
      <c r="A25" s="3"/>
      <c r="B25" s="71">
        <f>IFERROR(IF(LEN(INDEX(Metrics!$B$6:$E$26,ROW($A25)-ROW($A$5),MATCH(B$5,Metrics!$B$5:$E$5,0)))=0,"",INDEX(Metrics!$B$6:$E$26,ROW($A25)-ROW($A$5),MATCH(B$5,Metrics!$B$5:$E$5,0))),"")</f>
        <v>210</v>
      </c>
      <c r="C25" s="192" t="str">
        <f>IFERROR(IF(LEN(INDEX(Metrics!$B$6:$E$26,ROW($A25)-ROW($A$5),MATCH(C$5,Metrics!$B$5:$E$5,0)))=0,"",INDEX(Metrics!$B$6:$E$26,ROW($A25)-ROW($A$5),MATCH(C$5,Metrics!$B$5:$E$5,0))),"")</f>
        <v>Financial Performance</v>
      </c>
      <c r="D25" s="192" t="str">
        <f>IFERROR(IF(LEN(INDEX(Metrics!$B$6:$E$26,ROW($A25)-ROW($A$5),MATCH(D$5,Metrics!$B$5:$E$5,0)))=0,"",INDEX(Metrics!$B$6:$E$26,ROW($A25)-ROW($A$5),MATCH(D$5,Metrics!$B$5:$E$5,0))),"")</f>
        <v/>
      </c>
      <c r="E25" s="42" t="str">
        <f>IFERROR(IF(LEN(INDEX(Metrics!$B$6:$E$26,ROW($A25)-ROW($A$5),MATCH(E$5,Metrics!$B$5:$E$5,0)))=0,"",INDEX(Metrics!$B$6:$E$26,ROW($A25)-ROW($A$5),MATCH(E$5,Metrics!$B$5:$E$5,0))),"")</f>
        <v/>
      </c>
      <c r="F25" s="53" t="str">
        <f>IFERROR(IF(INDEX(Metrics!$G$6:$G$26,MATCH(PY_Actual_Cumulative!$D25,Metrics!$D$6:$D$26,0))=Calc!$K$8,SUM(PY_Actual!$F25:F25),AVERAGE(PY_Actual!$F25:F25)),"")</f>
        <v/>
      </c>
      <c r="G25" s="53" t="str">
        <f>IFERROR(IF(INDEX(Metrics!$G$6:$G$26,MATCH(PY_Actual_Cumulative!$D25,Metrics!$D$6:$D$26,0))=Calc!$K$8,SUM(PY_Actual!$F25:G25),AVERAGE(PY_Actual!$F25:G25)),"")</f>
        <v/>
      </c>
      <c r="H25" s="53" t="str">
        <f>IFERROR(IF(INDEX(Metrics!$G$6:$G$26,MATCH(PY_Actual_Cumulative!$D25,Metrics!$D$6:$D$26,0))=Calc!$K$8,SUM(PY_Actual!$F25:H25),AVERAGE(PY_Actual!$F25:H25)),"")</f>
        <v/>
      </c>
      <c r="I25" s="53" t="str">
        <f>IFERROR(IF(INDEX(Metrics!$G$6:$G$26,MATCH(PY_Actual_Cumulative!$D25,Metrics!$D$6:$D$26,0))=Calc!$K$8,SUM(PY_Actual!$F25:I25),AVERAGE(PY_Actual!$F25:I25)),"")</f>
        <v/>
      </c>
      <c r="J25" s="53" t="str">
        <f>IFERROR(IF(INDEX(Metrics!$G$6:$G$26,MATCH(PY_Actual_Cumulative!$D25,Metrics!$D$6:$D$26,0))=Calc!$K$8,SUM(PY_Actual!$F25:J25),AVERAGE(PY_Actual!$F25:J25)),"")</f>
        <v/>
      </c>
      <c r="K25" s="53" t="str">
        <f>IFERROR(IF(INDEX(Metrics!$G$6:$G$26,MATCH(PY_Actual_Cumulative!$D25,Metrics!$D$6:$D$26,0))=Calc!$K$8,SUM(PY_Actual!$F25:K25),AVERAGE(PY_Actual!$F25:K25)),"")</f>
        <v/>
      </c>
      <c r="L25" s="53" t="str">
        <f>IFERROR(IF(INDEX(Metrics!$G$6:$G$26,MATCH(PY_Actual_Cumulative!$D25,Metrics!$D$6:$D$26,0))=Calc!$K$8,SUM(PY_Actual!$F25:L25),AVERAGE(PY_Actual!$F25:L25)),"")</f>
        <v/>
      </c>
      <c r="M25" s="53" t="str">
        <f>IFERROR(IF(INDEX(Metrics!$G$6:$G$26,MATCH(PY_Actual_Cumulative!$D25,Metrics!$D$6:$D$26,0))=Calc!$K$8,SUM(PY_Actual!$F25:M25),AVERAGE(PY_Actual!$F25:M25)),"")</f>
        <v/>
      </c>
      <c r="N25" s="53" t="str">
        <f>IFERROR(IF(INDEX(Metrics!$G$6:$G$26,MATCH(PY_Actual_Cumulative!$D25,Metrics!$D$6:$D$26,0))=Calc!$K$8,SUM(PY_Actual!$F25:N25),AVERAGE(PY_Actual!$F25:N25)),"")</f>
        <v/>
      </c>
      <c r="O25" s="53" t="str">
        <f>IFERROR(IF(INDEX(Metrics!$G$6:$G$26,MATCH(PY_Actual_Cumulative!$D25,Metrics!$D$6:$D$26,0))=Calc!$K$8,SUM(PY_Actual!$F25:O25),AVERAGE(PY_Actual!$F25:O25)),"")</f>
        <v/>
      </c>
      <c r="P25" s="53" t="str">
        <f>IFERROR(IF(INDEX(Metrics!$G$6:$G$26,MATCH(PY_Actual_Cumulative!$D25,Metrics!$D$6:$D$26,0))=Calc!$K$8,SUM(PY_Actual!$F25:P25),AVERAGE(PY_Actual!$F25:P25)),"")</f>
        <v/>
      </c>
      <c r="Q25" s="86" t="str">
        <f>IFERROR(IF(INDEX(Metrics!$G$6:$G$26,MATCH(PY_Actual_Cumulative!$D25,Metrics!$D$6:$D$26,0))=Calc!$K$8,SUM(PY_Actual!$F25:Q25),AVERAGE(PY_Actual!$F25:Q25)),"")</f>
        <v/>
      </c>
    </row>
    <row r="26" spans="1:17" x14ac:dyDescent="0.25">
      <c r="A26" s="3"/>
      <c r="B26" s="221">
        <f>IFERROR(IF(LEN(INDEX(Metrics!$B$6:$E$26,ROW($A26)-ROW($A$5),MATCH(B$5,Metrics!$B$5:$E$5,0)))=0,"",INDEX(Metrics!$B$6:$E$26,ROW($A26)-ROW($A$5),MATCH(B$5,Metrics!$B$5:$E$5,0))),"")</f>
        <v>211</v>
      </c>
      <c r="C26" s="222" t="str">
        <f>IFERROR(IF(LEN(INDEX(Metrics!$B$6:$E$26,ROW($A26)-ROW($A$5),MATCH(C$5,Metrics!$B$5:$E$5,0)))=0,"",INDEX(Metrics!$B$6:$E$26,ROW($A26)-ROW($A$5),MATCH(C$5,Metrics!$B$5:$E$5,0))),"")</f>
        <v>Financial Performance</v>
      </c>
      <c r="D26" s="222" t="str">
        <f>IFERROR(IF(LEN(INDEX(Metrics!$B$6:$E$26,ROW($A26)-ROW($A$5),MATCH(D$5,Metrics!$B$5:$E$5,0)))=0,"",INDEX(Metrics!$B$6:$E$26,ROW($A26)-ROW($A$5),MATCH(D$5,Metrics!$B$5:$E$5,0))),"")</f>
        <v/>
      </c>
      <c r="E26" s="223" t="str">
        <f>IFERROR(IF(LEN(INDEX(Metrics!$B$6:$E$26,ROW($A26)-ROW($A$5),MATCH(E$5,Metrics!$B$5:$E$5,0)))=0,"",INDEX(Metrics!$B$6:$E$26,ROW($A26)-ROW($A$5),MATCH(E$5,Metrics!$B$5:$E$5,0))),"")</f>
        <v/>
      </c>
      <c r="F26" s="237" t="str">
        <f>IFERROR(IF(INDEX(Metrics!$G$6:$G$26,MATCH(PY_Actual_Cumulative!$D26,Metrics!$D$6:$D$26,0))=Calc!$K$8,SUM(PY_Actual!$F26:F26),AVERAGE(PY_Actual!$F26:F26)),"")</f>
        <v/>
      </c>
      <c r="G26" s="238" t="str">
        <f>IFERROR(IF(INDEX(Metrics!$G$6:$G$26,MATCH(PY_Actual_Cumulative!$D26,Metrics!$D$6:$D$26,0))=Calc!$K$8,SUM(PY_Actual!$F26:G26),AVERAGE(PY_Actual!$F26:G26)),"")</f>
        <v/>
      </c>
      <c r="H26" s="238" t="str">
        <f>IFERROR(IF(INDEX(Metrics!$G$6:$G$26,MATCH(PY_Actual_Cumulative!$D26,Metrics!$D$6:$D$26,0))=Calc!$K$8,SUM(PY_Actual!$F26:H26),AVERAGE(PY_Actual!$F26:H26)),"")</f>
        <v/>
      </c>
      <c r="I26" s="238" t="str">
        <f>IFERROR(IF(INDEX(Metrics!$G$6:$G$26,MATCH(PY_Actual_Cumulative!$D26,Metrics!$D$6:$D$26,0))=Calc!$K$8,SUM(PY_Actual!$F26:I26),AVERAGE(PY_Actual!$F26:I26)),"")</f>
        <v/>
      </c>
      <c r="J26" s="238" t="str">
        <f>IFERROR(IF(INDEX(Metrics!$G$6:$G$26,MATCH(PY_Actual_Cumulative!$D26,Metrics!$D$6:$D$26,0))=Calc!$K$8,SUM(PY_Actual!$F26:J26),AVERAGE(PY_Actual!$F26:J26)),"")</f>
        <v/>
      </c>
      <c r="K26" s="238" t="str">
        <f>IFERROR(IF(INDEX(Metrics!$G$6:$G$26,MATCH(PY_Actual_Cumulative!$D26,Metrics!$D$6:$D$26,0))=Calc!$K$8,SUM(PY_Actual!$F26:K26),AVERAGE(PY_Actual!$F26:K26)),"")</f>
        <v/>
      </c>
      <c r="L26" s="238" t="str">
        <f>IFERROR(IF(INDEX(Metrics!$G$6:$G$26,MATCH(PY_Actual_Cumulative!$D26,Metrics!$D$6:$D$26,0))=Calc!$K$8,SUM(PY_Actual!$F26:L26),AVERAGE(PY_Actual!$F26:L26)),"")</f>
        <v/>
      </c>
      <c r="M26" s="238" t="str">
        <f>IFERROR(IF(INDEX(Metrics!$G$6:$G$26,MATCH(PY_Actual_Cumulative!$D26,Metrics!$D$6:$D$26,0))=Calc!$K$8,SUM(PY_Actual!$F26:M26),AVERAGE(PY_Actual!$F26:M26)),"")</f>
        <v/>
      </c>
      <c r="N26" s="238" t="str">
        <f>IFERROR(IF(INDEX(Metrics!$G$6:$G$26,MATCH(PY_Actual_Cumulative!$D26,Metrics!$D$6:$D$26,0))=Calc!$K$8,SUM(PY_Actual!$F26:N26),AVERAGE(PY_Actual!$F26:N26)),"")</f>
        <v/>
      </c>
      <c r="O26" s="238" t="str">
        <f>IFERROR(IF(INDEX(Metrics!$G$6:$G$26,MATCH(PY_Actual_Cumulative!$D26,Metrics!$D$6:$D$26,0))=Calc!$K$8,SUM(PY_Actual!$F26:O26),AVERAGE(PY_Actual!$F26:O26)),"")</f>
        <v/>
      </c>
      <c r="P26" s="238" t="str">
        <f>IFERROR(IF(INDEX(Metrics!$G$6:$G$26,MATCH(PY_Actual_Cumulative!$D26,Metrics!$D$6:$D$26,0))=Calc!$K$8,SUM(PY_Actual!$F26:P26),AVERAGE(PY_Actual!$F26:P26)),"")</f>
        <v/>
      </c>
      <c r="Q26" s="239" t="str">
        <f>IFERROR(IF(INDEX(Metrics!$G$6:$G$26,MATCH(PY_Actual_Cumulative!$D26,Metrics!$D$6:$D$26,0))=Calc!$K$8,SUM(PY_Actual!$F26:Q26),AVERAGE(PY_Actual!$F26:Q26)),"")</f>
        <v/>
      </c>
    </row>
    <row r="27" spans="1:17" x14ac:dyDescent="0.25">
      <c r="A27" s="3"/>
      <c r="B27" s="208">
        <v>301</v>
      </c>
      <c r="C27" s="227" t="s">
        <v>134</v>
      </c>
      <c r="D27" s="227" t="s">
        <v>162</v>
      </c>
      <c r="E27" s="210" t="s">
        <v>8</v>
      </c>
      <c r="F27" s="240"/>
      <c r="G27" s="240"/>
      <c r="H27" s="240"/>
      <c r="I27" s="240"/>
      <c r="J27" s="240"/>
      <c r="K27" s="240"/>
      <c r="L27" s="241"/>
      <c r="M27" s="241"/>
      <c r="N27" s="241"/>
      <c r="O27" s="241"/>
      <c r="P27" s="241"/>
      <c r="Q27" s="242"/>
    </row>
    <row r="28" spans="1:17" x14ac:dyDescent="0.25">
      <c r="A28" s="3"/>
      <c r="B28" s="208">
        <v>302</v>
      </c>
      <c r="C28" s="227" t="s">
        <v>134</v>
      </c>
      <c r="D28" s="227" t="s">
        <v>136</v>
      </c>
      <c r="E28" s="210" t="s">
        <v>14</v>
      </c>
      <c r="F28" s="240"/>
      <c r="G28" s="240"/>
      <c r="H28" s="240"/>
      <c r="I28" s="240"/>
      <c r="J28" s="240"/>
      <c r="K28" s="240"/>
      <c r="L28" s="241"/>
      <c r="M28" s="241"/>
      <c r="N28" s="241"/>
      <c r="O28" s="241"/>
      <c r="P28" s="241"/>
      <c r="Q28" s="242"/>
    </row>
    <row r="29" spans="1:17" x14ac:dyDescent="0.25">
      <c r="A29" s="3"/>
      <c r="B29" s="208">
        <v>303</v>
      </c>
      <c r="C29" s="227" t="s">
        <v>134</v>
      </c>
      <c r="D29" s="212" t="s">
        <v>138</v>
      </c>
      <c r="E29" s="213" t="s">
        <v>14</v>
      </c>
      <c r="F29" s="241"/>
      <c r="G29" s="240"/>
      <c r="H29" s="240"/>
      <c r="I29" s="240"/>
      <c r="J29" s="240"/>
      <c r="K29" s="240"/>
      <c r="L29" s="241"/>
      <c r="M29" s="241"/>
      <c r="N29" s="241"/>
      <c r="O29" s="241"/>
      <c r="P29" s="241"/>
      <c r="Q29" s="242"/>
    </row>
    <row r="30" spans="1:17" x14ac:dyDescent="0.25">
      <c r="A30" s="3"/>
      <c r="B30" s="208">
        <v>304</v>
      </c>
      <c r="C30" s="227" t="s">
        <v>134</v>
      </c>
      <c r="D30" s="227" t="s">
        <v>140</v>
      </c>
      <c r="E30" s="210" t="s">
        <v>14</v>
      </c>
      <c r="F30" s="241"/>
      <c r="G30" s="241"/>
      <c r="H30" s="241"/>
      <c r="I30" s="241"/>
      <c r="J30" s="241"/>
      <c r="K30" s="241"/>
      <c r="L30" s="240"/>
      <c r="M30" s="240"/>
      <c r="N30" s="240"/>
      <c r="O30" s="240"/>
      <c r="P30" s="240"/>
      <c r="Q30" s="243"/>
    </row>
    <row r="31" spans="1:17" x14ac:dyDescent="0.25">
      <c r="A31" s="3"/>
      <c r="B31" s="208">
        <v>305</v>
      </c>
      <c r="C31" s="227" t="s">
        <v>134</v>
      </c>
      <c r="D31" s="227" t="s">
        <v>142</v>
      </c>
      <c r="E31" s="210" t="s">
        <v>13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3"/>
    </row>
    <row r="32" spans="1:17" x14ac:dyDescent="0.25">
      <c r="A32" s="3"/>
      <c r="B32" s="208">
        <v>306</v>
      </c>
      <c r="C32" s="227" t="s">
        <v>134</v>
      </c>
      <c r="D32" s="227" t="s">
        <v>144</v>
      </c>
      <c r="E32" s="210" t="s">
        <v>8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3"/>
    </row>
    <row r="33" spans="1:17" x14ac:dyDescent="0.25">
      <c r="A33" s="3"/>
      <c r="B33" s="208">
        <v>307</v>
      </c>
      <c r="C33" s="227" t="s">
        <v>134</v>
      </c>
      <c r="D33" s="227" t="s">
        <v>146</v>
      </c>
      <c r="E33" s="210" t="s">
        <v>99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3"/>
    </row>
    <row r="34" spans="1:17" x14ac:dyDescent="0.25">
      <c r="A34" s="3"/>
      <c r="B34" s="208">
        <v>308</v>
      </c>
      <c r="C34" s="227" t="s">
        <v>134</v>
      </c>
      <c r="D34" s="227" t="s">
        <v>148</v>
      </c>
      <c r="E34" s="210" t="s">
        <v>8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3"/>
    </row>
    <row r="35" spans="1:17" x14ac:dyDescent="0.25">
      <c r="A35" s="3"/>
      <c r="B35" s="208">
        <v>309</v>
      </c>
      <c r="C35" s="227" t="s">
        <v>134</v>
      </c>
      <c r="D35" s="227" t="s">
        <v>167</v>
      </c>
      <c r="E35" s="210" t="s">
        <v>167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3"/>
    </row>
    <row r="36" spans="1:17" x14ac:dyDescent="0.25">
      <c r="A36" s="3"/>
      <c r="B36" s="208">
        <v>310</v>
      </c>
      <c r="C36" s="227" t="s">
        <v>134</v>
      </c>
      <c r="D36" s="227" t="s">
        <v>167</v>
      </c>
      <c r="E36" s="210" t="s">
        <v>167</v>
      </c>
      <c r="F36" s="240"/>
      <c r="G36" s="240"/>
      <c r="H36" s="240"/>
      <c r="I36" s="240"/>
      <c r="J36" s="240"/>
      <c r="K36" s="240"/>
      <c r="L36" s="241"/>
      <c r="M36" s="241"/>
      <c r="N36" s="241"/>
      <c r="O36" s="241"/>
      <c r="P36" s="241"/>
      <c r="Q36" s="242"/>
    </row>
    <row r="37" spans="1:17" x14ac:dyDescent="0.25">
      <c r="A37" s="3"/>
      <c r="B37" s="208">
        <v>401</v>
      </c>
      <c r="C37" s="227" t="s">
        <v>150</v>
      </c>
      <c r="D37" s="227" t="s">
        <v>151</v>
      </c>
      <c r="E37" s="210" t="s">
        <v>99</v>
      </c>
      <c r="F37" s="240"/>
      <c r="G37" s="240"/>
      <c r="H37" s="240"/>
      <c r="I37" s="240"/>
      <c r="J37" s="240"/>
      <c r="K37" s="240"/>
      <c r="L37" s="241"/>
      <c r="M37" s="241"/>
      <c r="N37" s="241"/>
      <c r="O37" s="241"/>
      <c r="P37" s="241"/>
      <c r="Q37" s="242"/>
    </row>
    <row r="38" spans="1:17" x14ac:dyDescent="0.25">
      <c r="A38" s="3"/>
      <c r="B38" s="208">
        <v>402</v>
      </c>
      <c r="C38" s="227" t="s">
        <v>150</v>
      </c>
      <c r="D38" s="227" t="s">
        <v>153</v>
      </c>
      <c r="E38" s="210" t="s">
        <v>99</v>
      </c>
      <c r="F38" s="241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3"/>
    </row>
    <row r="39" spans="1:17" x14ac:dyDescent="0.25">
      <c r="A39" s="3"/>
      <c r="B39" s="208">
        <v>403</v>
      </c>
      <c r="C39" s="227" t="s">
        <v>150</v>
      </c>
      <c r="D39" s="227" t="s">
        <v>155</v>
      </c>
      <c r="E39" s="210" t="s">
        <v>99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08">
        <v>404</v>
      </c>
      <c r="C40" s="227" t="s">
        <v>150</v>
      </c>
      <c r="D40" s="227" t="s">
        <v>157</v>
      </c>
      <c r="E40" s="210" t="s">
        <v>14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3"/>
    </row>
    <row r="41" spans="1:17" x14ac:dyDescent="0.25">
      <c r="A41" s="3"/>
      <c r="B41" s="208">
        <v>405</v>
      </c>
      <c r="C41" s="227" t="s">
        <v>150</v>
      </c>
      <c r="D41" s="227" t="s">
        <v>159</v>
      </c>
      <c r="E41" s="210" t="s">
        <v>99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3"/>
    </row>
    <row r="42" spans="1:17" x14ac:dyDescent="0.25">
      <c r="A42" s="3"/>
      <c r="B42" s="208">
        <v>406</v>
      </c>
      <c r="C42" s="227" t="s">
        <v>150</v>
      </c>
      <c r="D42" s="227" t="s">
        <v>167</v>
      </c>
      <c r="E42" s="210" t="s">
        <v>167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3"/>
    </row>
    <row r="43" spans="1:17" x14ac:dyDescent="0.25">
      <c r="A43" s="3"/>
      <c r="B43" s="208">
        <v>407</v>
      </c>
      <c r="C43" s="227" t="s">
        <v>150</v>
      </c>
      <c r="D43" s="227" t="s">
        <v>167</v>
      </c>
      <c r="E43" s="210" t="s">
        <v>167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3"/>
    </row>
    <row r="44" spans="1:17" x14ac:dyDescent="0.25">
      <c r="A44" s="3"/>
      <c r="B44" s="208"/>
      <c r="C44" s="227"/>
      <c r="D44" s="227"/>
      <c r="E44" s="21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3"/>
    </row>
    <row r="45" spans="1:17" x14ac:dyDescent="0.25">
      <c r="A45" s="3"/>
      <c r="B45" s="208"/>
      <c r="C45" s="227"/>
      <c r="D45" s="227"/>
      <c r="E45" s="21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3"/>
    </row>
    <row r="46" spans="1:17" x14ac:dyDescent="0.25">
      <c r="A46" s="3"/>
      <c r="B46" s="208"/>
      <c r="C46" s="227"/>
      <c r="D46" s="212"/>
      <c r="E46" s="213"/>
      <c r="F46" s="240"/>
      <c r="G46" s="240"/>
      <c r="H46" s="240"/>
      <c r="I46" s="240"/>
      <c r="J46" s="240"/>
      <c r="K46" s="240"/>
      <c r="L46" s="241"/>
      <c r="M46" s="241"/>
      <c r="N46" s="241"/>
      <c r="O46" s="241"/>
      <c r="P46" s="241"/>
      <c r="Q46" s="242"/>
    </row>
    <row r="47" spans="1:17" x14ac:dyDescent="0.25">
      <c r="A47" s="3"/>
      <c r="B47" s="208"/>
      <c r="C47" s="227"/>
      <c r="D47" s="212"/>
      <c r="E47" s="213"/>
      <c r="F47" s="240"/>
      <c r="G47" s="240"/>
      <c r="H47" s="240"/>
      <c r="I47" s="240"/>
      <c r="J47" s="240"/>
      <c r="K47" s="240"/>
      <c r="L47" s="241"/>
      <c r="M47" s="241"/>
      <c r="N47" s="241"/>
      <c r="O47" s="241"/>
      <c r="P47" s="241"/>
      <c r="Q47" s="242"/>
    </row>
    <row r="48" spans="1:17" x14ac:dyDescent="0.25">
      <c r="A48" s="3"/>
      <c r="B48" s="208"/>
      <c r="C48" s="227"/>
      <c r="D48" s="212"/>
      <c r="E48" s="213"/>
      <c r="F48" s="241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3"/>
    </row>
    <row r="49" spans="1:17" x14ac:dyDescent="0.25">
      <c r="A49" s="3"/>
      <c r="B49" s="208"/>
      <c r="C49" s="227"/>
      <c r="D49" s="227"/>
      <c r="E49" s="21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3"/>
    </row>
    <row r="50" spans="1:17" x14ac:dyDescent="0.25">
      <c r="A50" s="3"/>
      <c r="B50" s="208"/>
      <c r="C50" s="227"/>
      <c r="D50" s="212"/>
      <c r="E50" s="213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3"/>
    </row>
    <row r="51" spans="1:17" x14ac:dyDescent="0.25">
      <c r="A51" s="3"/>
      <c r="B51" s="208"/>
      <c r="C51" s="227"/>
      <c r="D51" s="227"/>
      <c r="E51" s="21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3"/>
    </row>
    <row r="52" spans="1:17" x14ac:dyDescent="0.25">
      <c r="A52" s="3"/>
      <c r="B52" s="208"/>
      <c r="C52" s="227"/>
      <c r="D52" s="227"/>
      <c r="E52" s="21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3"/>
    </row>
    <row r="53" spans="1:17" x14ac:dyDescent="0.25">
      <c r="A53" s="3"/>
      <c r="B53" s="208"/>
      <c r="C53" s="227"/>
      <c r="D53" s="227"/>
      <c r="E53" s="21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3"/>
    </row>
    <row r="54" spans="1:17" x14ac:dyDescent="0.25">
      <c r="A54" s="3"/>
      <c r="B54" s="208"/>
      <c r="C54" s="227"/>
      <c r="D54" s="227"/>
      <c r="E54" s="21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3"/>
    </row>
    <row r="55" spans="1:17" x14ac:dyDescent="0.25">
      <c r="A55" s="3"/>
      <c r="B55" s="208"/>
      <c r="C55" s="227"/>
      <c r="D55" s="227"/>
      <c r="E55" s="21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3"/>
    </row>
    <row r="56" spans="1:17" x14ac:dyDescent="0.25">
      <c r="B56" s="208"/>
      <c r="C56" s="227"/>
      <c r="D56" s="227"/>
      <c r="E56" s="21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3"/>
    </row>
    <row r="57" spans="1:17" x14ac:dyDescent="0.25">
      <c r="B57" s="208"/>
      <c r="C57" s="227"/>
      <c r="D57" s="227"/>
      <c r="E57" s="21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3"/>
    </row>
    <row r="58" spans="1:17" x14ac:dyDescent="0.25">
      <c r="B58" s="208"/>
      <c r="C58" s="227"/>
      <c r="D58" s="227"/>
      <c r="E58" s="21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3"/>
    </row>
    <row r="59" spans="1:17" x14ac:dyDescent="0.25">
      <c r="B59" s="208"/>
      <c r="C59" s="227"/>
      <c r="D59" s="227"/>
      <c r="E59" s="21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3"/>
    </row>
    <row r="60" spans="1:17" x14ac:dyDescent="0.25">
      <c r="B60" s="208"/>
      <c r="C60" s="227"/>
      <c r="D60" s="227"/>
      <c r="E60" s="21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3"/>
    </row>
    <row r="61" spans="1:17" x14ac:dyDescent="0.25">
      <c r="B61" s="208"/>
      <c r="C61" s="227"/>
      <c r="D61" s="227"/>
      <c r="E61" s="21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3"/>
    </row>
    <row r="62" spans="1:17" x14ac:dyDescent="0.25">
      <c r="B62" s="208"/>
      <c r="C62" s="227"/>
      <c r="D62" s="227"/>
      <c r="E62" s="21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3"/>
    </row>
    <row r="63" spans="1:17" x14ac:dyDescent="0.25">
      <c r="B63" s="208"/>
      <c r="C63" s="227"/>
      <c r="D63" s="227"/>
      <c r="E63" s="21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3"/>
    </row>
    <row r="64" spans="1:17" x14ac:dyDescent="0.25">
      <c r="B64" s="208"/>
      <c r="C64" s="227"/>
      <c r="D64" s="227"/>
      <c r="E64" s="21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3"/>
    </row>
    <row r="65" spans="2:17" x14ac:dyDescent="0.25">
      <c r="B65" s="208"/>
      <c r="C65" s="227"/>
      <c r="D65" s="227"/>
      <c r="E65" s="21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3"/>
    </row>
    <row r="66" spans="2:17" x14ac:dyDescent="0.25">
      <c r="B66" s="208"/>
      <c r="C66" s="227"/>
      <c r="D66" s="227"/>
      <c r="E66" s="21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3"/>
    </row>
    <row r="67" spans="2:17" x14ac:dyDescent="0.25">
      <c r="B67" s="208"/>
      <c r="C67" s="227"/>
      <c r="D67" s="227"/>
      <c r="E67" s="21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3"/>
    </row>
    <row r="68" spans="2:17" x14ac:dyDescent="0.25">
      <c r="B68" s="208"/>
      <c r="C68" s="227"/>
      <c r="D68" s="227"/>
      <c r="E68" s="21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3"/>
    </row>
    <row r="69" spans="2:17" x14ac:dyDescent="0.25">
      <c r="B69" s="208"/>
      <c r="C69" s="227"/>
      <c r="D69" s="227"/>
      <c r="E69" s="21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3"/>
    </row>
    <row r="70" spans="2:17" x14ac:dyDescent="0.25">
      <c r="B70" s="215"/>
      <c r="C70" s="229"/>
      <c r="D70" s="229"/>
      <c r="E70" s="217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5"/>
    </row>
  </sheetData>
  <sheetProtection algorithmName="SHA-512" hashValue="ZM7DiiiRalVHxlfNC9spRBlynXts6cJt4dDp0KL/AK6PXW4/e0S3zuUusNH98OAWt7KMnxB5PBblZsf9xCySZQ==" saltValue="OzPWh9UEBhCQCJ4pz7teA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3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22" customFormat="1" ht="20.100000000000001" customHeight="1" x14ac:dyDescent="0.25">
      <c r="B2" s="124"/>
      <c r="C2" s="125" t="s">
        <v>96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20" s="127" customFormat="1" ht="24" customHeight="1" x14ac:dyDescent="0.25">
      <c r="B3" s="98"/>
      <c r="C3" s="107" t="s">
        <v>88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S3" s="128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17" t="s">
        <v>9</v>
      </c>
      <c r="C5" s="67" t="s">
        <v>79</v>
      </c>
      <c r="D5" s="22"/>
      <c r="E5" s="8"/>
      <c r="F5" s="8"/>
      <c r="G5" s="68" t="s">
        <v>2</v>
      </c>
      <c r="H5" s="69"/>
      <c r="I5" s="69"/>
      <c r="J5" s="69"/>
      <c r="K5" s="70"/>
      <c r="L5" s="8"/>
      <c r="M5" s="68" t="s">
        <v>3</v>
      </c>
      <c r="N5" s="69"/>
      <c r="O5" s="69"/>
      <c r="P5" s="69"/>
      <c r="Q5" s="70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60" t="s">
        <v>0</v>
      </c>
      <c r="C7" s="61" t="s">
        <v>11</v>
      </c>
      <c r="D7" s="61" t="s">
        <v>7</v>
      </c>
      <c r="E7" s="62" t="s">
        <v>1</v>
      </c>
      <c r="F7" s="63"/>
      <c r="G7" s="60" t="s">
        <v>6</v>
      </c>
      <c r="H7" s="64" t="s">
        <v>4</v>
      </c>
      <c r="I7" s="64" t="s">
        <v>5</v>
      </c>
      <c r="J7" s="64" t="s">
        <v>90</v>
      </c>
      <c r="K7" s="65" t="s">
        <v>91</v>
      </c>
      <c r="L7" s="63"/>
      <c r="M7" s="60" t="s">
        <v>6</v>
      </c>
      <c r="N7" s="64" t="s">
        <v>4</v>
      </c>
      <c r="O7" s="64" t="s">
        <v>5</v>
      </c>
      <c r="P7" s="64" t="s">
        <v>90</v>
      </c>
      <c r="Q7" s="65" t="s">
        <v>91</v>
      </c>
      <c r="R7" s="17"/>
    </row>
    <row r="8" spans="1:20" x14ac:dyDescent="0.25">
      <c r="A8" s="3"/>
      <c r="B8" s="168">
        <f>IFERROR(IF(LEN(INDEX(Metrics!$B$6:$E$26,ROW($A8)-ROW($A$7),MATCH(B$7,Metrics!$B$5:$E$5,0)))=0,"",INDEX(Metrics!$B$6:$E$26,ROW($A8)-ROW($A$7),MATCH(B$7,Metrics!$B$5:$E$5,0))),"")</f>
        <v>101</v>
      </c>
      <c r="C8" s="194" t="str">
        <f>IFERROR(IF(LEN(INDEX(Metrics!$B$6:$E$26,ROW($A8)-ROW($A$7),MATCH(C$7,Metrics!$B$5:$E$5,0)))=0,"",INDEX(Metrics!$B$6:$E$26,ROW($A8)-ROW($A$7),MATCH(C$7,Metrics!$B$5:$E$5,0))),"")</f>
        <v>Customers</v>
      </c>
      <c r="D8" s="194" t="str">
        <f>IFERROR(IF(LEN(INDEX(Metrics!$B$6:$E$26,ROW($A8)-ROW($A$7),MATCH(D$7,Metrics!$B$5:$E$5,0)))=0,"",INDEX(Metrics!$B$6:$E$26,ROW($A8)-ROW($A$7),MATCH(D$7,Metrics!$B$5:$E$5,0))),"")</f>
        <v>Net Promoter Score</v>
      </c>
      <c r="E8" s="174" t="str">
        <f>IFERROR(IF(LEN(INDEX(Metrics!$B$6:$E$26,ROW($A8)-ROW($A$7),MATCH(E$7,Metrics!$B$5:$E$5,0)))=0,"",INDEX(Metrics!$B$6:$E$26,ROW($A8)-ROW($A$7),MATCH(E$7,Metrics!$B$5:$E$5,0))),"")</f>
        <v>Points</v>
      </c>
      <c r="F8" s="55"/>
      <c r="G8" s="160">
        <f>IFERROR(IF(D8="","",IF(LEN(INDEX(PY_Actual!$F$6:$Q$26,MATCH(Monthly_Analysis!$D8,PY_Actual!$D$6:$D$26,0),MATCH(Calc!$L$11,PY_Actual!$F$5:$Q$5,0)))=0,"",INDEX(PY_Actual!$F$6:$Q$26,MATCH(Monthly_Analysis!$D8,PY_Actual!$D$6:$D$26,0),MATCH(Calc!$L$11,PY_Actual!$F$5:$Q$5,0)))),"")</f>
        <v>4.4328798254186506</v>
      </c>
      <c r="H8" s="161">
        <f>IFERROR(IF(D8="","",IF(LEN(INDEX(CY_Target!$F$6:$Q$26,MATCH(Monthly_Analysis!$D8,CY_Target!$D$6:$D$26,0),MATCH(Calc!$L$10,CY_Target!$F$5:$Q$5,0)))=0,"",INDEX(CY_Target!$F$6:$Q$26,MATCH(Monthly_Analysis!$D8,CY_Target!$D$6:$D$26,0),MATCH(Calc!$L$10,CY_Target!$F$5:$Q$5,0)))),"")</f>
        <v>5.3785608548412958</v>
      </c>
      <c r="I8" s="161">
        <f>IFERROR(IF(D8="","",IF(LEN(INDEX(CY_Actual!$F$6:$Q$26,MATCH(Monthly_Analysis!$D8,CY_Actual!$D$6:$D$26,0),MATCH(Calc!$L$10,CY_Actual!$F$5:$Q$5,0)))=0,"",INDEX(CY_Actual!$F$6:$Q$26,MATCH(Monthly_Analysis!$D8,CY_Actual!$D$6:$D$26,0),MATCH(Calc!$L$10,CY_Actual!$F$5:$Q$5,0)))),"")</f>
        <v>5.8697477381160974</v>
      </c>
      <c r="J8" s="170">
        <f>IFERROR(IF(OR(LEN($D8)=0,LEN(G8)=0,LEN(I8)=0),"",IF(INDEX(Metrics!$F$6:$F$26,MATCH(Monthly_Analysis!$B8,Metrics!$B$6:$B$26,0))=Calc!$L$7,G8/I8*100,I8/G8*100)),100)</f>
        <v>132.41387019919372</v>
      </c>
      <c r="K8" s="171">
        <f>IFERROR(IF(OR(LEN($D8)=0,LEN(H8)=0,LEN(I8)=0),"",IF(INDEX(Metrics!$F$6:$F$26,MATCH(Monthly_Analysis!$B8,Metrics!$B$6:$B$26,0))=Calc!$L$7,H8/I8*100,I8/H8*100)),100)</f>
        <v>109.1323106037311</v>
      </c>
      <c r="L8" s="66"/>
      <c r="M8" s="160">
        <f>IFERROR(IF(B8="","",INDEX(PY_Actual_Cumulative!$F$6:$Q$26,MATCH(Monthly_Analysis!$B8,PY_Actual_Cumulative!$B$6:$B$26,0),MATCH(Calc!$L$11,PY_Actual_Cumulative!$F$5:$Q$5,0))),"")</f>
        <v>5.0950460305895433</v>
      </c>
      <c r="N8" s="161">
        <f>IFERROR(IF(B8="","",INDEX(CY_Target_Cumulative!$F$6:$Q$26,MATCH(Monthly_Analysis!$B8,CY_Target_Cumulative!$B$6:$B$26,0),MATCH(Calc!$L$10,CY_Target_Cumulative!$F$5:$Q$5,0))),"")</f>
        <v>5.9849062297918358</v>
      </c>
      <c r="O8" s="161">
        <f>IFERROR(IF(B8="","",INDEX(CY_Actual_Cumulative!$F$6:$Q$26,MATCH(Monthly_Analysis!$B8,CY_Actual_Cumulative!$B$6:$B$26,0),MATCH(Calc!$L$10,CY_Actual_Cumulative!$F$5:$Q$5,0))),"")</f>
        <v>5.908152588238849</v>
      </c>
      <c r="P8" s="170">
        <f>IFERROR(IF(OR(LEN($D8)=0,LEN(M8)=0,LEN(O8)=0),"",IF(INDEX(Metrics!$F$6:$F$26,MATCH(Monthly_Analysis!$B8,Metrics!$B$6:$B$26,0))=Calc!$L$7,M8/O8*100,O8/M8*100)),100)</f>
        <v>115.95876764935178</v>
      </c>
      <c r="Q8" s="171">
        <f>IFERROR(IF(OR(LEN($D8)=0,LEN(N8)=0,LEN(O8)=0),"",IF(INDEX(Metrics!$F$6:$F$26,MATCH(Monthly_Analysis!$B8,Metrics!$B$6:$B$26,0))=Calc!$L$7,N8/O8*100,O8/N8*100)),100)</f>
        <v>98.717546464288446</v>
      </c>
      <c r="S8" s="3"/>
    </row>
    <row r="9" spans="1:20" x14ac:dyDescent="0.25">
      <c r="A9" s="3"/>
      <c r="B9" s="169">
        <f>IFERROR(IF(LEN(INDEX(Metrics!$B$6:$E$26,ROW($A9)-ROW($A$7),MATCH(B$7,Metrics!$B$5:$E$5,0)))=0,"",INDEX(Metrics!$B$6:$E$26,ROW($A9)-ROW($A$7),MATCH(B$7,Metrics!$B$5:$E$5,0))),"")</f>
        <v>102</v>
      </c>
      <c r="C9" s="195" t="str">
        <f>IFERROR(IF(LEN(INDEX(Metrics!$B$6:$E$26,ROW($A9)-ROW($A$7),MATCH(C$7,Metrics!$B$5:$E$5,0)))=0,"",INDEX(Metrics!$B$6:$E$26,ROW($A9)-ROW($A$7),MATCH(C$7,Metrics!$B$5:$E$5,0))),"")</f>
        <v>Customers</v>
      </c>
      <c r="D9" s="195" t="str">
        <f>IFERROR(IF(LEN(INDEX(Metrics!$B$6:$E$26,ROW($A9)-ROW($A$7),MATCH(D$7,Metrics!$B$5:$E$5,0)))=0,"",INDEX(Metrics!$B$6:$E$26,ROW($A9)-ROW($A$7),MATCH(D$7,Metrics!$B$5:$E$5,0))),"")</f>
        <v>Customer Acquisition Cost</v>
      </c>
      <c r="E9" s="175" t="str">
        <f>IFERROR(IF(LEN(INDEX(Metrics!$B$6:$E$26,ROW($A9)-ROW($A$7),MATCH(E$7,Metrics!$B$5:$E$5,0)))=0,"",INDEX(Metrics!$B$6:$E$26,ROW($A9)-ROW($A$7),MATCH(E$7,Metrics!$B$5:$E$5,0))),"")</f>
        <v>USD</v>
      </c>
      <c r="F9" s="55"/>
      <c r="G9" s="141">
        <f>IFERROR(IF(D9="","",IF(LEN(INDEX(PY_Actual!$F$6:$Q$26,MATCH(Monthly_Analysis!$D9,PY_Actual!$D$6:$D$26,0),MATCH(Calc!$L$11,PY_Actual!$F$5:$Q$5,0)))=0,"",INDEX(PY_Actual!$F$6:$Q$26,MATCH(Monthly_Analysis!$D9,PY_Actual!$D$6:$D$26,0),MATCH(Calc!$L$11,PY_Actual!$F$5:$Q$5,0)))),"")</f>
        <v>240.55158788921554</v>
      </c>
      <c r="H9" s="142">
        <f>IFERROR(IF(D9="","",IF(LEN(INDEX(CY_Target!$F$6:$Q$26,MATCH(Monthly_Analysis!$D9,CY_Target!$D$6:$D$26,0),MATCH(Calc!$L$10,CY_Target!$F$5:$Q$5,0)))=0,"",INDEX(CY_Target!$F$6:$Q$26,MATCH(Monthly_Analysis!$D9,CY_Target!$D$6:$D$26,0),MATCH(Calc!$L$10,CY_Target!$F$5:$Q$5,0)))),"")</f>
        <v>216.66410277582472</v>
      </c>
      <c r="I9" s="142">
        <f>IFERROR(IF(D9="","",IF(LEN(INDEX(CY_Actual!$F$6:$Q$26,MATCH(Monthly_Analysis!$D9,CY_Actual!$D$6:$D$26,0),MATCH(Calc!$L$10,CY_Actual!$F$5:$Q$5,0)))=0,"",INDEX(CY_Actual!$F$6:$Q$26,MATCH(Monthly_Analysis!$D9,CY_Actual!$D$6:$D$26,0),MATCH(Calc!$L$10,CY_Actual!$F$5:$Q$5,0)))),"")</f>
        <v>240.25441883136003</v>
      </c>
      <c r="J9" s="172">
        <f>IFERROR(IF(OR(LEN($D9)=0,LEN(G9)=0,LEN(I9)=0),"",IF(INDEX(Metrics!$F$6:$F$26,MATCH(Monthly_Analysis!$B9,Metrics!$B$6:$B$26,0))=Calc!$L$7,G9/I9*100,I9/G9*100)),100)</f>
        <v>100.12368932038835</v>
      </c>
      <c r="K9" s="173">
        <f>IFERROR(IF(OR(LEN($D9)=0,LEN(H9)=0,LEN(I9)=0),"",IF(INDEX(Metrics!$F$6:$F$26,MATCH(Monthly_Analysis!$B9,Metrics!$B$6:$B$26,0))=Calc!$L$7,H9/I9*100,I9/H9*100)),100)</f>
        <v>90.181110436893192</v>
      </c>
      <c r="L9" s="66"/>
      <c r="M9" s="141">
        <f>IFERROR(IF(B9="","",INDEX(PY_Actual_Cumulative!$F$6:$Q$26,MATCH(Monthly_Analysis!$B9,PY_Actual_Cumulative!$B$6:$B$26,0),MATCH(Calc!$L$11,PY_Actual_Cumulative!$F$5:$Q$5,0))),"")</f>
        <v>260.64828688266556</v>
      </c>
      <c r="N9" s="142">
        <f>IFERROR(IF(B9="","",INDEX(CY_Target_Cumulative!$F$6:$Q$26,MATCH(Monthly_Analysis!$B9,CY_Target_Cumulative!$B$6:$B$26,0),MATCH(Calc!$L$10,CY_Target_Cumulative!$F$5:$Q$5,0))),"")</f>
        <v>226.25857965117379</v>
      </c>
      <c r="O9" s="142">
        <f>IFERROR(IF(B9="","",INDEX(CY_Actual_Cumulative!$F$6:$Q$26,MATCH(Monthly_Analysis!$B9,CY_Actual_Cumulative!$B$6:$B$26,0),MATCH(Calc!$L$10,CY_Actual_Cumulative!$F$5:$Q$5,0))),"")</f>
        <v>245.94005131584004</v>
      </c>
      <c r="P9" s="172">
        <f>IFERROR(IF(OR(LEN($D9)=0,LEN(M9)=0,LEN(O9)=0),"",IF(INDEX(Metrics!$F$6:$F$26,MATCH(Monthly_Analysis!$B9,Metrics!$B$6:$B$26,0))=Calc!$L$7,M9/O9*100,O9/M9*100)),100)</f>
        <v>105.98041493775936</v>
      </c>
      <c r="Q9" s="173">
        <f>IFERROR(IF(OR(LEN($D9)=0,LEN(N9)=0,LEN(O9)=0),"",IF(INDEX(Metrics!$F$6:$F$26,MATCH(Monthly_Analysis!$B9,Metrics!$B$6:$B$26,0))=Calc!$L$7,N9/O9*100,O9/N9*100)),100)</f>
        <v>91.997451590594736</v>
      </c>
      <c r="S9" s="3"/>
    </row>
    <row r="10" spans="1:20" x14ac:dyDescent="0.25">
      <c r="A10" s="3"/>
      <c r="B10" s="169">
        <f>IFERROR(IF(LEN(INDEX(Metrics!$B$6:$E$26,ROW($A10)-ROW($A$7),MATCH(B$7,Metrics!$B$5:$E$5,0)))=0,"",INDEX(Metrics!$B$6:$E$26,ROW($A10)-ROW($A$7),MATCH(B$7,Metrics!$B$5:$E$5,0))),"")</f>
        <v>103</v>
      </c>
      <c r="C10" s="195" t="str">
        <f>IFERROR(IF(LEN(INDEX(Metrics!$B$6:$E$26,ROW($A10)-ROW($A$7),MATCH(C$7,Metrics!$B$5:$E$5,0)))=0,"",INDEX(Metrics!$B$6:$E$26,ROW($A10)-ROW($A$7),MATCH(C$7,Metrics!$B$5:$E$5,0))),"")</f>
        <v>Customers</v>
      </c>
      <c r="D10" s="195" t="str">
        <f>IFERROR(IF(LEN(INDEX(Metrics!$B$6:$E$26,ROW($A10)-ROW($A$7),MATCH(D$7,Metrics!$B$5:$E$5,0)))=0,"",INDEX(Metrics!$B$6:$E$26,ROW($A10)-ROW($A$7),MATCH(D$7,Metrics!$B$5:$E$5,0))),"")</f>
        <v>Customer Lifetime Value</v>
      </c>
      <c r="E10" s="175" t="str">
        <f>IFERROR(IF(LEN(INDEX(Metrics!$B$6:$E$26,ROW($A10)-ROW($A$7),MATCH(E$7,Metrics!$B$5:$E$5,0)))=0,"",INDEX(Metrics!$B$6:$E$26,ROW($A10)-ROW($A$7),MATCH(E$7,Metrics!$B$5:$E$5,0))),"")</f>
        <v>USD</v>
      </c>
      <c r="F10" s="55"/>
      <c r="G10" s="141">
        <f>IFERROR(IF(D10="","",IF(LEN(INDEX(PY_Actual!$F$6:$Q$26,MATCH(Monthly_Analysis!$D10,PY_Actual!$D$6:$D$26,0),MATCH(Calc!$L$11,PY_Actual!$F$5:$Q$5,0)))=0,"",INDEX(PY_Actual!$F$6:$Q$26,MATCH(Monthly_Analysis!$D10,PY_Actual!$D$6:$D$26,0),MATCH(Calc!$L$11,PY_Actual!$F$5:$Q$5,0)))),"")</f>
        <v>1627.33725</v>
      </c>
      <c r="H10" s="142">
        <f>IFERROR(IF(D10="","",IF(LEN(INDEX(CY_Target!$F$6:$Q$26,MATCH(Monthly_Analysis!$D10,CY_Target!$D$6:$D$26,0),MATCH(Calc!$L$10,CY_Target!$F$5:$Q$5,0)))=0,"",INDEX(CY_Target!$F$6:$Q$26,MATCH(Monthly_Analysis!$D10,CY_Target!$D$6:$D$26,0),MATCH(Calc!$L$10,CY_Target!$F$5:$Q$5,0)))),"")</f>
        <v>1824.4775340000006</v>
      </c>
      <c r="I10" s="142">
        <f>IFERROR(IF(D10="","",IF(LEN(INDEX(CY_Actual!$F$6:$Q$26,MATCH(Monthly_Analysis!$D10,CY_Actual!$D$6:$D$26,0),MATCH(Calc!$L$10,CY_Actual!$F$5:$Q$5,0)))=0,"",INDEX(CY_Actual!$F$6:$Q$26,MATCH(Monthly_Analysis!$D10,CY_Actual!$D$6:$D$26,0),MATCH(Calc!$L$10,CY_Actual!$F$5:$Q$5,0)))),"")</f>
        <v>1667.1554900000001</v>
      </c>
      <c r="J10" s="172">
        <f>IFERROR(IF(OR(LEN($D10)=0,LEN(G10)=0,LEN(I10)=0),"",IF(INDEX(Metrics!$F$6:$F$26,MATCH(Monthly_Analysis!$B10,Metrics!$B$6:$B$26,0))=Calc!$L$7,G10/I10*100,I10/G10*100)),100)</f>
        <v>102.44683393070491</v>
      </c>
      <c r="K10" s="173">
        <f>IFERROR(IF(OR(LEN($D10)=0,LEN(H10)=0,LEN(I10)=0),"",IF(INDEX(Metrics!$F$6:$F$26,MATCH(Monthly_Analysis!$B10,Metrics!$B$6:$B$26,0))=Calc!$L$7,H10/I10*100,I10/H10*100)),100)</f>
        <v>91.377145452973252</v>
      </c>
      <c r="L10" s="66"/>
      <c r="M10" s="141">
        <f>IFERROR(IF(B10="","",INDEX(PY_Actual_Cumulative!$F$6:$Q$26,MATCH(Monthly_Analysis!$B10,PY_Actual_Cumulative!$B$6:$B$26,0),MATCH(Calc!$L$11,PY_Actual_Cumulative!$F$5:$Q$5,0))),"")</f>
        <v>1598.3818125000003</v>
      </c>
      <c r="N10" s="142">
        <f>IFERROR(IF(B10="","",INDEX(CY_Target_Cumulative!$F$6:$Q$26,MATCH(Monthly_Analysis!$B10,CY_Target_Cumulative!$B$6:$B$26,0),MATCH(Calc!$L$10,CY_Target_Cumulative!$F$5:$Q$5,0))),"")</f>
        <v>1696.4258960000004</v>
      </c>
      <c r="O10" s="142">
        <f>IFERROR(IF(B10="","",INDEX(CY_Actual_Cumulative!$F$6:$Q$26,MATCH(Monthly_Analysis!$B10,CY_Actual_Cumulative!$B$6:$B$26,0),MATCH(Calc!$L$10,CY_Actual_Cumulative!$F$5:$Q$5,0))),"")</f>
        <v>1737.3512475000002</v>
      </c>
      <c r="P10" s="172">
        <f>IFERROR(IF(OR(LEN($D10)=0,LEN(M10)=0,LEN(O10)=0),"",IF(INDEX(Metrics!$F$6:$F$26,MATCH(Monthly_Analysis!$B10,Metrics!$B$6:$B$26,0))=Calc!$L$7,M10/O10*100,O10/M10*100)),100)</f>
        <v>108.69438290108171</v>
      </c>
      <c r="Q10" s="173">
        <f>IFERROR(IF(OR(LEN($D10)=0,LEN(N10)=0,LEN(O10)=0),"",IF(INDEX(Metrics!$F$6:$F$26,MATCH(Monthly_Analysis!$B10,Metrics!$B$6:$B$26,0))=Calc!$L$7,N10/O10*100,O10/N10*100)),100)</f>
        <v>102.41244557728679</v>
      </c>
      <c r="S10" s="3"/>
    </row>
    <row r="11" spans="1:20" x14ac:dyDescent="0.25">
      <c r="A11" s="3"/>
      <c r="B11" s="169">
        <f>IFERROR(IF(LEN(INDEX(Metrics!$B$6:$E$26,ROW($A11)-ROW($A$7),MATCH(B$7,Metrics!$B$5:$E$5,0)))=0,"",INDEX(Metrics!$B$6:$E$26,ROW($A11)-ROW($A$7),MATCH(B$7,Metrics!$B$5:$E$5,0))),"")</f>
        <v>104</v>
      </c>
      <c r="C11" s="195" t="str">
        <f>IFERROR(IF(LEN(INDEX(Metrics!$B$6:$E$26,ROW($A11)-ROW($A$7),MATCH(C$7,Metrics!$B$5:$E$5,0)))=0,"",INDEX(Metrics!$B$6:$E$26,ROW($A11)-ROW($A$7),MATCH(C$7,Metrics!$B$5:$E$5,0))),"")</f>
        <v>Customers</v>
      </c>
      <c r="D11" s="195" t="str">
        <f>IFERROR(IF(LEN(INDEX(Metrics!$B$6:$E$26,ROW($A11)-ROW($A$7),MATCH(D$7,Metrics!$B$5:$E$5,0)))=0,"",INDEX(Metrics!$B$6:$E$26,ROW($A11)-ROW($A$7),MATCH(D$7,Metrics!$B$5:$E$5,0))),"")</f>
        <v>Avg. Customer Profitability</v>
      </c>
      <c r="E11" s="175" t="str">
        <f>IFERROR(IF(LEN(INDEX(Metrics!$B$6:$E$26,ROW($A11)-ROW($A$7),MATCH(E$7,Metrics!$B$5:$E$5,0)))=0,"",INDEX(Metrics!$B$6:$E$26,ROW($A11)-ROW($A$7),MATCH(E$7,Metrics!$B$5:$E$5,0))),"")</f>
        <v>USD</v>
      </c>
      <c r="F11" s="55"/>
      <c r="G11" s="141">
        <f>IFERROR(IF(D11="","",IF(LEN(INDEX(PY_Actual!$F$6:$Q$26,MATCH(Monthly_Analysis!$D11,PY_Actual!$D$6:$D$26,0),MATCH(Calc!$L$11,PY_Actual!$F$5:$Q$5,0)))=0,"",INDEX(PY_Actual!$F$6:$Q$26,MATCH(Monthly_Analysis!$D11,PY_Actual!$D$6:$D$26,0),MATCH(Calc!$L$11,PY_Actual!$F$5:$Q$5,0)))),"")</f>
        <v>28</v>
      </c>
      <c r="H11" s="142">
        <f>IFERROR(IF(D11="","",IF(LEN(INDEX(CY_Target!$F$6:$Q$26,MATCH(Monthly_Analysis!$D11,CY_Target!$D$6:$D$26,0),MATCH(Calc!$L$10,CY_Target!$F$5:$Q$5,0)))=0,"",INDEX(CY_Target!$F$6:$Q$26,MATCH(Monthly_Analysis!$D11,CY_Target!$D$6:$D$26,0),MATCH(Calc!$L$10,CY_Target!$F$5:$Q$5,0)))),"")</f>
        <v>24</v>
      </c>
      <c r="I11" s="142">
        <f>IFERROR(IF(D11="","",IF(LEN(INDEX(CY_Actual!$F$6:$Q$26,MATCH(Monthly_Analysis!$D11,CY_Actual!$D$6:$D$26,0),MATCH(Calc!$L$10,CY_Actual!$F$5:$Q$5,0)))=0,"",INDEX(CY_Actual!$F$6:$Q$26,MATCH(Monthly_Analysis!$D11,CY_Actual!$D$6:$D$26,0),MATCH(Calc!$L$10,CY_Actual!$F$5:$Q$5,0)))),"")</f>
        <v>29</v>
      </c>
      <c r="J11" s="172">
        <f>IFERROR(IF(OR(LEN($D11)=0,LEN(G11)=0,LEN(I11)=0),"",IF(INDEX(Metrics!$F$6:$F$26,MATCH(Monthly_Analysis!$B11,Metrics!$B$6:$B$26,0))=Calc!$L$7,G11/I11*100,I11/G11*100)),100)</f>
        <v>103.57142857142858</v>
      </c>
      <c r="K11" s="173">
        <f>IFERROR(IF(OR(LEN($D11)=0,LEN(H11)=0,LEN(I11)=0),"",IF(INDEX(Metrics!$F$6:$F$26,MATCH(Monthly_Analysis!$B11,Metrics!$B$6:$B$26,0))=Calc!$L$7,H11/I11*100,I11/H11*100)),100)</f>
        <v>120.83333333333333</v>
      </c>
      <c r="L11" s="66"/>
      <c r="M11" s="141">
        <f>IFERROR(IF(B11="","",INDEX(PY_Actual_Cumulative!$F$6:$Q$26,MATCH(Monthly_Analysis!$B11,PY_Actual_Cumulative!$B$6:$B$26,0),MATCH(Calc!$L$11,PY_Actual_Cumulative!$F$5:$Q$5,0))),"")</f>
        <v>29.5</v>
      </c>
      <c r="N11" s="142">
        <f>IFERROR(IF(B11="","",INDEX(CY_Target_Cumulative!$F$6:$Q$26,MATCH(Monthly_Analysis!$B11,CY_Target_Cumulative!$B$6:$B$26,0),MATCH(Calc!$L$10,CY_Target_Cumulative!$F$5:$Q$5,0))),"")</f>
        <v>25.5</v>
      </c>
      <c r="O11" s="142">
        <f>IFERROR(IF(B11="","",INDEX(CY_Actual_Cumulative!$F$6:$Q$26,MATCH(Monthly_Analysis!$B11,CY_Actual_Cumulative!$B$6:$B$26,0),MATCH(Calc!$L$10,CY_Actual_Cumulative!$F$5:$Q$5,0))),"")</f>
        <v>28.75</v>
      </c>
      <c r="P11" s="172">
        <f>IFERROR(IF(OR(LEN($D11)=0,LEN(M11)=0,LEN(O11)=0),"",IF(INDEX(Metrics!$F$6:$F$26,MATCH(Monthly_Analysis!$B11,Metrics!$B$6:$B$26,0))=Calc!$L$7,M11/O11*100,O11/M11*100)),100)</f>
        <v>97.457627118644069</v>
      </c>
      <c r="Q11" s="173">
        <f>IFERROR(IF(OR(LEN($D11)=0,LEN(N11)=0,LEN(O11)=0),"",IF(INDEX(Metrics!$F$6:$F$26,MATCH(Monthly_Analysis!$B11,Metrics!$B$6:$B$26,0))=Calc!$L$7,N11/O11*100,O11/N11*100)),100)</f>
        <v>112.74509803921569</v>
      </c>
      <c r="S11" s="3"/>
    </row>
    <row r="12" spans="1:20" x14ac:dyDescent="0.25">
      <c r="A12" s="3"/>
      <c r="B12" s="169">
        <f>IFERROR(IF(LEN(INDEX(Metrics!$B$6:$E$26,ROW($A12)-ROW($A$7),MATCH(B$7,Metrics!$B$5:$E$5,0)))=0,"",INDEX(Metrics!$B$6:$E$26,ROW($A12)-ROW($A$7),MATCH(B$7,Metrics!$B$5:$E$5,0))),"")</f>
        <v>105</v>
      </c>
      <c r="C12" s="195" t="str">
        <f>IFERROR(IF(LEN(INDEX(Metrics!$B$6:$E$26,ROW($A12)-ROW($A$7),MATCH(C$7,Metrics!$B$5:$E$5,0)))=0,"",INDEX(Metrics!$B$6:$E$26,ROW($A12)-ROW($A$7),MATCH(C$7,Metrics!$B$5:$E$5,0))),"")</f>
        <v>Customers</v>
      </c>
      <c r="D12" s="195" t="str">
        <f>IFERROR(IF(LEN(INDEX(Metrics!$B$6:$E$26,ROW($A12)-ROW($A$7),MATCH(D$7,Metrics!$B$5:$E$5,0)))=0,"",INDEX(Metrics!$B$6:$E$26,ROW($A12)-ROW($A$7),MATCH(D$7,Metrics!$B$5:$E$5,0))),"")</f>
        <v>Customer Retention Ratio</v>
      </c>
      <c r="E12" s="175" t="str">
        <f>IFERROR(IF(LEN(INDEX(Metrics!$B$6:$E$26,ROW($A12)-ROW($A$7),MATCH(E$7,Metrics!$B$5:$E$5,0)))=0,"",INDEX(Metrics!$B$6:$E$26,ROW($A12)-ROW($A$7),MATCH(E$7,Metrics!$B$5:$E$5,0))),"")</f>
        <v>%</v>
      </c>
      <c r="F12" s="55"/>
      <c r="G12" s="137">
        <f>IFERROR(IF(D12="","",IF(LEN(INDEX(PY_Actual!$F$6:$Q$26,MATCH(Monthly_Analysis!$D12,PY_Actual!$D$6:$D$26,0),MATCH(Calc!$L$11,PY_Actual!$F$5:$Q$5,0)))=0,"",INDEX(PY_Actual!$F$6:$Q$26,MATCH(Monthly_Analysis!$D12,PY_Actual!$D$6:$D$26,0),MATCH(Calc!$L$11,PY_Actual!$F$5:$Q$5,0)))),"")</f>
        <v>0.25165597473230727</v>
      </c>
      <c r="H12" s="138">
        <f>IFERROR(IF(D12="","",IF(LEN(INDEX(CY_Target!$F$6:$Q$26,MATCH(Monthly_Analysis!$D12,CY_Target!$D$6:$D$26,0),MATCH(Calc!$L$10,CY_Target!$F$5:$Q$5,0)))=0,"",INDEX(CY_Target!$F$6:$Q$26,MATCH(Monthly_Analysis!$D12,CY_Target!$D$6:$D$26,0),MATCH(Calc!$L$10,CY_Target!$F$5:$Q$5,0)))),"")</f>
        <v>0.24310861193640224</v>
      </c>
      <c r="I12" s="138">
        <f>IFERROR(IF(D12="","",IF(LEN(INDEX(CY_Actual!$F$6:$Q$26,MATCH(Monthly_Analysis!$D12,CY_Actual!$D$6:$D$26,0),MATCH(Calc!$L$10,CY_Actual!$F$5:$Q$5,0)))=0,"",INDEX(CY_Actual!$F$6:$Q$26,MATCH(Monthly_Analysis!$D12,CY_Actual!$D$6:$D$26,0),MATCH(Calc!$L$10,CY_Actual!$F$5:$Q$5,0)))),"")</f>
        <v>0.23380551414528009</v>
      </c>
      <c r="J12" s="172">
        <f>IFERROR(IF(OR(LEN($D12)=0,LEN(G12)=0,LEN(I12)=0),"",IF(INDEX(Metrics!$F$6:$F$26,MATCH(Monthly_Analysis!$B12,Metrics!$B$6:$B$26,0))=Calc!$L$7,G12/I12*100,I12/G12*100)),100)</f>
        <v>92.906800402408422</v>
      </c>
      <c r="K12" s="173">
        <f>IFERROR(IF(OR(LEN($D12)=0,LEN(H12)=0,LEN(I12)=0),"",IF(INDEX(Metrics!$F$6:$F$26,MATCH(Monthly_Analysis!$B12,Metrics!$B$6:$B$26,0))=Calc!$L$7,H12/I12*100,I12/H12*100)),100)</f>
        <v>96.173275098310441</v>
      </c>
      <c r="L12" s="66"/>
      <c r="M12" s="137">
        <f>IFERROR(IF(B12="","",INDEX(PY_Actual_Cumulative!$F$6:$Q$26,MATCH(Monthly_Analysis!$B12,PY_Actual_Cumulative!$B$6:$B$26,0),MATCH(Calc!$L$11,PY_Actual_Cumulative!$F$5:$Q$5,0))),"")</f>
        <v>0.23077600121226302</v>
      </c>
      <c r="N12" s="138">
        <f>IFERROR(IF(B12="","",INDEX(CY_Target_Cumulative!$F$6:$Q$26,MATCH(Monthly_Analysis!$B12,CY_Target_Cumulative!$B$6:$B$26,0),MATCH(Calc!$L$10,CY_Target_Cumulative!$F$5:$Q$5,0))),"")</f>
        <v>0.23611948023376036</v>
      </c>
      <c r="O12" s="138">
        <f>IFERROR(IF(B12="","",INDEX(CY_Actual_Cumulative!$F$6:$Q$26,MATCH(Monthly_Analysis!$B12,CY_Actual_Cumulative!$B$6:$B$26,0),MATCH(Calc!$L$10,CY_Actual_Cumulative!$F$5:$Q$5,0))),"")</f>
        <v>0.22785167317098673</v>
      </c>
      <c r="P12" s="172">
        <f>IFERROR(IF(OR(LEN($D12)=0,LEN(M12)=0,LEN(O12)=0),"",IF(INDEX(Metrics!$F$6:$F$26,MATCH(Monthly_Analysis!$B12,Metrics!$B$6:$B$26,0))=Calc!$L$7,M12/O12*100,O12/M12*100)),100)</f>
        <v>98.732828359138367</v>
      </c>
      <c r="Q12" s="173">
        <f>IFERROR(IF(OR(LEN($D12)=0,LEN(N12)=0,LEN(O12)=0),"",IF(INDEX(Metrics!$F$6:$F$26,MATCH(Monthly_Analysis!$B12,Metrics!$B$6:$B$26,0))=Calc!$L$7,N12/O12*100,O12/N12*100)),100)</f>
        <v>96.498464652476599</v>
      </c>
      <c r="S12" s="3"/>
    </row>
    <row r="13" spans="1:20" x14ac:dyDescent="0.25">
      <c r="A13" s="3"/>
      <c r="B13" s="169">
        <f>IFERROR(IF(LEN(INDEX(Metrics!$B$6:$E$26,ROW($A13)-ROW($A$7),MATCH(B$7,Metrics!$B$5:$E$5,0)))=0,"",INDEX(Metrics!$B$6:$E$26,ROW($A13)-ROW($A$7),MATCH(B$7,Metrics!$B$5:$E$5,0))),"")</f>
        <v>106</v>
      </c>
      <c r="C13" s="195" t="str">
        <f>IFERROR(IF(LEN(INDEX(Metrics!$B$6:$E$26,ROW($A13)-ROW($A$7),MATCH(C$7,Metrics!$B$5:$E$5,0)))=0,"",INDEX(Metrics!$B$6:$E$26,ROW($A13)-ROW($A$7),MATCH(C$7,Metrics!$B$5:$E$5,0))),"")</f>
        <v>Customers</v>
      </c>
      <c r="D13" s="195" t="str">
        <f>IFERROR(IF(LEN(INDEX(Metrics!$B$6:$E$26,ROW($A13)-ROW($A$7),MATCH(D$7,Metrics!$B$5:$E$5,0)))=0,"",INDEX(Metrics!$B$6:$E$26,ROW($A13)-ROW($A$7),MATCH(D$7,Metrics!$B$5:$E$5,0))),"")</f>
        <v>Conversion Rate</v>
      </c>
      <c r="E13" s="175" t="str">
        <f>IFERROR(IF(LEN(INDEX(Metrics!$B$6:$E$26,ROW($A13)-ROW($A$7),MATCH(E$7,Metrics!$B$5:$E$5,0)))=0,"",INDEX(Metrics!$B$6:$E$26,ROW($A13)-ROW($A$7),MATCH(E$7,Metrics!$B$5:$E$5,0))),"")</f>
        <v>%</v>
      </c>
      <c r="F13" s="55"/>
      <c r="G13" s="137">
        <f>IFERROR(IF(D13="","",IF(LEN(INDEX(PY_Actual!$F$6:$Q$26,MATCH(Monthly_Analysis!$D13,PY_Actual!$D$6:$D$26,0),MATCH(Calc!$L$11,PY_Actual!$F$5:$Q$5,0)))=0,"",INDEX(PY_Actual!$F$6:$Q$26,MATCH(Monthly_Analysis!$D13,PY_Actual!$D$6:$D$26,0),MATCH(Calc!$L$11,PY_Actual!$F$5:$Q$5,0)))),"")</f>
        <v>0.15947562246733829</v>
      </c>
      <c r="H13" s="138">
        <f>IFERROR(IF(D13="","",IF(LEN(INDEX(CY_Target!$F$6:$Q$26,MATCH(Monthly_Analysis!$D13,CY_Target!$D$6:$D$26,0),MATCH(Calc!$L$10,CY_Target!$F$5:$Q$5,0)))=0,"",INDEX(CY_Target!$F$6:$Q$26,MATCH(Monthly_Analysis!$D13,CY_Target!$D$6:$D$26,0),MATCH(Calc!$L$10,CY_Target!$F$5:$Q$5,0)))),"")</f>
        <v>0.19788504136069948</v>
      </c>
      <c r="I13" s="138">
        <f>IFERROR(IF(D13="","",IF(LEN(INDEX(CY_Actual!$F$6:$Q$26,MATCH(Monthly_Analysis!$D13,CY_Actual!$D$6:$D$26,0),MATCH(Calc!$L$10,CY_Actual!$F$5:$Q$5,0)))=0,"",INDEX(CY_Actual!$F$6:$Q$26,MATCH(Monthly_Analysis!$D13,CY_Actual!$D$6:$D$26,0),MATCH(Calc!$L$10,CY_Actual!$F$5:$Q$5,0)))),"")</f>
        <v>0.18704441131622407</v>
      </c>
      <c r="J13" s="172">
        <f>IFERROR(IF(OR(LEN($D13)=0,LEN(G13)=0,LEN(I13)=0),"",IF(INDEX(Metrics!$F$6:$F$26,MATCH(Monthly_Analysis!$B13,Metrics!$B$6:$B$26,0))=Calc!$L$7,G13/I13*100,I13/G13*100)),100)</f>
        <v>117.28714923469387</v>
      </c>
      <c r="K13" s="173">
        <f>IFERROR(IF(OR(LEN($D13)=0,LEN(H13)=0,LEN(I13)=0),"",IF(INDEX(Metrics!$F$6:$F$26,MATCH(Monthly_Analysis!$B13,Metrics!$B$6:$B$26,0))=Calc!$L$7,H13/I13*100,I13/H13*100)),100)</f>
        <v>94.521753655590672</v>
      </c>
      <c r="L13" s="66"/>
      <c r="M13" s="137">
        <f>IFERROR(IF(B13="","",INDEX(PY_Actual_Cumulative!$F$6:$Q$26,MATCH(Monthly_Analysis!$B13,PY_Actual_Cumulative!$B$6:$B$26,0),MATCH(Calc!$L$11,PY_Actual_Cumulative!$F$5:$Q$5,0))),"")</f>
        <v>0.16707252490523994</v>
      </c>
      <c r="N13" s="138">
        <f>IFERROR(IF(B13="","",INDEX(CY_Target_Cumulative!$F$6:$Q$26,MATCH(Monthly_Analysis!$B13,CY_Target_Cumulative!$B$6:$B$26,0),MATCH(Calc!$L$10,CY_Target_Cumulative!$F$5:$Q$5,0))),"")</f>
        <v>0.19228045413261868</v>
      </c>
      <c r="O13" s="138">
        <f>IFERROR(IF(B13="","",INDEX(CY_Actual_Cumulative!$F$6:$Q$26,MATCH(Monthly_Analysis!$B13,CY_Actual_Cumulative!$B$6:$B$26,0),MATCH(Calc!$L$10,CY_Actual_Cumulative!$F$5:$Q$5,0))),"")</f>
        <v>0.18228133853678941</v>
      </c>
      <c r="P13" s="172">
        <f>IFERROR(IF(OR(LEN($D13)=0,LEN(M13)=0,LEN(O13)=0),"",IF(INDEX(Metrics!$F$6:$F$26,MATCH(Monthly_Analysis!$B13,Metrics!$B$6:$B$26,0))=Calc!$L$7,M13/O13*100,O13/M13*100)),100)</f>
        <v>109.10312071968482</v>
      </c>
      <c r="Q13" s="173">
        <f>IFERROR(IF(OR(LEN($D13)=0,LEN(N13)=0,LEN(O13)=0),"",IF(INDEX(Metrics!$F$6:$F$26,MATCH(Monthly_Analysis!$B13,Metrics!$B$6:$B$26,0))=Calc!$L$7,N13/O13*100,O13/N13*100)),100)</f>
        <v>94.799723330727758</v>
      </c>
      <c r="S13" s="3"/>
    </row>
    <row r="14" spans="1:20" x14ac:dyDescent="0.25">
      <c r="A14" s="3"/>
      <c r="B14" s="169">
        <f>IFERROR(IF(LEN(INDEX(Metrics!$B$6:$E$26,ROW($A14)-ROW($A$7),MATCH(B$7,Metrics!$B$5:$E$5,0)))=0,"",INDEX(Metrics!$B$6:$E$26,ROW($A14)-ROW($A$7),MATCH(B$7,Metrics!$B$5:$E$5,0))),"")</f>
        <v>107</v>
      </c>
      <c r="C14" s="195" t="str">
        <f>IFERROR(IF(LEN(INDEX(Metrics!$B$6:$E$26,ROW($A14)-ROW($A$7),MATCH(C$7,Metrics!$B$5:$E$5,0)))=0,"",INDEX(Metrics!$B$6:$E$26,ROW($A14)-ROW($A$7),MATCH(C$7,Metrics!$B$5:$E$5,0))),"")</f>
        <v>Customers</v>
      </c>
      <c r="D14" s="195" t="str">
        <f>IFERROR(IF(LEN(INDEX(Metrics!$B$6:$E$26,ROW($A14)-ROW($A$7),MATCH(D$7,Metrics!$B$5:$E$5,0)))=0,"",INDEX(Metrics!$B$6:$E$26,ROW($A14)-ROW($A$7),MATCH(D$7,Metrics!$B$5:$E$5,0))),"")</f>
        <v>Sales Realization</v>
      </c>
      <c r="E14" s="175" t="str">
        <f>IFERROR(IF(LEN(INDEX(Metrics!$B$6:$E$26,ROW($A14)-ROW($A$7),MATCH(E$7,Metrics!$B$5:$E$5,0)))=0,"",INDEX(Metrics!$B$6:$E$26,ROW($A14)-ROW($A$7),MATCH(E$7,Metrics!$B$5:$E$5,0))),"")</f>
        <v>%</v>
      </c>
      <c r="F14" s="55"/>
      <c r="G14" s="137">
        <f>IFERROR(IF(D14="","",IF(LEN(INDEX(PY_Actual!$F$6:$Q$26,MATCH(Monthly_Analysis!$D14,PY_Actual!$D$6:$D$26,0),MATCH(Calc!$L$11,PY_Actual!$F$5:$Q$5,0)))=0,"",INDEX(PY_Actual!$F$6:$Q$26,MATCH(Monthly_Analysis!$D14,PY_Actual!$D$6:$D$26,0),MATCH(Calc!$L$11,PY_Actual!$F$5:$Q$5,0)))),"")</f>
        <v>0.92306214000000009</v>
      </c>
      <c r="H14" s="138">
        <f>IFERROR(IF(D14="","",IF(LEN(INDEX(CY_Target!$F$6:$Q$26,MATCH(Monthly_Analysis!$D14,CY_Target!$D$6:$D$26,0),MATCH(Calc!$L$10,CY_Target!$F$5:$Q$5,0)))=0,"",INDEX(CY_Target!$F$6:$Q$26,MATCH(Monthly_Analysis!$D14,CY_Target!$D$6:$D$26,0),MATCH(Calc!$L$10,CY_Target!$F$5:$Q$5,0)))),"")</f>
        <v>0.98226856000000018</v>
      </c>
      <c r="I14" s="138">
        <f>IFERROR(IF(D14="","",IF(LEN(INDEX(CY_Actual!$F$6:$Q$26,MATCH(Monthly_Analysis!$D14,CY_Actual!$D$6:$D$26,0),MATCH(Calc!$L$10,CY_Actual!$F$5:$Q$5,0)))=0,"",INDEX(CY_Actual!$F$6:$Q$26,MATCH(Monthly_Analysis!$D14,CY_Actual!$D$6:$D$26,0),MATCH(Calc!$L$10,CY_Actual!$F$5:$Q$5,0)))),"")</f>
        <v>0.86433984000000008</v>
      </c>
      <c r="J14" s="172">
        <f>IFERROR(IF(OR(LEN($D14)=0,LEN(G14)=0,LEN(I14)=0),"",IF(INDEX(Metrics!$F$6:$F$26,MATCH(Monthly_Analysis!$B14,Metrics!$B$6:$B$26,0))=Calc!$L$7,G14/I14*100,I14/G14*100)),100)</f>
        <v>93.638315617624613</v>
      </c>
      <c r="K14" s="173">
        <f>IFERROR(IF(OR(LEN($D14)=0,LEN(H14)=0,LEN(I14)=0),"",IF(INDEX(Metrics!$F$6:$F$26,MATCH(Monthly_Analysis!$B14,Metrics!$B$6:$B$26,0))=Calc!$L$7,H14/I14*100,I14/H14*100)),100)</f>
        <v>87.994248741912287</v>
      </c>
      <c r="L14" s="66"/>
      <c r="M14" s="137">
        <f>IFERROR(IF(B14="","",INDEX(PY_Actual_Cumulative!$F$6:$Q$26,MATCH(Monthly_Analysis!$B14,PY_Actual_Cumulative!$B$6:$B$26,0),MATCH(Calc!$L$11,PY_Actual_Cumulative!$F$5:$Q$5,0))),"")</f>
        <v>0.92671078500000004</v>
      </c>
      <c r="N14" s="138">
        <f>IFERROR(IF(B14="","",INDEX(CY_Target_Cumulative!$F$6:$Q$26,MATCH(Monthly_Analysis!$B14,CY_Target_Cumulative!$B$6:$B$26,0),MATCH(Calc!$L$10,CY_Target_Cumulative!$F$5:$Q$5,0))),"")</f>
        <v>0.94793153000000008</v>
      </c>
      <c r="O14" s="138">
        <f>IFERROR(IF(B14="","",INDEX(CY_Actual_Cumulative!$F$6:$Q$26,MATCH(Monthly_Analysis!$B14,CY_Actual_Cumulative!$B$6:$B$26,0),MATCH(Calc!$L$10,CY_Actual_Cumulative!$F$5:$Q$5,0))),"")</f>
        <v>0.88475296000000003</v>
      </c>
      <c r="P14" s="172">
        <f>IFERROR(IF(OR(LEN($D14)=0,LEN(M14)=0,LEN(O14)=0),"",IF(INDEX(Metrics!$F$6:$F$26,MATCH(Monthly_Analysis!$B14,Metrics!$B$6:$B$26,0))=Calc!$L$7,M14/O14*100,O14/M14*100)),100)</f>
        <v>95.472392716353255</v>
      </c>
      <c r="Q14" s="173">
        <f>IFERROR(IF(OR(LEN($D14)=0,LEN(N14)=0,LEN(O14)=0),"",IF(INDEX(Metrics!$F$6:$F$26,MATCH(Monthly_Analysis!$B14,Metrics!$B$6:$B$26,0))=Calc!$L$7,N14/O14*100,O14/N14*100)),100)</f>
        <v>93.335112505435916</v>
      </c>
      <c r="S14" s="3"/>
    </row>
    <row r="15" spans="1:20" x14ac:dyDescent="0.25">
      <c r="A15" s="3"/>
      <c r="B15" s="169">
        <f>IFERROR(IF(LEN(INDEX(Metrics!$B$6:$E$26,ROW($A15)-ROW($A$7),MATCH(B$7,Metrics!$B$5:$E$5,0)))=0,"",INDEX(Metrics!$B$6:$E$26,ROW($A15)-ROW($A$7),MATCH(B$7,Metrics!$B$5:$E$5,0))),"")</f>
        <v>108</v>
      </c>
      <c r="C15" s="195" t="str">
        <f>IFERROR(IF(LEN(INDEX(Metrics!$B$6:$E$26,ROW($A15)-ROW($A$7),MATCH(C$7,Metrics!$B$5:$E$5,0)))=0,"",INDEX(Metrics!$B$6:$E$26,ROW($A15)-ROW($A$7),MATCH(C$7,Metrics!$B$5:$E$5,0))),"")</f>
        <v>Customers</v>
      </c>
      <c r="D15" s="195" t="str">
        <f>IFERROR(IF(LEN(INDEX(Metrics!$B$6:$E$26,ROW($A15)-ROW($A$7),MATCH(D$7,Metrics!$B$5:$E$5,0)))=0,"",INDEX(Metrics!$B$6:$E$26,ROW($A15)-ROW($A$7),MATCH(D$7,Metrics!$B$5:$E$5,0))),"")</f>
        <v>Relative Market Share</v>
      </c>
      <c r="E15" s="175" t="str">
        <f>IFERROR(IF(LEN(INDEX(Metrics!$B$6:$E$26,ROW($A15)-ROW($A$7),MATCH(E$7,Metrics!$B$5:$E$5,0)))=0,"",INDEX(Metrics!$B$6:$E$26,ROW($A15)-ROW($A$7),MATCH(E$7,Metrics!$B$5:$E$5,0))),"")</f>
        <v>%</v>
      </c>
      <c r="F15" s="55"/>
      <c r="G15" s="137">
        <f>IFERROR(IF(D15="","",IF(LEN(INDEX(PY_Actual!$F$6:$Q$26,MATCH(Monthly_Analysis!$D15,PY_Actual!$D$6:$D$26,0),MATCH(Calc!$L$11,PY_Actual!$F$5:$Q$5,0)))=0,"",INDEX(PY_Actual!$F$6:$Q$26,MATCH(Monthly_Analysis!$D15,PY_Actual!$D$6:$D$26,0),MATCH(Calc!$L$11,PY_Actual!$F$5:$Q$5,0)))),"")</f>
        <v>0.13209066792177507</v>
      </c>
      <c r="H15" s="138">
        <f>IFERROR(IF(D15="","",IF(LEN(INDEX(CY_Target!$F$6:$Q$26,MATCH(Monthly_Analysis!$D15,CY_Target!$D$6:$D$26,0),MATCH(Calc!$L$10,CY_Target!$F$5:$Q$5,0)))=0,"",INDEX(CY_Target!$F$6:$Q$26,MATCH(Monthly_Analysis!$D15,CY_Target!$D$6:$D$26,0),MATCH(Calc!$L$10,CY_Target!$F$5:$Q$5,0)))),"")</f>
        <v>0.12117489380476588</v>
      </c>
      <c r="I15" s="138">
        <f>IFERROR(IF(D15="","",IF(LEN(INDEX(CY_Actual!$F$6:$Q$26,MATCH(Monthly_Analysis!$D15,CY_Actual!$D$6:$D$26,0),MATCH(Calc!$L$10,CY_Actual!$F$5:$Q$5,0)))=0,"",INDEX(CY_Actual!$F$6:$Q$26,MATCH(Monthly_Analysis!$D15,CY_Actual!$D$6:$D$26,0),MATCH(Calc!$L$10,CY_Actual!$F$5:$Q$5,0)))),"")</f>
        <v>0.14963552905297925</v>
      </c>
      <c r="J15" s="172">
        <f>IFERROR(IF(OR(LEN($D15)=0,LEN(G15)=0,LEN(I15)=0),"",IF(INDEX(Metrics!$F$6:$F$26,MATCH(Monthly_Analysis!$B15,Metrics!$B$6:$B$26,0))=Calc!$L$7,G15/I15*100,I15/G15*100)),100)</f>
        <v>113.28243804595974</v>
      </c>
      <c r="K15" s="173">
        <f>IFERROR(IF(OR(LEN($D15)=0,LEN(H15)=0,LEN(I15)=0),"",IF(INDEX(Metrics!$F$6:$F$26,MATCH(Monthly_Analysis!$B15,Metrics!$B$6:$B$26,0))=Calc!$L$7,H15/I15*100,I15/H15*100)),100)</f>
        <v>123.48723762371804</v>
      </c>
      <c r="L15" s="66"/>
      <c r="M15" s="137">
        <f>IFERROR(IF(B15="","",INDEX(PY_Actual_Cumulative!$F$6:$Q$26,MATCH(Monthly_Analysis!$B15,PY_Actual_Cumulative!$B$6:$B$26,0),MATCH(Calc!$L$11,PY_Actual_Cumulative!$F$5:$Q$5,0))),"")</f>
        <v>0.14404790701609951</v>
      </c>
      <c r="N15" s="138">
        <f>IFERROR(IF(B15="","",INDEX(CY_Target_Cumulative!$F$6:$Q$26,MATCH(Monthly_Analysis!$B15,CY_Target_Cumulative!$B$6:$B$26,0),MATCH(Calc!$L$10,CY_Target_Cumulative!$F$5:$Q$5,0))),"")</f>
        <v>0.12799288349081211</v>
      </c>
      <c r="O15" s="138">
        <f>IFERROR(IF(B15="","",INDEX(CY_Actual_Cumulative!$F$6:$Q$26,MATCH(Monthly_Analysis!$B15,CY_Actual_Cumulative!$B$6:$B$26,0),MATCH(Calc!$L$10,CY_Actual_Cumulative!$F$5:$Q$5,0))),"")</f>
        <v>0.14582507082943155</v>
      </c>
      <c r="P15" s="172">
        <f>IFERROR(IF(OR(LEN($D15)=0,LEN(M15)=0,LEN(O15)=0),"",IF(INDEX(Metrics!$F$6:$F$26,MATCH(Monthly_Analysis!$B15,Metrics!$B$6:$B$26,0))=Calc!$L$7,M15/O15*100,O15/M15*100)),100)</f>
        <v>101.23373108998621</v>
      </c>
      <c r="Q15" s="173">
        <f>IFERROR(IF(OR(LEN($D15)=0,LEN(N15)=0,LEN(O15)=0),"",IF(INDEX(Metrics!$F$6:$F$26,MATCH(Monthly_Analysis!$B15,Metrics!$B$6:$B$26,0))=Calc!$L$7,N15/O15*100,O15/N15*100)),100)</f>
        <v>113.93217095534808</v>
      </c>
      <c r="S15" s="3"/>
    </row>
    <row r="16" spans="1:20" x14ac:dyDescent="0.25">
      <c r="A16" s="3"/>
      <c r="B16" s="169">
        <f>IFERROR(IF(LEN(INDEX(Metrics!$B$6:$E$26,ROW($A16)-ROW($A$7),MATCH(B$7,Metrics!$B$5:$E$5,0)))=0,"",INDEX(Metrics!$B$6:$E$26,ROW($A16)-ROW($A$7),MATCH(B$7,Metrics!$B$5:$E$5,0))),"")</f>
        <v>109</v>
      </c>
      <c r="C16" s="195" t="str">
        <f>IFERROR(IF(LEN(INDEX(Metrics!$B$6:$E$26,ROW($A16)-ROW($A$7),MATCH(C$7,Metrics!$B$5:$E$5,0)))=0,"",INDEX(Metrics!$B$6:$E$26,ROW($A16)-ROW($A$7),MATCH(C$7,Metrics!$B$5:$E$5,0))),"")</f>
        <v>Customers</v>
      </c>
      <c r="D16" s="195" t="str">
        <f>IFERROR(IF(LEN(INDEX(Metrics!$B$6:$E$26,ROW($A16)-ROW($A$7),MATCH(D$7,Metrics!$B$5:$E$5,0)))=0,"",INDEX(Metrics!$B$6:$E$26,ROW($A16)-ROW($A$7),MATCH(D$7,Metrics!$B$5:$E$5,0))),"")</f>
        <v/>
      </c>
      <c r="E16" s="175" t="str">
        <f>IFERROR(IF(LEN(INDEX(Metrics!$B$6:$E$26,ROW($A16)-ROW($A$7),MATCH(E$7,Metrics!$B$5:$E$5,0)))=0,"",INDEX(Metrics!$B$6:$E$26,ROW($A16)-ROW($A$7),MATCH(E$7,Metrics!$B$5:$E$5,0))),"")</f>
        <v/>
      </c>
      <c r="F16" s="55"/>
      <c r="G16" s="139" t="str">
        <f>IFERROR(IF(D16="","",IF(LEN(INDEX(PY_Actual!$F$6:$Q$26,MATCH(Monthly_Analysis!$D16,PY_Actual!$D$6:$D$26,0),MATCH(Calc!$L$11,PY_Actual!$F$5:$Q$5,0)))=0,"",INDEX(PY_Actual!$F$6:$Q$26,MATCH(Monthly_Analysis!$D16,PY_Actual!$D$6:$D$26,0),MATCH(Calc!$L$11,PY_Actual!$F$5:$Q$5,0)))),"")</f>
        <v/>
      </c>
      <c r="H16" s="140" t="str">
        <f>IFERROR(IF(D16="","",IF(LEN(INDEX(CY_Target!$F$6:$Q$26,MATCH(Monthly_Analysis!$D16,CY_Target!$D$6:$D$26,0),MATCH(Calc!$L$10,CY_Target!$F$5:$Q$5,0)))=0,"",INDEX(CY_Target!$F$6:$Q$26,MATCH(Monthly_Analysis!$D16,CY_Target!$D$6:$D$26,0),MATCH(Calc!$L$10,CY_Target!$F$5:$Q$5,0)))),"")</f>
        <v/>
      </c>
      <c r="I16" s="140" t="str">
        <f>IFERROR(IF(D16="","",IF(LEN(INDEX(CY_Actual!$F$6:$Q$26,MATCH(Monthly_Analysis!$D16,CY_Actual!$D$6:$D$26,0),MATCH(Calc!$L$10,CY_Actual!$F$5:$Q$5,0)))=0,"",INDEX(CY_Actual!$F$6:$Q$26,MATCH(Monthly_Analysis!$D16,CY_Actual!$D$6:$D$26,0),MATCH(Calc!$L$10,CY_Actual!$F$5:$Q$5,0)))),"")</f>
        <v/>
      </c>
      <c r="J16" s="172" t="str">
        <f>IFERROR(IF(OR(LEN($D16)=0,LEN(G16)=0,LEN(I16)=0),"",IF(INDEX(Metrics!$F$6:$F$26,MATCH(Monthly_Analysis!$B16,Metrics!$B$6:$B$26,0))=Calc!$L$7,G16/I16*100,I16/G16*100)),100)</f>
        <v/>
      </c>
      <c r="K16" s="173" t="str">
        <f>IFERROR(IF(OR(LEN($D16)=0,LEN(H16)=0,LEN(I16)=0),"",IF(INDEX(Metrics!$F$6:$F$26,MATCH(Monthly_Analysis!$B16,Metrics!$B$6:$B$26,0))=Calc!$L$7,H16/I16*100,I16/H16*100)),100)</f>
        <v/>
      </c>
      <c r="L16" s="66"/>
      <c r="M16" s="139" t="str">
        <f>IFERROR(IF(B16="","",INDEX(PY_Actual_Cumulative!$F$6:$Q$26,MATCH(Monthly_Analysis!$B16,PY_Actual_Cumulative!$B$6:$B$26,0),MATCH(Calc!$L$11,PY_Actual_Cumulative!$F$5:$Q$5,0))),"")</f>
        <v/>
      </c>
      <c r="N16" s="140" t="str">
        <f>IFERROR(IF(B16="","",INDEX(CY_Target_Cumulative!$F$6:$Q$26,MATCH(Monthly_Analysis!$B16,CY_Target_Cumulative!$B$6:$B$26,0),MATCH(Calc!$L$10,CY_Target_Cumulative!$F$5:$Q$5,0))),"")</f>
        <v/>
      </c>
      <c r="O16" s="140" t="str">
        <f>IFERROR(IF(B16="","",INDEX(CY_Actual_Cumulative!$F$6:$Q$26,MATCH(Monthly_Analysis!$B16,CY_Actual_Cumulative!$B$6:$B$26,0),MATCH(Calc!$L$10,CY_Actual_Cumulative!$F$5:$Q$5,0))),"")</f>
        <v/>
      </c>
      <c r="P16" s="172" t="str">
        <f>IFERROR(IF(OR(LEN($D16)=0,LEN(M16)=0,LEN(O16)=0),"",IF(INDEX(Metrics!$F$6:$F$26,MATCH(Monthly_Analysis!$B16,Metrics!$B$6:$B$26,0))=Calc!$L$7,M16/O16*100,O16/M16*100)),100)</f>
        <v/>
      </c>
      <c r="Q16" s="173" t="str">
        <f>IFERROR(IF(OR(LEN($D16)=0,LEN(N16)=0,LEN(O16)=0),"",IF(INDEX(Metrics!$F$6:$F$26,MATCH(Monthly_Analysis!$B16,Metrics!$B$6:$B$26,0))=Calc!$L$7,N16/O16*100,O16/N16*100)),100)</f>
        <v/>
      </c>
      <c r="S16" s="3"/>
    </row>
    <row r="17" spans="1:19" x14ac:dyDescent="0.25">
      <c r="A17" s="3"/>
      <c r="B17" s="169">
        <f>IFERROR(IF(LEN(INDEX(Metrics!$B$6:$E$26,ROW($A17)-ROW($A$7),MATCH(B$7,Metrics!$B$5:$E$5,0)))=0,"",INDEX(Metrics!$B$6:$E$26,ROW($A17)-ROW($A$7),MATCH(B$7,Metrics!$B$5:$E$5,0))),"")</f>
        <v>110</v>
      </c>
      <c r="C17" s="195" t="str">
        <f>IFERROR(IF(LEN(INDEX(Metrics!$B$6:$E$26,ROW($A17)-ROW($A$7),MATCH(C$7,Metrics!$B$5:$E$5,0)))=0,"",INDEX(Metrics!$B$6:$E$26,ROW($A17)-ROW($A$7),MATCH(C$7,Metrics!$B$5:$E$5,0))),"")</f>
        <v>Customers</v>
      </c>
      <c r="D17" s="195" t="str">
        <f>IFERROR(IF(LEN(INDEX(Metrics!$B$6:$E$26,ROW($A17)-ROW($A$7),MATCH(D$7,Metrics!$B$5:$E$5,0)))=0,"",INDEX(Metrics!$B$6:$E$26,ROW($A17)-ROW($A$7),MATCH(D$7,Metrics!$B$5:$E$5,0))),"")</f>
        <v/>
      </c>
      <c r="E17" s="175" t="str">
        <f>IFERROR(IF(LEN(INDEX(Metrics!$B$6:$E$26,ROW($A17)-ROW($A$7),MATCH(E$7,Metrics!$B$5:$E$5,0)))=0,"",INDEX(Metrics!$B$6:$E$26,ROW($A17)-ROW($A$7),MATCH(E$7,Metrics!$B$5:$E$5,0))),"")</f>
        <v/>
      </c>
      <c r="F17" s="55"/>
      <c r="G17" s="139" t="str">
        <f>IFERROR(IF(D17="","",IF(LEN(INDEX(PY_Actual!$F$6:$Q$26,MATCH(Monthly_Analysis!$D17,PY_Actual!$D$6:$D$26,0),MATCH(Calc!$L$11,PY_Actual!$F$5:$Q$5,0)))=0,"",INDEX(PY_Actual!$F$6:$Q$26,MATCH(Monthly_Analysis!$D17,PY_Actual!$D$6:$D$26,0),MATCH(Calc!$L$11,PY_Actual!$F$5:$Q$5,0)))),"")</f>
        <v/>
      </c>
      <c r="H17" s="140" t="str">
        <f>IFERROR(IF(D17="","",IF(LEN(INDEX(CY_Target!$F$6:$Q$26,MATCH(Monthly_Analysis!$D17,CY_Target!$D$6:$D$26,0),MATCH(Calc!$L$10,CY_Target!$F$5:$Q$5,0)))=0,"",INDEX(CY_Target!$F$6:$Q$26,MATCH(Monthly_Analysis!$D17,CY_Target!$D$6:$D$26,0),MATCH(Calc!$L$10,CY_Target!$F$5:$Q$5,0)))),"")</f>
        <v/>
      </c>
      <c r="I17" s="140" t="str">
        <f>IFERROR(IF(D17="","",IF(LEN(INDEX(CY_Actual!$F$6:$Q$26,MATCH(Monthly_Analysis!$D17,CY_Actual!$D$6:$D$26,0),MATCH(Calc!$L$10,CY_Actual!$F$5:$Q$5,0)))=0,"",INDEX(CY_Actual!$F$6:$Q$26,MATCH(Monthly_Analysis!$D17,CY_Actual!$D$6:$D$26,0),MATCH(Calc!$L$10,CY_Actual!$F$5:$Q$5,0)))),"")</f>
        <v/>
      </c>
      <c r="J17" s="172" t="str">
        <f>IFERROR(IF(OR(LEN($D17)=0,LEN(G17)=0,LEN(I17)=0),"",IF(INDEX(Metrics!$F$6:$F$26,MATCH(Monthly_Analysis!$B17,Metrics!$B$6:$B$26,0))=Calc!$L$7,G17/I17*100,I17/G17*100)),100)</f>
        <v/>
      </c>
      <c r="K17" s="173" t="str">
        <f>IFERROR(IF(OR(LEN($D17)=0,LEN(H17)=0,LEN(I17)=0),"",IF(INDEX(Metrics!$F$6:$F$26,MATCH(Monthly_Analysis!$B17,Metrics!$B$6:$B$26,0))=Calc!$L$7,H17/I17*100,I17/H17*100)),100)</f>
        <v/>
      </c>
      <c r="L17" s="66"/>
      <c r="M17" s="139" t="str">
        <f>IFERROR(IF(B17="","",INDEX(PY_Actual_Cumulative!$F$6:$Q$26,MATCH(Monthly_Analysis!$B17,PY_Actual_Cumulative!$B$6:$B$26,0),MATCH(Calc!$L$11,PY_Actual_Cumulative!$F$5:$Q$5,0))),"")</f>
        <v/>
      </c>
      <c r="N17" s="140" t="str">
        <f>IFERROR(IF(B17="","",INDEX(CY_Target_Cumulative!$F$6:$Q$26,MATCH(Monthly_Analysis!$B17,CY_Target_Cumulative!$B$6:$B$26,0),MATCH(Calc!$L$10,CY_Target_Cumulative!$F$5:$Q$5,0))),"")</f>
        <v/>
      </c>
      <c r="O17" s="140" t="str">
        <f>IFERROR(IF(B17="","",INDEX(CY_Actual_Cumulative!$F$6:$Q$26,MATCH(Monthly_Analysis!$B17,CY_Actual_Cumulative!$B$6:$B$26,0),MATCH(Calc!$L$10,CY_Actual_Cumulative!$F$5:$Q$5,0))),"")</f>
        <v/>
      </c>
      <c r="P17" s="172" t="str">
        <f>IFERROR(IF(OR(LEN($D17)=0,LEN(M17)=0,LEN(O17)=0),"",IF(INDEX(Metrics!$F$6:$F$26,MATCH(Monthly_Analysis!$B17,Metrics!$B$6:$B$26,0))=Calc!$L$7,M17/O17*100,O17/M17*100)),100)</f>
        <v/>
      </c>
      <c r="Q17" s="173" t="str">
        <f>IFERROR(IF(OR(LEN($D17)=0,LEN(N17)=0,LEN(O17)=0),"",IF(INDEX(Metrics!$F$6:$F$26,MATCH(Monthly_Analysis!$B17,Metrics!$B$6:$B$26,0))=Calc!$L$7,N17/O17*100,O17/N17*100)),100)</f>
        <v/>
      </c>
      <c r="S17" s="3"/>
    </row>
    <row r="18" spans="1:19" x14ac:dyDescent="0.25">
      <c r="A18" s="3"/>
      <c r="B18" s="169">
        <f>IFERROR(IF(LEN(INDEX(Metrics!$B$6:$E$26,ROW($A18)-ROW($A$7),MATCH(B$7,Metrics!$B$5:$E$5,0)))=0,"",INDEX(Metrics!$B$6:$E$26,ROW($A18)-ROW($A$7),MATCH(B$7,Metrics!$B$5:$E$5,0))),"")</f>
        <v>201</v>
      </c>
      <c r="C18" s="195" t="str">
        <f>IFERROR(IF(LEN(INDEX(Metrics!$B$6:$E$26,ROW($A18)-ROW($A$7),MATCH(C$7,Metrics!$B$5:$E$5,0)))=0,"",INDEX(Metrics!$B$6:$E$26,ROW($A18)-ROW($A$7),MATCH(C$7,Metrics!$B$5:$E$5,0))),"")</f>
        <v>Financial Performance</v>
      </c>
      <c r="D18" s="195" t="str">
        <f>IFERROR(IF(LEN(INDEX(Metrics!$B$6:$E$26,ROW($A18)-ROW($A$7),MATCH(D$7,Metrics!$B$5:$E$5,0)))=0,"",INDEX(Metrics!$B$6:$E$26,ROW($A18)-ROW($A$7),MATCH(D$7,Metrics!$B$5:$E$5,0))),"")</f>
        <v>Revenue Growth Rate</v>
      </c>
      <c r="E18" s="175" t="str">
        <f>IFERROR(IF(LEN(INDEX(Metrics!$B$6:$E$26,ROW($A18)-ROW($A$7),MATCH(E$7,Metrics!$B$5:$E$5,0)))=0,"",INDEX(Metrics!$B$6:$E$26,ROW($A18)-ROW($A$7),MATCH(E$7,Metrics!$B$5:$E$5,0))),"")</f>
        <v>%</v>
      </c>
      <c r="F18" s="55"/>
      <c r="G18" s="137">
        <f>IFERROR(IF(D18="","",IF(LEN(INDEX(PY_Actual!$F$6:$Q$26,MATCH(Monthly_Analysis!$D18,PY_Actual!$D$6:$D$26,0),MATCH(Calc!$L$11,PY_Actual!$F$5:$Q$5,0)))=0,"",INDEX(PY_Actual!$F$6:$Q$26,MATCH(Monthly_Analysis!$D18,PY_Actual!$D$6:$D$26,0),MATCH(Calc!$L$11,PY_Actual!$F$5:$Q$5,0)))),"")</f>
        <v>0.5082765237951945</v>
      </c>
      <c r="H18" s="138">
        <f>IFERROR(IF(D18="","",IF(LEN(INDEX(CY_Target!$F$6:$Q$26,MATCH(Monthly_Analysis!$D18,CY_Target!$D$6:$D$26,0),MATCH(Calc!$L$10,CY_Target!$F$5:$Q$5,0)))=0,"",INDEX(CY_Target!$F$6:$Q$26,MATCH(Monthly_Analysis!$D18,CY_Target!$D$6:$D$26,0),MATCH(Calc!$L$10,CY_Target!$F$5:$Q$5,0)))),"")</f>
        <v>0.49911882941715219</v>
      </c>
      <c r="I18" s="138">
        <f>IFERROR(IF(D18="","",IF(LEN(INDEX(CY_Actual!$F$6:$Q$26,MATCH(Monthly_Analysis!$D18,CY_Actual!$D$6:$D$26,0),MATCH(Calc!$L$10,CY_Actual!$F$5:$Q$5,0)))=0,"",INDEX(CY_Actual!$F$6:$Q$26,MATCH(Monthly_Analysis!$D18,CY_Actual!$D$6:$D$26,0),MATCH(Calc!$L$10,CY_Actual!$F$5:$Q$5,0)))),"")</f>
        <v>0.44890658715893772</v>
      </c>
      <c r="J18" s="172">
        <f>IFERROR(IF(OR(LEN($D18)=0,LEN(G18)=0,LEN(I18)=0),"",IF(INDEX(Metrics!$F$6:$F$26,MATCH(Monthly_Analysis!$B18,Metrics!$B$6:$B$26,0))=Calc!$L$7,G18/I18*100,I18/G18*100)),100)</f>
        <v>88.319362815942412</v>
      </c>
      <c r="K18" s="173">
        <f>IFERROR(IF(OR(LEN($D18)=0,LEN(H18)=0,LEN(I18)=0),"",IF(INDEX(Metrics!$F$6:$F$26,MATCH(Monthly_Analysis!$B18,Metrics!$B$6:$B$26,0))=Calc!$L$7,H18/I18*100,I18/H18*100)),100)</f>
        <v>89.939822082679186</v>
      </c>
      <c r="L18" s="66"/>
      <c r="M18" s="137">
        <f>IFERROR(IF(B18="","",INDEX(PY_Actual_Cumulative!$F$6:$Q$26,MATCH(Monthly_Analysis!$B18,PY_Actual_Cumulative!$B$6:$B$26,0),MATCH(Calc!$L$11,PY_Actual_Cumulative!$F$5:$Q$5,0))),"")</f>
        <v>0.45957826169766947</v>
      </c>
      <c r="N18" s="138">
        <f>IFERROR(IF(B18="","",INDEX(CY_Target_Cumulative!$F$6:$Q$26,MATCH(Monthly_Analysis!$B18,CY_Target_Cumulative!$B$6:$B$26,0),MATCH(Calc!$L$10,CY_Target_Cumulative!$F$5:$Q$5,0))),"")</f>
        <v>0.48789525785618448</v>
      </c>
      <c r="O18" s="138">
        <f>IFERROR(IF(B18="","",INDEX(CY_Actual_Cumulative!$F$6:$Q$26,MATCH(Monthly_Analysis!$B18,CY_Actual_Cumulative!$B$6:$B$26,0),MATCH(Calc!$L$10,CY_Actual_Cumulative!$F$5:$Q$5,0))),"")</f>
        <v>0.43747521248829463</v>
      </c>
      <c r="P18" s="172">
        <f>IFERROR(IF(OR(LEN($D18)=0,LEN(M18)=0,LEN(O18)=0),"",IF(INDEX(Metrics!$F$6:$F$26,MATCH(Monthly_Analysis!$B18,Metrics!$B$6:$B$26,0))=Calc!$L$7,M18/O18*100,O18/M18*100)),100)</f>
        <v>95.190579918265328</v>
      </c>
      <c r="Q18" s="173">
        <f>IFERROR(IF(OR(LEN($D18)=0,LEN(N18)=0,LEN(O18)=0),"",IF(INDEX(Metrics!$F$6:$F$26,MATCH(Monthly_Analysis!$B18,Metrics!$B$6:$B$26,0))=Calc!$L$7,N18/O18*100,O18/N18*100)),100)</f>
        <v>89.665805404742827</v>
      </c>
      <c r="S18" s="3"/>
    </row>
    <row r="19" spans="1:19" x14ac:dyDescent="0.25">
      <c r="A19" s="3"/>
      <c r="B19" s="169">
        <f>IFERROR(IF(LEN(INDEX(Metrics!$B$6:$E$26,ROW($A19)-ROW($A$7),MATCH(B$7,Metrics!$B$5:$E$5,0)))=0,"",INDEX(Metrics!$B$6:$E$26,ROW($A19)-ROW($A$7),MATCH(B$7,Metrics!$B$5:$E$5,0))),"")</f>
        <v>202</v>
      </c>
      <c r="C19" s="195" t="str">
        <f>IFERROR(IF(LEN(INDEX(Metrics!$B$6:$E$26,ROW($A19)-ROW($A$7),MATCH(C$7,Metrics!$B$5:$E$5,0)))=0,"",INDEX(Metrics!$B$6:$E$26,ROW($A19)-ROW($A$7),MATCH(C$7,Metrics!$B$5:$E$5,0))),"")</f>
        <v>Financial Performance</v>
      </c>
      <c r="D19" s="195" t="str">
        <f>IFERROR(IF(LEN(INDEX(Metrics!$B$6:$E$26,ROW($A19)-ROW($A$7),MATCH(D$7,Metrics!$B$5:$E$5,0)))=0,"",INDEX(Metrics!$B$6:$E$26,ROW($A19)-ROW($A$7),MATCH(D$7,Metrics!$B$5:$E$5,0))),"")</f>
        <v>Net Profit</v>
      </c>
      <c r="E19" s="175" t="str">
        <f>IFERROR(IF(LEN(INDEX(Metrics!$B$6:$E$26,ROW($A19)-ROW($A$7),MATCH(E$7,Metrics!$B$5:$E$5,0)))=0,"",INDEX(Metrics!$B$6:$E$26,ROW($A19)-ROW($A$7),MATCH(E$7,Metrics!$B$5:$E$5,0))),"")</f>
        <v>USD</v>
      </c>
      <c r="F19" s="55"/>
      <c r="G19" s="141">
        <f>IFERROR(IF(D19="","",IF(LEN(INDEX(PY_Actual!$F$6:$Q$26,MATCH(Monthly_Analysis!$D19,PY_Actual!$D$6:$D$26,0),MATCH(Calc!$L$11,PY_Actual!$F$5:$Q$5,0)))=0,"",INDEX(PY_Actual!$F$6:$Q$26,MATCH(Monthly_Analysis!$D19,PY_Actual!$D$6:$D$26,0),MATCH(Calc!$L$11,PY_Actual!$F$5:$Q$5,0)))),"")</f>
        <v>49299.949511999999</v>
      </c>
      <c r="H19" s="142">
        <f>IFERROR(IF(D19="","",IF(LEN(INDEX(CY_Target!$F$6:$Q$26,MATCH(Monthly_Analysis!$D19,CY_Target!$D$6:$D$26,0),MATCH(Calc!$L$10,CY_Target!$F$5:$Q$5,0)))=0,"",INDEX(CY_Target!$F$6:$Q$26,MATCH(Monthly_Analysis!$D19,CY_Target!$D$6:$D$26,0),MATCH(Calc!$L$10,CY_Target!$F$5:$Q$5,0)))),"")</f>
        <v>62780.804625000004</v>
      </c>
      <c r="I19" s="142">
        <f>IFERROR(IF(D19="","",IF(LEN(INDEX(CY_Actual!$F$6:$Q$26,MATCH(Monthly_Analysis!$D19,CY_Actual!$D$6:$D$26,0),MATCH(Calc!$L$10,CY_Actual!$F$5:$Q$5,0)))=0,"",INDEX(CY_Actual!$F$6:$Q$26,MATCH(Monthly_Analysis!$D19,CY_Actual!$D$6:$D$26,0),MATCH(Calc!$L$10,CY_Actual!$F$5:$Q$5,0)))),"")</f>
        <v>50014.664700000001</v>
      </c>
      <c r="J19" s="172">
        <f>IFERROR(IF(OR(LEN($D19)=0,LEN(G19)=0,LEN(I19)=0),"",IF(INDEX(Metrics!$F$6:$F$26,MATCH(Monthly_Analysis!$B19,Metrics!$B$6:$B$26,0))=Calc!$L$7,G19/I19*100,I19/G19*100)),100)</f>
        <v>101.44972803233001</v>
      </c>
      <c r="K19" s="173">
        <f>IFERROR(IF(OR(LEN($D19)=0,LEN(H19)=0,LEN(I19)=0),"",IF(INDEX(Metrics!$F$6:$F$26,MATCH(Monthly_Analysis!$B19,Metrics!$B$6:$B$26,0))=Calc!$L$7,H19/I19*100,I19/H19*100)),100)</f>
        <v>79.66553630324708</v>
      </c>
      <c r="L19" s="66"/>
      <c r="M19" s="141">
        <f>IFERROR(IF(B19="","",INDEX(PY_Actual_Cumulative!$F$6:$Q$26,MATCH(Monthly_Analysis!$B19,PY_Actual_Cumulative!$B$6:$B$26,0),MATCH(Calc!$L$11,PY_Actual_Cumulative!$F$5:$Q$5,0))),"")</f>
        <v>210358.064312</v>
      </c>
      <c r="N19" s="142">
        <f>IFERROR(IF(B19="","",INDEX(CY_Target_Cumulative!$F$6:$Q$26,MATCH(Monthly_Analysis!$B19,CY_Target_Cumulative!$B$6:$B$26,0),MATCH(Calc!$L$10,CY_Target_Cumulative!$F$5:$Q$5,0))),"")</f>
        <v>251353.61212499999</v>
      </c>
      <c r="O19" s="142">
        <f>IFERROR(IF(B19="","",INDEX(CY_Actual_Cumulative!$F$6:$Q$26,MATCH(Monthly_Analysis!$B19,CY_Actual_Cumulative!$B$6:$B$26,0),MATCH(Calc!$L$10,CY_Actual_Cumulative!$F$5:$Q$5,0))),"")</f>
        <v>208482.14970000001</v>
      </c>
      <c r="P19" s="172">
        <f>IFERROR(IF(OR(LEN($D19)=0,LEN(M19)=0,LEN(O19)=0),"",IF(INDEX(Metrics!$F$6:$F$26,MATCH(Monthly_Analysis!$B19,Metrics!$B$6:$B$26,0))=Calc!$L$7,M19/O19*100,O19/M19*100)),100)</f>
        <v>99.108227859894328</v>
      </c>
      <c r="Q19" s="173">
        <f>IFERROR(IF(OR(LEN($D19)=0,LEN(N19)=0,LEN(O19)=0),"",IF(INDEX(Metrics!$F$6:$F$26,MATCH(Monthly_Analysis!$B19,Metrics!$B$6:$B$26,0))=Calc!$L$7,N19/O19*100,O19/N19*100)),100)</f>
        <v>82.943765135278952</v>
      </c>
      <c r="S19" s="3"/>
    </row>
    <row r="20" spans="1:19" x14ac:dyDescent="0.25">
      <c r="A20" s="3"/>
      <c r="B20" s="169">
        <f>IFERROR(IF(LEN(INDEX(Metrics!$B$6:$E$26,ROW($A20)-ROW($A$7),MATCH(B$7,Metrics!$B$5:$E$5,0)))=0,"",INDEX(Metrics!$B$6:$E$26,ROW($A20)-ROW($A$7),MATCH(B$7,Metrics!$B$5:$E$5,0))),"")</f>
        <v>203</v>
      </c>
      <c r="C20" s="195" t="str">
        <f>IFERROR(IF(LEN(INDEX(Metrics!$B$6:$E$26,ROW($A20)-ROW($A$7),MATCH(C$7,Metrics!$B$5:$E$5,0)))=0,"",INDEX(Metrics!$B$6:$E$26,ROW($A20)-ROW($A$7),MATCH(C$7,Metrics!$B$5:$E$5,0))),"")</f>
        <v>Financial Performance</v>
      </c>
      <c r="D20" s="195" t="str">
        <f>IFERROR(IF(LEN(INDEX(Metrics!$B$6:$E$26,ROW($A20)-ROW($A$7),MATCH(D$7,Metrics!$B$5:$E$5,0)))=0,"",INDEX(Metrics!$B$6:$E$26,ROW($A20)-ROW($A$7),MATCH(D$7,Metrics!$B$5:$E$5,0))),"")</f>
        <v>Net Profit Margin</v>
      </c>
      <c r="E20" s="175" t="str">
        <f>IFERROR(IF(LEN(INDEX(Metrics!$B$6:$E$26,ROW($A20)-ROW($A$7),MATCH(E$7,Metrics!$B$5:$E$5,0)))=0,"",INDEX(Metrics!$B$6:$E$26,ROW($A20)-ROW($A$7),MATCH(E$7,Metrics!$B$5:$E$5,0))),"")</f>
        <v>%</v>
      </c>
      <c r="F20" s="55"/>
      <c r="G20" s="137">
        <f>IFERROR(IF(D20="","",IF(LEN(INDEX(PY_Actual!$F$6:$Q$26,MATCH(Monthly_Analysis!$D20,PY_Actual!$D$6:$D$26,0),MATCH(Calc!$L$11,PY_Actual!$F$5:$Q$5,0)))=0,"",INDEX(PY_Actual!$F$6:$Q$26,MATCH(Monthly_Analysis!$D20,PY_Actual!$D$6:$D$26,0),MATCH(Calc!$L$11,PY_Actual!$F$5:$Q$5,0)))),"")</f>
        <v>0.23038086923120651</v>
      </c>
      <c r="H20" s="138">
        <f>IFERROR(IF(D20="","",IF(LEN(INDEX(CY_Target!$F$6:$Q$26,MATCH(Monthly_Analysis!$D20,CY_Target!$D$6:$D$26,0),MATCH(Calc!$L$10,CY_Target!$F$5:$Q$5,0)))=0,"",INDEX(CY_Target!$F$6:$Q$26,MATCH(Monthly_Analysis!$D20,CY_Target!$D$6:$D$26,0),MATCH(Calc!$L$10,CY_Target!$F$5:$Q$5,0)))),"")</f>
        <v>0.23973213629959383</v>
      </c>
      <c r="I20" s="138">
        <f>IFERROR(IF(D20="","",IF(LEN(INDEX(CY_Actual!$F$6:$Q$26,MATCH(Monthly_Analysis!$D20,CY_Actual!$D$6:$D$26,0),MATCH(Calc!$L$10,CY_Actual!$F$5:$Q$5,0)))=0,"",INDEX(CY_Actual!$F$6:$Q$26,MATCH(Monthly_Analysis!$D20,CY_Actual!$D$6:$D$26,0),MATCH(Calc!$L$10,CY_Actual!$F$5:$Q$5,0)))),"")</f>
        <v>0.22445329357946889</v>
      </c>
      <c r="J20" s="172">
        <f>IFERROR(IF(OR(LEN($D20)=0,LEN(G20)=0,LEN(I20)=0),"",IF(INDEX(Metrics!$F$6:$F$26,MATCH(Monthly_Analysis!$B20,Metrics!$B$6:$B$26,0))=Calc!$L$7,G20/I20*100,I20/G20*100)),100)</f>
        <v>97.427053873215144</v>
      </c>
      <c r="K20" s="173">
        <f>IFERROR(IF(OR(LEN($D20)=0,LEN(H20)=0,LEN(I20)=0),"",IF(INDEX(Metrics!$F$6:$F$26,MATCH(Monthly_Analysis!$B20,Metrics!$B$6:$B$26,0))=Calc!$L$7,H20/I20*100,I20/H20*100)),100)</f>
        <v>93.626702303678243</v>
      </c>
      <c r="L20" s="66"/>
      <c r="M20" s="137">
        <f>IFERROR(IF(B20="","",INDEX(PY_Actual_Cumulative!$F$6:$Q$26,MATCH(Monthly_Analysis!$B20,PY_Actual_Cumulative!$B$6:$B$26,0),MATCH(Calc!$L$11,PY_Actual_Cumulative!$F$5:$Q$5,0))),"")</f>
        <v>0.21835355867064329</v>
      </c>
      <c r="N20" s="138">
        <f>IFERROR(IF(B20="","",INDEX(CY_Target_Cumulative!$F$6:$Q$26,MATCH(Monthly_Analysis!$B20,CY_Target_Cumulative!$B$6:$B$26,0),MATCH(Calc!$L$10,CY_Target_Cumulative!$F$5:$Q$5,0))),"")</f>
        <v>0.23256946365146736</v>
      </c>
      <c r="O20" s="138">
        <f>IFERROR(IF(B20="","",INDEX(CY_Actual_Cumulative!$F$6:$Q$26,MATCH(Monthly_Analysis!$B20,CY_Actual_Cumulative!$B$6:$B$26,0),MATCH(Calc!$L$10,CY_Actual_Cumulative!$F$5:$Q$5,0))),"")</f>
        <v>0.21873760624414729</v>
      </c>
      <c r="P20" s="172">
        <f>IFERROR(IF(OR(LEN($D20)=0,LEN(M20)=0,LEN(O20)=0),"",IF(INDEX(Metrics!$F$6:$F$26,MATCH(Monthly_Analysis!$B20,Metrics!$B$6:$B$26,0))=Calc!$L$7,M20/O20*100,O20/M20*100)),100)</f>
        <v>100.17588335900827</v>
      </c>
      <c r="Q20" s="173">
        <f>IFERROR(IF(OR(LEN($D20)=0,LEN(N20)=0,LEN(O20)=0),"",IF(INDEX(Metrics!$F$6:$F$26,MATCH(Monthly_Analysis!$B20,Metrics!$B$6:$B$26,0))=Calc!$L$7,N20/O20*100,O20/N20*100)),100)</f>
        <v>94.052590916213859</v>
      </c>
      <c r="S20" s="18"/>
    </row>
    <row r="21" spans="1:19" x14ac:dyDescent="0.25">
      <c r="A21" s="3"/>
      <c r="B21" s="169">
        <f>IFERROR(IF(LEN(INDEX(Metrics!$B$6:$E$26,ROW($A21)-ROW($A$7),MATCH(B$7,Metrics!$B$5:$E$5,0)))=0,"",INDEX(Metrics!$B$6:$E$26,ROW($A21)-ROW($A$7),MATCH(B$7,Metrics!$B$5:$E$5,0))),"")</f>
        <v>204</v>
      </c>
      <c r="C21" s="195" t="str">
        <f>IFERROR(IF(LEN(INDEX(Metrics!$B$6:$E$26,ROW($A21)-ROW($A$7),MATCH(C$7,Metrics!$B$5:$E$5,0)))=0,"",INDEX(Metrics!$B$6:$E$26,ROW($A21)-ROW($A$7),MATCH(C$7,Metrics!$B$5:$E$5,0))),"")</f>
        <v>Financial Performance</v>
      </c>
      <c r="D21" s="195" t="str">
        <f>IFERROR(IF(LEN(INDEX(Metrics!$B$6:$E$26,ROW($A21)-ROW($A$7),MATCH(D$7,Metrics!$B$5:$E$5,0)))=0,"",INDEX(Metrics!$B$6:$E$26,ROW($A21)-ROW($A$7),MATCH(D$7,Metrics!$B$5:$E$5,0))),"")</f>
        <v>Gross Profit Margin</v>
      </c>
      <c r="E21" s="175" t="str">
        <f>IFERROR(IF(LEN(INDEX(Metrics!$B$6:$E$26,ROW($A21)-ROW($A$7),MATCH(E$7,Metrics!$B$5:$E$5,0)))=0,"",INDEX(Metrics!$B$6:$E$26,ROW($A21)-ROW($A$7),MATCH(E$7,Metrics!$B$5:$E$5,0))),"")</f>
        <v>%</v>
      </c>
      <c r="F21" s="55"/>
      <c r="G21" s="137">
        <f>IFERROR(IF(D21="","",IF(LEN(INDEX(PY_Actual!$F$6:$Q$26,MATCH(Monthly_Analysis!$D21,PY_Actual!$D$6:$D$26,0),MATCH(Calc!$L$11,PY_Actual!$F$5:$Q$5,0)))=0,"",INDEX(PY_Actual!$F$6:$Q$26,MATCH(Monthly_Analysis!$D21,PY_Actual!$D$6:$D$26,0),MATCH(Calc!$L$11,PY_Actual!$F$5:$Q$5,0)))),"")</f>
        <v>0.36680902490343309</v>
      </c>
      <c r="H21" s="138">
        <f>IFERROR(IF(D21="","",IF(LEN(INDEX(CY_Target!$F$6:$Q$26,MATCH(Monthly_Analysis!$D21,CY_Target!$D$6:$D$26,0),MATCH(Calc!$L$10,CY_Target!$F$5:$Q$5,0)))=0,"",INDEX(CY_Target!$F$6:$Q$26,MATCH(Monthly_Analysis!$D21,CY_Target!$D$6:$D$26,0),MATCH(Calc!$L$10,CY_Target!$F$5:$Q$5,0)))),"")</f>
        <v>0.3574939805665136</v>
      </c>
      <c r="I21" s="138">
        <f>IFERROR(IF(D21="","",IF(LEN(INDEX(CY_Actual!$F$6:$Q$26,MATCH(Monthly_Analysis!$D21,CY_Actual!$D$6:$D$26,0),MATCH(Calc!$L$10,CY_Actual!$F$5:$Q$5,0)))=0,"",INDEX(CY_Actual!$F$6:$Q$26,MATCH(Monthly_Analysis!$D21,CY_Actual!$D$6:$D$26,0),MATCH(Calc!$L$10,CY_Actual!$F$5:$Q$5,0)))),"")</f>
        <v>0.40401592844304401</v>
      </c>
      <c r="J21" s="172">
        <f>IFERROR(IF(OR(LEN($D21)=0,LEN(G21)=0,LEN(I21)=0),"",IF(INDEX(Metrics!$F$6:$F$26,MATCH(Monthly_Analysis!$B21,Metrics!$B$6:$B$26,0))=Calc!$L$7,G21/I21*100,I21/G21*100)),100)</f>
        <v>110.14339915693353</v>
      </c>
      <c r="K21" s="173">
        <f>IFERROR(IF(OR(LEN($D21)=0,LEN(H21)=0,LEN(I21)=0),"",IF(INDEX(Metrics!$F$6:$F$26,MATCH(Monthly_Analysis!$B21,Metrics!$B$6:$B$26,0))=Calc!$L$7,H21/I21*100,I21/H21*100)),100)</f>
        <v>113.01335138645076</v>
      </c>
      <c r="L21" s="66"/>
      <c r="M21" s="137">
        <f>IFERROR(IF(B21="","",INDEX(PY_Actual_Cumulative!$F$6:$Q$26,MATCH(Monthly_Analysis!$B21,PY_Actual_Cumulative!$B$6:$B$26,0),MATCH(Calc!$L$11,PY_Actual_Cumulative!$F$5:$Q$5,0))),"")</f>
        <v>0.38378368948984221</v>
      </c>
      <c r="N21" s="138">
        <f>IFERROR(IF(B21="","",INDEX(CY_Target_Cumulative!$F$6:$Q$26,MATCH(Monthly_Analysis!$B21,CY_Target_Cumulative!$B$6:$B$26,0),MATCH(Calc!$L$10,CY_Target_Cumulative!$F$5:$Q$5,0))),"")</f>
        <v>0.38285542542179551</v>
      </c>
      <c r="O21" s="138">
        <f>IFERROR(IF(B21="","",INDEX(CY_Actual_Cumulative!$F$6:$Q$26,MATCH(Monthly_Analysis!$B21,CY_Actual_Cumulative!$B$6:$B$26,0),MATCH(Calc!$L$10,CY_Actual_Cumulative!$F$5:$Q$5,0))),"")</f>
        <v>0.39372769123946511</v>
      </c>
      <c r="P21" s="172">
        <f>IFERROR(IF(OR(LEN($D21)=0,LEN(M21)=0,LEN(O21)=0),"",IF(INDEX(Metrics!$F$6:$F$26,MATCH(Monthly_Analysis!$B21,Metrics!$B$6:$B$26,0))=Calc!$L$7,M21/O21*100,O21/M21*100)),100)</f>
        <v>102.59104334601643</v>
      </c>
      <c r="Q21" s="173">
        <f>IFERROR(IF(OR(LEN($D21)=0,LEN(N21)=0,LEN(O21)=0),"",IF(INDEX(Metrics!$F$6:$F$26,MATCH(Monthly_Analysis!$B21,Metrics!$B$6:$B$26,0))=Calc!$L$7,N21/O21*100,O21/N21*100)),100)</f>
        <v>102.8397836613368</v>
      </c>
      <c r="S21" s="18"/>
    </row>
    <row r="22" spans="1:19" x14ac:dyDescent="0.25">
      <c r="A22" s="3"/>
      <c r="B22" s="169">
        <f>IFERROR(IF(LEN(INDEX(Metrics!$B$6:$E$26,ROW($A22)-ROW($A$7),MATCH(B$7,Metrics!$B$5:$E$5,0)))=0,"",INDEX(Metrics!$B$6:$E$26,ROW($A22)-ROW($A$7),MATCH(B$7,Metrics!$B$5:$E$5,0))),"")</f>
        <v>205</v>
      </c>
      <c r="C22" s="195" t="str">
        <f>IFERROR(IF(LEN(INDEX(Metrics!$B$6:$E$26,ROW($A22)-ROW($A$7),MATCH(C$7,Metrics!$B$5:$E$5,0)))=0,"",INDEX(Metrics!$B$6:$E$26,ROW($A22)-ROW($A$7),MATCH(C$7,Metrics!$B$5:$E$5,0))),"")</f>
        <v>Financial Performance</v>
      </c>
      <c r="D22" s="195" t="str">
        <f>IFERROR(IF(LEN(INDEX(Metrics!$B$6:$E$26,ROW($A22)-ROW($A$7),MATCH(D$7,Metrics!$B$5:$E$5,0)))=0,"",INDEX(Metrics!$B$6:$E$26,ROW($A22)-ROW($A$7),MATCH(D$7,Metrics!$B$5:$E$5,0))),"")</f>
        <v>Operating Profit Margin</v>
      </c>
      <c r="E22" s="175" t="str">
        <f>IFERROR(IF(LEN(INDEX(Metrics!$B$6:$E$26,ROW($A22)-ROW($A$7),MATCH(E$7,Metrics!$B$5:$E$5,0)))=0,"",INDEX(Metrics!$B$6:$E$26,ROW($A22)-ROW($A$7),MATCH(E$7,Metrics!$B$5:$E$5,0))),"")</f>
        <v>%</v>
      </c>
      <c r="F22" s="55"/>
      <c r="G22" s="137">
        <f>IFERROR(IF(D22="","",IF(LEN(INDEX(PY_Actual!$F$6:$Q$26,MATCH(Monthly_Analysis!$D22,PY_Actual!$D$6:$D$26,0),MATCH(Calc!$L$11,PY_Actual!$F$5:$Q$5,0)))=0,"",INDEX(PY_Actual!$F$6:$Q$26,MATCH(Monthly_Analysis!$D22,PY_Actual!$D$6:$D$26,0),MATCH(Calc!$L$11,PY_Actual!$F$5:$Q$5,0)))),"")</f>
        <v>0.29234864443324154</v>
      </c>
      <c r="H22" s="138">
        <f>IFERROR(IF(D22="","",IF(LEN(INDEX(CY_Target!$F$6:$Q$26,MATCH(Monthly_Analysis!$D22,CY_Target!$D$6:$D$26,0),MATCH(Calc!$L$10,CY_Target!$F$5:$Q$5,0)))=0,"",INDEX(CY_Target!$F$6:$Q$26,MATCH(Monthly_Analysis!$D22,CY_Target!$D$6:$D$26,0),MATCH(Calc!$L$10,CY_Target!$F$5:$Q$5,0)))),"")</f>
        <v>0.29151221818587053</v>
      </c>
      <c r="I22" s="138">
        <f>IFERROR(IF(D22="","",IF(LEN(INDEX(CY_Actual!$F$6:$Q$26,MATCH(Monthly_Analysis!$D22,CY_Actual!$D$6:$D$26,0),MATCH(Calc!$L$10,CY_Actual!$F$5:$Q$5,0)))=0,"",INDEX(CY_Actual!$F$6:$Q$26,MATCH(Monthly_Analysis!$D22,CY_Actual!$D$6:$D$26,0),MATCH(Calc!$L$10,CY_Actual!$F$5:$Q$5,0)))),"")</f>
        <v>0.32321274275443523</v>
      </c>
      <c r="J22" s="172">
        <f>IFERROR(IF(OR(LEN($D22)=0,LEN(G22)=0,LEN(I22)=0),"",IF(INDEX(Metrics!$F$6:$F$26,MATCH(Monthly_Analysis!$B22,Metrics!$B$6:$B$26,0))=Calc!$L$7,G22/I22*100,I22/G22*100)),100)</f>
        <v>110.55729140835527</v>
      </c>
      <c r="K22" s="173">
        <f>IFERROR(IF(OR(LEN($D22)=0,LEN(H22)=0,LEN(I22)=0),"",IF(INDEX(Metrics!$F$6:$F$26,MATCH(Monthly_Analysis!$B22,Metrics!$B$6:$B$26,0))=Calc!$L$7,H22/I22*100,I22/H22*100)),100)</f>
        <v>110.87450974296802</v>
      </c>
      <c r="L22" s="66"/>
      <c r="M22" s="137">
        <f>IFERROR(IF(B22="","",INDEX(PY_Actual_Cumulative!$F$6:$Q$26,MATCH(Monthly_Analysis!$B22,PY_Actual_Cumulative!$B$6:$B$26,0),MATCH(Calc!$L$11,PY_Actual_Cumulative!$F$5:$Q$5,0))),"")</f>
        <v>0.30870812163534378</v>
      </c>
      <c r="N22" s="138">
        <f>IFERROR(IF(B22="","",INDEX(CY_Target_Cumulative!$F$6:$Q$26,MATCH(Monthly_Analysis!$B22,CY_Target_Cumulative!$B$6:$B$26,0),MATCH(Calc!$L$10,CY_Target_Cumulative!$F$5:$Q$5,0))),"")</f>
        <v>0.2892720065004008</v>
      </c>
      <c r="O22" s="138">
        <f>IFERROR(IF(B22="","",INDEX(CY_Actual_Cumulative!$F$6:$Q$26,MATCH(Monthly_Analysis!$B22,CY_Actual_Cumulative!$B$6:$B$26,0),MATCH(Calc!$L$10,CY_Actual_Cumulative!$F$5:$Q$5,0))),"")</f>
        <v>0.31498215299157206</v>
      </c>
      <c r="P22" s="172">
        <f>IFERROR(IF(OR(LEN($D22)=0,LEN(M22)=0,LEN(O22)=0),"",IF(INDEX(Metrics!$F$6:$F$26,MATCH(Monthly_Analysis!$B22,Metrics!$B$6:$B$26,0))=Calc!$L$7,M22/O22*100,O22/M22*100)),100)</f>
        <v>102.03235059803168</v>
      </c>
      <c r="Q22" s="173">
        <f>IFERROR(IF(OR(LEN($D22)=0,LEN(N22)=0,LEN(O22)=0),"",IF(INDEX(Metrics!$F$6:$F$26,MATCH(Monthly_Analysis!$B22,Metrics!$B$6:$B$26,0))=Calc!$L$7,N22/O22*100,O22/N22*100)),100)</f>
        <v>108.88787919792564</v>
      </c>
      <c r="S22" s="18"/>
    </row>
    <row r="23" spans="1:19" x14ac:dyDescent="0.25">
      <c r="A23" s="3"/>
      <c r="B23" s="169">
        <f>IFERROR(IF(LEN(INDEX(Metrics!$B$6:$E$26,ROW($A23)-ROW($A$7),MATCH(B$7,Metrics!$B$5:$E$5,0)))=0,"",INDEX(Metrics!$B$6:$E$26,ROW($A23)-ROW($A$7),MATCH(B$7,Metrics!$B$5:$E$5,0))),"")</f>
        <v>206</v>
      </c>
      <c r="C23" s="195" t="str">
        <f>IFERROR(IF(LEN(INDEX(Metrics!$B$6:$E$26,ROW($A23)-ROW($A$7),MATCH(C$7,Metrics!$B$5:$E$5,0)))=0,"",INDEX(Metrics!$B$6:$E$26,ROW($A23)-ROW($A$7),MATCH(C$7,Metrics!$B$5:$E$5,0))),"")</f>
        <v>Financial Performance</v>
      </c>
      <c r="D23" s="195" t="str">
        <f>IFERROR(IF(LEN(INDEX(Metrics!$B$6:$E$26,ROW($A23)-ROW($A$7),MATCH(D$7,Metrics!$B$5:$E$5,0)))=0,"",INDEX(Metrics!$B$6:$E$26,ROW($A23)-ROW($A$7),MATCH(D$7,Metrics!$B$5:$E$5,0))),"")</f>
        <v>Return on Investment</v>
      </c>
      <c r="E23" s="175" t="str">
        <f>IFERROR(IF(LEN(INDEX(Metrics!$B$6:$E$26,ROW($A23)-ROW($A$7),MATCH(E$7,Metrics!$B$5:$E$5,0)))=0,"",INDEX(Metrics!$B$6:$E$26,ROW($A23)-ROW($A$7),MATCH(E$7,Metrics!$B$5:$E$5,0))),"")</f>
        <v>%</v>
      </c>
      <c r="F23" s="55"/>
      <c r="G23" s="137">
        <f>IFERROR(IF(D23="","",IF(LEN(INDEX(PY_Actual!$F$6:$Q$26,MATCH(Monthly_Analysis!$D23,PY_Actual!$D$6:$D$26,0),MATCH(Calc!$L$11,PY_Actual!$F$5:$Q$5,0)))=0,"",INDEX(PY_Actual!$F$6:$Q$26,MATCH(Monthly_Analysis!$D23,PY_Actual!$D$6:$D$26,0),MATCH(Calc!$L$11,PY_Actual!$F$5:$Q$5,0)))),"")</f>
        <v>0.39358085263618886</v>
      </c>
      <c r="H23" s="138">
        <f>IFERROR(IF(D23="","",IF(LEN(INDEX(CY_Target!$F$6:$Q$26,MATCH(Monthly_Analysis!$D23,CY_Target!$D$6:$D$26,0),MATCH(Calc!$L$10,CY_Target!$F$5:$Q$5,0)))=0,"",INDEX(CY_Target!$F$6:$Q$26,MATCH(Monthly_Analysis!$D23,CY_Target!$D$6:$D$26,0),MATCH(Calc!$L$10,CY_Target!$F$5:$Q$5,0)))),"")</f>
        <v>0.40312290563978365</v>
      </c>
      <c r="I23" s="138">
        <f>IFERROR(IF(D23="","",IF(LEN(INDEX(CY_Actual!$F$6:$Q$26,MATCH(Monthly_Analysis!$D23,CY_Actual!$D$6:$D$26,0),MATCH(Calc!$L$10,CY_Actual!$F$5:$Q$5,0)))=0,"",INDEX(CY_Actual!$F$6:$Q$26,MATCH(Monthly_Analysis!$D23,CY_Actual!$D$6:$D$26,0),MATCH(Calc!$L$10,CY_Actual!$F$5:$Q$5,0)))),"")</f>
        <v>0.48481911413165285</v>
      </c>
      <c r="J23" s="172">
        <f>IFERROR(IF(OR(LEN($D23)=0,LEN(G23)=0,LEN(I23)=0),"",IF(INDEX(Metrics!$F$6:$F$26,MATCH(Monthly_Analysis!$B23,Metrics!$B$6:$B$26,0))=Calc!$L$7,G23/I23*100,I23/G23*100)),100)</f>
        <v>123.18158032443746</v>
      </c>
      <c r="K23" s="173">
        <f>IFERROR(IF(OR(LEN($D23)=0,LEN(H23)=0,LEN(I23)=0),"",IF(INDEX(Metrics!$F$6:$F$26,MATCH(Monthly_Analysis!$B23,Metrics!$B$6:$B$26,0))=Calc!$L$7,H23/I23*100,I23/H23*100)),100)</f>
        <v>120.26583142483847</v>
      </c>
      <c r="L23" s="66"/>
      <c r="M23" s="137">
        <f>IFERROR(IF(B23="","",INDEX(PY_Actual_Cumulative!$F$6:$Q$26,MATCH(Monthly_Analysis!$B23,PY_Actual_Cumulative!$B$6:$B$26,0),MATCH(Calc!$L$11,PY_Actual_Cumulative!$F$5:$Q$5,0))),"")</f>
        <v>0.41247726458248413</v>
      </c>
      <c r="N23" s="138">
        <f>IFERROR(IF(B23="","",INDEX(CY_Target_Cumulative!$F$6:$Q$26,MATCH(Monthly_Analysis!$B23,CY_Target_Cumulative!$B$6:$B$26,0),MATCH(Calc!$L$10,CY_Target_Cumulative!$F$5:$Q$5,0))),"")</f>
        <v>0.44467139569743885</v>
      </c>
      <c r="O23" s="138">
        <f>IFERROR(IF(B23="","",INDEX(CY_Actual_Cumulative!$F$6:$Q$26,MATCH(Monthly_Analysis!$B23,CY_Actual_Cumulative!$B$6:$B$26,0),MATCH(Calc!$L$10,CY_Actual_Cumulative!$F$5:$Q$5,0))),"")</f>
        <v>0.47247322948735815</v>
      </c>
      <c r="P23" s="172">
        <f>IFERROR(IF(OR(LEN($D23)=0,LEN(M23)=0,LEN(O23)=0),"",IF(INDEX(Metrics!$F$6:$F$26,MATCH(Monthly_Analysis!$B23,Metrics!$B$6:$B$26,0))=Calc!$L$7,M23/O23*100,O23/M23*100)),100)</f>
        <v>114.54527802049958</v>
      </c>
      <c r="Q23" s="173">
        <f>IFERROR(IF(OR(LEN($D23)=0,LEN(N23)=0,LEN(O23)=0),"",IF(INDEX(Metrics!$F$6:$F$26,MATCH(Monthly_Analysis!$B23,Metrics!$B$6:$B$26,0))=Calc!$L$7,N23/O23*100,O23/N23*100)),100)</f>
        <v>106.25221996713188</v>
      </c>
      <c r="S23" s="18"/>
    </row>
    <row r="24" spans="1:19" x14ac:dyDescent="0.25">
      <c r="A24" s="3"/>
      <c r="B24" s="169">
        <f>IFERROR(IF(LEN(INDEX(Metrics!$B$6:$E$26,ROW($A24)-ROW($A$7),MATCH(B$7,Metrics!$B$5:$E$5,0)))=0,"",INDEX(Metrics!$B$6:$E$26,ROW($A24)-ROW($A$7),MATCH(B$7,Metrics!$B$5:$E$5,0))),"")</f>
        <v>207</v>
      </c>
      <c r="C24" s="195" t="str">
        <f>IFERROR(IF(LEN(INDEX(Metrics!$B$6:$E$26,ROW($A24)-ROW($A$7),MATCH(C$7,Metrics!$B$5:$E$5,0)))=0,"",INDEX(Metrics!$B$6:$E$26,ROW($A24)-ROW($A$7),MATCH(C$7,Metrics!$B$5:$E$5,0))),"")</f>
        <v>Financial Performance</v>
      </c>
      <c r="D24" s="195" t="str">
        <f>IFERROR(IF(LEN(INDEX(Metrics!$B$6:$E$26,ROW($A24)-ROW($A$7),MATCH(D$7,Metrics!$B$5:$E$5,0)))=0,"",INDEX(Metrics!$B$6:$E$26,ROW($A24)-ROW($A$7),MATCH(D$7,Metrics!$B$5:$E$5,0))),"")</f>
        <v>Cash Conversion Cycle</v>
      </c>
      <c r="E24" s="175" t="str">
        <f>IFERROR(IF(LEN(INDEX(Metrics!$B$6:$E$26,ROW($A24)-ROW($A$7),MATCH(E$7,Metrics!$B$5:$E$5,0)))=0,"",INDEX(Metrics!$B$6:$E$26,ROW($A24)-ROW($A$7),MATCH(E$7,Metrics!$B$5:$E$5,0))),"")</f>
        <v>Days</v>
      </c>
      <c r="F24" s="55"/>
      <c r="G24" s="162">
        <f>IFERROR(IF(D24="","",IF(LEN(INDEX(PY_Actual!$F$6:$Q$26,MATCH(Monthly_Analysis!$D24,PY_Actual!$D$6:$D$26,0),MATCH(Calc!$L$11,PY_Actual!$F$5:$Q$5,0)))=0,"",INDEX(PY_Actual!$F$6:$Q$26,MATCH(Monthly_Analysis!$D24,PY_Actual!$D$6:$D$26,0),MATCH(Calc!$L$11,PY_Actual!$F$5:$Q$5,0)))),"")</f>
        <v>29.574596375286259</v>
      </c>
      <c r="H24" s="163">
        <f>IFERROR(IF(D24="","",IF(LEN(INDEX(CY_Target!$F$6:$Q$26,MATCH(Monthly_Analysis!$D24,CY_Target!$D$6:$D$26,0),MATCH(Calc!$L$10,CY_Target!$F$5:$Q$5,0)))=0,"",INDEX(CY_Target!$F$6:$Q$26,MATCH(Monthly_Analysis!$D24,CY_Target!$D$6:$D$26,0),MATCH(Calc!$L$10,CY_Target!$F$5:$Q$5,0)))),"")</f>
        <v>27.284201382452395</v>
      </c>
      <c r="I24" s="163">
        <f>IFERROR(IF(D24="","",IF(LEN(INDEX(CY_Actual!$F$6:$Q$26,MATCH(Monthly_Analysis!$D24,CY_Actual!$D$6:$D$26,0),MATCH(Calc!$L$10,CY_Actual!$F$5:$Q$5,0)))=0,"",INDEX(CY_Actual!$F$6:$Q$26,MATCH(Monthly_Analysis!$D24,CY_Actual!$D$6:$D$26,0),MATCH(Calc!$L$10,CY_Actual!$F$5:$Q$5,0)))),"")</f>
        <v>25.239915273899218</v>
      </c>
      <c r="J24" s="172">
        <f>IFERROR(IF(OR(LEN($D24)=0,LEN(G24)=0,LEN(I24)=0),"",IF(INDEX(Metrics!$F$6:$F$26,MATCH(Monthly_Analysis!$B24,Metrics!$B$6:$B$26,0))=Calc!$L$7,G24/I24*100,I24/G24*100)),100)</f>
        <v>117.17391304347827</v>
      </c>
      <c r="K24" s="173">
        <f>IFERROR(IF(OR(LEN($D24)=0,LEN(H24)=0,LEN(I24)=0),"",IF(INDEX(Metrics!$F$6:$F$26,MATCH(Monthly_Analysis!$B24,Metrics!$B$6:$B$26,0))=Calc!$L$7,H24/I24*100,I24/H24*100)),100)</f>
        <v>108.09941747572817</v>
      </c>
      <c r="L24" s="66"/>
      <c r="M24" s="162">
        <f>IFERROR(IF(B24="","",INDEX(PY_Actual_Cumulative!$F$6:$Q$26,MATCH(Monthly_Analysis!$B24,PY_Actual_Cumulative!$B$6:$B$26,0),MATCH(Calc!$L$11,PY_Actual_Cumulative!$F$5:$Q$5,0))),"")</f>
        <v>27.832493527576911</v>
      </c>
      <c r="N24" s="163">
        <f>IFERROR(IF(B24="","",INDEX(CY_Target_Cumulative!$F$6:$Q$26,MATCH(Monthly_Analysis!$B24,CY_Target_Cumulative!$B$6:$B$26,0),MATCH(Calc!$L$10,CY_Target_Cumulative!$F$5:$Q$5,0))),"")</f>
        <v>27.973782716442155</v>
      </c>
      <c r="O24" s="163">
        <f>IFERROR(IF(B24="","",INDEX(CY_Actual_Cumulative!$F$6:$Q$26,MATCH(Monthly_Analysis!$B24,CY_Actual_Cumulative!$B$6:$B$26,0),MATCH(Calc!$L$10,CY_Actual_Cumulative!$F$5:$Q$5,0))),"")</f>
        <v>25.405056129427049</v>
      </c>
      <c r="P24" s="172">
        <f>IFERROR(IF(OR(LEN($D24)=0,LEN(M24)=0,LEN(O24)=0),"",IF(INDEX(Metrics!$F$6:$F$26,MATCH(Monthly_Analysis!$B24,Metrics!$B$6:$B$26,0))=Calc!$L$7,M24/O24*100,O24/M24*100)),100)</f>
        <v>109.5549381421682</v>
      </c>
      <c r="Q24" s="173">
        <f>IFERROR(IF(OR(LEN($D24)=0,LEN(N24)=0,LEN(O24)=0),"",IF(INDEX(Metrics!$F$6:$F$26,MATCH(Monthly_Analysis!$B24,Metrics!$B$6:$B$26,0))=Calc!$L$7,N24/O24*100,O24/N24*100)),100)</f>
        <v>110.1110840847138</v>
      </c>
      <c r="S24" s="18"/>
    </row>
    <row r="25" spans="1:19" x14ac:dyDescent="0.25">
      <c r="A25" s="3"/>
      <c r="B25" s="169">
        <f>IFERROR(IF(LEN(INDEX(Metrics!$B$6:$E$26,ROW($A25)-ROW($A$7),MATCH(B$7,Metrics!$B$5:$E$5,0)))=0,"",INDEX(Metrics!$B$6:$E$26,ROW($A25)-ROW($A$7),MATCH(B$7,Metrics!$B$5:$E$5,0))),"")</f>
        <v>208</v>
      </c>
      <c r="C25" s="195" t="str">
        <f>IFERROR(IF(LEN(INDEX(Metrics!$B$6:$E$26,ROW($A25)-ROW($A$7),MATCH(C$7,Metrics!$B$5:$E$5,0)))=0,"",INDEX(Metrics!$B$6:$E$26,ROW($A25)-ROW($A$7),MATCH(C$7,Metrics!$B$5:$E$5,0))),"")</f>
        <v>Financial Performance</v>
      </c>
      <c r="D25" s="195" t="str">
        <f>IFERROR(IF(LEN(INDEX(Metrics!$B$6:$E$26,ROW($A25)-ROW($A$7),MATCH(D$7,Metrics!$B$5:$E$5,0)))=0,"",INDEX(Metrics!$B$6:$E$26,ROW($A25)-ROW($A$7),MATCH(D$7,Metrics!$B$5:$E$5,0))),"")</f>
        <v>Return on Assets</v>
      </c>
      <c r="E25" s="175" t="str">
        <f>IFERROR(IF(LEN(INDEX(Metrics!$B$6:$E$26,ROW($A25)-ROW($A$7),MATCH(E$7,Metrics!$B$5:$E$5,0)))=0,"",INDEX(Metrics!$B$6:$E$26,ROW($A25)-ROW($A$7),MATCH(E$7,Metrics!$B$5:$E$5,0))),"")</f>
        <v>%</v>
      </c>
      <c r="F25" s="55"/>
      <c r="G25" s="137">
        <f>IFERROR(IF(D25="","",IF(LEN(INDEX(PY_Actual!$F$6:$Q$26,MATCH(Monthly_Analysis!$D25,PY_Actual!$D$6:$D$26,0),MATCH(Calc!$L$11,PY_Actual!$F$5:$Q$5,0)))=0,"",INDEX(PY_Actual!$F$6:$Q$26,MATCH(Monthly_Analysis!$D25,PY_Actual!$D$6:$D$26,0),MATCH(Calc!$L$11,PY_Actual!$F$5:$Q$5,0)))),"")</f>
        <v>0.23314634027208106</v>
      </c>
      <c r="H25" s="138">
        <f>IFERROR(IF(D25="","",IF(LEN(INDEX(CY_Target!$F$6:$Q$26,MATCH(Monthly_Analysis!$D25,CY_Target!$D$6:$D$26,0),MATCH(Calc!$L$10,CY_Target!$F$5:$Q$5,0)))=0,"",INDEX(CY_Target!$F$6:$Q$26,MATCH(Monthly_Analysis!$D25,CY_Target!$D$6:$D$26,0),MATCH(Calc!$L$10,CY_Target!$F$5:$Q$5,0)))),"")</f>
        <v>0.27099891870402881</v>
      </c>
      <c r="I25" s="138">
        <f>IFERROR(IF(D25="","",IF(LEN(INDEX(CY_Actual!$F$6:$Q$26,MATCH(Monthly_Analysis!$D25,CY_Actual!$D$6:$D$26,0),MATCH(Calc!$L$10,CY_Actual!$F$5:$Q$5,0)))=0,"",INDEX(CY_Actual!$F$6:$Q$26,MATCH(Monthly_Analysis!$D25,CY_Actual!$D$6:$D$26,0),MATCH(Calc!$L$10,CY_Actual!$F$5:$Q$5,0)))),"")</f>
        <v>0.28281114991013079</v>
      </c>
      <c r="J25" s="172">
        <f>IFERROR(IF(OR(LEN($D25)=0,LEN(G25)=0,LEN(I25)=0),"",IF(INDEX(Metrics!$F$6:$F$26,MATCH(Monthly_Analysis!$B25,Metrics!$B$6:$B$26,0))=Calc!$L$7,G25/I25*100,I25/G25*100)),100)</f>
        <v>121.30198980609821</v>
      </c>
      <c r="K25" s="173">
        <f>IFERROR(IF(OR(LEN($D25)=0,LEN(H25)=0,LEN(I25)=0),"",IF(INDEX(Metrics!$F$6:$F$26,MATCH(Monthly_Analysis!$B25,Metrics!$B$6:$B$26,0))=Calc!$L$7,H25/I25*100,I25/H25*100)),100)</f>
        <v>104.35877429422614</v>
      </c>
      <c r="L25" s="66"/>
      <c r="M25" s="137">
        <f>IFERROR(IF(B25="","",INDEX(PY_Actual_Cumulative!$F$6:$Q$26,MATCH(Monthly_Analysis!$B25,PY_Actual_Cumulative!$B$6:$B$26,0),MATCH(Calc!$L$11,PY_Actual_Cumulative!$F$5:$Q$5,0))),"")</f>
        <v>0.23762297406285901</v>
      </c>
      <c r="N25" s="138">
        <f>IFERROR(IF(B25="","",INDEX(CY_Target_Cumulative!$F$6:$Q$26,MATCH(Monthly_Analysis!$B25,CY_Target_Cumulative!$B$6:$B$26,0),MATCH(Calc!$L$10,CY_Target_Cumulative!$F$5:$Q$5,0))),"")</f>
        <v>0.27041903971072678</v>
      </c>
      <c r="O25" s="138">
        <f>IFERROR(IF(B25="","",INDEX(CY_Actual_Cumulative!$F$6:$Q$26,MATCH(Monthly_Analysis!$B25,CY_Actual_Cumulative!$B$6:$B$26,0),MATCH(Calc!$L$10,CY_Actual_Cumulative!$F$5:$Q$5,0))),"")</f>
        <v>0.27560938386762557</v>
      </c>
      <c r="P25" s="172">
        <f>IFERROR(IF(OR(LEN($D25)=0,LEN(M25)=0,LEN(O25)=0),"",IF(INDEX(Metrics!$F$6:$F$26,MATCH(Monthly_Analysis!$B25,Metrics!$B$6:$B$26,0))=Calc!$L$7,M25/O25*100,O25/M25*100)),100)</f>
        <v>115.98600049283026</v>
      </c>
      <c r="Q25" s="173">
        <f>IFERROR(IF(OR(LEN($D25)=0,LEN(N25)=0,LEN(O25)=0),"",IF(INDEX(Metrics!$F$6:$F$26,MATCH(Monthly_Analysis!$B25,Metrics!$B$6:$B$26,0))=Calc!$L$7,N25/O25*100,O25/N25*100)),100)</f>
        <v>101.91937082627429</v>
      </c>
      <c r="S25" s="18"/>
    </row>
    <row r="26" spans="1:19" x14ac:dyDescent="0.25">
      <c r="A26" s="3"/>
      <c r="B26" s="169">
        <f>IFERROR(IF(LEN(INDEX(Metrics!$B$6:$E$26,ROW($A26)-ROW($A$7),MATCH(B$7,Metrics!$B$5:$E$5,0)))=0,"",INDEX(Metrics!$B$6:$E$26,ROW($A26)-ROW($A$7),MATCH(B$7,Metrics!$B$5:$E$5,0))),"")</f>
        <v>209</v>
      </c>
      <c r="C26" s="195" t="str">
        <f>IFERROR(IF(LEN(INDEX(Metrics!$B$6:$E$26,ROW($A26)-ROW($A$7),MATCH(C$7,Metrics!$B$5:$E$5,0)))=0,"",INDEX(Metrics!$B$6:$E$26,ROW($A26)-ROW($A$7),MATCH(C$7,Metrics!$B$5:$E$5,0))),"")</f>
        <v>Financial Performance</v>
      </c>
      <c r="D26" s="195" t="str">
        <f>IFERROR(IF(LEN(INDEX(Metrics!$B$6:$E$26,ROW($A26)-ROW($A$7),MATCH(D$7,Metrics!$B$5:$E$5,0)))=0,"",INDEX(Metrics!$B$6:$E$26,ROW($A26)-ROW($A$7),MATCH(D$7,Metrics!$B$5:$E$5,0))),"")</f>
        <v>Return on Equity</v>
      </c>
      <c r="E26" s="175" t="str">
        <f>IFERROR(IF(LEN(INDEX(Metrics!$B$6:$E$26,ROW($A26)-ROW($A$7),MATCH(E$7,Metrics!$B$5:$E$5,0)))=0,"",INDEX(Metrics!$B$6:$E$26,ROW($A26)-ROW($A$7),MATCH(E$7,Metrics!$B$5:$E$5,0))),"")</f>
        <v>%</v>
      </c>
      <c r="F26" s="55"/>
      <c r="G26" s="137">
        <f>IFERROR(IF(D26="","",IF(LEN(INDEX(PY_Actual!$F$6:$Q$26,MATCH(Monthly_Analysis!$D26,PY_Actual!$D$6:$D$26,0),MATCH(Calc!$L$11,PY_Actual!$F$5:$Q$5,0)))=0,"",INDEX(PY_Actual!$F$6:$Q$26,MATCH(Monthly_Analysis!$D26,PY_Actual!$D$6:$D$26,0),MATCH(Calc!$L$11,PY_Actual!$F$5:$Q$5,0)))),"")</f>
        <v>0.37657123969940198</v>
      </c>
      <c r="H26" s="138">
        <f>IFERROR(IF(D26="","",IF(LEN(INDEX(CY_Target!$F$6:$Q$26,MATCH(Monthly_Analysis!$D26,CY_Target!$D$6:$D$26,0),MATCH(Calc!$L$10,CY_Target!$F$5:$Q$5,0)))=0,"",INDEX(CY_Target!$F$6:$Q$26,MATCH(Monthly_Analysis!$D26,CY_Target!$D$6:$D$26,0),MATCH(Calc!$L$10,CY_Target!$F$5:$Q$5,0)))),"")</f>
        <v>0.33828389619128824</v>
      </c>
      <c r="I26" s="138">
        <f>IFERROR(IF(D26="","",IF(LEN(INDEX(CY_Actual!$F$6:$Q$26,MATCH(Monthly_Analysis!$D26,CY_Actual!$D$6:$D$26,0),MATCH(Calc!$L$10,CY_Actual!$F$5:$Q$5,0)))=0,"",INDEX(CY_Actual!$F$6:$Q$26,MATCH(Monthly_Analysis!$D26,CY_Actual!$D$6:$D$26,0),MATCH(Calc!$L$10,CY_Actual!$F$5:$Q$5,0)))),"")</f>
        <v>0.33937337989215693</v>
      </c>
      <c r="J26" s="172">
        <f>IFERROR(IF(OR(LEN($D26)=0,LEN(G26)=0,LEN(I26)=0),"",IF(INDEX(Metrics!$F$6:$F$26,MATCH(Monthly_Analysis!$B26,Metrics!$B$6:$B$26,0))=Calc!$L$7,G26/I26*100,I26/G26*100)),100)</f>
        <v>90.121959436695633</v>
      </c>
      <c r="K26" s="173">
        <f>IFERROR(IF(OR(LEN($D26)=0,LEN(H26)=0,LEN(I26)=0),"",IF(INDEX(Metrics!$F$6:$F$26,MATCH(Monthly_Analysis!$B26,Metrics!$B$6:$B$26,0))=Calc!$L$7,H26/I26*100,I26/H26*100)),100)</f>
        <v>100.32206194652926</v>
      </c>
      <c r="L26" s="66"/>
      <c r="M26" s="137">
        <f>IFERROR(IF(B26="","",INDEX(PY_Actual_Cumulative!$F$6:$Q$26,MATCH(Monthly_Analysis!$B26,PY_Actual_Cumulative!$B$6:$B$26,0),MATCH(Calc!$L$11,PY_Actual_Cumulative!$F$5:$Q$5,0))),"")</f>
        <v>0.34066763136019085</v>
      </c>
      <c r="N26" s="138">
        <f>IFERROR(IF(B26="","",INDEX(CY_Target_Cumulative!$F$6:$Q$26,MATCH(Monthly_Analysis!$B26,CY_Target_Cumulative!$B$6:$B$26,0),MATCH(Calc!$L$10,CY_Target_Cumulative!$F$5:$Q$5,0))),"")</f>
        <v>0.33931509965051659</v>
      </c>
      <c r="O26" s="138">
        <f>IFERROR(IF(B26="","",INDEX(CY_Actual_Cumulative!$F$6:$Q$26,MATCH(Monthly_Analysis!$B26,CY_Actual_Cumulative!$B$6:$B$26,0),MATCH(Calc!$L$10,CY_Actual_Cumulative!$F$5:$Q$5,0))),"")</f>
        <v>0.33073126064115071</v>
      </c>
      <c r="P26" s="172">
        <f>IFERROR(IF(OR(LEN($D26)=0,LEN(M26)=0,LEN(O26)=0),"",IF(INDEX(Metrics!$F$6:$F$26,MATCH(Monthly_Analysis!$B26,Metrics!$B$6:$B$26,0))=Calc!$L$7,M26/O26*100,O26/M26*100)),100)</f>
        <v>97.083265387038097</v>
      </c>
      <c r="Q26" s="173">
        <f>IFERROR(IF(OR(LEN($D26)=0,LEN(N26)=0,LEN(O26)=0),"",IF(INDEX(Metrics!$F$6:$F$26,MATCH(Monthly_Analysis!$B26,Metrics!$B$6:$B$26,0))=Calc!$L$7,N26/O26*100,O26/N26*100)),100)</f>
        <v>97.470245498002612</v>
      </c>
      <c r="S26" s="18"/>
    </row>
    <row r="27" spans="1:19" x14ac:dyDescent="0.25">
      <c r="A27" s="3"/>
      <c r="B27" s="169">
        <f>IFERROR(IF(LEN(INDEX(Metrics!$B$6:$E$26,ROW($A27)-ROW($A$7),MATCH(B$7,Metrics!$B$5:$E$5,0)))=0,"",INDEX(Metrics!$B$6:$E$26,ROW($A27)-ROW($A$7),MATCH(B$7,Metrics!$B$5:$E$5,0))),"")</f>
        <v>210</v>
      </c>
      <c r="C27" s="195" t="str">
        <f>IFERROR(IF(LEN(INDEX(Metrics!$B$6:$E$26,ROW($A27)-ROW($A$7),MATCH(C$7,Metrics!$B$5:$E$5,0)))=0,"",INDEX(Metrics!$B$6:$E$26,ROW($A27)-ROW($A$7),MATCH(C$7,Metrics!$B$5:$E$5,0))),"")</f>
        <v>Financial Performance</v>
      </c>
      <c r="D27" s="195" t="str">
        <f>IFERROR(IF(LEN(INDEX(Metrics!$B$6:$E$26,ROW($A27)-ROW($A$7),MATCH(D$7,Metrics!$B$5:$E$5,0)))=0,"",INDEX(Metrics!$B$6:$E$26,ROW($A27)-ROW($A$7),MATCH(D$7,Metrics!$B$5:$E$5,0))),"")</f>
        <v/>
      </c>
      <c r="E27" s="175" t="str">
        <f>IFERROR(IF(LEN(INDEX(Metrics!$B$6:$E$26,ROW($A27)-ROW($A$7),MATCH(E$7,Metrics!$B$5:$E$5,0)))=0,"",INDEX(Metrics!$B$6:$E$26,ROW($A27)-ROW($A$7),MATCH(E$7,Metrics!$B$5:$E$5,0))),"")</f>
        <v/>
      </c>
      <c r="F27" s="55"/>
      <c r="G27" s="139" t="str">
        <f>IFERROR(IF(D27="","",IF(LEN(INDEX(PY_Actual!$F$6:$Q$26,MATCH(Monthly_Analysis!$D27,PY_Actual!$D$6:$D$26,0),MATCH(Calc!$L$11,PY_Actual!$F$5:$Q$5,0)))=0,"",INDEX(PY_Actual!$F$6:$Q$26,MATCH(Monthly_Analysis!$D27,PY_Actual!$D$6:$D$26,0),MATCH(Calc!$L$11,PY_Actual!$F$5:$Q$5,0)))),"")</f>
        <v/>
      </c>
      <c r="H27" s="140" t="str">
        <f>IFERROR(IF(D27="","",IF(LEN(INDEX(CY_Target!$F$6:$Q$26,MATCH(Monthly_Analysis!$D27,CY_Target!$D$6:$D$26,0),MATCH(Calc!$L$10,CY_Target!$F$5:$Q$5,0)))=0,"",INDEX(CY_Target!$F$6:$Q$26,MATCH(Monthly_Analysis!$D27,CY_Target!$D$6:$D$26,0),MATCH(Calc!$L$10,CY_Target!$F$5:$Q$5,0)))),"")</f>
        <v/>
      </c>
      <c r="I27" s="140" t="str">
        <f>IFERROR(IF(D27="","",IF(LEN(INDEX(CY_Actual!$F$6:$Q$26,MATCH(Monthly_Analysis!$D27,CY_Actual!$D$6:$D$26,0),MATCH(Calc!$L$10,CY_Actual!$F$5:$Q$5,0)))=0,"",INDEX(CY_Actual!$F$6:$Q$26,MATCH(Monthly_Analysis!$D27,CY_Actual!$D$6:$D$26,0),MATCH(Calc!$L$10,CY_Actual!$F$5:$Q$5,0)))),"")</f>
        <v/>
      </c>
      <c r="J27" s="172" t="str">
        <f>IFERROR(IF(OR(LEN($D27)=0,LEN(G27)=0,LEN(I27)=0),"",IF(INDEX(Metrics!$F$6:$F$26,MATCH(Monthly_Analysis!$B27,Metrics!$B$6:$B$26,0))=Calc!$L$7,G27/I27*100,I27/G27*100)),100)</f>
        <v/>
      </c>
      <c r="K27" s="173" t="str">
        <f>IFERROR(IF(OR(LEN($D27)=0,LEN(H27)=0,LEN(I27)=0),"",IF(INDEX(Metrics!$F$6:$F$26,MATCH(Monthly_Analysis!$B27,Metrics!$B$6:$B$26,0))=Calc!$L$7,H27/I27*100,I27/H27*100)),100)</f>
        <v/>
      </c>
      <c r="L27" s="66"/>
      <c r="M27" s="139" t="str">
        <f>IFERROR(IF(B27="","",INDEX(PY_Actual_Cumulative!$F$6:$Q$26,MATCH(Monthly_Analysis!$B27,PY_Actual_Cumulative!$B$6:$B$26,0),MATCH(Calc!$L$11,PY_Actual_Cumulative!$F$5:$Q$5,0))),"")</f>
        <v/>
      </c>
      <c r="N27" s="140" t="str">
        <f>IFERROR(IF(B27="","",INDEX(CY_Target_Cumulative!$F$6:$Q$26,MATCH(Monthly_Analysis!$B27,CY_Target_Cumulative!$B$6:$B$26,0),MATCH(Calc!$L$10,CY_Target_Cumulative!$F$5:$Q$5,0))),"")</f>
        <v/>
      </c>
      <c r="O27" s="140" t="str">
        <f>IFERROR(IF(B27="","",INDEX(CY_Actual_Cumulative!$F$6:$Q$26,MATCH(Monthly_Analysis!$B27,CY_Actual_Cumulative!$B$6:$B$26,0),MATCH(Calc!$L$10,CY_Actual_Cumulative!$F$5:$Q$5,0))),"")</f>
        <v/>
      </c>
      <c r="P27" s="172" t="str">
        <f>IFERROR(IF(OR(LEN($D27)=0,LEN(M27)=0,LEN(O27)=0),"",IF(INDEX(Metrics!$F$6:$F$26,MATCH(Monthly_Analysis!$B27,Metrics!$B$6:$B$26,0))=Calc!$L$7,M27/O27*100,O27/M27*100)),100)</f>
        <v/>
      </c>
      <c r="Q27" s="173" t="str">
        <f>IFERROR(IF(OR(LEN($D27)=0,LEN(N27)=0,LEN(O27)=0),"",IF(INDEX(Metrics!$F$6:$F$26,MATCH(Monthly_Analysis!$B27,Metrics!$B$6:$B$26,0))=Calc!$L$7,N27/O27*100,O27/N27*100)),100)</f>
        <v/>
      </c>
      <c r="S27" s="18"/>
    </row>
    <row r="28" spans="1:19" x14ac:dyDescent="0.25">
      <c r="A28" s="3"/>
      <c r="B28" s="246">
        <f>IFERROR(IF(LEN(INDEX(Metrics!$B$6:$E$26,ROW($A28)-ROW($A$7),MATCH(B$7,Metrics!$B$5:$E$5,0)))=0,"",INDEX(Metrics!$B$6:$E$26,ROW($A28)-ROW($A$7),MATCH(B$7,Metrics!$B$5:$E$5,0))),"")</f>
        <v>211</v>
      </c>
      <c r="C28" s="247" t="str">
        <f>IFERROR(IF(LEN(INDEX(Metrics!$B$6:$E$26,ROW($A28)-ROW($A$7),MATCH(C$7,Metrics!$B$5:$E$5,0)))=0,"",INDEX(Metrics!$B$6:$E$26,ROW($A28)-ROW($A$7),MATCH(C$7,Metrics!$B$5:$E$5,0))),"")</f>
        <v>Financial Performance</v>
      </c>
      <c r="D28" s="247" t="str">
        <f>IFERROR(IF(LEN(INDEX(Metrics!$B$6:$E$26,ROW($A28)-ROW($A$7),MATCH(D$7,Metrics!$B$5:$E$5,0)))=0,"",INDEX(Metrics!$B$6:$E$26,ROW($A28)-ROW($A$7),MATCH(D$7,Metrics!$B$5:$E$5,0))),"")</f>
        <v/>
      </c>
      <c r="E28" s="248" t="str">
        <f>IFERROR(IF(LEN(INDEX(Metrics!$B$6:$E$26,ROW($A28)-ROW($A$7),MATCH(E$7,Metrics!$B$5:$E$5,0)))=0,"",INDEX(Metrics!$B$6:$E$26,ROW($A28)-ROW($A$7),MATCH(E$7,Metrics!$B$5:$E$5,0))),"")</f>
        <v/>
      </c>
      <c r="F28" s="55"/>
      <c r="G28" s="249" t="str">
        <f>IFERROR(IF(D28="","",IF(LEN(INDEX(PY_Actual!$F$6:$Q$26,MATCH(Monthly_Analysis!$D28,PY_Actual!$D$6:$D$26,0),MATCH(Calc!$L$11,PY_Actual!$F$5:$Q$5,0)))=0,"",INDEX(PY_Actual!$F$6:$Q$26,MATCH(Monthly_Analysis!$D28,PY_Actual!$D$6:$D$26,0),MATCH(Calc!$L$11,PY_Actual!$F$5:$Q$5,0)))),"")</f>
        <v/>
      </c>
      <c r="H28" s="250" t="str">
        <f>IFERROR(IF(D28="","",IF(LEN(INDEX(CY_Target!$F$6:$Q$26,MATCH(Monthly_Analysis!$D28,CY_Target!$D$6:$D$26,0),MATCH(Calc!$L$10,CY_Target!$F$5:$Q$5,0)))=0,"",INDEX(CY_Target!$F$6:$Q$26,MATCH(Monthly_Analysis!$D28,CY_Target!$D$6:$D$26,0),MATCH(Calc!$L$10,CY_Target!$F$5:$Q$5,0)))),"")</f>
        <v/>
      </c>
      <c r="I28" s="250" t="str">
        <f>IFERROR(IF(D28="","",IF(LEN(INDEX(CY_Actual!$F$6:$Q$26,MATCH(Monthly_Analysis!$D28,CY_Actual!$D$6:$D$26,0),MATCH(Calc!$L$10,CY_Actual!$F$5:$Q$5,0)))=0,"",INDEX(CY_Actual!$F$6:$Q$26,MATCH(Monthly_Analysis!$D28,CY_Actual!$D$6:$D$26,0),MATCH(Calc!$L$10,CY_Actual!$F$5:$Q$5,0)))),"")</f>
        <v/>
      </c>
      <c r="J28" s="251" t="str">
        <f>IFERROR(IF(OR(LEN($D28)=0,LEN(G28)=0,LEN(I28)=0),"",IF(INDEX(Metrics!$F$6:$F$26,MATCH(Monthly_Analysis!$B28,Metrics!$B$6:$B$26,0))=Calc!$L$7,G28/I28*100,I28/G28*100)),100)</f>
        <v/>
      </c>
      <c r="K28" s="252" t="str">
        <f>IFERROR(IF(OR(LEN($D28)=0,LEN(H28)=0,LEN(I28)=0),"",IF(INDEX(Metrics!$F$6:$F$26,MATCH(Monthly_Analysis!$B28,Metrics!$B$6:$B$26,0))=Calc!$L$7,H28/I28*100,I28/H28*100)),100)</f>
        <v/>
      </c>
      <c r="L28" s="66"/>
      <c r="M28" s="249" t="str">
        <f>IFERROR(IF(B28="","",INDEX(PY_Actual_Cumulative!$F$6:$Q$26,MATCH(Monthly_Analysis!$B28,PY_Actual_Cumulative!$B$6:$B$26,0),MATCH(Calc!$L$11,PY_Actual_Cumulative!$F$5:$Q$5,0))),"")</f>
        <v/>
      </c>
      <c r="N28" s="250" t="str">
        <f>IFERROR(IF(B28="","",INDEX(CY_Target_Cumulative!$F$6:$Q$26,MATCH(Monthly_Analysis!$B28,CY_Target_Cumulative!$B$6:$B$26,0),MATCH(Calc!$L$10,CY_Target_Cumulative!$F$5:$Q$5,0))),"")</f>
        <v/>
      </c>
      <c r="O28" s="250" t="str">
        <f>IFERROR(IF(B28="","",INDEX(CY_Actual_Cumulative!$F$6:$Q$26,MATCH(Monthly_Analysis!$B28,CY_Actual_Cumulative!$B$6:$B$26,0),MATCH(Calc!$L$10,CY_Actual_Cumulative!$F$5:$Q$5,0))),"")</f>
        <v/>
      </c>
      <c r="P28" s="251" t="str">
        <f>IFERROR(IF(OR(LEN($D28)=0,LEN(M28)=0,LEN(O28)=0),"",IF(INDEX(Metrics!$F$6:$F$26,MATCH(Monthly_Analysis!$B28,Metrics!$B$6:$B$26,0))=Calc!$L$7,M28/O28*100,O28/M28*100)),100)</f>
        <v/>
      </c>
      <c r="Q28" s="252" t="str">
        <f>IFERROR(IF(OR(LEN($D28)=0,LEN(N28)=0,LEN(O28)=0),"",IF(INDEX(Metrics!$F$6:$F$26,MATCH(Monthly_Analysis!$B28,Metrics!$B$6:$B$26,0))=Calc!$L$7,N28/O28*100,O28/N28*100)),100)</f>
        <v/>
      </c>
      <c r="S28" s="18"/>
    </row>
    <row r="29" spans="1:19" x14ac:dyDescent="0.25">
      <c r="A29" s="3"/>
      <c r="B29" s="253">
        <v>301</v>
      </c>
      <c r="C29" s="254" t="s">
        <v>134</v>
      </c>
      <c r="D29" s="254" t="s">
        <v>162</v>
      </c>
      <c r="E29" s="255" t="s">
        <v>8</v>
      </c>
      <c r="F29" s="256"/>
      <c r="G29" s="257"/>
      <c r="H29" s="258"/>
      <c r="I29" s="258"/>
      <c r="J29" s="259"/>
      <c r="K29" s="260"/>
      <c r="L29" s="261"/>
      <c r="M29" s="257"/>
      <c r="N29" s="258"/>
      <c r="O29" s="258"/>
      <c r="P29" s="259"/>
      <c r="Q29" s="260"/>
      <c r="S29" s="18"/>
    </row>
    <row r="30" spans="1:19" x14ac:dyDescent="0.25">
      <c r="A30" s="3"/>
      <c r="B30" s="253">
        <v>302</v>
      </c>
      <c r="C30" s="254" t="s">
        <v>134</v>
      </c>
      <c r="D30" s="254" t="s">
        <v>136</v>
      </c>
      <c r="E30" s="255" t="s">
        <v>14</v>
      </c>
      <c r="F30" s="256"/>
      <c r="G30" s="257"/>
      <c r="H30" s="258"/>
      <c r="I30" s="258"/>
      <c r="J30" s="259"/>
      <c r="K30" s="260"/>
      <c r="L30" s="261"/>
      <c r="M30" s="257"/>
      <c r="N30" s="258"/>
      <c r="O30" s="258"/>
      <c r="P30" s="259"/>
      <c r="Q30" s="260"/>
      <c r="S30" s="18"/>
    </row>
    <row r="31" spans="1:19" x14ac:dyDescent="0.25">
      <c r="A31" s="3"/>
      <c r="B31" s="253">
        <v>303</v>
      </c>
      <c r="C31" s="254" t="s">
        <v>134</v>
      </c>
      <c r="D31" s="254" t="s">
        <v>138</v>
      </c>
      <c r="E31" s="255" t="s">
        <v>14</v>
      </c>
      <c r="F31" s="256"/>
      <c r="G31" s="257"/>
      <c r="H31" s="258"/>
      <c r="I31" s="258"/>
      <c r="J31" s="259"/>
      <c r="K31" s="260"/>
      <c r="L31" s="261"/>
      <c r="M31" s="257"/>
      <c r="N31" s="258"/>
      <c r="O31" s="258"/>
      <c r="P31" s="259"/>
      <c r="Q31" s="260"/>
      <c r="S31" s="18"/>
    </row>
    <row r="32" spans="1:19" x14ac:dyDescent="0.25">
      <c r="A32" s="3"/>
      <c r="B32" s="253">
        <v>304</v>
      </c>
      <c r="C32" s="254" t="s">
        <v>134</v>
      </c>
      <c r="D32" s="254" t="s">
        <v>140</v>
      </c>
      <c r="E32" s="255" t="s">
        <v>14</v>
      </c>
      <c r="F32" s="256"/>
      <c r="G32" s="257"/>
      <c r="H32" s="258"/>
      <c r="I32" s="258"/>
      <c r="J32" s="259"/>
      <c r="K32" s="260"/>
      <c r="L32" s="261"/>
      <c r="M32" s="257"/>
      <c r="N32" s="258"/>
      <c r="O32" s="258"/>
      <c r="P32" s="259"/>
      <c r="Q32" s="260"/>
      <c r="S32" s="18"/>
    </row>
    <row r="33" spans="1:19" x14ac:dyDescent="0.25">
      <c r="A33" s="3"/>
      <c r="B33" s="253">
        <v>305</v>
      </c>
      <c r="C33" s="254" t="s">
        <v>134</v>
      </c>
      <c r="D33" s="254" t="s">
        <v>142</v>
      </c>
      <c r="E33" s="255" t="s">
        <v>13</v>
      </c>
      <c r="F33" s="256"/>
      <c r="G33" s="257"/>
      <c r="H33" s="258"/>
      <c r="I33" s="258"/>
      <c r="J33" s="259"/>
      <c r="K33" s="260"/>
      <c r="L33" s="261"/>
      <c r="M33" s="257"/>
      <c r="N33" s="258"/>
      <c r="O33" s="258"/>
      <c r="P33" s="259"/>
      <c r="Q33" s="260"/>
      <c r="S33" s="18"/>
    </row>
    <row r="34" spans="1:19" x14ac:dyDescent="0.25">
      <c r="A34" s="3"/>
      <c r="B34" s="253">
        <v>306</v>
      </c>
      <c r="C34" s="254" t="s">
        <v>134</v>
      </c>
      <c r="D34" s="254" t="s">
        <v>144</v>
      </c>
      <c r="E34" s="255" t="s">
        <v>8</v>
      </c>
      <c r="F34" s="256"/>
      <c r="G34" s="257"/>
      <c r="H34" s="258"/>
      <c r="I34" s="258"/>
      <c r="J34" s="259"/>
      <c r="K34" s="260"/>
      <c r="L34" s="261"/>
      <c r="M34" s="257"/>
      <c r="N34" s="258"/>
      <c r="O34" s="258"/>
      <c r="P34" s="259"/>
      <c r="Q34" s="260"/>
      <c r="S34" s="18"/>
    </row>
    <row r="35" spans="1:19" x14ac:dyDescent="0.25">
      <c r="A35" s="3"/>
      <c r="B35" s="253">
        <v>307</v>
      </c>
      <c r="C35" s="254" t="s">
        <v>134</v>
      </c>
      <c r="D35" s="254" t="s">
        <v>146</v>
      </c>
      <c r="E35" s="255" t="s">
        <v>99</v>
      </c>
      <c r="F35" s="256"/>
      <c r="G35" s="257"/>
      <c r="H35" s="258"/>
      <c r="I35" s="258"/>
      <c r="J35" s="259"/>
      <c r="K35" s="260"/>
      <c r="L35" s="261"/>
      <c r="M35" s="257"/>
      <c r="N35" s="258"/>
      <c r="O35" s="258"/>
      <c r="P35" s="259"/>
      <c r="Q35" s="260"/>
      <c r="S35" s="18"/>
    </row>
    <row r="36" spans="1:19" x14ac:dyDescent="0.25">
      <c r="A36" s="3"/>
      <c r="B36" s="253">
        <v>308</v>
      </c>
      <c r="C36" s="254" t="s">
        <v>134</v>
      </c>
      <c r="D36" s="254" t="s">
        <v>148</v>
      </c>
      <c r="E36" s="255" t="s">
        <v>8</v>
      </c>
      <c r="F36" s="256"/>
      <c r="G36" s="257"/>
      <c r="H36" s="258"/>
      <c r="I36" s="258"/>
      <c r="J36" s="259"/>
      <c r="K36" s="260"/>
      <c r="L36" s="261"/>
      <c r="M36" s="257"/>
      <c r="N36" s="258"/>
      <c r="O36" s="258"/>
      <c r="P36" s="259"/>
      <c r="Q36" s="260"/>
      <c r="S36" s="18"/>
    </row>
    <row r="37" spans="1:19" x14ac:dyDescent="0.25">
      <c r="A37" s="3"/>
      <c r="B37" s="253">
        <v>309</v>
      </c>
      <c r="C37" s="254" t="s">
        <v>134</v>
      </c>
      <c r="D37" s="254" t="s">
        <v>167</v>
      </c>
      <c r="E37" s="255" t="s">
        <v>167</v>
      </c>
      <c r="F37" s="256"/>
      <c r="G37" s="257"/>
      <c r="H37" s="258"/>
      <c r="I37" s="258"/>
      <c r="J37" s="259"/>
      <c r="K37" s="260"/>
      <c r="L37" s="261"/>
      <c r="M37" s="257"/>
      <c r="N37" s="258"/>
      <c r="O37" s="258"/>
      <c r="P37" s="259"/>
      <c r="Q37" s="260"/>
      <c r="S37" s="18"/>
    </row>
    <row r="38" spans="1:19" x14ac:dyDescent="0.25">
      <c r="A38" s="3"/>
      <c r="B38" s="253">
        <v>310</v>
      </c>
      <c r="C38" s="254" t="s">
        <v>134</v>
      </c>
      <c r="D38" s="254" t="s">
        <v>167</v>
      </c>
      <c r="E38" s="255" t="s">
        <v>167</v>
      </c>
      <c r="F38" s="256"/>
      <c r="G38" s="257"/>
      <c r="H38" s="258"/>
      <c r="I38" s="258"/>
      <c r="J38" s="259"/>
      <c r="K38" s="260"/>
      <c r="L38" s="261"/>
      <c r="M38" s="257"/>
      <c r="N38" s="258"/>
      <c r="O38" s="258"/>
      <c r="P38" s="259"/>
      <c r="Q38" s="260"/>
      <c r="S38" s="18"/>
    </row>
    <row r="39" spans="1:19" x14ac:dyDescent="0.25">
      <c r="A39" s="3"/>
      <c r="B39" s="253">
        <v>401</v>
      </c>
      <c r="C39" s="254" t="s">
        <v>150</v>
      </c>
      <c r="D39" s="254" t="s">
        <v>151</v>
      </c>
      <c r="E39" s="255" t="s">
        <v>99</v>
      </c>
      <c r="F39" s="256"/>
      <c r="G39" s="262"/>
      <c r="H39" s="263"/>
      <c r="I39" s="263"/>
      <c r="J39" s="259"/>
      <c r="K39" s="260"/>
      <c r="L39" s="261"/>
      <c r="M39" s="262"/>
      <c r="N39" s="263"/>
      <c r="O39" s="263"/>
      <c r="P39" s="259"/>
      <c r="Q39" s="260"/>
      <c r="S39" s="18"/>
    </row>
    <row r="40" spans="1:19" x14ac:dyDescent="0.25">
      <c r="A40" s="3"/>
      <c r="B40" s="253">
        <v>402</v>
      </c>
      <c r="C40" s="254" t="s">
        <v>150</v>
      </c>
      <c r="D40" s="254" t="s">
        <v>153</v>
      </c>
      <c r="E40" s="255" t="s">
        <v>99</v>
      </c>
      <c r="F40" s="256"/>
      <c r="G40" s="257"/>
      <c r="H40" s="258"/>
      <c r="I40" s="258"/>
      <c r="J40" s="259"/>
      <c r="K40" s="260"/>
      <c r="L40" s="261"/>
      <c r="M40" s="257"/>
      <c r="N40" s="258"/>
      <c r="O40" s="258"/>
      <c r="P40" s="259"/>
      <c r="Q40" s="260"/>
      <c r="S40" s="18"/>
    </row>
    <row r="41" spans="1:19" x14ac:dyDescent="0.25">
      <c r="A41" s="3"/>
      <c r="B41" s="253">
        <v>403</v>
      </c>
      <c r="C41" s="254" t="s">
        <v>150</v>
      </c>
      <c r="D41" s="254" t="s">
        <v>155</v>
      </c>
      <c r="E41" s="255" t="s">
        <v>99</v>
      </c>
      <c r="F41" s="256"/>
      <c r="G41" s="257"/>
      <c r="H41" s="258"/>
      <c r="I41" s="258"/>
      <c r="J41" s="259"/>
      <c r="K41" s="260"/>
      <c r="L41" s="261"/>
      <c r="M41" s="257"/>
      <c r="N41" s="258"/>
      <c r="O41" s="258"/>
      <c r="P41" s="259"/>
      <c r="Q41" s="260"/>
      <c r="S41" s="18"/>
    </row>
    <row r="42" spans="1:19" x14ac:dyDescent="0.25">
      <c r="A42" s="3"/>
      <c r="B42" s="253">
        <v>404</v>
      </c>
      <c r="C42" s="254" t="s">
        <v>150</v>
      </c>
      <c r="D42" s="254" t="s">
        <v>157</v>
      </c>
      <c r="E42" s="255" t="s">
        <v>14</v>
      </c>
      <c r="F42" s="256"/>
      <c r="G42" s="257"/>
      <c r="H42" s="258"/>
      <c r="I42" s="258"/>
      <c r="J42" s="259"/>
      <c r="K42" s="260"/>
      <c r="L42" s="261"/>
      <c r="M42" s="257"/>
      <c r="N42" s="258"/>
      <c r="O42" s="258"/>
      <c r="P42" s="259"/>
      <c r="Q42" s="260"/>
      <c r="S42" s="18"/>
    </row>
    <row r="43" spans="1:19" x14ac:dyDescent="0.25">
      <c r="A43" s="3"/>
      <c r="B43" s="253">
        <v>405</v>
      </c>
      <c r="C43" s="254" t="s">
        <v>150</v>
      </c>
      <c r="D43" s="254" t="s">
        <v>159</v>
      </c>
      <c r="E43" s="255" t="s">
        <v>99</v>
      </c>
      <c r="F43" s="256"/>
      <c r="G43" s="262"/>
      <c r="H43" s="263"/>
      <c r="I43" s="263"/>
      <c r="J43" s="259"/>
      <c r="K43" s="260"/>
      <c r="L43" s="261"/>
      <c r="M43" s="262"/>
      <c r="N43" s="263"/>
      <c r="O43" s="263"/>
      <c r="P43" s="259"/>
      <c r="Q43" s="260"/>
      <c r="S43" s="18"/>
    </row>
    <row r="44" spans="1:19" x14ac:dyDescent="0.25">
      <c r="A44" s="3"/>
      <c r="B44" s="253">
        <v>406</v>
      </c>
      <c r="C44" s="254" t="s">
        <v>150</v>
      </c>
      <c r="D44" s="254" t="s">
        <v>167</v>
      </c>
      <c r="E44" s="255" t="s">
        <v>167</v>
      </c>
      <c r="F44" s="256"/>
      <c r="G44" s="262"/>
      <c r="H44" s="263"/>
      <c r="I44" s="263"/>
      <c r="J44" s="259"/>
      <c r="K44" s="260"/>
      <c r="L44" s="261"/>
      <c r="M44" s="262"/>
      <c r="N44" s="263"/>
      <c r="O44" s="263"/>
      <c r="P44" s="259"/>
      <c r="Q44" s="260"/>
      <c r="S44" s="18"/>
    </row>
    <row r="45" spans="1:19" x14ac:dyDescent="0.25">
      <c r="A45" s="3"/>
      <c r="B45" s="253">
        <v>407</v>
      </c>
      <c r="C45" s="254" t="s">
        <v>150</v>
      </c>
      <c r="D45" s="254" t="s">
        <v>167</v>
      </c>
      <c r="E45" s="255" t="s">
        <v>167</v>
      </c>
      <c r="F45" s="256"/>
      <c r="G45" s="262"/>
      <c r="H45" s="263"/>
      <c r="I45" s="263"/>
      <c r="J45" s="259"/>
      <c r="K45" s="260"/>
      <c r="L45" s="261"/>
      <c r="M45" s="262"/>
      <c r="N45" s="263"/>
      <c r="O45" s="263"/>
      <c r="P45" s="259"/>
      <c r="Q45" s="260"/>
      <c r="S45" s="18"/>
    </row>
    <row r="46" spans="1:19" x14ac:dyDescent="0.25">
      <c r="A46" s="3"/>
      <c r="B46" s="253"/>
      <c r="C46" s="254"/>
      <c r="D46" s="254"/>
      <c r="E46" s="255"/>
      <c r="F46" s="256"/>
      <c r="G46" s="262"/>
      <c r="H46" s="263"/>
      <c r="I46" s="263"/>
      <c r="J46" s="259"/>
      <c r="K46" s="260"/>
      <c r="L46" s="261"/>
      <c r="M46" s="262"/>
      <c r="N46" s="263"/>
      <c r="O46" s="263"/>
      <c r="P46" s="259"/>
      <c r="Q46" s="260"/>
      <c r="S46" s="18"/>
    </row>
    <row r="47" spans="1:19" x14ac:dyDescent="0.25">
      <c r="B47" s="253"/>
      <c r="C47" s="254"/>
      <c r="D47" s="254"/>
      <c r="E47" s="255"/>
      <c r="F47" s="256"/>
      <c r="G47" s="257"/>
      <c r="H47" s="258"/>
      <c r="I47" s="258"/>
      <c r="J47" s="259"/>
      <c r="K47" s="260"/>
      <c r="L47" s="261"/>
      <c r="M47" s="257"/>
      <c r="N47" s="258"/>
      <c r="O47" s="258"/>
      <c r="P47" s="259"/>
      <c r="Q47" s="260"/>
      <c r="S47" s="18"/>
    </row>
    <row r="48" spans="1:19" x14ac:dyDescent="0.25">
      <c r="B48" s="253"/>
      <c r="C48" s="254"/>
      <c r="D48" s="254"/>
      <c r="E48" s="255"/>
      <c r="F48" s="256"/>
      <c r="G48" s="257"/>
      <c r="H48" s="258"/>
      <c r="I48" s="258"/>
      <c r="J48" s="259"/>
      <c r="K48" s="260"/>
      <c r="L48" s="261"/>
      <c r="M48" s="257"/>
      <c r="N48" s="258"/>
      <c r="O48" s="258"/>
      <c r="P48" s="259"/>
      <c r="Q48" s="260"/>
      <c r="S48" s="18"/>
    </row>
    <row r="49" spans="2:19" x14ac:dyDescent="0.25">
      <c r="B49" s="253"/>
      <c r="C49" s="254"/>
      <c r="D49" s="254"/>
      <c r="E49" s="255"/>
      <c r="F49" s="256"/>
      <c r="G49" s="262"/>
      <c r="H49" s="263"/>
      <c r="I49" s="263"/>
      <c r="J49" s="259"/>
      <c r="K49" s="260"/>
      <c r="L49" s="261"/>
      <c r="M49" s="262"/>
      <c r="N49" s="263"/>
      <c r="O49" s="263"/>
      <c r="P49" s="259"/>
      <c r="Q49" s="260"/>
      <c r="S49" s="18"/>
    </row>
    <row r="50" spans="2:19" x14ac:dyDescent="0.25">
      <c r="B50" s="253"/>
      <c r="C50" s="254"/>
      <c r="D50" s="254"/>
      <c r="E50" s="255"/>
      <c r="F50" s="256"/>
      <c r="G50" s="262"/>
      <c r="H50" s="263"/>
      <c r="I50" s="263"/>
      <c r="J50" s="259"/>
      <c r="K50" s="260"/>
      <c r="L50" s="261"/>
      <c r="M50" s="262"/>
      <c r="N50" s="263"/>
      <c r="O50" s="263"/>
      <c r="P50" s="259"/>
      <c r="Q50" s="260"/>
      <c r="S50" s="18"/>
    </row>
    <row r="51" spans="2:19" x14ac:dyDescent="0.25">
      <c r="B51" s="253"/>
      <c r="C51" s="254"/>
      <c r="D51" s="254"/>
      <c r="E51" s="255"/>
      <c r="F51" s="256"/>
      <c r="G51" s="262"/>
      <c r="H51" s="263"/>
      <c r="I51" s="263"/>
      <c r="J51" s="259"/>
      <c r="K51" s="260"/>
      <c r="L51" s="261"/>
      <c r="M51" s="262"/>
      <c r="N51" s="263"/>
      <c r="O51" s="263"/>
      <c r="P51" s="259"/>
      <c r="Q51" s="260"/>
      <c r="S51" s="18"/>
    </row>
    <row r="52" spans="2:19" x14ac:dyDescent="0.25">
      <c r="B52" s="253"/>
      <c r="C52" s="254"/>
      <c r="D52" s="254"/>
      <c r="E52" s="255"/>
      <c r="F52" s="256"/>
      <c r="G52" s="262"/>
      <c r="H52" s="263"/>
      <c r="I52" s="263"/>
      <c r="J52" s="259"/>
      <c r="K52" s="260"/>
      <c r="L52" s="261"/>
      <c r="M52" s="262"/>
      <c r="N52" s="263"/>
      <c r="O52" s="263"/>
      <c r="P52" s="259"/>
      <c r="Q52" s="260"/>
      <c r="S52" s="18"/>
    </row>
    <row r="53" spans="2:19" x14ac:dyDescent="0.25">
      <c r="B53" s="253"/>
      <c r="C53" s="254"/>
      <c r="D53" s="254"/>
      <c r="E53" s="255"/>
      <c r="F53" s="256"/>
      <c r="G53" s="262"/>
      <c r="H53" s="263"/>
      <c r="I53" s="263"/>
      <c r="J53" s="259"/>
      <c r="K53" s="260"/>
      <c r="L53" s="261"/>
      <c r="M53" s="262"/>
      <c r="N53" s="263"/>
      <c r="O53" s="263"/>
      <c r="P53" s="259"/>
      <c r="Q53" s="260"/>
      <c r="S53" s="18"/>
    </row>
    <row r="54" spans="2:19" x14ac:dyDescent="0.25">
      <c r="B54" s="253"/>
      <c r="C54" s="254"/>
      <c r="D54" s="254"/>
      <c r="E54" s="255"/>
      <c r="F54" s="256"/>
      <c r="G54" s="262"/>
      <c r="H54" s="263"/>
      <c r="I54" s="263"/>
      <c r="J54" s="259"/>
      <c r="K54" s="260"/>
      <c r="L54" s="261"/>
      <c r="M54" s="262"/>
      <c r="N54" s="263"/>
      <c r="O54" s="263"/>
      <c r="P54" s="259"/>
      <c r="Q54" s="260"/>
      <c r="S54" s="18"/>
    </row>
    <row r="55" spans="2:19" x14ac:dyDescent="0.25">
      <c r="B55" s="253"/>
      <c r="C55" s="254"/>
      <c r="D55" s="254"/>
      <c r="E55" s="255"/>
      <c r="F55" s="256"/>
      <c r="G55" s="262"/>
      <c r="H55" s="263"/>
      <c r="I55" s="263"/>
      <c r="J55" s="259"/>
      <c r="K55" s="260"/>
      <c r="L55" s="261"/>
      <c r="M55" s="262"/>
      <c r="N55" s="263"/>
      <c r="O55" s="263"/>
      <c r="P55" s="259"/>
      <c r="Q55" s="260"/>
      <c r="S55" s="18"/>
    </row>
    <row r="56" spans="2:19" x14ac:dyDescent="0.25">
      <c r="B56" s="253"/>
      <c r="C56" s="254"/>
      <c r="D56" s="254"/>
      <c r="E56" s="255"/>
      <c r="F56" s="256"/>
      <c r="G56" s="262"/>
      <c r="H56" s="263"/>
      <c r="I56" s="263"/>
      <c r="J56" s="259"/>
      <c r="K56" s="260"/>
      <c r="L56" s="261"/>
      <c r="M56" s="262"/>
      <c r="N56" s="263"/>
      <c r="O56" s="263"/>
      <c r="P56" s="259"/>
      <c r="Q56" s="260"/>
      <c r="S56" s="18"/>
    </row>
    <row r="57" spans="2:19" x14ac:dyDescent="0.25">
      <c r="B57" s="253"/>
      <c r="C57" s="254"/>
      <c r="D57" s="254"/>
      <c r="E57" s="255"/>
      <c r="F57" s="256"/>
      <c r="G57" s="262"/>
      <c r="H57" s="263"/>
      <c r="I57" s="263"/>
      <c r="J57" s="264"/>
      <c r="K57" s="265"/>
      <c r="L57" s="256"/>
      <c r="M57" s="262"/>
      <c r="N57" s="263"/>
      <c r="O57" s="263"/>
      <c r="P57" s="264"/>
      <c r="Q57" s="265"/>
    </row>
    <row r="58" spans="2:19" x14ac:dyDescent="0.25">
      <c r="B58" s="253"/>
      <c r="C58" s="254"/>
      <c r="D58" s="254"/>
      <c r="E58" s="255"/>
      <c r="F58" s="256"/>
      <c r="G58" s="262"/>
      <c r="H58" s="263"/>
      <c r="I58" s="263"/>
      <c r="J58" s="264"/>
      <c r="K58" s="265"/>
      <c r="L58" s="256"/>
      <c r="M58" s="262"/>
      <c r="N58" s="263"/>
      <c r="O58" s="263"/>
      <c r="P58" s="264"/>
      <c r="Q58" s="265"/>
      <c r="S58" s="23"/>
    </row>
    <row r="59" spans="2:19" x14ac:dyDescent="0.25">
      <c r="B59" s="253"/>
      <c r="C59" s="254"/>
      <c r="D59" s="254"/>
      <c r="E59" s="255"/>
      <c r="F59" s="256"/>
      <c r="G59" s="262"/>
      <c r="H59" s="263"/>
      <c r="I59" s="263"/>
      <c r="J59" s="264"/>
      <c r="K59" s="265"/>
      <c r="L59" s="256"/>
      <c r="M59" s="262"/>
      <c r="N59" s="263"/>
      <c r="O59" s="263"/>
      <c r="P59" s="264"/>
      <c r="Q59" s="265"/>
    </row>
    <row r="60" spans="2:19" x14ac:dyDescent="0.25">
      <c r="B60" s="253"/>
      <c r="C60" s="254"/>
      <c r="D60" s="254"/>
      <c r="E60" s="255"/>
      <c r="F60" s="256"/>
      <c r="G60" s="262"/>
      <c r="H60" s="263"/>
      <c r="I60" s="263"/>
      <c r="J60" s="264"/>
      <c r="K60" s="265"/>
      <c r="L60" s="256"/>
      <c r="M60" s="262"/>
      <c r="N60" s="263"/>
      <c r="O60" s="263"/>
      <c r="P60" s="264"/>
      <c r="Q60" s="265"/>
    </row>
    <row r="61" spans="2:19" x14ac:dyDescent="0.25">
      <c r="B61" s="253"/>
      <c r="C61" s="254"/>
      <c r="D61" s="254"/>
      <c r="E61" s="255"/>
      <c r="F61" s="256"/>
      <c r="G61" s="262"/>
      <c r="H61" s="263"/>
      <c r="I61" s="263"/>
      <c r="J61" s="264"/>
      <c r="K61" s="265"/>
      <c r="L61" s="256"/>
      <c r="M61" s="262"/>
      <c r="N61" s="263"/>
      <c r="O61" s="263"/>
      <c r="P61" s="264"/>
      <c r="Q61" s="265"/>
    </row>
    <row r="62" spans="2:19" x14ac:dyDescent="0.25">
      <c r="B62" s="253"/>
      <c r="C62" s="254"/>
      <c r="D62" s="254"/>
      <c r="E62" s="255"/>
      <c r="F62" s="256"/>
      <c r="G62" s="262"/>
      <c r="H62" s="263"/>
      <c r="I62" s="263"/>
      <c r="J62" s="264"/>
      <c r="K62" s="265"/>
      <c r="L62" s="256"/>
      <c r="M62" s="262"/>
      <c r="N62" s="263"/>
      <c r="O62" s="263"/>
      <c r="P62" s="264"/>
      <c r="Q62" s="265"/>
    </row>
    <row r="63" spans="2:19" x14ac:dyDescent="0.25">
      <c r="B63" s="253"/>
      <c r="C63" s="254"/>
      <c r="D63" s="254"/>
      <c r="E63" s="255"/>
      <c r="F63" s="256"/>
      <c r="G63" s="262"/>
      <c r="H63" s="263"/>
      <c r="I63" s="263"/>
      <c r="J63" s="264"/>
      <c r="K63" s="265"/>
      <c r="L63" s="256"/>
      <c r="M63" s="262"/>
      <c r="N63" s="263"/>
      <c r="O63" s="263"/>
      <c r="P63" s="264"/>
      <c r="Q63" s="265"/>
    </row>
    <row r="64" spans="2:19" x14ac:dyDescent="0.25">
      <c r="B64" s="253"/>
      <c r="C64" s="254"/>
      <c r="D64" s="254"/>
      <c r="E64" s="255"/>
      <c r="F64" s="256"/>
      <c r="G64" s="262"/>
      <c r="H64" s="263"/>
      <c r="I64" s="263"/>
      <c r="J64" s="264"/>
      <c r="K64" s="265"/>
      <c r="L64" s="256"/>
      <c r="M64" s="262"/>
      <c r="N64" s="263"/>
      <c r="O64" s="263"/>
      <c r="P64" s="264"/>
      <c r="Q64" s="265"/>
    </row>
    <row r="65" spans="2:17" x14ac:dyDescent="0.25">
      <c r="B65" s="253"/>
      <c r="C65" s="254"/>
      <c r="D65" s="254"/>
      <c r="E65" s="255"/>
      <c r="F65" s="256"/>
      <c r="G65" s="262"/>
      <c r="H65" s="263"/>
      <c r="I65" s="263"/>
      <c r="J65" s="264"/>
      <c r="K65" s="265"/>
      <c r="L65" s="256"/>
      <c r="M65" s="262"/>
      <c r="N65" s="263"/>
      <c r="O65" s="263"/>
      <c r="P65" s="264"/>
      <c r="Q65" s="265"/>
    </row>
    <row r="66" spans="2:17" x14ac:dyDescent="0.25">
      <c r="B66" s="253"/>
      <c r="C66" s="254"/>
      <c r="D66" s="254"/>
      <c r="E66" s="255"/>
      <c r="F66" s="256"/>
      <c r="G66" s="262"/>
      <c r="H66" s="263"/>
      <c r="I66" s="263"/>
      <c r="J66" s="264"/>
      <c r="K66" s="265"/>
      <c r="L66" s="256"/>
      <c r="M66" s="262"/>
      <c r="N66" s="263"/>
      <c r="O66" s="263"/>
      <c r="P66" s="264"/>
      <c r="Q66" s="265"/>
    </row>
    <row r="67" spans="2:17" x14ac:dyDescent="0.25">
      <c r="B67" s="253"/>
      <c r="C67" s="254"/>
      <c r="D67" s="254"/>
      <c r="E67" s="255"/>
      <c r="F67" s="256"/>
      <c r="G67" s="262"/>
      <c r="H67" s="263"/>
      <c r="I67" s="263"/>
      <c r="J67" s="264"/>
      <c r="K67" s="265"/>
      <c r="L67" s="256"/>
      <c r="M67" s="262"/>
      <c r="N67" s="263"/>
      <c r="O67" s="263"/>
      <c r="P67" s="264"/>
      <c r="Q67" s="265"/>
    </row>
    <row r="68" spans="2:17" x14ac:dyDescent="0.25">
      <c r="B68" s="253"/>
      <c r="C68" s="254"/>
      <c r="D68" s="254"/>
      <c r="E68" s="255"/>
      <c r="F68" s="256"/>
      <c r="G68" s="262"/>
      <c r="H68" s="263"/>
      <c r="I68" s="263"/>
      <c r="J68" s="264"/>
      <c r="K68" s="265"/>
      <c r="L68" s="256"/>
      <c r="M68" s="266"/>
      <c r="N68" s="267"/>
      <c r="O68" s="267"/>
      <c r="P68" s="268"/>
      <c r="Q68" s="269"/>
    </row>
    <row r="69" spans="2:17" x14ac:dyDescent="0.25">
      <c r="B69" s="253"/>
      <c r="C69" s="254"/>
      <c r="D69" s="254"/>
      <c r="E69" s="255"/>
      <c r="F69" s="256"/>
      <c r="G69" s="262"/>
      <c r="H69" s="263"/>
      <c r="I69" s="263"/>
      <c r="J69" s="264"/>
      <c r="K69" s="265"/>
      <c r="L69" s="256"/>
      <c r="M69" s="262"/>
      <c r="N69" s="263"/>
      <c r="O69" s="263"/>
      <c r="P69" s="264"/>
      <c r="Q69" s="265"/>
    </row>
    <row r="70" spans="2:17" x14ac:dyDescent="0.25">
      <c r="B70" s="253"/>
      <c r="C70" s="254"/>
      <c r="D70" s="254"/>
      <c r="E70" s="255"/>
      <c r="F70" s="256"/>
      <c r="G70" s="262"/>
      <c r="H70" s="263"/>
      <c r="I70" s="263"/>
      <c r="J70" s="264"/>
      <c r="K70" s="265"/>
      <c r="L70" s="256"/>
      <c r="M70" s="262"/>
      <c r="N70" s="263"/>
      <c r="O70" s="263"/>
      <c r="P70" s="264"/>
      <c r="Q70" s="265"/>
    </row>
    <row r="71" spans="2:17" x14ac:dyDescent="0.25">
      <c r="B71" s="253"/>
      <c r="C71" s="254"/>
      <c r="D71" s="254"/>
      <c r="E71" s="255"/>
      <c r="F71" s="256"/>
      <c r="G71" s="262"/>
      <c r="H71" s="263"/>
      <c r="I71" s="263"/>
      <c r="J71" s="264"/>
      <c r="K71" s="265"/>
      <c r="L71" s="256"/>
      <c r="M71" s="262"/>
      <c r="N71" s="263"/>
      <c r="O71" s="263"/>
      <c r="P71" s="264"/>
      <c r="Q71" s="265"/>
    </row>
    <row r="72" spans="2:17" x14ac:dyDescent="0.25">
      <c r="B72" s="270"/>
      <c r="C72" s="271"/>
      <c r="D72" s="271"/>
      <c r="E72" s="272"/>
      <c r="F72" s="256"/>
      <c r="G72" s="273"/>
      <c r="H72" s="274"/>
      <c r="I72" s="274"/>
      <c r="J72" s="275"/>
      <c r="K72" s="276"/>
      <c r="L72" s="256"/>
      <c r="M72" s="273"/>
      <c r="N72" s="274"/>
      <c r="O72" s="274"/>
      <c r="P72" s="275"/>
      <c r="Q72" s="276"/>
    </row>
    <row r="73" spans="2:17" x14ac:dyDescent="0.25">
      <c r="B73" s="232"/>
      <c r="C73" s="233"/>
      <c r="D73" s="233"/>
      <c r="E73" s="234"/>
      <c r="G73" s="233"/>
      <c r="H73" s="233"/>
      <c r="I73" s="233"/>
      <c r="J73" s="233"/>
      <c r="K73" s="233"/>
      <c r="M73" s="233"/>
      <c r="N73" s="233"/>
      <c r="O73" s="233"/>
      <c r="P73" s="233"/>
      <c r="Q73" s="233"/>
    </row>
  </sheetData>
  <sheetProtection algorithmName="SHA-512" hashValue="Q6woef9sF4WbJrBadFOsfzdWsKm4qqNAjUkW9cwWD2rpvRQqA8YVMlk70Ec+dvvg+APkjq9VgGovlcw54FpFrA==" saltValue="FCzXjKAXr/FcT/GqXhnsUA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P8:Q28 J8:K28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P8:Q28 J8:K28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22" customFormat="1" ht="20.100000000000001" customHeight="1" x14ac:dyDescent="0.25">
      <c r="B2" s="123" t="s">
        <v>96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23" s="127" customFormat="1" ht="24" customHeight="1" x14ac:dyDescent="0.25">
      <c r="B3" s="118" t="s">
        <v>87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R3" s="128"/>
      <c r="S3" s="128"/>
      <c r="T3" s="128"/>
      <c r="U3" s="128"/>
      <c r="V3" s="128"/>
      <c r="W3" s="128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80" t="s">
        <v>161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2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5"/>
      <c r="C8" s="56"/>
      <c r="D8" s="57" t="str">
        <f>IFERROR(INDEX(Calc!$H$7:$H$18,COLUMN(D$6)-COLUMN($C$6)),"")</f>
        <v>Jan 2022</v>
      </c>
      <c r="E8" s="58" t="str">
        <f>IFERROR(INDEX(Calc!$H$7:$H$18,COLUMN(E$6)-COLUMN($C$6)),"")</f>
        <v>Feb 2022</v>
      </c>
      <c r="F8" s="58" t="str">
        <f>IFERROR(INDEX(Calc!$H$7:$H$18,COLUMN(F$6)-COLUMN($C$6)),"")</f>
        <v>Mar 2022</v>
      </c>
      <c r="G8" s="58" t="str">
        <f>IFERROR(INDEX(Calc!$H$7:$H$18,COLUMN(G$6)-COLUMN($C$6)),"")</f>
        <v>Apr 2022</v>
      </c>
      <c r="H8" s="58" t="str">
        <f>IFERROR(INDEX(Calc!$H$7:$H$18,COLUMN(H$6)-COLUMN($C$6)),"")</f>
        <v>May 2022</v>
      </c>
      <c r="I8" s="58" t="str">
        <f>IFERROR(INDEX(Calc!$H$7:$H$18,COLUMN(I$6)-COLUMN($C$6)),"")</f>
        <v>Jun 2022</v>
      </c>
      <c r="J8" s="58" t="str">
        <f>IFERROR(INDEX(Calc!$H$7:$H$18,COLUMN(J$6)-COLUMN($C$6)),"")</f>
        <v>Jul 2022</v>
      </c>
      <c r="K8" s="58" t="str">
        <f>IFERROR(INDEX(Calc!$H$7:$H$18,COLUMN(K$6)-COLUMN($C$6)),"")</f>
        <v>Aug 2022</v>
      </c>
      <c r="L8" s="58" t="str">
        <f>IFERROR(INDEX(Calc!$H$7:$H$18,COLUMN(L$6)-COLUMN($C$6)),"")</f>
        <v>Sep 2022</v>
      </c>
      <c r="M8" s="58" t="str">
        <f>IFERROR(INDEX(Calc!$H$7:$H$18,COLUMN(M$6)-COLUMN($C$6)),"")</f>
        <v>Oct 2022</v>
      </c>
      <c r="N8" s="58" t="str">
        <f>IFERROR(INDEX(Calc!$H$7:$H$18,COLUMN(N$6)-COLUMN($C$6)),"")</f>
        <v>Nov 2022</v>
      </c>
      <c r="O8" s="59" t="str">
        <f>IFERROR(INDEX(Calc!$H$7:$H$18,COLUMN(O$6)-COLUMN($C$6)),"")</f>
        <v>Dec 2022</v>
      </c>
    </row>
    <row r="9" spans="1:23" ht="15" customHeight="1" x14ac:dyDescent="0.25">
      <c r="A9" s="3"/>
      <c r="B9" s="277" t="s">
        <v>2</v>
      </c>
      <c r="C9" s="202" t="s">
        <v>47</v>
      </c>
      <c r="D9" s="196">
        <f>IFERROR(IF(Calc!$L$15="","",INDEX(PY_Actual!$F$6:$Q$26,MATCH(Calc!$L$15,PY_Actual!$D$6:$D$26,0),MATCH(INDEX(Calc!$I$7:$I$18,MATCH(KPI_Analysis!D$8,Calc!$H$7:$H$18,0)),PY_Actual!$F$5:$Q$5,0))),"")</f>
        <v>5.8846141317120013</v>
      </c>
      <c r="E9" s="196">
        <f>IFERROR(IF(Calc!$L$15="","",INDEX(PY_Actual!$F$6:$Q$26,MATCH(Calc!$L$15,PY_Actual!$D$6:$D$26,0),MATCH(INDEX(Calc!$I$7:$I$18,MATCH(KPI_Analysis!E$8,Calc!$H$7:$H$18,0)),PY_Actual!$F$5:$Q$5,0))),"")</f>
        <v>5.2961527185408013</v>
      </c>
      <c r="F9" s="196">
        <f>IFERROR(IF(Calc!$L$15="","",INDEX(PY_Actual!$F$6:$Q$26,MATCH(Calc!$L$15,PY_Actual!$D$6:$D$26,0),MATCH(INDEX(Calc!$I$7:$I$18,MATCH(KPI_Analysis!F$8,Calc!$H$7:$H$18,0)),PY_Actual!$F$5:$Q$5,0))),"")</f>
        <v>4.766537446686721</v>
      </c>
      <c r="G9" s="196">
        <f>IFERROR(IF(Calc!$L$15="","",INDEX(PY_Actual!$F$6:$Q$26,MATCH(Calc!$L$15,PY_Actual!$D$6:$D$26,0),MATCH(INDEX(Calc!$I$7:$I$18,MATCH(KPI_Analysis!G$8,Calc!$H$7:$H$18,0)),PY_Actual!$F$5:$Q$5,0))),"")</f>
        <v>4.4328798254186506</v>
      </c>
      <c r="H9" s="196">
        <f>IFERROR(IF(Calc!$L$15="","",INDEX(PY_Actual!$F$6:$Q$26,MATCH(Calc!$L$15,PY_Actual!$D$6:$D$26,0),MATCH(INDEX(Calc!$I$7:$I$18,MATCH(KPI_Analysis!H$8,Calc!$H$7:$H$18,0)),PY_Actual!$F$5:$Q$5,0))),"")</f>
        <v>4.1225782376393454</v>
      </c>
      <c r="I9" s="196">
        <f>IFERROR(IF(Calc!$L$15="","",INDEX(PY_Actual!$F$6:$Q$26,MATCH(Calc!$L$15,PY_Actual!$D$6:$D$26,0),MATCH(INDEX(Calc!$I$7:$I$18,MATCH(KPI_Analysis!I$8,Calc!$H$7:$H$18,0)),PY_Actual!$F$5:$Q$5,0))),"")</f>
        <v>4.3287071495213132</v>
      </c>
      <c r="J9" s="196">
        <f>IFERROR(IF(Calc!$L$15="","",INDEX(PY_Actual!$F$6:$Q$26,MATCH(Calc!$L$15,PY_Actual!$D$6:$D$26,0),MATCH(INDEX(Calc!$I$7:$I$18,MATCH(KPI_Analysis!J$8,Calc!$H$7:$H$18,0)),PY_Actual!$F$5:$Q$5,0))),"")</f>
        <v>0</v>
      </c>
      <c r="K9" s="196">
        <f>IFERROR(IF(Calc!$L$15="","",INDEX(PY_Actual!$F$6:$Q$26,MATCH(Calc!$L$15,PY_Actual!$D$6:$D$26,0),MATCH(INDEX(Calc!$I$7:$I$18,MATCH(KPI_Analysis!K$8,Calc!$H$7:$H$18,0)),PY_Actual!$F$5:$Q$5,0))),"")</f>
        <v>0</v>
      </c>
      <c r="L9" s="196">
        <f>IFERROR(IF(Calc!$L$15="","",INDEX(PY_Actual!$F$6:$Q$26,MATCH(Calc!$L$15,PY_Actual!$D$6:$D$26,0),MATCH(INDEX(Calc!$I$7:$I$18,MATCH(KPI_Analysis!L$8,Calc!$H$7:$H$18,0)),PY_Actual!$F$5:$Q$5,0))),"")</f>
        <v>0</v>
      </c>
      <c r="M9" s="196">
        <f>IFERROR(IF(Calc!$L$15="","",INDEX(PY_Actual!$F$6:$Q$26,MATCH(Calc!$L$15,PY_Actual!$D$6:$D$26,0),MATCH(INDEX(Calc!$I$7:$I$18,MATCH(KPI_Analysis!M$8,Calc!$H$7:$H$18,0)),PY_Actual!$F$5:$Q$5,0))),"")</f>
        <v>0</v>
      </c>
      <c r="N9" s="196">
        <f>IFERROR(IF(Calc!$L$15="","",INDEX(PY_Actual!$F$6:$Q$26,MATCH(Calc!$L$15,PY_Actual!$D$6:$D$26,0),MATCH(INDEX(Calc!$I$7:$I$18,MATCH(KPI_Analysis!N$8,Calc!$H$7:$H$18,0)),PY_Actual!$F$5:$Q$5,0))),"")</f>
        <v>0</v>
      </c>
      <c r="O9" s="197">
        <f>IFERROR(IF(Calc!$L$15="","",INDEX(PY_Actual!$F$6:$Q$26,MATCH(Calc!$L$15,PY_Actual!$D$6:$D$26,0),MATCH(INDEX(Calc!$I$7:$I$18,MATCH(KPI_Analysis!O$8,Calc!$H$7:$H$18,0)),PY_Actual!$F$5:$Q$5,0))),"")</f>
        <v>0</v>
      </c>
    </row>
    <row r="10" spans="1:23" ht="15" customHeight="1" x14ac:dyDescent="0.25">
      <c r="A10" s="3"/>
      <c r="B10" s="278"/>
      <c r="C10" s="203" t="s">
        <v>4</v>
      </c>
      <c r="D10" s="198">
        <f>IFERROR(IF(Calc!$L$15="","",INDEX(CY_Target!$F$6:$Q$26,MATCH(Calc!$L$15,CY_Target!$D$6:$D$26,0),MATCH(KPI_Analysis!D$8,CY_Target!$F$5:$Q$5,0))),"")</f>
        <v>6.6898771181568017</v>
      </c>
      <c r="E10" s="198">
        <f>IFERROR(IF(Calc!$L$15="","",INDEX(CY_Target!$F$6:$Q$26,MATCH(Calc!$L$15,CY_Target!$D$6:$D$26,0),MATCH(KPI_Analysis!E$8,CY_Target!$F$5:$Q$5,0))),"")</f>
        <v>6.0877881775226896</v>
      </c>
      <c r="F10" s="198">
        <f>IFERROR(IF(Calc!$L$15="","",INDEX(CY_Target!$F$6:$Q$26,MATCH(Calc!$L$15,CY_Target!$D$6:$D$26,0),MATCH(KPI_Analysis!F$8,CY_Target!$F$5:$Q$5,0))),"")</f>
        <v>5.7833987686465544</v>
      </c>
      <c r="G10" s="198">
        <f>IFERROR(IF(Calc!$L$15="","",INDEX(CY_Target!$F$6:$Q$26,MATCH(Calc!$L$15,CY_Target!$D$6:$D$26,0),MATCH(KPI_Analysis!G$8,CY_Target!$F$5:$Q$5,0))),"")</f>
        <v>5.3785608548412958</v>
      </c>
      <c r="H10" s="198">
        <f>IFERROR(IF(Calc!$L$15="","",INDEX(CY_Target!$F$6:$Q$26,MATCH(Calc!$L$15,CY_Target!$D$6:$D$26,0),MATCH(KPI_Analysis!H$8,CY_Target!$F$5:$Q$5,0))),"")</f>
        <v>4.8407047693571661</v>
      </c>
      <c r="I10" s="198">
        <f>IFERROR(IF(Calc!$L$15="","",INDEX(CY_Target!$F$6:$Q$26,MATCH(Calc!$L$15,CY_Target!$D$6:$D$26,0),MATCH(KPI_Analysis!I$8,CY_Target!$F$5:$Q$5,0))),"")</f>
        <v>4.5018554355021649</v>
      </c>
      <c r="J10" s="198">
        <f>IFERROR(IF(Calc!$L$15="","",INDEX(CY_Target!$F$6:$Q$26,MATCH(Calc!$L$15,CY_Target!$D$6:$D$26,0),MATCH(KPI_Analysis!J$8,CY_Target!$F$5:$Q$5,0))),"")</f>
        <v>0</v>
      </c>
      <c r="K10" s="198">
        <f>IFERROR(IF(Calc!$L$15="","",INDEX(CY_Target!$F$6:$Q$26,MATCH(Calc!$L$15,CY_Target!$D$6:$D$26,0),MATCH(KPI_Analysis!K$8,CY_Target!$F$5:$Q$5,0))),"")</f>
        <v>0</v>
      </c>
      <c r="L10" s="198">
        <f>IFERROR(IF(Calc!$L$15="","",INDEX(CY_Target!$F$6:$Q$26,MATCH(Calc!$L$15,CY_Target!$D$6:$D$26,0),MATCH(KPI_Analysis!L$8,CY_Target!$F$5:$Q$5,0))),"")</f>
        <v>0</v>
      </c>
      <c r="M10" s="198">
        <f>IFERROR(IF(Calc!$L$15="","",INDEX(CY_Target!$F$6:$Q$26,MATCH(Calc!$L$15,CY_Target!$D$6:$D$26,0),MATCH(KPI_Analysis!M$8,CY_Target!$F$5:$Q$5,0))),"")</f>
        <v>0</v>
      </c>
      <c r="N10" s="198">
        <f>IFERROR(IF(Calc!$L$15="","",INDEX(CY_Target!$F$6:$Q$26,MATCH(Calc!$L$15,CY_Target!$D$6:$D$26,0),MATCH(KPI_Analysis!N$8,CY_Target!$F$5:$Q$5,0))),"")</f>
        <v>0</v>
      </c>
      <c r="O10" s="199">
        <f>IFERROR(IF(Calc!$L$15="","",INDEX(CY_Target!$F$6:$Q$26,MATCH(Calc!$L$15,CY_Target!$D$6:$D$26,0),MATCH(KPI_Analysis!O$8,CY_Target!$F$5:$Q$5,0))),"")</f>
        <v>0</v>
      </c>
    </row>
    <row r="11" spans="1:23" ht="15" customHeight="1" x14ac:dyDescent="0.25">
      <c r="A11" s="3"/>
      <c r="B11" s="278"/>
      <c r="C11" s="203" t="s">
        <v>5</v>
      </c>
      <c r="D11" s="198">
        <f>IFERROR(IF(Calc!$L$15="","",INDEX(CY_Actual!$F$6:$Q$26,MATCH(Calc!$L$15,CY_Actual!$D$6:$D$26,0),MATCH(KPI_Analysis!D$8,CY_Actual!$F$5:$Q$5,0))),"")</f>
        <v>6.1943306649600016</v>
      </c>
      <c r="E11" s="198">
        <f>IFERROR(IF(Calc!$L$15="","",INDEX(CY_Actual!$F$6:$Q$26,MATCH(Calc!$L$15,CY_Actual!$D$6:$D$26,0),MATCH(KPI_Analysis!E$8,CY_Actual!$F$5:$Q$5,0))),"")</f>
        <v>5.6987842117632015</v>
      </c>
      <c r="F11" s="198">
        <f>IFERROR(IF(Calc!$L$15="","",INDEX(CY_Actual!$F$6:$Q$26,MATCH(Calc!$L$15,CY_Actual!$D$6:$D$26,0),MATCH(KPI_Analysis!F$8,CY_Actual!$F$5:$Q$5,0))),"")</f>
        <v>5.8697477381160974</v>
      </c>
      <c r="G11" s="198">
        <f>IFERROR(IF(Calc!$L$15="","",INDEX(CY_Actual!$F$6:$Q$26,MATCH(Calc!$L$15,CY_Actual!$D$6:$D$26,0),MATCH(KPI_Analysis!G$8,CY_Actual!$F$5:$Q$5,0))),"")</f>
        <v>5.8697477381160974</v>
      </c>
      <c r="H11" s="198">
        <f>IFERROR(IF(Calc!$L$15="","",INDEX(CY_Actual!$F$6:$Q$26,MATCH(Calc!$L$15,CY_Actual!$D$6:$D$26,0),MATCH(KPI_Analysis!H$8,CY_Actual!$F$5:$Q$5,0))),"")</f>
        <v>5.7523527833537758</v>
      </c>
      <c r="I11" s="198">
        <f>IFERROR(IF(Calc!$L$15="","",INDEX(CY_Actual!$F$6:$Q$26,MATCH(Calc!$L$15,CY_Actual!$D$6:$D$26,0),MATCH(KPI_Analysis!I$8,CY_Actual!$F$5:$Q$5,0))),"")</f>
        <v>5.8673998390208517</v>
      </c>
      <c r="J11" s="198">
        <f>IFERROR(IF(Calc!$L$15="","",INDEX(CY_Actual!$F$6:$Q$26,MATCH(Calc!$L$15,CY_Actual!$D$6:$D$26,0),MATCH(KPI_Analysis!J$8,CY_Actual!$F$5:$Q$5,0))),"")</f>
        <v>0</v>
      </c>
      <c r="K11" s="198">
        <f>IFERROR(IF(Calc!$L$15="","",INDEX(CY_Actual!$F$6:$Q$26,MATCH(Calc!$L$15,CY_Actual!$D$6:$D$26,0),MATCH(KPI_Analysis!K$8,CY_Actual!$F$5:$Q$5,0))),"")</f>
        <v>0</v>
      </c>
      <c r="L11" s="198">
        <f>IFERROR(IF(Calc!$L$15="","",INDEX(CY_Actual!$F$6:$Q$26,MATCH(Calc!$L$15,CY_Actual!$D$6:$D$26,0),MATCH(KPI_Analysis!L$8,CY_Actual!$F$5:$Q$5,0))),"")</f>
        <v>0</v>
      </c>
      <c r="M11" s="198">
        <f>IFERROR(IF(Calc!$L$15="","",INDEX(CY_Actual!$F$6:$Q$26,MATCH(Calc!$L$15,CY_Actual!$D$6:$D$26,0),MATCH(KPI_Analysis!M$8,CY_Actual!$F$5:$Q$5,0))),"")</f>
        <v>0</v>
      </c>
      <c r="N11" s="198">
        <f>IFERROR(IF(Calc!$L$15="","",INDEX(CY_Actual!$F$6:$Q$26,MATCH(Calc!$L$15,CY_Actual!$D$6:$D$26,0),MATCH(KPI_Analysis!N$8,CY_Actual!$F$5:$Q$5,0))),"")</f>
        <v>0</v>
      </c>
      <c r="O11" s="199">
        <f>IFERROR(IF(Calc!$L$15="","",INDEX(CY_Actual!$F$6:$Q$26,MATCH(Calc!$L$15,CY_Actual!$D$6:$D$26,0),MATCH(KPI_Analysis!O$8,CY_Actual!$F$5:$Q$5,0))),"")</f>
        <v>0</v>
      </c>
    </row>
    <row r="12" spans="1:23" ht="15" customHeight="1" x14ac:dyDescent="0.25">
      <c r="A12" s="3"/>
      <c r="B12" s="279"/>
      <c r="C12" s="204" t="s">
        <v>10</v>
      </c>
      <c r="D12" s="200">
        <f>IF(OR(LEN(D$10)=0,LEN(D$11)=0),"",IFERROR(IF(Calc!$L$16=Calc!$L$7,D$10/D$11*100,D$11/D$10*100),""))</f>
        <v>92.592592592592595</v>
      </c>
      <c r="E12" s="200">
        <f>IF(OR(LEN(E$10)=0,LEN(E$11)=0),"",IFERROR(IF(Calc!$L$16=Calc!$L$7,E$10/E$11*100,E$11/E$10*100),""))</f>
        <v>93.610093610093614</v>
      </c>
      <c r="F12" s="200">
        <f>IF(OR(LEN(F$10)=0,LEN(F$11)=0),"",IFERROR(IF(Calc!$L$16=Calc!$L$7,F$10/F$11*100,F$11/F$10*100),""))</f>
        <v>101.49304886146993</v>
      </c>
      <c r="G12" s="200">
        <f>IF(OR(LEN(G$10)=0,LEN(G$11)=0),"",IFERROR(IF(Calc!$L$16=Calc!$L$7,G$10/G$11*100,G$11/G$10*100),""))</f>
        <v>109.1323106037311</v>
      </c>
      <c r="H12" s="200">
        <f>IF(OR(LEN(H$10)=0,LEN(H$11)=0),"",IFERROR(IF(Calc!$L$16=Calc!$L$7,H$10/H$11*100,H$11/H$10*100),""))</f>
        <v>118.83296043517386</v>
      </c>
      <c r="I12" s="200">
        <f>IF(OR(LEN(I$10)=0,LEN(I$11)=0),"",IFERROR(IF(Calc!$L$16=Calc!$L$7,I$10/I$11*100,I$11/I$10*100),""))</f>
        <v>130.3329243482552</v>
      </c>
      <c r="J12" s="200" t="str">
        <f>IF(OR(LEN(J$10)=0,LEN(J$11)=0),"",IFERROR(IF(Calc!$L$16=Calc!$L$7,J$10/J$11*100,J$11/J$10*100),""))</f>
        <v/>
      </c>
      <c r="K12" s="200" t="str">
        <f>IF(OR(LEN(K$10)=0,LEN(K$11)=0),"",IFERROR(IF(Calc!$L$16=Calc!$L$7,K$10/K$11*100,K$11/K$10*100),""))</f>
        <v/>
      </c>
      <c r="L12" s="200" t="str">
        <f>IF(OR(LEN(L$10)=0,LEN(L$11)=0),"",IFERROR(IF(Calc!$L$16=Calc!$L$7,L$10/L$11*100,L$11/L$10*100),""))</f>
        <v/>
      </c>
      <c r="M12" s="200" t="str">
        <f>IF(OR(LEN(M$10)=0,LEN(M$11)=0),"",IFERROR(IF(Calc!$L$16=Calc!$L$7,M$10/M$11*100,M$11/M$10*100),""))</f>
        <v/>
      </c>
      <c r="N12" s="200" t="str">
        <f>IF(OR(LEN(N$10)=0,LEN(N$11)=0),"",IFERROR(IF(Calc!$L$16=Calc!$L$7,N$10/N$11*100,N$11/N$10*100),""))</f>
        <v/>
      </c>
      <c r="O12" s="20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77" t="s">
        <v>3</v>
      </c>
      <c r="C13" s="202" t="s">
        <v>54</v>
      </c>
      <c r="D13" s="196">
        <f>IFERROR(IF(Calc!$L$15="","",INDEX(PY_Actual_Cumulative!$F$6:$Q$26,MATCH(Calc!$L$15,PY_Actual_Cumulative!$D$6:$D$26,0),MATCH(INDEX(Calc!$I$7:$I$18,MATCH(KPI_Analysis!D$8,Calc!$H$7:$H$18,0)),PY_Actual_Cumulative!$F$5:$Q$5,0))),"")</f>
        <v>5.8846141317120013</v>
      </c>
      <c r="E13" s="196">
        <f>IFERROR(IF(Calc!$L$15="","",INDEX(PY_Actual_Cumulative!$F$6:$Q$26,MATCH(Calc!$L$15,PY_Actual_Cumulative!$D$6:$D$26,0),MATCH(INDEX(Calc!$I$7:$I$18,MATCH(KPI_Analysis!E$8,Calc!$H$7:$H$18,0)),PY_Actual_Cumulative!$F$5:$Q$5,0))),"")</f>
        <v>5.5903834251264009</v>
      </c>
      <c r="F13" s="196">
        <f>IFERROR(IF(Calc!$L$15="","",INDEX(PY_Actual_Cumulative!$F$6:$Q$26,MATCH(Calc!$L$15,PY_Actual_Cumulative!$D$6:$D$26,0),MATCH(INDEX(Calc!$I$7:$I$18,MATCH(KPI_Analysis!F$8,Calc!$H$7:$H$18,0)),PY_Actual_Cumulative!$F$5:$Q$5,0))),"")</f>
        <v>5.3157680989798406</v>
      </c>
      <c r="G13" s="196">
        <f>IFERROR(IF(Calc!$L$15="","",INDEX(PY_Actual_Cumulative!$F$6:$Q$26,MATCH(Calc!$L$15,PY_Actual_Cumulative!$D$6:$D$26,0),MATCH(INDEX(Calc!$I$7:$I$18,MATCH(KPI_Analysis!G$8,Calc!$H$7:$H$18,0)),PY_Actual_Cumulative!$F$5:$Q$5,0))),"")</f>
        <v>5.0950460305895433</v>
      </c>
      <c r="H13" s="196">
        <f>IFERROR(IF(Calc!$L$15="","",INDEX(PY_Actual_Cumulative!$F$6:$Q$26,MATCH(Calc!$L$15,PY_Actual_Cumulative!$D$6:$D$26,0),MATCH(INDEX(Calc!$I$7:$I$18,MATCH(KPI_Analysis!H$8,Calc!$H$7:$H$18,0)),PY_Actual_Cumulative!$F$5:$Q$5,0))),"")</f>
        <v>4.9005524719995037</v>
      </c>
      <c r="I13" s="196">
        <f>IFERROR(IF(Calc!$L$15="","",INDEX(PY_Actual_Cumulative!$F$6:$Q$26,MATCH(Calc!$L$15,PY_Actual_Cumulative!$D$6:$D$26,0),MATCH(INDEX(Calc!$I$7:$I$18,MATCH(KPI_Analysis!I$8,Calc!$H$7:$H$18,0)),PY_Actual_Cumulative!$F$5:$Q$5,0))),"")</f>
        <v>4.8052449182531385</v>
      </c>
      <c r="J13" s="196">
        <f>IFERROR(IF(Calc!$L$15="","",INDEX(PY_Actual_Cumulative!$F$6:$Q$26,MATCH(Calc!$L$15,PY_Actual_Cumulative!$D$6:$D$26,0),MATCH(INDEX(Calc!$I$7:$I$18,MATCH(KPI_Analysis!J$8,Calc!$H$7:$H$18,0)),PY_Actual_Cumulative!$F$5:$Q$5,0))),"")</f>
        <v>4.8052449182531385</v>
      </c>
      <c r="K13" s="196">
        <f>IFERROR(IF(Calc!$L$15="","",INDEX(PY_Actual_Cumulative!$F$6:$Q$26,MATCH(Calc!$L$15,PY_Actual_Cumulative!$D$6:$D$26,0),MATCH(INDEX(Calc!$I$7:$I$18,MATCH(KPI_Analysis!K$8,Calc!$H$7:$H$18,0)),PY_Actual_Cumulative!$F$5:$Q$5,0))),"")</f>
        <v>4.8052449182531385</v>
      </c>
      <c r="L13" s="196">
        <f>IFERROR(IF(Calc!$L$15="","",INDEX(PY_Actual_Cumulative!$F$6:$Q$26,MATCH(Calc!$L$15,PY_Actual_Cumulative!$D$6:$D$26,0),MATCH(INDEX(Calc!$I$7:$I$18,MATCH(KPI_Analysis!L$8,Calc!$H$7:$H$18,0)),PY_Actual_Cumulative!$F$5:$Q$5,0))),"")</f>
        <v>4.8052449182531385</v>
      </c>
      <c r="M13" s="196">
        <f>IFERROR(IF(Calc!$L$15="","",INDEX(PY_Actual_Cumulative!$F$6:$Q$26,MATCH(Calc!$L$15,PY_Actual_Cumulative!$D$6:$D$26,0),MATCH(INDEX(Calc!$I$7:$I$18,MATCH(KPI_Analysis!M$8,Calc!$H$7:$H$18,0)),PY_Actual_Cumulative!$F$5:$Q$5,0))),"")</f>
        <v>4.8052449182531385</v>
      </c>
      <c r="N13" s="196">
        <f>IFERROR(IF(Calc!$L$15="","",INDEX(PY_Actual_Cumulative!$F$6:$Q$26,MATCH(Calc!$L$15,PY_Actual_Cumulative!$D$6:$D$26,0),MATCH(INDEX(Calc!$I$7:$I$18,MATCH(KPI_Analysis!N$8,Calc!$H$7:$H$18,0)),PY_Actual_Cumulative!$F$5:$Q$5,0))),"")</f>
        <v>4.8052449182531385</v>
      </c>
      <c r="O13" s="197">
        <f>IFERROR(IF(Calc!$L$15="","",INDEX(PY_Actual_Cumulative!$F$6:$Q$26,MATCH(Calc!$L$15,PY_Actual_Cumulative!$D$6:$D$26,0),MATCH(INDEX(Calc!$I$7:$I$18,MATCH(KPI_Analysis!O$8,Calc!$H$7:$H$18,0)),PY_Actual_Cumulative!$F$5:$Q$5,0))),"")</f>
        <v>4.8052449182531385</v>
      </c>
    </row>
    <row r="14" spans="1:23" ht="15" customHeight="1" x14ac:dyDescent="0.25">
      <c r="A14" s="3"/>
      <c r="B14" s="278"/>
      <c r="C14" s="203" t="s">
        <v>55</v>
      </c>
      <c r="D14" s="198">
        <f>IFERROR(IF(Calc!$L$15="","",INDEX(CY_Target_Cumulative!$F$6:$Q$26,MATCH(Calc!$L$15,CY_Target_Cumulative!$D$6:$D$26,0),MATCH(KPI_Analysis!D$8,CY_Target_Cumulative!$F$5:$Q$5,0))),"")</f>
        <v>6.6898771181568017</v>
      </c>
      <c r="E14" s="198">
        <f>IFERROR(IF(Calc!$L$15="","",INDEX(CY_Target_Cumulative!$F$6:$Q$26,MATCH(Calc!$L$15,CY_Target_Cumulative!$D$6:$D$26,0),MATCH(KPI_Analysis!E$8,CY_Target_Cumulative!$F$5:$Q$5,0))),"")</f>
        <v>6.3888326478397452</v>
      </c>
      <c r="F14" s="198">
        <f>IFERROR(IF(Calc!$L$15="","",INDEX(CY_Target_Cumulative!$F$6:$Q$26,MATCH(Calc!$L$15,CY_Target_Cumulative!$D$6:$D$26,0),MATCH(KPI_Analysis!F$8,CY_Target_Cumulative!$F$5:$Q$5,0))),"")</f>
        <v>6.1870213547753492</v>
      </c>
      <c r="G14" s="198">
        <f>IFERROR(IF(Calc!$L$15="","",INDEX(CY_Target_Cumulative!$F$6:$Q$26,MATCH(Calc!$L$15,CY_Target_Cumulative!$D$6:$D$26,0),MATCH(KPI_Analysis!G$8,CY_Target_Cumulative!$F$5:$Q$5,0))),"")</f>
        <v>5.9849062297918358</v>
      </c>
      <c r="H14" s="198">
        <f>IFERROR(IF(Calc!$L$15="","",INDEX(CY_Target_Cumulative!$F$6:$Q$26,MATCH(Calc!$L$15,CY_Target_Cumulative!$D$6:$D$26,0),MATCH(KPI_Analysis!H$8,CY_Target_Cumulative!$F$5:$Q$5,0))),"")</f>
        <v>5.7560659377049017</v>
      </c>
      <c r="I14" s="198">
        <f>IFERROR(IF(Calc!$L$15="","",INDEX(CY_Target_Cumulative!$F$6:$Q$26,MATCH(Calc!$L$15,CY_Target_Cumulative!$D$6:$D$26,0),MATCH(KPI_Analysis!I$8,CY_Target_Cumulative!$F$5:$Q$5,0))),"")</f>
        <v>5.5470308540044462</v>
      </c>
      <c r="J14" s="198">
        <f>IFERROR(IF(Calc!$L$15="","",INDEX(CY_Target_Cumulative!$F$6:$Q$26,MATCH(Calc!$L$15,CY_Target_Cumulative!$D$6:$D$26,0),MATCH(KPI_Analysis!J$8,CY_Target_Cumulative!$F$5:$Q$5,0))),"")</f>
        <v>5.5470308540044462</v>
      </c>
      <c r="K14" s="198">
        <f>IFERROR(IF(Calc!$L$15="","",INDEX(CY_Target_Cumulative!$F$6:$Q$26,MATCH(Calc!$L$15,CY_Target_Cumulative!$D$6:$D$26,0),MATCH(KPI_Analysis!K$8,CY_Target_Cumulative!$F$5:$Q$5,0))),"")</f>
        <v>5.5470308540044462</v>
      </c>
      <c r="L14" s="198">
        <f>IFERROR(IF(Calc!$L$15="","",INDEX(CY_Target_Cumulative!$F$6:$Q$26,MATCH(Calc!$L$15,CY_Target_Cumulative!$D$6:$D$26,0),MATCH(KPI_Analysis!L$8,CY_Target_Cumulative!$F$5:$Q$5,0))),"")</f>
        <v>5.5470308540044462</v>
      </c>
      <c r="M14" s="198">
        <f>IFERROR(IF(Calc!$L$15="","",INDEX(CY_Target_Cumulative!$F$6:$Q$26,MATCH(Calc!$L$15,CY_Target_Cumulative!$D$6:$D$26,0),MATCH(KPI_Analysis!M$8,CY_Target_Cumulative!$F$5:$Q$5,0))),"")</f>
        <v>5.5470308540044462</v>
      </c>
      <c r="N14" s="198">
        <f>IFERROR(IF(Calc!$L$15="","",INDEX(CY_Target_Cumulative!$F$6:$Q$26,MATCH(Calc!$L$15,CY_Target_Cumulative!$D$6:$D$26,0),MATCH(KPI_Analysis!N$8,CY_Target_Cumulative!$F$5:$Q$5,0))),"")</f>
        <v>5.5470308540044462</v>
      </c>
      <c r="O14" s="199">
        <f>IFERROR(IF(Calc!$L$15="","",INDEX(CY_Target_Cumulative!$F$6:$Q$26,MATCH(Calc!$L$15,CY_Target_Cumulative!$D$6:$D$26,0),MATCH(KPI_Analysis!O$8,CY_Target_Cumulative!$F$5:$Q$5,0))),"")</f>
        <v>5.5470308540044462</v>
      </c>
    </row>
    <row r="15" spans="1:23" ht="15" customHeight="1" x14ac:dyDescent="0.25">
      <c r="A15" s="3"/>
      <c r="B15" s="278"/>
      <c r="C15" s="203" t="s">
        <v>56</v>
      </c>
      <c r="D15" s="198">
        <f>IFERROR(IF(Calc!$L$15="","",INDEX(CY_Actual_Cumulative!$F$6:$Q$26,MATCH(Calc!$L$15,CY_Actual_Cumulative!$D$6:$D$26,0),MATCH(KPI_Analysis!D$8,CY_Actual_Cumulative!$F$5:$Q$5,0))),"")</f>
        <v>6.1943306649600016</v>
      </c>
      <c r="E15" s="198">
        <f>IFERROR(IF(Calc!$L$15="","",INDEX(CY_Actual_Cumulative!$F$6:$Q$26,MATCH(Calc!$L$15,CY_Actual_Cumulative!$D$6:$D$26,0),MATCH(KPI_Analysis!E$8,CY_Actual_Cumulative!$F$5:$Q$5,0))),"")</f>
        <v>5.9465574383616016</v>
      </c>
      <c r="F15" s="198">
        <f>IFERROR(IF(Calc!$L$15="","",INDEX(CY_Actual_Cumulative!$F$6:$Q$26,MATCH(Calc!$L$15,CY_Actual_Cumulative!$D$6:$D$26,0),MATCH(KPI_Analysis!F$8,CY_Actual_Cumulative!$F$5:$Q$5,0))),"")</f>
        <v>5.9209542049464332</v>
      </c>
      <c r="G15" s="198">
        <f>IFERROR(IF(Calc!$L$15="","",INDEX(CY_Actual_Cumulative!$F$6:$Q$26,MATCH(Calc!$L$15,CY_Actual_Cumulative!$D$6:$D$26,0),MATCH(KPI_Analysis!G$8,CY_Actual_Cumulative!$F$5:$Q$5,0))),"")</f>
        <v>5.908152588238849</v>
      </c>
      <c r="H15" s="198">
        <f>IFERROR(IF(Calc!$L$15="","",INDEX(CY_Actual_Cumulative!$F$6:$Q$26,MATCH(Calc!$L$15,CY_Actual_Cumulative!$D$6:$D$26,0),MATCH(KPI_Analysis!H$8,CY_Actual_Cumulative!$F$5:$Q$5,0))),"")</f>
        <v>5.876992627261834</v>
      </c>
      <c r="I15" s="198">
        <f>IFERROR(IF(Calc!$L$15="","",INDEX(CY_Actual_Cumulative!$F$6:$Q$26,MATCH(Calc!$L$15,CY_Actual_Cumulative!$D$6:$D$26,0),MATCH(KPI_Analysis!I$8,CY_Actual_Cumulative!$F$5:$Q$5,0))),"")</f>
        <v>5.8753938292216707</v>
      </c>
      <c r="J15" s="198">
        <f>IFERROR(IF(Calc!$L$15="","",INDEX(CY_Actual_Cumulative!$F$6:$Q$26,MATCH(Calc!$L$15,CY_Actual_Cumulative!$D$6:$D$26,0),MATCH(KPI_Analysis!J$8,CY_Actual_Cumulative!$F$5:$Q$5,0))),"")</f>
        <v>5.8753938292216707</v>
      </c>
      <c r="K15" s="198">
        <f>IFERROR(IF(Calc!$L$15="","",INDEX(CY_Actual_Cumulative!$F$6:$Q$26,MATCH(Calc!$L$15,CY_Actual_Cumulative!$D$6:$D$26,0),MATCH(KPI_Analysis!K$8,CY_Actual_Cumulative!$F$5:$Q$5,0))),"")</f>
        <v>5.8753938292216707</v>
      </c>
      <c r="L15" s="198">
        <f>IFERROR(IF(Calc!$L$15="","",INDEX(CY_Actual_Cumulative!$F$6:$Q$26,MATCH(Calc!$L$15,CY_Actual_Cumulative!$D$6:$D$26,0),MATCH(KPI_Analysis!L$8,CY_Actual_Cumulative!$F$5:$Q$5,0))),"")</f>
        <v>5.8753938292216707</v>
      </c>
      <c r="M15" s="198">
        <f>IFERROR(IF(Calc!$L$15="","",INDEX(CY_Actual_Cumulative!$F$6:$Q$26,MATCH(Calc!$L$15,CY_Actual_Cumulative!$D$6:$D$26,0),MATCH(KPI_Analysis!M$8,CY_Actual_Cumulative!$F$5:$Q$5,0))),"")</f>
        <v>5.8753938292216707</v>
      </c>
      <c r="N15" s="198">
        <f>IFERROR(IF(Calc!$L$15="","",INDEX(CY_Actual_Cumulative!$F$6:$Q$26,MATCH(Calc!$L$15,CY_Actual_Cumulative!$D$6:$D$26,0),MATCH(KPI_Analysis!N$8,CY_Actual_Cumulative!$F$5:$Q$5,0))),"")</f>
        <v>5.8753938292216707</v>
      </c>
      <c r="O15" s="199">
        <f>IFERROR(IF(Calc!$L$15="","",INDEX(CY_Actual_Cumulative!$F$6:$Q$26,MATCH(Calc!$L$15,CY_Actual_Cumulative!$D$6:$D$26,0),MATCH(KPI_Analysis!O$8,CY_Actual_Cumulative!$F$5:$Q$5,0))),"")</f>
        <v>5.8753938292216707</v>
      </c>
    </row>
    <row r="16" spans="1:23" ht="15" customHeight="1" x14ac:dyDescent="0.25">
      <c r="A16" s="3"/>
      <c r="B16" s="279"/>
      <c r="C16" s="204" t="s">
        <v>10</v>
      </c>
      <c r="D16" s="200">
        <f>IF(OR(LEN(D$14)=0,LEN(D$15)=0),"",IFERROR(IF(Calc!$L$16=Calc!$L$7,D$14/D$15*100,D$15/D$14*100),100))</f>
        <v>92.592592592592595</v>
      </c>
      <c r="E16" s="200">
        <f>IF(OR(LEN(E$14)=0,LEN(E$15)=0),"",IFERROR(IF(Calc!$L$16=Calc!$L$7,E$14/E$15*100,E$15/E$14*100),100))</f>
        <v>93.077370564281566</v>
      </c>
      <c r="F16" s="200">
        <f>IF(OR(LEN(F$14)=0,LEN(F$15)=0),"",IFERROR(IF(Calc!$L$16=Calc!$L$7,F$14/F$15*100,F$15/F$14*100),100))</f>
        <v>95.699592185445482</v>
      </c>
      <c r="G16" s="200">
        <f>IF(OR(LEN(G$14)=0,LEN(G$15)=0),"",IFERROR(IF(Calc!$L$16=Calc!$L$7,G$14/G$15*100,G$15/G$14*100),100))</f>
        <v>98.717546464288446</v>
      </c>
      <c r="H16" s="200">
        <f>IF(OR(LEN(H$14)=0,LEN(H$15)=0),"",IFERROR(IF(Calc!$L$16=Calc!$L$7,H$14/H$15*100,H$15/H$14*100),100))</f>
        <v>102.10085657227805</v>
      </c>
      <c r="I16" s="200">
        <f>IF(OR(LEN(I$14)=0,LEN(I$15)=0),"",IFERROR(IF(Calc!$L$16=Calc!$L$7,I$14/I$15*100,I$15/I$14*100),100))</f>
        <v>105.91961688801814</v>
      </c>
      <c r="J16" s="200">
        <f>IF(OR(LEN(J$14)=0,LEN(J$15)=0),"",IFERROR(IF(Calc!$L$16=Calc!$L$7,J$14/J$15*100,J$15/J$14*100),100))</f>
        <v>105.91961688801814</v>
      </c>
      <c r="K16" s="200">
        <f>IF(OR(LEN(K$14)=0,LEN(K$15)=0),"",IFERROR(IF(Calc!$L$16=Calc!$L$7,K$14/K$15*100,K$15/K$14*100),100))</f>
        <v>105.91961688801814</v>
      </c>
      <c r="L16" s="200">
        <f>IF(OR(LEN(L$14)=0,LEN(L$15)=0),"",IFERROR(IF(Calc!$L$16=Calc!$L$7,L$14/L$15*100,L$15/L$14*100),100))</f>
        <v>105.91961688801814</v>
      </c>
      <c r="M16" s="200">
        <f>IF(OR(LEN(M$14)=0,LEN(M$15)=0),"",IFERROR(IF(Calc!$L$16=Calc!$L$7,M$14/M$15*100,M$15/M$14*100),100))</f>
        <v>105.91961688801814</v>
      </c>
      <c r="N16" s="200">
        <f>IF(OR(LEN(N$14)=0,LEN(N$15)=0),"",IFERROR(IF(Calc!$L$16=Calc!$L$7,N$14/N$15*100,N$15/N$14*100),100))</f>
        <v>105.91961688801814</v>
      </c>
      <c r="O16" s="201">
        <f>IF(OR(LEN(O$14)=0,LEN(O$15)=0),"",IFERROR(IF(Calc!$L$16=Calc!$L$7,O$14/O$15*100,O$15/O$14*100),100))</f>
        <v>105.91961688801814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</row>
  </sheetData>
  <sheetProtection algorithmName="SHA-512" hashValue="PnXCLRL9yo6Eh0QXolqTKs14nC8L1cP9Zq0vsVsFlf08S6pn4JRdl6dk869S4dXB70lSroiy1LYd9/iVKfzZDA==" saltValue="96bjdgJWf3IjZIbVb7cOe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7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57</v>
      </c>
      <c r="C3" s="26"/>
      <c r="E3" s="25" t="s">
        <v>58</v>
      </c>
      <c r="F3" s="28"/>
      <c r="G3" s="28"/>
      <c r="H3" s="28"/>
      <c r="I3" s="26"/>
      <c r="K3" s="25" t="s">
        <v>78</v>
      </c>
      <c r="L3" s="26"/>
      <c r="N3" s="25" t="s">
        <v>95</v>
      </c>
      <c r="O3" s="28"/>
      <c r="P3" s="28"/>
      <c r="Q3" s="26"/>
      <c r="S3" s="25" t="s">
        <v>166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19</v>
      </c>
      <c r="C6" s="27">
        <f>IFERROR(IF(Metrics!K6="","",Metrics!K6),"")</f>
        <v>2022</v>
      </c>
      <c r="E6" s="29" t="s">
        <v>45</v>
      </c>
      <c r="F6" s="29" t="s">
        <v>64</v>
      </c>
      <c r="G6" s="30" t="s">
        <v>9</v>
      </c>
      <c r="H6" s="30" t="s">
        <v>46</v>
      </c>
      <c r="I6" s="29" t="s">
        <v>47</v>
      </c>
      <c r="K6" s="29" t="s">
        <v>48</v>
      </c>
      <c r="L6" s="29" t="s">
        <v>61</v>
      </c>
      <c r="N6" s="29" t="s">
        <v>93</v>
      </c>
      <c r="O6" s="29" t="s">
        <v>11</v>
      </c>
      <c r="P6" s="29" t="s">
        <v>0</v>
      </c>
      <c r="Q6" s="29" t="s">
        <v>50</v>
      </c>
      <c r="S6" s="166" t="s">
        <v>163</v>
      </c>
      <c r="T6" s="167"/>
    </row>
    <row r="7" spans="2:20" x14ac:dyDescent="0.25">
      <c r="B7" s="29" t="s">
        <v>20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17</v>
      </c>
      <c r="L7" s="27" t="s">
        <v>15</v>
      </c>
      <c r="N7" s="27" t="str">
        <f t="array" ref="N7">IFERROR(INDEX(Metrics!$D$6:$D$26,SMALL(IF(LEN(Metrics!$D$6:$D$26)&gt;0,ROW(Metrics!$D$6:$D$26)-ROW(INDEX(Metrics!$D$6:$D$26,1,1))+1),ROW($A7)-ROW($A$6))),"")</f>
        <v>Net Promoter Score</v>
      </c>
      <c r="O7" s="27" t="str">
        <f>IFERROR(IF(INDEX(Metrics!$C$6:$C$26,MATCH(Calc!N7,Metrics!$D$6:$D$26,0))="","",INDEX(Metrics!$C$6:$C$26,MATCH(Calc!N7,Metrics!$D$6:$D$26,0))),"")</f>
        <v>Customers</v>
      </c>
      <c r="P7" s="27">
        <f>IFERROR(IF(INDEX(Metrics!$B$6:$B$26,MATCH(Calc!N7,Metrics!$D$6:$D$26,0))="","",INDEX(Metrics!$B$6:$B$26,MATCH(Calc!N7,Metrics!$D$6:$D$26,0))),"")</f>
        <v>101</v>
      </c>
      <c r="Q7" s="34" t="str">
        <f>IFERROR(IF(LEN(N7)=0,"",(P7&amp;" : "&amp;O7&amp;" / "&amp;N7)),"")</f>
        <v>101 : Customers / Net Promoter Score</v>
      </c>
      <c r="S7" s="136" t="s">
        <v>164</v>
      </c>
      <c r="T7" s="136">
        <f t="array" ref="T7">MAX(IF(Metrics!$B$6:$B$26&lt;&gt;"",ROW(Metrics!$B$6:$B$26)))-1</f>
        <v>25</v>
      </c>
    </row>
    <row r="8" spans="2:20" x14ac:dyDescent="0.25">
      <c r="B8" s="29" t="s">
        <v>44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16</v>
      </c>
      <c r="L8" s="27" t="s">
        <v>62</v>
      </c>
      <c r="N8" s="27" t="str">
        <f t="array" ref="N8">IFERROR(INDEX(Metrics!$D$6:$D$26,SMALL(IF(LEN(Metrics!$D$6:$D$26)&gt;0,ROW(Metrics!$D$6:$D$26)-ROW(INDEX(Metrics!$D$6:$D$26,1,1))+1),ROW($A8)-ROW($A$6))),"")</f>
        <v>Customer Acquisition Cost</v>
      </c>
      <c r="O8" s="27" t="str">
        <f>IFERROR(IF(INDEX(Metrics!$C$6:$C$26,MATCH(Calc!N8,Metrics!$D$6:$D$26,0))="","",INDEX(Metrics!$C$6:$C$26,MATCH(Calc!N8,Metrics!$D$6:$D$26,0))),"")</f>
        <v>Customers</v>
      </c>
      <c r="P8" s="27">
        <f>IFERROR(IF(INDEX(Metrics!$B$6:$B$26,MATCH(Calc!N8,Metrics!$D$6:$D$26,0))="","",INDEX(Metrics!$B$6:$B$26,MATCH(Calc!N8,Metrics!$D$6:$D$26,0))),"")</f>
        <v>102</v>
      </c>
      <c r="Q8" s="34" t="str">
        <f t="shared" ref="Q8:Q27" si="3">IFERROR(IF(LEN(N8)=0,"",(P8&amp;" : "&amp;O8&amp;" / "&amp;N8)),"")</f>
        <v>102 : Customers / Customer Acquisition Cost</v>
      </c>
      <c r="S8" s="136" t="s">
        <v>165</v>
      </c>
      <c r="T8" s="136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IFERROR(INDEX(Metrics!$D$6:$D$26,SMALL(IF(LEN(Metrics!$D$6:$D$26)&gt;0,ROW(Metrics!$D$6:$D$26)-ROW(INDEX(Metrics!$D$6:$D$26,1,1))+1),ROW($A9)-ROW($A$6))),"")</f>
        <v>Customer Lifetime Value</v>
      </c>
      <c r="O9" s="27" t="str">
        <f>IFERROR(IF(INDEX(Metrics!$C$6:$C$26,MATCH(Calc!N9,Metrics!$D$6:$D$26,0))="","",INDEX(Metrics!$C$6:$C$26,MATCH(Calc!N9,Metrics!$D$6:$D$26,0))),"")</f>
        <v>Customers</v>
      </c>
      <c r="P9" s="27">
        <f>IFERROR(IF(INDEX(Metrics!$B$6:$B$26,MATCH(Calc!N9,Metrics!$D$6:$D$26,0))="","",INDEX(Metrics!$B$6:$B$26,MATCH(Calc!N9,Metrics!$D$6:$D$26,0))),"")</f>
        <v>103</v>
      </c>
      <c r="Q9" s="34" t="str">
        <f t="shared" si="3"/>
        <v>103 : Customers / Customer Lifetime Value</v>
      </c>
    </row>
    <row r="10" spans="2:20" x14ac:dyDescent="0.25">
      <c r="B10" s="27" t="s">
        <v>21</v>
      </c>
      <c r="C10" s="27" t="s">
        <v>33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60</v>
      </c>
      <c r="L10" s="27" t="str">
        <f>IFERROR(IF(LEN(Monthly_Analysis!C5)=0,"",Monthly_Analysis!C5),"")</f>
        <v>Apr 2022</v>
      </c>
      <c r="N10" s="27" t="str">
        <f t="array" ref="N10">IFERROR(INDEX(Metrics!$D$6:$D$26,SMALL(IF(LEN(Metrics!$D$6:$D$26)&gt;0,ROW(Metrics!$D$6:$D$26)-ROW(INDEX(Metrics!$D$6:$D$26,1,1))+1),ROW($A10)-ROW($A$6))),"")</f>
        <v>Avg. Customer Profitability</v>
      </c>
      <c r="O10" s="27" t="str">
        <f>IFERROR(IF(INDEX(Metrics!$C$6:$C$26,MATCH(Calc!N10,Metrics!$D$6:$D$26,0))="","",INDEX(Metrics!$C$6:$C$26,MATCH(Calc!N10,Metrics!$D$6:$D$26,0))),"")</f>
        <v>Customers</v>
      </c>
      <c r="P10" s="27">
        <f>IFERROR(IF(INDEX(Metrics!$B$6:$B$26,MATCH(Calc!N10,Metrics!$D$6:$D$26,0))="","",INDEX(Metrics!$B$6:$B$26,MATCH(Calc!N10,Metrics!$D$6:$D$26,0))),"")</f>
        <v>104</v>
      </c>
      <c r="Q10" s="34" t="str">
        <f t="shared" si="3"/>
        <v>104 : Customers / Avg. Customer Profitability</v>
      </c>
    </row>
    <row r="11" spans="2:20" x14ac:dyDescent="0.25">
      <c r="B11" s="27" t="s">
        <v>22</v>
      </c>
      <c r="C11" s="27" t="s">
        <v>34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49</v>
      </c>
      <c r="L11" s="27" t="str">
        <f>IFERROR(INDEX(I7:I18,MATCH(L10,H7:H18,0)),"")</f>
        <v>Apr 2021</v>
      </c>
      <c r="N11" s="27" t="str">
        <f t="array" ref="N11">IFERROR(INDEX(Metrics!$D$6:$D$26,SMALL(IF(LEN(Metrics!$D$6:$D$26)&gt;0,ROW(Metrics!$D$6:$D$26)-ROW(INDEX(Metrics!$D$6:$D$26,1,1))+1),ROW($A11)-ROW($A$6))),"")</f>
        <v>Customer Retention Ratio</v>
      </c>
      <c r="O11" s="27" t="str">
        <f>IFERROR(IF(INDEX(Metrics!$C$6:$C$26,MATCH(Calc!N11,Metrics!$D$6:$D$26,0))="","",INDEX(Metrics!$C$6:$C$26,MATCH(Calc!N11,Metrics!$D$6:$D$26,0))),"")</f>
        <v>Customers</v>
      </c>
      <c r="P11" s="27">
        <f>IFERROR(IF(INDEX(Metrics!$B$6:$B$26,MATCH(Calc!N11,Metrics!$D$6:$D$26,0))="","",INDEX(Metrics!$B$6:$B$26,MATCH(Calc!N11,Metrics!$D$6:$D$26,0))),"")</f>
        <v>105</v>
      </c>
      <c r="Q11" s="34" t="str">
        <f t="shared" si="3"/>
        <v>105 : Customers / Customer Retention Ratio</v>
      </c>
    </row>
    <row r="12" spans="2:20" x14ac:dyDescent="0.25">
      <c r="B12" s="27" t="s">
        <v>23</v>
      </c>
      <c r="C12" s="27" t="s">
        <v>35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IFERROR(INDEX(Metrics!$D$6:$D$26,SMALL(IF(LEN(Metrics!$D$6:$D$26)&gt;0,ROW(Metrics!$D$6:$D$26)-ROW(INDEX(Metrics!$D$6:$D$26,1,1))+1),ROW($A12)-ROW($A$6))),"")</f>
        <v>Conversion Rate</v>
      </c>
      <c r="O12" s="27" t="str">
        <f>IFERROR(IF(INDEX(Metrics!$C$6:$C$26,MATCH(Calc!N12,Metrics!$D$6:$D$26,0))="","",INDEX(Metrics!$C$6:$C$26,MATCH(Calc!N12,Metrics!$D$6:$D$26,0))),"")</f>
        <v>Customers</v>
      </c>
      <c r="P12" s="27">
        <f>IFERROR(IF(INDEX(Metrics!$B$6:$B$26,MATCH(Calc!N12,Metrics!$D$6:$D$26,0))="","",INDEX(Metrics!$B$6:$B$26,MATCH(Calc!N12,Metrics!$D$6:$D$26,0))),"")</f>
        <v>106</v>
      </c>
      <c r="Q12" s="34" t="str">
        <f t="shared" si="3"/>
        <v>106 : Customers / Conversion Rate</v>
      </c>
    </row>
    <row r="13" spans="2:20" x14ac:dyDescent="0.25">
      <c r="B13" s="27" t="s">
        <v>24</v>
      </c>
      <c r="C13" s="27" t="s">
        <v>36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59</v>
      </c>
      <c r="L13" s="27">
        <f>IFERROR(IF(COUNTIF(Q7:Q27,"?*")=0,1,COUNTIF(Q7:Q27,"?*")),100)</f>
        <v>17</v>
      </c>
      <c r="N13" s="27" t="str">
        <f t="array" ref="N13">IFERROR(INDEX(Metrics!$D$6:$D$26,SMALL(IF(LEN(Metrics!$D$6:$D$26)&gt;0,ROW(Metrics!$D$6:$D$26)-ROW(INDEX(Metrics!$D$6:$D$26,1,1))+1),ROW($A13)-ROW($A$6))),"")</f>
        <v>Sales Realization</v>
      </c>
      <c r="O13" s="27" t="str">
        <f>IFERROR(IF(INDEX(Metrics!$C$6:$C$26,MATCH(Calc!N13,Metrics!$D$6:$D$26,0))="","",INDEX(Metrics!$C$6:$C$26,MATCH(Calc!N13,Metrics!$D$6:$D$26,0))),"")</f>
        <v>Customers</v>
      </c>
      <c r="P13" s="27">
        <f>IFERROR(IF(INDEX(Metrics!$B$6:$B$26,MATCH(Calc!N13,Metrics!$D$6:$D$26,0))="","",INDEX(Metrics!$B$6:$B$26,MATCH(Calc!N13,Metrics!$D$6:$D$26,0))),"")</f>
        <v>107</v>
      </c>
      <c r="Q13" s="34" t="str">
        <f t="shared" si="3"/>
        <v>107 : Customers / Sales Realization</v>
      </c>
    </row>
    <row r="14" spans="2:20" x14ac:dyDescent="0.25">
      <c r="B14" s="27" t="s">
        <v>25</v>
      </c>
      <c r="C14" s="27" t="s">
        <v>25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IFERROR(INDEX(Metrics!$D$6:$D$26,SMALL(IF(LEN(Metrics!$D$6:$D$26)&gt;0,ROW(Metrics!$D$6:$D$26)-ROW(INDEX(Metrics!$D$6:$D$26,1,1))+1),ROW($A14)-ROW($A$6))),"")</f>
        <v>Relative Market Share</v>
      </c>
      <c r="O14" s="27" t="str">
        <f>IFERROR(IF(INDEX(Metrics!$C$6:$C$26,MATCH(Calc!N14,Metrics!$D$6:$D$26,0))="","",INDEX(Metrics!$C$6:$C$26,MATCH(Calc!N14,Metrics!$D$6:$D$26,0))),"")</f>
        <v>Customers</v>
      </c>
      <c r="P14" s="27">
        <f>IFERROR(IF(INDEX(Metrics!$B$6:$B$26,MATCH(Calc!N14,Metrics!$D$6:$D$26,0))="","",INDEX(Metrics!$B$6:$B$26,MATCH(Calc!N14,Metrics!$D$6:$D$26,0))),"")</f>
        <v>108</v>
      </c>
      <c r="Q14" s="34" t="str">
        <f t="shared" si="3"/>
        <v>108 : Customers / Relative Market Share</v>
      </c>
    </row>
    <row r="15" spans="2:20" x14ac:dyDescent="0.25">
      <c r="B15" s="27" t="s">
        <v>26</v>
      </c>
      <c r="C15" s="27" t="s">
        <v>37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51</v>
      </c>
      <c r="L15" s="31" t="str">
        <f>IFERROR(INDEX(N7:N27,MATCH(KPI_Analysis!B5,Calc!Q7:Q27,0)),"")</f>
        <v>Net Promoter Score</v>
      </c>
      <c r="N15" s="27" t="str">
        <f t="array" ref="N15">IFERROR(INDEX(Metrics!$D$6:$D$26,SMALL(IF(LEN(Metrics!$D$6:$D$26)&gt;0,ROW(Metrics!$D$6:$D$26)-ROW(INDEX(Metrics!$D$6:$D$26,1,1))+1),ROW($A15)-ROW($A$6))),"")</f>
        <v>Revenue Growth Rate</v>
      </c>
      <c r="O15" s="27" t="str">
        <f>IFERROR(IF(INDEX(Metrics!$C$6:$C$26,MATCH(Calc!N15,Metrics!$D$6:$D$26,0))="","",INDEX(Metrics!$C$6:$C$26,MATCH(Calc!N15,Metrics!$D$6:$D$26,0))),"")</f>
        <v>Financial Performance</v>
      </c>
      <c r="P15" s="27">
        <f>IFERROR(IF(INDEX(Metrics!$B$6:$B$26,MATCH(Calc!N15,Metrics!$D$6:$D$26,0))="","",INDEX(Metrics!$B$6:$B$26,MATCH(Calc!N15,Metrics!$D$6:$D$26,0))),"")</f>
        <v>201</v>
      </c>
      <c r="Q15" s="34" t="str">
        <f t="shared" si="3"/>
        <v>201 : Financial Performance / Revenue Growth Rate</v>
      </c>
    </row>
    <row r="16" spans="2:20" x14ac:dyDescent="0.25">
      <c r="B16" s="27" t="s">
        <v>27</v>
      </c>
      <c r="C16" s="27" t="s">
        <v>38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52</v>
      </c>
      <c r="L16" s="27" t="str">
        <f>IFERROR(INDEX(Metrics!$F$6:$F$26,MATCH(Calc!L15,Metrics!$D$6:$D$26,0)),"")</f>
        <v>No</v>
      </c>
      <c r="N16" s="27" t="str">
        <f t="array" ref="N16">IFERROR(INDEX(Metrics!$D$6:$D$26,SMALL(IF(LEN(Metrics!$D$6:$D$26)&gt;0,ROW(Metrics!$D$6:$D$26)-ROW(INDEX(Metrics!$D$6:$D$26,1,1))+1),ROW($A16)-ROW($A$6))),"")</f>
        <v>Net Profit</v>
      </c>
      <c r="O16" s="27" t="str">
        <f>IFERROR(IF(INDEX(Metrics!$C$6:$C$26,MATCH(Calc!N16,Metrics!$D$6:$D$26,0))="","",INDEX(Metrics!$C$6:$C$26,MATCH(Calc!N16,Metrics!$D$6:$D$26,0))),"")</f>
        <v>Financial Performance</v>
      </c>
      <c r="P16" s="27">
        <f>IFERROR(IF(INDEX(Metrics!$B$6:$B$26,MATCH(Calc!N16,Metrics!$D$6:$D$26,0))="","",INDEX(Metrics!$B$6:$B$26,MATCH(Calc!N16,Metrics!$D$6:$D$26,0))),"")</f>
        <v>202</v>
      </c>
      <c r="Q16" s="34" t="str">
        <f t="shared" si="3"/>
        <v>202 : Financial Performance / Net Profit</v>
      </c>
    </row>
    <row r="17" spans="2:17" x14ac:dyDescent="0.25">
      <c r="B17" s="27" t="s">
        <v>28</v>
      </c>
      <c r="C17" s="27" t="s">
        <v>39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IFERROR(INDEX(Metrics!$D$6:$D$26,SMALL(IF(LEN(Metrics!$D$6:$D$26)&gt;0,ROW(Metrics!$D$6:$D$26)-ROW(INDEX(Metrics!$D$6:$D$26,1,1))+1),ROW($A17)-ROW($A$6))),"")</f>
        <v>Net Profit Margin</v>
      </c>
      <c r="O17" s="27" t="str">
        <f>IFERROR(IF(INDEX(Metrics!$C$6:$C$26,MATCH(Calc!N17,Metrics!$D$6:$D$26,0))="","",INDEX(Metrics!$C$6:$C$26,MATCH(Calc!N17,Metrics!$D$6:$D$26,0))),"")</f>
        <v>Financial Performance</v>
      </c>
      <c r="P17" s="27">
        <f>IFERROR(IF(INDEX(Metrics!$B$6:$B$26,MATCH(Calc!N17,Metrics!$D$6:$D$26,0))="","",INDEX(Metrics!$B$6:$B$26,MATCH(Calc!N17,Metrics!$D$6:$D$26,0))),"")</f>
        <v>203</v>
      </c>
      <c r="Q17" s="34" t="str">
        <f t="shared" si="3"/>
        <v>203 : Financial Performance / Net Profit Margin</v>
      </c>
    </row>
    <row r="18" spans="2:17" x14ac:dyDescent="0.25">
      <c r="B18" s="27" t="s">
        <v>29</v>
      </c>
      <c r="C18" s="27" t="s">
        <v>40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86</v>
      </c>
      <c r="L18" s="31">
        <f t="array" ref="L18">IFERROR(MAX(IF(LEN(Metrics!$B$6:$B$26)&gt;0,ROW(Metrics!$B$6:$B$26))-4),26)</f>
        <v>22</v>
      </c>
      <c r="N18" s="27" t="str">
        <f t="array" ref="N18">IFERROR(INDEX(Metrics!$D$6:$D$26,SMALL(IF(LEN(Metrics!$D$6:$D$26)&gt;0,ROW(Metrics!$D$6:$D$26)-ROW(INDEX(Metrics!$D$6:$D$26,1,1))+1),ROW($A18)-ROW($A$6))),"")</f>
        <v>Gross Profit Margin</v>
      </c>
      <c r="O18" s="27" t="str">
        <f>IFERROR(IF(INDEX(Metrics!$C$6:$C$26,MATCH(Calc!N18,Metrics!$D$6:$D$26,0))="","",INDEX(Metrics!$C$6:$C$26,MATCH(Calc!N18,Metrics!$D$6:$D$26,0))),"")</f>
        <v>Financial Performance</v>
      </c>
      <c r="P18" s="27">
        <f>IFERROR(IF(INDEX(Metrics!$B$6:$B$26,MATCH(Calc!N18,Metrics!$D$6:$D$26,0))="","",INDEX(Metrics!$B$6:$B$26,MATCH(Calc!N18,Metrics!$D$6:$D$26,0))),"")</f>
        <v>204</v>
      </c>
      <c r="Q18" s="34" t="str">
        <f t="shared" si="3"/>
        <v>204 : Financial Performance / Gross Profit Margin</v>
      </c>
    </row>
    <row r="19" spans="2:17" x14ac:dyDescent="0.25">
      <c r="B19" s="27" t="s">
        <v>30</v>
      </c>
      <c r="C19" s="27" t="s">
        <v>41</v>
      </c>
      <c r="N19" s="27" t="str">
        <f t="array" ref="N19">IFERROR(INDEX(Metrics!$D$6:$D$26,SMALL(IF(LEN(Metrics!$D$6:$D$26)&gt;0,ROW(Metrics!$D$6:$D$26)-ROW(INDEX(Metrics!$D$6:$D$26,1,1))+1),ROW($A19)-ROW($A$6))),"")</f>
        <v>Operating Profit Margin</v>
      </c>
      <c r="O19" s="27" t="str">
        <f>IFERROR(IF(INDEX(Metrics!$C$6:$C$26,MATCH(Calc!N19,Metrics!$D$6:$D$26,0))="","",INDEX(Metrics!$C$6:$C$26,MATCH(Calc!N19,Metrics!$D$6:$D$26,0))),"")</f>
        <v>Financial Performance</v>
      </c>
      <c r="P19" s="27">
        <f>IFERROR(IF(INDEX(Metrics!$B$6:$B$26,MATCH(Calc!N19,Metrics!$D$6:$D$26,0))="","",INDEX(Metrics!$B$6:$B$26,MATCH(Calc!N19,Metrics!$D$6:$D$26,0))),"")</f>
        <v>205</v>
      </c>
      <c r="Q19" s="34" t="str">
        <f t="shared" si="3"/>
        <v>205 : Financial Performance / Operating Profit Margin</v>
      </c>
    </row>
    <row r="20" spans="2:17" x14ac:dyDescent="0.25">
      <c r="B20" s="27" t="s">
        <v>31</v>
      </c>
      <c r="C20" s="27" t="s">
        <v>42</v>
      </c>
      <c r="N20" s="27" t="str">
        <f t="array" ref="N20">IFERROR(INDEX(Metrics!$D$6:$D$26,SMALL(IF(LEN(Metrics!$D$6:$D$26)&gt;0,ROW(Metrics!$D$6:$D$26)-ROW(INDEX(Metrics!$D$6:$D$26,1,1))+1),ROW($A20)-ROW($A$6))),"")</f>
        <v>Return on Investment</v>
      </c>
      <c r="O20" s="27" t="str">
        <f>IFERROR(IF(INDEX(Metrics!$C$6:$C$26,MATCH(Calc!N20,Metrics!$D$6:$D$26,0))="","",INDEX(Metrics!$C$6:$C$26,MATCH(Calc!N20,Metrics!$D$6:$D$26,0))),"")</f>
        <v>Financial Performance</v>
      </c>
      <c r="P20" s="27">
        <f>IFERROR(IF(INDEX(Metrics!$B$6:$B$26,MATCH(Calc!N20,Metrics!$D$6:$D$26,0))="","",INDEX(Metrics!$B$6:$B$26,MATCH(Calc!N20,Metrics!$D$6:$D$26,0))),"")</f>
        <v>206</v>
      </c>
      <c r="Q20" s="34" t="str">
        <f t="shared" si="3"/>
        <v>206 : Financial Performance / Return on Investment</v>
      </c>
    </row>
    <row r="21" spans="2:17" x14ac:dyDescent="0.25">
      <c r="B21" s="27" t="s">
        <v>32</v>
      </c>
      <c r="C21" s="27" t="s">
        <v>43</v>
      </c>
      <c r="K21" s="25" t="s">
        <v>77</v>
      </c>
      <c r="L21" s="26"/>
      <c r="N21" s="27" t="str">
        <f t="array" ref="N21">IFERROR(INDEX(Metrics!$D$6:$D$26,SMALL(IF(LEN(Metrics!$D$6:$D$26)&gt;0,ROW(Metrics!$D$6:$D$26)-ROW(INDEX(Metrics!$D$6:$D$26,1,1))+1),ROW($A21)-ROW($A$6))),"")</f>
        <v>Cash Conversion Cycle</v>
      </c>
      <c r="O21" s="27" t="str">
        <f>IFERROR(IF(INDEX(Metrics!$C$6:$C$26,MATCH(Calc!N21,Metrics!$D$6:$D$26,0))="","",INDEX(Metrics!$C$6:$C$26,MATCH(Calc!N21,Metrics!$D$6:$D$26,0))),"")</f>
        <v>Financial Performance</v>
      </c>
      <c r="P21" s="27">
        <f>IFERROR(IF(INDEX(Metrics!$B$6:$B$26,MATCH(Calc!N21,Metrics!$D$6:$D$26,0))="","",INDEX(Metrics!$B$6:$B$26,MATCH(Calc!N21,Metrics!$D$6:$D$26,0))),"")</f>
        <v>207</v>
      </c>
      <c r="Q21" s="34" t="str">
        <f t="shared" si="3"/>
        <v>207 : Financial Performance / Cash Conversion Cycle</v>
      </c>
    </row>
    <row r="22" spans="2:17" x14ac:dyDescent="0.25">
      <c r="N22" s="27" t="str">
        <f t="array" ref="N22">IFERROR(INDEX(Metrics!$D$6:$D$26,SMALL(IF(LEN(Metrics!$D$6:$D$26)&gt;0,ROW(Metrics!$D$6:$D$26)-ROW(INDEX(Metrics!$D$6:$D$26,1,1))+1),ROW($A22)-ROW($A$6))),"")</f>
        <v>Return on Assets</v>
      </c>
      <c r="O22" s="27" t="str">
        <f>IFERROR(IF(INDEX(Metrics!$C$6:$C$26,MATCH(Calc!N22,Metrics!$D$6:$D$26,0))="","",INDEX(Metrics!$C$6:$C$26,MATCH(Calc!N22,Metrics!$D$6:$D$26,0))),"")</f>
        <v>Financial Performance</v>
      </c>
      <c r="P22" s="27">
        <f>IFERROR(IF(INDEX(Metrics!$B$6:$B$26,MATCH(Calc!N22,Metrics!$D$6:$D$26,0))="","",INDEX(Metrics!$B$6:$B$26,MATCH(Calc!N22,Metrics!$D$6:$D$26,0))),"")</f>
        <v>208</v>
      </c>
      <c r="Q22" s="34" t="str">
        <f t="shared" si="3"/>
        <v>208 : Financial Performance / Return on Assets</v>
      </c>
    </row>
    <row r="23" spans="2:17" x14ac:dyDescent="0.25">
      <c r="K23" s="33" t="s">
        <v>94</v>
      </c>
      <c r="L23" s="32">
        <f>IFERROR(KPI_Analysis!$O$16/100,0)</f>
        <v>1.0591961688801814</v>
      </c>
      <c r="N23" s="27" t="str">
        <f t="array" ref="N23">IFERROR(INDEX(Metrics!$D$6:$D$26,SMALL(IF(LEN(Metrics!$D$6:$D$26)&gt;0,ROW(Metrics!$D$6:$D$26)-ROW(INDEX(Metrics!$D$6:$D$26,1,1))+1),ROW($A23)-ROW($A$6))),"")</f>
        <v>Return on Equity</v>
      </c>
      <c r="O23" s="27" t="str">
        <f>IFERROR(IF(INDEX(Metrics!$C$6:$C$26,MATCH(Calc!N23,Metrics!$D$6:$D$26,0))="","",INDEX(Metrics!$C$6:$C$26,MATCH(Calc!N23,Metrics!$D$6:$D$26,0))),"")</f>
        <v>Financial Performance</v>
      </c>
      <c r="P23" s="27">
        <f>IFERROR(IF(INDEX(Metrics!$B$6:$B$26,MATCH(Calc!N23,Metrics!$D$6:$D$26,0))="","",INDEX(Metrics!$B$6:$B$26,MATCH(Calc!N23,Metrics!$D$6:$D$26,0))),"")</f>
        <v>209</v>
      </c>
      <c r="Q23" s="34" t="str">
        <f t="shared" si="3"/>
        <v>209 : Financial Performance / Return on Equity</v>
      </c>
    </row>
    <row r="24" spans="2:17" x14ac:dyDescent="0.25">
      <c r="K24" s="33" t="s">
        <v>53</v>
      </c>
      <c r="L24" s="32">
        <f>IFERROR(IF(L23&gt;1,0,(1-L23)),"")</f>
        <v>0</v>
      </c>
      <c r="N24" s="27" t="str">
        <f t="array" ref="N24">IFERROR(INDEX(Metrics!$D$6:$D$26,SMALL(IF(LEN(Metrics!$D$6:$D$26)&gt;0,ROW(Metrics!$D$6:$D$26)-ROW(INDEX(Metrics!$D$6:$D$26,1,1))+1),ROW($A24)-ROW($A$6))),"")</f>
        <v/>
      </c>
      <c r="O24" s="27" t="str">
        <f>IFERROR(IF(INDEX(Metrics!$C$6:$C$26,MATCH(Calc!N24,Metrics!$D$6:$D$26,0))="","",INDEX(Metrics!$C$6:$C$26,MATCH(Calc!N24,Metrics!$D$6:$D$26,0))),"")</f>
        <v/>
      </c>
      <c r="P24" s="27" t="str">
        <f>IFERROR(IF(INDEX(Metrics!$B$6:$B$26,MATCH(Calc!N24,Metrics!$D$6:$D$26,0))="","",INDEX(Metrics!$B$6:$B$26,MATCH(Calc!N24,Metrics!$D$6:$D$26,0))),"")</f>
        <v/>
      </c>
      <c r="Q24" s="34" t="str">
        <f t="shared" si="3"/>
        <v/>
      </c>
    </row>
    <row r="25" spans="2:17" x14ac:dyDescent="0.25">
      <c r="N25" s="27" t="str">
        <f t="array" ref="N25">IFERROR(INDEX(Metrics!$D$6:$D$26,SMALL(IF(LEN(Metrics!$D$6:$D$26)&gt;0,ROW(Metrics!$D$6:$D$26)-ROW(INDEX(Metrics!$D$6:$D$26,1,1))+1),ROW($A25)-ROW($A$6))),"")</f>
        <v/>
      </c>
      <c r="O25" s="27" t="str">
        <f>IFERROR(IF(INDEX(Metrics!$C$6:$C$26,MATCH(Calc!N25,Metrics!$D$6:$D$26,0))="","",INDEX(Metrics!$C$6:$C$26,MATCH(Calc!N25,Metrics!$D$6:$D$26,0))),"")</f>
        <v/>
      </c>
      <c r="P25" s="27" t="str">
        <f>IFERROR(IF(INDEX(Metrics!$B$6:$B$26,MATCH(Calc!N25,Metrics!$D$6:$D$26,0))="","",INDEX(Metrics!$B$6:$B$26,MATCH(Calc!N25,Metrics!$D$6:$D$26,0))),"")</f>
        <v/>
      </c>
      <c r="Q25" s="34" t="str">
        <f t="shared" si="3"/>
        <v/>
      </c>
    </row>
    <row r="26" spans="2:17" x14ac:dyDescent="0.25">
      <c r="N26" s="27" t="str">
        <f t="array" ref="N26">IFERROR(INDEX(Metrics!$D$6:$D$26,SMALL(IF(LEN(Metrics!$D$6:$D$26)&gt;0,ROW(Metrics!$D$6:$D$26)-ROW(INDEX(Metrics!$D$6:$D$26,1,1))+1),ROW($A26)-ROW($A$6))),"")</f>
        <v/>
      </c>
      <c r="O26" s="27" t="str">
        <f>IFERROR(IF(INDEX(Metrics!$C$6:$C$26,MATCH(Calc!N26,Metrics!$D$6:$D$26,0))="","",INDEX(Metrics!$C$6:$C$26,MATCH(Calc!N26,Metrics!$D$6:$D$26,0))),"")</f>
        <v/>
      </c>
      <c r="P26" s="27" t="str">
        <f>IFERROR(IF(INDEX(Metrics!$B$6:$B$26,MATCH(Calc!N26,Metrics!$D$6:$D$26,0))="","",INDEX(Metrics!$B$6:$B$26,MATCH(Calc!N26,Metrics!$D$6:$D$26,0))),"")</f>
        <v/>
      </c>
      <c r="Q26" s="34" t="str">
        <f t="shared" si="3"/>
        <v/>
      </c>
    </row>
    <row r="27" spans="2:17" x14ac:dyDescent="0.25">
      <c r="N27" s="27" t="str">
        <f t="array" ref="N27">IFERROR(INDEX(Metrics!$D$6:$D$26,SMALL(IF(LEN(Metrics!$D$6:$D$26)&gt;0,ROW(Metrics!$D$6:$D$26)-ROW(INDEX(Metrics!$D$6:$D$26,1,1))+1),ROW($A27)-ROW($A$6))),"")</f>
        <v/>
      </c>
      <c r="O27" s="27" t="str">
        <f>IFERROR(IF(INDEX(Metrics!$C$6:$C$26,MATCH(Calc!N27,Metrics!$D$6:$D$26,0))="","",INDEX(Metrics!$C$6:$C$26,MATCH(Calc!N27,Metrics!$D$6:$D$26,0))),"")</f>
        <v/>
      </c>
      <c r="P27" s="27" t="str">
        <f>IFERROR(IF(INDEX(Metrics!$B$6:$B$26,MATCH(Calc!N27,Metrics!$D$6:$D$26,0))="","",INDEX(Metrics!$B$6:$B$26,MATCH(Calc!N27,Metrics!$D$6:$D$26,0))),"")</f>
        <v/>
      </c>
      <c r="Q27" s="34" t="str">
        <f t="shared" si="3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CY_Actual!Print_Area</vt:lpstr>
      <vt:lpstr>CY_Actual_Cumulative!Print_Area</vt:lpstr>
      <vt:lpstr>CY_Target!Print_Area</vt:lpstr>
      <vt:lpstr>CY_Target_Cumulative!Print_Area</vt:lpstr>
      <vt:lpstr>KPI_Analysis!Print_Area</vt:lpstr>
      <vt:lpstr>Menu!Print_Area</vt:lpstr>
      <vt:lpstr>Metrics!Print_Area</vt:lpstr>
      <vt:lpstr>Monthly_Analysis!Print_Area</vt:lpstr>
      <vt:lpstr>PY_Actual!Print_Area</vt:lpstr>
      <vt:lpstr>PY_Actual_Cumulative!Print_Area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2023-04-05T10:54:16Z</cp:lastPrinted>
  <dcterms:created xsi:type="dcterms:W3CDTF">2010-05-31T18:52:23Z</dcterms:created>
  <dcterms:modified xsi:type="dcterms:W3CDTF">2023-04-11T07:21:33Z</dcterms:modified>
  <dc:title>Management KPI Dashboard V9 Template</dc:title>
  <dc:subject>Management KPI Dashboard V9</dc:subject>
  <dc:description>Management KPI Dashboard V9 template by Master Productivity Kit — masterproductivitykit.com</dc:description>
  <cp:keywords>Master Productivity Kit, Excel template, Google Sheets template</cp:keywords>
  <cp:category>Business Template</cp:category>
</cp:coreProperties>
</file>