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744F7425-6184-4C02-8478-F4FA47FE9ED1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25" l="1" a="1"/>
  <c r="L18" i="25" s="1"/>
  <c r="T7" i="25" a="1"/>
  <c r="T7" i="25" s="1"/>
  <c r="N22" i="25" a="1"/>
  <c r="N22" i="25" s="1"/>
  <c r="P22" i="25" s="1"/>
  <c r="N21" i="25" a="1"/>
  <c r="N21" i="25" s="1"/>
  <c r="P21" i="25" s="1"/>
  <c r="N20" i="25" a="1"/>
  <c r="N20" i="25" s="1"/>
  <c r="P20" i="25" s="1"/>
  <c r="N19" i="25" a="1"/>
  <c r="N19" i="25" s="1"/>
  <c r="O19" i="25" s="1"/>
  <c r="N18" i="25" a="1"/>
  <c r="N18" i="25" s="1"/>
  <c r="O18" i="25" s="1"/>
  <c r="N17" i="25" a="1"/>
  <c r="N17" i="25" s="1"/>
  <c r="P17" i="25" s="1"/>
  <c r="N16" i="25" a="1"/>
  <c r="N16" i="25" s="1"/>
  <c r="P16" i="25" s="1"/>
  <c r="N15" i="25" a="1"/>
  <c r="N15" i="25" s="1"/>
  <c r="P15" i="25" s="1"/>
  <c r="N14" i="25" a="1"/>
  <c r="N14" i="25" s="1"/>
  <c r="N13" i="25" a="1"/>
  <c r="N13" i="25" s="1"/>
  <c r="P13" i="25" s="1"/>
  <c r="N12" i="25" a="1"/>
  <c r="N12" i="25" s="1"/>
  <c r="N11" i="25" a="1"/>
  <c r="N11" i="25" s="1"/>
  <c r="O11" i="25" s="1"/>
  <c r="N10" i="25" a="1"/>
  <c r="N10" i="25" s="1"/>
  <c r="N9" i="25" a="1"/>
  <c r="N9" i="25" s="1"/>
  <c r="P9" i="25" s="1"/>
  <c r="N8" i="25" a="1"/>
  <c r="N8" i="25" s="1"/>
  <c r="P8" i="25" s="1"/>
  <c r="N7" i="25" a="1"/>
  <c r="N7" i="25" s="1"/>
  <c r="P7" i="25" s="1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E21" i="32"/>
  <c r="D21" i="32"/>
  <c r="Q21" i="32" s="1"/>
  <c r="C21" i="32"/>
  <c r="B21" i="32"/>
  <c r="E20" i="32"/>
  <c r="D20" i="32"/>
  <c r="M20" i="32" s="1"/>
  <c r="C20" i="32"/>
  <c r="B20" i="32"/>
  <c r="E19" i="32"/>
  <c r="D19" i="32"/>
  <c r="M19" i="32" s="1"/>
  <c r="C19" i="32"/>
  <c r="B19" i="32"/>
  <c r="E18" i="32"/>
  <c r="D18" i="32"/>
  <c r="M18" i="32" s="1"/>
  <c r="C18" i="32"/>
  <c r="B18" i="32"/>
  <c r="E17" i="32"/>
  <c r="D17" i="32"/>
  <c r="Q17" i="32" s="1"/>
  <c r="C17" i="32"/>
  <c r="B17" i="32"/>
  <c r="E16" i="32"/>
  <c r="D16" i="32"/>
  <c r="M16" i="32" s="1"/>
  <c r="C16" i="32"/>
  <c r="B16" i="32"/>
  <c r="E15" i="32"/>
  <c r="D15" i="32"/>
  <c r="N15" i="32" s="1"/>
  <c r="C15" i="32"/>
  <c r="B15" i="32"/>
  <c r="E14" i="32"/>
  <c r="D14" i="32"/>
  <c r="M14" i="32" s="1"/>
  <c r="C14" i="32"/>
  <c r="B14" i="32"/>
  <c r="E13" i="32"/>
  <c r="D13" i="32"/>
  <c r="J13" i="32" s="1"/>
  <c r="C13" i="32"/>
  <c r="B13" i="32"/>
  <c r="E12" i="32"/>
  <c r="D12" i="32"/>
  <c r="M12" i="32" s="1"/>
  <c r="C12" i="32"/>
  <c r="B12" i="32"/>
  <c r="E11" i="32"/>
  <c r="D11" i="32"/>
  <c r="N11" i="32" s="1"/>
  <c r="C11" i="32"/>
  <c r="B11" i="32"/>
  <c r="E10" i="32"/>
  <c r="D10" i="32"/>
  <c r="M10" i="32" s="1"/>
  <c r="C10" i="32"/>
  <c r="B10" i="32"/>
  <c r="E9" i="32"/>
  <c r="D9" i="32"/>
  <c r="K9" i="32" s="1"/>
  <c r="C9" i="32"/>
  <c r="B9" i="32"/>
  <c r="E8" i="32"/>
  <c r="D8" i="32"/>
  <c r="M8" i="32" s="1"/>
  <c r="C8" i="32"/>
  <c r="B8" i="32"/>
  <c r="E7" i="32"/>
  <c r="D7" i="32"/>
  <c r="O7" i="32" s="1"/>
  <c r="C7" i="32"/>
  <c r="B7" i="32"/>
  <c r="E6" i="32"/>
  <c r="D6" i="32"/>
  <c r="M6" i="32" s="1"/>
  <c r="C6" i="32"/>
  <c r="B6" i="32"/>
  <c r="E21" i="30"/>
  <c r="D21" i="30"/>
  <c r="L21" i="30" s="1"/>
  <c r="C21" i="30"/>
  <c r="B21" i="30"/>
  <c r="E20" i="30"/>
  <c r="D20" i="30"/>
  <c r="O20" i="30" s="1"/>
  <c r="C20" i="30"/>
  <c r="B20" i="30"/>
  <c r="E19" i="30"/>
  <c r="D19" i="30"/>
  <c r="Q19" i="30" s="1"/>
  <c r="C19" i="30"/>
  <c r="B19" i="30"/>
  <c r="E18" i="30"/>
  <c r="D18" i="30"/>
  <c r="O18" i="30" s="1"/>
  <c r="C18" i="30"/>
  <c r="B18" i="30"/>
  <c r="E17" i="30"/>
  <c r="D17" i="30"/>
  <c r="M17" i="30" s="1"/>
  <c r="C17" i="30"/>
  <c r="B17" i="30"/>
  <c r="E16" i="30"/>
  <c r="D16" i="30"/>
  <c r="O16" i="30" s="1"/>
  <c r="C16" i="30"/>
  <c r="B16" i="30"/>
  <c r="E15" i="30"/>
  <c r="D15" i="30"/>
  <c r="Q15" i="30" s="1"/>
  <c r="C15" i="30"/>
  <c r="B15" i="30"/>
  <c r="E14" i="30"/>
  <c r="D14" i="30"/>
  <c r="O14" i="30" s="1"/>
  <c r="C14" i="30"/>
  <c r="B14" i="30"/>
  <c r="E13" i="30"/>
  <c r="D13" i="30"/>
  <c r="O13" i="30" s="1"/>
  <c r="C13" i="30"/>
  <c r="B13" i="30"/>
  <c r="E12" i="30"/>
  <c r="D12" i="30"/>
  <c r="O12" i="30" s="1"/>
  <c r="C12" i="30"/>
  <c r="B12" i="30"/>
  <c r="E11" i="30"/>
  <c r="D11" i="30"/>
  <c r="L11" i="30" s="1"/>
  <c r="C11" i="30"/>
  <c r="B11" i="30"/>
  <c r="E10" i="30"/>
  <c r="D10" i="30"/>
  <c r="O10" i="30" s="1"/>
  <c r="C10" i="30"/>
  <c r="B10" i="30"/>
  <c r="E9" i="30"/>
  <c r="D9" i="30"/>
  <c r="P9" i="30" s="1"/>
  <c r="C9" i="30"/>
  <c r="B9" i="30"/>
  <c r="E8" i="30"/>
  <c r="D8" i="30"/>
  <c r="O8" i="30" s="1"/>
  <c r="C8" i="30"/>
  <c r="B8" i="30"/>
  <c r="E7" i="30"/>
  <c r="D7" i="30"/>
  <c r="L7" i="30" s="1"/>
  <c r="C7" i="30"/>
  <c r="B7" i="30"/>
  <c r="E6" i="30"/>
  <c r="D6" i="30"/>
  <c r="O6" i="30" s="1"/>
  <c r="C6" i="30"/>
  <c r="B6" i="30"/>
  <c r="K21" i="30"/>
  <c r="I17" i="30"/>
  <c r="M11" i="30"/>
  <c r="H21" i="32"/>
  <c r="L19" i="32"/>
  <c r="J17" i="32"/>
  <c r="M15" i="32"/>
  <c r="O11" i="32"/>
  <c r="J9" i="32"/>
  <c r="E21" i="29"/>
  <c r="D21" i="29"/>
  <c r="K21" i="29" s="1"/>
  <c r="C21" i="29"/>
  <c r="B21" i="29"/>
  <c r="E20" i="29"/>
  <c r="D20" i="29"/>
  <c r="O20" i="29" s="1"/>
  <c r="C20" i="29"/>
  <c r="B20" i="29"/>
  <c r="E19" i="29"/>
  <c r="D19" i="29"/>
  <c r="K19" i="29" s="1"/>
  <c r="C19" i="29"/>
  <c r="B19" i="29"/>
  <c r="E18" i="29"/>
  <c r="D18" i="29"/>
  <c r="O18" i="29" s="1"/>
  <c r="C18" i="29"/>
  <c r="B18" i="29"/>
  <c r="E17" i="29"/>
  <c r="D17" i="29"/>
  <c r="K17" i="29" s="1"/>
  <c r="C17" i="29"/>
  <c r="B17" i="29"/>
  <c r="E16" i="29"/>
  <c r="D16" i="29"/>
  <c r="O16" i="29" s="1"/>
  <c r="C16" i="29"/>
  <c r="B16" i="29"/>
  <c r="E15" i="29"/>
  <c r="D15" i="29"/>
  <c r="K15" i="29" s="1"/>
  <c r="C15" i="29"/>
  <c r="B15" i="29"/>
  <c r="E14" i="29"/>
  <c r="D14" i="29"/>
  <c r="O14" i="29" s="1"/>
  <c r="C14" i="29"/>
  <c r="B14" i="29"/>
  <c r="E13" i="29"/>
  <c r="D13" i="29"/>
  <c r="K13" i="29" s="1"/>
  <c r="C13" i="29"/>
  <c r="B13" i="29"/>
  <c r="E12" i="29"/>
  <c r="D12" i="29"/>
  <c r="O12" i="29" s="1"/>
  <c r="C12" i="29"/>
  <c r="B12" i="29"/>
  <c r="E11" i="29"/>
  <c r="D11" i="29"/>
  <c r="K11" i="29" s="1"/>
  <c r="C11" i="29"/>
  <c r="B11" i="29"/>
  <c r="E10" i="29"/>
  <c r="D10" i="29"/>
  <c r="O10" i="29" s="1"/>
  <c r="C10" i="29"/>
  <c r="B10" i="29"/>
  <c r="E9" i="29"/>
  <c r="D9" i="29"/>
  <c r="K9" i="29" s="1"/>
  <c r="C9" i="29"/>
  <c r="B9" i="29"/>
  <c r="E8" i="29"/>
  <c r="D8" i="29"/>
  <c r="O8" i="29" s="1"/>
  <c r="C8" i="29"/>
  <c r="B8" i="29"/>
  <c r="E7" i="29"/>
  <c r="D7" i="29"/>
  <c r="K7" i="29" s="1"/>
  <c r="C7" i="29"/>
  <c r="B7" i="29"/>
  <c r="E6" i="29"/>
  <c r="D6" i="29"/>
  <c r="O6" i="29" s="1"/>
  <c r="C6" i="29"/>
  <c r="B6" i="29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M7" i="30" l="1"/>
  <c r="G11" i="32"/>
  <c r="O15" i="32"/>
  <c r="N19" i="32"/>
  <c r="O9" i="30"/>
  <c r="M19" i="30"/>
  <c r="J11" i="32"/>
  <c r="H17" i="32"/>
  <c r="Q19" i="32"/>
  <c r="Q9" i="30"/>
  <c r="P19" i="30"/>
  <c r="F13" i="32"/>
  <c r="M17" i="32"/>
  <c r="J21" i="32"/>
  <c r="F13" i="30"/>
  <c r="M21" i="30"/>
  <c r="K7" i="32"/>
  <c r="Q13" i="32"/>
  <c r="P17" i="32"/>
  <c r="M21" i="32"/>
  <c r="H15" i="30"/>
  <c r="N7" i="32"/>
  <c r="G15" i="32"/>
  <c r="F19" i="32"/>
  <c r="P21" i="32"/>
  <c r="M15" i="30"/>
  <c r="G9" i="32"/>
  <c r="J15" i="32"/>
  <c r="I19" i="32"/>
  <c r="H7" i="30"/>
  <c r="F17" i="30"/>
  <c r="P7" i="32"/>
  <c r="M11" i="32"/>
  <c r="H6" i="30"/>
  <c r="K11" i="30"/>
  <c r="P15" i="30"/>
  <c r="H20" i="30"/>
  <c r="L9" i="32"/>
  <c r="I13" i="32"/>
  <c r="P7" i="30"/>
  <c r="H13" i="30"/>
  <c r="N17" i="30"/>
  <c r="P21" i="30"/>
  <c r="F7" i="32"/>
  <c r="O9" i="32"/>
  <c r="K13" i="32"/>
  <c r="I9" i="30"/>
  <c r="K13" i="30"/>
  <c r="Q17" i="30"/>
  <c r="H7" i="32"/>
  <c r="N10" i="32"/>
  <c r="N13" i="32"/>
  <c r="L9" i="30"/>
  <c r="N13" i="30"/>
  <c r="J19" i="30"/>
  <c r="N16" i="32"/>
  <c r="K7" i="30"/>
  <c r="H11" i="30"/>
  <c r="P13" i="30"/>
  <c r="L17" i="30"/>
  <c r="H21" i="30"/>
  <c r="P14" i="30"/>
  <c r="G9" i="30"/>
  <c r="P11" i="30"/>
  <c r="J15" i="30"/>
  <c r="H19" i="30"/>
  <c r="I7" i="32"/>
  <c r="Q7" i="32"/>
  <c r="M9" i="32"/>
  <c r="H11" i="32"/>
  <c r="P11" i="32"/>
  <c r="L13" i="32"/>
  <c r="H15" i="32"/>
  <c r="P15" i="32"/>
  <c r="K17" i="32"/>
  <c r="G19" i="32"/>
  <c r="O19" i="32"/>
  <c r="K21" i="32"/>
  <c r="F7" i="30"/>
  <c r="N7" i="30"/>
  <c r="J9" i="30"/>
  <c r="F11" i="30"/>
  <c r="N11" i="30"/>
  <c r="I13" i="30"/>
  <c r="Q13" i="30"/>
  <c r="K15" i="30"/>
  <c r="G17" i="30"/>
  <c r="O17" i="30"/>
  <c r="K19" i="30"/>
  <c r="F21" i="30"/>
  <c r="N21" i="30"/>
  <c r="G19" i="29"/>
  <c r="J7" i="32"/>
  <c r="F9" i="32"/>
  <c r="N9" i="32"/>
  <c r="I11" i="32"/>
  <c r="Q11" i="32"/>
  <c r="M13" i="32"/>
  <c r="I15" i="32"/>
  <c r="Q15" i="32"/>
  <c r="L17" i="32"/>
  <c r="H19" i="32"/>
  <c r="P19" i="32"/>
  <c r="L21" i="32"/>
  <c r="G7" i="30"/>
  <c r="O7" i="30"/>
  <c r="K9" i="30"/>
  <c r="G11" i="30"/>
  <c r="O11" i="30"/>
  <c r="J13" i="30"/>
  <c r="H14" i="30"/>
  <c r="L15" i="30"/>
  <c r="H17" i="30"/>
  <c r="P17" i="30"/>
  <c r="L19" i="30"/>
  <c r="G21" i="30"/>
  <c r="O21" i="30"/>
  <c r="J21" i="29"/>
  <c r="O21" i="29"/>
  <c r="L7" i="32"/>
  <c r="H9" i="32"/>
  <c r="P9" i="32"/>
  <c r="K11" i="32"/>
  <c r="G13" i="32"/>
  <c r="O13" i="32"/>
  <c r="K15" i="32"/>
  <c r="F17" i="32"/>
  <c r="N17" i="32"/>
  <c r="J19" i="32"/>
  <c r="F21" i="32"/>
  <c r="N21" i="32"/>
  <c r="I7" i="30"/>
  <c r="Q7" i="30"/>
  <c r="M9" i="30"/>
  <c r="I11" i="30"/>
  <c r="Q11" i="30"/>
  <c r="L13" i="30"/>
  <c r="F15" i="30"/>
  <c r="N15" i="30"/>
  <c r="J17" i="30"/>
  <c r="F19" i="30"/>
  <c r="N19" i="30"/>
  <c r="I21" i="30"/>
  <c r="Q21" i="30"/>
  <c r="N6" i="32"/>
  <c r="M7" i="32"/>
  <c r="I9" i="32"/>
  <c r="Q9" i="32"/>
  <c r="L11" i="32"/>
  <c r="H13" i="32"/>
  <c r="P13" i="32"/>
  <c r="L15" i="32"/>
  <c r="G17" i="32"/>
  <c r="O17" i="32"/>
  <c r="K19" i="32"/>
  <c r="G21" i="32"/>
  <c r="O21" i="32"/>
  <c r="J7" i="30"/>
  <c r="F9" i="30"/>
  <c r="N9" i="30"/>
  <c r="J11" i="30"/>
  <c r="H12" i="30"/>
  <c r="M13" i="30"/>
  <c r="G15" i="30"/>
  <c r="O15" i="30"/>
  <c r="K17" i="30"/>
  <c r="G19" i="30"/>
  <c r="O19" i="30"/>
  <c r="J21" i="30"/>
  <c r="G7" i="32"/>
  <c r="F11" i="32"/>
  <c r="F15" i="32"/>
  <c r="I17" i="32"/>
  <c r="I21" i="32"/>
  <c r="H9" i="30"/>
  <c r="G13" i="30"/>
  <c r="I15" i="30"/>
  <c r="I19" i="30"/>
  <c r="G15" i="29"/>
  <c r="J15" i="29"/>
  <c r="G7" i="29"/>
  <c r="L15" i="29"/>
  <c r="J7" i="29"/>
  <c r="O20" i="25"/>
  <c r="L7" i="29"/>
  <c r="J19" i="29"/>
  <c r="P6" i="30"/>
  <c r="G11" i="29"/>
  <c r="L19" i="29"/>
  <c r="J11" i="29"/>
  <c r="L11" i="29"/>
  <c r="O10" i="25"/>
  <c r="P10" i="25"/>
  <c r="O7" i="29"/>
  <c r="O11" i="29"/>
  <c r="O15" i="29"/>
  <c r="O19" i="29"/>
  <c r="N20" i="32"/>
  <c r="P12" i="30"/>
  <c r="P20" i="30"/>
  <c r="G9" i="29"/>
  <c r="G13" i="29"/>
  <c r="G17" i="29"/>
  <c r="G21" i="29"/>
  <c r="N14" i="32"/>
  <c r="H10" i="30"/>
  <c r="H18" i="30"/>
  <c r="J9" i="29"/>
  <c r="J13" i="29"/>
  <c r="J17" i="29"/>
  <c r="N8" i="32"/>
  <c r="P10" i="30"/>
  <c r="P18" i="30"/>
  <c r="L9" i="29"/>
  <c r="L13" i="29"/>
  <c r="L17" i="29"/>
  <c r="L21" i="29"/>
  <c r="N18" i="32"/>
  <c r="H8" i="30"/>
  <c r="H16" i="30"/>
  <c r="O9" i="29"/>
  <c r="O13" i="29"/>
  <c r="O17" i="29"/>
  <c r="N12" i="32"/>
  <c r="P8" i="30"/>
  <c r="P16" i="30"/>
  <c r="P12" i="25"/>
  <c r="O12" i="25"/>
  <c r="P14" i="25"/>
  <c r="O14" i="25"/>
  <c r="I6" i="29"/>
  <c r="Q6" i="29"/>
  <c r="M7" i="29"/>
  <c r="I8" i="29"/>
  <c r="Q8" i="29"/>
  <c r="M9" i="29"/>
  <c r="I10" i="29"/>
  <c r="Q10" i="29"/>
  <c r="M11" i="29"/>
  <c r="I12" i="29"/>
  <c r="Q12" i="29"/>
  <c r="M13" i="29"/>
  <c r="I14" i="29"/>
  <c r="Q14" i="29"/>
  <c r="M15" i="29"/>
  <c r="I16" i="29"/>
  <c r="Q16" i="29"/>
  <c r="M17" i="29"/>
  <c r="I18" i="29"/>
  <c r="Q18" i="29"/>
  <c r="M19" i="29"/>
  <c r="I20" i="29"/>
  <c r="Q20" i="29"/>
  <c r="M21" i="29"/>
  <c r="P6" i="32"/>
  <c r="P8" i="32"/>
  <c r="P10" i="32"/>
  <c r="P12" i="32"/>
  <c r="P14" i="32"/>
  <c r="P16" i="32"/>
  <c r="P18" i="32"/>
  <c r="P20" i="32"/>
  <c r="I6" i="30"/>
  <c r="Q6" i="30"/>
  <c r="I8" i="30"/>
  <c r="Q8" i="30"/>
  <c r="I10" i="30"/>
  <c r="Q10" i="30"/>
  <c r="I12" i="30"/>
  <c r="Q12" i="30"/>
  <c r="I14" i="30"/>
  <c r="Q14" i="30"/>
  <c r="I16" i="30"/>
  <c r="Q16" i="30"/>
  <c r="I18" i="30"/>
  <c r="Q18" i="30"/>
  <c r="I20" i="30"/>
  <c r="Q20" i="30"/>
  <c r="O13" i="25"/>
  <c r="O21" i="25"/>
  <c r="P11" i="25"/>
  <c r="P18" i="25"/>
  <c r="P18" i="29"/>
  <c r="P20" i="29"/>
  <c r="J6" i="29"/>
  <c r="F7" i="29"/>
  <c r="N7" i="29"/>
  <c r="J8" i="29"/>
  <c r="F9" i="29"/>
  <c r="N9" i="29"/>
  <c r="J10" i="29"/>
  <c r="F11" i="29"/>
  <c r="N11" i="29"/>
  <c r="J12" i="29"/>
  <c r="F13" i="29"/>
  <c r="N13" i="29"/>
  <c r="J14" i="29"/>
  <c r="F15" i="29"/>
  <c r="N15" i="29"/>
  <c r="J16" i="29"/>
  <c r="F17" i="29"/>
  <c r="N17" i="29"/>
  <c r="J18" i="29"/>
  <c r="F19" i="29"/>
  <c r="N19" i="29"/>
  <c r="J20" i="29"/>
  <c r="F21" i="29"/>
  <c r="N21" i="29"/>
  <c r="J6" i="30"/>
  <c r="J8" i="30"/>
  <c r="J10" i="30"/>
  <c r="J12" i="30"/>
  <c r="J14" i="30"/>
  <c r="J16" i="30"/>
  <c r="J18" i="30"/>
  <c r="J20" i="30"/>
  <c r="O22" i="25"/>
  <c r="P19" i="25"/>
  <c r="H6" i="29"/>
  <c r="H8" i="29"/>
  <c r="P8" i="29"/>
  <c r="H12" i="29"/>
  <c r="K6" i="29"/>
  <c r="K8" i="29"/>
  <c r="K10" i="29"/>
  <c r="K12" i="29"/>
  <c r="K14" i="29"/>
  <c r="K16" i="29"/>
  <c r="K18" i="29"/>
  <c r="K20" i="29"/>
  <c r="K6" i="30"/>
  <c r="K8" i="30"/>
  <c r="K10" i="30"/>
  <c r="K12" i="30"/>
  <c r="K14" i="30"/>
  <c r="K16" i="30"/>
  <c r="K18" i="30"/>
  <c r="K20" i="30"/>
  <c r="O7" i="25"/>
  <c r="O15" i="25"/>
  <c r="L6" i="29"/>
  <c r="H7" i="29"/>
  <c r="P7" i="29"/>
  <c r="L8" i="29"/>
  <c r="H9" i="29"/>
  <c r="P9" i="29"/>
  <c r="L10" i="29"/>
  <c r="H11" i="29"/>
  <c r="P11" i="29"/>
  <c r="L12" i="29"/>
  <c r="H13" i="29"/>
  <c r="P13" i="29"/>
  <c r="L14" i="29"/>
  <c r="H15" i="29"/>
  <c r="P15" i="29"/>
  <c r="L16" i="29"/>
  <c r="H17" i="29"/>
  <c r="P17" i="29"/>
  <c r="L18" i="29"/>
  <c r="H19" i="29"/>
  <c r="P19" i="29"/>
  <c r="L20" i="29"/>
  <c r="H21" i="29"/>
  <c r="P21" i="29"/>
  <c r="L6" i="30"/>
  <c r="L8" i="30"/>
  <c r="L10" i="30"/>
  <c r="L12" i="30"/>
  <c r="L14" i="30"/>
  <c r="L16" i="30"/>
  <c r="L18" i="30"/>
  <c r="L20" i="30"/>
  <c r="O8" i="25"/>
  <c r="O16" i="25"/>
  <c r="H10" i="29"/>
  <c r="P10" i="29"/>
  <c r="P12" i="29"/>
  <c r="H16" i="29"/>
  <c r="M6" i="29"/>
  <c r="I7" i="29"/>
  <c r="Q7" i="29"/>
  <c r="M8" i="29"/>
  <c r="I9" i="29"/>
  <c r="Q9" i="29"/>
  <c r="M10" i="29"/>
  <c r="I11" i="29"/>
  <c r="Q11" i="29"/>
  <c r="M12" i="29"/>
  <c r="I13" i="29"/>
  <c r="Q13" i="29"/>
  <c r="M14" i="29"/>
  <c r="I15" i="29"/>
  <c r="Q15" i="29"/>
  <c r="M16" i="29"/>
  <c r="I17" i="29"/>
  <c r="Q17" i="29"/>
  <c r="M18" i="29"/>
  <c r="I19" i="29"/>
  <c r="Q19" i="29"/>
  <c r="M20" i="29"/>
  <c r="I21" i="29"/>
  <c r="Q21" i="29"/>
  <c r="M6" i="30"/>
  <c r="M8" i="30"/>
  <c r="M10" i="30"/>
  <c r="M12" i="30"/>
  <c r="M14" i="30"/>
  <c r="M16" i="30"/>
  <c r="M18" i="30"/>
  <c r="M20" i="30"/>
  <c r="O9" i="25"/>
  <c r="O17" i="25"/>
  <c r="P14" i="29"/>
  <c r="P16" i="29"/>
  <c r="H18" i="29"/>
  <c r="H20" i="29"/>
  <c r="F6" i="29"/>
  <c r="N6" i="29"/>
  <c r="F8" i="29"/>
  <c r="N8" i="29"/>
  <c r="F10" i="29"/>
  <c r="N10" i="29"/>
  <c r="F12" i="29"/>
  <c r="N12" i="29"/>
  <c r="F14" i="29"/>
  <c r="N14" i="29"/>
  <c r="F16" i="29"/>
  <c r="N16" i="29"/>
  <c r="F18" i="29"/>
  <c r="N18" i="29"/>
  <c r="F20" i="29"/>
  <c r="N20" i="29"/>
  <c r="F6" i="32"/>
  <c r="F8" i="32"/>
  <c r="F10" i="32"/>
  <c r="F12" i="32"/>
  <c r="F14" i="32"/>
  <c r="F16" i="32"/>
  <c r="F18" i="32"/>
  <c r="F20" i="32"/>
  <c r="F6" i="30"/>
  <c r="N6" i="30"/>
  <c r="F8" i="30"/>
  <c r="N8" i="30"/>
  <c r="F10" i="30"/>
  <c r="N10" i="30"/>
  <c r="F12" i="30"/>
  <c r="N12" i="30"/>
  <c r="F14" i="30"/>
  <c r="N14" i="30"/>
  <c r="F16" i="30"/>
  <c r="N16" i="30"/>
  <c r="F18" i="30"/>
  <c r="N18" i="30"/>
  <c r="F20" i="30"/>
  <c r="N20" i="30"/>
  <c r="P6" i="29"/>
  <c r="H14" i="29"/>
  <c r="G6" i="29"/>
  <c r="G8" i="29"/>
  <c r="G10" i="29"/>
  <c r="G12" i="29"/>
  <c r="G14" i="29"/>
  <c r="G16" i="29"/>
  <c r="G18" i="29"/>
  <c r="G20" i="29"/>
  <c r="H6" i="32"/>
  <c r="H8" i="32"/>
  <c r="H10" i="32"/>
  <c r="H12" i="32"/>
  <c r="H14" i="32"/>
  <c r="H16" i="32"/>
  <c r="H18" i="32"/>
  <c r="H20" i="32"/>
  <c r="G6" i="30"/>
  <c r="G8" i="30"/>
  <c r="G10" i="30"/>
  <c r="G12" i="30"/>
  <c r="G14" i="30"/>
  <c r="G16" i="30"/>
  <c r="G18" i="30"/>
  <c r="G20" i="30"/>
  <c r="G6" i="32"/>
  <c r="O6" i="32"/>
  <c r="G8" i="32"/>
  <c r="O8" i="32"/>
  <c r="G10" i="32"/>
  <c r="O10" i="32"/>
  <c r="G12" i="32"/>
  <c r="O12" i="32"/>
  <c r="G14" i="32"/>
  <c r="O14" i="32"/>
  <c r="G16" i="32"/>
  <c r="O16" i="32"/>
  <c r="G18" i="32"/>
  <c r="O18" i="32"/>
  <c r="G20" i="32"/>
  <c r="O20" i="32"/>
  <c r="I6" i="32"/>
  <c r="Q6" i="32"/>
  <c r="I8" i="32"/>
  <c r="Q8" i="32"/>
  <c r="I10" i="32"/>
  <c r="Q10" i="32"/>
  <c r="I12" i="32"/>
  <c r="Q12" i="32"/>
  <c r="I14" i="32"/>
  <c r="Q14" i="32"/>
  <c r="I16" i="32"/>
  <c r="Q16" i="32"/>
  <c r="I18" i="32"/>
  <c r="Q18" i="32"/>
  <c r="I20" i="32"/>
  <c r="Q20" i="32"/>
  <c r="J6" i="32"/>
  <c r="J8" i="32"/>
  <c r="J10" i="32"/>
  <c r="J12" i="32"/>
  <c r="J14" i="32"/>
  <c r="J16" i="32"/>
  <c r="J18" i="32"/>
  <c r="J20" i="32"/>
  <c r="K8" i="32"/>
  <c r="K10" i="32"/>
  <c r="K12" i="32"/>
  <c r="K14" i="32"/>
  <c r="K16" i="32"/>
  <c r="K18" i="32"/>
  <c r="K20" i="32"/>
  <c r="L6" i="32"/>
  <c r="L8" i="32"/>
  <c r="L10" i="32"/>
  <c r="L12" i="32"/>
  <c r="L14" i="32"/>
  <c r="L16" i="32"/>
  <c r="L18" i="32"/>
  <c r="L20" i="32"/>
  <c r="K6" i="32"/>
  <c r="C7" i="25" l="1"/>
  <c r="C8" i="25" s="1"/>
  <c r="C6" i="25" l="1"/>
  <c r="F7" i="25" l="1"/>
  <c r="Q13" i="25" l="1"/>
  <c r="Q21" i="25"/>
  <c r="Q11" i="25" l="1"/>
  <c r="Q19" i="25"/>
  <c r="Q12" i="25"/>
  <c r="Q22" i="25"/>
  <c r="Q14" i="25"/>
  <c r="Q7" i="25"/>
  <c r="Q15" i="25"/>
  <c r="Q8" i="25"/>
  <c r="Q16" i="25"/>
  <c r="Q9" i="25"/>
  <c r="Q17" i="25"/>
  <c r="Q10" i="25"/>
  <c r="Q18" i="25"/>
  <c r="Q20" i="25"/>
  <c r="L15" i="25" l="1"/>
  <c r="L16" i="25" s="1"/>
  <c r="L13" i="25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D14" i="18" l="1"/>
  <c r="D15" i="18"/>
  <c r="D13" i="18"/>
  <c r="D11" i="18"/>
  <c r="D9" i="18"/>
  <c r="D10" i="18"/>
  <c r="H9" i="25"/>
  <c r="H5" i="26" s="1"/>
  <c r="F10" i="25"/>
  <c r="I10" i="25" s="1"/>
  <c r="I5" i="32" s="1"/>
  <c r="G5" i="14"/>
  <c r="E8" i="18"/>
  <c r="G5" i="30"/>
  <c r="G5" i="26"/>
  <c r="G5" i="29"/>
  <c r="I14" i="16" l="1"/>
  <c r="I11" i="16"/>
  <c r="E14" i="18"/>
  <c r="E15" i="18"/>
  <c r="E10" i="18"/>
  <c r="E11" i="18"/>
  <c r="E13" i="18"/>
  <c r="I16" i="16"/>
  <c r="D12" i="18"/>
  <c r="D16" i="18"/>
  <c r="H5" i="30"/>
  <c r="H5" i="14"/>
  <c r="F8" i="18"/>
  <c r="H5" i="29"/>
  <c r="H10" i="25"/>
  <c r="I5" i="14" s="1"/>
  <c r="F11" i="25"/>
  <c r="I11" i="25" s="1"/>
  <c r="J5" i="32" s="1"/>
  <c r="G5" i="28"/>
  <c r="E9" i="18" s="1"/>
  <c r="H5" i="28"/>
  <c r="I5" i="28"/>
  <c r="O15" i="16" l="1"/>
  <c r="O12" i="16"/>
  <c r="N8" i="16"/>
  <c r="I13" i="16"/>
  <c r="I18" i="16"/>
  <c r="I12" i="16"/>
  <c r="I8" i="16"/>
  <c r="I22" i="16"/>
  <c r="I15" i="16"/>
  <c r="I19" i="16"/>
  <c r="I9" i="16"/>
  <c r="I23" i="16"/>
  <c r="I10" i="16"/>
  <c r="N22" i="16"/>
  <c r="N14" i="16"/>
  <c r="N23" i="16"/>
  <c r="N12" i="16"/>
  <c r="I21" i="16"/>
  <c r="I20" i="16"/>
  <c r="O20" i="16"/>
  <c r="O16" i="16"/>
  <c r="F14" i="18"/>
  <c r="F13" i="18"/>
  <c r="F10" i="18"/>
  <c r="F11" i="18"/>
  <c r="F9" i="18"/>
  <c r="F15" i="18"/>
  <c r="I17" i="16"/>
  <c r="N21" i="16"/>
  <c r="O17" i="16"/>
  <c r="O21" i="16"/>
  <c r="E12" i="18"/>
  <c r="E16" i="18"/>
  <c r="H11" i="25"/>
  <c r="J5" i="29" s="1"/>
  <c r="I5" i="30"/>
  <c r="N13" i="16" s="1"/>
  <c r="G8" i="18"/>
  <c r="I5" i="26"/>
  <c r="I5" i="29"/>
  <c r="O18" i="16" s="1"/>
  <c r="F12" i="25"/>
  <c r="I12" i="25" s="1"/>
  <c r="K5" i="32" s="1"/>
  <c r="J5" i="28"/>
  <c r="Q12" i="16" l="1"/>
  <c r="Q21" i="16"/>
  <c r="G15" i="18"/>
  <c r="G10" i="18"/>
  <c r="G13" i="18"/>
  <c r="G11" i="18"/>
  <c r="G9" i="18"/>
  <c r="G14" i="18"/>
  <c r="O14" i="16"/>
  <c r="Q14" i="16" s="1"/>
  <c r="H16" i="16"/>
  <c r="K16" i="16" s="1"/>
  <c r="H20" i="16"/>
  <c r="K20" i="16" s="1"/>
  <c r="H17" i="16"/>
  <c r="K17" i="16" s="1"/>
  <c r="H19" i="16"/>
  <c r="K19" i="16" s="1"/>
  <c r="H8" i="16"/>
  <c r="K8" i="16" s="1"/>
  <c r="H12" i="16"/>
  <c r="K12" i="16" s="1"/>
  <c r="H13" i="16"/>
  <c r="K13" i="16" s="1"/>
  <c r="H22" i="16"/>
  <c r="K22" i="16" s="1"/>
  <c r="H15" i="16"/>
  <c r="K15" i="16" s="1"/>
  <c r="H18" i="16"/>
  <c r="K18" i="16" s="1"/>
  <c r="H21" i="16"/>
  <c r="K21" i="16" s="1"/>
  <c r="H14" i="16"/>
  <c r="K14" i="16" s="1"/>
  <c r="H10" i="16"/>
  <c r="K10" i="16" s="1"/>
  <c r="H11" i="16"/>
  <c r="K11" i="16" s="1"/>
  <c r="H9" i="16"/>
  <c r="K9" i="16" s="1"/>
  <c r="H23" i="16"/>
  <c r="K23" i="16" s="1"/>
  <c r="N19" i="16"/>
  <c r="N16" i="16"/>
  <c r="Q16" i="16" s="1"/>
  <c r="N11" i="16"/>
  <c r="N18" i="16"/>
  <c r="Q18" i="16" s="1"/>
  <c r="N17" i="16"/>
  <c r="Q17" i="16" s="1"/>
  <c r="N15" i="16"/>
  <c r="Q15" i="16" s="1"/>
  <c r="N9" i="16"/>
  <c r="F16" i="18"/>
  <c r="F12" i="18"/>
  <c r="J5" i="30"/>
  <c r="J5" i="14"/>
  <c r="H8" i="18"/>
  <c r="J5" i="26"/>
  <c r="H12" i="25"/>
  <c r="K5" i="14" s="1"/>
  <c r="F13" i="25"/>
  <c r="I13" i="25" s="1"/>
  <c r="L5" i="32" s="1"/>
  <c r="K5" i="28"/>
  <c r="H9" i="18" l="1"/>
  <c r="H10" i="18"/>
  <c r="H15" i="18"/>
  <c r="H14" i="18"/>
  <c r="H11" i="18"/>
  <c r="H13" i="18"/>
  <c r="G16" i="18"/>
  <c r="G12" i="18"/>
  <c r="K5" i="30"/>
  <c r="K5" i="26"/>
  <c r="K5" i="29"/>
  <c r="I8" i="18"/>
  <c r="H13" i="25"/>
  <c r="J8" i="18" s="1"/>
  <c r="F14" i="25"/>
  <c r="I14" i="25" s="1"/>
  <c r="M5" i="32" s="1"/>
  <c r="L5" i="28"/>
  <c r="J13" i="18" l="1"/>
  <c r="J9" i="18"/>
  <c r="I15" i="18"/>
  <c r="I13" i="18"/>
  <c r="I10" i="18"/>
  <c r="I14" i="18"/>
  <c r="I11" i="18"/>
  <c r="I9" i="18"/>
  <c r="H12" i="18"/>
  <c r="H16" i="18"/>
  <c r="L5" i="26"/>
  <c r="J10" i="18" s="1"/>
  <c r="L5" i="30"/>
  <c r="J14" i="18" s="1"/>
  <c r="L5" i="14"/>
  <c r="J11" i="18" s="1"/>
  <c r="L5" i="29"/>
  <c r="J15" i="18" s="1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K13" i="18" l="1"/>
  <c r="K15" i="18"/>
  <c r="K9" i="18"/>
  <c r="K11" i="18"/>
  <c r="K10" i="18"/>
  <c r="K14" i="18"/>
  <c r="L9" i="18"/>
  <c r="L14" i="18"/>
  <c r="L13" i="18"/>
  <c r="L10" i="18"/>
  <c r="N5" i="30"/>
  <c r="N5" i="26"/>
  <c r="N5" i="29"/>
  <c r="L15" i="18" s="1"/>
  <c r="N5" i="14"/>
  <c r="L11" i="18" s="1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N13" i="18" l="1"/>
  <c r="N9" i="18"/>
  <c r="N10" i="18"/>
  <c r="N14" i="18"/>
  <c r="M11" i="18"/>
  <c r="M13" i="18"/>
  <c r="M9" i="18"/>
  <c r="M10" i="18"/>
  <c r="M15" i="18"/>
  <c r="M14" i="18"/>
  <c r="P5" i="29"/>
  <c r="N15" i="18" s="1"/>
  <c r="P5" i="30"/>
  <c r="P5" i="14"/>
  <c r="N11" i="18" s="1"/>
  <c r="P5" i="26"/>
  <c r="H18" i="25"/>
  <c r="Q5" i="28"/>
  <c r="Q5" i="30" l="1"/>
  <c r="L11" i="25"/>
  <c r="N16" i="18"/>
  <c r="N12" i="18"/>
  <c r="M16" i="18"/>
  <c r="M12" i="18"/>
  <c r="Q5" i="29"/>
  <c r="Q5" i="26"/>
  <c r="O8" i="18"/>
  <c r="Q5" i="14"/>
  <c r="O11" i="16" l="1"/>
  <c r="Q11" i="16" s="1"/>
  <c r="O10" i="16"/>
  <c r="O23" i="16"/>
  <c r="Q23" i="16" s="1"/>
  <c r="O19" i="16"/>
  <c r="Q19" i="16" s="1"/>
  <c r="O9" i="16"/>
  <c r="Q9" i="16" s="1"/>
  <c r="O8" i="16"/>
  <c r="Q8" i="16" s="1"/>
  <c r="O13" i="16"/>
  <c r="Q13" i="16" s="1"/>
  <c r="O22" i="16"/>
  <c r="Q22" i="16" s="1"/>
  <c r="G14" i="16"/>
  <c r="J14" i="16" s="1"/>
  <c r="G17" i="16"/>
  <c r="J17" i="16" s="1"/>
  <c r="G12" i="16"/>
  <c r="J12" i="16" s="1"/>
  <c r="M19" i="16"/>
  <c r="P19" i="16" s="1"/>
  <c r="G15" i="16"/>
  <c r="J15" i="16" s="1"/>
  <c r="G11" i="16"/>
  <c r="J11" i="16" s="1"/>
  <c r="G18" i="16"/>
  <c r="J18" i="16" s="1"/>
  <c r="G21" i="16"/>
  <c r="J21" i="16" s="1"/>
  <c r="G23" i="16"/>
  <c r="J23" i="16" s="1"/>
  <c r="M9" i="16"/>
  <c r="G16" i="16"/>
  <c r="J16" i="16" s="1"/>
  <c r="M21" i="16"/>
  <c r="P21" i="16" s="1"/>
  <c r="M13" i="16"/>
  <c r="G22" i="16"/>
  <c r="J22" i="16" s="1"/>
  <c r="G19" i="16"/>
  <c r="J19" i="16" s="1"/>
  <c r="G13" i="16"/>
  <c r="J13" i="16" s="1"/>
  <c r="G8" i="16"/>
  <c r="J8" i="16" s="1"/>
  <c r="M17" i="16"/>
  <c r="P17" i="16" s="1"/>
  <c r="G10" i="16"/>
  <c r="J10" i="16" s="1"/>
  <c r="M11" i="16"/>
  <c r="P11" i="16" s="1"/>
  <c r="G9" i="16"/>
  <c r="J9" i="16" s="1"/>
  <c r="G20" i="16"/>
  <c r="J20" i="16" s="1"/>
  <c r="M8" i="16"/>
  <c r="M14" i="16"/>
  <c r="P14" i="16" s="1"/>
  <c r="M23" i="16"/>
  <c r="P23" i="16" s="1"/>
  <c r="M15" i="16"/>
  <c r="P15" i="16" s="1"/>
  <c r="M20" i="16"/>
  <c r="P20" i="16" s="1"/>
  <c r="M10" i="16"/>
  <c r="P10" i="16" s="1"/>
  <c r="M22" i="16"/>
  <c r="M18" i="16"/>
  <c r="P18" i="16" s="1"/>
  <c r="M12" i="16"/>
  <c r="P12" i="16" s="1"/>
  <c r="M16" i="16"/>
  <c r="P16" i="16" s="1"/>
  <c r="O11" i="18"/>
  <c r="O15" i="18"/>
  <c r="O9" i="18"/>
  <c r="O13" i="18"/>
  <c r="O14" i="18"/>
  <c r="O10" i="18"/>
  <c r="N20" i="16"/>
  <c r="Q20" i="16" s="1"/>
  <c r="N10" i="16"/>
  <c r="Q10" i="16" s="1"/>
  <c r="T8" i="25"/>
  <c r="P22" i="16" l="1"/>
  <c r="P13" i="16"/>
  <c r="P8" i="16"/>
  <c r="P9" i="16"/>
  <c r="O12" i="18"/>
  <c r="O16" i="18"/>
  <c r="L23" i="25" s="1"/>
  <c r="L24" i="25" s="1"/>
</calcChain>
</file>

<file path=xl/sharedStrings.xml><?xml version="1.0" encoding="utf-8"?>
<sst xmlns="http://schemas.openxmlformats.org/spreadsheetml/2006/main" count="578" uniqueCount="151">
  <si>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</si>
  <si>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</si>
  <si>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</si>
  <si>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</si>
  <si>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</si>
  <si>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</si>
  <si>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</si>
  <si>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</si>
  <si>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%</t>
  </si>
  <si>
    <t>Month</t>
  </si>
  <si>
    <t>Act./Target Index</t>
  </si>
  <si>
    <t>KPI Group</t>
  </si>
  <si>
    <t>Lower Better?</t>
  </si>
  <si>
    <t>Days</t>
  </si>
  <si>
    <t>USD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</si>
  <si>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</si>
  <si>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</si>
  <si>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</si>
  <si>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</si>
  <si>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</si>
  <si>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</si>
  <si>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</si>
  <si>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</si>
  <si>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</si>
  <si>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</si>
  <si>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</si>
  <si>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</si>
  <si>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</si>
  <si>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</si>
  <si>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</si>
  <si>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</si>
  <si>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</si>
  <si>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</si>
  <si>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</si>
  <si>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</si>
  <si>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</si>
  <si>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</si>
  <si>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</si>
  <si>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</si>
  <si>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</si>
  <si>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</si>
  <si>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</si>
  <si>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</si>
  <si>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</si>
  <si>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</si>
  <si>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</si>
  <si>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</si>
  <si>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</si>
  <si>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</si>
  <si>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</si>
  <si>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</si>
  <si>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</si>
  <si>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</si>
  <si>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</si>
  <si>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</si>
  <si>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</si>
  <si>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</si>
  <si>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</si>
  <si>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</si>
  <si>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</si>
  <si>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</si>
  <si>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</si>
  <si>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</si>
  <si>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</si>
  <si>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</si>
  <si>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</si>
  <si>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</si>
  <si>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</si>
  <si>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</si>
  <si>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</si>
  <si>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</si>
  <si>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</si>
  <si>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</si>
  <si>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</si>
  <si>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</si>
  <si>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</si>
  <si>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</si>
  <si>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</si>
  <si>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</si>
  <si>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</si>
  <si>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</si>
  <si>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</si>
  <si>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</si>
  <si>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</si>
  <si>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</si>
  <si>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</si>
  <si>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</si>
  <si>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</si>
  <si>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</si>
  <si>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</si>
  <si>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</si>
  <si>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</si>
  <si>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</si>
  <si>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</si>
  <si>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</si>
  <si>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</si>
  <si>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Dimension</t>
  </si>
  <si>
    <t>Height</t>
  </si>
  <si>
    <t>Width</t>
  </si>
  <si>
    <t>Print Area</t>
  </si>
  <si>
    <t>HR KPI DASHBOARD</t>
  </si>
  <si>
    <t>Recruitment</t>
  </si>
  <si>
    <t>Avg. Recruiting Time</t>
  </si>
  <si>
    <t>The average number of days showing when the company should start the hiring process.</t>
  </si>
  <si>
    <t>Avg. New Hires Performance</t>
  </si>
  <si>
    <t>#</t>
  </si>
  <si>
    <t>The total amount of the goals set for new employees to achieve.</t>
  </si>
  <si>
    <t>Avg. Length of Placement</t>
  </si>
  <si>
    <t>Months</t>
  </si>
  <si>
    <t>The average time to hire a person in a given position.</t>
  </si>
  <si>
    <t>Diversity</t>
  </si>
  <si>
    <t>The ratio showing the proportion of newly hired people.</t>
  </si>
  <si>
    <t>Training &amp; Development</t>
  </si>
  <si>
    <t>Training Hours</t>
  </si>
  <si>
    <t>Hours</t>
  </si>
  <si>
    <t>The average hours required to train an employee.</t>
  </si>
  <si>
    <t>Productivity Change</t>
  </si>
  <si>
    <t>The average ratio showing how much employees can improve their skills and productivity.</t>
  </si>
  <si>
    <t>Employee Satisfaction</t>
  </si>
  <si>
    <t>The total employee satisfaction score given in the survey as a result of the trainings received.</t>
  </si>
  <si>
    <t>Performance &amp; Career Management</t>
  </si>
  <si>
    <t>Development Plan Execution</t>
  </si>
  <si>
    <t>The percentage showing who implement improvement plans to the total number of employees.</t>
  </si>
  <si>
    <t>Coaching Plan Participation</t>
  </si>
  <si>
    <t>The number of employees following the coaching career development plan of all employees.</t>
  </si>
  <si>
    <t>Avg. Time at Same Function</t>
  </si>
  <si>
    <t>The average time employee is on the same position/function.</t>
  </si>
  <si>
    <t>Employee Retention &amp; Productivity</t>
  </si>
  <si>
    <t>Leave Ratio</t>
  </si>
  <si>
    <t>The ratio of employees who decide to leave the company within a given period of time.</t>
  </si>
  <si>
    <t>Profit Per Employee</t>
  </si>
  <si>
    <t>The total amount that an employee brings to the company in line with his/her productivity.</t>
  </si>
  <si>
    <t>Headcount Per HR Staff</t>
  </si>
  <si>
    <t>The average headcount of employees in HR team.</t>
  </si>
  <si>
    <t>Avg. Vacation Days</t>
  </si>
  <si>
    <t>The average number of vacation days per employee.</t>
  </si>
  <si>
    <t>Overtime Hours Ratio</t>
  </si>
  <si>
    <t>The total overtime hours as a percentage of all work hours</t>
  </si>
  <si>
    <t>Average Salary</t>
  </si>
  <si>
    <t>The new budget budget for a year is the average amount required.</t>
  </si>
  <si>
    <t>Average Retirement Age</t>
  </si>
  <si>
    <t>The average amount representing the percentage of employees of a certain age in a company.</t>
  </si>
  <si>
    <t>Budget</t>
  </si>
  <si>
    <t>Hire Budget Realization</t>
  </si>
  <si>
    <t>The ratio of the effectiveness of the HR team's recruitment process.</t>
  </si>
  <si>
    <t>Training Budget Ratio</t>
  </si>
  <si>
    <t>The percentage of HR budget spent on training</t>
  </si>
  <si>
    <t>Avg. Training Cost Per Person</t>
  </si>
  <si>
    <t>The average training costs per employee.</t>
  </si>
  <si>
    <t>101 : Recruitment / Avg. Recruiting Time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</si>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</sst>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#,##0.0"/>
  </numFmts>
  <fonts count="46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8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theme="1" tint="0.34998626667073579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65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5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8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8" fillId="0" borderId="43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5" fontId="23" fillId="0" borderId="11" xfId="0" applyNumberFormat="1" applyFont="1" applyBorder="1" applyAlignment="1" applyProtection="1">
      <alignment horizontal="center" vertical="center" shrinkToFit="1"/>
      <protection locked="0"/>
    </xf>
    <xf numFmtId="165" fontId="23" fillId="0" borderId="36" xfId="0" applyNumberFormat="1" applyFont="1" applyBorder="1" applyAlignment="1" applyProtection="1">
      <alignment horizontal="center" vertical="center" shrinkToFit="1"/>
      <protection locked="0"/>
    </xf>
    <xf numFmtId="165" fontId="23" fillId="0" borderId="10" xfId="0" applyNumberFormat="1" applyFont="1" applyBorder="1" applyAlignment="1" applyProtection="1">
      <alignment horizontal="center" vertical="center" shrinkToFit="1"/>
      <protection locked="0"/>
    </xf>
    <xf numFmtId="165" fontId="23" fillId="0" borderId="19" xfId="0" applyNumberFormat="1" applyFont="1" applyBorder="1" applyAlignment="1" applyProtection="1">
      <alignment horizontal="center" vertical="center" shrinkToFit="1"/>
      <protection locked="0"/>
    </xf>
    <xf numFmtId="165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5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5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165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5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0" fontId="45" fillId="15" borderId="53" xfId="0" applyFont="1" applyFill="1" applyBorder="1" applyAlignment="1">
      <alignment horizontal="center" vertical="center" shrinkToFit="1"/>
    </xf>
    <xf numFmtId="0" fontId="45" fillId="15" borderId="53" xfId="2" applyFont="1" applyFill="1" applyBorder="1" applyAlignment="1">
      <alignment horizontal="center" vertical="center" shrinkToFit="1"/>
    </xf>
    <xf numFmtId="0" fontId="45" fillId="15" borderId="54" xfId="0" applyFont="1" applyFill="1" applyBorder="1" applyAlignment="1">
      <alignment horizontal="center" vertical="center" shrinkToFit="1"/>
    </xf>
    <xf numFmtId="0" fontId="45" fillId="3" borderId="52" xfId="1" applyNumberFormat="1" applyFont="1" applyFill="1" applyBorder="1" applyAlignment="1" applyProtection="1">
      <alignment horizontal="center" vertical="center" shrinkToFit="1"/>
    </xf>
    <xf numFmtId="0" fontId="45" fillId="3" borderId="52" xfId="0" applyFont="1" applyFill="1" applyBorder="1" applyAlignment="1">
      <alignment horizontal="center" shrinkToFit="1"/>
    </xf>
    <xf numFmtId="0" fontId="45" fillId="3" borderId="52" xfId="0" applyFont="1" applyFill="1" applyBorder="1" applyAlignment="1">
      <alignment horizontal="center" vertical="center" shrinkToFit="1"/>
    </xf>
    <xf numFmtId="4" fontId="45" fillId="15" borderId="55" xfId="1" applyNumberFormat="1" applyFont="1" applyFill="1" applyBorder="1" applyAlignment="1" applyProtection="1">
      <alignment horizontal="center" vertical="center" shrinkToFit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55" xfId="0" applyNumberFormat="1" applyFont="1" applyFill="1" applyBorder="1" applyAlignment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56" xfId="0" applyNumberFormat="1" applyFont="1" applyFill="1" applyBorder="1" applyAlignment="1">
      <alignment horizontal="center" vertical="center" shrinkToFit="1"/>
    </xf>
    <xf numFmtId="4" fontId="45" fillId="15" borderId="50" xfId="0" applyNumberFormat="1" applyFont="1" applyFill="1" applyBorder="1" applyAlignment="1">
      <alignment horizontal="center" vertical="center" shrinkToFit="1"/>
    </xf>
    <xf numFmtId="3" fontId="45" fillId="15" borderId="47" xfId="1" applyNumberFormat="1" applyFont="1" applyFill="1" applyBorder="1" applyAlignment="1" applyProtection="1">
      <alignment horizontal="center" vertical="center" shrinkToFit="1"/>
    </xf>
    <xf numFmtId="3" fontId="45" fillId="15" borderId="47" xfId="0" applyNumberFormat="1" applyFont="1" applyFill="1" applyBorder="1" applyAlignment="1">
      <alignment horizontal="center" vertical="center" shrinkToFit="1"/>
    </xf>
    <xf numFmtId="3" fontId="45" fillId="15" borderId="50" xfId="0" applyNumberFormat="1" applyFont="1" applyFill="1" applyBorder="1" applyAlignment="1">
      <alignment horizontal="center" vertical="center" shrinkToFit="1"/>
    </xf>
    <xf numFmtId="3" fontId="45" fillId="15" borderId="48" xfId="1" applyNumberFormat="1" applyFont="1" applyFill="1" applyBorder="1" applyAlignment="1" applyProtection="1">
      <alignment horizontal="center" vertical="center" shrinkToFit="1"/>
    </xf>
    <xf numFmtId="3" fontId="45" fillId="15" borderId="48" xfId="0" applyNumberFormat="1" applyFont="1" applyFill="1" applyBorder="1" applyAlignment="1">
      <alignment horizontal="center" vertical="center" shrinkToFit="1"/>
    </xf>
    <xf numFmtId="3" fontId="45" fillId="15" borderId="51" xfId="0" applyNumberFormat="1" applyFont="1" applyFill="1" applyBorder="1" applyAlignment="1">
      <alignment horizontal="center" vertical="center" shrinkToFit="1"/>
    </xf>
    <xf numFmtId="0" fontId="0" fillId="3" borderId="57" xfId="0" applyFill="1" applyBorder="1" applyAlignment="1">
      <alignment horizontal="center" vertical="center"/>
    </xf>
    <xf numFmtId="0" fontId="0" fillId="3" borderId="57" xfId="0" applyFill="1" applyBorder="1" applyAlignment="1">
      <alignment horizontal="left" vertical="center" shrinkToFit="1"/>
    </xf>
    <xf numFmtId="0" fontId="0" fillId="3" borderId="0" xfId="0" applyFill="1" applyAlignment="1">
      <alignment horizontal="left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A6A6A6"/>
      <color rgb="FFCCCCCC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17.383828769999997</c:v>
                </c:pt>
                <c:pt idx="1">
                  <c:v>16.166960756099996</c:v>
                </c:pt>
                <c:pt idx="2">
                  <c:v>18.753674477075997</c:v>
                </c:pt>
                <c:pt idx="3">
                  <c:v>19.316284711388278</c:v>
                </c:pt>
                <c:pt idx="4">
                  <c:v>19.123121864274395</c:v>
                </c:pt>
                <c:pt idx="5">
                  <c:v>15.489728710062261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20.602857600000004</c:v>
                </c:pt>
                <c:pt idx="1">
                  <c:v>21.839029056000005</c:v>
                </c:pt>
                <c:pt idx="2">
                  <c:v>23.149370799360003</c:v>
                </c:pt>
                <c:pt idx="3">
                  <c:v>26.621776419264002</c:v>
                </c:pt>
                <c:pt idx="4">
                  <c:v>26.621776419264002</c:v>
                </c:pt>
                <c:pt idx="5">
                  <c:v>22.628509956374401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25</c:v>
                </c:pt>
                <c:pt idx="1">
                  <c:v>27.75</c:v>
                </c:pt>
                <c:pt idx="2">
                  <c:v>30.802499999999998</c:v>
                </c:pt>
                <c:pt idx="3">
                  <c:v>28.954349999999998</c:v>
                </c:pt>
                <c:pt idx="4">
                  <c:v>31.849784999999997</c:v>
                </c:pt>
                <c:pt idx="5">
                  <c:v>32.486780699999997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17.383828769999997</c:v>
                </c:pt>
                <c:pt idx="1">
                  <c:v>16.775394763049995</c:v>
                </c:pt>
                <c:pt idx="2">
                  <c:v>17.434821334391994</c:v>
                </c:pt>
                <c:pt idx="3">
                  <c:v>17.905187178641064</c:v>
                </c:pt>
                <c:pt idx="4">
                  <c:v>18.148774115767729</c:v>
                </c:pt>
                <c:pt idx="5">
                  <c:v>17.705599881483487</c:v>
                </c:pt>
                <c:pt idx="6">
                  <c:v>17.705599881483487</c:v>
                </c:pt>
                <c:pt idx="7">
                  <c:v>17.705599881483487</c:v>
                </c:pt>
                <c:pt idx="8">
                  <c:v>17.705599881483487</c:v>
                </c:pt>
                <c:pt idx="9">
                  <c:v>17.705599881483487</c:v>
                </c:pt>
                <c:pt idx="10">
                  <c:v>17.705599881483487</c:v>
                </c:pt>
                <c:pt idx="11">
                  <c:v>17.705599881483487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20.602857600000004</c:v>
                </c:pt>
                <c:pt idx="1">
                  <c:v>21.220943328000004</c:v>
                </c:pt>
                <c:pt idx="2">
                  <c:v>21.863752485120003</c:v>
                </c:pt>
                <c:pt idx="3">
                  <c:v>23.053258468656004</c:v>
                </c:pt>
                <c:pt idx="4">
                  <c:v>23.766962058777601</c:v>
                </c:pt>
                <c:pt idx="5">
                  <c:v>23.577220041710405</c:v>
                </c:pt>
                <c:pt idx="6">
                  <c:v>23.577220041710405</c:v>
                </c:pt>
                <c:pt idx="7">
                  <c:v>23.577220041710405</c:v>
                </c:pt>
                <c:pt idx="8">
                  <c:v>23.577220041710405</c:v>
                </c:pt>
                <c:pt idx="9">
                  <c:v>23.577220041710405</c:v>
                </c:pt>
                <c:pt idx="10">
                  <c:v>23.577220041710405</c:v>
                </c:pt>
                <c:pt idx="11">
                  <c:v>23.577220041710405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25</c:v>
                </c:pt>
                <c:pt idx="1">
                  <c:v>26.375</c:v>
                </c:pt>
                <c:pt idx="2">
                  <c:v>27.85083333333333</c:v>
                </c:pt>
                <c:pt idx="3">
                  <c:v>28.126712499999996</c:v>
                </c:pt>
                <c:pt idx="4">
                  <c:v>28.871326999999997</c:v>
                </c:pt>
                <c:pt idx="5">
                  <c:v>29.473902616666663</c:v>
                </c:pt>
                <c:pt idx="6">
                  <c:v>29.473902616666663</c:v>
                </c:pt>
                <c:pt idx="7">
                  <c:v>29.473902616666663</c:v>
                </c:pt>
                <c:pt idx="8">
                  <c:v>29.473902616666663</c:v>
                </c:pt>
                <c:pt idx="9">
                  <c:v>29.473902616666663</c:v>
                </c:pt>
                <c:pt idx="10">
                  <c:v>29.473902616666663</c:v>
                </c:pt>
                <c:pt idx="11">
                  <c:v>29.473902616666663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0.79993546658385672</c:v>
                </c:pt>
                <c:pt idx="1">
                  <c:v>0.20006453341614328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openxmlformats.org/officeDocument/2006/relationships/image" Target="../media/image4.png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microsoft.com/office/2007/relationships/hdphoto" Target="../media/hdphoto1.wdp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5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4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4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3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7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287437</xdr:colOff>
      <xdr:row>2</xdr:row>
      <xdr:rowOff>244575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986E1690-BE00-4013-9191-36B58FD2A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1190626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642EF2D-2729-44F1-96D1-44B68256B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3810001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748941D9-8FD7-4225-871C-A1573E7D0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5A67EE13-5BBD-4F71-ABED-E4842698B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092D7264-37FD-492B-86F2-703C042FD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C15AF076-D1F4-4C3D-AC48-9396231B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7D145E71-5608-4164-B915-67AE78F51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195E7FC0-22CD-45B6-9C8F-DA40227AD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180976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2</xdr:col>
      <xdr:colOff>87412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6F240D30-19DC-4BF9-AF4A-D12FC09C4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495301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103087</xdr:colOff>
      <xdr:row>1</xdr:row>
      <xdr:rowOff>60225</xdr:rowOff>
    </xdr:from>
    <xdr:to>
      <xdr:col>1</xdr:col>
      <xdr:colOff>535087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C36C2896-7BA7-4A59-A873-86728ED8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7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733426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80,0%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101" customWidth="1"/>
    <col min="3" max="4" width="40.7109375" style="101" customWidth="1"/>
    <col min="5" max="5" width="11.7109375" style="101" customWidth="1"/>
    <col min="6" max="6" width="38.28515625" style="101" customWidth="1"/>
    <col min="7" max="7" width="3.7109375" style="101" customWidth="1"/>
    <col min="8" max="8" width="1.7109375" style="101" customWidth="1"/>
    <col min="9" max="16384" width="8.85546875" style="101"/>
  </cols>
  <sheetData>
    <row r="1" spans="1:8" s="88" customFormat="1" ht="6.75" customHeight="1" x14ac:dyDescent="0.25">
      <c r="B1" s="89"/>
      <c r="E1" s="90"/>
      <c r="F1" s="90"/>
    </row>
    <row r="2" spans="1:8" s="118" customFormat="1" ht="20.100000000000001" customHeight="1" x14ac:dyDescent="0.25">
      <c r="B2" s="92"/>
      <c r="C2" s="151" t="s">
        <v>100</v>
      </c>
      <c r="D2" s="93"/>
      <c r="E2" s="119"/>
      <c r="F2" s="119"/>
      <c r="G2" s="119"/>
      <c r="H2" s="120"/>
    </row>
    <row r="3" spans="1:8" s="125" customFormat="1" ht="24" customHeight="1" x14ac:dyDescent="0.25">
      <c r="B3" s="96"/>
      <c r="C3" s="152" t="s">
        <v>65</v>
      </c>
      <c r="D3" s="97"/>
      <c r="E3" s="98"/>
      <c r="F3" s="98"/>
      <c r="G3" s="98"/>
      <c r="H3" s="99"/>
    </row>
    <row r="4" spans="1:8" ht="4.9000000000000004" customHeight="1" x14ac:dyDescent="0.25">
      <c r="A4" s="100"/>
      <c r="B4" s="100"/>
      <c r="C4" s="100"/>
      <c r="D4" s="100"/>
      <c r="E4" s="100"/>
      <c r="F4" s="100"/>
      <c r="G4" s="100"/>
      <c r="H4" s="100"/>
    </row>
    <row r="5" spans="1:8" ht="4.9000000000000004" customHeight="1" x14ac:dyDescent="0.25">
      <c r="A5" s="100"/>
      <c r="B5" s="100"/>
      <c r="C5" s="100"/>
      <c r="D5" s="100"/>
      <c r="E5" s="100"/>
      <c r="F5" s="100"/>
      <c r="G5" s="100"/>
      <c r="H5" s="100"/>
    </row>
    <row r="6" spans="1:8" x14ac:dyDescent="0.25">
      <c r="A6" s="100"/>
      <c r="B6" s="128"/>
      <c r="C6" s="129"/>
      <c r="D6" s="129"/>
      <c r="E6" s="129"/>
      <c r="F6" s="129"/>
      <c r="G6" s="130"/>
      <c r="H6" s="100"/>
    </row>
    <row r="7" spans="1:8" ht="19.5" thickBot="1" x14ac:dyDescent="0.35">
      <c r="B7" s="131"/>
      <c r="C7" s="115" t="s">
        <v>75</v>
      </c>
      <c r="D7" s="115"/>
      <c r="E7" s="132"/>
      <c r="F7" s="115" t="s">
        <v>76</v>
      </c>
      <c r="G7" s="133"/>
    </row>
    <row r="8" spans="1:8" x14ac:dyDescent="0.25">
      <c r="B8" s="131"/>
      <c r="C8" s="132"/>
      <c r="D8" s="132"/>
      <c r="E8" s="132"/>
      <c r="F8" s="132"/>
      <c r="G8" s="133"/>
    </row>
    <row r="9" spans="1:8" ht="15.75" x14ac:dyDescent="0.25">
      <c r="B9" s="131"/>
      <c r="C9" s="132"/>
      <c r="D9" s="132"/>
      <c r="E9" s="132"/>
      <c r="F9" s="134"/>
      <c r="G9" s="133"/>
    </row>
    <row r="10" spans="1:8" x14ac:dyDescent="0.25">
      <c r="B10" s="131"/>
      <c r="C10" s="132"/>
      <c r="D10" s="132"/>
      <c r="E10" s="132"/>
      <c r="F10" s="132"/>
      <c r="G10" s="133"/>
    </row>
    <row r="11" spans="1:8" x14ac:dyDescent="0.25">
      <c r="B11" s="131"/>
      <c r="C11" s="132"/>
      <c r="D11" s="132"/>
      <c r="E11" s="132"/>
      <c r="F11" s="132"/>
      <c r="G11" s="133"/>
    </row>
    <row r="12" spans="1:8" x14ac:dyDescent="0.25">
      <c r="B12" s="131"/>
      <c r="C12" s="132"/>
      <c r="D12" s="132"/>
      <c r="E12" s="132"/>
      <c r="F12" s="132"/>
      <c r="G12" s="133"/>
    </row>
    <row r="13" spans="1:8" x14ac:dyDescent="0.25">
      <c r="B13" s="131"/>
      <c r="C13" s="132"/>
      <c r="D13" s="132"/>
      <c r="E13" s="132"/>
      <c r="F13" s="132"/>
      <c r="G13" s="133"/>
    </row>
    <row r="14" spans="1:8" x14ac:dyDescent="0.25">
      <c r="B14" s="131"/>
      <c r="C14" s="132"/>
      <c r="D14" s="132"/>
      <c r="E14" s="132"/>
      <c r="F14" s="132"/>
      <c r="G14" s="133"/>
    </row>
    <row r="15" spans="1:8" x14ac:dyDescent="0.25">
      <c r="B15" s="131"/>
      <c r="C15" s="132"/>
      <c r="D15" s="132"/>
      <c r="E15" s="132"/>
      <c r="F15" s="132"/>
      <c r="G15" s="133"/>
    </row>
    <row r="16" spans="1:8" x14ac:dyDescent="0.25">
      <c r="B16" s="131"/>
      <c r="C16" s="132"/>
      <c r="D16" s="132"/>
      <c r="E16" s="132"/>
      <c r="F16" s="132"/>
      <c r="G16" s="133"/>
    </row>
    <row r="17" spans="2:7" x14ac:dyDescent="0.25">
      <c r="B17" s="131"/>
      <c r="C17" s="132"/>
      <c r="D17" s="132"/>
      <c r="E17" s="132"/>
      <c r="F17" s="132"/>
      <c r="G17" s="133"/>
    </row>
    <row r="18" spans="2:7" x14ac:dyDescent="0.25">
      <c r="B18" s="131"/>
      <c r="C18" s="132"/>
      <c r="D18" s="132"/>
      <c r="E18" s="132"/>
      <c r="F18" s="132"/>
      <c r="G18" s="133"/>
    </row>
    <row r="19" spans="2:7" x14ac:dyDescent="0.25">
      <c r="B19" s="131"/>
      <c r="C19" s="132"/>
      <c r="D19" s="132"/>
      <c r="E19" s="132"/>
      <c r="F19" s="132"/>
      <c r="G19" s="133"/>
    </row>
    <row r="20" spans="2:7" x14ac:dyDescent="0.25">
      <c r="B20" s="131"/>
      <c r="C20" s="132"/>
      <c r="D20" s="132"/>
      <c r="E20" s="132"/>
      <c r="F20" s="132"/>
      <c r="G20" s="133"/>
    </row>
    <row r="21" spans="2:7" x14ac:dyDescent="0.25">
      <c r="B21" s="131"/>
      <c r="C21" s="132"/>
      <c r="D21" s="132"/>
      <c r="E21" s="132"/>
      <c r="F21" s="132"/>
      <c r="G21" s="133"/>
    </row>
    <row r="22" spans="2:7" x14ac:dyDescent="0.25">
      <c r="B22" s="131"/>
      <c r="C22" s="132"/>
      <c r="D22" s="132"/>
      <c r="E22" s="132"/>
      <c r="F22" s="132"/>
      <c r="G22" s="133"/>
    </row>
    <row r="23" spans="2:7" x14ac:dyDescent="0.25">
      <c r="B23" s="131"/>
      <c r="C23" s="132"/>
      <c r="D23" s="132"/>
      <c r="E23" s="132"/>
      <c r="F23" s="132"/>
      <c r="G23" s="133"/>
    </row>
    <row r="24" spans="2:7" x14ac:dyDescent="0.25">
      <c r="B24" s="131"/>
      <c r="C24" s="132"/>
      <c r="D24" s="132"/>
      <c r="E24" s="132"/>
      <c r="F24" s="132"/>
      <c r="G24" s="133"/>
    </row>
    <row r="25" spans="2:7" x14ac:dyDescent="0.25">
      <c r="B25" s="131"/>
      <c r="C25" s="132"/>
      <c r="D25" s="132"/>
      <c r="E25" s="132"/>
      <c r="F25" s="132"/>
      <c r="G25" s="133"/>
    </row>
    <row r="26" spans="2:7" x14ac:dyDescent="0.25">
      <c r="B26" s="131"/>
      <c r="C26" s="132"/>
      <c r="D26" s="132"/>
      <c r="E26" s="132"/>
      <c r="F26" s="132"/>
      <c r="G26" s="133"/>
    </row>
    <row r="27" spans="2:7" x14ac:dyDescent="0.25">
      <c r="B27" s="148"/>
      <c r="C27" s="149"/>
      <c r="D27" s="149"/>
      <c r="E27" s="149"/>
      <c r="F27" s="149"/>
      <c r="G27" s="150"/>
    </row>
    <row r="28" spans="2:7" ht="7.15" customHeight="1" x14ac:dyDescent="0.25"/>
    <row r="29" spans="2:7" s="88" customFormat="1" ht="22.9" customHeight="1" x14ac:dyDescent="0.25">
      <c r="B29" s="102"/>
      <c r="C29" s="102"/>
      <c r="D29" s="102"/>
      <c r="E29" s="103"/>
      <c r="F29" s="103"/>
      <c r="G29" s="102"/>
    </row>
  </sheetData>
  <sheetProtection algorithmName="SHA-512" hashValue="5Zdr6oYt6vG3WmgTRrNuKh0Tg3cwIrejJk77mLMg7iixzxPL6OxT0xTKso83FpXKGlPzQn5ngQc2uhYTnsVyBw==" saltValue="iLNoZXfrRW2oTC2Z26bkw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70" customWidth="1"/>
    <col min="3" max="3" width="20.7109375" style="171" customWidth="1"/>
    <col min="4" max="4" width="25.7109375" style="171" customWidth="1"/>
    <col min="5" max="6" width="9.28515625" style="171" customWidth="1"/>
    <col min="7" max="7" width="18.7109375" style="171" customWidth="1"/>
    <col min="8" max="8" width="81.28515625" style="172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</row>
    <row r="3" spans="1:11" s="126" customFormat="1" ht="24" customHeight="1" x14ac:dyDescent="0.25">
      <c r="B3" s="97"/>
      <c r="C3" s="106" t="s">
        <v>18</v>
      </c>
      <c r="D3" s="97"/>
      <c r="E3" s="97"/>
      <c r="F3" s="97"/>
      <c r="G3" s="97"/>
      <c r="H3" s="97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76" t="s">
        <v>0</v>
      </c>
      <c r="C5" s="177" t="s">
        <v>11</v>
      </c>
      <c r="D5" s="177" t="s">
        <v>7</v>
      </c>
      <c r="E5" s="177" t="s">
        <v>1</v>
      </c>
      <c r="F5" s="177" t="s">
        <v>12</v>
      </c>
      <c r="G5" s="177" t="s">
        <v>92</v>
      </c>
      <c r="H5" s="178" t="s">
        <v>89</v>
      </c>
      <c r="I5" s="179"/>
      <c r="J5" s="180" t="s">
        <v>63</v>
      </c>
      <c r="K5" s="181"/>
    </row>
    <row r="6" spans="1:11" x14ac:dyDescent="0.25">
      <c r="A6" s="3"/>
      <c r="B6" s="142">
        <v>101</v>
      </c>
      <c r="C6" s="182" t="s">
        <v>101</v>
      </c>
      <c r="D6" s="182" t="s">
        <v>102</v>
      </c>
      <c r="E6" s="143" t="s">
        <v>13</v>
      </c>
      <c r="F6" s="143" t="s">
        <v>15</v>
      </c>
      <c r="G6" s="143" t="s">
        <v>17</v>
      </c>
      <c r="H6" s="144" t="s">
        <v>103</v>
      </c>
      <c r="I6" s="173"/>
      <c r="J6" s="175" t="s">
        <v>64</v>
      </c>
      <c r="K6" s="35">
        <v>2022</v>
      </c>
    </row>
    <row r="7" spans="1:11" x14ac:dyDescent="0.25">
      <c r="A7" s="3"/>
      <c r="B7" s="145">
        <v>102</v>
      </c>
      <c r="C7" s="183" t="s">
        <v>101</v>
      </c>
      <c r="D7" s="183" t="s">
        <v>104</v>
      </c>
      <c r="E7" s="43" t="s">
        <v>105</v>
      </c>
      <c r="F7" s="43" t="s">
        <v>62</v>
      </c>
      <c r="G7" s="43" t="s">
        <v>17</v>
      </c>
      <c r="H7" s="146" t="s">
        <v>106</v>
      </c>
      <c r="I7" s="173"/>
      <c r="J7" s="174" t="s">
        <v>9</v>
      </c>
      <c r="K7" s="36" t="s">
        <v>21</v>
      </c>
    </row>
    <row r="8" spans="1:11" x14ac:dyDescent="0.25">
      <c r="A8" s="3"/>
      <c r="B8" s="145">
        <v>103</v>
      </c>
      <c r="C8" s="183" t="s">
        <v>101</v>
      </c>
      <c r="D8" s="183" t="s">
        <v>107</v>
      </c>
      <c r="E8" s="43" t="s">
        <v>108</v>
      </c>
      <c r="F8" s="43" t="s">
        <v>15</v>
      </c>
      <c r="G8" s="43" t="s">
        <v>17</v>
      </c>
      <c r="H8" s="146" t="s">
        <v>109</v>
      </c>
      <c r="I8" s="173"/>
      <c r="J8" s="173"/>
      <c r="K8" s="173"/>
    </row>
    <row r="9" spans="1:11" x14ac:dyDescent="0.25">
      <c r="A9" s="3"/>
      <c r="B9" s="145">
        <v>104</v>
      </c>
      <c r="C9" s="183" t="s">
        <v>101</v>
      </c>
      <c r="D9" s="183" t="s">
        <v>110</v>
      </c>
      <c r="E9" s="43" t="s">
        <v>8</v>
      </c>
      <c r="F9" s="43" t="s">
        <v>62</v>
      </c>
      <c r="G9" s="43" t="s">
        <v>17</v>
      </c>
      <c r="H9" s="146" t="s">
        <v>111</v>
      </c>
      <c r="I9" s="173"/>
      <c r="J9" s="173"/>
      <c r="K9" s="173"/>
    </row>
    <row r="10" spans="1:11" x14ac:dyDescent="0.25">
      <c r="A10" s="3"/>
      <c r="B10" s="145">
        <v>105</v>
      </c>
      <c r="C10" s="183" t="s">
        <v>101</v>
      </c>
      <c r="D10" s="183"/>
      <c r="E10" s="43"/>
      <c r="F10" s="43"/>
      <c r="G10" s="43"/>
      <c r="H10" s="146"/>
      <c r="I10" s="173"/>
      <c r="J10" s="173"/>
      <c r="K10" s="173"/>
    </row>
    <row r="11" spans="1:11" x14ac:dyDescent="0.25">
      <c r="A11" s="3"/>
      <c r="B11" s="145">
        <v>106</v>
      </c>
      <c r="C11" s="183" t="s">
        <v>101</v>
      </c>
      <c r="D11" s="183"/>
      <c r="E11" s="43"/>
      <c r="F11" s="43"/>
      <c r="G11" s="43"/>
      <c r="H11" s="146"/>
      <c r="I11" s="173"/>
      <c r="J11" s="173"/>
      <c r="K11" s="173"/>
    </row>
    <row r="12" spans="1:11" x14ac:dyDescent="0.25">
      <c r="A12" s="3"/>
      <c r="B12" s="145">
        <v>201</v>
      </c>
      <c r="C12" s="183" t="s">
        <v>112</v>
      </c>
      <c r="D12" s="183" t="s">
        <v>113</v>
      </c>
      <c r="E12" s="43" t="s">
        <v>114</v>
      </c>
      <c r="F12" s="43" t="s">
        <v>62</v>
      </c>
      <c r="G12" s="43" t="s">
        <v>16</v>
      </c>
      <c r="H12" s="146" t="s">
        <v>115</v>
      </c>
      <c r="I12" s="173"/>
      <c r="J12" s="173"/>
      <c r="K12" s="173"/>
    </row>
    <row r="13" spans="1:11" x14ac:dyDescent="0.25">
      <c r="A13" s="3"/>
      <c r="B13" s="145">
        <v>202</v>
      </c>
      <c r="C13" s="183" t="s">
        <v>112</v>
      </c>
      <c r="D13" s="183" t="s">
        <v>116</v>
      </c>
      <c r="E13" s="43" t="s">
        <v>8</v>
      </c>
      <c r="F13" s="43" t="s">
        <v>62</v>
      </c>
      <c r="G13" s="43" t="s">
        <v>17</v>
      </c>
      <c r="H13" s="146" t="s">
        <v>117</v>
      </c>
      <c r="I13" s="173"/>
      <c r="J13" s="173"/>
      <c r="K13" s="173"/>
    </row>
    <row r="14" spans="1:11" x14ac:dyDescent="0.25">
      <c r="A14" s="3"/>
      <c r="B14" s="145">
        <v>203</v>
      </c>
      <c r="C14" s="183" t="s">
        <v>112</v>
      </c>
      <c r="D14" s="183" t="s">
        <v>118</v>
      </c>
      <c r="E14" s="43" t="s">
        <v>105</v>
      </c>
      <c r="F14" s="43" t="s">
        <v>62</v>
      </c>
      <c r="G14" s="43" t="s">
        <v>17</v>
      </c>
      <c r="H14" s="146" t="s">
        <v>119</v>
      </c>
      <c r="I14" s="173"/>
      <c r="J14" s="173"/>
      <c r="K14" s="173"/>
    </row>
    <row r="15" spans="1:11" x14ac:dyDescent="0.25">
      <c r="A15" s="3"/>
      <c r="B15" s="145">
        <v>204</v>
      </c>
      <c r="C15" s="183" t="s">
        <v>112</v>
      </c>
      <c r="D15" s="183"/>
      <c r="E15" s="43"/>
      <c r="F15" s="43"/>
      <c r="G15" s="43"/>
      <c r="H15" s="146"/>
      <c r="I15" s="173"/>
      <c r="J15" s="173"/>
      <c r="K15" s="173"/>
    </row>
    <row r="16" spans="1:11" x14ac:dyDescent="0.25">
      <c r="A16" s="3"/>
      <c r="B16" s="145">
        <v>205</v>
      </c>
      <c r="C16" s="183" t="s">
        <v>112</v>
      </c>
      <c r="D16" s="183"/>
      <c r="E16" s="43"/>
      <c r="F16" s="43"/>
      <c r="G16" s="43"/>
      <c r="H16" s="146"/>
      <c r="I16" s="173"/>
      <c r="J16" s="173"/>
      <c r="K16" s="173"/>
    </row>
    <row r="17" spans="1:11" x14ac:dyDescent="0.25">
      <c r="A17" s="3"/>
      <c r="B17" s="145">
        <v>301</v>
      </c>
      <c r="C17" s="183" t="s">
        <v>120</v>
      </c>
      <c r="D17" s="183" t="s">
        <v>121</v>
      </c>
      <c r="E17" s="43" t="s">
        <v>8</v>
      </c>
      <c r="F17" s="43" t="s">
        <v>62</v>
      </c>
      <c r="G17" s="43" t="s">
        <v>17</v>
      </c>
      <c r="H17" s="146" t="s">
        <v>122</v>
      </c>
      <c r="I17" s="173"/>
      <c r="J17" s="173"/>
      <c r="K17" s="173"/>
    </row>
    <row r="18" spans="1:11" x14ac:dyDescent="0.25">
      <c r="A18" s="3"/>
      <c r="B18" s="145">
        <v>302</v>
      </c>
      <c r="C18" s="183" t="s">
        <v>120</v>
      </c>
      <c r="D18" s="183" t="s">
        <v>123</v>
      </c>
      <c r="E18" s="43" t="s">
        <v>8</v>
      </c>
      <c r="F18" s="43" t="s">
        <v>62</v>
      </c>
      <c r="G18" s="43" t="s">
        <v>17</v>
      </c>
      <c r="H18" s="146" t="s">
        <v>124</v>
      </c>
      <c r="I18" s="173"/>
      <c r="J18" s="173"/>
      <c r="K18" s="173"/>
    </row>
    <row r="19" spans="1:11" x14ac:dyDescent="0.25">
      <c r="A19" s="3"/>
      <c r="B19" s="145">
        <v>303</v>
      </c>
      <c r="C19" s="183" t="s">
        <v>120</v>
      </c>
      <c r="D19" s="184" t="s">
        <v>125</v>
      </c>
      <c r="E19" s="43" t="s">
        <v>108</v>
      </c>
      <c r="F19" s="147" t="s">
        <v>62</v>
      </c>
      <c r="G19" s="147" t="s">
        <v>17</v>
      </c>
      <c r="H19" s="146" t="s">
        <v>126</v>
      </c>
      <c r="I19" s="173"/>
      <c r="J19" s="173"/>
      <c r="K19" s="173"/>
    </row>
    <row r="20" spans="1:11" x14ac:dyDescent="0.25">
      <c r="A20" s="3"/>
      <c r="B20" s="145">
        <v>304</v>
      </c>
      <c r="C20" s="183" t="s">
        <v>120</v>
      </c>
      <c r="D20" s="183"/>
      <c r="E20" s="43"/>
      <c r="F20" s="43"/>
      <c r="G20" s="43"/>
      <c r="H20" s="146"/>
      <c r="I20" s="173"/>
      <c r="J20" s="173"/>
      <c r="K20" s="173"/>
    </row>
    <row r="21" spans="1:11" x14ac:dyDescent="0.25">
      <c r="A21" s="3"/>
      <c r="B21" s="216">
        <v>305</v>
      </c>
      <c r="C21" s="186" t="s">
        <v>120</v>
      </c>
      <c r="D21" s="185"/>
      <c r="E21" s="153"/>
      <c r="F21" s="154"/>
      <c r="G21" s="154"/>
      <c r="H21" s="155"/>
      <c r="I21" s="173"/>
      <c r="J21" s="173"/>
      <c r="K21" s="173"/>
    </row>
    <row r="22" spans="1:11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19" t="s">
        <v>15</v>
      </c>
      <c r="G22" s="219" t="s">
        <v>17</v>
      </c>
      <c r="H22" s="220" t="s">
        <v>129</v>
      </c>
      <c r="I22" s="173"/>
      <c r="J22" s="173"/>
      <c r="K22" s="173"/>
    </row>
    <row r="23" spans="1:11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19" t="s">
        <v>62</v>
      </c>
      <c r="G23" s="219" t="s">
        <v>16</v>
      </c>
      <c r="H23" s="220" t="s">
        <v>131</v>
      </c>
      <c r="I23" s="173"/>
      <c r="J23" s="173"/>
      <c r="K23" s="173"/>
    </row>
    <row r="24" spans="1:11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19" t="s">
        <v>62</v>
      </c>
      <c r="G24" s="219" t="s">
        <v>17</v>
      </c>
      <c r="H24" s="220" t="s">
        <v>133</v>
      </c>
      <c r="I24" s="173"/>
      <c r="J24" s="173"/>
      <c r="K24" s="173"/>
    </row>
    <row r="25" spans="1:11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19" t="s">
        <v>15</v>
      </c>
      <c r="G25" s="219" t="s">
        <v>17</v>
      </c>
      <c r="H25" s="220" t="s">
        <v>135</v>
      </c>
      <c r="I25" s="173"/>
      <c r="J25" s="173"/>
      <c r="K25" s="173"/>
    </row>
    <row r="26" spans="1:11" x14ac:dyDescent="0.25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19" t="s">
        <v>15</v>
      </c>
      <c r="G26" s="219" t="s">
        <v>17</v>
      </c>
      <c r="H26" s="220" t="s">
        <v>137</v>
      </c>
      <c r="I26" s="173"/>
      <c r="J26" s="173"/>
      <c r="K26" s="173"/>
    </row>
    <row r="27" spans="1:11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19" t="s">
        <v>62</v>
      </c>
      <c r="G27" s="219" t="s">
        <v>17</v>
      </c>
      <c r="H27" s="220" t="s">
        <v>139</v>
      </c>
      <c r="I27" s="173"/>
      <c r="J27" s="173"/>
      <c r="K27" s="173"/>
    </row>
    <row r="28" spans="1:11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19" t="s">
        <v>62</v>
      </c>
      <c r="G28" s="219" t="s">
        <v>17</v>
      </c>
      <c r="H28" s="220" t="s">
        <v>141</v>
      </c>
      <c r="I28" s="173"/>
      <c r="J28" s="173"/>
      <c r="K28" s="173"/>
    </row>
    <row r="29" spans="1:11" x14ac:dyDescent="0.25">
      <c r="A29" s="3"/>
      <c r="B29" s="217">
        <v>408</v>
      </c>
      <c r="C29" s="218" t="s">
        <v>127</v>
      </c>
      <c r="D29" s="221"/>
      <c r="E29" s="222"/>
      <c r="F29" s="222"/>
      <c r="G29" s="222"/>
      <c r="H29" s="223"/>
      <c r="I29" s="173"/>
      <c r="J29" s="173"/>
      <c r="K29" s="173"/>
    </row>
    <row r="30" spans="1:11" x14ac:dyDescent="0.25">
      <c r="A30" s="3"/>
      <c r="B30" s="217">
        <v>409</v>
      </c>
      <c r="C30" s="218" t="s">
        <v>127</v>
      </c>
      <c r="D30" s="218"/>
      <c r="E30" s="219"/>
      <c r="F30" s="219"/>
      <c r="G30" s="219"/>
      <c r="H30" s="220"/>
      <c r="I30" s="173"/>
      <c r="J30" s="173"/>
      <c r="K30" s="173"/>
    </row>
    <row r="31" spans="1:11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19" t="s">
        <v>62</v>
      </c>
      <c r="G31" s="219" t="s">
        <v>17</v>
      </c>
      <c r="H31" s="220" t="s">
        <v>144</v>
      </c>
      <c r="I31" s="173"/>
      <c r="J31" s="173"/>
      <c r="K31" s="173"/>
    </row>
    <row r="32" spans="1:11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19" t="s">
        <v>62</v>
      </c>
      <c r="G32" s="219" t="s">
        <v>17</v>
      </c>
      <c r="H32" s="220" t="s">
        <v>146</v>
      </c>
      <c r="I32" s="173"/>
      <c r="J32" s="173"/>
      <c r="K32" s="173"/>
    </row>
    <row r="33" spans="1:11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19" t="s">
        <v>62</v>
      </c>
      <c r="G33" s="219" t="s">
        <v>16</v>
      </c>
      <c r="H33" s="220" t="s">
        <v>148</v>
      </c>
      <c r="I33" s="173"/>
      <c r="J33" s="173"/>
      <c r="K33" s="173"/>
    </row>
    <row r="34" spans="1:11" x14ac:dyDescent="0.25">
      <c r="A34" s="3"/>
      <c r="B34" s="217">
        <v>504</v>
      </c>
      <c r="C34" s="218" t="s">
        <v>142</v>
      </c>
      <c r="D34" s="218"/>
      <c r="E34" s="219"/>
      <c r="F34" s="219"/>
      <c r="G34" s="219"/>
      <c r="H34" s="220"/>
      <c r="I34" s="173"/>
      <c r="J34" s="173"/>
      <c r="K34" s="173"/>
    </row>
    <row r="35" spans="1:11" x14ac:dyDescent="0.25">
      <c r="A35" s="3"/>
      <c r="B35" s="217">
        <v>505</v>
      </c>
      <c r="C35" s="218" t="s">
        <v>142</v>
      </c>
      <c r="D35" s="218"/>
      <c r="E35" s="219"/>
      <c r="F35" s="219"/>
      <c r="G35" s="219"/>
      <c r="H35" s="220"/>
      <c r="I35" s="173"/>
      <c r="J35" s="173"/>
      <c r="K35" s="173"/>
    </row>
    <row r="36" spans="1:11" x14ac:dyDescent="0.25">
      <c r="A36" s="3"/>
      <c r="B36" s="217"/>
      <c r="C36" s="218"/>
      <c r="D36" s="218"/>
      <c r="E36" s="219"/>
      <c r="F36" s="219"/>
      <c r="G36" s="219"/>
      <c r="H36" s="220"/>
      <c r="I36" s="173"/>
      <c r="J36" s="173"/>
      <c r="K36" s="173"/>
    </row>
    <row r="37" spans="1:11" x14ac:dyDescent="0.25">
      <c r="A37" s="3"/>
      <c r="B37" s="217"/>
      <c r="C37" s="218"/>
      <c r="D37" s="218"/>
      <c r="E37" s="219"/>
      <c r="F37" s="219"/>
      <c r="G37" s="219"/>
      <c r="H37" s="220"/>
      <c r="I37" s="173"/>
      <c r="J37" s="173"/>
      <c r="K37" s="173"/>
    </row>
    <row r="38" spans="1:11" x14ac:dyDescent="0.25">
      <c r="A38" s="3"/>
      <c r="B38" s="217"/>
      <c r="C38" s="218"/>
      <c r="D38" s="218"/>
      <c r="E38" s="219"/>
      <c r="F38" s="219"/>
      <c r="G38" s="219"/>
      <c r="H38" s="220"/>
      <c r="I38" s="173"/>
      <c r="J38" s="173"/>
      <c r="K38" s="173"/>
    </row>
    <row r="39" spans="1:11" x14ac:dyDescent="0.25">
      <c r="A39" s="3"/>
      <c r="B39" s="217"/>
      <c r="C39" s="218"/>
      <c r="D39" s="218"/>
      <c r="E39" s="219"/>
      <c r="F39" s="219"/>
      <c r="G39" s="219"/>
      <c r="H39" s="220"/>
      <c r="I39" s="173"/>
      <c r="J39" s="173"/>
      <c r="K39" s="173"/>
    </row>
    <row r="40" spans="1:11" x14ac:dyDescent="0.25">
      <c r="A40" s="3"/>
      <c r="B40" s="217"/>
      <c r="C40" s="218"/>
      <c r="D40" s="218"/>
      <c r="E40" s="219"/>
      <c r="F40" s="219"/>
      <c r="G40" s="219"/>
      <c r="H40" s="220"/>
      <c r="I40" s="173"/>
      <c r="J40" s="173"/>
      <c r="K40" s="173"/>
    </row>
    <row r="41" spans="1:11" x14ac:dyDescent="0.25">
      <c r="A41" s="3"/>
      <c r="B41" s="217"/>
      <c r="C41" s="218"/>
      <c r="D41" s="218"/>
      <c r="E41" s="219"/>
      <c r="F41" s="219"/>
      <c r="G41" s="219"/>
      <c r="H41" s="220"/>
      <c r="I41" s="173"/>
      <c r="J41" s="173"/>
      <c r="K41" s="173"/>
    </row>
    <row r="42" spans="1:11" x14ac:dyDescent="0.25">
      <c r="A42" s="3"/>
      <c r="B42" s="217"/>
      <c r="C42" s="218"/>
      <c r="D42" s="218"/>
      <c r="E42" s="219"/>
      <c r="F42" s="219"/>
      <c r="G42" s="219"/>
      <c r="H42" s="220"/>
      <c r="I42" s="173"/>
      <c r="J42" s="173"/>
      <c r="K42" s="173"/>
    </row>
    <row r="43" spans="1:11" x14ac:dyDescent="0.25">
      <c r="A43" s="3"/>
      <c r="B43" s="217"/>
      <c r="C43" s="218"/>
      <c r="D43" s="218"/>
      <c r="E43" s="219"/>
      <c r="F43" s="219"/>
      <c r="G43" s="219"/>
      <c r="H43" s="220"/>
      <c r="I43" s="173"/>
      <c r="J43" s="173"/>
      <c r="K43" s="173"/>
    </row>
    <row r="44" spans="1:11" x14ac:dyDescent="0.25">
      <c r="A44" s="3"/>
      <c r="B44" s="217"/>
      <c r="C44" s="218"/>
      <c r="D44" s="218"/>
      <c r="E44" s="219"/>
      <c r="F44" s="219"/>
      <c r="G44" s="219"/>
      <c r="H44" s="220"/>
      <c r="I44" s="173"/>
      <c r="J44" s="173"/>
      <c r="K44" s="173"/>
    </row>
    <row r="45" spans="1:11" x14ac:dyDescent="0.25">
      <c r="A45" s="3"/>
      <c r="B45" s="217"/>
      <c r="C45" s="218"/>
      <c r="D45" s="218"/>
      <c r="E45" s="219"/>
      <c r="F45" s="219"/>
      <c r="G45" s="219"/>
      <c r="H45" s="220"/>
      <c r="I45" s="173"/>
      <c r="J45" s="173"/>
      <c r="K45" s="173"/>
    </row>
    <row r="46" spans="1:11" x14ac:dyDescent="0.25">
      <c r="A46" s="3"/>
      <c r="B46" s="217"/>
      <c r="C46" s="218"/>
      <c r="D46" s="221"/>
      <c r="E46" s="222"/>
      <c r="F46" s="222"/>
      <c r="G46" s="222"/>
      <c r="H46" s="223"/>
      <c r="I46" s="173"/>
      <c r="J46" s="173"/>
      <c r="K46" s="173"/>
    </row>
    <row r="47" spans="1:11" x14ac:dyDescent="0.25">
      <c r="A47" s="3"/>
      <c r="B47" s="217"/>
      <c r="C47" s="218"/>
      <c r="D47" s="221"/>
      <c r="E47" s="222"/>
      <c r="F47" s="222"/>
      <c r="G47" s="222"/>
      <c r="H47" s="223"/>
      <c r="I47" s="173"/>
      <c r="J47" s="173"/>
      <c r="K47" s="173"/>
    </row>
    <row r="48" spans="1:11" x14ac:dyDescent="0.25">
      <c r="A48" s="3"/>
      <c r="B48" s="217"/>
      <c r="C48" s="218"/>
      <c r="D48" s="221"/>
      <c r="E48" s="222"/>
      <c r="F48" s="222"/>
      <c r="G48" s="222"/>
      <c r="H48" s="223"/>
      <c r="I48" s="173"/>
      <c r="J48" s="173"/>
      <c r="K48" s="173"/>
    </row>
    <row r="49" spans="1:11" x14ac:dyDescent="0.25">
      <c r="A49" s="3"/>
      <c r="B49" s="217"/>
      <c r="C49" s="218"/>
      <c r="D49" s="218"/>
      <c r="E49" s="219"/>
      <c r="F49" s="219"/>
      <c r="G49" s="219"/>
      <c r="H49" s="220"/>
      <c r="I49" s="173"/>
      <c r="J49" s="173"/>
      <c r="K49" s="173"/>
    </row>
    <row r="50" spans="1:11" x14ac:dyDescent="0.25">
      <c r="A50" s="3"/>
      <c r="B50" s="217"/>
      <c r="C50" s="218"/>
      <c r="D50" s="221"/>
      <c r="E50" s="222"/>
      <c r="F50" s="222"/>
      <c r="G50" s="222"/>
      <c r="H50" s="223"/>
      <c r="I50" s="173"/>
      <c r="J50" s="173"/>
      <c r="K50" s="173"/>
    </row>
    <row r="51" spans="1:11" x14ac:dyDescent="0.25">
      <c r="A51" s="3"/>
      <c r="B51" s="217"/>
      <c r="C51" s="218"/>
      <c r="D51" s="218"/>
      <c r="E51" s="219"/>
      <c r="F51" s="219"/>
      <c r="G51" s="219"/>
      <c r="H51" s="220"/>
      <c r="I51" s="173"/>
      <c r="J51" s="173"/>
      <c r="K51" s="173"/>
    </row>
    <row r="52" spans="1:11" x14ac:dyDescent="0.25">
      <c r="A52" s="3"/>
      <c r="B52" s="217"/>
      <c r="C52" s="218"/>
      <c r="D52" s="218"/>
      <c r="E52" s="219"/>
      <c r="F52" s="219"/>
      <c r="G52" s="219"/>
      <c r="H52" s="220"/>
      <c r="I52" s="173"/>
      <c r="J52" s="173"/>
      <c r="K52" s="173"/>
    </row>
    <row r="53" spans="1:11" x14ac:dyDescent="0.25">
      <c r="A53" s="3"/>
      <c r="B53" s="217"/>
      <c r="C53" s="218"/>
      <c r="D53" s="218"/>
      <c r="E53" s="219"/>
      <c r="F53" s="219"/>
      <c r="G53" s="219"/>
      <c r="H53" s="220"/>
      <c r="I53" s="173"/>
      <c r="J53" s="173"/>
      <c r="K53" s="173"/>
    </row>
    <row r="54" spans="1:11" x14ac:dyDescent="0.25">
      <c r="A54" s="3"/>
      <c r="B54" s="217"/>
      <c r="C54" s="218"/>
      <c r="D54" s="218"/>
      <c r="E54" s="219"/>
      <c r="F54" s="219"/>
      <c r="G54" s="219"/>
      <c r="H54" s="220"/>
      <c r="I54" s="173"/>
      <c r="J54" s="173"/>
      <c r="K54" s="173"/>
    </row>
    <row r="55" spans="1:11" x14ac:dyDescent="0.25">
      <c r="A55" s="3"/>
      <c r="B55" s="217"/>
      <c r="C55" s="218"/>
      <c r="D55" s="218"/>
      <c r="E55" s="219"/>
      <c r="F55" s="219"/>
      <c r="G55" s="219"/>
      <c r="H55" s="220"/>
      <c r="I55" s="173"/>
      <c r="J55" s="173"/>
      <c r="K55" s="173"/>
    </row>
    <row r="56" spans="1:11" x14ac:dyDescent="0.25">
      <c r="A56" s="3"/>
      <c r="B56" s="217"/>
      <c r="C56" s="218"/>
      <c r="D56" s="218"/>
      <c r="E56" s="219"/>
      <c r="F56" s="219"/>
      <c r="G56" s="219"/>
      <c r="H56" s="220"/>
      <c r="I56" s="173"/>
      <c r="J56" s="173"/>
      <c r="K56" s="173"/>
    </row>
    <row r="57" spans="1:11" x14ac:dyDescent="0.25">
      <c r="A57" s="3"/>
      <c r="B57" s="217"/>
      <c r="C57" s="218"/>
      <c r="D57" s="218"/>
      <c r="E57" s="219"/>
      <c r="F57" s="219"/>
      <c r="G57" s="219"/>
      <c r="H57" s="220"/>
      <c r="I57" s="173"/>
      <c r="J57" s="173"/>
      <c r="K57" s="173"/>
    </row>
    <row r="58" spans="1:11" x14ac:dyDescent="0.25">
      <c r="A58" s="3"/>
      <c r="B58" s="217"/>
      <c r="C58" s="218"/>
      <c r="D58" s="218"/>
      <c r="E58" s="219"/>
      <c r="F58" s="219"/>
      <c r="G58" s="219"/>
      <c r="H58" s="220"/>
      <c r="I58" s="173"/>
      <c r="J58" s="173"/>
      <c r="K58" s="173"/>
    </row>
    <row r="59" spans="1:11" x14ac:dyDescent="0.25">
      <c r="A59" s="3"/>
      <c r="B59" s="217"/>
      <c r="C59" s="218"/>
      <c r="D59" s="218"/>
      <c r="E59" s="219"/>
      <c r="F59" s="219"/>
      <c r="G59" s="219"/>
      <c r="H59" s="220"/>
      <c r="I59" s="173"/>
      <c r="J59" s="173"/>
      <c r="K59" s="173"/>
    </row>
    <row r="60" spans="1:11" x14ac:dyDescent="0.25">
      <c r="A60" s="3"/>
      <c r="B60" s="217"/>
      <c r="C60" s="218"/>
      <c r="D60" s="218"/>
      <c r="E60" s="219"/>
      <c r="F60" s="219"/>
      <c r="G60" s="219"/>
      <c r="H60" s="220"/>
      <c r="I60" s="173"/>
      <c r="J60" s="173"/>
      <c r="K60" s="173"/>
    </row>
    <row r="61" spans="1:11" x14ac:dyDescent="0.25">
      <c r="A61" s="3"/>
      <c r="B61" s="217"/>
      <c r="C61" s="218"/>
      <c r="D61" s="218"/>
      <c r="E61" s="219"/>
      <c r="F61" s="219"/>
      <c r="G61" s="219"/>
      <c r="H61" s="220"/>
      <c r="I61" s="173"/>
      <c r="J61" s="173"/>
      <c r="K61" s="173"/>
    </row>
    <row r="62" spans="1:11" x14ac:dyDescent="0.25">
      <c r="A62" s="3"/>
      <c r="B62" s="217"/>
      <c r="C62" s="218"/>
      <c r="D62" s="218"/>
      <c r="E62" s="219"/>
      <c r="F62" s="219"/>
      <c r="G62" s="219"/>
      <c r="H62" s="220"/>
      <c r="I62" s="173"/>
      <c r="J62" s="173"/>
      <c r="K62" s="173"/>
    </row>
    <row r="63" spans="1:11" x14ac:dyDescent="0.25">
      <c r="A63" s="3"/>
      <c r="B63" s="217"/>
      <c r="C63" s="218"/>
      <c r="D63" s="218"/>
      <c r="E63" s="219"/>
      <c r="F63" s="219"/>
      <c r="G63" s="219"/>
      <c r="H63" s="220"/>
      <c r="I63" s="173"/>
      <c r="J63" s="173"/>
      <c r="K63" s="173"/>
    </row>
    <row r="64" spans="1:11" x14ac:dyDescent="0.25">
      <c r="A64" s="3"/>
      <c r="B64" s="217"/>
      <c r="C64" s="218"/>
      <c r="D64" s="218"/>
      <c r="E64" s="219"/>
      <c r="F64" s="219"/>
      <c r="G64" s="219"/>
      <c r="H64" s="220"/>
      <c r="I64" s="173"/>
      <c r="J64" s="173"/>
      <c r="K64" s="173"/>
    </row>
    <row r="65" spans="1:11" x14ac:dyDescent="0.25">
      <c r="A65" s="3"/>
      <c r="B65" s="217"/>
      <c r="C65" s="218"/>
      <c r="D65" s="218"/>
      <c r="E65" s="219"/>
      <c r="F65" s="219"/>
      <c r="G65" s="219"/>
      <c r="H65" s="220"/>
      <c r="I65" s="173"/>
      <c r="J65" s="173"/>
      <c r="K65" s="173"/>
    </row>
    <row r="66" spans="1:11" x14ac:dyDescent="0.25">
      <c r="A66" s="3"/>
      <c r="B66" s="217"/>
      <c r="C66" s="218"/>
      <c r="D66" s="218"/>
      <c r="E66" s="219"/>
      <c r="F66" s="219"/>
      <c r="G66" s="219"/>
      <c r="H66" s="220"/>
      <c r="I66" s="173"/>
      <c r="J66" s="173"/>
      <c r="K66" s="173"/>
    </row>
    <row r="67" spans="1:11" x14ac:dyDescent="0.25">
      <c r="A67" s="3"/>
      <c r="B67" s="217"/>
      <c r="C67" s="218"/>
      <c r="D67" s="218"/>
      <c r="E67" s="219"/>
      <c r="F67" s="219"/>
      <c r="G67" s="219"/>
      <c r="H67" s="220"/>
      <c r="I67" s="173"/>
      <c r="J67" s="173"/>
      <c r="K67" s="173"/>
    </row>
    <row r="68" spans="1:11" x14ac:dyDescent="0.25">
      <c r="A68" s="3"/>
      <c r="B68" s="217"/>
      <c r="C68" s="218"/>
      <c r="D68" s="218"/>
      <c r="E68" s="219"/>
      <c r="F68" s="219"/>
      <c r="G68" s="219"/>
      <c r="H68" s="220"/>
      <c r="I68" s="173"/>
      <c r="J68" s="173"/>
      <c r="K68" s="173"/>
    </row>
    <row r="69" spans="1:11" x14ac:dyDescent="0.25">
      <c r="A69" s="3"/>
      <c r="B69" s="217"/>
      <c r="C69" s="218"/>
      <c r="D69" s="218"/>
      <c r="E69" s="219"/>
      <c r="F69" s="219"/>
      <c r="G69" s="219"/>
      <c r="H69" s="220"/>
      <c r="I69" s="173"/>
      <c r="J69" s="173"/>
      <c r="K69" s="173"/>
    </row>
    <row r="70" spans="1:11" x14ac:dyDescent="0.25">
      <c r="A70" s="3"/>
      <c r="B70" s="224"/>
      <c r="C70" s="225"/>
      <c r="D70" s="225"/>
      <c r="E70" s="226"/>
      <c r="F70" s="226"/>
      <c r="G70" s="226"/>
      <c r="H70" s="227"/>
      <c r="I70" s="173"/>
      <c r="J70" s="173"/>
      <c r="K70" s="173"/>
    </row>
  </sheetData>
  <sheetProtection algorithmName="SHA-512" hashValue="G4hPnbvaDbqbormEJU0ckCy7nqh1KNkrDepWrfcGsqeKqy2DQAkpijUNqo/V2C/2mcIfZ0VXiY7vtx3SN57tGQ==" saltValue="9kMc1sKAw3itQzEzTA5Keg==" spinCount="100000" sheet="1" objects="1" scenarios="1"/>
  <phoneticPr fontId="44" type="noConversion"/>
  <conditionalFormatting sqref="D6:D21">
    <cfRule type="expression" dxfId="5" priority="4">
      <formula>IF(COUNTIF($D$6:$D6,$D6)&gt;1,TRUE,FALSE)</formula>
    </cfRule>
  </conditionalFormatting>
  <conditionalFormatting sqref="B6:B21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1" xr:uid="{63834ED2-D0A0-48FD-B91E-0C4CD9A634FA}">
      <formula1>"Sum,Average"</formula1>
    </dataValidation>
    <dataValidation type="list" allowBlank="1" showInputMessage="1" showErrorMessage="1" sqref="F6:F21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1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1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126" customFormat="1" ht="24" customHeight="1" x14ac:dyDescent="0.25">
      <c r="B3" s="97"/>
      <c r="C3" s="106" t="s">
        <v>80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6" t="s">
        <v>0</v>
      </c>
      <c r="C5" s="177" t="s">
        <v>11</v>
      </c>
      <c r="D5" s="177" t="s">
        <v>7</v>
      </c>
      <c r="E5" s="177" t="s">
        <v>1</v>
      </c>
      <c r="F5" s="78" t="str">
        <f>IFERROR(INDEX(Calc!$H$7:$H$18,COLUMN(CY_Actual!F4)-COLUMN(CY_Actual!$E$4)),"")</f>
        <v>Jan 2022</v>
      </c>
      <c r="G5" s="78" t="str">
        <f>IFERROR(INDEX(Calc!$H$7:$H$18,COLUMN(CY_Actual!G4)-COLUMN(CY_Actual!$E$4)),"")</f>
        <v>Feb 2022</v>
      </c>
      <c r="H5" s="78" t="str">
        <f>IFERROR(INDEX(Calc!$H$7:$H$18,COLUMN(CY_Actual!H4)-COLUMN(CY_Actual!$E$4)),"")</f>
        <v>Mar 2022</v>
      </c>
      <c r="I5" s="78" t="str">
        <f>IFERROR(INDEX(Calc!$H$7:$H$18,COLUMN(CY_Actual!I4)-COLUMN(CY_Actual!$E$4)),"")</f>
        <v>Apr 2022</v>
      </c>
      <c r="J5" s="78" t="str">
        <f>IFERROR(INDEX(Calc!$H$7:$H$18,COLUMN(CY_Actual!J4)-COLUMN(CY_Actual!$E$4)),"")</f>
        <v>May 2022</v>
      </c>
      <c r="K5" s="78" t="str">
        <f>IFERROR(INDEX(Calc!$H$7:$H$18,COLUMN(CY_Actual!K4)-COLUMN(CY_Actual!$E$4)),"")</f>
        <v>Jun 2022</v>
      </c>
      <c r="L5" s="78" t="str">
        <f>IFERROR(INDEX(Calc!$H$7:$H$18,COLUMN(CY_Actual!L4)-COLUMN(CY_Actual!$E$4)),"")</f>
        <v>Jul 2022</v>
      </c>
      <c r="M5" s="78" t="str">
        <f>IFERROR(INDEX(Calc!$H$7:$H$18,COLUMN(CY_Actual!M4)-COLUMN(CY_Actual!$E$4)),"")</f>
        <v>Aug 2022</v>
      </c>
      <c r="N5" s="78" t="str">
        <f>IFERROR(INDEX(Calc!$H$7:$H$18,COLUMN(CY_Actual!N4)-COLUMN(CY_Actual!$E$4)),"")</f>
        <v>Sep 2022</v>
      </c>
      <c r="O5" s="78" t="str">
        <f>IFERROR(INDEX(Calc!$H$7:$H$18,COLUMN(CY_Actual!O4)-COLUMN(CY_Actual!$E$4)),"")</f>
        <v>Oct 2022</v>
      </c>
      <c r="P5" s="78" t="str">
        <f>IFERROR(INDEX(Calc!$H$7:$H$18,COLUMN(CY_Actual!P4)-COLUMN(CY_Actual!$E$4)),"")</f>
        <v>Nov 2022</v>
      </c>
      <c r="Q5" s="79" t="str">
        <f>IFERROR(INDEX(Calc!$H$7:$H$18,COLUMN(CY_Actual!Q4)-COLUMN(CY_Actual!$E$4)),"")</f>
        <v>Dec 2022</v>
      </c>
    </row>
    <row r="6" spans="1:17" x14ac:dyDescent="0.25">
      <c r="A6" s="3"/>
      <c r="B6" s="77">
        <f>IFERROR(IF(LEN(INDEX(Metrics!$B$6:$H$21,ROW($A6)-ROW($A$5),MATCH(B$5,Metrics!$B$5:$H$5,0)))=0,"",INDEX(Metrics!$B$6:$H$21,ROW($A6)-ROW($A$5),MATCH(B$5,Metrics!$B$5:$H$5,0))),"")</f>
        <v>101</v>
      </c>
      <c r="C6" s="187" t="str">
        <f>IFERROR(IF(LEN(INDEX(Metrics!$B$6:$H$21,ROW($A6)-ROW($A$5),MATCH(C$5,Metrics!$B$5:$H$5,0)))=0,"",INDEX(Metrics!$B$6:$H$21,ROW($A6)-ROW($A$5),MATCH(C$5,Metrics!$B$5:$H$5,0))),"")</f>
        <v>Recruitment</v>
      </c>
      <c r="D6" s="187" t="str">
        <f>IFERROR(IF(LEN(INDEX(Metrics!$B$6:$H$21,ROW($A6)-ROW($A$5),MATCH(D$5,Metrics!$B$5:$H$5,0)))=0,"",INDEX(Metrics!$B$6:$H$21,ROW($A6)-ROW($A$5),MATCH(D$5,Metrics!$B$5:$H$5,0))),"")</f>
        <v>Avg. Recruiting Time</v>
      </c>
      <c r="E6" s="41" t="str">
        <f>IFERROR(IF(LEN(INDEX(Metrics!$B$6:$H$21,ROW($A6)-ROW($A$5),MATCH(E$5,Metrics!$B$5:$H$5,0)))=0,"",INDEX(Metrics!$B$6:$H$21,ROW($A6)-ROW($A$5),MATCH(E$5,Metrics!$B$5:$H$5,0))),"")</f>
        <v>Days</v>
      </c>
      <c r="F6" s="205">
        <v>25</v>
      </c>
      <c r="G6" s="205">
        <v>27.75</v>
      </c>
      <c r="H6" s="205">
        <v>30.802499999999998</v>
      </c>
      <c r="I6" s="205">
        <v>28.954349999999998</v>
      </c>
      <c r="J6" s="205">
        <v>31.849784999999997</v>
      </c>
      <c r="K6" s="205">
        <v>32.486780699999997</v>
      </c>
      <c r="L6" s="205"/>
      <c r="M6" s="205"/>
      <c r="N6" s="205"/>
      <c r="O6" s="205"/>
      <c r="P6" s="205"/>
      <c r="Q6" s="206"/>
    </row>
    <row r="7" spans="1:17" x14ac:dyDescent="0.25">
      <c r="A7" s="3"/>
      <c r="B7" s="71">
        <f>IFERROR(IF(LEN(INDEX(Metrics!$B$6:$H$21,ROW($A7)-ROW($A$5),MATCH(B$5,Metrics!$B$5:$H$5,0)))=0,"",INDEX(Metrics!$B$6:$H$21,ROW($A7)-ROW($A$5),MATCH(B$5,Metrics!$B$5:$H$5,0))),"")</f>
        <v>102</v>
      </c>
      <c r="C7" s="188" t="str">
        <f>IFERROR(IF(LEN(INDEX(Metrics!$B$6:$H$21,ROW($A7)-ROW($A$5),MATCH(C$5,Metrics!$B$5:$H$5,0)))=0,"",INDEX(Metrics!$B$6:$H$21,ROW($A7)-ROW($A$5),MATCH(C$5,Metrics!$B$5:$H$5,0))),"")</f>
        <v>Recruitment</v>
      </c>
      <c r="D7" s="188" t="str">
        <f>IFERROR(IF(LEN(INDEX(Metrics!$B$6:$H$21,ROW($A7)-ROW($A$5),MATCH(D$5,Metrics!$B$5:$H$5,0)))=0,"",INDEX(Metrics!$B$6:$H$21,ROW($A7)-ROW($A$5),MATCH(D$5,Metrics!$B$5:$H$5,0))),"")</f>
        <v>Avg. New Hires Performance</v>
      </c>
      <c r="E7" s="42" t="str">
        <f>IFERROR(IF(LEN(INDEX(Metrics!$B$6:$H$21,ROW($A7)-ROW($A$5),MATCH(E$5,Metrics!$B$5:$H$5,0)))=0,"",INDEX(Metrics!$B$6:$H$21,ROW($A7)-ROW($A$5),MATCH(E$5,Metrics!$B$5:$H$5,0))),"")</f>
        <v>#</v>
      </c>
      <c r="F7" s="207">
        <v>7.2</v>
      </c>
      <c r="G7" s="207">
        <v>7.6320000000000006</v>
      </c>
      <c r="H7" s="207">
        <v>8.0136000000000003</v>
      </c>
      <c r="I7" s="207">
        <v>8.4142799999999998</v>
      </c>
      <c r="J7" s="207">
        <v>6.8155668</v>
      </c>
      <c r="K7" s="207">
        <v>6.8155668</v>
      </c>
      <c r="L7" s="207"/>
      <c r="M7" s="207"/>
      <c r="N7" s="207"/>
      <c r="O7" s="207"/>
      <c r="P7" s="207"/>
      <c r="Q7" s="208"/>
    </row>
    <row r="8" spans="1:17" x14ac:dyDescent="0.25">
      <c r="A8" s="3"/>
      <c r="B8" s="71">
        <f>IFERROR(IF(LEN(INDEX(Metrics!$B$6:$H$21,ROW($A8)-ROW($A$5),MATCH(B$5,Metrics!$B$5:$H$5,0)))=0,"",INDEX(Metrics!$B$6:$H$21,ROW($A8)-ROW($A$5),MATCH(B$5,Metrics!$B$5:$H$5,0))),"")</f>
        <v>103</v>
      </c>
      <c r="C8" s="188" t="str">
        <f>IFERROR(IF(LEN(INDEX(Metrics!$B$6:$H$21,ROW($A8)-ROW($A$5),MATCH(C$5,Metrics!$B$5:$H$5,0)))=0,"",INDEX(Metrics!$B$6:$H$21,ROW($A8)-ROW($A$5),MATCH(C$5,Metrics!$B$5:$H$5,0))),"")</f>
        <v>Recruitment</v>
      </c>
      <c r="D8" s="188" t="str">
        <f>IFERROR(IF(LEN(INDEX(Metrics!$B$6:$H$21,ROW($A8)-ROW($A$5),MATCH(D$5,Metrics!$B$5:$H$5,0)))=0,"",INDEX(Metrics!$B$6:$H$21,ROW($A8)-ROW($A$5),MATCH(D$5,Metrics!$B$5:$H$5,0))),"")</f>
        <v>Avg. Length of Placement</v>
      </c>
      <c r="E8" s="42" t="str">
        <f>IFERROR(IF(LEN(INDEX(Metrics!$B$6:$H$21,ROW($A8)-ROW($A$5),MATCH(E$5,Metrics!$B$5:$H$5,0)))=0,"",INDEX(Metrics!$B$6:$H$21,ROW($A8)-ROW($A$5),MATCH(E$5,Metrics!$B$5:$H$5,0))),"")</f>
        <v>Months</v>
      </c>
      <c r="F8" s="46">
        <v>18</v>
      </c>
      <c r="G8" s="46">
        <v>16.559999999999999</v>
      </c>
      <c r="H8" s="46">
        <v>16.7256</v>
      </c>
      <c r="I8" s="46">
        <v>13.38048</v>
      </c>
      <c r="J8" s="46">
        <v>12.042432000000002</v>
      </c>
      <c r="K8" s="46">
        <v>11.681159040000002</v>
      </c>
      <c r="L8" s="46"/>
      <c r="M8" s="46"/>
      <c r="N8" s="46"/>
      <c r="O8" s="46"/>
      <c r="P8" s="46"/>
      <c r="Q8" s="74"/>
    </row>
    <row r="9" spans="1:17" x14ac:dyDescent="0.25">
      <c r="A9" s="3"/>
      <c r="B9" s="71">
        <f>IFERROR(IF(LEN(INDEX(Metrics!$B$6:$H$21,ROW($A9)-ROW($A$5),MATCH(B$5,Metrics!$B$5:$H$5,0)))=0,"",INDEX(Metrics!$B$6:$H$21,ROW($A9)-ROW($A$5),MATCH(B$5,Metrics!$B$5:$H$5,0))),"")</f>
        <v>104</v>
      </c>
      <c r="C9" s="188" t="str">
        <f>IFERROR(IF(LEN(INDEX(Metrics!$B$6:$H$21,ROW($A9)-ROW($A$5),MATCH(C$5,Metrics!$B$5:$H$5,0)))=0,"",INDEX(Metrics!$B$6:$H$21,ROW($A9)-ROW($A$5),MATCH(C$5,Metrics!$B$5:$H$5,0))),"")</f>
        <v>Recruitment</v>
      </c>
      <c r="D9" s="188" t="str">
        <f>IFERROR(IF(LEN(INDEX(Metrics!$B$6:$H$21,ROW($A9)-ROW($A$5),MATCH(D$5,Metrics!$B$5:$H$5,0)))=0,"",INDEX(Metrics!$B$6:$H$21,ROW($A9)-ROW($A$5),MATCH(D$5,Metrics!$B$5:$H$5,0))),"")</f>
        <v>Diversity</v>
      </c>
      <c r="E9" s="42" t="str">
        <f>IFERROR(IF(LEN(INDEX(Metrics!$B$6:$H$21,ROW($A9)-ROW($A$5),MATCH(E$5,Metrics!$B$5:$H$5,0)))=0,"",INDEX(Metrics!$B$6:$H$21,ROW($A9)-ROW($A$5),MATCH(E$5,Metrics!$B$5:$H$5,0))),"")</f>
        <v>%</v>
      </c>
      <c r="F9" s="45">
        <v>0.34</v>
      </c>
      <c r="G9" s="45">
        <v>0.29580000000000001</v>
      </c>
      <c r="H9" s="45">
        <v>0.33129600000000003</v>
      </c>
      <c r="I9" s="45">
        <v>0.33129600000000003</v>
      </c>
      <c r="J9" s="45">
        <v>0.27166272000000002</v>
      </c>
      <c r="K9" s="45">
        <v>0.27437934720000001</v>
      </c>
      <c r="L9" s="45"/>
      <c r="M9" s="45"/>
      <c r="N9" s="45"/>
      <c r="O9" s="45"/>
      <c r="P9" s="45"/>
      <c r="Q9" s="73"/>
    </row>
    <row r="10" spans="1:17" x14ac:dyDescent="0.25">
      <c r="A10" s="3"/>
      <c r="B10" s="71">
        <f>IFERROR(IF(LEN(INDEX(Metrics!$B$6:$H$21,ROW($A10)-ROW($A$5),MATCH(B$5,Metrics!$B$5:$H$5,0)))=0,"",INDEX(Metrics!$B$6:$H$21,ROW($A10)-ROW($A$5),MATCH(B$5,Metrics!$B$5:$H$5,0))),"")</f>
        <v>105</v>
      </c>
      <c r="C10" s="188" t="str">
        <f>IFERROR(IF(LEN(INDEX(Metrics!$B$6:$H$21,ROW($A10)-ROW($A$5),MATCH(C$5,Metrics!$B$5:$H$5,0)))=0,"",INDEX(Metrics!$B$6:$H$21,ROW($A10)-ROW($A$5),MATCH(C$5,Metrics!$B$5:$H$5,0))),"")</f>
        <v>Recruitment</v>
      </c>
      <c r="D10" s="188" t="str">
        <f>IFERROR(IF(LEN(INDEX(Metrics!$B$6:$H$21,ROW($A10)-ROW($A$5),MATCH(D$5,Metrics!$B$5:$H$5,0)))=0,"",INDEX(Metrics!$B$6:$H$21,ROW($A10)-ROW($A$5),MATCH(D$5,Metrics!$B$5:$H$5,0))),"")</f>
        <v/>
      </c>
      <c r="E10" s="42" t="str">
        <f>IFERROR(IF(LEN(INDEX(Metrics!$B$6:$H$21,ROW($A10)-ROW($A$5),MATCH(E$5,Metrics!$B$5:$H$5,0)))=0,"",INDEX(Metrics!$B$6:$H$21,ROW($A10)-ROW($A$5),MATCH(E$5,Metrics!$B$5:$H$5,0))),"")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204"/>
    </row>
    <row r="11" spans="1:17" x14ac:dyDescent="0.25">
      <c r="A11" s="3"/>
      <c r="B11" s="71">
        <f>IFERROR(IF(LEN(INDEX(Metrics!$B$6:$H$21,ROW($A11)-ROW($A$5),MATCH(B$5,Metrics!$B$5:$H$5,0)))=0,"",INDEX(Metrics!$B$6:$H$21,ROW($A11)-ROW($A$5),MATCH(B$5,Metrics!$B$5:$H$5,0))),"")</f>
        <v>106</v>
      </c>
      <c r="C11" s="188" t="str">
        <f>IFERROR(IF(LEN(INDEX(Metrics!$B$6:$H$21,ROW($A11)-ROW($A$5),MATCH(C$5,Metrics!$B$5:$H$5,0)))=0,"",INDEX(Metrics!$B$6:$H$21,ROW($A11)-ROW($A$5),MATCH(C$5,Metrics!$B$5:$H$5,0))),"")</f>
        <v>Recruitment</v>
      </c>
      <c r="D11" s="188" t="str">
        <f>IFERROR(IF(LEN(INDEX(Metrics!$B$6:$H$21,ROW($A11)-ROW($A$5),MATCH(D$5,Metrics!$B$5:$H$5,0)))=0,"",INDEX(Metrics!$B$6:$H$21,ROW($A11)-ROW($A$5),MATCH(D$5,Metrics!$B$5:$H$5,0))),"")</f>
        <v/>
      </c>
      <c r="E11" s="42" t="str">
        <f>IFERROR(IF(LEN(INDEX(Metrics!$B$6:$H$21,ROW($A11)-ROW($A$5),MATCH(E$5,Metrics!$B$5:$H$5,0)))=0,"",INDEX(Metrics!$B$6:$H$21,ROW($A11)-ROW($A$5),MATCH(E$5,Metrics!$B$5:$H$5,0))),"")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72"/>
    </row>
    <row r="12" spans="1:17" x14ac:dyDescent="0.25">
      <c r="A12" s="3"/>
      <c r="B12" s="71">
        <f>IFERROR(IF(LEN(INDEX(Metrics!$B$6:$H$21,ROW($A12)-ROW($A$5),MATCH(B$5,Metrics!$B$5:$H$5,0)))=0,"",INDEX(Metrics!$B$6:$H$21,ROW($A12)-ROW($A$5),MATCH(B$5,Metrics!$B$5:$H$5,0))),"")</f>
        <v>201</v>
      </c>
      <c r="C12" s="188" t="str">
        <f>IFERROR(IF(LEN(INDEX(Metrics!$B$6:$H$21,ROW($A12)-ROW($A$5),MATCH(C$5,Metrics!$B$5:$H$5,0)))=0,"",INDEX(Metrics!$B$6:$H$21,ROW($A12)-ROW($A$5),MATCH(C$5,Metrics!$B$5:$H$5,0))),"")</f>
        <v>Training &amp; Development</v>
      </c>
      <c r="D12" s="188" t="str">
        <f>IFERROR(IF(LEN(INDEX(Metrics!$B$6:$H$21,ROW($A12)-ROW($A$5),MATCH(D$5,Metrics!$B$5:$H$5,0)))=0,"",INDEX(Metrics!$B$6:$H$21,ROW($A12)-ROW($A$5),MATCH(D$5,Metrics!$B$5:$H$5,0))),"")</f>
        <v>Training Hours</v>
      </c>
      <c r="E12" s="42" t="str">
        <f>IFERROR(IF(LEN(INDEX(Metrics!$B$6:$H$21,ROW($A12)-ROW($A$5),MATCH(E$5,Metrics!$B$5:$H$5,0)))=0,"",INDEX(Metrics!$B$6:$H$21,ROW($A12)-ROW($A$5),MATCH(E$5,Metrics!$B$5:$H$5,0))),"")</f>
        <v>Hours</v>
      </c>
      <c r="F12" s="207">
        <v>42</v>
      </c>
      <c r="G12" s="207">
        <v>34.020000000000003</v>
      </c>
      <c r="H12" s="207">
        <v>40.483800000000002</v>
      </c>
      <c r="I12" s="207">
        <v>34.006391999999998</v>
      </c>
      <c r="J12" s="207">
        <v>29.24549712</v>
      </c>
      <c r="K12" s="207">
        <v>30.415317004799999</v>
      </c>
      <c r="L12" s="207"/>
      <c r="M12" s="207"/>
      <c r="N12" s="207"/>
      <c r="O12" s="207"/>
      <c r="P12" s="207"/>
      <c r="Q12" s="208"/>
    </row>
    <row r="13" spans="1:17" x14ac:dyDescent="0.25">
      <c r="A13" s="3"/>
      <c r="B13" s="71">
        <f>IFERROR(IF(LEN(INDEX(Metrics!$B$6:$H$21,ROW($A13)-ROW($A$5),MATCH(B$5,Metrics!$B$5:$H$5,0)))=0,"",INDEX(Metrics!$B$6:$H$21,ROW($A13)-ROW($A$5),MATCH(B$5,Metrics!$B$5:$H$5,0))),"")</f>
        <v>202</v>
      </c>
      <c r="C13" s="188" t="str">
        <f>IFERROR(IF(LEN(INDEX(Metrics!$B$6:$H$21,ROW($A13)-ROW($A$5),MATCH(C$5,Metrics!$B$5:$H$5,0)))=0,"",INDEX(Metrics!$B$6:$H$21,ROW($A13)-ROW($A$5),MATCH(C$5,Metrics!$B$5:$H$5,0))),"")</f>
        <v>Training &amp; Development</v>
      </c>
      <c r="D13" s="188" t="str">
        <f>IFERROR(IF(LEN(INDEX(Metrics!$B$6:$H$21,ROW($A13)-ROW($A$5),MATCH(D$5,Metrics!$B$5:$H$5,0)))=0,"",INDEX(Metrics!$B$6:$H$21,ROW($A13)-ROW($A$5),MATCH(D$5,Metrics!$B$5:$H$5,0))),"")</f>
        <v>Productivity Change</v>
      </c>
      <c r="E13" s="42" t="str">
        <f>IFERROR(IF(LEN(INDEX(Metrics!$B$6:$H$21,ROW($A13)-ROW($A$5),MATCH(E$5,Metrics!$B$5:$H$5,0)))=0,"",INDEX(Metrics!$B$6:$H$21,ROW($A13)-ROW($A$5),MATCH(E$5,Metrics!$B$5:$H$5,0))),"")</f>
        <v>%</v>
      </c>
      <c r="F13" s="48">
        <v>0.25</v>
      </c>
      <c r="G13" s="48">
        <v>0.26</v>
      </c>
      <c r="H13" s="48">
        <v>0.24440000000000001</v>
      </c>
      <c r="I13" s="48">
        <v>0.25417600000000001</v>
      </c>
      <c r="J13" s="48">
        <v>0.23638367999999998</v>
      </c>
      <c r="K13" s="48">
        <v>0.24347519039999999</v>
      </c>
      <c r="L13" s="48"/>
      <c r="M13" s="48"/>
      <c r="N13" s="48"/>
      <c r="O13" s="48"/>
      <c r="P13" s="48"/>
      <c r="Q13" s="76"/>
    </row>
    <row r="14" spans="1:17" x14ac:dyDescent="0.25">
      <c r="A14" s="3"/>
      <c r="B14" s="71">
        <f>IFERROR(IF(LEN(INDEX(Metrics!$B$6:$H$21,ROW($A14)-ROW($A$5),MATCH(B$5,Metrics!$B$5:$H$5,0)))=0,"",INDEX(Metrics!$B$6:$H$21,ROW($A14)-ROW($A$5),MATCH(B$5,Metrics!$B$5:$H$5,0))),"")</f>
        <v>203</v>
      </c>
      <c r="C14" s="188" t="str">
        <f>IFERROR(IF(LEN(INDEX(Metrics!$B$6:$H$21,ROW($A14)-ROW($A$5),MATCH(C$5,Metrics!$B$5:$H$5,0)))=0,"",INDEX(Metrics!$B$6:$H$21,ROW($A14)-ROW($A$5),MATCH(C$5,Metrics!$B$5:$H$5,0))),"")</f>
        <v>Training &amp; Development</v>
      </c>
      <c r="D14" s="188" t="str">
        <f>IFERROR(IF(LEN(INDEX(Metrics!$B$6:$H$21,ROW($A14)-ROW($A$5),MATCH(D$5,Metrics!$B$5:$H$5,0)))=0,"",INDEX(Metrics!$B$6:$H$21,ROW($A14)-ROW($A$5),MATCH(D$5,Metrics!$B$5:$H$5,0))),"")</f>
        <v>Employee Satisfaction</v>
      </c>
      <c r="E14" s="42" t="str">
        <f>IFERROR(IF(LEN(INDEX(Metrics!$B$6:$H$21,ROW($A14)-ROW($A$5),MATCH(E$5,Metrics!$B$5:$H$5,0)))=0,"",INDEX(Metrics!$B$6:$H$21,ROW($A14)-ROW($A$5),MATCH(E$5,Metrics!$B$5:$H$5,0))),"")</f>
        <v>#</v>
      </c>
      <c r="F14" s="47">
        <v>7.8</v>
      </c>
      <c r="G14" s="47">
        <v>8.8140000000000001</v>
      </c>
      <c r="H14" s="47">
        <v>9.5191200000000009</v>
      </c>
      <c r="I14" s="47">
        <v>9.2335464000000016</v>
      </c>
      <c r="J14" s="47">
        <v>9</v>
      </c>
      <c r="K14" s="47">
        <v>9.6</v>
      </c>
      <c r="L14" s="47"/>
      <c r="M14" s="47"/>
      <c r="N14" s="47"/>
      <c r="O14" s="47"/>
      <c r="P14" s="47"/>
      <c r="Q14" s="75"/>
    </row>
    <row r="15" spans="1:17" x14ac:dyDescent="0.25">
      <c r="A15" s="3"/>
      <c r="B15" s="71">
        <f>IFERROR(IF(LEN(INDEX(Metrics!$B$6:$H$21,ROW($A15)-ROW($A$5),MATCH(B$5,Metrics!$B$5:$H$5,0)))=0,"",INDEX(Metrics!$B$6:$H$21,ROW($A15)-ROW($A$5),MATCH(B$5,Metrics!$B$5:$H$5,0))),"")</f>
        <v>204</v>
      </c>
      <c r="C15" s="188" t="str">
        <f>IFERROR(IF(LEN(INDEX(Metrics!$B$6:$H$21,ROW($A15)-ROW($A$5),MATCH(C$5,Metrics!$B$5:$H$5,0)))=0,"",INDEX(Metrics!$B$6:$H$21,ROW($A15)-ROW($A$5),MATCH(C$5,Metrics!$B$5:$H$5,0))),"")</f>
        <v>Training &amp; Development</v>
      </c>
      <c r="D15" s="188" t="str">
        <f>IFERROR(IF(LEN(INDEX(Metrics!$B$6:$H$21,ROW($A15)-ROW($A$5),MATCH(D$5,Metrics!$B$5:$H$5,0)))=0,"",INDEX(Metrics!$B$6:$H$21,ROW($A15)-ROW($A$5),MATCH(D$5,Metrics!$B$5:$H$5,0))),"")</f>
        <v/>
      </c>
      <c r="E15" s="42" t="str">
        <f>IFERROR(IF(LEN(INDEX(Metrics!$B$6:$H$21,ROW($A15)-ROW($A$5),MATCH(E$5,Metrics!$B$5:$H$5,0)))=0,"",INDEX(Metrics!$B$6:$H$21,ROW($A15)-ROW($A$5),MATCH(E$5,Metrics!$B$5:$H$5,0))),"")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04"/>
    </row>
    <row r="16" spans="1:17" x14ac:dyDescent="0.25">
      <c r="A16" s="3"/>
      <c r="B16" s="71">
        <f>IFERROR(IF(LEN(INDEX(Metrics!$B$6:$H$21,ROW($A16)-ROW($A$5),MATCH(B$5,Metrics!$B$5:$H$5,0)))=0,"",INDEX(Metrics!$B$6:$H$21,ROW($A16)-ROW($A$5),MATCH(B$5,Metrics!$B$5:$H$5,0))),"")</f>
        <v>205</v>
      </c>
      <c r="C16" s="188" t="str">
        <f>IFERROR(IF(LEN(INDEX(Metrics!$B$6:$H$21,ROW($A16)-ROW($A$5),MATCH(C$5,Metrics!$B$5:$H$5,0)))=0,"",INDEX(Metrics!$B$6:$H$21,ROW($A16)-ROW($A$5),MATCH(C$5,Metrics!$B$5:$H$5,0))),"")</f>
        <v>Training &amp; Development</v>
      </c>
      <c r="D16" s="188" t="str">
        <f>IFERROR(IF(LEN(INDEX(Metrics!$B$6:$H$21,ROW($A16)-ROW($A$5),MATCH(D$5,Metrics!$B$5:$H$5,0)))=0,"",INDEX(Metrics!$B$6:$H$21,ROW($A16)-ROW($A$5),MATCH(D$5,Metrics!$B$5:$H$5,0))),"")</f>
        <v/>
      </c>
      <c r="E16" s="42" t="str">
        <f>IFERROR(IF(LEN(INDEX(Metrics!$B$6:$H$21,ROW($A16)-ROW($A$5),MATCH(E$5,Metrics!$B$5:$H$5,0)))=0,"",INDEX(Metrics!$B$6:$H$21,ROW($A16)-ROW($A$5),MATCH(E$5,Metrics!$B$5:$H$5,0))),"")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204"/>
    </row>
    <row r="17" spans="1:17" x14ac:dyDescent="0.25">
      <c r="A17" s="3"/>
      <c r="B17" s="71">
        <f>IFERROR(IF(LEN(INDEX(Metrics!$B$6:$H$21,ROW($A17)-ROW($A$5),MATCH(B$5,Metrics!$B$5:$H$5,0)))=0,"",INDEX(Metrics!$B$6:$H$21,ROW($A17)-ROW($A$5),MATCH(B$5,Metrics!$B$5:$H$5,0))),"")</f>
        <v>301</v>
      </c>
      <c r="C17" s="188" t="str">
        <f>IFERROR(IF(LEN(INDEX(Metrics!$B$6:$H$21,ROW($A17)-ROW($A$5),MATCH(C$5,Metrics!$B$5:$H$5,0)))=0,"",INDEX(Metrics!$B$6:$H$21,ROW($A17)-ROW($A$5),MATCH(C$5,Metrics!$B$5:$H$5,0))),"")</f>
        <v>Performance &amp; Career Management</v>
      </c>
      <c r="D17" s="188" t="str">
        <f>IFERROR(IF(LEN(INDEX(Metrics!$B$6:$H$21,ROW($A17)-ROW($A$5),MATCH(D$5,Metrics!$B$5:$H$5,0)))=0,"",INDEX(Metrics!$B$6:$H$21,ROW($A17)-ROW($A$5),MATCH(D$5,Metrics!$B$5:$H$5,0))),"")</f>
        <v>Development Plan Execution</v>
      </c>
      <c r="E17" s="42" t="str">
        <f>IFERROR(IF(LEN(INDEX(Metrics!$B$6:$H$21,ROW($A17)-ROW($A$5),MATCH(E$5,Metrics!$B$5:$H$5,0)))=0,"",INDEX(Metrics!$B$6:$H$21,ROW($A17)-ROW($A$5),MATCH(E$5,Metrics!$B$5:$H$5,0))),"")</f>
        <v>%</v>
      </c>
      <c r="F17" s="45">
        <v>0.61</v>
      </c>
      <c r="G17" s="45">
        <v>0.65269999999999995</v>
      </c>
      <c r="H17" s="45">
        <v>0.70491599999999988</v>
      </c>
      <c r="I17" s="45">
        <v>0.60622775999999989</v>
      </c>
      <c r="J17" s="45">
        <v>0.63047687039999989</v>
      </c>
      <c r="K17" s="45">
        <v>0.66200071391999982</v>
      </c>
      <c r="L17" s="45"/>
      <c r="M17" s="45"/>
      <c r="N17" s="45"/>
      <c r="O17" s="45"/>
      <c r="P17" s="45"/>
      <c r="Q17" s="73"/>
    </row>
    <row r="18" spans="1:17" x14ac:dyDescent="0.25">
      <c r="A18" s="3"/>
      <c r="B18" s="71">
        <f>IFERROR(IF(LEN(INDEX(Metrics!$B$6:$H$21,ROW($A18)-ROW($A$5),MATCH(B$5,Metrics!$B$5:$H$5,0)))=0,"",INDEX(Metrics!$B$6:$H$21,ROW($A18)-ROW($A$5),MATCH(B$5,Metrics!$B$5:$H$5,0))),"")</f>
        <v>302</v>
      </c>
      <c r="C18" s="188" t="str">
        <f>IFERROR(IF(LEN(INDEX(Metrics!$B$6:$H$21,ROW($A18)-ROW($A$5),MATCH(C$5,Metrics!$B$5:$H$5,0)))=0,"",INDEX(Metrics!$B$6:$H$21,ROW($A18)-ROW($A$5),MATCH(C$5,Metrics!$B$5:$H$5,0))),"")</f>
        <v>Performance &amp; Career Management</v>
      </c>
      <c r="D18" s="188" t="str">
        <f>IFERROR(IF(LEN(INDEX(Metrics!$B$6:$H$21,ROW($A18)-ROW($A$5),MATCH(D$5,Metrics!$B$5:$H$5,0)))=0,"",INDEX(Metrics!$B$6:$H$21,ROW($A18)-ROW($A$5),MATCH(D$5,Metrics!$B$5:$H$5,0))),"")</f>
        <v>Coaching Plan Participation</v>
      </c>
      <c r="E18" s="42" t="str">
        <f>IFERROR(IF(LEN(INDEX(Metrics!$B$6:$H$21,ROW($A18)-ROW($A$5),MATCH(E$5,Metrics!$B$5:$H$5,0)))=0,"",INDEX(Metrics!$B$6:$H$21,ROW($A18)-ROW($A$5),MATCH(E$5,Metrics!$B$5:$H$5,0))),"")</f>
        <v>%</v>
      </c>
      <c r="F18" s="45">
        <v>0.23</v>
      </c>
      <c r="G18" s="45">
        <v>0.2576</v>
      </c>
      <c r="H18" s="45">
        <v>0.21638400000000002</v>
      </c>
      <c r="I18" s="45">
        <v>0.18825408000000002</v>
      </c>
      <c r="J18" s="45">
        <v>0.20519694720000001</v>
      </c>
      <c r="K18" s="45">
        <v>0.22161270297600003</v>
      </c>
      <c r="L18" s="45"/>
      <c r="M18" s="45"/>
      <c r="N18" s="45"/>
      <c r="O18" s="45"/>
      <c r="P18" s="45"/>
      <c r="Q18" s="73"/>
    </row>
    <row r="19" spans="1:17" x14ac:dyDescent="0.25">
      <c r="A19" s="3"/>
      <c r="B19" s="71">
        <f>IFERROR(IF(LEN(INDEX(Metrics!$B$6:$H$21,ROW($A19)-ROW($A$5),MATCH(B$5,Metrics!$B$5:$H$5,0)))=0,"",INDEX(Metrics!$B$6:$H$21,ROW($A19)-ROW($A$5),MATCH(B$5,Metrics!$B$5:$H$5,0))),"")</f>
        <v>303</v>
      </c>
      <c r="C19" s="188" t="str">
        <f>IFERROR(IF(LEN(INDEX(Metrics!$B$6:$H$21,ROW($A19)-ROW($A$5),MATCH(C$5,Metrics!$B$5:$H$5,0)))=0,"",INDEX(Metrics!$B$6:$H$21,ROW($A19)-ROW($A$5),MATCH(C$5,Metrics!$B$5:$H$5,0))),"")</f>
        <v>Performance &amp; Career Management</v>
      </c>
      <c r="D19" s="188" t="str">
        <f>IFERROR(IF(LEN(INDEX(Metrics!$B$6:$H$21,ROW($A19)-ROW($A$5),MATCH(D$5,Metrics!$B$5:$H$5,0)))=0,"",INDEX(Metrics!$B$6:$H$21,ROW($A19)-ROW($A$5),MATCH(D$5,Metrics!$B$5:$H$5,0))),"")</f>
        <v>Avg. Time at Same Function</v>
      </c>
      <c r="E19" s="42" t="str">
        <f>IFERROR(IF(LEN(INDEX(Metrics!$B$6:$H$21,ROW($A19)-ROW($A$5),MATCH(E$5,Metrics!$B$5:$H$5,0)))=0,"",INDEX(Metrics!$B$6:$H$21,ROW($A19)-ROW($A$5),MATCH(E$5,Metrics!$B$5:$H$5,0))),"")</f>
        <v>Months</v>
      </c>
      <c r="F19" s="46">
        <v>16.8</v>
      </c>
      <c r="G19" s="46">
        <v>17.808000000000003</v>
      </c>
      <c r="H19" s="46">
        <v>18.698400000000003</v>
      </c>
      <c r="I19" s="46">
        <v>16.641576000000001</v>
      </c>
      <c r="J19" s="46">
        <v>13.812508080000001</v>
      </c>
      <c r="K19" s="46">
        <v>14.088758241600001</v>
      </c>
      <c r="L19" s="46"/>
      <c r="M19" s="46"/>
      <c r="N19" s="46"/>
      <c r="O19" s="46"/>
      <c r="P19" s="46"/>
      <c r="Q19" s="74"/>
    </row>
    <row r="20" spans="1:17" x14ac:dyDescent="0.25">
      <c r="A20" s="3"/>
      <c r="B20" s="71">
        <f>IFERROR(IF(LEN(INDEX(Metrics!$B$6:$H$21,ROW($A20)-ROW($A$5),MATCH(B$5,Metrics!$B$5:$H$5,0)))=0,"",INDEX(Metrics!$B$6:$H$21,ROW($A20)-ROW($A$5),MATCH(B$5,Metrics!$B$5:$H$5,0))),"")</f>
        <v>304</v>
      </c>
      <c r="C20" s="188" t="str">
        <f>IFERROR(IF(LEN(INDEX(Metrics!$B$6:$H$21,ROW($A20)-ROW($A$5),MATCH(C$5,Metrics!$B$5:$H$5,0)))=0,"",INDEX(Metrics!$B$6:$H$21,ROW($A20)-ROW($A$5),MATCH(C$5,Metrics!$B$5:$H$5,0))),"")</f>
        <v>Performance &amp; Career Management</v>
      </c>
      <c r="D20" s="188" t="str">
        <f>IFERROR(IF(LEN(INDEX(Metrics!$B$6:$H$21,ROW($A20)-ROW($A$5),MATCH(D$5,Metrics!$B$5:$H$5,0)))=0,"",INDEX(Metrics!$B$6:$H$21,ROW($A20)-ROW($A$5),MATCH(D$5,Metrics!$B$5:$H$5,0))),"")</f>
        <v/>
      </c>
      <c r="E20" s="42" t="str">
        <f>IFERROR(IF(LEN(INDEX(Metrics!$B$6:$H$21,ROW($A20)-ROW($A$5),MATCH(E$5,Metrics!$B$5:$H$5,0)))=0,"",INDEX(Metrics!$B$6:$H$21,ROW($A20)-ROW($A$5),MATCH(E$5,Metrics!$B$5:$H$5,0))),"")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72"/>
    </row>
    <row r="21" spans="1:17" x14ac:dyDescent="0.25">
      <c r="A21" s="3"/>
      <c r="B21" s="228">
        <f>IFERROR(IF(LEN(INDEX(Metrics!$B$6:$H$21,ROW($A21)-ROW($A$5),MATCH(B$5,Metrics!$B$5:$H$5,0)))=0,"",INDEX(Metrics!$B$6:$H$21,ROW($A21)-ROW($A$5),MATCH(B$5,Metrics!$B$5:$H$5,0))),"")</f>
        <v>305</v>
      </c>
      <c r="C21" s="229" t="str">
        <f>IFERROR(IF(LEN(INDEX(Metrics!$B$6:$H$21,ROW($A21)-ROW($A$5),MATCH(C$5,Metrics!$B$5:$H$5,0)))=0,"",INDEX(Metrics!$B$6:$H$21,ROW($A21)-ROW($A$5),MATCH(C$5,Metrics!$B$5:$H$5,0))),"")</f>
        <v>Performance &amp; Career Management</v>
      </c>
      <c r="D21" s="229" t="str">
        <f>IFERROR(IF(LEN(INDEX(Metrics!$B$6:$H$21,ROW($A21)-ROW($A$5),MATCH(D$5,Metrics!$B$5:$H$5,0)))=0,"",INDEX(Metrics!$B$6:$H$21,ROW($A21)-ROW($A$5),MATCH(D$5,Metrics!$B$5:$H$5,0))),"")</f>
        <v/>
      </c>
      <c r="E21" s="230" t="str">
        <f>IFERROR(IF(LEN(INDEX(Metrics!$B$6:$H$21,ROW($A21)-ROW($A$5),MATCH(E$5,Metrics!$B$5:$H$5,0)))=0,"",INDEX(Metrics!$B$6:$H$21,ROW($A21)-ROW($A$5),MATCH(E$5,Metrics!$B$5:$H$5,0))),"")</f>
        <v/>
      </c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2"/>
    </row>
    <row r="22" spans="1:17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408</v>
      </c>
      <c r="C29" s="218" t="s">
        <v>127</v>
      </c>
      <c r="D29" s="221" t="s">
        <v>150</v>
      </c>
      <c r="E29" s="222" t="s">
        <v>150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409</v>
      </c>
      <c r="C30" s="218" t="s">
        <v>127</v>
      </c>
      <c r="D30" s="218" t="s">
        <v>150</v>
      </c>
      <c r="E30" s="219" t="s">
        <v>150</v>
      </c>
      <c r="F30" s="219"/>
      <c r="G30" s="219"/>
      <c r="H30" s="219"/>
      <c r="I30" s="219"/>
      <c r="J30" s="219"/>
      <c r="K30" s="219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504</v>
      </c>
      <c r="C34" s="218" t="s">
        <v>142</v>
      </c>
      <c r="D34" s="218" t="s">
        <v>150</v>
      </c>
      <c r="E34" s="219" t="s">
        <v>150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505</v>
      </c>
      <c r="C35" s="218" t="s">
        <v>142</v>
      </c>
      <c r="D35" s="218" t="s">
        <v>150</v>
      </c>
      <c r="E35" s="219" t="s">
        <v>150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/>
      <c r="C36" s="218"/>
      <c r="D36" s="218"/>
      <c r="E36" s="219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/>
      <c r="C37" s="218"/>
      <c r="D37" s="218"/>
      <c r="E37" s="219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/>
      <c r="C38" s="218"/>
      <c r="D38" s="218"/>
      <c r="E38" s="219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/>
      <c r="C39" s="218"/>
      <c r="D39" s="218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36"/>
    </row>
    <row r="40" spans="1:17" x14ac:dyDescent="0.25">
      <c r="A40" s="3"/>
      <c r="B40" s="217"/>
      <c r="C40" s="218"/>
      <c r="D40" s="218"/>
      <c r="E40" s="219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/>
      <c r="C41" s="218"/>
      <c r="D41" s="218"/>
      <c r="E41" s="219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B44" s="217"/>
      <c r="C44" s="218"/>
      <c r="D44" s="218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36"/>
    </row>
    <row r="45" spans="1:17" x14ac:dyDescent="0.25">
      <c r="B45" s="217"/>
      <c r="C45" s="218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36"/>
    </row>
    <row r="46" spans="1:17" x14ac:dyDescent="0.25">
      <c r="B46" s="217"/>
      <c r="C46" s="218"/>
      <c r="D46" s="218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36"/>
    </row>
    <row r="47" spans="1:17" x14ac:dyDescent="0.25">
      <c r="B47" s="217"/>
      <c r="C47" s="218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36"/>
    </row>
    <row r="48" spans="1:17" x14ac:dyDescent="0.25">
      <c r="B48" s="217"/>
      <c r="C48" s="218"/>
      <c r="D48" s="218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36"/>
    </row>
    <row r="49" spans="2:17" x14ac:dyDescent="0.25">
      <c r="B49" s="217"/>
      <c r="C49" s="218"/>
      <c r="D49" s="218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36"/>
    </row>
    <row r="50" spans="2:17" x14ac:dyDescent="0.25">
      <c r="B50" s="217"/>
      <c r="C50" s="218"/>
      <c r="D50" s="218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36"/>
    </row>
    <row r="51" spans="2:17" x14ac:dyDescent="0.25">
      <c r="B51" s="217"/>
      <c r="C51" s="218"/>
      <c r="D51" s="218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36"/>
    </row>
    <row r="52" spans="2:17" x14ac:dyDescent="0.25">
      <c r="B52" s="217"/>
      <c r="C52" s="218"/>
      <c r="D52" s="218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36"/>
    </row>
    <row r="53" spans="2:17" x14ac:dyDescent="0.25">
      <c r="B53" s="217"/>
      <c r="C53" s="218"/>
      <c r="D53" s="218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36"/>
    </row>
    <row r="54" spans="2:17" x14ac:dyDescent="0.25">
      <c r="B54" s="217"/>
      <c r="C54" s="218"/>
      <c r="D54" s="218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36"/>
    </row>
    <row r="55" spans="2:17" x14ac:dyDescent="0.25">
      <c r="B55" s="217"/>
      <c r="C55" s="218"/>
      <c r="D55" s="218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36"/>
    </row>
    <row r="56" spans="2:17" x14ac:dyDescent="0.25">
      <c r="B56" s="217"/>
      <c r="C56" s="218"/>
      <c r="D56" s="218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36"/>
    </row>
    <row r="57" spans="2:17" x14ac:dyDescent="0.25">
      <c r="B57" s="217"/>
      <c r="C57" s="218"/>
      <c r="D57" s="218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36"/>
    </row>
    <row r="58" spans="2:17" x14ac:dyDescent="0.25">
      <c r="B58" s="217"/>
      <c r="C58" s="218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36"/>
    </row>
    <row r="59" spans="2:17" x14ac:dyDescent="0.25">
      <c r="B59" s="217"/>
      <c r="C59" s="218"/>
      <c r="D59" s="218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36"/>
    </row>
    <row r="60" spans="2:17" x14ac:dyDescent="0.25">
      <c r="B60" s="217"/>
      <c r="C60" s="218"/>
      <c r="D60" s="218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36"/>
    </row>
    <row r="61" spans="2:17" x14ac:dyDescent="0.25">
      <c r="B61" s="217"/>
      <c r="C61" s="218"/>
      <c r="D61" s="218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36"/>
    </row>
    <row r="62" spans="2:17" x14ac:dyDescent="0.25">
      <c r="B62" s="217"/>
      <c r="C62" s="218"/>
      <c r="D62" s="218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36"/>
    </row>
    <row r="63" spans="2:17" x14ac:dyDescent="0.25">
      <c r="B63" s="217"/>
      <c r="C63" s="218"/>
      <c r="D63" s="218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36"/>
    </row>
    <row r="64" spans="2:17" x14ac:dyDescent="0.25">
      <c r="B64" s="217"/>
      <c r="C64" s="218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36"/>
    </row>
    <row r="65" spans="2:17" x14ac:dyDescent="0.25">
      <c r="B65" s="217"/>
      <c r="C65" s="218"/>
      <c r="D65" s="218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36"/>
    </row>
    <row r="66" spans="2:17" x14ac:dyDescent="0.25">
      <c r="B66" s="217"/>
      <c r="C66" s="218"/>
      <c r="D66" s="218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36"/>
    </row>
    <row r="67" spans="2:17" x14ac:dyDescent="0.25">
      <c r="B67" s="217"/>
      <c r="C67" s="218"/>
      <c r="D67" s="218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36"/>
    </row>
    <row r="68" spans="2:17" x14ac:dyDescent="0.25">
      <c r="B68" s="217"/>
      <c r="C68" s="218"/>
      <c r="D68" s="218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36"/>
    </row>
    <row r="69" spans="2:17" x14ac:dyDescent="0.25">
      <c r="B69" s="217"/>
      <c r="C69" s="218"/>
      <c r="D69" s="218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36"/>
    </row>
    <row r="70" spans="2:17" x14ac:dyDescent="0.25">
      <c r="B70" s="224"/>
      <c r="C70" s="225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37"/>
    </row>
  </sheetData>
  <sheetProtection algorithmName="SHA-512" hashValue="7zqBpaHwdAYhpSYObITibXvfyw0JWJ30STs0iHmd17JVn5s3go/Ks9chs52iZ9l6LSO1Eg78mr4KL45QhKmV3A==" saltValue="GxzhBZ5JP0rtymbznkzhI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126" customFormat="1" ht="24" customHeight="1" x14ac:dyDescent="0.25">
      <c r="B3" s="97"/>
      <c r="C3" s="106" t="s">
        <v>81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6" t="s">
        <v>0</v>
      </c>
      <c r="C5" s="177" t="s">
        <v>11</v>
      </c>
      <c r="D5" s="177" t="s">
        <v>7</v>
      </c>
      <c r="E5" s="177" t="s">
        <v>1</v>
      </c>
      <c r="F5" s="78" t="str">
        <f>IFERROR(INDEX(Calc!$H$7:$H$18,COLUMN(CY_Target!F4)-COLUMN(CY_Target!$E$4)),"")</f>
        <v>Jan 2022</v>
      </c>
      <c r="G5" s="78" t="str">
        <f>IFERROR(INDEX(Calc!$H$7:$H$18,COLUMN(CY_Target!G4)-COLUMN(CY_Target!$E$4)),"")</f>
        <v>Feb 2022</v>
      </c>
      <c r="H5" s="78" t="str">
        <f>IFERROR(INDEX(Calc!$H$7:$H$18,COLUMN(CY_Target!H4)-COLUMN(CY_Target!$E$4)),"")</f>
        <v>Mar 2022</v>
      </c>
      <c r="I5" s="78" t="str">
        <f>IFERROR(INDEX(Calc!$H$7:$H$18,COLUMN(CY_Target!I4)-COLUMN(CY_Target!$E$4)),"")</f>
        <v>Apr 2022</v>
      </c>
      <c r="J5" s="78" t="str">
        <f>IFERROR(INDEX(Calc!$H$7:$H$18,COLUMN(CY_Target!J4)-COLUMN(CY_Target!$E$4)),"")</f>
        <v>May 2022</v>
      </c>
      <c r="K5" s="78" t="str">
        <f>IFERROR(INDEX(Calc!$H$7:$H$18,COLUMN(CY_Target!K4)-COLUMN(CY_Target!$E$4)),"")</f>
        <v>Jun 2022</v>
      </c>
      <c r="L5" s="78" t="str">
        <f>IFERROR(INDEX(Calc!$H$7:$H$18,COLUMN(CY_Target!L4)-COLUMN(CY_Target!$E$4)),"")</f>
        <v>Jul 2022</v>
      </c>
      <c r="M5" s="78" t="str">
        <f>IFERROR(INDEX(Calc!$H$7:$H$18,COLUMN(CY_Target!M4)-COLUMN(CY_Target!$E$4)),"")</f>
        <v>Aug 2022</v>
      </c>
      <c r="N5" s="78" t="str">
        <f>IFERROR(INDEX(Calc!$H$7:$H$18,COLUMN(CY_Target!N4)-COLUMN(CY_Target!$E$4)),"")</f>
        <v>Sep 2022</v>
      </c>
      <c r="O5" s="78" t="str">
        <f>IFERROR(INDEX(Calc!$H$7:$H$18,COLUMN(CY_Target!O4)-COLUMN(CY_Target!$E$4)),"")</f>
        <v>Oct 2022</v>
      </c>
      <c r="P5" s="78" t="str">
        <f>IFERROR(INDEX(Calc!$H$7:$H$18,COLUMN(CY_Target!P4)-COLUMN(CY_Target!$E$4)),"")</f>
        <v>Nov 2022</v>
      </c>
      <c r="Q5" s="79" t="str">
        <f>IFERROR(INDEX(Calc!$H$7:$H$18,COLUMN(CY_Target!Q4)-COLUMN(CY_Target!$E$4)),"")</f>
        <v>Dec 2022</v>
      </c>
    </row>
    <row r="6" spans="1:17" x14ac:dyDescent="0.25">
      <c r="A6" s="3"/>
      <c r="B6" s="77">
        <f>IFERROR(IF(LEN(INDEX(Metrics!$B$6:$H$21,ROW($A6)-ROW($A$5),MATCH(B$5,Metrics!$B$5:$H$5,0)))=0,"",INDEX(Metrics!$B$6:$H$21,ROW($A6)-ROW($A$5),MATCH(B$5,Metrics!$B$5:$H$5,0))),"")</f>
        <v>101</v>
      </c>
      <c r="C6" s="187" t="str">
        <f>IFERROR(IF(LEN(INDEX(Metrics!$B$6:$H$21,ROW($A6)-ROW($A$5),MATCH(C$5,Metrics!$B$5:$H$5,0)))=0,"",INDEX(Metrics!$B$6:$H$21,ROW($A6)-ROW($A$5),MATCH(C$5,Metrics!$B$5:$H$5,0))),"")</f>
        <v>Recruitment</v>
      </c>
      <c r="D6" s="187" t="str">
        <f>IFERROR(IF(LEN(INDEX(Metrics!$B$6:$H$21,ROW($A6)-ROW($A$5),MATCH(D$5,Metrics!$B$5:$H$5,0)))=0,"",INDEX(Metrics!$B$6:$H$21,ROW($A6)-ROW($A$5),MATCH(D$5,Metrics!$B$5:$H$5,0))),"")</f>
        <v>Avg. Recruiting Time</v>
      </c>
      <c r="E6" s="41" t="str">
        <f>IFERROR(IF(LEN(INDEX(Metrics!$B$6:$H$21,ROW($A6)-ROW($A$5),MATCH(E$5,Metrics!$B$5:$H$5,0)))=0,"",INDEX(Metrics!$B$6:$H$21,ROW($A6)-ROW($A$5),MATCH(E$5,Metrics!$B$5:$H$5,0))),"")</f>
        <v>Days</v>
      </c>
      <c r="F6" s="205">
        <v>20.602857600000004</v>
      </c>
      <c r="G6" s="205">
        <v>21.839029056000005</v>
      </c>
      <c r="H6" s="205">
        <v>23.149370799360003</v>
      </c>
      <c r="I6" s="205">
        <v>26.621776419264002</v>
      </c>
      <c r="J6" s="205">
        <v>26.621776419264002</v>
      </c>
      <c r="K6" s="205">
        <v>22.628509956374401</v>
      </c>
      <c r="L6" s="205"/>
      <c r="M6" s="205"/>
      <c r="N6" s="205"/>
      <c r="O6" s="205"/>
      <c r="P6" s="205"/>
      <c r="Q6" s="206"/>
    </row>
    <row r="7" spans="1:17" x14ac:dyDescent="0.25">
      <c r="A7" s="3"/>
      <c r="B7" s="71">
        <f>IFERROR(IF(LEN(INDEX(Metrics!$B$6:$H$21,ROW($A7)-ROW($A$5),MATCH(B$5,Metrics!$B$5:$H$5,0)))=0,"",INDEX(Metrics!$B$6:$H$21,ROW($A7)-ROW($A$5),MATCH(B$5,Metrics!$B$5:$H$5,0))),"")</f>
        <v>102</v>
      </c>
      <c r="C7" s="188" t="str">
        <f>IFERROR(IF(LEN(INDEX(Metrics!$B$6:$H$21,ROW($A7)-ROW($A$5),MATCH(C$5,Metrics!$B$5:$H$5,0)))=0,"",INDEX(Metrics!$B$6:$H$21,ROW($A7)-ROW($A$5),MATCH(C$5,Metrics!$B$5:$H$5,0))),"")</f>
        <v>Recruitment</v>
      </c>
      <c r="D7" s="188" t="str">
        <f>IFERROR(IF(LEN(INDEX(Metrics!$B$6:$H$21,ROW($A7)-ROW($A$5),MATCH(D$5,Metrics!$B$5:$H$5,0)))=0,"",INDEX(Metrics!$B$6:$H$21,ROW($A7)-ROW($A$5),MATCH(D$5,Metrics!$B$5:$H$5,0))),"")</f>
        <v>Avg. New Hires Performance</v>
      </c>
      <c r="E7" s="42" t="str">
        <f>IFERROR(IF(LEN(INDEX(Metrics!$B$6:$H$21,ROW($A7)-ROW($A$5),MATCH(E$5,Metrics!$B$5:$H$5,0)))=0,"",INDEX(Metrics!$B$6:$H$21,ROW($A7)-ROW($A$5),MATCH(E$5,Metrics!$B$5:$H$5,0))),"")</f>
        <v>#</v>
      </c>
      <c r="F7" s="207">
        <v>7.8530431247999992</v>
      </c>
      <c r="G7" s="207">
        <v>8.0886344185439984</v>
      </c>
      <c r="H7" s="207">
        <v>9.7063613022527981</v>
      </c>
      <c r="I7" s="207">
        <v>9.0269160110951017</v>
      </c>
      <c r="J7" s="207">
        <v>9</v>
      </c>
      <c r="K7" s="207">
        <v>8.4383610871717014</v>
      </c>
      <c r="L7" s="207"/>
      <c r="M7" s="207"/>
      <c r="N7" s="207"/>
      <c r="O7" s="207"/>
      <c r="P7" s="207"/>
      <c r="Q7" s="208"/>
    </row>
    <row r="8" spans="1:17" x14ac:dyDescent="0.25">
      <c r="A8" s="3"/>
      <c r="B8" s="71">
        <f>IFERROR(IF(LEN(INDEX(Metrics!$B$6:$H$21,ROW($A8)-ROW($A$5),MATCH(B$5,Metrics!$B$5:$H$5,0)))=0,"",INDEX(Metrics!$B$6:$H$21,ROW($A8)-ROW($A$5),MATCH(B$5,Metrics!$B$5:$H$5,0))),"")</f>
        <v>103</v>
      </c>
      <c r="C8" s="188" t="str">
        <f>IFERROR(IF(LEN(INDEX(Metrics!$B$6:$H$21,ROW($A8)-ROW($A$5),MATCH(C$5,Metrics!$B$5:$H$5,0)))=0,"",INDEX(Metrics!$B$6:$H$21,ROW($A8)-ROW($A$5),MATCH(C$5,Metrics!$B$5:$H$5,0))),"")</f>
        <v>Recruitment</v>
      </c>
      <c r="D8" s="188" t="str">
        <f>IFERROR(IF(LEN(INDEX(Metrics!$B$6:$H$21,ROW($A8)-ROW($A$5),MATCH(D$5,Metrics!$B$5:$H$5,0)))=0,"",INDEX(Metrics!$B$6:$H$21,ROW($A8)-ROW($A$5),MATCH(D$5,Metrics!$B$5:$H$5,0))),"")</f>
        <v>Avg. Length of Placement</v>
      </c>
      <c r="E8" s="42" t="str">
        <f>IFERROR(IF(LEN(INDEX(Metrics!$B$6:$H$21,ROW($A8)-ROW($A$5),MATCH(E$5,Metrics!$B$5:$H$5,0)))=0,"",INDEX(Metrics!$B$6:$H$21,ROW($A8)-ROW($A$5),MATCH(E$5,Metrics!$B$5:$H$5,0))),"")</f>
        <v>Months</v>
      </c>
      <c r="F8" s="46">
        <v>12.786149376000001</v>
      </c>
      <c r="G8" s="46">
        <v>10.740365475840001</v>
      </c>
      <c r="H8" s="46">
        <v>11.492191059148801</v>
      </c>
      <c r="I8" s="46">
        <v>12.986175896838144</v>
      </c>
      <c r="J8" s="46">
        <v>12.596590619933</v>
      </c>
      <c r="K8" s="46">
        <v>14.61204511912228</v>
      </c>
      <c r="L8" s="46"/>
      <c r="M8" s="46"/>
      <c r="N8" s="46"/>
      <c r="O8" s="46"/>
      <c r="P8" s="46"/>
      <c r="Q8" s="74"/>
    </row>
    <row r="9" spans="1:17" x14ac:dyDescent="0.25">
      <c r="A9" s="3"/>
      <c r="B9" s="71">
        <f>IFERROR(IF(LEN(INDEX(Metrics!$B$6:$H$21,ROW($A9)-ROW($A$5),MATCH(B$5,Metrics!$B$5:$H$5,0)))=0,"",INDEX(Metrics!$B$6:$H$21,ROW($A9)-ROW($A$5),MATCH(B$5,Metrics!$B$5:$H$5,0))),"")</f>
        <v>104</v>
      </c>
      <c r="C9" s="188" t="str">
        <f>IFERROR(IF(LEN(INDEX(Metrics!$B$6:$H$21,ROW($A9)-ROW($A$5),MATCH(C$5,Metrics!$B$5:$H$5,0)))=0,"",INDEX(Metrics!$B$6:$H$21,ROW($A9)-ROW($A$5),MATCH(C$5,Metrics!$B$5:$H$5,0))),"")</f>
        <v>Recruitment</v>
      </c>
      <c r="D9" s="188" t="str">
        <f>IFERROR(IF(LEN(INDEX(Metrics!$B$6:$H$21,ROW($A9)-ROW($A$5),MATCH(D$5,Metrics!$B$5:$H$5,0)))=0,"",INDEX(Metrics!$B$6:$H$21,ROW($A9)-ROW($A$5),MATCH(D$5,Metrics!$B$5:$H$5,0))),"")</f>
        <v>Diversity</v>
      </c>
      <c r="E9" s="42" t="str">
        <f>IFERROR(IF(LEN(INDEX(Metrics!$B$6:$H$21,ROW($A9)-ROW($A$5),MATCH(E$5,Metrics!$B$5:$H$5,0)))=0,"",INDEX(Metrics!$B$6:$H$21,ROW($A9)-ROW($A$5),MATCH(E$5,Metrics!$B$5:$H$5,0))),"")</f>
        <v>%</v>
      </c>
      <c r="F9" s="45">
        <v>0.23765054745600009</v>
      </c>
      <c r="G9" s="45">
        <v>0.20675597628672007</v>
      </c>
      <c r="H9" s="45">
        <v>0.22122889462679049</v>
      </c>
      <c r="I9" s="45">
        <v>0.21016744989545097</v>
      </c>
      <c r="J9" s="45">
        <v>0.18704903040695137</v>
      </c>
      <c r="K9" s="45">
        <v>0.16086216614997817</v>
      </c>
      <c r="L9" s="45"/>
      <c r="M9" s="45"/>
      <c r="N9" s="45"/>
      <c r="O9" s="45"/>
      <c r="P9" s="45"/>
      <c r="Q9" s="73"/>
    </row>
    <row r="10" spans="1:17" x14ac:dyDescent="0.25">
      <c r="A10" s="3"/>
      <c r="B10" s="71">
        <f>IFERROR(IF(LEN(INDEX(Metrics!$B$6:$H$21,ROW($A10)-ROW($A$5),MATCH(B$5,Metrics!$B$5:$H$5,0)))=0,"",INDEX(Metrics!$B$6:$H$21,ROW($A10)-ROW($A$5),MATCH(B$5,Metrics!$B$5:$H$5,0))),"")</f>
        <v>105</v>
      </c>
      <c r="C10" s="188" t="str">
        <f>IFERROR(IF(LEN(INDEX(Metrics!$B$6:$H$21,ROW($A10)-ROW($A$5),MATCH(C$5,Metrics!$B$5:$H$5,0)))=0,"",INDEX(Metrics!$B$6:$H$21,ROW($A10)-ROW($A$5),MATCH(C$5,Metrics!$B$5:$H$5,0))),"")</f>
        <v>Recruitment</v>
      </c>
      <c r="D10" s="188" t="str">
        <f>IFERROR(IF(LEN(INDEX(Metrics!$B$6:$H$21,ROW($A10)-ROW($A$5),MATCH(D$5,Metrics!$B$5:$H$5,0)))=0,"",INDEX(Metrics!$B$6:$H$21,ROW($A10)-ROW($A$5),MATCH(D$5,Metrics!$B$5:$H$5,0))),"")</f>
        <v/>
      </c>
      <c r="E10" s="42" t="str">
        <f>IFERROR(IF(LEN(INDEX(Metrics!$B$6:$H$21,ROW($A10)-ROW($A$5),MATCH(E$5,Metrics!$B$5:$H$5,0)))=0,"",INDEX(Metrics!$B$6:$H$21,ROW($A10)-ROW($A$5),MATCH(E$5,Metrics!$B$5:$H$5,0))),"")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204"/>
    </row>
    <row r="11" spans="1:17" x14ac:dyDescent="0.25">
      <c r="A11" s="3"/>
      <c r="B11" s="71">
        <f>IFERROR(IF(LEN(INDEX(Metrics!$B$6:$H$21,ROW($A11)-ROW($A$5),MATCH(B$5,Metrics!$B$5:$H$5,0)))=0,"",INDEX(Metrics!$B$6:$H$21,ROW($A11)-ROW($A$5),MATCH(B$5,Metrics!$B$5:$H$5,0))),"")</f>
        <v>106</v>
      </c>
      <c r="C11" s="188" t="str">
        <f>IFERROR(IF(LEN(INDEX(Metrics!$B$6:$H$21,ROW($A11)-ROW($A$5),MATCH(C$5,Metrics!$B$5:$H$5,0)))=0,"",INDEX(Metrics!$B$6:$H$21,ROW($A11)-ROW($A$5),MATCH(C$5,Metrics!$B$5:$H$5,0))),"")</f>
        <v>Recruitment</v>
      </c>
      <c r="D11" s="188" t="str">
        <f>IFERROR(IF(LEN(INDEX(Metrics!$B$6:$H$21,ROW($A11)-ROW($A$5),MATCH(D$5,Metrics!$B$5:$H$5,0)))=0,"",INDEX(Metrics!$B$6:$H$21,ROW($A11)-ROW($A$5),MATCH(D$5,Metrics!$B$5:$H$5,0))),"")</f>
        <v/>
      </c>
      <c r="E11" s="42" t="str">
        <f>IFERROR(IF(LEN(INDEX(Metrics!$B$6:$H$21,ROW($A11)-ROW($A$5),MATCH(E$5,Metrics!$B$5:$H$5,0)))=0,"",INDEX(Metrics!$B$6:$H$21,ROW($A11)-ROW($A$5),MATCH(E$5,Metrics!$B$5:$H$5,0))),"")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72"/>
    </row>
    <row r="12" spans="1:17" x14ac:dyDescent="0.25">
      <c r="A12" s="3"/>
      <c r="B12" s="71">
        <f>IFERROR(IF(LEN(INDEX(Metrics!$B$6:$H$21,ROW($A12)-ROW($A$5),MATCH(B$5,Metrics!$B$5:$H$5,0)))=0,"",INDEX(Metrics!$B$6:$H$21,ROW($A12)-ROW($A$5),MATCH(B$5,Metrics!$B$5:$H$5,0))),"")</f>
        <v>201</v>
      </c>
      <c r="C12" s="188" t="str">
        <f>IFERROR(IF(LEN(INDEX(Metrics!$B$6:$H$21,ROW($A12)-ROW($A$5),MATCH(C$5,Metrics!$B$5:$H$5,0)))=0,"",INDEX(Metrics!$B$6:$H$21,ROW($A12)-ROW($A$5),MATCH(C$5,Metrics!$B$5:$H$5,0))),"")</f>
        <v>Training &amp; Development</v>
      </c>
      <c r="D12" s="188" t="str">
        <f>IFERROR(IF(LEN(INDEX(Metrics!$B$6:$H$21,ROW($A12)-ROW($A$5),MATCH(D$5,Metrics!$B$5:$H$5,0)))=0,"",INDEX(Metrics!$B$6:$H$21,ROW($A12)-ROW($A$5),MATCH(D$5,Metrics!$B$5:$H$5,0))),"")</f>
        <v>Training Hours</v>
      </c>
      <c r="E12" s="42" t="str">
        <f>IFERROR(IF(LEN(INDEX(Metrics!$B$6:$H$21,ROW($A12)-ROW($A$5),MATCH(E$5,Metrics!$B$5:$H$5,0)))=0,"",INDEX(Metrics!$B$6:$H$21,ROW($A12)-ROW($A$5),MATCH(E$5,Metrics!$B$5:$H$5,0))),"")</f>
        <v>Hours</v>
      </c>
      <c r="F12" s="207">
        <v>66.255501311999993</v>
      </c>
      <c r="G12" s="207">
        <v>53.66695606271999</v>
      </c>
      <c r="H12" s="207">
        <v>59.570321229619182</v>
      </c>
      <c r="I12" s="207">
        <v>57.187508380434409</v>
      </c>
      <c r="J12" s="207">
        <v>64.621884469890887</v>
      </c>
      <c r="K12" s="207">
        <v>52.343726420611617</v>
      </c>
      <c r="L12" s="207"/>
      <c r="M12" s="207"/>
      <c r="N12" s="207"/>
      <c r="O12" s="207"/>
      <c r="P12" s="207"/>
      <c r="Q12" s="208"/>
    </row>
    <row r="13" spans="1:17" x14ac:dyDescent="0.25">
      <c r="A13" s="3"/>
      <c r="B13" s="71">
        <f>IFERROR(IF(LEN(INDEX(Metrics!$B$6:$H$21,ROW($A13)-ROW($A$5),MATCH(B$5,Metrics!$B$5:$H$5,0)))=0,"",INDEX(Metrics!$B$6:$H$21,ROW($A13)-ROW($A$5),MATCH(B$5,Metrics!$B$5:$H$5,0))),"")</f>
        <v>202</v>
      </c>
      <c r="C13" s="188" t="str">
        <f>IFERROR(IF(LEN(INDEX(Metrics!$B$6:$H$21,ROW($A13)-ROW($A$5),MATCH(C$5,Metrics!$B$5:$H$5,0)))=0,"",INDEX(Metrics!$B$6:$H$21,ROW($A13)-ROW($A$5),MATCH(C$5,Metrics!$B$5:$H$5,0))),"")</f>
        <v>Training &amp; Development</v>
      </c>
      <c r="D13" s="188" t="str">
        <f>IFERROR(IF(LEN(INDEX(Metrics!$B$6:$H$21,ROW($A13)-ROW($A$5),MATCH(D$5,Metrics!$B$5:$H$5,0)))=0,"",INDEX(Metrics!$B$6:$H$21,ROW($A13)-ROW($A$5),MATCH(D$5,Metrics!$B$5:$H$5,0))),"")</f>
        <v>Productivity Change</v>
      </c>
      <c r="E13" s="42" t="str">
        <f>IFERROR(IF(LEN(INDEX(Metrics!$B$6:$H$21,ROW($A13)-ROW($A$5),MATCH(E$5,Metrics!$B$5:$H$5,0)))=0,"",INDEX(Metrics!$B$6:$H$21,ROW($A13)-ROW($A$5),MATCH(E$5,Metrics!$B$5:$H$5,0))),"")</f>
        <v>%</v>
      </c>
      <c r="F13" s="48">
        <v>0.30058493999999991</v>
      </c>
      <c r="G13" s="48">
        <v>0.28856154239999993</v>
      </c>
      <c r="H13" s="48">
        <v>0.3462738508799999</v>
      </c>
      <c r="I13" s="48">
        <v>0.37397575895039992</v>
      </c>
      <c r="J13" s="48">
        <v>0.30292036474982392</v>
      </c>
      <c r="K13" s="48">
        <v>0.30594956839732218</v>
      </c>
      <c r="L13" s="48"/>
      <c r="M13" s="48"/>
      <c r="N13" s="48"/>
      <c r="O13" s="48"/>
      <c r="P13" s="48"/>
      <c r="Q13" s="76"/>
    </row>
    <row r="14" spans="1:17" x14ac:dyDescent="0.25">
      <c r="A14" s="3"/>
      <c r="B14" s="71">
        <f>IFERROR(IF(LEN(INDEX(Metrics!$B$6:$H$21,ROW($A14)-ROW($A$5),MATCH(B$5,Metrics!$B$5:$H$5,0)))=0,"",INDEX(Metrics!$B$6:$H$21,ROW($A14)-ROW($A$5),MATCH(B$5,Metrics!$B$5:$H$5,0))),"")</f>
        <v>203</v>
      </c>
      <c r="C14" s="188" t="str">
        <f>IFERROR(IF(LEN(INDEX(Metrics!$B$6:$H$21,ROW($A14)-ROW($A$5),MATCH(C$5,Metrics!$B$5:$H$5,0)))=0,"",INDEX(Metrics!$B$6:$H$21,ROW($A14)-ROW($A$5),MATCH(C$5,Metrics!$B$5:$H$5,0))),"")</f>
        <v>Training &amp; Development</v>
      </c>
      <c r="D14" s="188" t="str">
        <f>IFERROR(IF(LEN(INDEX(Metrics!$B$6:$H$21,ROW($A14)-ROW($A$5),MATCH(D$5,Metrics!$B$5:$H$5,0)))=0,"",INDEX(Metrics!$B$6:$H$21,ROW($A14)-ROW($A$5),MATCH(D$5,Metrics!$B$5:$H$5,0))),"")</f>
        <v>Employee Satisfaction</v>
      </c>
      <c r="E14" s="42" t="str">
        <f>IFERROR(IF(LEN(INDEX(Metrics!$B$6:$H$21,ROW($A14)-ROW($A$5),MATCH(E$5,Metrics!$B$5:$H$5,0)))=0,"",INDEX(Metrics!$B$6:$H$21,ROW($A14)-ROW($A$5),MATCH(E$5,Metrics!$B$5:$H$5,0))),"")</f>
        <v>#</v>
      </c>
      <c r="F14" s="47">
        <v>6.2589342816000011</v>
      </c>
      <c r="G14" s="47">
        <v>7.3229531094720013</v>
      </c>
      <c r="H14" s="47">
        <v>8.6410846691769621</v>
      </c>
      <c r="I14" s="47">
        <v>9</v>
      </c>
      <c r="J14" s="47">
        <v>9.5</v>
      </c>
      <c r="K14" s="47">
        <v>9.5</v>
      </c>
      <c r="L14" s="47"/>
      <c r="M14" s="47"/>
      <c r="N14" s="47"/>
      <c r="O14" s="47"/>
      <c r="P14" s="47"/>
      <c r="Q14" s="75"/>
    </row>
    <row r="15" spans="1:17" x14ac:dyDescent="0.25">
      <c r="A15" s="3"/>
      <c r="B15" s="71">
        <f>IFERROR(IF(LEN(INDEX(Metrics!$B$6:$H$21,ROW($A15)-ROW($A$5),MATCH(B$5,Metrics!$B$5:$H$5,0)))=0,"",INDEX(Metrics!$B$6:$H$21,ROW($A15)-ROW($A$5),MATCH(B$5,Metrics!$B$5:$H$5,0))),"")</f>
        <v>204</v>
      </c>
      <c r="C15" s="188" t="str">
        <f>IFERROR(IF(LEN(INDEX(Metrics!$B$6:$H$21,ROW($A15)-ROW($A$5),MATCH(C$5,Metrics!$B$5:$H$5,0)))=0,"",INDEX(Metrics!$B$6:$H$21,ROW($A15)-ROW($A$5),MATCH(C$5,Metrics!$B$5:$H$5,0))),"")</f>
        <v>Training &amp; Development</v>
      </c>
      <c r="D15" s="188" t="str">
        <f>IFERROR(IF(LEN(INDEX(Metrics!$B$6:$H$21,ROW($A15)-ROW($A$5),MATCH(D$5,Metrics!$B$5:$H$5,0)))=0,"",INDEX(Metrics!$B$6:$H$21,ROW($A15)-ROW($A$5),MATCH(D$5,Metrics!$B$5:$H$5,0))),"")</f>
        <v/>
      </c>
      <c r="E15" s="42" t="str">
        <f>IFERROR(IF(LEN(INDEX(Metrics!$B$6:$H$21,ROW($A15)-ROW($A$5),MATCH(E$5,Metrics!$B$5:$H$5,0)))=0,"",INDEX(Metrics!$B$6:$H$21,ROW($A15)-ROW($A$5),MATCH(E$5,Metrics!$B$5:$H$5,0))),"")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04"/>
    </row>
    <row r="16" spans="1:17" x14ac:dyDescent="0.25">
      <c r="A16" s="3"/>
      <c r="B16" s="71">
        <f>IFERROR(IF(LEN(INDEX(Metrics!$B$6:$H$21,ROW($A16)-ROW($A$5),MATCH(B$5,Metrics!$B$5:$H$5,0)))=0,"",INDEX(Metrics!$B$6:$H$21,ROW($A16)-ROW($A$5),MATCH(B$5,Metrics!$B$5:$H$5,0))),"")</f>
        <v>205</v>
      </c>
      <c r="C16" s="188" t="str">
        <f>IFERROR(IF(LEN(INDEX(Metrics!$B$6:$H$21,ROW($A16)-ROW($A$5),MATCH(C$5,Metrics!$B$5:$H$5,0)))=0,"",INDEX(Metrics!$B$6:$H$21,ROW($A16)-ROW($A$5),MATCH(C$5,Metrics!$B$5:$H$5,0))),"")</f>
        <v>Training &amp; Development</v>
      </c>
      <c r="D16" s="188" t="str">
        <f>IFERROR(IF(LEN(INDEX(Metrics!$B$6:$H$21,ROW($A16)-ROW($A$5),MATCH(D$5,Metrics!$B$5:$H$5,0)))=0,"",INDEX(Metrics!$B$6:$H$21,ROW($A16)-ROW($A$5),MATCH(D$5,Metrics!$B$5:$H$5,0))),"")</f>
        <v/>
      </c>
      <c r="E16" s="42" t="str">
        <f>IFERROR(IF(LEN(INDEX(Metrics!$B$6:$H$21,ROW($A16)-ROW($A$5),MATCH(E$5,Metrics!$B$5:$H$5,0)))=0,"",INDEX(Metrics!$B$6:$H$21,ROW($A16)-ROW($A$5),MATCH(E$5,Metrics!$B$5:$H$5,0))),"")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204"/>
    </row>
    <row r="17" spans="1:17" x14ac:dyDescent="0.25">
      <c r="A17" s="3"/>
      <c r="B17" s="71">
        <f>IFERROR(IF(LEN(INDEX(Metrics!$B$6:$H$21,ROW($A17)-ROW($A$5),MATCH(B$5,Metrics!$B$5:$H$5,0)))=0,"",INDEX(Metrics!$B$6:$H$21,ROW($A17)-ROW($A$5),MATCH(B$5,Metrics!$B$5:$H$5,0))),"")</f>
        <v>301</v>
      </c>
      <c r="C17" s="188" t="str">
        <f>IFERROR(IF(LEN(INDEX(Metrics!$B$6:$H$21,ROW($A17)-ROW($A$5),MATCH(C$5,Metrics!$B$5:$H$5,0)))=0,"",INDEX(Metrics!$B$6:$H$21,ROW($A17)-ROW($A$5),MATCH(C$5,Metrics!$B$5:$H$5,0))),"")</f>
        <v>Performance &amp; Career Management</v>
      </c>
      <c r="D17" s="188" t="str">
        <f>IFERROR(IF(LEN(INDEX(Metrics!$B$6:$H$21,ROW($A17)-ROW($A$5),MATCH(D$5,Metrics!$B$5:$H$5,0)))=0,"",INDEX(Metrics!$B$6:$H$21,ROW($A17)-ROW($A$5),MATCH(D$5,Metrics!$B$5:$H$5,0))),"")</f>
        <v>Development Plan Execution</v>
      </c>
      <c r="E17" s="42" t="str">
        <f>IFERROR(IF(LEN(INDEX(Metrics!$B$6:$H$21,ROW($A17)-ROW($A$5),MATCH(E$5,Metrics!$B$5:$H$5,0)))=0,"",INDEX(Metrics!$B$6:$H$21,ROW($A17)-ROW($A$5),MATCH(E$5,Metrics!$B$5:$H$5,0))),"")</f>
        <v>%</v>
      </c>
      <c r="F17" s="45">
        <v>0.49135142784000002</v>
      </c>
      <c r="G17" s="45">
        <v>0.41764871366400003</v>
      </c>
      <c r="H17" s="45">
        <v>0.40094276511743998</v>
      </c>
      <c r="I17" s="45">
        <v>0.46509360753623036</v>
      </c>
      <c r="J17" s="45">
        <v>0.45579173538550577</v>
      </c>
      <c r="K17" s="45">
        <v>0.42388631390852033</v>
      </c>
      <c r="L17" s="45"/>
      <c r="M17" s="45"/>
      <c r="N17" s="45"/>
      <c r="O17" s="45"/>
      <c r="P17" s="45"/>
      <c r="Q17" s="73"/>
    </row>
    <row r="18" spans="1:17" x14ac:dyDescent="0.25">
      <c r="A18" s="3"/>
      <c r="B18" s="71">
        <f>IFERROR(IF(LEN(INDEX(Metrics!$B$6:$H$21,ROW($A18)-ROW($A$5),MATCH(B$5,Metrics!$B$5:$H$5,0)))=0,"",INDEX(Metrics!$B$6:$H$21,ROW($A18)-ROW($A$5),MATCH(B$5,Metrics!$B$5:$H$5,0))),"")</f>
        <v>302</v>
      </c>
      <c r="C18" s="188" t="str">
        <f>IFERROR(IF(LEN(INDEX(Metrics!$B$6:$H$21,ROW($A18)-ROW($A$5),MATCH(C$5,Metrics!$B$5:$H$5,0)))=0,"",INDEX(Metrics!$B$6:$H$21,ROW($A18)-ROW($A$5),MATCH(C$5,Metrics!$B$5:$H$5,0))),"")</f>
        <v>Performance &amp; Career Management</v>
      </c>
      <c r="D18" s="188" t="str">
        <f>IFERROR(IF(LEN(INDEX(Metrics!$B$6:$H$21,ROW($A18)-ROW($A$5),MATCH(D$5,Metrics!$B$5:$H$5,0)))=0,"",INDEX(Metrics!$B$6:$H$21,ROW($A18)-ROW($A$5),MATCH(D$5,Metrics!$B$5:$H$5,0))),"")</f>
        <v>Coaching Plan Participation</v>
      </c>
      <c r="E18" s="42" t="str">
        <f>IFERROR(IF(LEN(INDEX(Metrics!$B$6:$H$21,ROW($A18)-ROW($A$5),MATCH(E$5,Metrics!$B$5:$H$5,0)))=0,"",INDEX(Metrics!$B$6:$H$21,ROW($A18)-ROW($A$5),MATCH(E$5,Metrics!$B$5:$H$5,0))),"")</f>
        <v>%</v>
      </c>
      <c r="F18" s="45">
        <v>0.24317093270400003</v>
      </c>
      <c r="G18" s="45">
        <v>0.26505631664736007</v>
      </c>
      <c r="H18" s="45">
        <v>0.2756585693132545</v>
      </c>
      <c r="I18" s="45">
        <v>0.29219808347204979</v>
      </c>
      <c r="J18" s="45">
        <v>0.24252440928180133</v>
      </c>
      <c r="K18" s="45">
        <v>0.21342148016798518</v>
      </c>
      <c r="L18" s="45"/>
      <c r="M18" s="45"/>
      <c r="N18" s="45"/>
      <c r="O18" s="45"/>
      <c r="P18" s="45"/>
      <c r="Q18" s="73"/>
    </row>
    <row r="19" spans="1:17" x14ac:dyDescent="0.25">
      <c r="A19" s="3"/>
      <c r="B19" s="71">
        <f>IFERROR(IF(LEN(INDEX(Metrics!$B$6:$H$21,ROW($A19)-ROW($A$5),MATCH(B$5,Metrics!$B$5:$H$5,0)))=0,"",INDEX(Metrics!$B$6:$H$21,ROW($A19)-ROW($A$5),MATCH(B$5,Metrics!$B$5:$H$5,0))),"")</f>
        <v>303</v>
      </c>
      <c r="C19" s="188" t="str">
        <f>IFERROR(IF(LEN(INDEX(Metrics!$B$6:$H$21,ROW($A19)-ROW($A$5),MATCH(C$5,Metrics!$B$5:$H$5,0)))=0,"",INDEX(Metrics!$B$6:$H$21,ROW($A19)-ROW($A$5),MATCH(C$5,Metrics!$B$5:$H$5,0))),"")</f>
        <v>Performance &amp; Career Management</v>
      </c>
      <c r="D19" s="188" t="str">
        <f>IFERROR(IF(LEN(INDEX(Metrics!$B$6:$H$21,ROW($A19)-ROW($A$5),MATCH(D$5,Metrics!$B$5:$H$5,0)))=0,"",INDEX(Metrics!$B$6:$H$21,ROW($A19)-ROW($A$5),MATCH(D$5,Metrics!$B$5:$H$5,0))),"")</f>
        <v>Avg. Time at Same Function</v>
      </c>
      <c r="E19" s="42" t="str">
        <f>IFERROR(IF(LEN(INDEX(Metrics!$B$6:$H$21,ROW($A19)-ROW($A$5),MATCH(E$5,Metrics!$B$5:$H$5,0)))=0,"",INDEX(Metrics!$B$6:$H$21,ROW($A19)-ROW($A$5),MATCH(E$5,Metrics!$B$5:$H$5,0))),"")</f>
        <v>Months</v>
      </c>
      <c r="F19" s="46">
        <v>10.1971166976</v>
      </c>
      <c r="G19" s="46">
        <v>9.9931743636480004</v>
      </c>
      <c r="H19" s="46">
        <v>9.4935156454655996</v>
      </c>
      <c r="I19" s="46">
        <v>10.158061740648192</v>
      </c>
      <c r="J19" s="46">
        <v>11.681771001745421</v>
      </c>
      <c r="K19" s="46">
        <v>13.784489782059598</v>
      </c>
      <c r="L19" s="46"/>
      <c r="M19" s="46"/>
      <c r="N19" s="46"/>
      <c r="O19" s="46"/>
      <c r="P19" s="46"/>
      <c r="Q19" s="74"/>
    </row>
    <row r="20" spans="1:17" x14ac:dyDescent="0.25">
      <c r="A20" s="3"/>
      <c r="B20" s="71">
        <f>IFERROR(IF(LEN(INDEX(Metrics!$B$6:$H$21,ROW($A20)-ROW($A$5),MATCH(B$5,Metrics!$B$5:$H$5,0)))=0,"",INDEX(Metrics!$B$6:$H$21,ROW($A20)-ROW($A$5),MATCH(B$5,Metrics!$B$5:$H$5,0))),"")</f>
        <v>304</v>
      </c>
      <c r="C20" s="188" t="str">
        <f>IFERROR(IF(LEN(INDEX(Metrics!$B$6:$H$21,ROW($A20)-ROW($A$5),MATCH(C$5,Metrics!$B$5:$H$5,0)))=0,"",INDEX(Metrics!$B$6:$H$21,ROW($A20)-ROW($A$5),MATCH(C$5,Metrics!$B$5:$H$5,0))),"")</f>
        <v>Performance &amp; Career Management</v>
      </c>
      <c r="D20" s="188" t="str">
        <f>IFERROR(IF(LEN(INDEX(Metrics!$B$6:$H$21,ROW($A20)-ROW($A$5),MATCH(D$5,Metrics!$B$5:$H$5,0)))=0,"",INDEX(Metrics!$B$6:$H$21,ROW($A20)-ROW($A$5),MATCH(D$5,Metrics!$B$5:$H$5,0))),"")</f>
        <v/>
      </c>
      <c r="E20" s="42" t="str">
        <f>IFERROR(IF(LEN(INDEX(Metrics!$B$6:$H$21,ROW($A20)-ROW($A$5),MATCH(E$5,Metrics!$B$5:$H$5,0)))=0,"",INDEX(Metrics!$B$6:$H$21,ROW($A20)-ROW($A$5),MATCH(E$5,Metrics!$B$5:$H$5,0))),"")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72"/>
    </row>
    <row r="21" spans="1:17" x14ac:dyDescent="0.25">
      <c r="A21" s="3"/>
      <c r="B21" s="71">
        <f>IFERROR(IF(LEN(INDEX(Metrics!$B$6:$H$21,ROW($A21)-ROW($A$5),MATCH(B$5,Metrics!$B$5:$H$5,0)))=0,"",INDEX(Metrics!$B$6:$H$21,ROW($A21)-ROW($A$5),MATCH(B$5,Metrics!$B$5:$H$5,0))),"")</f>
        <v>305</v>
      </c>
      <c r="C21" s="188" t="str">
        <f>IFERROR(IF(LEN(INDEX(Metrics!$B$6:$H$21,ROW($A21)-ROW($A$5),MATCH(C$5,Metrics!$B$5:$H$5,0)))=0,"",INDEX(Metrics!$B$6:$H$21,ROW($A21)-ROW($A$5),MATCH(C$5,Metrics!$B$5:$H$5,0))),"")</f>
        <v>Performance &amp; Career Management</v>
      </c>
      <c r="D21" s="188" t="str">
        <f>IFERROR(IF(LEN(INDEX(Metrics!$B$6:$H$21,ROW($A21)-ROW($A$5),MATCH(D$5,Metrics!$B$5:$H$5,0)))=0,"",INDEX(Metrics!$B$6:$H$21,ROW($A21)-ROW($A$5),MATCH(D$5,Metrics!$B$5:$H$5,0))),"")</f>
        <v/>
      </c>
      <c r="E21" s="42" t="str">
        <f>IFERROR(IF(LEN(INDEX(Metrics!$B$6:$H$21,ROW($A21)-ROW($A$5),MATCH(E$5,Metrics!$B$5:$H$5,0)))=0,"",INDEX(Metrics!$B$6:$H$21,ROW($A21)-ROW($A$5),MATCH(E$5,Metrics!$B$5:$H$5,0))),"")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72"/>
    </row>
    <row r="22" spans="1:17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408</v>
      </c>
      <c r="C29" s="218" t="s">
        <v>127</v>
      </c>
      <c r="D29" s="221" t="s">
        <v>150</v>
      </c>
      <c r="E29" s="222" t="s">
        <v>150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409</v>
      </c>
      <c r="C30" s="218" t="s">
        <v>127</v>
      </c>
      <c r="D30" s="218" t="s">
        <v>150</v>
      </c>
      <c r="E30" s="219" t="s">
        <v>150</v>
      </c>
      <c r="F30" s="219"/>
      <c r="G30" s="219"/>
      <c r="H30" s="219"/>
      <c r="I30" s="219"/>
      <c r="J30" s="219"/>
      <c r="K30" s="219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504</v>
      </c>
      <c r="C34" s="218" t="s">
        <v>142</v>
      </c>
      <c r="D34" s="218" t="s">
        <v>150</v>
      </c>
      <c r="E34" s="219" t="s">
        <v>150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505</v>
      </c>
      <c r="C35" s="218" t="s">
        <v>142</v>
      </c>
      <c r="D35" s="218" t="s">
        <v>150</v>
      </c>
      <c r="E35" s="219" t="s">
        <v>150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/>
      <c r="C36" s="218"/>
      <c r="D36" s="218"/>
      <c r="E36" s="219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/>
      <c r="C37" s="218"/>
      <c r="D37" s="218"/>
      <c r="E37" s="219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/>
      <c r="C38" s="218"/>
      <c r="D38" s="218"/>
      <c r="E38" s="219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/>
      <c r="C39" s="218"/>
      <c r="D39" s="218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36"/>
    </row>
    <row r="40" spans="1:17" x14ac:dyDescent="0.25">
      <c r="A40" s="3"/>
      <c r="B40" s="217"/>
      <c r="C40" s="218"/>
      <c r="D40" s="218"/>
      <c r="E40" s="219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/>
      <c r="C41" s="218"/>
      <c r="D41" s="218"/>
      <c r="E41" s="219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36"/>
    </row>
    <row r="45" spans="1:17" x14ac:dyDescent="0.25">
      <c r="A45" s="3"/>
      <c r="B45" s="217"/>
      <c r="C45" s="218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36"/>
    </row>
    <row r="46" spans="1:17" x14ac:dyDescent="0.25">
      <c r="A46" s="3"/>
      <c r="B46" s="217"/>
      <c r="C46" s="218"/>
      <c r="D46" s="218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36"/>
    </row>
    <row r="47" spans="1:17" x14ac:dyDescent="0.25">
      <c r="A47" s="3"/>
      <c r="B47" s="217"/>
      <c r="C47" s="218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36"/>
    </row>
    <row r="48" spans="1:17" x14ac:dyDescent="0.25">
      <c r="A48" s="3"/>
      <c r="B48" s="217"/>
      <c r="C48" s="218"/>
      <c r="D48" s="218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36"/>
    </row>
    <row r="49" spans="1:17" x14ac:dyDescent="0.25">
      <c r="A49" s="3"/>
      <c r="B49" s="217"/>
      <c r="C49" s="218"/>
      <c r="D49" s="218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36"/>
    </row>
    <row r="50" spans="1:17" x14ac:dyDescent="0.25">
      <c r="A50" s="3"/>
      <c r="B50" s="217"/>
      <c r="C50" s="218"/>
      <c r="D50" s="218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36"/>
    </row>
    <row r="51" spans="1:17" x14ac:dyDescent="0.25">
      <c r="A51" s="3"/>
      <c r="B51" s="217"/>
      <c r="C51" s="218"/>
      <c r="D51" s="218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36"/>
    </row>
    <row r="52" spans="1:17" x14ac:dyDescent="0.25">
      <c r="A52" s="3"/>
      <c r="B52" s="217"/>
      <c r="C52" s="218"/>
      <c r="D52" s="218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36"/>
    </row>
    <row r="53" spans="1:17" x14ac:dyDescent="0.25">
      <c r="A53" s="3"/>
      <c r="B53" s="217"/>
      <c r="C53" s="218"/>
      <c r="D53" s="218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36"/>
    </row>
    <row r="54" spans="1:17" x14ac:dyDescent="0.25">
      <c r="A54" s="3"/>
      <c r="B54" s="217"/>
      <c r="C54" s="218"/>
      <c r="D54" s="218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36"/>
    </row>
    <row r="55" spans="1:17" x14ac:dyDescent="0.25">
      <c r="A55" s="3"/>
      <c r="B55" s="217"/>
      <c r="C55" s="218"/>
      <c r="D55" s="218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36"/>
    </row>
    <row r="56" spans="1:17" x14ac:dyDescent="0.25">
      <c r="B56" s="217"/>
      <c r="C56" s="218"/>
      <c r="D56" s="218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36"/>
    </row>
    <row r="57" spans="1:17" x14ac:dyDescent="0.25">
      <c r="B57" s="217"/>
      <c r="C57" s="218"/>
      <c r="D57" s="218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36"/>
    </row>
    <row r="58" spans="1:17" x14ac:dyDescent="0.25">
      <c r="B58" s="217"/>
      <c r="C58" s="218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36"/>
    </row>
    <row r="59" spans="1:17" x14ac:dyDescent="0.25">
      <c r="B59" s="217"/>
      <c r="C59" s="218"/>
      <c r="D59" s="218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36"/>
    </row>
    <row r="60" spans="1:17" x14ac:dyDescent="0.25">
      <c r="B60" s="217"/>
      <c r="C60" s="218"/>
      <c r="D60" s="218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36"/>
    </row>
    <row r="61" spans="1:17" x14ac:dyDescent="0.25">
      <c r="B61" s="217"/>
      <c r="C61" s="218"/>
      <c r="D61" s="218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36"/>
    </row>
    <row r="62" spans="1:17" x14ac:dyDescent="0.25">
      <c r="B62" s="217"/>
      <c r="C62" s="218"/>
      <c r="D62" s="218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36"/>
    </row>
    <row r="63" spans="1:17" x14ac:dyDescent="0.25">
      <c r="B63" s="217"/>
      <c r="C63" s="218"/>
      <c r="D63" s="218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36"/>
    </row>
    <row r="64" spans="1:17" x14ac:dyDescent="0.25">
      <c r="B64" s="217"/>
      <c r="C64" s="218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36"/>
    </row>
    <row r="65" spans="2:17" x14ac:dyDescent="0.25">
      <c r="B65" s="217"/>
      <c r="C65" s="218"/>
      <c r="D65" s="218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36"/>
    </row>
    <row r="66" spans="2:17" x14ac:dyDescent="0.25">
      <c r="B66" s="217"/>
      <c r="C66" s="218"/>
      <c r="D66" s="218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36"/>
    </row>
    <row r="67" spans="2:17" x14ac:dyDescent="0.25">
      <c r="B67" s="217"/>
      <c r="C67" s="218"/>
      <c r="D67" s="218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36"/>
    </row>
    <row r="68" spans="2:17" x14ac:dyDescent="0.25">
      <c r="B68" s="217"/>
      <c r="C68" s="218"/>
      <c r="D68" s="218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36"/>
    </row>
    <row r="69" spans="2:17" x14ac:dyDescent="0.25">
      <c r="B69" s="217"/>
      <c r="C69" s="218"/>
      <c r="D69" s="218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36"/>
    </row>
    <row r="70" spans="2:17" x14ac:dyDescent="0.25">
      <c r="B70" s="224"/>
      <c r="C70" s="225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37"/>
    </row>
  </sheetData>
  <sheetProtection algorithmName="SHA-512" hashValue="gDekDAGs7jHBPb5lsipJ0GZMrG2wwZHCmapioHUVpk25Vgo9jAQLpnCwJWJOunajloXVjuk94bhLvcfuSYxnwg==" saltValue="GIgY352w4tcT+6ycpOGddw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126" customFormat="1" ht="24" customHeight="1" x14ac:dyDescent="0.25">
      <c r="B3" s="97"/>
      <c r="C3" s="106" t="s">
        <v>82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6" t="s">
        <v>0</v>
      </c>
      <c r="C5" s="177" t="s">
        <v>11</v>
      </c>
      <c r="D5" s="177" t="s">
        <v>7</v>
      </c>
      <c r="E5" s="177" t="s">
        <v>1</v>
      </c>
      <c r="F5" s="78" t="str">
        <f>IFERROR(INDEX(Calc!$I$7:$I$18,COLUMN(PY_Actual!F4)-COLUMN(PY_Actual!$E$4)),"")</f>
        <v>Jan 2021</v>
      </c>
      <c r="G5" s="78" t="str">
        <f>IFERROR(INDEX(Calc!$I$7:$I$18,COLUMN(PY_Actual!G4)-COLUMN(PY_Actual!$E$4)),"")</f>
        <v>Feb 2021</v>
      </c>
      <c r="H5" s="78" t="str">
        <f>IFERROR(INDEX(Calc!$I$7:$I$18,COLUMN(PY_Actual!H4)-COLUMN(PY_Actual!$E$4)),"")</f>
        <v>Mar 2021</v>
      </c>
      <c r="I5" s="78" t="str">
        <f>IFERROR(INDEX(Calc!$I$7:$I$18,COLUMN(PY_Actual!I4)-COLUMN(PY_Actual!$E$4)),"")</f>
        <v>Apr 2021</v>
      </c>
      <c r="J5" s="78" t="str">
        <f>IFERROR(INDEX(Calc!$I$7:$I$18,COLUMN(PY_Actual!J4)-COLUMN(PY_Actual!$E$4)),"")</f>
        <v>May 2021</v>
      </c>
      <c r="K5" s="78" t="str">
        <f>IFERROR(INDEX(Calc!$I$7:$I$18,COLUMN(PY_Actual!K4)-COLUMN(PY_Actual!$E$4)),"")</f>
        <v>Jun 2021</v>
      </c>
      <c r="L5" s="78" t="str">
        <f>IFERROR(INDEX(Calc!$I$7:$I$18,COLUMN(PY_Actual!L4)-COLUMN(PY_Actual!$E$4)),"")</f>
        <v>Jul 2021</v>
      </c>
      <c r="M5" s="78" t="str">
        <f>IFERROR(INDEX(Calc!$I$7:$I$18,COLUMN(PY_Actual!M4)-COLUMN(PY_Actual!$E$4)),"")</f>
        <v>Aug 2021</v>
      </c>
      <c r="N5" s="78" t="str">
        <f>IFERROR(INDEX(Calc!$I$7:$I$18,COLUMN(PY_Actual!N4)-COLUMN(PY_Actual!$E$4)),"")</f>
        <v>Sep 2021</v>
      </c>
      <c r="O5" s="78" t="str">
        <f>IFERROR(INDEX(Calc!$I$7:$I$18,COLUMN(PY_Actual!O4)-COLUMN(PY_Actual!$E$4)),"")</f>
        <v>Oct 2021</v>
      </c>
      <c r="P5" s="78" t="str">
        <f>IFERROR(INDEX(Calc!$I$7:$I$18,COLUMN(PY_Actual!P4)-COLUMN(PY_Actual!$E$4)),"")</f>
        <v>Nov 2021</v>
      </c>
      <c r="Q5" s="79" t="str">
        <f>IFERROR(INDEX(Calc!$I$7:$I$18,COLUMN(PY_Actual!Q4)-COLUMN(PY_Actual!$E$4)),"")</f>
        <v>Dec 2021</v>
      </c>
    </row>
    <row r="6" spans="1:17" x14ac:dyDescent="0.25">
      <c r="A6" s="3"/>
      <c r="B6" s="77">
        <f>IFERROR(IF(LEN(INDEX(Metrics!$B$6:$H$21,ROW($A6)-ROW($A$5),MATCH(B$5,Metrics!$B$5:$H$5,0)))=0,"",INDEX(Metrics!$B$6:$H$21,ROW($A6)-ROW($A$5),MATCH(B$5,Metrics!$B$5:$H$5,0))),"")</f>
        <v>101</v>
      </c>
      <c r="C6" s="187" t="str">
        <f>IFERROR(IF(LEN(INDEX(Metrics!$B$6:$H$21,ROW($A6)-ROW($A$5),MATCH(C$5,Metrics!$B$5:$H$5,0)))=0,"",INDEX(Metrics!$B$6:$H$21,ROW($A6)-ROW($A$5),MATCH(C$5,Metrics!$B$5:$H$5,0))),"")</f>
        <v>Recruitment</v>
      </c>
      <c r="D6" s="187" t="str">
        <f>IFERROR(IF(LEN(INDEX(Metrics!$B$6:$H$21,ROW($A6)-ROW($A$5),MATCH(D$5,Metrics!$B$5:$H$5,0)))=0,"",INDEX(Metrics!$B$6:$H$21,ROW($A6)-ROW($A$5),MATCH(D$5,Metrics!$B$5:$H$5,0))),"")</f>
        <v>Avg. Recruiting Time</v>
      </c>
      <c r="E6" s="41" t="str">
        <f>IFERROR(IF(LEN(INDEX(Metrics!$B$6:$H$21,ROW($A6)-ROW($A$5),MATCH(E$5,Metrics!$B$5:$H$5,0)))=0,"",INDEX(Metrics!$B$6:$H$21,ROW($A6)-ROW($A$5),MATCH(E$5,Metrics!$B$5:$H$5,0))),"")</f>
        <v>Days</v>
      </c>
      <c r="F6" s="205">
        <v>17.383828769999997</v>
      </c>
      <c r="G6" s="205">
        <v>16.166960756099996</v>
      </c>
      <c r="H6" s="205">
        <v>18.753674477075997</v>
      </c>
      <c r="I6" s="205">
        <v>19.316284711388278</v>
      </c>
      <c r="J6" s="205">
        <v>19.123121864274395</v>
      </c>
      <c r="K6" s="205">
        <v>15.489728710062261</v>
      </c>
      <c r="L6" s="205"/>
      <c r="M6" s="205"/>
      <c r="N6" s="205"/>
      <c r="O6" s="205"/>
      <c r="P6" s="205"/>
      <c r="Q6" s="206"/>
    </row>
    <row r="7" spans="1:17" x14ac:dyDescent="0.25">
      <c r="A7" s="3"/>
      <c r="B7" s="71">
        <f>IFERROR(IF(LEN(INDEX(Metrics!$B$6:$H$21,ROW($A7)-ROW($A$5),MATCH(B$5,Metrics!$B$5:$H$5,0)))=0,"",INDEX(Metrics!$B$6:$H$21,ROW($A7)-ROW($A$5),MATCH(B$5,Metrics!$B$5:$H$5,0))),"")</f>
        <v>102</v>
      </c>
      <c r="C7" s="188" t="str">
        <f>IFERROR(IF(LEN(INDEX(Metrics!$B$6:$H$21,ROW($A7)-ROW($A$5),MATCH(C$5,Metrics!$B$5:$H$5,0)))=0,"",INDEX(Metrics!$B$6:$H$21,ROW($A7)-ROW($A$5),MATCH(C$5,Metrics!$B$5:$H$5,0))),"")</f>
        <v>Recruitment</v>
      </c>
      <c r="D7" s="188" t="str">
        <f>IFERROR(IF(LEN(INDEX(Metrics!$B$6:$H$21,ROW($A7)-ROW($A$5),MATCH(D$5,Metrics!$B$5:$H$5,0)))=0,"",INDEX(Metrics!$B$6:$H$21,ROW($A7)-ROW($A$5),MATCH(D$5,Metrics!$B$5:$H$5,0))),"")</f>
        <v>Avg. New Hires Performance</v>
      </c>
      <c r="E7" s="42" t="str">
        <f>IFERROR(IF(LEN(INDEX(Metrics!$B$6:$H$21,ROW($A7)-ROW($A$5),MATCH(E$5,Metrics!$B$5:$H$5,0)))=0,"",INDEX(Metrics!$B$6:$H$21,ROW($A7)-ROW($A$5),MATCH(E$5,Metrics!$B$5:$H$5,0))),"")</f>
        <v>#</v>
      </c>
      <c r="F7" s="207">
        <v>5.4430199208000003</v>
      </c>
      <c r="G7" s="207">
        <v>5.6063105184239994</v>
      </c>
      <c r="H7" s="207">
        <v>5.6623736236082394</v>
      </c>
      <c r="I7" s="207">
        <v>5.7756210960804033</v>
      </c>
      <c r="J7" s="207">
        <v>6.4109394166492475</v>
      </c>
      <c r="K7" s="207">
        <v>5.1928609274858903</v>
      </c>
      <c r="L7" s="207"/>
      <c r="M7" s="207"/>
      <c r="N7" s="207"/>
      <c r="O7" s="207"/>
      <c r="P7" s="207"/>
      <c r="Q7" s="208"/>
    </row>
    <row r="8" spans="1:17" x14ac:dyDescent="0.25">
      <c r="A8" s="3"/>
      <c r="B8" s="71">
        <f>IFERROR(IF(LEN(INDEX(Metrics!$B$6:$H$21,ROW($A8)-ROW($A$5),MATCH(B$5,Metrics!$B$5:$H$5,0)))=0,"",INDEX(Metrics!$B$6:$H$21,ROW($A8)-ROW($A$5),MATCH(B$5,Metrics!$B$5:$H$5,0))),"")</f>
        <v>103</v>
      </c>
      <c r="C8" s="188" t="str">
        <f>IFERROR(IF(LEN(INDEX(Metrics!$B$6:$H$21,ROW($A8)-ROW($A$5),MATCH(C$5,Metrics!$B$5:$H$5,0)))=0,"",INDEX(Metrics!$B$6:$H$21,ROW($A8)-ROW($A$5),MATCH(C$5,Metrics!$B$5:$H$5,0))),"")</f>
        <v>Recruitment</v>
      </c>
      <c r="D8" s="188" t="str">
        <f>IFERROR(IF(LEN(INDEX(Metrics!$B$6:$H$21,ROW($A8)-ROW($A$5),MATCH(D$5,Metrics!$B$5:$H$5,0)))=0,"",INDEX(Metrics!$B$6:$H$21,ROW($A8)-ROW($A$5),MATCH(D$5,Metrics!$B$5:$H$5,0))),"")</f>
        <v>Avg. Length of Placement</v>
      </c>
      <c r="E8" s="42" t="str">
        <f>IFERROR(IF(LEN(INDEX(Metrics!$B$6:$H$21,ROW($A8)-ROW($A$5),MATCH(E$5,Metrics!$B$5:$H$5,0)))=0,"",INDEX(Metrics!$B$6:$H$21,ROW($A8)-ROW($A$5),MATCH(E$5,Metrics!$B$5:$H$5,0))),"")</f>
        <v>Months</v>
      </c>
      <c r="F8" s="46">
        <v>20.438024115599998</v>
      </c>
      <c r="G8" s="46">
        <v>20.029263633287997</v>
      </c>
      <c r="H8" s="46">
        <v>20.429848905953758</v>
      </c>
      <c r="I8" s="46">
        <v>21.247042862191908</v>
      </c>
      <c r="J8" s="46">
        <v>17.210104718375447</v>
      </c>
      <c r="K8" s="46">
        <v>15.661195293721658</v>
      </c>
      <c r="L8" s="46"/>
      <c r="M8" s="46"/>
      <c r="N8" s="46"/>
      <c r="O8" s="46"/>
      <c r="P8" s="46"/>
      <c r="Q8" s="74"/>
    </row>
    <row r="9" spans="1:17" x14ac:dyDescent="0.25">
      <c r="A9" s="3"/>
      <c r="B9" s="71">
        <f>IFERROR(IF(LEN(INDEX(Metrics!$B$6:$H$21,ROW($A9)-ROW($A$5),MATCH(B$5,Metrics!$B$5:$H$5,0)))=0,"",INDEX(Metrics!$B$6:$H$21,ROW($A9)-ROW($A$5),MATCH(B$5,Metrics!$B$5:$H$5,0))),"")</f>
        <v>104</v>
      </c>
      <c r="C9" s="188" t="str">
        <f>IFERROR(IF(LEN(INDEX(Metrics!$B$6:$H$21,ROW($A9)-ROW($A$5),MATCH(C$5,Metrics!$B$5:$H$5,0)))=0,"",INDEX(Metrics!$B$6:$H$21,ROW($A9)-ROW($A$5),MATCH(C$5,Metrics!$B$5:$H$5,0))),"")</f>
        <v>Recruitment</v>
      </c>
      <c r="D9" s="188" t="str">
        <f>IFERROR(IF(LEN(INDEX(Metrics!$B$6:$H$21,ROW($A9)-ROW($A$5),MATCH(D$5,Metrics!$B$5:$H$5,0)))=0,"",INDEX(Metrics!$B$6:$H$21,ROW($A9)-ROW($A$5),MATCH(D$5,Metrics!$B$5:$H$5,0))),"")</f>
        <v>Diversity</v>
      </c>
      <c r="E9" s="42" t="str">
        <f>IFERROR(IF(LEN(INDEX(Metrics!$B$6:$H$21,ROW($A9)-ROW($A$5),MATCH(E$5,Metrics!$B$5:$H$5,0)))=0,"",INDEX(Metrics!$B$6:$H$21,ROW($A9)-ROW($A$5),MATCH(E$5,Metrics!$B$5:$H$5,0))),"")</f>
        <v>%</v>
      </c>
      <c r="F9" s="45">
        <v>0.211157572288</v>
      </c>
      <c r="G9" s="45">
        <v>0.20693442084224001</v>
      </c>
      <c r="H9" s="45">
        <v>0.23590523976015362</v>
      </c>
      <c r="I9" s="45">
        <v>0.25005955414576286</v>
      </c>
      <c r="J9" s="45">
        <v>0.28256729618471205</v>
      </c>
      <c r="K9" s="45">
        <v>0.24300787471885235</v>
      </c>
      <c r="L9" s="45"/>
      <c r="M9" s="45"/>
      <c r="N9" s="45"/>
      <c r="O9" s="45"/>
      <c r="P9" s="45"/>
      <c r="Q9" s="73"/>
    </row>
    <row r="10" spans="1:17" x14ac:dyDescent="0.25">
      <c r="A10" s="3"/>
      <c r="B10" s="71">
        <f>IFERROR(IF(LEN(INDEX(Metrics!$B$6:$H$21,ROW($A10)-ROW($A$5),MATCH(B$5,Metrics!$B$5:$H$5,0)))=0,"",INDEX(Metrics!$B$6:$H$21,ROW($A10)-ROW($A$5),MATCH(B$5,Metrics!$B$5:$H$5,0))),"")</f>
        <v>105</v>
      </c>
      <c r="C10" s="188" t="str">
        <f>IFERROR(IF(LEN(INDEX(Metrics!$B$6:$H$21,ROW($A10)-ROW($A$5),MATCH(C$5,Metrics!$B$5:$H$5,0)))=0,"",INDEX(Metrics!$B$6:$H$21,ROW($A10)-ROW($A$5),MATCH(C$5,Metrics!$B$5:$H$5,0))),"")</f>
        <v>Recruitment</v>
      </c>
      <c r="D10" s="188" t="str">
        <f>IFERROR(IF(LEN(INDEX(Metrics!$B$6:$H$21,ROW($A10)-ROW($A$5),MATCH(D$5,Metrics!$B$5:$H$5,0)))=0,"",INDEX(Metrics!$B$6:$H$21,ROW($A10)-ROW($A$5),MATCH(D$5,Metrics!$B$5:$H$5,0))),"")</f>
        <v/>
      </c>
      <c r="E10" s="42" t="str">
        <f>IFERROR(IF(LEN(INDEX(Metrics!$B$6:$H$21,ROW($A10)-ROW($A$5),MATCH(E$5,Metrics!$B$5:$H$5,0)))=0,"",INDEX(Metrics!$B$6:$H$21,ROW($A10)-ROW($A$5),MATCH(E$5,Metrics!$B$5:$H$5,0))),"")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204"/>
    </row>
    <row r="11" spans="1:17" x14ac:dyDescent="0.25">
      <c r="A11" s="3"/>
      <c r="B11" s="71">
        <f>IFERROR(IF(LEN(INDEX(Metrics!$B$6:$H$21,ROW($A11)-ROW($A$5),MATCH(B$5,Metrics!$B$5:$H$5,0)))=0,"",INDEX(Metrics!$B$6:$H$21,ROW($A11)-ROW($A$5),MATCH(B$5,Metrics!$B$5:$H$5,0))),"")</f>
        <v>106</v>
      </c>
      <c r="C11" s="188" t="str">
        <f>IFERROR(IF(LEN(INDEX(Metrics!$B$6:$H$21,ROW($A11)-ROW($A$5),MATCH(C$5,Metrics!$B$5:$H$5,0)))=0,"",INDEX(Metrics!$B$6:$H$21,ROW($A11)-ROW($A$5),MATCH(C$5,Metrics!$B$5:$H$5,0))),"")</f>
        <v>Recruitment</v>
      </c>
      <c r="D11" s="188" t="str">
        <f>IFERROR(IF(LEN(INDEX(Metrics!$B$6:$H$21,ROW($A11)-ROW($A$5),MATCH(D$5,Metrics!$B$5:$H$5,0)))=0,"",INDEX(Metrics!$B$6:$H$21,ROW($A11)-ROW($A$5),MATCH(D$5,Metrics!$B$5:$H$5,0))),"")</f>
        <v/>
      </c>
      <c r="E11" s="42" t="str">
        <f>IFERROR(IF(LEN(INDEX(Metrics!$B$6:$H$21,ROW($A11)-ROW($A$5),MATCH(E$5,Metrics!$B$5:$H$5,0)))=0,"",INDEX(Metrics!$B$6:$H$21,ROW($A11)-ROW($A$5),MATCH(E$5,Metrics!$B$5:$H$5,0))),"")</f>
        <v/>
      </c>
      <c r="F11" s="43"/>
      <c r="G11" s="43"/>
      <c r="H11" s="43"/>
      <c r="I11" s="43"/>
      <c r="J11" s="43"/>
      <c r="K11" s="43"/>
      <c r="L11" s="44"/>
      <c r="M11" s="44"/>
      <c r="N11" s="44"/>
      <c r="O11" s="44"/>
      <c r="P11" s="44"/>
      <c r="Q11" s="72"/>
    </row>
    <row r="12" spans="1:17" x14ac:dyDescent="0.25">
      <c r="A12" s="3"/>
      <c r="B12" s="71">
        <f>IFERROR(IF(LEN(INDEX(Metrics!$B$6:$H$21,ROW($A12)-ROW($A$5),MATCH(B$5,Metrics!$B$5:$H$5,0)))=0,"",INDEX(Metrics!$B$6:$H$21,ROW($A12)-ROW($A$5),MATCH(B$5,Metrics!$B$5:$H$5,0))),"")</f>
        <v>201</v>
      </c>
      <c r="C12" s="188" t="str">
        <f>IFERROR(IF(LEN(INDEX(Metrics!$B$6:$H$21,ROW($A12)-ROW($A$5),MATCH(C$5,Metrics!$B$5:$H$5,0)))=0,"",INDEX(Metrics!$B$6:$H$21,ROW($A12)-ROW($A$5),MATCH(C$5,Metrics!$B$5:$H$5,0))),"")</f>
        <v>Training &amp; Development</v>
      </c>
      <c r="D12" s="188" t="str">
        <f>IFERROR(IF(LEN(INDEX(Metrics!$B$6:$H$21,ROW($A12)-ROW($A$5),MATCH(D$5,Metrics!$B$5:$H$5,0)))=0,"",INDEX(Metrics!$B$6:$H$21,ROW($A12)-ROW($A$5),MATCH(D$5,Metrics!$B$5:$H$5,0))),"")</f>
        <v>Training Hours</v>
      </c>
      <c r="E12" s="42" t="str">
        <f>IFERROR(IF(LEN(INDEX(Metrics!$B$6:$H$21,ROW($A12)-ROW($A$5),MATCH(E$5,Metrics!$B$5:$H$5,0)))=0,"",INDEX(Metrics!$B$6:$H$21,ROW($A12)-ROW($A$5),MATCH(E$5,Metrics!$B$5:$H$5,0))),"")</f>
        <v>Hours</v>
      </c>
      <c r="F12" s="207">
        <v>30.623356108800003</v>
      </c>
      <c r="G12" s="207">
        <v>29.398421864448</v>
      </c>
      <c r="H12" s="207">
        <v>26.458579678003204</v>
      </c>
      <c r="I12" s="207">
        <v>22.754378523082757</v>
      </c>
      <c r="J12" s="207">
        <v>22.071747167390271</v>
      </c>
      <c r="K12" s="207">
        <v>18.981702563955633</v>
      </c>
      <c r="L12" s="207"/>
      <c r="M12" s="207"/>
      <c r="N12" s="207"/>
      <c r="O12" s="207"/>
      <c r="P12" s="207"/>
      <c r="Q12" s="208"/>
    </row>
    <row r="13" spans="1:17" x14ac:dyDescent="0.25">
      <c r="A13" s="3"/>
      <c r="B13" s="71">
        <f>IFERROR(IF(LEN(INDEX(Metrics!$B$6:$H$21,ROW($A13)-ROW($A$5),MATCH(B$5,Metrics!$B$5:$H$5,0)))=0,"",INDEX(Metrics!$B$6:$H$21,ROW($A13)-ROW($A$5),MATCH(B$5,Metrics!$B$5:$H$5,0))),"")</f>
        <v>202</v>
      </c>
      <c r="C13" s="188" t="str">
        <f>IFERROR(IF(LEN(INDEX(Metrics!$B$6:$H$21,ROW($A13)-ROW($A$5),MATCH(C$5,Metrics!$B$5:$H$5,0)))=0,"",INDEX(Metrics!$B$6:$H$21,ROW($A13)-ROW($A$5),MATCH(C$5,Metrics!$B$5:$H$5,0))),"")</f>
        <v>Training &amp; Development</v>
      </c>
      <c r="D13" s="188" t="str">
        <f>IFERROR(IF(LEN(INDEX(Metrics!$B$6:$H$21,ROW($A13)-ROW($A$5),MATCH(D$5,Metrics!$B$5:$H$5,0)))=0,"",INDEX(Metrics!$B$6:$H$21,ROW($A13)-ROW($A$5),MATCH(D$5,Metrics!$B$5:$H$5,0))),"")</f>
        <v>Productivity Change</v>
      </c>
      <c r="E13" s="42" t="str">
        <f>IFERROR(IF(LEN(INDEX(Metrics!$B$6:$H$21,ROW($A13)-ROW($A$5),MATCH(E$5,Metrics!$B$5:$H$5,0)))=0,"",INDEX(Metrics!$B$6:$H$21,ROW($A13)-ROW($A$5),MATCH(E$5,Metrics!$B$5:$H$5,0))),"")</f>
        <v>%</v>
      </c>
      <c r="F13" s="48">
        <v>0.19336968000000002</v>
      </c>
      <c r="G13" s="48">
        <v>0.17790010560000002</v>
      </c>
      <c r="H13" s="48">
        <v>0.17967910665600001</v>
      </c>
      <c r="I13" s="48">
        <v>0.14554007639136002</v>
      </c>
      <c r="J13" s="48">
        <v>0.12079826340482881</v>
      </c>
      <c r="K13" s="48">
        <v>0.13046212447721511</v>
      </c>
      <c r="L13" s="48"/>
      <c r="M13" s="48"/>
      <c r="N13" s="48"/>
      <c r="O13" s="48"/>
      <c r="P13" s="48"/>
      <c r="Q13" s="76"/>
    </row>
    <row r="14" spans="1:17" x14ac:dyDescent="0.25">
      <c r="A14" s="3"/>
      <c r="B14" s="71">
        <f>IFERROR(IF(LEN(INDEX(Metrics!$B$6:$H$21,ROW($A14)-ROW($A$5),MATCH(B$5,Metrics!$B$5:$H$5,0)))=0,"",INDEX(Metrics!$B$6:$H$21,ROW($A14)-ROW($A$5),MATCH(B$5,Metrics!$B$5:$H$5,0))),"")</f>
        <v>203</v>
      </c>
      <c r="C14" s="188" t="str">
        <f>IFERROR(IF(LEN(INDEX(Metrics!$B$6:$H$21,ROW($A14)-ROW($A$5),MATCH(C$5,Metrics!$B$5:$H$5,0)))=0,"",INDEX(Metrics!$B$6:$H$21,ROW($A14)-ROW($A$5),MATCH(C$5,Metrics!$B$5:$H$5,0))),"")</f>
        <v>Training &amp; Development</v>
      </c>
      <c r="D14" s="188" t="str">
        <f>IFERROR(IF(LEN(INDEX(Metrics!$B$6:$H$21,ROW($A14)-ROW($A$5),MATCH(D$5,Metrics!$B$5:$H$5,0)))=0,"",INDEX(Metrics!$B$6:$H$21,ROW($A14)-ROW($A$5),MATCH(D$5,Metrics!$B$5:$H$5,0))),"")</f>
        <v>Employee Satisfaction</v>
      </c>
      <c r="E14" s="42" t="str">
        <f>IFERROR(IF(LEN(INDEX(Metrics!$B$6:$H$21,ROW($A14)-ROW($A$5),MATCH(E$5,Metrics!$B$5:$H$5,0)))=0,"",INDEX(Metrics!$B$6:$H$21,ROW($A14)-ROW($A$5),MATCH(E$5,Metrics!$B$5:$H$5,0))),"")</f>
        <v>#</v>
      </c>
      <c r="F14" s="47">
        <v>6.2236478303999991</v>
      </c>
      <c r="G14" s="47">
        <v>5.7879924822719993</v>
      </c>
      <c r="H14" s="47">
        <v>6.1352720312083191</v>
      </c>
      <c r="I14" s="47">
        <v>7.1782682765137338</v>
      </c>
      <c r="J14" s="47">
        <v>5.7426146212109872</v>
      </c>
      <c r="K14" s="47">
        <v>4.5940916969687899</v>
      </c>
      <c r="L14" s="47"/>
      <c r="M14" s="47"/>
      <c r="N14" s="47"/>
      <c r="O14" s="47"/>
      <c r="P14" s="47"/>
      <c r="Q14" s="75"/>
    </row>
    <row r="15" spans="1:17" x14ac:dyDescent="0.25">
      <c r="A15" s="3"/>
      <c r="B15" s="71">
        <f>IFERROR(IF(LEN(INDEX(Metrics!$B$6:$H$21,ROW($A15)-ROW($A$5),MATCH(B$5,Metrics!$B$5:$H$5,0)))=0,"",INDEX(Metrics!$B$6:$H$21,ROW($A15)-ROW($A$5),MATCH(B$5,Metrics!$B$5:$H$5,0))),"")</f>
        <v>204</v>
      </c>
      <c r="C15" s="188" t="str">
        <f>IFERROR(IF(LEN(INDEX(Metrics!$B$6:$H$21,ROW($A15)-ROW($A$5),MATCH(C$5,Metrics!$B$5:$H$5,0)))=0,"",INDEX(Metrics!$B$6:$H$21,ROW($A15)-ROW($A$5),MATCH(C$5,Metrics!$B$5:$H$5,0))),"")</f>
        <v>Training &amp; Development</v>
      </c>
      <c r="D15" s="188" t="str">
        <f>IFERROR(IF(LEN(INDEX(Metrics!$B$6:$H$21,ROW($A15)-ROW($A$5),MATCH(D$5,Metrics!$B$5:$H$5,0)))=0,"",INDEX(Metrics!$B$6:$H$21,ROW($A15)-ROW($A$5),MATCH(D$5,Metrics!$B$5:$H$5,0))),"")</f>
        <v/>
      </c>
      <c r="E15" s="42" t="str">
        <f>IFERROR(IF(LEN(INDEX(Metrics!$B$6:$H$21,ROW($A15)-ROW($A$5),MATCH(E$5,Metrics!$B$5:$H$5,0)))=0,"",INDEX(Metrics!$B$6:$H$21,ROW($A15)-ROW($A$5),MATCH(E$5,Metrics!$B$5:$H$5,0))),"")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04"/>
    </row>
    <row r="16" spans="1:17" x14ac:dyDescent="0.25">
      <c r="A16" s="3"/>
      <c r="B16" s="71">
        <f>IFERROR(IF(LEN(INDEX(Metrics!$B$6:$H$21,ROW($A16)-ROW($A$5),MATCH(B$5,Metrics!$B$5:$H$5,0)))=0,"",INDEX(Metrics!$B$6:$H$21,ROW($A16)-ROW($A$5),MATCH(B$5,Metrics!$B$5:$H$5,0))),"")</f>
        <v>205</v>
      </c>
      <c r="C16" s="188" t="str">
        <f>IFERROR(IF(LEN(INDEX(Metrics!$B$6:$H$21,ROW($A16)-ROW($A$5),MATCH(C$5,Metrics!$B$5:$H$5,0)))=0,"",INDEX(Metrics!$B$6:$H$21,ROW($A16)-ROW($A$5),MATCH(C$5,Metrics!$B$5:$H$5,0))),"")</f>
        <v>Training &amp; Development</v>
      </c>
      <c r="D16" s="188" t="str">
        <f>IFERROR(IF(LEN(INDEX(Metrics!$B$6:$H$21,ROW($A16)-ROW($A$5),MATCH(D$5,Metrics!$B$5:$H$5,0)))=0,"",INDEX(Metrics!$B$6:$H$21,ROW($A16)-ROW($A$5),MATCH(D$5,Metrics!$B$5:$H$5,0))),"")</f>
        <v/>
      </c>
      <c r="E16" s="42" t="str">
        <f>IFERROR(IF(LEN(INDEX(Metrics!$B$6:$H$21,ROW($A16)-ROW($A$5),MATCH(E$5,Metrics!$B$5:$H$5,0)))=0,"",INDEX(Metrics!$B$6:$H$21,ROW($A16)-ROW($A$5),MATCH(E$5,Metrics!$B$5:$H$5,0))),"")</f>
        <v/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204"/>
    </row>
    <row r="17" spans="1:17" x14ac:dyDescent="0.25">
      <c r="A17" s="3"/>
      <c r="B17" s="71">
        <f>IFERROR(IF(LEN(INDEX(Metrics!$B$6:$H$21,ROW($A17)-ROW($A$5),MATCH(B$5,Metrics!$B$5:$H$5,0)))=0,"",INDEX(Metrics!$B$6:$H$21,ROW($A17)-ROW($A$5),MATCH(B$5,Metrics!$B$5:$H$5,0))),"")</f>
        <v>301</v>
      </c>
      <c r="C17" s="188" t="str">
        <f>IFERROR(IF(LEN(INDEX(Metrics!$B$6:$H$21,ROW($A17)-ROW($A$5),MATCH(C$5,Metrics!$B$5:$H$5,0)))=0,"",INDEX(Metrics!$B$6:$H$21,ROW($A17)-ROW($A$5),MATCH(C$5,Metrics!$B$5:$H$5,0))),"")</f>
        <v>Performance &amp; Career Management</v>
      </c>
      <c r="D17" s="188" t="str">
        <f>IFERROR(IF(LEN(INDEX(Metrics!$B$6:$H$21,ROW($A17)-ROW($A$5),MATCH(D$5,Metrics!$B$5:$H$5,0)))=0,"",INDEX(Metrics!$B$6:$H$21,ROW($A17)-ROW($A$5),MATCH(D$5,Metrics!$B$5:$H$5,0))),"")</f>
        <v>Development Plan Execution</v>
      </c>
      <c r="E17" s="42" t="str">
        <f>IFERROR(IF(LEN(INDEX(Metrics!$B$6:$H$21,ROW($A17)-ROW($A$5),MATCH(E$5,Metrics!$B$5:$H$5,0)))=0,"",INDEX(Metrics!$B$6:$H$21,ROW($A17)-ROW($A$5),MATCH(E$5,Metrics!$B$5:$H$5,0))),"")</f>
        <v>%</v>
      </c>
      <c r="F17" s="45">
        <v>0.57558916800000004</v>
      </c>
      <c r="G17" s="45">
        <v>0.46047133440000004</v>
      </c>
      <c r="H17" s="45">
        <v>0.42823834099200009</v>
      </c>
      <c r="I17" s="45">
        <v>0.47534455850112012</v>
      </c>
      <c r="J17" s="45">
        <v>0.38502909238590732</v>
      </c>
      <c r="K17" s="45">
        <v>0.43893316531993437</v>
      </c>
      <c r="L17" s="45"/>
      <c r="M17" s="45"/>
      <c r="N17" s="45"/>
      <c r="O17" s="45"/>
      <c r="P17" s="45"/>
      <c r="Q17" s="73"/>
    </row>
    <row r="18" spans="1:17" x14ac:dyDescent="0.25">
      <c r="A18" s="3"/>
      <c r="B18" s="71">
        <f>IFERROR(IF(LEN(INDEX(Metrics!$B$6:$H$21,ROW($A18)-ROW($A$5),MATCH(B$5,Metrics!$B$5:$H$5,0)))=0,"",INDEX(Metrics!$B$6:$H$21,ROW($A18)-ROW($A$5),MATCH(B$5,Metrics!$B$5:$H$5,0))),"")</f>
        <v>302</v>
      </c>
      <c r="C18" s="188" t="str">
        <f>IFERROR(IF(LEN(INDEX(Metrics!$B$6:$H$21,ROW($A18)-ROW($A$5),MATCH(C$5,Metrics!$B$5:$H$5,0)))=0,"",INDEX(Metrics!$B$6:$H$21,ROW($A18)-ROW($A$5),MATCH(C$5,Metrics!$B$5:$H$5,0))),"")</f>
        <v>Performance &amp; Career Management</v>
      </c>
      <c r="D18" s="188" t="str">
        <f>IFERROR(IF(LEN(INDEX(Metrics!$B$6:$H$21,ROW($A18)-ROW($A$5),MATCH(D$5,Metrics!$B$5:$H$5,0)))=0,"",INDEX(Metrics!$B$6:$H$21,ROW($A18)-ROW($A$5),MATCH(D$5,Metrics!$B$5:$H$5,0))),"")</f>
        <v>Coaching Plan Participation</v>
      </c>
      <c r="E18" s="42" t="str">
        <f>IFERROR(IF(LEN(INDEX(Metrics!$B$6:$H$21,ROW($A18)-ROW($A$5),MATCH(E$5,Metrics!$B$5:$H$5,0)))=0,"",INDEX(Metrics!$B$6:$H$21,ROW($A18)-ROW($A$5),MATCH(E$5,Metrics!$B$5:$H$5,0))),"")</f>
        <v>%</v>
      </c>
      <c r="F18" s="45">
        <v>9.6009580800000022E-2</v>
      </c>
      <c r="G18" s="45">
        <v>0.10561053888000002</v>
      </c>
      <c r="H18" s="45">
        <v>0.11722769815680004</v>
      </c>
      <c r="I18" s="45">
        <v>9.3782158525440029E-2</v>
      </c>
      <c r="J18" s="45">
        <v>0.11066294706001922</v>
      </c>
      <c r="K18" s="45">
        <v>9.5170134471616541E-2</v>
      </c>
      <c r="L18" s="45"/>
      <c r="M18" s="45"/>
      <c r="N18" s="45"/>
      <c r="O18" s="45"/>
      <c r="P18" s="45"/>
      <c r="Q18" s="73"/>
    </row>
    <row r="19" spans="1:17" x14ac:dyDescent="0.25">
      <c r="A19" s="3"/>
      <c r="B19" s="71">
        <f>IFERROR(IF(LEN(INDEX(Metrics!$B$6:$H$21,ROW($A19)-ROW($A$5),MATCH(B$5,Metrics!$B$5:$H$5,0)))=0,"",INDEX(Metrics!$B$6:$H$21,ROW($A19)-ROW($A$5),MATCH(B$5,Metrics!$B$5:$H$5,0))),"")</f>
        <v>303</v>
      </c>
      <c r="C19" s="188" t="str">
        <f>IFERROR(IF(LEN(INDEX(Metrics!$B$6:$H$21,ROW($A19)-ROW($A$5),MATCH(C$5,Metrics!$B$5:$H$5,0)))=0,"",INDEX(Metrics!$B$6:$H$21,ROW($A19)-ROW($A$5),MATCH(C$5,Metrics!$B$5:$H$5,0))),"")</f>
        <v>Performance &amp; Career Management</v>
      </c>
      <c r="D19" s="188" t="str">
        <f>IFERROR(IF(LEN(INDEX(Metrics!$B$6:$H$21,ROW($A19)-ROW($A$5),MATCH(D$5,Metrics!$B$5:$H$5,0)))=0,"",INDEX(Metrics!$B$6:$H$21,ROW($A19)-ROW($A$5),MATCH(D$5,Metrics!$B$5:$H$5,0))),"")</f>
        <v>Avg. Time at Same Function</v>
      </c>
      <c r="E19" s="42" t="str">
        <f>IFERROR(IF(LEN(INDEX(Metrics!$B$6:$H$21,ROW($A19)-ROW($A$5),MATCH(E$5,Metrics!$B$5:$H$5,0)))=0,"",INDEX(Metrics!$B$6:$H$21,ROW($A19)-ROW($A$5),MATCH(E$5,Metrics!$B$5:$H$5,0))),"")</f>
        <v>Months</v>
      </c>
      <c r="F19" s="46">
        <v>24.156518349600006</v>
      </c>
      <c r="G19" s="46">
        <v>23.431822799112005</v>
      </c>
      <c r="H19" s="46">
        <v>19.682731151254085</v>
      </c>
      <c r="I19" s="46">
        <v>20.27321308579171</v>
      </c>
      <c r="J19" s="46">
        <v>17.029498992065037</v>
      </c>
      <c r="K19" s="46">
        <v>15.496844082779182</v>
      </c>
      <c r="L19" s="46"/>
      <c r="M19" s="46"/>
      <c r="N19" s="46"/>
      <c r="O19" s="46"/>
      <c r="P19" s="46"/>
      <c r="Q19" s="74"/>
    </row>
    <row r="20" spans="1:17" x14ac:dyDescent="0.25">
      <c r="A20" s="3"/>
      <c r="B20" s="71">
        <f>IFERROR(IF(LEN(INDEX(Metrics!$B$6:$H$21,ROW($A20)-ROW($A$5),MATCH(B$5,Metrics!$B$5:$H$5,0)))=0,"",INDEX(Metrics!$B$6:$H$21,ROW($A20)-ROW($A$5),MATCH(B$5,Metrics!$B$5:$H$5,0))),"")</f>
        <v>304</v>
      </c>
      <c r="C20" s="188" t="str">
        <f>IFERROR(IF(LEN(INDEX(Metrics!$B$6:$H$21,ROW($A20)-ROW($A$5),MATCH(C$5,Metrics!$B$5:$H$5,0)))=0,"",INDEX(Metrics!$B$6:$H$21,ROW($A20)-ROW($A$5),MATCH(C$5,Metrics!$B$5:$H$5,0))),"")</f>
        <v>Performance &amp; Career Management</v>
      </c>
      <c r="D20" s="188" t="str">
        <f>IFERROR(IF(LEN(INDEX(Metrics!$B$6:$H$21,ROW($A20)-ROW($A$5),MATCH(D$5,Metrics!$B$5:$H$5,0)))=0,"",INDEX(Metrics!$B$6:$H$21,ROW($A20)-ROW($A$5),MATCH(D$5,Metrics!$B$5:$H$5,0))),"")</f>
        <v/>
      </c>
      <c r="E20" s="42" t="str">
        <f>IFERROR(IF(LEN(INDEX(Metrics!$B$6:$H$21,ROW($A20)-ROW($A$5),MATCH(E$5,Metrics!$B$5:$H$5,0)))=0,"",INDEX(Metrics!$B$6:$H$21,ROW($A20)-ROW($A$5),MATCH(E$5,Metrics!$B$5:$H$5,0))),"")</f>
        <v/>
      </c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72"/>
    </row>
    <row r="21" spans="1:17" x14ac:dyDescent="0.25">
      <c r="A21" s="3"/>
      <c r="B21" s="71">
        <f>IFERROR(IF(LEN(INDEX(Metrics!$B$6:$H$21,ROW($A21)-ROW($A$5),MATCH(B$5,Metrics!$B$5:$H$5,0)))=0,"",INDEX(Metrics!$B$6:$H$21,ROW($A21)-ROW($A$5),MATCH(B$5,Metrics!$B$5:$H$5,0))),"")</f>
        <v>305</v>
      </c>
      <c r="C21" s="188" t="str">
        <f>IFERROR(IF(LEN(INDEX(Metrics!$B$6:$H$21,ROW($A21)-ROW($A$5),MATCH(C$5,Metrics!$B$5:$H$5,0)))=0,"",INDEX(Metrics!$B$6:$H$21,ROW($A21)-ROW($A$5),MATCH(C$5,Metrics!$B$5:$H$5,0))),"")</f>
        <v>Performance &amp; Career Management</v>
      </c>
      <c r="D21" s="188" t="str">
        <f>IFERROR(IF(LEN(INDEX(Metrics!$B$6:$H$21,ROW($A21)-ROW($A$5),MATCH(D$5,Metrics!$B$5:$H$5,0)))=0,"",INDEX(Metrics!$B$6:$H$21,ROW($A21)-ROW($A$5),MATCH(D$5,Metrics!$B$5:$H$5,0))),"")</f>
        <v/>
      </c>
      <c r="E21" s="42" t="str">
        <f>IFERROR(IF(LEN(INDEX(Metrics!$B$6:$H$21,ROW($A21)-ROW($A$5),MATCH(E$5,Metrics!$B$5:$H$5,0)))=0,"",INDEX(Metrics!$B$6:$H$21,ROW($A21)-ROW($A$5),MATCH(E$5,Metrics!$B$5:$H$5,0))),"")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72"/>
    </row>
    <row r="22" spans="1:17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408</v>
      </c>
      <c r="C29" s="218" t="s">
        <v>127</v>
      </c>
      <c r="D29" s="221" t="s">
        <v>150</v>
      </c>
      <c r="E29" s="222" t="s">
        <v>150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409</v>
      </c>
      <c r="C30" s="218" t="s">
        <v>127</v>
      </c>
      <c r="D30" s="218" t="s">
        <v>150</v>
      </c>
      <c r="E30" s="219" t="s">
        <v>150</v>
      </c>
      <c r="F30" s="219"/>
      <c r="G30" s="219"/>
      <c r="H30" s="219"/>
      <c r="I30" s="219"/>
      <c r="J30" s="219"/>
      <c r="K30" s="219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504</v>
      </c>
      <c r="C34" s="218" t="s">
        <v>142</v>
      </c>
      <c r="D34" s="218" t="s">
        <v>150</v>
      </c>
      <c r="E34" s="219" t="s">
        <v>150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505</v>
      </c>
      <c r="C35" s="218" t="s">
        <v>142</v>
      </c>
      <c r="D35" s="218" t="s">
        <v>150</v>
      </c>
      <c r="E35" s="219" t="s">
        <v>150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/>
      <c r="C36" s="218"/>
      <c r="D36" s="218"/>
      <c r="E36" s="219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/>
      <c r="C37" s="218"/>
      <c r="D37" s="218"/>
      <c r="E37" s="219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/>
      <c r="C38" s="218"/>
      <c r="D38" s="218"/>
      <c r="E38" s="219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/>
      <c r="C39" s="218"/>
      <c r="D39" s="218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36"/>
    </row>
    <row r="40" spans="1:17" x14ac:dyDescent="0.25">
      <c r="A40" s="3"/>
      <c r="B40" s="217"/>
      <c r="C40" s="218"/>
      <c r="D40" s="218"/>
      <c r="E40" s="219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/>
      <c r="C41" s="218"/>
      <c r="D41" s="218"/>
      <c r="E41" s="219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36"/>
    </row>
    <row r="45" spans="1:17" x14ac:dyDescent="0.25">
      <c r="A45" s="3"/>
      <c r="B45" s="217"/>
      <c r="C45" s="218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36"/>
    </row>
    <row r="46" spans="1:17" x14ac:dyDescent="0.25">
      <c r="A46" s="3"/>
      <c r="B46" s="217"/>
      <c r="C46" s="218"/>
      <c r="D46" s="218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36"/>
    </row>
    <row r="47" spans="1:17" x14ac:dyDescent="0.25">
      <c r="A47" s="3"/>
      <c r="B47" s="217"/>
      <c r="C47" s="218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36"/>
    </row>
    <row r="48" spans="1:17" x14ac:dyDescent="0.25">
      <c r="A48" s="3"/>
      <c r="B48" s="217"/>
      <c r="C48" s="218"/>
      <c r="D48" s="218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36"/>
    </row>
    <row r="49" spans="1:17" x14ac:dyDescent="0.25">
      <c r="A49" s="3"/>
      <c r="B49" s="217"/>
      <c r="C49" s="218"/>
      <c r="D49" s="218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36"/>
    </row>
    <row r="50" spans="1:17" x14ac:dyDescent="0.25">
      <c r="A50" s="3"/>
      <c r="B50" s="217"/>
      <c r="C50" s="218"/>
      <c r="D50" s="218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36"/>
    </row>
    <row r="51" spans="1:17" x14ac:dyDescent="0.25">
      <c r="A51" s="3"/>
      <c r="B51" s="217"/>
      <c r="C51" s="218"/>
      <c r="D51" s="218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36"/>
    </row>
    <row r="52" spans="1:17" x14ac:dyDescent="0.25">
      <c r="A52" s="3"/>
      <c r="B52" s="217"/>
      <c r="C52" s="218"/>
      <c r="D52" s="218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36"/>
    </row>
    <row r="53" spans="1:17" x14ac:dyDescent="0.25">
      <c r="A53" s="3"/>
      <c r="B53" s="217"/>
      <c r="C53" s="218"/>
      <c r="D53" s="218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36"/>
    </row>
    <row r="54" spans="1:17" x14ac:dyDescent="0.25">
      <c r="A54" s="3"/>
      <c r="B54" s="217"/>
      <c r="C54" s="218"/>
      <c r="D54" s="218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36"/>
    </row>
    <row r="55" spans="1:17" x14ac:dyDescent="0.25">
      <c r="A55" s="3"/>
      <c r="B55" s="217"/>
      <c r="C55" s="218"/>
      <c r="D55" s="218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36"/>
    </row>
    <row r="56" spans="1:17" x14ac:dyDescent="0.25">
      <c r="B56" s="217"/>
      <c r="C56" s="218"/>
      <c r="D56" s="218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36"/>
    </row>
    <row r="57" spans="1:17" x14ac:dyDescent="0.25">
      <c r="B57" s="217"/>
      <c r="C57" s="218"/>
      <c r="D57" s="218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36"/>
    </row>
    <row r="58" spans="1:17" x14ac:dyDescent="0.25">
      <c r="B58" s="217"/>
      <c r="C58" s="218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36"/>
    </row>
    <row r="59" spans="1:17" x14ac:dyDescent="0.25">
      <c r="B59" s="217"/>
      <c r="C59" s="218"/>
      <c r="D59" s="218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36"/>
    </row>
    <row r="60" spans="1:17" x14ac:dyDescent="0.25">
      <c r="B60" s="217"/>
      <c r="C60" s="218"/>
      <c r="D60" s="218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36"/>
    </row>
    <row r="61" spans="1:17" x14ac:dyDescent="0.25">
      <c r="B61" s="217"/>
      <c r="C61" s="218"/>
      <c r="D61" s="218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36"/>
    </row>
    <row r="62" spans="1:17" x14ac:dyDescent="0.25">
      <c r="B62" s="217"/>
      <c r="C62" s="218"/>
      <c r="D62" s="218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36"/>
    </row>
    <row r="63" spans="1:17" x14ac:dyDescent="0.25">
      <c r="B63" s="217"/>
      <c r="C63" s="218"/>
      <c r="D63" s="218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36"/>
    </row>
    <row r="64" spans="1:17" x14ac:dyDescent="0.25">
      <c r="B64" s="217"/>
      <c r="C64" s="218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36"/>
    </row>
    <row r="65" spans="2:17" x14ac:dyDescent="0.25">
      <c r="B65" s="217"/>
      <c r="C65" s="218"/>
      <c r="D65" s="218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36"/>
    </row>
    <row r="66" spans="2:17" x14ac:dyDescent="0.25">
      <c r="B66" s="217"/>
      <c r="C66" s="218"/>
      <c r="D66" s="218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36"/>
    </row>
    <row r="67" spans="2:17" x14ac:dyDescent="0.25">
      <c r="B67" s="217"/>
      <c r="C67" s="218"/>
      <c r="D67" s="218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36"/>
    </row>
    <row r="68" spans="2:17" x14ac:dyDescent="0.25">
      <c r="B68" s="217"/>
      <c r="C68" s="218"/>
      <c r="D68" s="218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36"/>
    </row>
    <row r="69" spans="2:17" x14ac:dyDescent="0.25">
      <c r="B69" s="217"/>
      <c r="C69" s="218"/>
      <c r="D69" s="218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36"/>
    </row>
    <row r="70" spans="2:17" x14ac:dyDescent="0.25">
      <c r="B70" s="224"/>
      <c r="C70" s="225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37"/>
    </row>
  </sheetData>
  <sheetProtection algorithmName="SHA-512" hashValue="fybqyxyCysmZsZdRUjl9qgqtO7m5NHvnsT1hab8W88EaT+63bJ9JGBvCQmM3QXGJdPC3IHohXYkavMTavt97tA==" saltValue="mBfGM2Zo3o635gYcwQdCBg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126" customFormat="1" ht="24" customHeight="1" x14ac:dyDescent="0.25">
      <c r="B3" s="97"/>
      <c r="C3" s="106" t="s">
        <v>83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80">
        <f>IFERROR(IF(LEN(INDEX(Metrics!$B$6:$E$21,ROW($A6)-ROW($A$5),MATCH(B$5,Metrics!$B$5:$E$5,0)))=0,"",INDEX(Metrics!$B$6:$E$21,ROW($A6)-ROW($A$5),MATCH(B$5,Metrics!$B$5:$E$5,0))),"")</f>
        <v>101</v>
      </c>
      <c r="C6" s="189" t="str">
        <f>IFERROR(IF(LEN(INDEX(Metrics!$B$6:$E$21,ROW($A6)-ROW($A$5),MATCH(C$5,Metrics!$B$5:$E$5,0)))=0,"",INDEX(Metrics!$B$6:$E$21,ROW($A6)-ROW($A$5),MATCH(C$5,Metrics!$B$5:$E$5,0))),"")</f>
        <v>Recruitment</v>
      </c>
      <c r="D6" s="189" t="str">
        <f>IFERROR(IF(LEN(INDEX(Metrics!$B$6:$E$21,ROW($A6)-ROW($A$5),MATCH(D$5,Metrics!$B$5:$E$5,0)))=0,"",INDEX(Metrics!$B$6:$E$21,ROW($A6)-ROW($A$5),MATCH(D$5,Metrics!$B$5:$E$5,0))),"")</f>
        <v>Avg. Recruiting Time</v>
      </c>
      <c r="E6" s="81" t="str">
        <f>IFERROR(IF(LEN(INDEX(Metrics!$B$6:$E$21,ROW($A6)-ROW($A$5),MATCH(E$5,Metrics!$B$5:$E$5,0)))=0,"",INDEX(Metrics!$B$6:$E$21,ROW($A6)-ROW($A$5),MATCH(E$5,Metrics!$B$5:$E$5,0))),"")</f>
        <v>Days</v>
      </c>
      <c r="F6" s="209">
        <f>IFERROR(IF(INDEX(Metrics!$G$6:$G$21,MATCH(CY_Actual_Cumulative!$D6,Metrics!$D$6:$D$21,0))=Calc!$K$8,SUM(CY_Actual!$F6:F6),AVERAGE(CY_Actual!$F6:F6)),"")</f>
        <v>25</v>
      </c>
      <c r="G6" s="209">
        <f>IFERROR(IF(INDEX(Metrics!$G$6:$G$21,MATCH(CY_Actual_Cumulative!$D6,Metrics!$D$6:$D$21,0))=Calc!$K$8,SUM(CY_Actual!$F6:G6),AVERAGE(CY_Actual!$F6:G6)),"")</f>
        <v>26.375</v>
      </c>
      <c r="H6" s="209">
        <f>IFERROR(IF(INDEX(Metrics!$G$6:$G$21,MATCH(CY_Actual_Cumulative!$D6,Metrics!$D$6:$D$21,0))=Calc!$K$8,SUM(CY_Actual!$F6:H6),AVERAGE(CY_Actual!$F6:H6)),"")</f>
        <v>27.85083333333333</v>
      </c>
      <c r="I6" s="209">
        <f>IFERROR(IF(INDEX(Metrics!$G$6:$G$21,MATCH(CY_Actual_Cumulative!$D6,Metrics!$D$6:$D$21,0))=Calc!$K$8,SUM(CY_Actual!$F6:I6),AVERAGE(CY_Actual!$F6:I6)),"")</f>
        <v>28.126712499999996</v>
      </c>
      <c r="J6" s="209">
        <f>IFERROR(IF(INDEX(Metrics!$G$6:$G$21,MATCH(CY_Actual_Cumulative!$D6,Metrics!$D$6:$D$21,0))=Calc!$K$8,SUM(CY_Actual!$F6:J6),AVERAGE(CY_Actual!$F6:J6)),"")</f>
        <v>28.871326999999997</v>
      </c>
      <c r="K6" s="209">
        <f>IFERROR(IF(INDEX(Metrics!$G$6:$G$21,MATCH(CY_Actual_Cumulative!$D6,Metrics!$D$6:$D$21,0))=Calc!$K$8,SUM(CY_Actual!$F6:K6),AVERAGE(CY_Actual!$F6:K6)),"")</f>
        <v>29.473902616666663</v>
      </c>
      <c r="L6" s="210">
        <f>IFERROR(IF(INDEX(Metrics!$G$6:$G$21,MATCH(CY_Actual_Cumulative!$D6,Metrics!$D$6:$D$21,0))=Calc!$K$8,SUM(CY_Actual!$F6:L6),AVERAGE(CY_Actual!$F6:L6)),"")</f>
        <v>29.473902616666663</v>
      </c>
      <c r="M6" s="210">
        <f>IFERROR(IF(INDEX(Metrics!$G$6:$G$21,MATCH(CY_Actual_Cumulative!$D6,Metrics!$D$6:$D$21,0))=Calc!$K$8,SUM(CY_Actual!$F6:M6),AVERAGE(CY_Actual!$F6:M6)),"")</f>
        <v>29.473902616666663</v>
      </c>
      <c r="N6" s="210">
        <f>IFERROR(IF(INDEX(Metrics!$G$6:$G$21,MATCH(CY_Actual_Cumulative!$D6,Metrics!$D$6:$D$21,0))=Calc!$K$8,SUM(CY_Actual!$F6:N6),AVERAGE(CY_Actual!$F6:N6)),"")</f>
        <v>29.473902616666663</v>
      </c>
      <c r="O6" s="210">
        <f>IFERROR(IF(INDEX(Metrics!$G$6:$G$21,MATCH(CY_Actual_Cumulative!$D6,Metrics!$D$6:$D$21,0))=Calc!$K$8,SUM(CY_Actual!$F6:O6),AVERAGE(CY_Actual!$F6:O6)),"")</f>
        <v>29.473902616666663</v>
      </c>
      <c r="P6" s="210">
        <f>IFERROR(IF(INDEX(Metrics!$G$6:$G$21,MATCH(CY_Actual_Cumulative!$D6,Metrics!$D$6:$D$21,0))=Calc!$K$8,SUM(CY_Actual!$F6:P6),AVERAGE(CY_Actual!$F6:P6)),"")</f>
        <v>29.473902616666663</v>
      </c>
      <c r="Q6" s="211">
        <f>IFERROR(IF(INDEX(Metrics!$G$6:$G$21,MATCH(CY_Actual_Cumulative!$D6,Metrics!$D$6:$D$21,0))=Calc!$K$8,SUM(CY_Actual!$F6:Q6),AVERAGE(CY_Actual!$F6:Q6)),"")</f>
        <v>29.473902616666663</v>
      </c>
    </row>
    <row r="7" spans="1:17" x14ac:dyDescent="0.25">
      <c r="A7" s="3"/>
      <c r="B7" s="71">
        <f>IFERROR(IF(LEN(INDEX(Metrics!$B$6:$E$21,ROW($A7)-ROW($A$5),MATCH(B$5,Metrics!$B$5:$E$5,0)))=0,"",INDEX(Metrics!$B$6:$E$21,ROW($A7)-ROW($A$5),MATCH(B$5,Metrics!$B$5:$E$5,0))),"")</f>
        <v>102</v>
      </c>
      <c r="C7" s="188" t="str">
        <f>IFERROR(IF(LEN(INDEX(Metrics!$B$6:$E$21,ROW($A7)-ROW($A$5),MATCH(C$5,Metrics!$B$5:$E$5,0)))=0,"",INDEX(Metrics!$B$6:$E$21,ROW($A7)-ROW($A$5),MATCH(C$5,Metrics!$B$5:$E$5,0))),"")</f>
        <v>Recruitment</v>
      </c>
      <c r="D7" s="188" t="str">
        <f>IFERROR(IF(LEN(INDEX(Metrics!$B$6:$E$21,ROW($A7)-ROW($A$5),MATCH(D$5,Metrics!$B$5:$E$5,0)))=0,"",INDEX(Metrics!$B$6:$E$21,ROW($A7)-ROW($A$5),MATCH(D$5,Metrics!$B$5:$E$5,0))),"")</f>
        <v>Avg. New Hires Performance</v>
      </c>
      <c r="E7" s="42" t="str">
        <f>IFERROR(IF(LEN(INDEX(Metrics!$B$6:$E$21,ROW($A7)-ROW($A$5),MATCH(E$5,Metrics!$B$5:$E$5,0)))=0,"",INDEX(Metrics!$B$6:$E$21,ROW($A7)-ROW($A$5),MATCH(E$5,Metrics!$B$5:$E$5,0))),"")</f>
        <v>#</v>
      </c>
      <c r="F7" s="212">
        <f>IFERROR(IF(INDEX(Metrics!$G$6:$G$21,MATCH(CY_Actual_Cumulative!$D7,Metrics!$D$6:$D$21,0))=Calc!$K$8,SUM(CY_Actual!$F7:F7),AVERAGE(CY_Actual!$F7:F7)),"")</f>
        <v>7.2</v>
      </c>
      <c r="G7" s="212">
        <f>IFERROR(IF(INDEX(Metrics!$G$6:$G$21,MATCH(CY_Actual_Cumulative!$D7,Metrics!$D$6:$D$21,0))=Calc!$K$8,SUM(CY_Actual!$F7:G7),AVERAGE(CY_Actual!$F7:G7)),"")</f>
        <v>7.4160000000000004</v>
      </c>
      <c r="H7" s="212">
        <f>IFERROR(IF(INDEX(Metrics!$G$6:$G$21,MATCH(CY_Actual_Cumulative!$D7,Metrics!$D$6:$D$21,0))=Calc!$K$8,SUM(CY_Actual!$F7:H7),AVERAGE(CY_Actual!$F7:H7)),"")</f>
        <v>7.6152000000000006</v>
      </c>
      <c r="I7" s="212">
        <f>IFERROR(IF(INDEX(Metrics!$G$6:$G$21,MATCH(CY_Actual_Cumulative!$D7,Metrics!$D$6:$D$21,0))=Calc!$K$8,SUM(CY_Actual!$F7:I7),AVERAGE(CY_Actual!$F7:I7)),"")</f>
        <v>7.8149700000000006</v>
      </c>
      <c r="J7" s="212">
        <f>IFERROR(IF(INDEX(Metrics!$G$6:$G$21,MATCH(CY_Actual_Cumulative!$D7,Metrics!$D$6:$D$21,0))=Calc!$K$8,SUM(CY_Actual!$F7:J7),AVERAGE(CY_Actual!$F7:J7)),"")</f>
        <v>7.6150893600000007</v>
      </c>
      <c r="K7" s="212">
        <f>IFERROR(IF(INDEX(Metrics!$G$6:$G$21,MATCH(CY_Actual_Cumulative!$D7,Metrics!$D$6:$D$21,0))=Calc!$K$8,SUM(CY_Actual!$F7:K7),AVERAGE(CY_Actual!$F7:K7)),"")</f>
        <v>7.4818356000000001</v>
      </c>
      <c r="L7" s="49">
        <f>IFERROR(IF(INDEX(Metrics!$G$6:$G$21,MATCH(CY_Actual_Cumulative!$D7,Metrics!$D$6:$D$21,0))=Calc!$K$8,SUM(CY_Actual!$F7:L7),AVERAGE(CY_Actual!$F7:L7)),"")</f>
        <v>7.4818356000000001</v>
      </c>
      <c r="M7" s="49">
        <f>IFERROR(IF(INDEX(Metrics!$G$6:$G$21,MATCH(CY_Actual_Cumulative!$D7,Metrics!$D$6:$D$21,0))=Calc!$K$8,SUM(CY_Actual!$F7:M7),AVERAGE(CY_Actual!$F7:M7)),"")</f>
        <v>7.4818356000000001</v>
      </c>
      <c r="N7" s="49">
        <f>IFERROR(IF(INDEX(Metrics!$G$6:$G$21,MATCH(CY_Actual_Cumulative!$D7,Metrics!$D$6:$D$21,0))=Calc!$K$8,SUM(CY_Actual!$F7:N7),AVERAGE(CY_Actual!$F7:N7)),"")</f>
        <v>7.4818356000000001</v>
      </c>
      <c r="O7" s="49">
        <f>IFERROR(IF(INDEX(Metrics!$G$6:$G$21,MATCH(CY_Actual_Cumulative!$D7,Metrics!$D$6:$D$21,0))=Calc!$K$8,SUM(CY_Actual!$F7:O7),AVERAGE(CY_Actual!$F7:O7)),"")</f>
        <v>7.4818356000000001</v>
      </c>
      <c r="P7" s="49">
        <f>IFERROR(IF(INDEX(Metrics!$G$6:$G$21,MATCH(CY_Actual_Cumulative!$D7,Metrics!$D$6:$D$21,0))=Calc!$K$8,SUM(CY_Actual!$F7:P7),AVERAGE(CY_Actual!$F7:P7)),"")</f>
        <v>7.4818356000000001</v>
      </c>
      <c r="Q7" s="84">
        <f>IFERROR(IF(INDEX(Metrics!$G$6:$G$21,MATCH(CY_Actual_Cumulative!$D7,Metrics!$D$6:$D$21,0))=Calc!$K$8,SUM(CY_Actual!$F7:Q7),AVERAGE(CY_Actual!$F7:Q7)),"")</f>
        <v>7.4818356000000001</v>
      </c>
    </row>
    <row r="8" spans="1:17" x14ac:dyDescent="0.25">
      <c r="A8" s="3"/>
      <c r="B8" s="71">
        <f>IFERROR(IF(LEN(INDEX(Metrics!$B$6:$E$21,ROW($A8)-ROW($A$5),MATCH(B$5,Metrics!$B$5:$E$5,0)))=0,"",INDEX(Metrics!$B$6:$E$21,ROW($A8)-ROW($A$5),MATCH(B$5,Metrics!$B$5:$E$5,0))),"")</f>
        <v>103</v>
      </c>
      <c r="C8" s="188" t="str">
        <f>IFERROR(IF(LEN(INDEX(Metrics!$B$6:$E$21,ROW($A8)-ROW($A$5),MATCH(C$5,Metrics!$B$5:$E$5,0)))=0,"",INDEX(Metrics!$B$6:$E$21,ROW($A8)-ROW($A$5),MATCH(C$5,Metrics!$B$5:$E$5,0))),"")</f>
        <v>Recruitment</v>
      </c>
      <c r="D8" s="188" t="str">
        <f>IFERROR(IF(LEN(INDEX(Metrics!$B$6:$E$21,ROW($A8)-ROW($A$5),MATCH(D$5,Metrics!$B$5:$E$5,0)))=0,"",INDEX(Metrics!$B$6:$E$21,ROW($A8)-ROW($A$5),MATCH(D$5,Metrics!$B$5:$E$5,0))),"")</f>
        <v>Avg. Length of Placement</v>
      </c>
      <c r="E8" s="42" t="str">
        <f>IFERROR(IF(LEN(INDEX(Metrics!$B$6:$E$21,ROW($A8)-ROW($A$5),MATCH(E$5,Metrics!$B$5:$E$5,0)))=0,"",INDEX(Metrics!$B$6:$E$21,ROW($A8)-ROW($A$5),MATCH(E$5,Metrics!$B$5:$E$5,0))),"")</f>
        <v>Months</v>
      </c>
      <c r="F8" s="52">
        <f>IFERROR(IF(INDEX(Metrics!$G$6:$G$21,MATCH(CY_Actual_Cumulative!$D8,Metrics!$D$6:$D$21,0))=Calc!$K$8,SUM(CY_Actual!$F8:F8),AVERAGE(CY_Actual!$F8:F8)),"")</f>
        <v>18</v>
      </c>
      <c r="G8" s="52">
        <f>IFERROR(IF(INDEX(Metrics!$G$6:$G$21,MATCH(CY_Actual_Cumulative!$D8,Metrics!$D$6:$D$21,0))=Calc!$K$8,SUM(CY_Actual!$F8:G8),AVERAGE(CY_Actual!$F8:G8)),"")</f>
        <v>17.28</v>
      </c>
      <c r="H8" s="52">
        <f>IFERROR(IF(INDEX(Metrics!$G$6:$G$21,MATCH(CY_Actual_Cumulative!$D8,Metrics!$D$6:$D$21,0))=Calc!$K$8,SUM(CY_Actual!$F8:H8),AVERAGE(CY_Actual!$F8:H8)),"")</f>
        <v>17.095200000000002</v>
      </c>
      <c r="I8" s="52">
        <f>IFERROR(IF(INDEX(Metrics!$G$6:$G$21,MATCH(CY_Actual_Cumulative!$D8,Metrics!$D$6:$D$21,0))=Calc!$K$8,SUM(CY_Actual!$F8:I8),AVERAGE(CY_Actual!$F8:I8)),"")</f>
        <v>16.166520000000002</v>
      </c>
      <c r="J8" s="52">
        <f>IFERROR(IF(INDEX(Metrics!$G$6:$G$21,MATCH(CY_Actual_Cumulative!$D8,Metrics!$D$6:$D$21,0))=Calc!$K$8,SUM(CY_Actual!$F8:J8),AVERAGE(CY_Actual!$F8:J8)),"")</f>
        <v>15.341702400000003</v>
      </c>
      <c r="K8" s="52">
        <f>IFERROR(IF(INDEX(Metrics!$G$6:$G$21,MATCH(CY_Actual_Cumulative!$D8,Metrics!$D$6:$D$21,0))=Calc!$K$8,SUM(CY_Actual!$F8:K8),AVERAGE(CY_Actual!$F8:K8)),"")</f>
        <v>14.731611840000001</v>
      </c>
      <c r="L8" s="54">
        <f>IFERROR(IF(INDEX(Metrics!$G$6:$G$21,MATCH(CY_Actual_Cumulative!$D8,Metrics!$D$6:$D$21,0))=Calc!$K$8,SUM(CY_Actual!$F8:L8),AVERAGE(CY_Actual!$F8:L8)),"")</f>
        <v>14.731611840000001</v>
      </c>
      <c r="M8" s="54">
        <f>IFERROR(IF(INDEX(Metrics!$G$6:$G$21,MATCH(CY_Actual_Cumulative!$D8,Metrics!$D$6:$D$21,0))=Calc!$K$8,SUM(CY_Actual!$F8:M8),AVERAGE(CY_Actual!$F8:M8)),"")</f>
        <v>14.731611840000001</v>
      </c>
      <c r="N8" s="54">
        <f>IFERROR(IF(INDEX(Metrics!$G$6:$G$21,MATCH(CY_Actual_Cumulative!$D8,Metrics!$D$6:$D$21,0))=Calc!$K$8,SUM(CY_Actual!$F8:N8),AVERAGE(CY_Actual!$F8:N8)),"")</f>
        <v>14.731611840000001</v>
      </c>
      <c r="O8" s="54">
        <f>IFERROR(IF(INDEX(Metrics!$G$6:$G$21,MATCH(CY_Actual_Cumulative!$D8,Metrics!$D$6:$D$21,0))=Calc!$K$8,SUM(CY_Actual!$F8:O8),AVERAGE(CY_Actual!$F8:O8)),"")</f>
        <v>14.731611840000001</v>
      </c>
      <c r="P8" s="54">
        <f>IFERROR(IF(INDEX(Metrics!$G$6:$G$21,MATCH(CY_Actual_Cumulative!$D8,Metrics!$D$6:$D$21,0))=Calc!$K$8,SUM(CY_Actual!$F8:P8),AVERAGE(CY_Actual!$F8:P8)),"")</f>
        <v>14.731611840000001</v>
      </c>
      <c r="Q8" s="86">
        <f>IFERROR(IF(INDEX(Metrics!$G$6:$G$21,MATCH(CY_Actual_Cumulative!$D8,Metrics!$D$6:$D$21,0))=Calc!$K$8,SUM(CY_Actual!$F8:Q8),AVERAGE(CY_Actual!$F8:Q8)),"")</f>
        <v>14.731611840000001</v>
      </c>
    </row>
    <row r="9" spans="1:17" x14ac:dyDescent="0.25">
      <c r="A9" s="3"/>
      <c r="B9" s="71">
        <f>IFERROR(IF(LEN(INDEX(Metrics!$B$6:$E$21,ROW($A9)-ROW($A$5),MATCH(B$5,Metrics!$B$5:$E$5,0)))=0,"",INDEX(Metrics!$B$6:$E$21,ROW($A9)-ROW($A$5),MATCH(B$5,Metrics!$B$5:$E$5,0))),"")</f>
        <v>104</v>
      </c>
      <c r="C9" s="188" t="str">
        <f>IFERROR(IF(LEN(INDEX(Metrics!$B$6:$E$21,ROW($A9)-ROW($A$5),MATCH(C$5,Metrics!$B$5:$E$5,0)))=0,"",INDEX(Metrics!$B$6:$E$21,ROW($A9)-ROW($A$5),MATCH(C$5,Metrics!$B$5:$E$5,0))),"")</f>
        <v>Recruitment</v>
      </c>
      <c r="D9" s="188" t="str">
        <f>IFERROR(IF(LEN(INDEX(Metrics!$B$6:$E$21,ROW($A9)-ROW($A$5),MATCH(D$5,Metrics!$B$5:$E$5,0)))=0,"",INDEX(Metrics!$B$6:$E$21,ROW($A9)-ROW($A$5),MATCH(D$5,Metrics!$B$5:$E$5,0))),"")</f>
        <v>Diversity</v>
      </c>
      <c r="E9" s="42" t="str">
        <f>IFERROR(IF(LEN(INDEX(Metrics!$B$6:$E$21,ROW($A9)-ROW($A$5),MATCH(E$5,Metrics!$B$5:$E$5,0)))=0,"",INDEX(Metrics!$B$6:$E$21,ROW($A9)-ROW($A$5),MATCH(E$5,Metrics!$B$5:$E$5,0))),"")</f>
        <v>%</v>
      </c>
      <c r="F9" s="50">
        <f>IFERROR(IF(INDEX(Metrics!$G$6:$G$21,MATCH(CY_Actual_Cumulative!$D9,Metrics!$D$6:$D$21,0))=Calc!$K$8,SUM(CY_Actual!$F9:F9),AVERAGE(CY_Actual!$F9:F9)),"")</f>
        <v>0.34</v>
      </c>
      <c r="G9" s="50">
        <f>IFERROR(IF(INDEX(Metrics!$G$6:$G$21,MATCH(CY_Actual_Cumulative!$D9,Metrics!$D$6:$D$21,0))=Calc!$K$8,SUM(CY_Actual!$F9:G9),AVERAGE(CY_Actual!$F9:G9)),"")</f>
        <v>0.31790000000000002</v>
      </c>
      <c r="H9" s="50">
        <f>IFERROR(IF(INDEX(Metrics!$G$6:$G$21,MATCH(CY_Actual_Cumulative!$D9,Metrics!$D$6:$D$21,0))=Calc!$K$8,SUM(CY_Actual!$F9:H9),AVERAGE(CY_Actual!$F9:H9)),"")</f>
        <v>0.32236533333333334</v>
      </c>
      <c r="I9" s="50">
        <f>IFERROR(IF(INDEX(Metrics!$G$6:$G$21,MATCH(CY_Actual_Cumulative!$D9,Metrics!$D$6:$D$21,0))=Calc!$K$8,SUM(CY_Actual!$F9:I9),AVERAGE(CY_Actual!$F9:I9)),"")</f>
        <v>0.32459800000000005</v>
      </c>
      <c r="J9" s="50">
        <f>IFERROR(IF(INDEX(Metrics!$G$6:$G$21,MATCH(CY_Actual_Cumulative!$D9,Metrics!$D$6:$D$21,0))=Calc!$K$8,SUM(CY_Actual!$F9:J9),AVERAGE(CY_Actual!$F9:J9)),"")</f>
        <v>0.31401094400000007</v>
      </c>
      <c r="K9" s="50">
        <f>IFERROR(IF(INDEX(Metrics!$G$6:$G$21,MATCH(CY_Actual_Cumulative!$D9,Metrics!$D$6:$D$21,0))=Calc!$K$8,SUM(CY_Actual!$F9:K9),AVERAGE(CY_Actual!$F9:K9)),"")</f>
        <v>0.30740567786666673</v>
      </c>
      <c r="L9" s="50">
        <f>IFERROR(IF(INDEX(Metrics!$G$6:$G$21,MATCH(CY_Actual_Cumulative!$D9,Metrics!$D$6:$D$21,0))=Calc!$K$8,SUM(CY_Actual!$F9:L9),AVERAGE(CY_Actual!$F9:L9)),"")</f>
        <v>0.30740567786666673</v>
      </c>
      <c r="M9" s="50">
        <f>IFERROR(IF(INDEX(Metrics!$G$6:$G$21,MATCH(CY_Actual_Cumulative!$D9,Metrics!$D$6:$D$21,0))=Calc!$K$8,SUM(CY_Actual!$F9:M9),AVERAGE(CY_Actual!$F9:M9)),"")</f>
        <v>0.30740567786666673</v>
      </c>
      <c r="N9" s="50">
        <f>IFERROR(IF(INDEX(Metrics!$G$6:$G$21,MATCH(CY_Actual_Cumulative!$D9,Metrics!$D$6:$D$21,0))=Calc!$K$8,SUM(CY_Actual!$F9:N9),AVERAGE(CY_Actual!$F9:N9)),"")</f>
        <v>0.30740567786666673</v>
      </c>
      <c r="O9" s="50">
        <f>IFERROR(IF(INDEX(Metrics!$G$6:$G$21,MATCH(CY_Actual_Cumulative!$D9,Metrics!$D$6:$D$21,0))=Calc!$K$8,SUM(CY_Actual!$F9:O9),AVERAGE(CY_Actual!$F9:O9)),"")</f>
        <v>0.30740567786666673</v>
      </c>
      <c r="P9" s="50">
        <f>IFERROR(IF(INDEX(Metrics!$G$6:$G$21,MATCH(CY_Actual_Cumulative!$D9,Metrics!$D$6:$D$21,0))=Calc!$K$8,SUM(CY_Actual!$F9:P9),AVERAGE(CY_Actual!$F9:P9)),"")</f>
        <v>0.30740567786666673</v>
      </c>
      <c r="Q9" s="87">
        <f>IFERROR(IF(INDEX(Metrics!$G$6:$G$21,MATCH(CY_Actual_Cumulative!$D9,Metrics!$D$6:$D$21,0))=Calc!$K$8,SUM(CY_Actual!$F9:Q9),AVERAGE(CY_Actual!$F9:Q9)),"")</f>
        <v>0.30740567786666673</v>
      </c>
    </row>
    <row r="10" spans="1:17" x14ac:dyDescent="0.25">
      <c r="A10" s="3"/>
      <c r="B10" s="71">
        <f>IFERROR(IF(LEN(INDEX(Metrics!$B$6:$E$21,ROW($A10)-ROW($A$5),MATCH(B$5,Metrics!$B$5:$E$5,0)))=0,"",INDEX(Metrics!$B$6:$E$21,ROW($A10)-ROW($A$5),MATCH(B$5,Metrics!$B$5:$E$5,0))),"")</f>
        <v>105</v>
      </c>
      <c r="C10" s="188" t="str">
        <f>IFERROR(IF(LEN(INDEX(Metrics!$B$6:$E$21,ROW($A10)-ROW($A$5),MATCH(C$5,Metrics!$B$5:$E$5,0)))=0,"",INDEX(Metrics!$B$6:$E$21,ROW($A10)-ROW($A$5),MATCH(C$5,Metrics!$B$5:$E$5,0))),"")</f>
        <v>Recruitment</v>
      </c>
      <c r="D10" s="188" t="str">
        <f>IFERROR(IF(LEN(INDEX(Metrics!$B$6:$E$21,ROW($A10)-ROW($A$5),MATCH(D$5,Metrics!$B$5:$E$5,0)))=0,"",INDEX(Metrics!$B$6:$E$21,ROW($A10)-ROW($A$5),MATCH(D$5,Metrics!$B$5:$E$5,0))),"")</f>
        <v/>
      </c>
      <c r="E10" s="42" t="str">
        <f>IFERROR(IF(LEN(INDEX(Metrics!$B$6:$E$21,ROW($A10)-ROW($A$5),MATCH(E$5,Metrics!$B$5:$E$5,0)))=0,"",INDEX(Metrics!$B$6:$E$21,ROW($A10)-ROW($A$5),MATCH(E$5,Metrics!$B$5:$E$5,0))),"")</f>
        <v/>
      </c>
      <c r="F10" s="156" t="str">
        <f>IFERROR(IF(INDEX(Metrics!$G$6:$G$21,MATCH(CY_Actual_Cumulative!$D10,Metrics!$D$6:$D$21,0))=Calc!$K$8,SUM(CY_Actual!$F10:F10),AVERAGE(CY_Actual!$F10:F10)),"")</f>
        <v/>
      </c>
      <c r="G10" s="156" t="str">
        <f>IFERROR(IF(INDEX(Metrics!$G$6:$G$21,MATCH(CY_Actual_Cumulative!$D10,Metrics!$D$6:$D$21,0))=Calc!$K$8,SUM(CY_Actual!$F10:G10),AVERAGE(CY_Actual!$F10:G10)),"")</f>
        <v/>
      </c>
      <c r="H10" s="156" t="str">
        <f>IFERROR(IF(INDEX(Metrics!$G$6:$G$21,MATCH(CY_Actual_Cumulative!$D10,Metrics!$D$6:$D$21,0))=Calc!$K$8,SUM(CY_Actual!$F10:H10),AVERAGE(CY_Actual!$F10:H10)),"")</f>
        <v/>
      </c>
      <c r="I10" s="156" t="str">
        <f>IFERROR(IF(INDEX(Metrics!$G$6:$G$21,MATCH(CY_Actual_Cumulative!$D10,Metrics!$D$6:$D$21,0))=Calc!$K$8,SUM(CY_Actual!$F10:I10),AVERAGE(CY_Actual!$F10:I10)),"")</f>
        <v/>
      </c>
      <c r="J10" s="156" t="str">
        <f>IFERROR(IF(INDEX(Metrics!$G$6:$G$21,MATCH(CY_Actual_Cumulative!$D10,Metrics!$D$6:$D$21,0))=Calc!$K$8,SUM(CY_Actual!$F10:J10),AVERAGE(CY_Actual!$F10:J10)),"")</f>
        <v/>
      </c>
      <c r="K10" s="156" t="str">
        <f>IFERROR(IF(INDEX(Metrics!$G$6:$G$21,MATCH(CY_Actual_Cumulative!$D10,Metrics!$D$6:$D$21,0))=Calc!$K$8,SUM(CY_Actual!$F10:K10),AVERAGE(CY_Actual!$F10:K10)),"")</f>
        <v/>
      </c>
      <c r="L10" s="53" t="str">
        <f>IFERROR(IF(INDEX(Metrics!$G$6:$G$21,MATCH(CY_Actual_Cumulative!$D10,Metrics!$D$6:$D$21,0))=Calc!$K$8,SUM(CY_Actual!$F10:L10),AVERAGE(CY_Actual!$F10:L10)),"")</f>
        <v/>
      </c>
      <c r="M10" s="53" t="str">
        <f>IFERROR(IF(INDEX(Metrics!$G$6:$G$21,MATCH(CY_Actual_Cumulative!$D10,Metrics!$D$6:$D$21,0))=Calc!$K$8,SUM(CY_Actual!$F10:M10),AVERAGE(CY_Actual!$F10:M10)),"")</f>
        <v/>
      </c>
      <c r="N10" s="53" t="str">
        <f>IFERROR(IF(INDEX(Metrics!$G$6:$G$21,MATCH(CY_Actual_Cumulative!$D10,Metrics!$D$6:$D$21,0))=Calc!$K$8,SUM(CY_Actual!$F10:N10),AVERAGE(CY_Actual!$F10:N10)),"")</f>
        <v/>
      </c>
      <c r="O10" s="53" t="str">
        <f>IFERROR(IF(INDEX(Metrics!$G$6:$G$21,MATCH(CY_Actual_Cumulative!$D10,Metrics!$D$6:$D$21,0))=Calc!$K$8,SUM(CY_Actual!$F10:O10),AVERAGE(CY_Actual!$F10:O10)),"")</f>
        <v/>
      </c>
      <c r="P10" s="53" t="str">
        <f>IFERROR(IF(INDEX(Metrics!$G$6:$G$21,MATCH(CY_Actual_Cumulative!$D10,Metrics!$D$6:$D$21,0))=Calc!$K$8,SUM(CY_Actual!$F10:P10),AVERAGE(CY_Actual!$F10:P10)),"")</f>
        <v/>
      </c>
      <c r="Q10" s="85" t="str">
        <f>IFERROR(IF(INDEX(Metrics!$G$6:$G$21,MATCH(CY_Actual_Cumulative!$D10,Metrics!$D$6:$D$21,0))=Calc!$K$8,SUM(CY_Actual!$F10:Q10),AVERAGE(CY_Actual!$F10:Q10)),"")</f>
        <v/>
      </c>
    </row>
    <row r="11" spans="1:17" x14ac:dyDescent="0.25">
      <c r="A11" s="3"/>
      <c r="B11" s="71">
        <f>IFERROR(IF(LEN(INDEX(Metrics!$B$6:$E$21,ROW($A11)-ROW($A$5),MATCH(B$5,Metrics!$B$5:$E$5,0)))=0,"",INDEX(Metrics!$B$6:$E$21,ROW($A11)-ROW($A$5),MATCH(B$5,Metrics!$B$5:$E$5,0))),"")</f>
        <v>106</v>
      </c>
      <c r="C11" s="188" t="str">
        <f>IFERROR(IF(LEN(INDEX(Metrics!$B$6:$E$21,ROW($A11)-ROW($A$5),MATCH(C$5,Metrics!$B$5:$E$5,0)))=0,"",INDEX(Metrics!$B$6:$E$21,ROW($A11)-ROW($A$5),MATCH(C$5,Metrics!$B$5:$E$5,0))),"")</f>
        <v>Recruitment</v>
      </c>
      <c r="D11" s="188" t="str">
        <f>IFERROR(IF(LEN(INDEX(Metrics!$B$6:$E$21,ROW($A11)-ROW($A$5),MATCH(D$5,Metrics!$B$5:$E$5,0)))=0,"",INDEX(Metrics!$B$6:$E$21,ROW($A11)-ROW($A$5),MATCH(D$5,Metrics!$B$5:$E$5,0))),"")</f>
        <v/>
      </c>
      <c r="E11" s="42" t="str">
        <f>IFERROR(IF(LEN(INDEX(Metrics!$B$6:$E$21,ROW($A11)-ROW($A$5),MATCH(E$5,Metrics!$B$5:$E$5,0)))=0,"",INDEX(Metrics!$B$6:$E$21,ROW($A11)-ROW($A$5),MATCH(E$5,Metrics!$B$5:$E$5,0))),"")</f>
        <v/>
      </c>
      <c r="F11" s="156" t="str">
        <f>IFERROR(IF(INDEX(Metrics!$G$6:$G$21,MATCH(CY_Actual_Cumulative!$D11,Metrics!$D$6:$D$21,0))=Calc!$K$8,SUM(CY_Actual!$F11:F11),AVERAGE(CY_Actual!$F11:F11)),"")</f>
        <v/>
      </c>
      <c r="G11" s="156" t="str">
        <f>IFERROR(IF(INDEX(Metrics!$G$6:$G$21,MATCH(CY_Actual_Cumulative!$D11,Metrics!$D$6:$D$21,0))=Calc!$K$8,SUM(CY_Actual!$F11:G11),AVERAGE(CY_Actual!$F11:G11)),"")</f>
        <v/>
      </c>
      <c r="H11" s="156" t="str">
        <f>IFERROR(IF(INDEX(Metrics!$G$6:$G$21,MATCH(CY_Actual_Cumulative!$D11,Metrics!$D$6:$D$21,0))=Calc!$K$8,SUM(CY_Actual!$F11:H11),AVERAGE(CY_Actual!$F11:H11)),"")</f>
        <v/>
      </c>
      <c r="I11" s="156" t="str">
        <f>IFERROR(IF(INDEX(Metrics!$G$6:$G$21,MATCH(CY_Actual_Cumulative!$D11,Metrics!$D$6:$D$21,0))=Calc!$K$8,SUM(CY_Actual!$F11:I11),AVERAGE(CY_Actual!$F11:I11)),"")</f>
        <v/>
      </c>
      <c r="J11" s="156" t="str">
        <f>IFERROR(IF(INDEX(Metrics!$G$6:$G$21,MATCH(CY_Actual_Cumulative!$D11,Metrics!$D$6:$D$21,0))=Calc!$K$8,SUM(CY_Actual!$F11:J11),AVERAGE(CY_Actual!$F11:J11)),"")</f>
        <v/>
      </c>
      <c r="K11" s="156" t="str">
        <f>IFERROR(IF(INDEX(Metrics!$G$6:$G$21,MATCH(CY_Actual_Cumulative!$D11,Metrics!$D$6:$D$21,0))=Calc!$K$8,SUM(CY_Actual!$F11:K11),AVERAGE(CY_Actual!$F11:K11)),"")</f>
        <v/>
      </c>
      <c r="L11" s="53" t="str">
        <f>IFERROR(IF(INDEX(Metrics!$G$6:$G$21,MATCH(CY_Actual_Cumulative!$D11,Metrics!$D$6:$D$21,0))=Calc!$K$8,SUM(CY_Actual!$F11:L11),AVERAGE(CY_Actual!$F11:L11)),"")</f>
        <v/>
      </c>
      <c r="M11" s="53" t="str">
        <f>IFERROR(IF(INDEX(Metrics!$G$6:$G$21,MATCH(CY_Actual_Cumulative!$D11,Metrics!$D$6:$D$21,0))=Calc!$K$8,SUM(CY_Actual!$F11:M11),AVERAGE(CY_Actual!$F11:M11)),"")</f>
        <v/>
      </c>
      <c r="N11" s="53" t="str">
        <f>IFERROR(IF(INDEX(Metrics!$G$6:$G$21,MATCH(CY_Actual_Cumulative!$D11,Metrics!$D$6:$D$21,0))=Calc!$K$8,SUM(CY_Actual!$F11:N11),AVERAGE(CY_Actual!$F11:N11)),"")</f>
        <v/>
      </c>
      <c r="O11" s="53" t="str">
        <f>IFERROR(IF(INDEX(Metrics!$G$6:$G$21,MATCH(CY_Actual_Cumulative!$D11,Metrics!$D$6:$D$21,0))=Calc!$K$8,SUM(CY_Actual!$F11:O11),AVERAGE(CY_Actual!$F11:O11)),"")</f>
        <v/>
      </c>
      <c r="P11" s="53" t="str">
        <f>IFERROR(IF(INDEX(Metrics!$G$6:$G$21,MATCH(CY_Actual_Cumulative!$D11,Metrics!$D$6:$D$21,0))=Calc!$K$8,SUM(CY_Actual!$F11:P11),AVERAGE(CY_Actual!$F11:P11)),"")</f>
        <v/>
      </c>
      <c r="Q11" s="85" t="str">
        <f>IFERROR(IF(INDEX(Metrics!$G$6:$G$21,MATCH(CY_Actual_Cumulative!$D11,Metrics!$D$6:$D$21,0))=Calc!$K$8,SUM(CY_Actual!$F11:Q11),AVERAGE(CY_Actual!$F11:Q11)),"")</f>
        <v/>
      </c>
    </row>
    <row r="12" spans="1:17" x14ac:dyDescent="0.25">
      <c r="A12" s="3"/>
      <c r="B12" s="71">
        <f>IFERROR(IF(LEN(INDEX(Metrics!$B$6:$E$21,ROW($A12)-ROW($A$5),MATCH(B$5,Metrics!$B$5:$E$5,0)))=0,"",INDEX(Metrics!$B$6:$E$21,ROW($A12)-ROW($A$5),MATCH(B$5,Metrics!$B$5:$E$5,0))),"")</f>
        <v>201</v>
      </c>
      <c r="C12" s="188" t="str">
        <f>IFERROR(IF(LEN(INDEX(Metrics!$B$6:$E$21,ROW($A12)-ROW($A$5),MATCH(C$5,Metrics!$B$5:$E$5,0)))=0,"",INDEX(Metrics!$B$6:$E$21,ROW($A12)-ROW($A$5),MATCH(C$5,Metrics!$B$5:$E$5,0))),"")</f>
        <v>Training &amp; Development</v>
      </c>
      <c r="D12" s="188" t="str">
        <f>IFERROR(IF(LEN(INDEX(Metrics!$B$6:$E$21,ROW($A12)-ROW($A$5),MATCH(D$5,Metrics!$B$5:$E$5,0)))=0,"",INDEX(Metrics!$B$6:$E$21,ROW($A12)-ROW($A$5),MATCH(D$5,Metrics!$B$5:$E$5,0))),"")</f>
        <v>Training Hours</v>
      </c>
      <c r="E12" s="42" t="str">
        <f>IFERROR(IF(LEN(INDEX(Metrics!$B$6:$E$21,ROW($A12)-ROW($A$5),MATCH(E$5,Metrics!$B$5:$E$5,0)))=0,"",INDEX(Metrics!$B$6:$E$21,ROW($A12)-ROW($A$5),MATCH(E$5,Metrics!$B$5:$E$5,0))),"")</f>
        <v>Hours</v>
      </c>
      <c r="F12" s="212">
        <f>IFERROR(IF(INDEX(Metrics!$G$6:$G$21,MATCH(CY_Actual_Cumulative!$D12,Metrics!$D$6:$D$21,0))=Calc!$K$8,SUM(CY_Actual!$F12:F12),AVERAGE(CY_Actual!$F12:F12)),"")</f>
        <v>42</v>
      </c>
      <c r="G12" s="212">
        <f>IFERROR(IF(INDEX(Metrics!$G$6:$G$21,MATCH(CY_Actual_Cumulative!$D12,Metrics!$D$6:$D$21,0))=Calc!$K$8,SUM(CY_Actual!$F12:G12),AVERAGE(CY_Actual!$F12:G12)),"")</f>
        <v>76.02000000000001</v>
      </c>
      <c r="H12" s="212">
        <f>IFERROR(IF(INDEX(Metrics!$G$6:$G$21,MATCH(CY_Actual_Cumulative!$D12,Metrics!$D$6:$D$21,0))=Calc!$K$8,SUM(CY_Actual!$F12:H12),AVERAGE(CY_Actual!$F12:H12)),"")</f>
        <v>116.50380000000001</v>
      </c>
      <c r="I12" s="212">
        <f>IFERROR(IF(INDEX(Metrics!$G$6:$G$21,MATCH(CY_Actual_Cumulative!$D12,Metrics!$D$6:$D$21,0))=Calc!$K$8,SUM(CY_Actual!$F12:I12),AVERAGE(CY_Actual!$F12:I12)),"")</f>
        <v>150.51019200000002</v>
      </c>
      <c r="J12" s="212">
        <f>IFERROR(IF(INDEX(Metrics!$G$6:$G$21,MATCH(CY_Actual_Cumulative!$D12,Metrics!$D$6:$D$21,0))=Calc!$K$8,SUM(CY_Actual!$F12:J12),AVERAGE(CY_Actual!$F12:J12)),"")</f>
        <v>179.75568912000003</v>
      </c>
      <c r="K12" s="212">
        <f>IFERROR(IF(INDEX(Metrics!$G$6:$G$21,MATCH(CY_Actual_Cumulative!$D12,Metrics!$D$6:$D$21,0))=Calc!$K$8,SUM(CY_Actual!$F12:K12),AVERAGE(CY_Actual!$F12:K12)),"")</f>
        <v>210.17100612480002</v>
      </c>
      <c r="L12" s="212">
        <f>IFERROR(IF(INDEX(Metrics!$G$6:$G$21,MATCH(CY_Actual_Cumulative!$D12,Metrics!$D$6:$D$21,0))=Calc!$K$8,SUM(CY_Actual!$F12:L12),AVERAGE(CY_Actual!$F12:L12)),"")</f>
        <v>210.17100612480002</v>
      </c>
      <c r="M12" s="212">
        <f>IFERROR(IF(INDEX(Metrics!$G$6:$G$21,MATCH(CY_Actual_Cumulative!$D12,Metrics!$D$6:$D$21,0))=Calc!$K$8,SUM(CY_Actual!$F12:M12),AVERAGE(CY_Actual!$F12:M12)),"")</f>
        <v>210.17100612480002</v>
      </c>
      <c r="N12" s="212">
        <f>IFERROR(IF(INDEX(Metrics!$G$6:$G$21,MATCH(CY_Actual_Cumulative!$D12,Metrics!$D$6:$D$21,0))=Calc!$K$8,SUM(CY_Actual!$F12:N12),AVERAGE(CY_Actual!$F12:N12)),"")</f>
        <v>210.17100612480002</v>
      </c>
      <c r="O12" s="212">
        <f>IFERROR(IF(INDEX(Metrics!$G$6:$G$21,MATCH(CY_Actual_Cumulative!$D12,Metrics!$D$6:$D$21,0))=Calc!$K$8,SUM(CY_Actual!$F12:O12),AVERAGE(CY_Actual!$F12:O12)),"")</f>
        <v>210.17100612480002</v>
      </c>
      <c r="P12" s="212">
        <f>IFERROR(IF(INDEX(Metrics!$G$6:$G$21,MATCH(CY_Actual_Cumulative!$D12,Metrics!$D$6:$D$21,0))=Calc!$K$8,SUM(CY_Actual!$F12:P12),AVERAGE(CY_Actual!$F12:P12)),"")</f>
        <v>210.17100612480002</v>
      </c>
      <c r="Q12" s="213">
        <f>IFERROR(IF(INDEX(Metrics!$G$6:$G$21,MATCH(CY_Actual_Cumulative!$D12,Metrics!$D$6:$D$21,0))=Calc!$K$8,SUM(CY_Actual!$F12:Q12),AVERAGE(CY_Actual!$F12:Q12)),"")</f>
        <v>210.17100612480002</v>
      </c>
    </row>
    <row r="13" spans="1:17" x14ac:dyDescent="0.25">
      <c r="A13" s="3"/>
      <c r="B13" s="71">
        <f>IFERROR(IF(LEN(INDEX(Metrics!$B$6:$E$21,ROW($A13)-ROW($A$5),MATCH(B$5,Metrics!$B$5:$E$5,0)))=0,"",INDEX(Metrics!$B$6:$E$21,ROW($A13)-ROW($A$5),MATCH(B$5,Metrics!$B$5:$E$5,0))),"")</f>
        <v>202</v>
      </c>
      <c r="C13" s="188" t="str">
        <f>IFERROR(IF(LEN(INDEX(Metrics!$B$6:$E$21,ROW($A13)-ROW($A$5),MATCH(C$5,Metrics!$B$5:$E$5,0)))=0,"",INDEX(Metrics!$B$6:$E$21,ROW($A13)-ROW($A$5),MATCH(C$5,Metrics!$B$5:$E$5,0))),"")</f>
        <v>Training &amp; Development</v>
      </c>
      <c r="D13" s="188" t="str">
        <f>IFERROR(IF(LEN(INDEX(Metrics!$B$6:$E$21,ROW($A13)-ROW($A$5),MATCH(D$5,Metrics!$B$5:$E$5,0)))=0,"",INDEX(Metrics!$B$6:$E$21,ROW($A13)-ROW($A$5),MATCH(D$5,Metrics!$B$5:$E$5,0))),"")</f>
        <v>Productivity Change</v>
      </c>
      <c r="E13" s="42" t="str">
        <f>IFERROR(IF(LEN(INDEX(Metrics!$B$6:$E$21,ROW($A13)-ROW($A$5),MATCH(E$5,Metrics!$B$5:$E$5,0)))=0,"",INDEX(Metrics!$B$6:$E$21,ROW($A13)-ROW($A$5),MATCH(E$5,Metrics!$B$5:$E$5,0))),"")</f>
        <v>%</v>
      </c>
      <c r="F13" s="51">
        <f>IFERROR(IF(INDEX(Metrics!$G$6:$G$21,MATCH(CY_Actual_Cumulative!$D13,Metrics!$D$6:$D$21,0))=Calc!$K$8,SUM(CY_Actual!$F13:F13),AVERAGE(CY_Actual!$F13:F13)),"")</f>
        <v>0.25</v>
      </c>
      <c r="G13" s="51">
        <f>IFERROR(IF(INDEX(Metrics!$G$6:$G$21,MATCH(CY_Actual_Cumulative!$D13,Metrics!$D$6:$D$21,0))=Calc!$K$8,SUM(CY_Actual!$F13:G13),AVERAGE(CY_Actual!$F13:G13)),"")</f>
        <v>0.255</v>
      </c>
      <c r="H13" s="51">
        <f>IFERROR(IF(INDEX(Metrics!$G$6:$G$21,MATCH(CY_Actual_Cumulative!$D13,Metrics!$D$6:$D$21,0))=Calc!$K$8,SUM(CY_Actual!$F13:H13),AVERAGE(CY_Actual!$F13:H13)),"")</f>
        <v>0.25146666666666667</v>
      </c>
      <c r="I13" s="51">
        <f>IFERROR(IF(INDEX(Metrics!$G$6:$G$21,MATCH(CY_Actual_Cumulative!$D13,Metrics!$D$6:$D$21,0))=Calc!$K$8,SUM(CY_Actual!$F13:I13),AVERAGE(CY_Actual!$F13:I13)),"")</f>
        <v>0.25214399999999998</v>
      </c>
      <c r="J13" s="51">
        <f>IFERROR(IF(INDEX(Metrics!$G$6:$G$21,MATCH(CY_Actual_Cumulative!$D13,Metrics!$D$6:$D$21,0))=Calc!$K$8,SUM(CY_Actual!$F13:J13),AVERAGE(CY_Actual!$F13:J13)),"")</f>
        <v>0.248991936</v>
      </c>
      <c r="K13" s="51">
        <f>IFERROR(IF(INDEX(Metrics!$G$6:$G$21,MATCH(CY_Actual_Cumulative!$D13,Metrics!$D$6:$D$21,0))=Calc!$K$8,SUM(CY_Actual!$F13:K13),AVERAGE(CY_Actual!$F13:K13)),"")</f>
        <v>0.24807247839999999</v>
      </c>
      <c r="L13" s="51">
        <f>IFERROR(IF(INDEX(Metrics!$G$6:$G$21,MATCH(CY_Actual_Cumulative!$D13,Metrics!$D$6:$D$21,0))=Calc!$K$8,SUM(CY_Actual!$F13:L13),AVERAGE(CY_Actual!$F13:L13)),"")</f>
        <v>0.24807247839999999</v>
      </c>
      <c r="M13" s="51">
        <f>IFERROR(IF(INDEX(Metrics!$G$6:$G$21,MATCH(CY_Actual_Cumulative!$D13,Metrics!$D$6:$D$21,0))=Calc!$K$8,SUM(CY_Actual!$F13:M13),AVERAGE(CY_Actual!$F13:M13)),"")</f>
        <v>0.24807247839999999</v>
      </c>
      <c r="N13" s="51">
        <f>IFERROR(IF(INDEX(Metrics!$G$6:$G$21,MATCH(CY_Actual_Cumulative!$D13,Metrics!$D$6:$D$21,0))=Calc!$K$8,SUM(CY_Actual!$F13:N13),AVERAGE(CY_Actual!$F13:N13)),"")</f>
        <v>0.24807247839999999</v>
      </c>
      <c r="O13" s="51">
        <f>IFERROR(IF(INDEX(Metrics!$G$6:$G$21,MATCH(CY_Actual_Cumulative!$D13,Metrics!$D$6:$D$21,0))=Calc!$K$8,SUM(CY_Actual!$F13:O13),AVERAGE(CY_Actual!$F13:O13)),"")</f>
        <v>0.24807247839999999</v>
      </c>
      <c r="P13" s="51">
        <f>IFERROR(IF(INDEX(Metrics!$G$6:$G$21,MATCH(CY_Actual_Cumulative!$D13,Metrics!$D$6:$D$21,0))=Calc!$K$8,SUM(CY_Actual!$F13:P13),AVERAGE(CY_Actual!$F13:P13)),"")</f>
        <v>0.24807247839999999</v>
      </c>
      <c r="Q13" s="82">
        <f>IFERROR(IF(INDEX(Metrics!$G$6:$G$21,MATCH(CY_Actual_Cumulative!$D13,Metrics!$D$6:$D$21,0))=Calc!$K$8,SUM(CY_Actual!$F13:Q13),AVERAGE(CY_Actual!$F13:Q13)),"")</f>
        <v>0.24807247839999999</v>
      </c>
    </row>
    <row r="14" spans="1:17" x14ac:dyDescent="0.25">
      <c r="A14" s="3"/>
      <c r="B14" s="71">
        <f>IFERROR(IF(LEN(INDEX(Metrics!$B$6:$E$21,ROW($A14)-ROW($A$5),MATCH(B$5,Metrics!$B$5:$E$5,0)))=0,"",INDEX(Metrics!$B$6:$E$21,ROW($A14)-ROW($A$5),MATCH(B$5,Metrics!$B$5:$E$5,0))),"")</f>
        <v>203</v>
      </c>
      <c r="C14" s="188" t="str">
        <f>IFERROR(IF(LEN(INDEX(Metrics!$B$6:$E$21,ROW($A14)-ROW($A$5),MATCH(C$5,Metrics!$B$5:$E$5,0)))=0,"",INDEX(Metrics!$B$6:$E$21,ROW($A14)-ROW($A$5),MATCH(C$5,Metrics!$B$5:$E$5,0))),"")</f>
        <v>Training &amp; Development</v>
      </c>
      <c r="D14" s="188" t="str">
        <f>IFERROR(IF(LEN(INDEX(Metrics!$B$6:$E$21,ROW($A14)-ROW($A$5),MATCH(D$5,Metrics!$B$5:$E$5,0)))=0,"",INDEX(Metrics!$B$6:$E$21,ROW($A14)-ROW($A$5),MATCH(D$5,Metrics!$B$5:$E$5,0))),"")</f>
        <v>Employee Satisfaction</v>
      </c>
      <c r="E14" s="42" t="str">
        <f>IFERROR(IF(LEN(INDEX(Metrics!$B$6:$E$21,ROW($A14)-ROW($A$5),MATCH(E$5,Metrics!$B$5:$E$5,0)))=0,"",INDEX(Metrics!$B$6:$E$21,ROW($A14)-ROW($A$5),MATCH(E$5,Metrics!$B$5:$E$5,0))),"")</f>
        <v>#</v>
      </c>
      <c r="F14" s="49">
        <f>IFERROR(IF(INDEX(Metrics!$G$6:$G$21,MATCH(CY_Actual_Cumulative!$D14,Metrics!$D$6:$D$21,0))=Calc!$K$8,SUM(CY_Actual!$F14:F14),AVERAGE(CY_Actual!$F14:F14)),"")</f>
        <v>7.8</v>
      </c>
      <c r="G14" s="49">
        <f>IFERROR(IF(INDEX(Metrics!$G$6:$G$21,MATCH(CY_Actual_Cumulative!$D14,Metrics!$D$6:$D$21,0))=Calc!$K$8,SUM(CY_Actual!$F14:G14),AVERAGE(CY_Actual!$F14:G14)),"")</f>
        <v>8.3070000000000004</v>
      </c>
      <c r="H14" s="49">
        <f>IFERROR(IF(INDEX(Metrics!$G$6:$G$21,MATCH(CY_Actual_Cumulative!$D14,Metrics!$D$6:$D$21,0))=Calc!$K$8,SUM(CY_Actual!$F14:H14),AVERAGE(CY_Actual!$F14:H14)),"")</f>
        <v>8.7110400000000006</v>
      </c>
      <c r="I14" s="49">
        <f>IFERROR(IF(INDEX(Metrics!$G$6:$G$21,MATCH(CY_Actual_Cumulative!$D14,Metrics!$D$6:$D$21,0))=Calc!$K$8,SUM(CY_Actual!$F14:I14),AVERAGE(CY_Actual!$F14:I14)),"")</f>
        <v>8.8416665999999999</v>
      </c>
      <c r="J14" s="49">
        <f>IFERROR(IF(INDEX(Metrics!$G$6:$G$21,MATCH(CY_Actual_Cumulative!$D14,Metrics!$D$6:$D$21,0))=Calc!$K$8,SUM(CY_Actual!$F14:J14),AVERAGE(CY_Actual!$F14:J14)),"")</f>
        <v>8.8733332800000007</v>
      </c>
      <c r="K14" s="49">
        <f>IFERROR(IF(INDEX(Metrics!$G$6:$G$21,MATCH(CY_Actual_Cumulative!$D14,Metrics!$D$6:$D$21,0))=Calc!$K$8,SUM(CY_Actual!$F14:K14),AVERAGE(CY_Actual!$F14:K14)),"")</f>
        <v>8.9944444000000008</v>
      </c>
      <c r="L14" s="49">
        <f>IFERROR(IF(INDEX(Metrics!$G$6:$G$21,MATCH(CY_Actual_Cumulative!$D14,Metrics!$D$6:$D$21,0))=Calc!$K$8,SUM(CY_Actual!$F14:L14),AVERAGE(CY_Actual!$F14:L14)),"")</f>
        <v>8.9944444000000008</v>
      </c>
      <c r="M14" s="49">
        <f>IFERROR(IF(INDEX(Metrics!$G$6:$G$21,MATCH(CY_Actual_Cumulative!$D14,Metrics!$D$6:$D$21,0))=Calc!$K$8,SUM(CY_Actual!$F14:M14),AVERAGE(CY_Actual!$F14:M14)),"")</f>
        <v>8.9944444000000008</v>
      </c>
      <c r="N14" s="49">
        <f>IFERROR(IF(INDEX(Metrics!$G$6:$G$21,MATCH(CY_Actual_Cumulative!$D14,Metrics!$D$6:$D$21,0))=Calc!$K$8,SUM(CY_Actual!$F14:N14),AVERAGE(CY_Actual!$F14:N14)),"")</f>
        <v>8.9944444000000008</v>
      </c>
      <c r="O14" s="49">
        <f>IFERROR(IF(INDEX(Metrics!$G$6:$G$21,MATCH(CY_Actual_Cumulative!$D14,Metrics!$D$6:$D$21,0))=Calc!$K$8,SUM(CY_Actual!$F14:O14),AVERAGE(CY_Actual!$F14:O14)),"")</f>
        <v>8.9944444000000008</v>
      </c>
      <c r="P14" s="49">
        <f>IFERROR(IF(INDEX(Metrics!$G$6:$G$21,MATCH(CY_Actual_Cumulative!$D14,Metrics!$D$6:$D$21,0))=Calc!$K$8,SUM(CY_Actual!$F14:P14),AVERAGE(CY_Actual!$F14:P14)),"")</f>
        <v>8.9944444000000008</v>
      </c>
      <c r="Q14" s="84">
        <f>IFERROR(IF(INDEX(Metrics!$G$6:$G$21,MATCH(CY_Actual_Cumulative!$D14,Metrics!$D$6:$D$21,0))=Calc!$K$8,SUM(CY_Actual!$F14:Q14),AVERAGE(CY_Actual!$F14:Q14)),"")</f>
        <v>8.9944444000000008</v>
      </c>
    </row>
    <row r="15" spans="1:17" x14ac:dyDescent="0.25">
      <c r="A15" s="3"/>
      <c r="B15" s="71">
        <f>IFERROR(IF(LEN(INDEX(Metrics!$B$6:$E$21,ROW($A15)-ROW($A$5),MATCH(B$5,Metrics!$B$5:$E$5,0)))=0,"",INDEX(Metrics!$B$6:$E$21,ROW($A15)-ROW($A$5),MATCH(B$5,Metrics!$B$5:$E$5,0))),"")</f>
        <v>204</v>
      </c>
      <c r="C15" s="188" t="str">
        <f>IFERROR(IF(LEN(INDEX(Metrics!$B$6:$E$21,ROW($A15)-ROW($A$5),MATCH(C$5,Metrics!$B$5:$E$5,0)))=0,"",INDEX(Metrics!$B$6:$E$21,ROW($A15)-ROW($A$5),MATCH(C$5,Metrics!$B$5:$E$5,0))),"")</f>
        <v>Training &amp; Development</v>
      </c>
      <c r="D15" s="188" t="str">
        <f>IFERROR(IF(LEN(INDEX(Metrics!$B$6:$E$21,ROW($A15)-ROW($A$5),MATCH(D$5,Metrics!$B$5:$E$5,0)))=0,"",INDEX(Metrics!$B$6:$E$21,ROW($A15)-ROW($A$5),MATCH(D$5,Metrics!$B$5:$E$5,0))),"")</f>
        <v/>
      </c>
      <c r="E15" s="42" t="str">
        <f>IFERROR(IF(LEN(INDEX(Metrics!$B$6:$E$21,ROW($A15)-ROW($A$5),MATCH(E$5,Metrics!$B$5:$E$5,0)))=0,"",INDEX(Metrics!$B$6:$E$21,ROW($A15)-ROW($A$5),MATCH(E$5,Metrics!$B$5:$E$5,0))),"")</f>
        <v/>
      </c>
      <c r="F15" s="156" t="str">
        <f>IFERROR(IF(INDEX(Metrics!$G$6:$G$21,MATCH(CY_Actual_Cumulative!$D15,Metrics!$D$6:$D$21,0))=Calc!$K$8,SUM(CY_Actual!$F15:F15),AVERAGE(CY_Actual!$F15:F15)),"")</f>
        <v/>
      </c>
      <c r="G15" s="156" t="str">
        <f>IFERROR(IF(INDEX(Metrics!$G$6:$G$21,MATCH(CY_Actual_Cumulative!$D15,Metrics!$D$6:$D$21,0))=Calc!$K$8,SUM(CY_Actual!$F15:G15),AVERAGE(CY_Actual!$F15:G15)),"")</f>
        <v/>
      </c>
      <c r="H15" s="156" t="str">
        <f>IFERROR(IF(INDEX(Metrics!$G$6:$G$21,MATCH(CY_Actual_Cumulative!$D15,Metrics!$D$6:$D$21,0))=Calc!$K$8,SUM(CY_Actual!$F15:H15),AVERAGE(CY_Actual!$F15:H15)),"")</f>
        <v/>
      </c>
      <c r="I15" s="156" t="str">
        <f>IFERROR(IF(INDEX(Metrics!$G$6:$G$21,MATCH(CY_Actual_Cumulative!$D15,Metrics!$D$6:$D$21,0))=Calc!$K$8,SUM(CY_Actual!$F15:I15),AVERAGE(CY_Actual!$F15:I15)),"")</f>
        <v/>
      </c>
      <c r="J15" s="156" t="str">
        <f>IFERROR(IF(INDEX(Metrics!$G$6:$G$21,MATCH(CY_Actual_Cumulative!$D15,Metrics!$D$6:$D$21,0))=Calc!$K$8,SUM(CY_Actual!$F15:J15),AVERAGE(CY_Actual!$F15:J15)),"")</f>
        <v/>
      </c>
      <c r="K15" s="156" t="str">
        <f>IFERROR(IF(INDEX(Metrics!$G$6:$G$21,MATCH(CY_Actual_Cumulative!$D15,Metrics!$D$6:$D$21,0))=Calc!$K$8,SUM(CY_Actual!$F15:K15),AVERAGE(CY_Actual!$F15:K15)),"")</f>
        <v/>
      </c>
      <c r="L15" s="156" t="str">
        <f>IFERROR(IF(INDEX(Metrics!$G$6:$G$21,MATCH(CY_Actual_Cumulative!$D15,Metrics!$D$6:$D$21,0))=Calc!$K$8,SUM(CY_Actual!$F15:L15),AVERAGE(CY_Actual!$F15:L15)),"")</f>
        <v/>
      </c>
      <c r="M15" s="156" t="str">
        <f>IFERROR(IF(INDEX(Metrics!$G$6:$G$21,MATCH(CY_Actual_Cumulative!$D15,Metrics!$D$6:$D$21,0))=Calc!$K$8,SUM(CY_Actual!$F15:M15),AVERAGE(CY_Actual!$F15:M15)),"")</f>
        <v/>
      </c>
      <c r="N15" s="156" t="str">
        <f>IFERROR(IF(INDEX(Metrics!$G$6:$G$21,MATCH(CY_Actual_Cumulative!$D15,Metrics!$D$6:$D$21,0))=Calc!$K$8,SUM(CY_Actual!$F15:N15),AVERAGE(CY_Actual!$F15:N15)),"")</f>
        <v/>
      </c>
      <c r="O15" s="156" t="str">
        <f>IFERROR(IF(INDEX(Metrics!$G$6:$G$21,MATCH(CY_Actual_Cumulative!$D15,Metrics!$D$6:$D$21,0))=Calc!$K$8,SUM(CY_Actual!$F15:O15),AVERAGE(CY_Actual!$F15:O15)),"")</f>
        <v/>
      </c>
      <c r="P15" s="156" t="str">
        <f>IFERROR(IF(INDEX(Metrics!$G$6:$G$21,MATCH(CY_Actual_Cumulative!$D15,Metrics!$D$6:$D$21,0))=Calc!$K$8,SUM(CY_Actual!$F15:P15),AVERAGE(CY_Actual!$F15:P15)),"")</f>
        <v/>
      </c>
      <c r="Q15" s="157" t="str">
        <f>IFERROR(IF(INDEX(Metrics!$G$6:$G$21,MATCH(CY_Actual_Cumulative!$D15,Metrics!$D$6:$D$21,0))=Calc!$K$8,SUM(CY_Actual!$F15:Q15),AVERAGE(CY_Actual!$F15:Q15)),"")</f>
        <v/>
      </c>
    </row>
    <row r="16" spans="1:17" x14ac:dyDescent="0.25">
      <c r="A16" s="3"/>
      <c r="B16" s="71">
        <f>IFERROR(IF(LEN(INDEX(Metrics!$B$6:$E$21,ROW($A16)-ROW($A$5),MATCH(B$5,Metrics!$B$5:$E$5,0)))=0,"",INDEX(Metrics!$B$6:$E$21,ROW($A16)-ROW($A$5),MATCH(B$5,Metrics!$B$5:$E$5,0))),"")</f>
        <v>205</v>
      </c>
      <c r="C16" s="188" t="str">
        <f>IFERROR(IF(LEN(INDEX(Metrics!$B$6:$E$21,ROW($A16)-ROW($A$5),MATCH(C$5,Metrics!$B$5:$E$5,0)))=0,"",INDEX(Metrics!$B$6:$E$21,ROW($A16)-ROW($A$5),MATCH(C$5,Metrics!$B$5:$E$5,0))),"")</f>
        <v>Training &amp; Development</v>
      </c>
      <c r="D16" s="188" t="str">
        <f>IFERROR(IF(LEN(INDEX(Metrics!$B$6:$E$21,ROW($A16)-ROW($A$5),MATCH(D$5,Metrics!$B$5:$E$5,0)))=0,"",INDEX(Metrics!$B$6:$E$21,ROW($A16)-ROW($A$5),MATCH(D$5,Metrics!$B$5:$E$5,0))),"")</f>
        <v/>
      </c>
      <c r="E16" s="42" t="str">
        <f>IFERROR(IF(LEN(INDEX(Metrics!$B$6:$E$21,ROW($A16)-ROW($A$5),MATCH(E$5,Metrics!$B$5:$E$5,0)))=0,"",INDEX(Metrics!$B$6:$E$21,ROW($A16)-ROW($A$5),MATCH(E$5,Metrics!$B$5:$E$5,0))),"")</f>
        <v/>
      </c>
      <c r="F16" s="156" t="str">
        <f>IFERROR(IF(INDEX(Metrics!$G$6:$G$21,MATCH(CY_Actual_Cumulative!$D16,Metrics!$D$6:$D$21,0))=Calc!$K$8,SUM(CY_Actual!$F16:F16),AVERAGE(CY_Actual!$F16:F16)),"")</f>
        <v/>
      </c>
      <c r="G16" s="156" t="str">
        <f>IFERROR(IF(INDEX(Metrics!$G$6:$G$21,MATCH(CY_Actual_Cumulative!$D16,Metrics!$D$6:$D$21,0))=Calc!$K$8,SUM(CY_Actual!$F16:G16),AVERAGE(CY_Actual!$F16:G16)),"")</f>
        <v/>
      </c>
      <c r="H16" s="156" t="str">
        <f>IFERROR(IF(INDEX(Metrics!$G$6:$G$21,MATCH(CY_Actual_Cumulative!$D16,Metrics!$D$6:$D$21,0))=Calc!$K$8,SUM(CY_Actual!$F16:H16),AVERAGE(CY_Actual!$F16:H16)),"")</f>
        <v/>
      </c>
      <c r="I16" s="156" t="str">
        <f>IFERROR(IF(INDEX(Metrics!$G$6:$G$21,MATCH(CY_Actual_Cumulative!$D16,Metrics!$D$6:$D$21,0))=Calc!$K$8,SUM(CY_Actual!$F16:I16),AVERAGE(CY_Actual!$F16:I16)),"")</f>
        <v/>
      </c>
      <c r="J16" s="156" t="str">
        <f>IFERROR(IF(INDEX(Metrics!$G$6:$G$21,MATCH(CY_Actual_Cumulative!$D16,Metrics!$D$6:$D$21,0))=Calc!$K$8,SUM(CY_Actual!$F16:J16),AVERAGE(CY_Actual!$F16:J16)),"")</f>
        <v/>
      </c>
      <c r="K16" s="156" t="str">
        <f>IFERROR(IF(INDEX(Metrics!$G$6:$G$21,MATCH(CY_Actual_Cumulative!$D16,Metrics!$D$6:$D$21,0))=Calc!$K$8,SUM(CY_Actual!$F16:K16),AVERAGE(CY_Actual!$F16:K16)),"")</f>
        <v/>
      </c>
      <c r="L16" s="53" t="str">
        <f>IFERROR(IF(INDEX(Metrics!$G$6:$G$21,MATCH(CY_Actual_Cumulative!$D16,Metrics!$D$6:$D$21,0))=Calc!$K$8,SUM(CY_Actual!$F16:L16),AVERAGE(CY_Actual!$F16:L16)),"")</f>
        <v/>
      </c>
      <c r="M16" s="53" t="str">
        <f>IFERROR(IF(INDEX(Metrics!$G$6:$G$21,MATCH(CY_Actual_Cumulative!$D16,Metrics!$D$6:$D$21,0))=Calc!$K$8,SUM(CY_Actual!$F16:M16),AVERAGE(CY_Actual!$F16:M16)),"")</f>
        <v/>
      </c>
      <c r="N16" s="53" t="str">
        <f>IFERROR(IF(INDEX(Metrics!$G$6:$G$21,MATCH(CY_Actual_Cumulative!$D16,Metrics!$D$6:$D$21,0))=Calc!$K$8,SUM(CY_Actual!$F16:N16),AVERAGE(CY_Actual!$F16:N16)),"")</f>
        <v/>
      </c>
      <c r="O16" s="53" t="str">
        <f>IFERROR(IF(INDEX(Metrics!$G$6:$G$21,MATCH(CY_Actual_Cumulative!$D16,Metrics!$D$6:$D$21,0))=Calc!$K$8,SUM(CY_Actual!$F16:O16),AVERAGE(CY_Actual!$F16:O16)),"")</f>
        <v/>
      </c>
      <c r="P16" s="53" t="str">
        <f>IFERROR(IF(INDEX(Metrics!$G$6:$G$21,MATCH(CY_Actual_Cumulative!$D16,Metrics!$D$6:$D$21,0))=Calc!$K$8,SUM(CY_Actual!$F16:P16),AVERAGE(CY_Actual!$F16:P16)),"")</f>
        <v/>
      </c>
      <c r="Q16" s="85" t="str">
        <f>IFERROR(IF(INDEX(Metrics!$G$6:$G$21,MATCH(CY_Actual_Cumulative!$D16,Metrics!$D$6:$D$21,0))=Calc!$K$8,SUM(CY_Actual!$F16:Q16),AVERAGE(CY_Actual!$F16:Q16)),"")</f>
        <v/>
      </c>
    </row>
    <row r="17" spans="1:17" x14ac:dyDescent="0.25">
      <c r="A17" s="3"/>
      <c r="B17" s="71">
        <f>IFERROR(IF(LEN(INDEX(Metrics!$B$6:$E$21,ROW($A17)-ROW($A$5),MATCH(B$5,Metrics!$B$5:$E$5,0)))=0,"",INDEX(Metrics!$B$6:$E$21,ROW($A17)-ROW($A$5),MATCH(B$5,Metrics!$B$5:$E$5,0))),"")</f>
        <v>301</v>
      </c>
      <c r="C17" s="188" t="str">
        <f>IFERROR(IF(LEN(INDEX(Metrics!$B$6:$E$21,ROW($A17)-ROW($A$5),MATCH(C$5,Metrics!$B$5:$E$5,0)))=0,"",INDEX(Metrics!$B$6:$E$21,ROW($A17)-ROW($A$5),MATCH(C$5,Metrics!$B$5:$E$5,0))),"")</f>
        <v>Performance &amp; Career Management</v>
      </c>
      <c r="D17" s="188" t="str">
        <f>IFERROR(IF(LEN(INDEX(Metrics!$B$6:$E$21,ROW($A17)-ROW($A$5),MATCH(D$5,Metrics!$B$5:$E$5,0)))=0,"",INDEX(Metrics!$B$6:$E$21,ROW($A17)-ROW($A$5),MATCH(D$5,Metrics!$B$5:$E$5,0))),"")</f>
        <v>Development Plan Execution</v>
      </c>
      <c r="E17" s="42" t="str">
        <f>IFERROR(IF(LEN(INDEX(Metrics!$B$6:$E$21,ROW($A17)-ROW($A$5),MATCH(E$5,Metrics!$B$5:$E$5,0)))=0,"",INDEX(Metrics!$B$6:$E$21,ROW($A17)-ROW($A$5),MATCH(E$5,Metrics!$B$5:$E$5,0))),"")</f>
        <v>%</v>
      </c>
      <c r="F17" s="50">
        <f>IFERROR(IF(INDEX(Metrics!$G$6:$G$21,MATCH(CY_Actual_Cumulative!$D17,Metrics!$D$6:$D$21,0))=Calc!$K$8,SUM(CY_Actual!$F17:F17),AVERAGE(CY_Actual!$F17:F17)),"")</f>
        <v>0.61</v>
      </c>
      <c r="G17" s="50">
        <f>IFERROR(IF(INDEX(Metrics!$G$6:$G$21,MATCH(CY_Actual_Cumulative!$D17,Metrics!$D$6:$D$21,0))=Calc!$K$8,SUM(CY_Actual!$F17:G17),AVERAGE(CY_Actual!$F17:G17)),"")</f>
        <v>0.63134999999999997</v>
      </c>
      <c r="H17" s="50">
        <f>IFERROR(IF(INDEX(Metrics!$G$6:$G$21,MATCH(CY_Actual_Cumulative!$D17,Metrics!$D$6:$D$21,0))=Calc!$K$8,SUM(CY_Actual!$F17:H17),AVERAGE(CY_Actual!$F17:H17)),"")</f>
        <v>0.6558719999999999</v>
      </c>
      <c r="I17" s="50">
        <f>IFERROR(IF(INDEX(Metrics!$G$6:$G$21,MATCH(CY_Actual_Cumulative!$D17,Metrics!$D$6:$D$21,0))=Calc!$K$8,SUM(CY_Actual!$F17:I17),AVERAGE(CY_Actual!$F17:I17)),"")</f>
        <v>0.64346093999999998</v>
      </c>
      <c r="J17" s="50">
        <f>IFERROR(IF(INDEX(Metrics!$G$6:$G$21,MATCH(CY_Actual_Cumulative!$D17,Metrics!$D$6:$D$21,0))=Calc!$K$8,SUM(CY_Actual!$F17:J17),AVERAGE(CY_Actual!$F17:J17)),"")</f>
        <v>0.64086412607999999</v>
      </c>
      <c r="K17" s="50">
        <f>IFERROR(IF(INDEX(Metrics!$G$6:$G$21,MATCH(CY_Actual_Cumulative!$D17,Metrics!$D$6:$D$21,0))=Calc!$K$8,SUM(CY_Actual!$F17:K17),AVERAGE(CY_Actual!$F17:K17)),"")</f>
        <v>0.64438689071999999</v>
      </c>
      <c r="L17" s="51">
        <f>IFERROR(IF(INDEX(Metrics!$G$6:$G$21,MATCH(CY_Actual_Cumulative!$D17,Metrics!$D$6:$D$21,0))=Calc!$K$8,SUM(CY_Actual!$F17:L17),AVERAGE(CY_Actual!$F17:L17)),"")</f>
        <v>0.64438689071999999</v>
      </c>
      <c r="M17" s="51">
        <f>IFERROR(IF(INDEX(Metrics!$G$6:$G$21,MATCH(CY_Actual_Cumulative!$D17,Metrics!$D$6:$D$21,0))=Calc!$K$8,SUM(CY_Actual!$F17:M17),AVERAGE(CY_Actual!$F17:M17)),"")</f>
        <v>0.64438689071999999</v>
      </c>
      <c r="N17" s="51">
        <f>IFERROR(IF(INDEX(Metrics!$G$6:$G$21,MATCH(CY_Actual_Cumulative!$D17,Metrics!$D$6:$D$21,0))=Calc!$K$8,SUM(CY_Actual!$F17:N17),AVERAGE(CY_Actual!$F17:N17)),"")</f>
        <v>0.64438689071999999</v>
      </c>
      <c r="O17" s="51">
        <f>IFERROR(IF(INDEX(Metrics!$G$6:$G$21,MATCH(CY_Actual_Cumulative!$D17,Metrics!$D$6:$D$21,0))=Calc!$K$8,SUM(CY_Actual!$F17:O17),AVERAGE(CY_Actual!$F17:O17)),"")</f>
        <v>0.64438689071999999</v>
      </c>
      <c r="P17" s="51">
        <f>IFERROR(IF(INDEX(Metrics!$G$6:$G$21,MATCH(CY_Actual_Cumulative!$D17,Metrics!$D$6:$D$21,0))=Calc!$K$8,SUM(CY_Actual!$F17:P17),AVERAGE(CY_Actual!$F17:P17)),"")</f>
        <v>0.64438689071999999</v>
      </c>
      <c r="Q17" s="82">
        <f>IFERROR(IF(INDEX(Metrics!$G$6:$G$21,MATCH(CY_Actual_Cumulative!$D17,Metrics!$D$6:$D$21,0))=Calc!$K$8,SUM(CY_Actual!$F17:Q17),AVERAGE(CY_Actual!$F17:Q17)),"")</f>
        <v>0.64438689071999999</v>
      </c>
    </row>
    <row r="18" spans="1:17" x14ac:dyDescent="0.25">
      <c r="A18" s="3"/>
      <c r="B18" s="71">
        <f>IFERROR(IF(LEN(INDEX(Metrics!$B$6:$E$21,ROW($A18)-ROW($A$5),MATCH(B$5,Metrics!$B$5:$E$5,0)))=0,"",INDEX(Metrics!$B$6:$E$21,ROW($A18)-ROW($A$5),MATCH(B$5,Metrics!$B$5:$E$5,0))),"")</f>
        <v>302</v>
      </c>
      <c r="C18" s="188" t="str">
        <f>IFERROR(IF(LEN(INDEX(Metrics!$B$6:$E$21,ROW($A18)-ROW($A$5),MATCH(C$5,Metrics!$B$5:$E$5,0)))=0,"",INDEX(Metrics!$B$6:$E$21,ROW($A18)-ROW($A$5),MATCH(C$5,Metrics!$B$5:$E$5,0))),"")</f>
        <v>Performance &amp; Career Management</v>
      </c>
      <c r="D18" s="188" t="str">
        <f>IFERROR(IF(LEN(INDEX(Metrics!$B$6:$E$21,ROW($A18)-ROW($A$5),MATCH(D$5,Metrics!$B$5:$E$5,0)))=0,"",INDEX(Metrics!$B$6:$E$21,ROW($A18)-ROW($A$5),MATCH(D$5,Metrics!$B$5:$E$5,0))),"")</f>
        <v>Coaching Plan Participation</v>
      </c>
      <c r="E18" s="42" t="str">
        <f>IFERROR(IF(LEN(INDEX(Metrics!$B$6:$E$21,ROW($A18)-ROW($A$5),MATCH(E$5,Metrics!$B$5:$E$5,0)))=0,"",INDEX(Metrics!$B$6:$E$21,ROW($A18)-ROW($A$5),MATCH(E$5,Metrics!$B$5:$E$5,0))),"")</f>
        <v>%</v>
      </c>
      <c r="F18" s="50">
        <f>IFERROR(IF(INDEX(Metrics!$G$6:$G$21,MATCH(CY_Actual_Cumulative!$D18,Metrics!$D$6:$D$21,0))=Calc!$K$8,SUM(CY_Actual!$F18:F18),AVERAGE(CY_Actual!$F18:F18)),"")</f>
        <v>0.23</v>
      </c>
      <c r="G18" s="50">
        <f>IFERROR(IF(INDEX(Metrics!$G$6:$G$21,MATCH(CY_Actual_Cumulative!$D18,Metrics!$D$6:$D$21,0))=Calc!$K$8,SUM(CY_Actual!$F18:G18),AVERAGE(CY_Actual!$F18:G18)),"")</f>
        <v>0.24380000000000002</v>
      </c>
      <c r="H18" s="50">
        <f>IFERROR(IF(INDEX(Metrics!$G$6:$G$21,MATCH(CY_Actual_Cumulative!$D18,Metrics!$D$6:$D$21,0))=Calc!$K$8,SUM(CY_Actual!$F18:H18),AVERAGE(CY_Actual!$F18:H18)),"")</f>
        <v>0.23466133333333336</v>
      </c>
      <c r="I18" s="50">
        <f>IFERROR(IF(INDEX(Metrics!$G$6:$G$21,MATCH(CY_Actual_Cumulative!$D18,Metrics!$D$6:$D$21,0))=Calc!$K$8,SUM(CY_Actual!$F18:I18),AVERAGE(CY_Actual!$F18:I18)),"")</f>
        <v>0.22305952000000001</v>
      </c>
      <c r="J18" s="50">
        <f>IFERROR(IF(INDEX(Metrics!$G$6:$G$21,MATCH(CY_Actual_Cumulative!$D18,Metrics!$D$6:$D$21,0))=Calc!$K$8,SUM(CY_Actual!$F18:J18),AVERAGE(CY_Actual!$F18:J18)),"")</f>
        <v>0.21948700543999999</v>
      </c>
      <c r="K18" s="50">
        <f>IFERROR(IF(INDEX(Metrics!$G$6:$G$21,MATCH(CY_Actual_Cumulative!$D18,Metrics!$D$6:$D$21,0))=Calc!$K$8,SUM(CY_Actual!$F18:K18),AVERAGE(CY_Actual!$F18:K18)),"")</f>
        <v>0.21984128836266667</v>
      </c>
      <c r="L18" s="51">
        <f>IFERROR(IF(INDEX(Metrics!$G$6:$G$21,MATCH(CY_Actual_Cumulative!$D18,Metrics!$D$6:$D$21,0))=Calc!$K$8,SUM(CY_Actual!$F18:L18),AVERAGE(CY_Actual!$F18:L18)),"")</f>
        <v>0.21984128836266667</v>
      </c>
      <c r="M18" s="51">
        <f>IFERROR(IF(INDEX(Metrics!$G$6:$G$21,MATCH(CY_Actual_Cumulative!$D18,Metrics!$D$6:$D$21,0))=Calc!$K$8,SUM(CY_Actual!$F18:M18),AVERAGE(CY_Actual!$F18:M18)),"")</f>
        <v>0.21984128836266667</v>
      </c>
      <c r="N18" s="51">
        <f>IFERROR(IF(INDEX(Metrics!$G$6:$G$21,MATCH(CY_Actual_Cumulative!$D18,Metrics!$D$6:$D$21,0))=Calc!$K$8,SUM(CY_Actual!$F18:N18),AVERAGE(CY_Actual!$F18:N18)),"")</f>
        <v>0.21984128836266667</v>
      </c>
      <c r="O18" s="51">
        <f>IFERROR(IF(INDEX(Metrics!$G$6:$G$21,MATCH(CY_Actual_Cumulative!$D18,Metrics!$D$6:$D$21,0))=Calc!$K$8,SUM(CY_Actual!$F18:O18),AVERAGE(CY_Actual!$F18:O18)),"")</f>
        <v>0.21984128836266667</v>
      </c>
      <c r="P18" s="51">
        <f>IFERROR(IF(INDEX(Metrics!$G$6:$G$21,MATCH(CY_Actual_Cumulative!$D18,Metrics!$D$6:$D$21,0))=Calc!$K$8,SUM(CY_Actual!$F18:P18),AVERAGE(CY_Actual!$F18:P18)),"")</f>
        <v>0.21984128836266667</v>
      </c>
      <c r="Q18" s="82">
        <f>IFERROR(IF(INDEX(Metrics!$G$6:$G$21,MATCH(CY_Actual_Cumulative!$D18,Metrics!$D$6:$D$21,0))=Calc!$K$8,SUM(CY_Actual!$F18:Q18),AVERAGE(CY_Actual!$F18:Q18)),"")</f>
        <v>0.21984128836266667</v>
      </c>
    </row>
    <row r="19" spans="1:17" x14ac:dyDescent="0.25">
      <c r="A19" s="3"/>
      <c r="B19" s="71">
        <f>IFERROR(IF(LEN(INDEX(Metrics!$B$6:$E$21,ROW($A19)-ROW($A$5),MATCH(B$5,Metrics!$B$5:$E$5,0)))=0,"",INDEX(Metrics!$B$6:$E$21,ROW($A19)-ROW($A$5),MATCH(B$5,Metrics!$B$5:$E$5,0))),"")</f>
        <v>303</v>
      </c>
      <c r="C19" s="188" t="str">
        <f>IFERROR(IF(LEN(INDEX(Metrics!$B$6:$E$21,ROW($A19)-ROW($A$5),MATCH(C$5,Metrics!$B$5:$E$5,0)))=0,"",INDEX(Metrics!$B$6:$E$21,ROW($A19)-ROW($A$5),MATCH(C$5,Metrics!$B$5:$E$5,0))),"")</f>
        <v>Performance &amp; Career Management</v>
      </c>
      <c r="D19" s="188" t="str">
        <f>IFERROR(IF(LEN(INDEX(Metrics!$B$6:$E$21,ROW($A19)-ROW($A$5),MATCH(D$5,Metrics!$B$5:$E$5,0)))=0,"",INDEX(Metrics!$B$6:$E$21,ROW($A19)-ROW($A$5),MATCH(D$5,Metrics!$B$5:$E$5,0))),"")</f>
        <v>Avg. Time at Same Function</v>
      </c>
      <c r="E19" s="42" t="str">
        <f>IFERROR(IF(LEN(INDEX(Metrics!$B$6:$E$21,ROW($A19)-ROW($A$5),MATCH(E$5,Metrics!$B$5:$E$5,0)))=0,"",INDEX(Metrics!$B$6:$E$21,ROW($A19)-ROW($A$5),MATCH(E$5,Metrics!$B$5:$E$5,0))),"")</f>
        <v>Months</v>
      </c>
      <c r="F19" s="52">
        <f>IFERROR(IF(INDEX(Metrics!$G$6:$G$21,MATCH(CY_Actual_Cumulative!$D19,Metrics!$D$6:$D$21,0))=Calc!$K$8,SUM(CY_Actual!$F19:F19),AVERAGE(CY_Actual!$F19:F19)),"")</f>
        <v>16.8</v>
      </c>
      <c r="G19" s="52">
        <f>IFERROR(IF(INDEX(Metrics!$G$6:$G$21,MATCH(CY_Actual_Cumulative!$D19,Metrics!$D$6:$D$21,0))=Calc!$K$8,SUM(CY_Actual!$F19:G19),AVERAGE(CY_Actual!$F19:G19)),"")</f>
        <v>17.304000000000002</v>
      </c>
      <c r="H19" s="52">
        <f>IFERROR(IF(INDEX(Metrics!$G$6:$G$21,MATCH(CY_Actual_Cumulative!$D19,Metrics!$D$6:$D$21,0))=Calc!$K$8,SUM(CY_Actual!$F19:H19),AVERAGE(CY_Actual!$F19:H19)),"")</f>
        <v>17.768800000000002</v>
      </c>
      <c r="I19" s="52">
        <f>IFERROR(IF(INDEX(Metrics!$G$6:$G$21,MATCH(CY_Actual_Cumulative!$D19,Metrics!$D$6:$D$21,0))=Calc!$K$8,SUM(CY_Actual!$F19:I19),AVERAGE(CY_Actual!$F19:I19)),"")</f>
        <v>17.486994000000003</v>
      </c>
      <c r="J19" s="52">
        <f>IFERROR(IF(INDEX(Metrics!$G$6:$G$21,MATCH(CY_Actual_Cumulative!$D19,Metrics!$D$6:$D$21,0))=Calc!$K$8,SUM(CY_Actual!$F19:J19),AVERAGE(CY_Actual!$F19:J19)),"")</f>
        <v>16.752096816000002</v>
      </c>
      <c r="K19" s="52">
        <f>IFERROR(IF(INDEX(Metrics!$G$6:$G$21,MATCH(CY_Actual_Cumulative!$D19,Metrics!$D$6:$D$21,0))=Calc!$K$8,SUM(CY_Actual!$F19:K19),AVERAGE(CY_Actual!$F19:K19)),"")</f>
        <v>16.308207053600004</v>
      </c>
      <c r="L19" s="52">
        <f>IFERROR(IF(INDEX(Metrics!$G$6:$G$21,MATCH(CY_Actual_Cumulative!$D19,Metrics!$D$6:$D$21,0))=Calc!$K$8,SUM(CY_Actual!$F19:L19),AVERAGE(CY_Actual!$F19:L19)),"")</f>
        <v>16.308207053600004</v>
      </c>
      <c r="M19" s="52">
        <f>IFERROR(IF(INDEX(Metrics!$G$6:$G$21,MATCH(CY_Actual_Cumulative!$D19,Metrics!$D$6:$D$21,0))=Calc!$K$8,SUM(CY_Actual!$F19:M19),AVERAGE(CY_Actual!$F19:M19)),"")</f>
        <v>16.308207053600004</v>
      </c>
      <c r="N19" s="52">
        <f>IFERROR(IF(INDEX(Metrics!$G$6:$G$21,MATCH(CY_Actual_Cumulative!$D19,Metrics!$D$6:$D$21,0))=Calc!$K$8,SUM(CY_Actual!$F19:N19),AVERAGE(CY_Actual!$F19:N19)),"")</f>
        <v>16.308207053600004</v>
      </c>
      <c r="O19" s="52">
        <f>IFERROR(IF(INDEX(Metrics!$G$6:$G$21,MATCH(CY_Actual_Cumulative!$D19,Metrics!$D$6:$D$21,0))=Calc!$K$8,SUM(CY_Actual!$F19:O19),AVERAGE(CY_Actual!$F19:O19)),"")</f>
        <v>16.308207053600004</v>
      </c>
      <c r="P19" s="52">
        <f>IFERROR(IF(INDEX(Metrics!$G$6:$G$21,MATCH(CY_Actual_Cumulative!$D19,Metrics!$D$6:$D$21,0))=Calc!$K$8,SUM(CY_Actual!$F19:P19),AVERAGE(CY_Actual!$F19:P19)),"")</f>
        <v>16.308207053600004</v>
      </c>
      <c r="Q19" s="83">
        <f>IFERROR(IF(INDEX(Metrics!$G$6:$G$21,MATCH(CY_Actual_Cumulative!$D19,Metrics!$D$6:$D$21,0))=Calc!$K$8,SUM(CY_Actual!$F19:Q19),AVERAGE(CY_Actual!$F19:Q19)),"")</f>
        <v>16.308207053600004</v>
      </c>
    </row>
    <row r="20" spans="1:17" x14ac:dyDescent="0.25">
      <c r="A20" s="3"/>
      <c r="B20" s="71">
        <f>IFERROR(IF(LEN(INDEX(Metrics!$B$6:$E$21,ROW($A20)-ROW($A$5),MATCH(B$5,Metrics!$B$5:$E$5,0)))=0,"",INDEX(Metrics!$B$6:$E$21,ROW($A20)-ROW($A$5),MATCH(B$5,Metrics!$B$5:$E$5,0))),"")</f>
        <v>304</v>
      </c>
      <c r="C20" s="188" t="str">
        <f>IFERROR(IF(LEN(INDEX(Metrics!$B$6:$E$21,ROW($A20)-ROW($A$5),MATCH(C$5,Metrics!$B$5:$E$5,0)))=0,"",INDEX(Metrics!$B$6:$E$21,ROW($A20)-ROW($A$5),MATCH(C$5,Metrics!$B$5:$E$5,0))),"")</f>
        <v>Performance &amp; Career Management</v>
      </c>
      <c r="D20" s="188" t="str">
        <f>IFERROR(IF(LEN(INDEX(Metrics!$B$6:$E$21,ROW($A20)-ROW($A$5),MATCH(D$5,Metrics!$B$5:$E$5,0)))=0,"",INDEX(Metrics!$B$6:$E$21,ROW($A20)-ROW($A$5),MATCH(D$5,Metrics!$B$5:$E$5,0))),"")</f>
        <v/>
      </c>
      <c r="E20" s="42" t="str">
        <f>IFERROR(IF(LEN(INDEX(Metrics!$B$6:$E$21,ROW($A20)-ROW($A$5),MATCH(E$5,Metrics!$B$5:$E$5,0)))=0,"",INDEX(Metrics!$B$6:$E$21,ROW($A20)-ROW($A$5),MATCH(E$5,Metrics!$B$5:$E$5,0))),"")</f>
        <v/>
      </c>
      <c r="F20" s="53" t="str">
        <f>IFERROR(IF(INDEX(Metrics!$G$6:$G$21,MATCH(CY_Actual_Cumulative!$D20,Metrics!$D$6:$D$21,0))=Calc!$K$8,SUM(CY_Actual!$F20:F20),AVERAGE(CY_Actual!$F20:F20)),"")</f>
        <v/>
      </c>
      <c r="G20" s="53" t="str">
        <f>IFERROR(IF(INDEX(Metrics!$G$6:$G$21,MATCH(CY_Actual_Cumulative!$D20,Metrics!$D$6:$D$21,0))=Calc!$K$8,SUM(CY_Actual!$F20:G20),AVERAGE(CY_Actual!$F20:G20)),"")</f>
        <v/>
      </c>
      <c r="H20" s="53" t="str">
        <f>IFERROR(IF(INDEX(Metrics!$G$6:$G$21,MATCH(CY_Actual_Cumulative!$D20,Metrics!$D$6:$D$21,0))=Calc!$K$8,SUM(CY_Actual!$F20:H20),AVERAGE(CY_Actual!$F20:H20)),"")</f>
        <v/>
      </c>
      <c r="I20" s="53" t="str">
        <f>IFERROR(IF(INDEX(Metrics!$G$6:$G$21,MATCH(CY_Actual_Cumulative!$D20,Metrics!$D$6:$D$21,0))=Calc!$K$8,SUM(CY_Actual!$F20:I20),AVERAGE(CY_Actual!$F20:I20)),"")</f>
        <v/>
      </c>
      <c r="J20" s="53" t="str">
        <f>IFERROR(IF(INDEX(Metrics!$G$6:$G$21,MATCH(CY_Actual_Cumulative!$D20,Metrics!$D$6:$D$21,0))=Calc!$K$8,SUM(CY_Actual!$F20:J20),AVERAGE(CY_Actual!$F20:J20)),"")</f>
        <v/>
      </c>
      <c r="K20" s="53" t="str">
        <f>IFERROR(IF(INDEX(Metrics!$G$6:$G$21,MATCH(CY_Actual_Cumulative!$D20,Metrics!$D$6:$D$21,0))=Calc!$K$8,SUM(CY_Actual!$F20:K20),AVERAGE(CY_Actual!$F20:K20)),"")</f>
        <v/>
      </c>
      <c r="L20" s="53" t="str">
        <f>IFERROR(IF(INDEX(Metrics!$G$6:$G$21,MATCH(CY_Actual_Cumulative!$D20,Metrics!$D$6:$D$21,0))=Calc!$K$8,SUM(CY_Actual!$F20:L20),AVERAGE(CY_Actual!$F20:L20)),"")</f>
        <v/>
      </c>
      <c r="M20" s="53" t="str">
        <f>IFERROR(IF(INDEX(Metrics!$G$6:$G$21,MATCH(CY_Actual_Cumulative!$D20,Metrics!$D$6:$D$21,0))=Calc!$K$8,SUM(CY_Actual!$F20:M20),AVERAGE(CY_Actual!$F20:M20)),"")</f>
        <v/>
      </c>
      <c r="N20" s="53" t="str">
        <f>IFERROR(IF(INDEX(Metrics!$G$6:$G$21,MATCH(CY_Actual_Cumulative!$D20,Metrics!$D$6:$D$21,0))=Calc!$K$8,SUM(CY_Actual!$F20:N20),AVERAGE(CY_Actual!$F20:N20)),"")</f>
        <v/>
      </c>
      <c r="O20" s="53" t="str">
        <f>IFERROR(IF(INDEX(Metrics!$G$6:$G$21,MATCH(CY_Actual_Cumulative!$D20,Metrics!$D$6:$D$21,0))=Calc!$K$8,SUM(CY_Actual!$F20:O20),AVERAGE(CY_Actual!$F20:O20)),"")</f>
        <v/>
      </c>
      <c r="P20" s="53" t="str">
        <f>IFERROR(IF(INDEX(Metrics!$G$6:$G$21,MATCH(CY_Actual_Cumulative!$D20,Metrics!$D$6:$D$21,0))=Calc!$K$8,SUM(CY_Actual!$F20:P20),AVERAGE(CY_Actual!$F20:P20)),"")</f>
        <v/>
      </c>
      <c r="Q20" s="85" t="str">
        <f>IFERROR(IF(INDEX(Metrics!$G$6:$G$21,MATCH(CY_Actual_Cumulative!$D20,Metrics!$D$6:$D$21,0))=Calc!$K$8,SUM(CY_Actual!$F20:Q20),AVERAGE(CY_Actual!$F20:Q20)),"")</f>
        <v/>
      </c>
    </row>
    <row r="21" spans="1:17" x14ac:dyDescent="0.25">
      <c r="A21" s="3"/>
      <c r="B21" s="71">
        <f>IFERROR(IF(LEN(INDEX(Metrics!$B$6:$E$21,ROW($A21)-ROW($A$5),MATCH(B$5,Metrics!$B$5:$E$5,0)))=0,"",INDEX(Metrics!$B$6:$E$21,ROW($A21)-ROW($A$5),MATCH(B$5,Metrics!$B$5:$E$5,0))),"")</f>
        <v>305</v>
      </c>
      <c r="C21" s="188" t="str">
        <f>IFERROR(IF(LEN(INDEX(Metrics!$B$6:$E$21,ROW($A21)-ROW($A$5),MATCH(C$5,Metrics!$B$5:$E$5,0)))=0,"",INDEX(Metrics!$B$6:$E$21,ROW($A21)-ROW($A$5),MATCH(C$5,Metrics!$B$5:$E$5,0))),"")</f>
        <v>Performance &amp; Career Management</v>
      </c>
      <c r="D21" s="188" t="str">
        <f>IFERROR(IF(LEN(INDEX(Metrics!$B$6:$E$21,ROW($A21)-ROW($A$5),MATCH(D$5,Metrics!$B$5:$E$5,0)))=0,"",INDEX(Metrics!$B$6:$E$21,ROW($A21)-ROW($A$5),MATCH(D$5,Metrics!$B$5:$E$5,0))),"")</f>
        <v/>
      </c>
      <c r="E21" s="42" t="str">
        <f>IFERROR(IF(LEN(INDEX(Metrics!$B$6:$E$21,ROW($A21)-ROW($A$5),MATCH(E$5,Metrics!$B$5:$E$5,0)))=0,"",INDEX(Metrics!$B$6:$E$21,ROW($A21)-ROW($A$5),MATCH(E$5,Metrics!$B$5:$E$5,0))),"")</f>
        <v/>
      </c>
      <c r="F21" s="53" t="str">
        <f>IFERROR(IF(INDEX(Metrics!$G$6:$G$21,MATCH(CY_Actual_Cumulative!$D21,Metrics!$D$6:$D$21,0))=Calc!$K$8,SUM(CY_Actual!$F21:F21),AVERAGE(CY_Actual!$F21:F21)),"")</f>
        <v/>
      </c>
      <c r="G21" s="53" t="str">
        <f>IFERROR(IF(INDEX(Metrics!$G$6:$G$21,MATCH(CY_Actual_Cumulative!$D21,Metrics!$D$6:$D$21,0))=Calc!$K$8,SUM(CY_Actual!$F21:G21),AVERAGE(CY_Actual!$F21:G21)),"")</f>
        <v/>
      </c>
      <c r="H21" s="53" t="str">
        <f>IFERROR(IF(INDEX(Metrics!$G$6:$G$21,MATCH(CY_Actual_Cumulative!$D21,Metrics!$D$6:$D$21,0))=Calc!$K$8,SUM(CY_Actual!$F21:H21),AVERAGE(CY_Actual!$F21:H21)),"")</f>
        <v/>
      </c>
      <c r="I21" s="53" t="str">
        <f>IFERROR(IF(INDEX(Metrics!$G$6:$G$21,MATCH(CY_Actual_Cumulative!$D21,Metrics!$D$6:$D$21,0))=Calc!$K$8,SUM(CY_Actual!$F21:I21),AVERAGE(CY_Actual!$F21:I21)),"")</f>
        <v/>
      </c>
      <c r="J21" s="53" t="str">
        <f>IFERROR(IF(INDEX(Metrics!$G$6:$G$21,MATCH(CY_Actual_Cumulative!$D21,Metrics!$D$6:$D$21,0))=Calc!$K$8,SUM(CY_Actual!$F21:J21),AVERAGE(CY_Actual!$F21:J21)),"")</f>
        <v/>
      </c>
      <c r="K21" s="53" t="str">
        <f>IFERROR(IF(INDEX(Metrics!$G$6:$G$21,MATCH(CY_Actual_Cumulative!$D21,Metrics!$D$6:$D$21,0))=Calc!$K$8,SUM(CY_Actual!$F21:K21),AVERAGE(CY_Actual!$F21:K21)),"")</f>
        <v/>
      </c>
      <c r="L21" s="53" t="str">
        <f>IFERROR(IF(INDEX(Metrics!$G$6:$G$21,MATCH(CY_Actual_Cumulative!$D21,Metrics!$D$6:$D$21,0))=Calc!$K$8,SUM(CY_Actual!$F21:L21),AVERAGE(CY_Actual!$F21:L21)),"")</f>
        <v/>
      </c>
      <c r="M21" s="53" t="str">
        <f>IFERROR(IF(INDEX(Metrics!$G$6:$G$21,MATCH(CY_Actual_Cumulative!$D21,Metrics!$D$6:$D$21,0))=Calc!$K$8,SUM(CY_Actual!$F21:M21),AVERAGE(CY_Actual!$F21:M21)),"")</f>
        <v/>
      </c>
      <c r="N21" s="53" t="str">
        <f>IFERROR(IF(INDEX(Metrics!$G$6:$G$21,MATCH(CY_Actual_Cumulative!$D21,Metrics!$D$6:$D$21,0))=Calc!$K$8,SUM(CY_Actual!$F21:N21),AVERAGE(CY_Actual!$F21:N21)),"")</f>
        <v/>
      </c>
      <c r="O21" s="53" t="str">
        <f>IFERROR(IF(INDEX(Metrics!$G$6:$G$21,MATCH(CY_Actual_Cumulative!$D21,Metrics!$D$6:$D$21,0))=Calc!$K$8,SUM(CY_Actual!$F21:O21),AVERAGE(CY_Actual!$F21:O21)),"")</f>
        <v/>
      </c>
      <c r="P21" s="53" t="str">
        <f>IFERROR(IF(INDEX(Metrics!$G$6:$G$21,MATCH(CY_Actual_Cumulative!$D21,Metrics!$D$6:$D$21,0))=Calc!$K$8,SUM(CY_Actual!$F21:P21),AVERAGE(CY_Actual!$F21:P21)),"")</f>
        <v/>
      </c>
      <c r="Q21" s="85" t="str">
        <f>IFERROR(IF(INDEX(Metrics!$G$6:$G$21,MATCH(CY_Actual_Cumulative!$D21,Metrics!$D$6:$D$21,0))=Calc!$K$8,SUM(CY_Actual!$F21:Q21),AVERAGE(CY_Actual!$F21:Q21)),"")</f>
        <v/>
      </c>
    </row>
    <row r="22" spans="1:17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408</v>
      </c>
      <c r="C29" s="218" t="s">
        <v>127</v>
      </c>
      <c r="D29" s="221" t="s">
        <v>150</v>
      </c>
      <c r="E29" s="222" t="s">
        <v>150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409</v>
      </c>
      <c r="C30" s="218" t="s">
        <v>127</v>
      </c>
      <c r="D30" s="218" t="s">
        <v>150</v>
      </c>
      <c r="E30" s="219" t="s">
        <v>150</v>
      </c>
      <c r="F30" s="219"/>
      <c r="G30" s="219"/>
      <c r="H30" s="219"/>
      <c r="I30" s="219"/>
      <c r="J30" s="219"/>
      <c r="K30" s="219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504</v>
      </c>
      <c r="C34" s="218" t="s">
        <v>142</v>
      </c>
      <c r="D34" s="218" t="s">
        <v>150</v>
      </c>
      <c r="E34" s="219" t="s">
        <v>150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505</v>
      </c>
      <c r="C35" s="218" t="s">
        <v>142</v>
      </c>
      <c r="D35" s="218" t="s">
        <v>150</v>
      </c>
      <c r="E35" s="219" t="s">
        <v>150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/>
      <c r="C36" s="218"/>
      <c r="D36" s="218"/>
      <c r="E36" s="219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/>
      <c r="C37" s="218"/>
      <c r="D37" s="218"/>
      <c r="E37" s="219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/>
      <c r="C38" s="218"/>
      <c r="D38" s="218"/>
      <c r="E38" s="219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/>
      <c r="C39" s="218"/>
      <c r="D39" s="218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36"/>
    </row>
    <row r="40" spans="1:17" x14ac:dyDescent="0.25">
      <c r="A40" s="3"/>
      <c r="B40" s="217"/>
      <c r="C40" s="218"/>
      <c r="D40" s="218"/>
      <c r="E40" s="219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/>
      <c r="C41" s="218"/>
      <c r="D41" s="218"/>
      <c r="E41" s="219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36"/>
    </row>
    <row r="45" spans="1:17" x14ac:dyDescent="0.25">
      <c r="A45" s="3"/>
      <c r="B45" s="217"/>
      <c r="C45" s="218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36"/>
    </row>
    <row r="46" spans="1:17" x14ac:dyDescent="0.25">
      <c r="A46" s="3"/>
      <c r="B46" s="217"/>
      <c r="C46" s="218"/>
      <c r="D46" s="218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36"/>
    </row>
    <row r="47" spans="1:17" x14ac:dyDescent="0.25">
      <c r="A47" s="3"/>
      <c r="B47" s="217"/>
      <c r="C47" s="218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36"/>
    </row>
    <row r="48" spans="1:17" x14ac:dyDescent="0.25">
      <c r="A48" s="3"/>
      <c r="B48" s="217"/>
      <c r="C48" s="218"/>
      <c r="D48" s="218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36"/>
    </row>
    <row r="49" spans="1:17" x14ac:dyDescent="0.25">
      <c r="A49" s="3"/>
      <c r="B49" s="217"/>
      <c r="C49" s="218"/>
      <c r="D49" s="218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36"/>
    </row>
    <row r="50" spans="1:17" x14ac:dyDescent="0.25">
      <c r="A50" s="3"/>
      <c r="B50" s="217"/>
      <c r="C50" s="218"/>
      <c r="D50" s="218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36"/>
    </row>
    <row r="51" spans="1:17" x14ac:dyDescent="0.25">
      <c r="A51" s="3"/>
      <c r="B51" s="217"/>
      <c r="C51" s="218"/>
      <c r="D51" s="218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36"/>
    </row>
    <row r="52" spans="1:17" x14ac:dyDescent="0.25">
      <c r="A52" s="3"/>
      <c r="B52" s="217"/>
      <c r="C52" s="218"/>
      <c r="D52" s="218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36"/>
    </row>
    <row r="53" spans="1:17" x14ac:dyDescent="0.25">
      <c r="A53" s="3"/>
      <c r="B53" s="217"/>
      <c r="C53" s="218"/>
      <c r="D53" s="218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36"/>
    </row>
    <row r="54" spans="1:17" x14ac:dyDescent="0.25">
      <c r="A54" s="3"/>
      <c r="B54" s="217"/>
      <c r="C54" s="218"/>
      <c r="D54" s="218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36"/>
    </row>
    <row r="55" spans="1:17" x14ac:dyDescent="0.25">
      <c r="A55" s="3"/>
      <c r="B55" s="217"/>
      <c r="C55" s="218"/>
      <c r="D55" s="218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36"/>
    </row>
    <row r="56" spans="1:17" x14ac:dyDescent="0.25">
      <c r="B56" s="217"/>
      <c r="C56" s="218"/>
      <c r="D56" s="218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36"/>
    </row>
    <row r="57" spans="1:17" x14ac:dyDescent="0.25">
      <c r="B57" s="217"/>
      <c r="C57" s="218"/>
      <c r="D57" s="218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36"/>
    </row>
    <row r="58" spans="1:17" x14ac:dyDescent="0.25">
      <c r="B58" s="217"/>
      <c r="C58" s="218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36"/>
    </row>
    <row r="59" spans="1:17" x14ac:dyDescent="0.25">
      <c r="B59" s="217"/>
      <c r="C59" s="218"/>
      <c r="D59" s="218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36"/>
    </row>
    <row r="60" spans="1:17" x14ac:dyDescent="0.25">
      <c r="B60" s="217"/>
      <c r="C60" s="218"/>
      <c r="D60" s="218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36"/>
    </row>
    <row r="61" spans="1:17" x14ac:dyDescent="0.25">
      <c r="B61" s="217"/>
      <c r="C61" s="218"/>
      <c r="D61" s="218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36"/>
    </row>
    <row r="62" spans="1:17" x14ac:dyDescent="0.25">
      <c r="B62" s="217"/>
      <c r="C62" s="218"/>
      <c r="D62" s="218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36"/>
    </row>
    <row r="63" spans="1:17" x14ac:dyDescent="0.25">
      <c r="B63" s="217"/>
      <c r="C63" s="218"/>
      <c r="D63" s="218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36"/>
    </row>
    <row r="64" spans="1:17" x14ac:dyDescent="0.25">
      <c r="B64" s="217"/>
      <c r="C64" s="218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36"/>
    </row>
    <row r="65" spans="2:17" x14ac:dyDescent="0.25">
      <c r="B65" s="217"/>
      <c r="C65" s="218"/>
      <c r="D65" s="218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36"/>
    </row>
    <row r="66" spans="2:17" x14ac:dyDescent="0.25">
      <c r="B66" s="217"/>
      <c r="C66" s="218"/>
      <c r="D66" s="218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36"/>
    </row>
    <row r="67" spans="2:17" x14ac:dyDescent="0.25">
      <c r="B67" s="217"/>
      <c r="C67" s="218"/>
      <c r="D67" s="218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36"/>
    </row>
    <row r="68" spans="2:17" x14ac:dyDescent="0.25">
      <c r="B68" s="217"/>
      <c r="C68" s="218"/>
      <c r="D68" s="218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36"/>
    </row>
    <row r="69" spans="2:17" x14ac:dyDescent="0.25">
      <c r="B69" s="217"/>
      <c r="C69" s="218"/>
      <c r="D69" s="218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36"/>
    </row>
    <row r="70" spans="2:17" x14ac:dyDescent="0.25">
      <c r="B70" s="224"/>
      <c r="C70" s="225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37"/>
    </row>
  </sheetData>
  <sheetProtection algorithmName="SHA-512" hashValue="WlafvXPSHOVqOseDD4hSp4KZ13cpDw6D/fyFjkglD5o34G21a9o5/Mntiuv+1xjgeTy/+H57RO6d9DM0rw2GfQ==" saltValue="4/wCTkdL7o8gudnOcxEib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126" customFormat="1" ht="24" customHeight="1" x14ac:dyDescent="0.25">
      <c r="B3" s="97"/>
      <c r="C3" s="106" t="s">
        <v>84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80">
        <f>IFERROR(IF(LEN(INDEX(Metrics!$B$6:$E$21,ROW($A6)-ROW($A$5),MATCH(B$5,Metrics!$B$5:$E$5,0)))=0,"",INDEX(Metrics!$B$6:$E$21,ROW($A6)-ROW($A$5),MATCH(B$5,Metrics!$B$5:$E$5,0))),"")</f>
        <v>101</v>
      </c>
      <c r="C6" s="189" t="str">
        <f>IFERROR(IF(LEN(INDEX(Metrics!$B$6:$E$21,ROW($A6)-ROW($A$5),MATCH(C$5,Metrics!$B$5:$E$5,0)))=0,"",INDEX(Metrics!$B$6:$E$21,ROW($A6)-ROW($A$5),MATCH(C$5,Metrics!$B$5:$E$5,0))),"")</f>
        <v>Recruitment</v>
      </c>
      <c r="D6" s="189" t="str">
        <f>IFERROR(IF(LEN(INDEX(Metrics!$B$6:$E$21,ROW($A6)-ROW($A$5),MATCH(D$5,Metrics!$B$5:$E$5,0)))=0,"",INDEX(Metrics!$B$6:$E$21,ROW($A6)-ROW($A$5),MATCH(D$5,Metrics!$B$5:$E$5,0))),"")</f>
        <v>Avg. Recruiting Time</v>
      </c>
      <c r="E6" s="81" t="str">
        <f>IFERROR(IF(LEN(INDEX(Metrics!$B$6:$E$21,ROW($A6)-ROW($A$5),MATCH(E$5,Metrics!$B$5:$E$5,0)))=0,"",INDEX(Metrics!$B$6:$E$21,ROW($A6)-ROW($A$5),MATCH(E$5,Metrics!$B$5:$E$5,0))),"")</f>
        <v>Days</v>
      </c>
      <c r="F6" s="209">
        <f>IFERROR(IF(INDEX(Metrics!$G$6:$G$21,MATCH(CY_Target_Cumulative!$D6,Metrics!$D$6:$D$21,0))=Calc!$K$8,SUM(CY_Target!$F6:F6),AVERAGE(CY_Target!$F6:F6)),"")</f>
        <v>20.602857600000004</v>
      </c>
      <c r="G6" s="209">
        <f>IFERROR(IF(INDEX(Metrics!$G$6:$G$21,MATCH(CY_Target_Cumulative!$D6,Metrics!$D$6:$D$21,0))=Calc!$K$8,SUM(CY_Target!$F6:G6),AVERAGE(CY_Target!$F6:G6)),"")</f>
        <v>21.220943328000004</v>
      </c>
      <c r="H6" s="209">
        <f>IFERROR(IF(INDEX(Metrics!$G$6:$G$21,MATCH(CY_Target_Cumulative!$D6,Metrics!$D$6:$D$21,0))=Calc!$K$8,SUM(CY_Target!$F6:H6),AVERAGE(CY_Target!$F6:H6)),"")</f>
        <v>21.863752485120003</v>
      </c>
      <c r="I6" s="209">
        <f>IFERROR(IF(INDEX(Metrics!$G$6:$G$21,MATCH(CY_Target_Cumulative!$D6,Metrics!$D$6:$D$21,0))=Calc!$K$8,SUM(CY_Target!$F6:I6),AVERAGE(CY_Target!$F6:I6)),"")</f>
        <v>23.053258468656004</v>
      </c>
      <c r="J6" s="209">
        <f>IFERROR(IF(INDEX(Metrics!$G$6:$G$21,MATCH(CY_Target_Cumulative!$D6,Metrics!$D$6:$D$21,0))=Calc!$K$8,SUM(CY_Target!$F6:J6),AVERAGE(CY_Target!$F6:J6)),"")</f>
        <v>23.766962058777601</v>
      </c>
      <c r="K6" s="209">
        <f>IFERROR(IF(INDEX(Metrics!$G$6:$G$21,MATCH(CY_Target_Cumulative!$D6,Metrics!$D$6:$D$21,0))=Calc!$K$8,SUM(CY_Target!$F6:K6),AVERAGE(CY_Target!$F6:K6)),"")</f>
        <v>23.577220041710405</v>
      </c>
      <c r="L6" s="210">
        <f>IFERROR(IF(INDEX(Metrics!$G$6:$G$21,MATCH(CY_Target_Cumulative!$D6,Metrics!$D$6:$D$21,0))=Calc!$K$8,SUM(CY_Target!$F6:L6),AVERAGE(CY_Target!$F6:L6)),"")</f>
        <v>23.577220041710405</v>
      </c>
      <c r="M6" s="210">
        <f>IFERROR(IF(INDEX(Metrics!$G$6:$G$21,MATCH(CY_Target_Cumulative!$D6,Metrics!$D$6:$D$21,0))=Calc!$K$8,SUM(CY_Target!$F6:M6),AVERAGE(CY_Target!$F6:M6)),"")</f>
        <v>23.577220041710405</v>
      </c>
      <c r="N6" s="210">
        <f>IFERROR(IF(INDEX(Metrics!$G$6:$G$21,MATCH(CY_Target_Cumulative!$D6,Metrics!$D$6:$D$21,0))=Calc!$K$8,SUM(CY_Target!$F6:N6),AVERAGE(CY_Target!$F6:N6)),"")</f>
        <v>23.577220041710405</v>
      </c>
      <c r="O6" s="210">
        <f>IFERROR(IF(INDEX(Metrics!$G$6:$G$21,MATCH(CY_Target_Cumulative!$D6,Metrics!$D$6:$D$21,0))=Calc!$K$8,SUM(CY_Target!$F6:O6),AVERAGE(CY_Target!$F6:O6)),"")</f>
        <v>23.577220041710405</v>
      </c>
      <c r="P6" s="210">
        <f>IFERROR(IF(INDEX(Metrics!$G$6:$G$21,MATCH(CY_Target_Cumulative!$D6,Metrics!$D$6:$D$21,0))=Calc!$K$8,SUM(CY_Target!$F6:P6),AVERAGE(CY_Target!$F6:P6)),"")</f>
        <v>23.577220041710405</v>
      </c>
      <c r="Q6" s="211">
        <f>IFERROR(IF(INDEX(Metrics!$G$6:$G$21,MATCH(CY_Target_Cumulative!$D6,Metrics!$D$6:$D$21,0))=Calc!$K$8,SUM(CY_Target!$F6:Q6),AVERAGE(CY_Target!$F6:Q6)),"")</f>
        <v>23.577220041710405</v>
      </c>
    </row>
    <row r="7" spans="1:17" x14ac:dyDescent="0.25">
      <c r="A7" s="3"/>
      <c r="B7" s="71">
        <f>IFERROR(IF(LEN(INDEX(Metrics!$B$6:$E$21,ROW($A7)-ROW($A$5),MATCH(B$5,Metrics!$B$5:$E$5,0)))=0,"",INDEX(Metrics!$B$6:$E$21,ROW($A7)-ROW($A$5),MATCH(B$5,Metrics!$B$5:$E$5,0))),"")</f>
        <v>102</v>
      </c>
      <c r="C7" s="188" t="str">
        <f>IFERROR(IF(LEN(INDEX(Metrics!$B$6:$E$21,ROW($A7)-ROW($A$5),MATCH(C$5,Metrics!$B$5:$E$5,0)))=0,"",INDEX(Metrics!$B$6:$E$21,ROW($A7)-ROW($A$5),MATCH(C$5,Metrics!$B$5:$E$5,0))),"")</f>
        <v>Recruitment</v>
      </c>
      <c r="D7" s="188" t="str">
        <f>IFERROR(IF(LEN(INDEX(Metrics!$B$6:$E$21,ROW($A7)-ROW($A$5),MATCH(D$5,Metrics!$B$5:$E$5,0)))=0,"",INDEX(Metrics!$B$6:$E$21,ROW($A7)-ROW($A$5),MATCH(D$5,Metrics!$B$5:$E$5,0))),"")</f>
        <v>Avg. New Hires Performance</v>
      </c>
      <c r="E7" s="42" t="str">
        <f>IFERROR(IF(LEN(INDEX(Metrics!$B$6:$E$21,ROW($A7)-ROW($A$5),MATCH(E$5,Metrics!$B$5:$E$5,0)))=0,"",INDEX(Metrics!$B$6:$E$21,ROW($A7)-ROW($A$5),MATCH(E$5,Metrics!$B$5:$E$5,0))),"")</f>
        <v>#</v>
      </c>
      <c r="F7" s="212">
        <f>IFERROR(IF(INDEX(Metrics!$G$6:$G$21,MATCH(CY_Target_Cumulative!$D7,Metrics!$D$6:$D$21,0))=Calc!$K$8,SUM(CY_Target!$F7:F7),AVERAGE(CY_Target!$F7:F7)),"")</f>
        <v>7.8530431247999992</v>
      </c>
      <c r="G7" s="212">
        <f>IFERROR(IF(INDEX(Metrics!$G$6:$G$21,MATCH(CY_Target_Cumulative!$D7,Metrics!$D$6:$D$21,0))=Calc!$K$8,SUM(CY_Target!$F7:G7),AVERAGE(CY_Target!$F7:G7)),"")</f>
        <v>7.9708387716719988</v>
      </c>
      <c r="H7" s="212">
        <f>IFERROR(IF(INDEX(Metrics!$G$6:$G$21,MATCH(CY_Target_Cumulative!$D7,Metrics!$D$6:$D$21,0))=Calc!$K$8,SUM(CY_Target!$F7:H7),AVERAGE(CY_Target!$F7:H7)),"")</f>
        <v>8.5493462818655974</v>
      </c>
      <c r="I7" s="212">
        <f>IFERROR(IF(INDEX(Metrics!$G$6:$G$21,MATCH(CY_Target_Cumulative!$D7,Metrics!$D$6:$D$21,0))=Calc!$K$8,SUM(CY_Target!$F7:I7),AVERAGE(CY_Target!$F7:I7)),"")</f>
        <v>8.6687387141729744</v>
      </c>
      <c r="J7" s="212">
        <f>IFERROR(IF(INDEX(Metrics!$G$6:$G$21,MATCH(CY_Target_Cumulative!$D7,Metrics!$D$6:$D$21,0))=Calc!$K$8,SUM(CY_Target!$F7:J7),AVERAGE(CY_Target!$F7:J7)),"")</f>
        <v>8.7349909713383802</v>
      </c>
      <c r="K7" s="212">
        <f>IFERROR(IF(INDEX(Metrics!$G$6:$G$21,MATCH(CY_Target_Cumulative!$D7,Metrics!$D$6:$D$21,0))=Calc!$K$8,SUM(CY_Target!$F7:K7),AVERAGE(CY_Target!$F7:K7)),"")</f>
        <v>8.6855526573106001</v>
      </c>
      <c r="L7" s="49">
        <f>IFERROR(IF(INDEX(Metrics!$G$6:$G$21,MATCH(CY_Target_Cumulative!$D7,Metrics!$D$6:$D$21,0))=Calc!$K$8,SUM(CY_Target!$F7:L7),AVERAGE(CY_Target!$F7:L7)),"")</f>
        <v>8.6855526573106001</v>
      </c>
      <c r="M7" s="49">
        <f>IFERROR(IF(INDEX(Metrics!$G$6:$G$21,MATCH(CY_Target_Cumulative!$D7,Metrics!$D$6:$D$21,0))=Calc!$K$8,SUM(CY_Target!$F7:M7),AVERAGE(CY_Target!$F7:M7)),"")</f>
        <v>8.6855526573106001</v>
      </c>
      <c r="N7" s="49">
        <f>IFERROR(IF(INDEX(Metrics!$G$6:$G$21,MATCH(CY_Target_Cumulative!$D7,Metrics!$D$6:$D$21,0))=Calc!$K$8,SUM(CY_Target!$F7:N7),AVERAGE(CY_Target!$F7:N7)),"")</f>
        <v>8.6855526573106001</v>
      </c>
      <c r="O7" s="49">
        <f>IFERROR(IF(INDEX(Metrics!$G$6:$G$21,MATCH(CY_Target_Cumulative!$D7,Metrics!$D$6:$D$21,0))=Calc!$K$8,SUM(CY_Target!$F7:O7),AVERAGE(CY_Target!$F7:O7)),"")</f>
        <v>8.6855526573106001</v>
      </c>
      <c r="P7" s="49">
        <f>IFERROR(IF(INDEX(Metrics!$G$6:$G$21,MATCH(CY_Target_Cumulative!$D7,Metrics!$D$6:$D$21,0))=Calc!$K$8,SUM(CY_Target!$F7:P7),AVERAGE(CY_Target!$F7:P7)),"")</f>
        <v>8.6855526573106001</v>
      </c>
      <c r="Q7" s="84">
        <f>IFERROR(IF(INDEX(Metrics!$G$6:$G$21,MATCH(CY_Target_Cumulative!$D7,Metrics!$D$6:$D$21,0))=Calc!$K$8,SUM(CY_Target!$F7:Q7),AVERAGE(CY_Target!$F7:Q7)),"")</f>
        <v>8.6855526573106001</v>
      </c>
    </row>
    <row r="8" spans="1:17" x14ac:dyDescent="0.25">
      <c r="A8" s="3"/>
      <c r="B8" s="71">
        <f>IFERROR(IF(LEN(INDEX(Metrics!$B$6:$E$21,ROW($A8)-ROW($A$5),MATCH(B$5,Metrics!$B$5:$E$5,0)))=0,"",INDEX(Metrics!$B$6:$E$21,ROW($A8)-ROW($A$5),MATCH(B$5,Metrics!$B$5:$E$5,0))),"")</f>
        <v>103</v>
      </c>
      <c r="C8" s="188" t="str">
        <f>IFERROR(IF(LEN(INDEX(Metrics!$B$6:$E$21,ROW($A8)-ROW($A$5),MATCH(C$5,Metrics!$B$5:$E$5,0)))=0,"",INDEX(Metrics!$B$6:$E$21,ROW($A8)-ROW($A$5),MATCH(C$5,Metrics!$B$5:$E$5,0))),"")</f>
        <v>Recruitment</v>
      </c>
      <c r="D8" s="188" t="str">
        <f>IFERROR(IF(LEN(INDEX(Metrics!$B$6:$E$21,ROW($A8)-ROW($A$5),MATCH(D$5,Metrics!$B$5:$E$5,0)))=0,"",INDEX(Metrics!$B$6:$E$21,ROW($A8)-ROW($A$5),MATCH(D$5,Metrics!$B$5:$E$5,0))),"")</f>
        <v>Avg. Length of Placement</v>
      </c>
      <c r="E8" s="42" t="str">
        <f>IFERROR(IF(LEN(INDEX(Metrics!$B$6:$E$21,ROW($A8)-ROW($A$5),MATCH(E$5,Metrics!$B$5:$E$5,0)))=0,"",INDEX(Metrics!$B$6:$E$21,ROW($A8)-ROW($A$5),MATCH(E$5,Metrics!$B$5:$E$5,0))),"")</f>
        <v>Months</v>
      </c>
      <c r="F8" s="52">
        <f>IFERROR(IF(INDEX(Metrics!$G$6:$G$21,MATCH(CY_Target_Cumulative!$D8,Metrics!$D$6:$D$21,0))=Calc!$K$8,SUM(CY_Target!$F8:F8),AVERAGE(CY_Target!$F8:F8)),"")</f>
        <v>12.786149376000001</v>
      </c>
      <c r="G8" s="52">
        <f>IFERROR(IF(INDEX(Metrics!$G$6:$G$21,MATCH(CY_Target_Cumulative!$D8,Metrics!$D$6:$D$21,0))=Calc!$K$8,SUM(CY_Target!$F8:G8),AVERAGE(CY_Target!$F8:G8)),"")</f>
        <v>11.763257425920001</v>
      </c>
      <c r="H8" s="52">
        <f>IFERROR(IF(INDEX(Metrics!$G$6:$G$21,MATCH(CY_Target_Cumulative!$D8,Metrics!$D$6:$D$21,0))=Calc!$K$8,SUM(CY_Target!$F8:H8),AVERAGE(CY_Target!$F8:H8)),"")</f>
        <v>11.672901970329599</v>
      </c>
      <c r="I8" s="52">
        <f>IFERROR(IF(INDEX(Metrics!$G$6:$G$21,MATCH(CY_Target_Cumulative!$D8,Metrics!$D$6:$D$21,0))=Calc!$K$8,SUM(CY_Target!$F8:I8),AVERAGE(CY_Target!$F8:I8)),"")</f>
        <v>12.001220451956737</v>
      </c>
      <c r="J8" s="52">
        <f>IFERROR(IF(INDEX(Metrics!$G$6:$G$21,MATCH(CY_Target_Cumulative!$D8,Metrics!$D$6:$D$21,0))=Calc!$K$8,SUM(CY_Target!$F8:J8),AVERAGE(CY_Target!$F8:J8)),"")</f>
        <v>12.120294485551989</v>
      </c>
      <c r="K8" s="52">
        <f>IFERROR(IF(INDEX(Metrics!$G$6:$G$21,MATCH(CY_Target_Cumulative!$D8,Metrics!$D$6:$D$21,0))=Calc!$K$8,SUM(CY_Target!$F8:K8),AVERAGE(CY_Target!$F8:K8)),"")</f>
        <v>12.535586257813705</v>
      </c>
      <c r="L8" s="54">
        <f>IFERROR(IF(INDEX(Metrics!$G$6:$G$21,MATCH(CY_Target_Cumulative!$D8,Metrics!$D$6:$D$21,0))=Calc!$K$8,SUM(CY_Target!$F8:L8),AVERAGE(CY_Target!$F8:L8)),"")</f>
        <v>12.535586257813705</v>
      </c>
      <c r="M8" s="54">
        <f>IFERROR(IF(INDEX(Metrics!$G$6:$G$21,MATCH(CY_Target_Cumulative!$D8,Metrics!$D$6:$D$21,0))=Calc!$K$8,SUM(CY_Target!$F8:M8),AVERAGE(CY_Target!$F8:M8)),"")</f>
        <v>12.535586257813705</v>
      </c>
      <c r="N8" s="54">
        <f>IFERROR(IF(INDEX(Metrics!$G$6:$G$21,MATCH(CY_Target_Cumulative!$D8,Metrics!$D$6:$D$21,0))=Calc!$K$8,SUM(CY_Target!$F8:N8),AVERAGE(CY_Target!$F8:N8)),"")</f>
        <v>12.535586257813705</v>
      </c>
      <c r="O8" s="54">
        <f>IFERROR(IF(INDEX(Metrics!$G$6:$G$21,MATCH(CY_Target_Cumulative!$D8,Metrics!$D$6:$D$21,0))=Calc!$K$8,SUM(CY_Target!$F8:O8),AVERAGE(CY_Target!$F8:O8)),"")</f>
        <v>12.535586257813705</v>
      </c>
      <c r="P8" s="54">
        <f>IFERROR(IF(INDEX(Metrics!$G$6:$G$21,MATCH(CY_Target_Cumulative!$D8,Metrics!$D$6:$D$21,0))=Calc!$K$8,SUM(CY_Target!$F8:P8),AVERAGE(CY_Target!$F8:P8)),"")</f>
        <v>12.535586257813705</v>
      </c>
      <c r="Q8" s="86">
        <f>IFERROR(IF(INDEX(Metrics!$G$6:$G$21,MATCH(CY_Target_Cumulative!$D8,Metrics!$D$6:$D$21,0))=Calc!$K$8,SUM(CY_Target!$F8:Q8),AVERAGE(CY_Target!$F8:Q8)),"")</f>
        <v>12.535586257813705</v>
      </c>
    </row>
    <row r="9" spans="1:17" x14ac:dyDescent="0.25">
      <c r="A9" s="3"/>
      <c r="B9" s="71">
        <f>IFERROR(IF(LEN(INDEX(Metrics!$B$6:$E$21,ROW($A9)-ROW($A$5),MATCH(B$5,Metrics!$B$5:$E$5,0)))=0,"",INDEX(Metrics!$B$6:$E$21,ROW($A9)-ROW($A$5),MATCH(B$5,Metrics!$B$5:$E$5,0))),"")</f>
        <v>104</v>
      </c>
      <c r="C9" s="188" t="str">
        <f>IFERROR(IF(LEN(INDEX(Metrics!$B$6:$E$21,ROW($A9)-ROW($A$5),MATCH(C$5,Metrics!$B$5:$E$5,0)))=0,"",INDEX(Metrics!$B$6:$E$21,ROW($A9)-ROW($A$5),MATCH(C$5,Metrics!$B$5:$E$5,0))),"")</f>
        <v>Recruitment</v>
      </c>
      <c r="D9" s="188" t="str">
        <f>IFERROR(IF(LEN(INDEX(Metrics!$B$6:$E$21,ROW($A9)-ROW($A$5),MATCH(D$5,Metrics!$B$5:$E$5,0)))=0,"",INDEX(Metrics!$B$6:$E$21,ROW($A9)-ROW($A$5),MATCH(D$5,Metrics!$B$5:$E$5,0))),"")</f>
        <v>Diversity</v>
      </c>
      <c r="E9" s="42" t="str">
        <f>IFERROR(IF(LEN(INDEX(Metrics!$B$6:$E$21,ROW($A9)-ROW($A$5),MATCH(E$5,Metrics!$B$5:$E$5,0)))=0,"",INDEX(Metrics!$B$6:$E$21,ROW($A9)-ROW($A$5),MATCH(E$5,Metrics!$B$5:$E$5,0))),"")</f>
        <v>%</v>
      </c>
      <c r="F9" s="50">
        <f>IFERROR(IF(INDEX(Metrics!$G$6:$G$21,MATCH(CY_Target_Cumulative!$D9,Metrics!$D$6:$D$21,0))=Calc!$K$8,SUM(CY_Target!$F9:F9),AVERAGE(CY_Target!$F9:F9)),"")</f>
        <v>0.23765054745600009</v>
      </c>
      <c r="G9" s="50">
        <f>IFERROR(IF(INDEX(Metrics!$G$6:$G$21,MATCH(CY_Target_Cumulative!$D9,Metrics!$D$6:$D$21,0))=Calc!$K$8,SUM(CY_Target!$F9:G9),AVERAGE(CY_Target!$F9:G9)),"")</f>
        <v>0.22220326187136008</v>
      </c>
      <c r="H9" s="50">
        <f>IFERROR(IF(INDEX(Metrics!$G$6:$G$21,MATCH(CY_Target_Cumulative!$D9,Metrics!$D$6:$D$21,0))=Calc!$K$8,SUM(CY_Target!$F9:H9),AVERAGE(CY_Target!$F9:H9)),"")</f>
        <v>0.22187847278983688</v>
      </c>
      <c r="I9" s="50">
        <f>IFERROR(IF(INDEX(Metrics!$G$6:$G$21,MATCH(CY_Target_Cumulative!$D9,Metrics!$D$6:$D$21,0))=Calc!$K$8,SUM(CY_Target!$F9:I9),AVERAGE(CY_Target!$F9:I9)),"")</f>
        <v>0.21895071706624042</v>
      </c>
      <c r="J9" s="50">
        <f>IFERROR(IF(INDEX(Metrics!$G$6:$G$21,MATCH(CY_Target_Cumulative!$D9,Metrics!$D$6:$D$21,0))=Calc!$K$8,SUM(CY_Target!$F9:J9),AVERAGE(CY_Target!$F9:J9)),"")</f>
        <v>0.21257037973438261</v>
      </c>
      <c r="K9" s="50">
        <f>IFERROR(IF(INDEX(Metrics!$G$6:$G$21,MATCH(CY_Target_Cumulative!$D9,Metrics!$D$6:$D$21,0))=Calc!$K$8,SUM(CY_Target!$F9:K9),AVERAGE(CY_Target!$F9:K9)),"")</f>
        <v>0.20395234413698185</v>
      </c>
      <c r="L9" s="50">
        <f>IFERROR(IF(INDEX(Metrics!$G$6:$G$21,MATCH(CY_Target_Cumulative!$D9,Metrics!$D$6:$D$21,0))=Calc!$K$8,SUM(CY_Target!$F9:L9),AVERAGE(CY_Target!$F9:L9)),"")</f>
        <v>0.20395234413698185</v>
      </c>
      <c r="M9" s="50">
        <f>IFERROR(IF(INDEX(Metrics!$G$6:$G$21,MATCH(CY_Target_Cumulative!$D9,Metrics!$D$6:$D$21,0))=Calc!$K$8,SUM(CY_Target!$F9:M9),AVERAGE(CY_Target!$F9:M9)),"")</f>
        <v>0.20395234413698185</v>
      </c>
      <c r="N9" s="50">
        <f>IFERROR(IF(INDEX(Metrics!$G$6:$G$21,MATCH(CY_Target_Cumulative!$D9,Metrics!$D$6:$D$21,0))=Calc!$K$8,SUM(CY_Target!$F9:N9),AVERAGE(CY_Target!$F9:N9)),"")</f>
        <v>0.20395234413698185</v>
      </c>
      <c r="O9" s="50">
        <f>IFERROR(IF(INDEX(Metrics!$G$6:$G$21,MATCH(CY_Target_Cumulative!$D9,Metrics!$D$6:$D$21,0))=Calc!$K$8,SUM(CY_Target!$F9:O9),AVERAGE(CY_Target!$F9:O9)),"")</f>
        <v>0.20395234413698185</v>
      </c>
      <c r="P9" s="50">
        <f>IFERROR(IF(INDEX(Metrics!$G$6:$G$21,MATCH(CY_Target_Cumulative!$D9,Metrics!$D$6:$D$21,0))=Calc!$K$8,SUM(CY_Target!$F9:P9),AVERAGE(CY_Target!$F9:P9)),"")</f>
        <v>0.20395234413698185</v>
      </c>
      <c r="Q9" s="87">
        <f>IFERROR(IF(INDEX(Metrics!$G$6:$G$21,MATCH(CY_Target_Cumulative!$D9,Metrics!$D$6:$D$21,0))=Calc!$K$8,SUM(CY_Target!$F9:Q9),AVERAGE(CY_Target!$F9:Q9)),"")</f>
        <v>0.20395234413698185</v>
      </c>
    </row>
    <row r="10" spans="1:17" x14ac:dyDescent="0.25">
      <c r="A10" s="3"/>
      <c r="B10" s="71">
        <f>IFERROR(IF(LEN(INDEX(Metrics!$B$6:$E$21,ROW($A10)-ROW($A$5),MATCH(B$5,Metrics!$B$5:$E$5,0)))=0,"",INDEX(Metrics!$B$6:$E$21,ROW($A10)-ROW($A$5),MATCH(B$5,Metrics!$B$5:$E$5,0))),"")</f>
        <v>105</v>
      </c>
      <c r="C10" s="188" t="str">
        <f>IFERROR(IF(LEN(INDEX(Metrics!$B$6:$E$21,ROW($A10)-ROW($A$5),MATCH(C$5,Metrics!$B$5:$E$5,0)))=0,"",INDEX(Metrics!$B$6:$E$21,ROW($A10)-ROW($A$5),MATCH(C$5,Metrics!$B$5:$E$5,0))),"")</f>
        <v>Recruitment</v>
      </c>
      <c r="D10" s="188" t="str">
        <f>IFERROR(IF(LEN(INDEX(Metrics!$B$6:$E$21,ROW($A10)-ROW($A$5),MATCH(D$5,Metrics!$B$5:$E$5,0)))=0,"",INDEX(Metrics!$B$6:$E$21,ROW($A10)-ROW($A$5),MATCH(D$5,Metrics!$B$5:$E$5,0))),"")</f>
        <v/>
      </c>
      <c r="E10" s="42" t="str">
        <f>IFERROR(IF(LEN(INDEX(Metrics!$B$6:$E$21,ROW($A10)-ROW($A$5),MATCH(E$5,Metrics!$B$5:$E$5,0)))=0,"",INDEX(Metrics!$B$6:$E$21,ROW($A10)-ROW($A$5),MATCH(E$5,Metrics!$B$5:$E$5,0))),"")</f>
        <v/>
      </c>
      <c r="F10" s="156" t="str">
        <f>IFERROR(IF(INDEX(Metrics!$G$6:$G$21,MATCH(CY_Target_Cumulative!$D10,Metrics!$D$6:$D$21,0))=Calc!$K$8,SUM(CY_Target!$F10:F10),AVERAGE(CY_Target!$F10:F10)),"")</f>
        <v/>
      </c>
      <c r="G10" s="156" t="str">
        <f>IFERROR(IF(INDEX(Metrics!$G$6:$G$21,MATCH(CY_Target_Cumulative!$D10,Metrics!$D$6:$D$21,0))=Calc!$K$8,SUM(CY_Target!$F10:G10),AVERAGE(CY_Target!$F10:G10)),"")</f>
        <v/>
      </c>
      <c r="H10" s="156" t="str">
        <f>IFERROR(IF(INDEX(Metrics!$G$6:$G$21,MATCH(CY_Target_Cumulative!$D10,Metrics!$D$6:$D$21,0))=Calc!$K$8,SUM(CY_Target!$F10:H10),AVERAGE(CY_Target!$F10:H10)),"")</f>
        <v/>
      </c>
      <c r="I10" s="156" t="str">
        <f>IFERROR(IF(INDEX(Metrics!$G$6:$G$21,MATCH(CY_Target_Cumulative!$D10,Metrics!$D$6:$D$21,0))=Calc!$K$8,SUM(CY_Target!$F10:I10),AVERAGE(CY_Target!$F10:I10)),"")</f>
        <v/>
      </c>
      <c r="J10" s="156" t="str">
        <f>IFERROR(IF(INDEX(Metrics!$G$6:$G$21,MATCH(CY_Target_Cumulative!$D10,Metrics!$D$6:$D$21,0))=Calc!$K$8,SUM(CY_Target!$F10:J10),AVERAGE(CY_Target!$F10:J10)),"")</f>
        <v/>
      </c>
      <c r="K10" s="156" t="str">
        <f>IFERROR(IF(INDEX(Metrics!$G$6:$G$21,MATCH(CY_Target_Cumulative!$D10,Metrics!$D$6:$D$21,0))=Calc!$K$8,SUM(CY_Target!$F10:K10),AVERAGE(CY_Target!$F10:K10)),"")</f>
        <v/>
      </c>
      <c r="L10" s="53" t="str">
        <f>IFERROR(IF(INDEX(Metrics!$G$6:$G$21,MATCH(CY_Target_Cumulative!$D10,Metrics!$D$6:$D$21,0))=Calc!$K$8,SUM(CY_Target!$F10:L10),AVERAGE(CY_Target!$F10:L10)),"")</f>
        <v/>
      </c>
      <c r="M10" s="53" t="str">
        <f>IFERROR(IF(INDEX(Metrics!$G$6:$G$21,MATCH(CY_Target_Cumulative!$D10,Metrics!$D$6:$D$21,0))=Calc!$K$8,SUM(CY_Target!$F10:M10),AVERAGE(CY_Target!$F10:M10)),"")</f>
        <v/>
      </c>
      <c r="N10" s="53" t="str">
        <f>IFERROR(IF(INDEX(Metrics!$G$6:$G$21,MATCH(CY_Target_Cumulative!$D10,Metrics!$D$6:$D$21,0))=Calc!$K$8,SUM(CY_Target!$F10:N10),AVERAGE(CY_Target!$F10:N10)),"")</f>
        <v/>
      </c>
      <c r="O10" s="53" t="str">
        <f>IFERROR(IF(INDEX(Metrics!$G$6:$G$21,MATCH(CY_Target_Cumulative!$D10,Metrics!$D$6:$D$21,0))=Calc!$K$8,SUM(CY_Target!$F10:O10),AVERAGE(CY_Target!$F10:O10)),"")</f>
        <v/>
      </c>
      <c r="P10" s="53" t="str">
        <f>IFERROR(IF(INDEX(Metrics!$G$6:$G$21,MATCH(CY_Target_Cumulative!$D10,Metrics!$D$6:$D$21,0))=Calc!$K$8,SUM(CY_Target!$F10:P10),AVERAGE(CY_Target!$F10:P10)),"")</f>
        <v/>
      </c>
      <c r="Q10" s="85" t="str">
        <f>IFERROR(IF(INDEX(Metrics!$G$6:$G$21,MATCH(CY_Target_Cumulative!$D10,Metrics!$D$6:$D$21,0))=Calc!$K$8,SUM(CY_Target!$F10:Q10),AVERAGE(CY_Target!$F10:Q10)),"")</f>
        <v/>
      </c>
    </row>
    <row r="11" spans="1:17" x14ac:dyDescent="0.25">
      <c r="A11" s="3"/>
      <c r="B11" s="71">
        <f>IFERROR(IF(LEN(INDEX(Metrics!$B$6:$E$21,ROW($A11)-ROW($A$5),MATCH(B$5,Metrics!$B$5:$E$5,0)))=0,"",INDEX(Metrics!$B$6:$E$21,ROW($A11)-ROW($A$5),MATCH(B$5,Metrics!$B$5:$E$5,0))),"")</f>
        <v>106</v>
      </c>
      <c r="C11" s="188" t="str">
        <f>IFERROR(IF(LEN(INDEX(Metrics!$B$6:$E$21,ROW($A11)-ROW($A$5),MATCH(C$5,Metrics!$B$5:$E$5,0)))=0,"",INDEX(Metrics!$B$6:$E$21,ROW($A11)-ROW($A$5),MATCH(C$5,Metrics!$B$5:$E$5,0))),"")</f>
        <v>Recruitment</v>
      </c>
      <c r="D11" s="188" t="str">
        <f>IFERROR(IF(LEN(INDEX(Metrics!$B$6:$E$21,ROW($A11)-ROW($A$5),MATCH(D$5,Metrics!$B$5:$E$5,0)))=0,"",INDEX(Metrics!$B$6:$E$21,ROW($A11)-ROW($A$5),MATCH(D$5,Metrics!$B$5:$E$5,0))),"")</f>
        <v/>
      </c>
      <c r="E11" s="42" t="str">
        <f>IFERROR(IF(LEN(INDEX(Metrics!$B$6:$E$21,ROW($A11)-ROW($A$5),MATCH(E$5,Metrics!$B$5:$E$5,0)))=0,"",INDEX(Metrics!$B$6:$E$21,ROW($A11)-ROW($A$5),MATCH(E$5,Metrics!$B$5:$E$5,0))),"")</f>
        <v/>
      </c>
      <c r="F11" s="156" t="str">
        <f>IFERROR(IF(INDEX(Metrics!$G$6:$G$21,MATCH(CY_Target_Cumulative!$D11,Metrics!$D$6:$D$21,0))=Calc!$K$8,SUM(CY_Target!$F11:F11),AVERAGE(CY_Target!$F11:F11)),"")</f>
        <v/>
      </c>
      <c r="G11" s="156" t="str">
        <f>IFERROR(IF(INDEX(Metrics!$G$6:$G$21,MATCH(CY_Target_Cumulative!$D11,Metrics!$D$6:$D$21,0))=Calc!$K$8,SUM(CY_Target!$F11:G11),AVERAGE(CY_Target!$F11:G11)),"")</f>
        <v/>
      </c>
      <c r="H11" s="156" t="str">
        <f>IFERROR(IF(INDEX(Metrics!$G$6:$G$21,MATCH(CY_Target_Cumulative!$D11,Metrics!$D$6:$D$21,0))=Calc!$K$8,SUM(CY_Target!$F11:H11),AVERAGE(CY_Target!$F11:H11)),"")</f>
        <v/>
      </c>
      <c r="I11" s="156" t="str">
        <f>IFERROR(IF(INDEX(Metrics!$G$6:$G$21,MATCH(CY_Target_Cumulative!$D11,Metrics!$D$6:$D$21,0))=Calc!$K$8,SUM(CY_Target!$F11:I11),AVERAGE(CY_Target!$F11:I11)),"")</f>
        <v/>
      </c>
      <c r="J11" s="156" t="str">
        <f>IFERROR(IF(INDEX(Metrics!$G$6:$G$21,MATCH(CY_Target_Cumulative!$D11,Metrics!$D$6:$D$21,0))=Calc!$K$8,SUM(CY_Target!$F11:J11),AVERAGE(CY_Target!$F11:J11)),"")</f>
        <v/>
      </c>
      <c r="K11" s="156" t="str">
        <f>IFERROR(IF(INDEX(Metrics!$G$6:$G$21,MATCH(CY_Target_Cumulative!$D11,Metrics!$D$6:$D$21,0))=Calc!$K$8,SUM(CY_Target!$F11:K11),AVERAGE(CY_Target!$F11:K11)),"")</f>
        <v/>
      </c>
      <c r="L11" s="53" t="str">
        <f>IFERROR(IF(INDEX(Metrics!$G$6:$G$21,MATCH(CY_Target_Cumulative!$D11,Metrics!$D$6:$D$21,0))=Calc!$K$8,SUM(CY_Target!$F11:L11),AVERAGE(CY_Target!$F11:L11)),"")</f>
        <v/>
      </c>
      <c r="M11" s="53" t="str">
        <f>IFERROR(IF(INDEX(Metrics!$G$6:$G$21,MATCH(CY_Target_Cumulative!$D11,Metrics!$D$6:$D$21,0))=Calc!$K$8,SUM(CY_Target!$F11:M11),AVERAGE(CY_Target!$F11:M11)),"")</f>
        <v/>
      </c>
      <c r="N11" s="53" t="str">
        <f>IFERROR(IF(INDEX(Metrics!$G$6:$G$21,MATCH(CY_Target_Cumulative!$D11,Metrics!$D$6:$D$21,0))=Calc!$K$8,SUM(CY_Target!$F11:N11),AVERAGE(CY_Target!$F11:N11)),"")</f>
        <v/>
      </c>
      <c r="O11" s="53" t="str">
        <f>IFERROR(IF(INDEX(Metrics!$G$6:$G$21,MATCH(CY_Target_Cumulative!$D11,Metrics!$D$6:$D$21,0))=Calc!$K$8,SUM(CY_Target!$F11:O11),AVERAGE(CY_Target!$F11:O11)),"")</f>
        <v/>
      </c>
      <c r="P11" s="53" t="str">
        <f>IFERROR(IF(INDEX(Metrics!$G$6:$G$21,MATCH(CY_Target_Cumulative!$D11,Metrics!$D$6:$D$21,0))=Calc!$K$8,SUM(CY_Target!$F11:P11),AVERAGE(CY_Target!$F11:P11)),"")</f>
        <v/>
      </c>
      <c r="Q11" s="85" t="str">
        <f>IFERROR(IF(INDEX(Metrics!$G$6:$G$21,MATCH(CY_Target_Cumulative!$D11,Metrics!$D$6:$D$21,0))=Calc!$K$8,SUM(CY_Target!$F11:Q11),AVERAGE(CY_Target!$F11:Q11)),"")</f>
        <v/>
      </c>
    </row>
    <row r="12" spans="1:17" x14ac:dyDescent="0.25">
      <c r="A12" s="3"/>
      <c r="B12" s="71">
        <f>IFERROR(IF(LEN(INDEX(Metrics!$B$6:$E$21,ROW($A12)-ROW($A$5),MATCH(B$5,Metrics!$B$5:$E$5,0)))=0,"",INDEX(Metrics!$B$6:$E$21,ROW($A12)-ROW($A$5),MATCH(B$5,Metrics!$B$5:$E$5,0))),"")</f>
        <v>201</v>
      </c>
      <c r="C12" s="188" t="str">
        <f>IFERROR(IF(LEN(INDEX(Metrics!$B$6:$E$21,ROW($A12)-ROW($A$5),MATCH(C$5,Metrics!$B$5:$E$5,0)))=0,"",INDEX(Metrics!$B$6:$E$21,ROW($A12)-ROW($A$5),MATCH(C$5,Metrics!$B$5:$E$5,0))),"")</f>
        <v>Training &amp; Development</v>
      </c>
      <c r="D12" s="188" t="str">
        <f>IFERROR(IF(LEN(INDEX(Metrics!$B$6:$E$21,ROW($A12)-ROW($A$5),MATCH(D$5,Metrics!$B$5:$E$5,0)))=0,"",INDEX(Metrics!$B$6:$E$21,ROW($A12)-ROW($A$5),MATCH(D$5,Metrics!$B$5:$E$5,0))),"")</f>
        <v>Training Hours</v>
      </c>
      <c r="E12" s="42" t="str">
        <f>IFERROR(IF(LEN(INDEX(Metrics!$B$6:$E$21,ROW($A12)-ROW($A$5),MATCH(E$5,Metrics!$B$5:$E$5,0)))=0,"",INDEX(Metrics!$B$6:$E$21,ROW($A12)-ROW($A$5),MATCH(E$5,Metrics!$B$5:$E$5,0))),"")</f>
        <v>Hours</v>
      </c>
      <c r="F12" s="212">
        <f>IFERROR(IF(INDEX(Metrics!$G$6:$G$21,MATCH(CY_Target_Cumulative!$D12,Metrics!$D$6:$D$21,0))=Calc!$K$8,SUM(CY_Target!$F12:F12),AVERAGE(CY_Target!$F12:F12)),"")</f>
        <v>66.255501311999993</v>
      </c>
      <c r="G12" s="212">
        <f>IFERROR(IF(INDEX(Metrics!$G$6:$G$21,MATCH(CY_Target_Cumulative!$D12,Metrics!$D$6:$D$21,0))=Calc!$K$8,SUM(CY_Target!$F12:G12),AVERAGE(CY_Target!$F12:G12)),"")</f>
        <v>119.92245737471998</v>
      </c>
      <c r="H12" s="212">
        <f>IFERROR(IF(INDEX(Metrics!$G$6:$G$21,MATCH(CY_Target_Cumulative!$D12,Metrics!$D$6:$D$21,0))=Calc!$K$8,SUM(CY_Target!$F12:H12),AVERAGE(CY_Target!$F12:H12)),"")</f>
        <v>179.49277860433915</v>
      </c>
      <c r="I12" s="212">
        <f>IFERROR(IF(INDEX(Metrics!$G$6:$G$21,MATCH(CY_Target_Cumulative!$D12,Metrics!$D$6:$D$21,0))=Calc!$K$8,SUM(CY_Target!$F12:I12),AVERAGE(CY_Target!$F12:I12)),"")</f>
        <v>236.68028698477355</v>
      </c>
      <c r="J12" s="212">
        <f>IFERROR(IF(INDEX(Metrics!$G$6:$G$21,MATCH(CY_Target_Cumulative!$D12,Metrics!$D$6:$D$21,0))=Calc!$K$8,SUM(CY_Target!$F12:J12),AVERAGE(CY_Target!$F12:J12)),"")</f>
        <v>301.3021714546644</v>
      </c>
      <c r="K12" s="212">
        <f>IFERROR(IF(INDEX(Metrics!$G$6:$G$21,MATCH(CY_Target_Cumulative!$D12,Metrics!$D$6:$D$21,0))=Calc!$K$8,SUM(CY_Target!$F12:K12),AVERAGE(CY_Target!$F12:K12)),"")</f>
        <v>353.64589787527603</v>
      </c>
      <c r="L12" s="212">
        <f>IFERROR(IF(INDEX(Metrics!$G$6:$G$21,MATCH(CY_Target_Cumulative!$D12,Metrics!$D$6:$D$21,0))=Calc!$K$8,SUM(CY_Target!$F12:L12),AVERAGE(CY_Target!$F12:L12)),"")</f>
        <v>353.64589787527603</v>
      </c>
      <c r="M12" s="212">
        <f>IFERROR(IF(INDEX(Metrics!$G$6:$G$21,MATCH(CY_Target_Cumulative!$D12,Metrics!$D$6:$D$21,0))=Calc!$K$8,SUM(CY_Target!$F12:M12),AVERAGE(CY_Target!$F12:M12)),"")</f>
        <v>353.64589787527603</v>
      </c>
      <c r="N12" s="212">
        <f>IFERROR(IF(INDEX(Metrics!$G$6:$G$21,MATCH(CY_Target_Cumulative!$D12,Metrics!$D$6:$D$21,0))=Calc!$K$8,SUM(CY_Target!$F12:N12),AVERAGE(CY_Target!$F12:N12)),"")</f>
        <v>353.64589787527603</v>
      </c>
      <c r="O12" s="212">
        <f>IFERROR(IF(INDEX(Metrics!$G$6:$G$21,MATCH(CY_Target_Cumulative!$D12,Metrics!$D$6:$D$21,0))=Calc!$K$8,SUM(CY_Target!$F12:O12),AVERAGE(CY_Target!$F12:O12)),"")</f>
        <v>353.64589787527603</v>
      </c>
      <c r="P12" s="212">
        <f>IFERROR(IF(INDEX(Metrics!$G$6:$G$21,MATCH(CY_Target_Cumulative!$D12,Metrics!$D$6:$D$21,0))=Calc!$K$8,SUM(CY_Target!$F12:P12),AVERAGE(CY_Target!$F12:P12)),"")</f>
        <v>353.64589787527603</v>
      </c>
      <c r="Q12" s="213">
        <f>IFERROR(IF(INDEX(Metrics!$G$6:$G$21,MATCH(CY_Target_Cumulative!$D12,Metrics!$D$6:$D$21,0))=Calc!$K$8,SUM(CY_Target!$F12:Q12),AVERAGE(CY_Target!$F12:Q12)),"")</f>
        <v>353.64589787527603</v>
      </c>
    </row>
    <row r="13" spans="1:17" x14ac:dyDescent="0.25">
      <c r="A13" s="3"/>
      <c r="B13" s="71">
        <f>IFERROR(IF(LEN(INDEX(Metrics!$B$6:$E$21,ROW($A13)-ROW($A$5),MATCH(B$5,Metrics!$B$5:$E$5,0)))=0,"",INDEX(Metrics!$B$6:$E$21,ROW($A13)-ROW($A$5),MATCH(B$5,Metrics!$B$5:$E$5,0))),"")</f>
        <v>202</v>
      </c>
      <c r="C13" s="188" t="str">
        <f>IFERROR(IF(LEN(INDEX(Metrics!$B$6:$E$21,ROW($A13)-ROW($A$5),MATCH(C$5,Metrics!$B$5:$E$5,0)))=0,"",INDEX(Metrics!$B$6:$E$21,ROW($A13)-ROW($A$5),MATCH(C$5,Metrics!$B$5:$E$5,0))),"")</f>
        <v>Training &amp; Development</v>
      </c>
      <c r="D13" s="188" t="str">
        <f>IFERROR(IF(LEN(INDEX(Metrics!$B$6:$E$21,ROW($A13)-ROW($A$5),MATCH(D$5,Metrics!$B$5:$E$5,0)))=0,"",INDEX(Metrics!$B$6:$E$21,ROW($A13)-ROW($A$5),MATCH(D$5,Metrics!$B$5:$E$5,0))),"")</f>
        <v>Productivity Change</v>
      </c>
      <c r="E13" s="42" t="str">
        <f>IFERROR(IF(LEN(INDEX(Metrics!$B$6:$E$21,ROW($A13)-ROW($A$5),MATCH(E$5,Metrics!$B$5:$E$5,0)))=0,"",INDEX(Metrics!$B$6:$E$21,ROW($A13)-ROW($A$5),MATCH(E$5,Metrics!$B$5:$E$5,0))),"")</f>
        <v>%</v>
      </c>
      <c r="F13" s="51">
        <f>IFERROR(IF(INDEX(Metrics!$G$6:$G$21,MATCH(CY_Target_Cumulative!$D13,Metrics!$D$6:$D$21,0))=Calc!$K$8,SUM(CY_Target!$F13:F13),AVERAGE(CY_Target!$F13:F13)),"")</f>
        <v>0.30058493999999991</v>
      </c>
      <c r="G13" s="51">
        <f>IFERROR(IF(INDEX(Metrics!$G$6:$G$21,MATCH(CY_Target_Cumulative!$D13,Metrics!$D$6:$D$21,0))=Calc!$K$8,SUM(CY_Target!$F13:G13),AVERAGE(CY_Target!$F13:G13)),"")</f>
        <v>0.29457324119999995</v>
      </c>
      <c r="H13" s="51">
        <f>IFERROR(IF(INDEX(Metrics!$G$6:$G$21,MATCH(CY_Target_Cumulative!$D13,Metrics!$D$6:$D$21,0))=Calc!$K$8,SUM(CY_Target!$F13:H13),AVERAGE(CY_Target!$F13:H13)),"")</f>
        <v>0.31180677775999993</v>
      </c>
      <c r="I13" s="51">
        <f>IFERROR(IF(INDEX(Metrics!$G$6:$G$21,MATCH(CY_Target_Cumulative!$D13,Metrics!$D$6:$D$21,0))=Calc!$K$8,SUM(CY_Target!$F13:I13),AVERAGE(CY_Target!$F13:I13)),"")</f>
        <v>0.32734902305759994</v>
      </c>
      <c r="J13" s="51">
        <f>IFERROR(IF(INDEX(Metrics!$G$6:$G$21,MATCH(CY_Target_Cumulative!$D13,Metrics!$D$6:$D$21,0))=Calc!$K$8,SUM(CY_Target!$F13:J13),AVERAGE(CY_Target!$F13:J13)),"")</f>
        <v>0.32246329139604474</v>
      </c>
      <c r="K13" s="51">
        <f>IFERROR(IF(INDEX(Metrics!$G$6:$G$21,MATCH(CY_Target_Cumulative!$D13,Metrics!$D$6:$D$21,0))=Calc!$K$8,SUM(CY_Target!$F13:K13),AVERAGE(CY_Target!$F13:K13)),"")</f>
        <v>0.31971100422959098</v>
      </c>
      <c r="L13" s="51">
        <f>IFERROR(IF(INDEX(Metrics!$G$6:$G$21,MATCH(CY_Target_Cumulative!$D13,Metrics!$D$6:$D$21,0))=Calc!$K$8,SUM(CY_Target!$F13:L13),AVERAGE(CY_Target!$F13:L13)),"")</f>
        <v>0.31971100422959098</v>
      </c>
      <c r="M13" s="51">
        <f>IFERROR(IF(INDEX(Metrics!$G$6:$G$21,MATCH(CY_Target_Cumulative!$D13,Metrics!$D$6:$D$21,0))=Calc!$K$8,SUM(CY_Target!$F13:M13),AVERAGE(CY_Target!$F13:M13)),"")</f>
        <v>0.31971100422959098</v>
      </c>
      <c r="N13" s="51">
        <f>IFERROR(IF(INDEX(Metrics!$G$6:$G$21,MATCH(CY_Target_Cumulative!$D13,Metrics!$D$6:$D$21,0))=Calc!$K$8,SUM(CY_Target!$F13:N13),AVERAGE(CY_Target!$F13:N13)),"")</f>
        <v>0.31971100422959098</v>
      </c>
      <c r="O13" s="51">
        <f>IFERROR(IF(INDEX(Metrics!$G$6:$G$21,MATCH(CY_Target_Cumulative!$D13,Metrics!$D$6:$D$21,0))=Calc!$K$8,SUM(CY_Target!$F13:O13),AVERAGE(CY_Target!$F13:O13)),"")</f>
        <v>0.31971100422959098</v>
      </c>
      <c r="P13" s="51">
        <f>IFERROR(IF(INDEX(Metrics!$G$6:$G$21,MATCH(CY_Target_Cumulative!$D13,Metrics!$D$6:$D$21,0))=Calc!$K$8,SUM(CY_Target!$F13:P13),AVERAGE(CY_Target!$F13:P13)),"")</f>
        <v>0.31971100422959098</v>
      </c>
      <c r="Q13" s="82">
        <f>IFERROR(IF(INDEX(Metrics!$G$6:$G$21,MATCH(CY_Target_Cumulative!$D13,Metrics!$D$6:$D$21,0))=Calc!$K$8,SUM(CY_Target!$F13:Q13),AVERAGE(CY_Target!$F13:Q13)),"")</f>
        <v>0.31971100422959098</v>
      </c>
    </row>
    <row r="14" spans="1:17" x14ac:dyDescent="0.25">
      <c r="A14" s="3"/>
      <c r="B14" s="71">
        <f>IFERROR(IF(LEN(INDEX(Metrics!$B$6:$E$21,ROW($A14)-ROW($A$5),MATCH(B$5,Metrics!$B$5:$E$5,0)))=0,"",INDEX(Metrics!$B$6:$E$21,ROW($A14)-ROW($A$5),MATCH(B$5,Metrics!$B$5:$E$5,0))),"")</f>
        <v>203</v>
      </c>
      <c r="C14" s="188" t="str">
        <f>IFERROR(IF(LEN(INDEX(Metrics!$B$6:$E$21,ROW($A14)-ROW($A$5),MATCH(C$5,Metrics!$B$5:$E$5,0)))=0,"",INDEX(Metrics!$B$6:$E$21,ROW($A14)-ROW($A$5),MATCH(C$5,Metrics!$B$5:$E$5,0))),"")</f>
        <v>Training &amp; Development</v>
      </c>
      <c r="D14" s="188" t="str">
        <f>IFERROR(IF(LEN(INDEX(Metrics!$B$6:$E$21,ROW($A14)-ROW($A$5),MATCH(D$5,Metrics!$B$5:$E$5,0)))=0,"",INDEX(Metrics!$B$6:$E$21,ROW($A14)-ROW($A$5),MATCH(D$5,Metrics!$B$5:$E$5,0))),"")</f>
        <v>Employee Satisfaction</v>
      </c>
      <c r="E14" s="42" t="str">
        <f>IFERROR(IF(LEN(INDEX(Metrics!$B$6:$E$21,ROW($A14)-ROW($A$5),MATCH(E$5,Metrics!$B$5:$E$5,0)))=0,"",INDEX(Metrics!$B$6:$E$21,ROW($A14)-ROW($A$5),MATCH(E$5,Metrics!$B$5:$E$5,0))),"")</f>
        <v>#</v>
      </c>
      <c r="F14" s="49">
        <f>IFERROR(IF(INDEX(Metrics!$G$6:$G$21,MATCH(CY_Target_Cumulative!$D14,Metrics!$D$6:$D$21,0))=Calc!$K$8,SUM(CY_Target!$F14:F14),AVERAGE(CY_Target!$F14:F14)),"")</f>
        <v>6.2589342816000011</v>
      </c>
      <c r="G14" s="49">
        <f>IFERROR(IF(INDEX(Metrics!$G$6:$G$21,MATCH(CY_Target_Cumulative!$D14,Metrics!$D$6:$D$21,0))=Calc!$K$8,SUM(CY_Target!$F14:G14),AVERAGE(CY_Target!$F14:G14)),"")</f>
        <v>6.7909436955360007</v>
      </c>
      <c r="H14" s="49">
        <f>IFERROR(IF(INDEX(Metrics!$G$6:$G$21,MATCH(CY_Target_Cumulative!$D14,Metrics!$D$6:$D$21,0))=Calc!$K$8,SUM(CY_Target!$F14:H14),AVERAGE(CY_Target!$F14:H14)),"")</f>
        <v>7.4076573534163215</v>
      </c>
      <c r="I14" s="49">
        <f>IFERROR(IF(INDEX(Metrics!$G$6:$G$21,MATCH(CY_Target_Cumulative!$D14,Metrics!$D$6:$D$21,0))=Calc!$K$8,SUM(CY_Target!$F14:I14),AVERAGE(CY_Target!$F14:I14)),"")</f>
        <v>7.8057430150622409</v>
      </c>
      <c r="J14" s="49">
        <f>IFERROR(IF(INDEX(Metrics!$G$6:$G$21,MATCH(CY_Target_Cumulative!$D14,Metrics!$D$6:$D$21,0))=Calc!$K$8,SUM(CY_Target!$F14:J14),AVERAGE(CY_Target!$F14:J14)),"")</f>
        <v>8.1445944120497931</v>
      </c>
      <c r="K14" s="49">
        <f>IFERROR(IF(INDEX(Metrics!$G$6:$G$21,MATCH(CY_Target_Cumulative!$D14,Metrics!$D$6:$D$21,0))=Calc!$K$8,SUM(CY_Target!$F14:K14),AVERAGE(CY_Target!$F14:K14)),"")</f>
        <v>8.3704953433748273</v>
      </c>
      <c r="L14" s="49">
        <f>IFERROR(IF(INDEX(Metrics!$G$6:$G$21,MATCH(CY_Target_Cumulative!$D14,Metrics!$D$6:$D$21,0))=Calc!$K$8,SUM(CY_Target!$F14:L14),AVERAGE(CY_Target!$F14:L14)),"")</f>
        <v>8.3704953433748273</v>
      </c>
      <c r="M14" s="49">
        <f>IFERROR(IF(INDEX(Metrics!$G$6:$G$21,MATCH(CY_Target_Cumulative!$D14,Metrics!$D$6:$D$21,0))=Calc!$K$8,SUM(CY_Target!$F14:M14),AVERAGE(CY_Target!$F14:M14)),"")</f>
        <v>8.3704953433748273</v>
      </c>
      <c r="N14" s="49">
        <f>IFERROR(IF(INDEX(Metrics!$G$6:$G$21,MATCH(CY_Target_Cumulative!$D14,Metrics!$D$6:$D$21,0))=Calc!$K$8,SUM(CY_Target!$F14:N14),AVERAGE(CY_Target!$F14:N14)),"")</f>
        <v>8.3704953433748273</v>
      </c>
      <c r="O14" s="49">
        <f>IFERROR(IF(INDEX(Metrics!$G$6:$G$21,MATCH(CY_Target_Cumulative!$D14,Metrics!$D$6:$D$21,0))=Calc!$K$8,SUM(CY_Target!$F14:O14),AVERAGE(CY_Target!$F14:O14)),"")</f>
        <v>8.3704953433748273</v>
      </c>
      <c r="P14" s="49">
        <f>IFERROR(IF(INDEX(Metrics!$G$6:$G$21,MATCH(CY_Target_Cumulative!$D14,Metrics!$D$6:$D$21,0))=Calc!$K$8,SUM(CY_Target!$F14:P14),AVERAGE(CY_Target!$F14:P14)),"")</f>
        <v>8.3704953433748273</v>
      </c>
      <c r="Q14" s="84">
        <f>IFERROR(IF(INDEX(Metrics!$G$6:$G$21,MATCH(CY_Target_Cumulative!$D14,Metrics!$D$6:$D$21,0))=Calc!$K$8,SUM(CY_Target!$F14:Q14),AVERAGE(CY_Target!$F14:Q14)),"")</f>
        <v>8.3704953433748273</v>
      </c>
    </row>
    <row r="15" spans="1:17" x14ac:dyDescent="0.25">
      <c r="A15" s="3"/>
      <c r="B15" s="71">
        <f>IFERROR(IF(LEN(INDEX(Metrics!$B$6:$E$21,ROW($A15)-ROW($A$5),MATCH(B$5,Metrics!$B$5:$E$5,0)))=0,"",INDEX(Metrics!$B$6:$E$21,ROW($A15)-ROW($A$5),MATCH(B$5,Metrics!$B$5:$E$5,0))),"")</f>
        <v>204</v>
      </c>
      <c r="C15" s="188" t="str">
        <f>IFERROR(IF(LEN(INDEX(Metrics!$B$6:$E$21,ROW($A15)-ROW($A$5),MATCH(C$5,Metrics!$B$5:$E$5,0)))=0,"",INDEX(Metrics!$B$6:$E$21,ROW($A15)-ROW($A$5),MATCH(C$5,Metrics!$B$5:$E$5,0))),"")</f>
        <v>Training &amp; Development</v>
      </c>
      <c r="D15" s="188" t="str">
        <f>IFERROR(IF(LEN(INDEX(Metrics!$B$6:$E$21,ROW($A15)-ROW($A$5),MATCH(D$5,Metrics!$B$5:$E$5,0)))=0,"",INDEX(Metrics!$B$6:$E$21,ROW($A15)-ROW($A$5),MATCH(D$5,Metrics!$B$5:$E$5,0))),"")</f>
        <v/>
      </c>
      <c r="E15" s="42" t="str">
        <f>IFERROR(IF(LEN(INDEX(Metrics!$B$6:$E$21,ROW($A15)-ROW($A$5),MATCH(E$5,Metrics!$B$5:$E$5,0)))=0,"",INDEX(Metrics!$B$6:$E$21,ROW($A15)-ROW($A$5),MATCH(E$5,Metrics!$B$5:$E$5,0))),"")</f>
        <v/>
      </c>
      <c r="F15" s="156" t="str">
        <f>IFERROR(IF(INDEX(Metrics!$G$6:$G$21,MATCH(CY_Target_Cumulative!$D15,Metrics!$D$6:$D$21,0))=Calc!$K$8,SUM(CY_Target!$F15:F15),AVERAGE(CY_Target!$F15:F15)),"")</f>
        <v/>
      </c>
      <c r="G15" s="156" t="str">
        <f>IFERROR(IF(INDEX(Metrics!$G$6:$G$21,MATCH(CY_Target_Cumulative!$D15,Metrics!$D$6:$D$21,0))=Calc!$K$8,SUM(CY_Target!$F15:G15),AVERAGE(CY_Target!$F15:G15)),"")</f>
        <v/>
      </c>
      <c r="H15" s="156" t="str">
        <f>IFERROR(IF(INDEX(Metrics!$G$6:$G$21,MATCH(CY_Target_Cumulative!$D15,Metrics!$D$6:$D$21,0))=Calc!$K$8,SUM(CY_Target!$F15:H15),AVERAGE(CY_Target!$F15:H15)),"")</f>
        <v/>
      </c>
      <c r="I15" s="156" t="str">
        <f>IFERROR(IF(INDEX(Metrics!$G$6:$G$21,MATCH(CY_Target_Cumulative!$D15,Metrics!$D$6:$D$21,0))=Calc!$K$8,SUM(CY_Target!$F15:I15),AVERAGE(CY_Target!$F15:I15)),"")</f>
        <v/>
      </c>
      <c r="J15" s="156" t="str">
        <f>IFERROR(IF(INDEX(Metrics!$G$6:$G$21,MATCH(CY_Target_Cumulative!$D15,Metrics!$D$6:$D$21,0))=Calc!$K$8,SUM(CY_Target!$F15:J15),AVERAGE(CY_Target!$F15:J15)),"")</f>
        <v/>
      </c>
      <c r="K15" s="156" t="str">
        <f>IFERROR(IF(INDEX(Metrics!$G$6:$G$21,MATCH(CY_Target_Cumulative!$D15,Metrics!$D$6:$D$21,0))=Calc!$K$8,SUM(CY_Target!$F15:K15),AVERAGE(CY_Target!$F15:K15)),"")</f>
        <v/>
      </c>
      <c r="L15" s="156" t="str">
        <f>IFERROR(IF(INDEX(Metrics!$G$6:$G$21,MATCH(CY_Target_Cumulative!$D15,Metrics!$D$6:$D$21,0))=Calc!$K$8,SUM(CY_Target!$F15:L15),AVERAGE(CY_Target!$F15:L15)),"")</f>
        <v/>
      </c>
      <c r="M15" s="156" t="str">
        <f>IFERROR(IF(INDEX(Metrics!$G$6:$G$21,MATCH(CY_Target_Cumulative!$D15,Metrics!$D$6:$D$21,0))=Calc!$K$8,SUM(CY_Target!$F15:M15),AVERAGE(CY_Target!$F15:M15)),"")</f>
        <v/>
      </c>
      <c r="N15" s="156" t="str">
        <f>IFERROR(IF(INDEX(Metrics!$G$6:$G$21,MATCH(CY_Target_Cumulative!$D15,Metrics!$D$6:$D$21,0))=Calc!$K$8,SUM(CY_Target!$F15:N15),AVERAGE(CY_Target!$F15:N15)),"")</f>
        <v/>
      </c>
      <c r="O15" s="156" t="str">
        <f>IFERROR(IF(INDEX(Metrics!$G$6:$G$21,MATCH(CY_Target_Cumulative!$D15,Metrics!$D$6:$D$21,0))=Calc!$K$8,SUM(CY_Target!$F15:O15),AVERAGE(CY_Target!$F15:O15)),"")</f>
        <v/>
      </c>
      <c r="P15" s="156" t="str">
        <f>IFERROR(IF(INDEX(Metrics!$G$6:$G$21,MATCH(CY_Target_Cumulative!$D15,Metrics!$D$6:$D$21,0))=Calc!$K$8,SUM(CY_Target!$F15:P15),AVERAGE(CY_Target!$F15:P15)),"")</f>
        <v/>
      </c>
      <c r="Q15" s="157" t="str">
        <f>IFERROR(IF(INDEX(Metrics!$G$6:$G$21,MATCH(CY_Target_Cumulative!$D15,Metrics!$D$6:$D$21,0))=Calc!$K$8,SUM(CY_Target!$F15:Q15),AVERAGE(CY_Target!$F15:Q15)),"")</f>
        <v/>
      </c>
    </row>
    <row r="16" spans="1:17" x14ac:dyDescent="0.25">
      <c r="A16" s="3"/>
      <c r="B16" s="71">
        <f>IFERROR(IF(LEN(INDEX(Metrics!$B$6:$E$21,ROW($A16)-ROW($A$5),MATCH(B$5,Metrics!$B$5:$E$5,0)))=0,"",INDEX(Metrics!$B$6:$E$21,ROW($A16)-ROW($A$5),MATCH(B$5,Metrics!$B$5:$E$5,0))),"")</f>
        <v>205</v>
      </c>
      <c r="C16" s="188" t="str">
        <f>IFERROR(IF(LEN(INDEX(Metrics!$B$6:$E$21,ROW($A16)-ROW($A$5),MATCH(C$5,Metrics!$B$5:$E$5,0)))=0,"",INDEX(Metrics!$B$6:$E$21,ROW($A16)-ROW($A$5),MATCH(C$5,Metrics!$B$5:$E$5,0))),"")</f>
        <v>Training &amp; Development</v>
      </c>
      <c r="D16" s="188" t="str">
        <f>IFERROR(IF(LEN(INDEX(Metrics!$B$6:$E$21,ROW($A16)-ROW($A$5),MATCH(D$5,Metrics!$B$5:$E$5,0)))=0,"",INDEX(Metrics!$B$6:$E$21,ROW($A16)-ROW($A$5),MATCH(D$5,Metrics!$B$5:$E$5,0))),"")</f>
        <v/>
      </c>
      <c r="E16" s="42" t="str">
        <f>IFERROR(IF(LEN(INDEX(Metrics!$B$6:$E$21,ROW($A16)-ROW($A$5),MATCH(E$5,Metrics!$B$5:$E$5,0)))=0,"",INDEX(Metrics!$B$6:$E$21,ROW($A16)-ROW($A$5),MATCH(E$5,Metrics!$B$5:$E$5,0))),"")</f>
        <v/>
      </c>
      <c r="F16" s="156" t="str">
        <f>IFERROR(IF(INDEX(Metrics!$G$6:$G$21,MATCH(CY_Target_Cumulative!$D16,Metrics!$D$6:$D$21,0))=Calc!$K$8,SUM(CY_Target!$F16:F16),AVERAGE(CY_Target!$F16:F16)),"")</f>
        <v/>
      </c>
      <c r="G16" s="156" t="str">
        <f>IFERROR(IF(INDEX(Metrics!$G$6:$G$21,MATCH(CY_Target_Cumulative!$D16,Metrics!$D$6:$D$21,0))=Calc!$K$8,SUM(CY_Target!$F16:G16),AVERAGE(CY_Target!$F16:G16)),"")</f>
        <v/>
      </c>
      <c r="H16" s="156" t="str">
        <f>IFERROR(IF(INDEX(Metrics!$G$6:$G$21,MATCH(CY_Target_Cumulative!$D16,Metrics!$D$6:$D$21,0))=Calc!$K$8,SUM(CY_Target!$F16:H16),AVERAGE(CY_Target!$F16:H16)),"")</f>
        <v/>
      </c>
      <c r="I16" s="156" t="str">
        <f>IFERROR(IF(INDEX(Metrics!$G$6:$G$21,MATCH(CY_Target_Cumulative!$D16,Metrics!$D$6:$D$21,0))=Calc!$K$8,SUM(CY_Target!$F16:I16),AVERAGE(CY_Target!$F16:I16)),"")</f>
        <v/>
      </c>
      <c r="J16" s="156" t="str">
        <f>IFERROR(IF(INDEX(Metrics!$G$6:$G$21,MATCH(CY_Target_Cumulative!$D16,Metrics!$D$6:$D$21,0))=Calc!$K$8,SUM(CY_Target!$F16:J16),AVERAGE(CY_Target!$F16:J16)),"")</f>
        <v/>
      </c>
      <c r="K16" s="156" t="str">
        <f>IFERROR(IF(INDEX(Metrics!$G$6:$G$21,MATCH(CY_Target_Cumulative!$D16,Metrics!$D$6:$D$21,0))=Calc!$K$8,SUM(CY_Target!$F16:K16),AVERAGE(CY_Target!$F16:K16)),"")</f>
        <v/>
      </c>
      <c r="L16" s="53" t="str">
        <f>IFERROR(IF(INDEX(Metrics!$G$6:$G$21,MATCH(CY_Target_Cumulative!$D16,Metrics!$D$6:$D$21,0))=Calc!$K$8,SUM(CY_Target!$F16:L16),AVERAGE(CY_Target!$F16:L16)),"")</f>
        <v/>
      </c>
      <c r="M16" s="53" t="str">
        <f>IFERROR(IF(INDEX(Metrics!$G$6:$G$21,MATCH(CY_Target_Cumulative!$D16,Metrics!$D$6:$D$21,0))=Calc!$K$8,SUM(CY_Target!$F16:M16),AVERAGE(CY_Target!$F16:M16)),"")</f>
        <v/>
      </c>
      <c r="N16" s="53" t="str">
        <f>IFERROR(IF(INDEX(Metrics!$G$6:$G$21,MATCH(CY_Target_Cumulative!$D16,Metrics!$D$6:$D$21,0))=Calc!$K$8,SUM(CY_Target!$F16:N16),AVERAGE(CY_Target!$F16:N16)),"")</f>
        <v/>
      </c>
      <c r="O16" s="53" t="str">
        <f>IFERROR(IF(INDEX(Metrics!$G$6:$G$21,MATCH(CY_Target_Cumulative!$D16,Metrics!$D$6:$D$21,0))=Calc!$K$8,SUM(CY_Target!$F16:O16),AVERAGE(CY_Target!$F16:O16)),"")</f>
        <v/>
      </c>
      <c r="P16" s="53" t="str">
        <f>IFERROR(IF(INDEX(Metrics!$G$6:$G$21,MATCH(CY_Target_Cumulative!$D16,Metrics!$D$6:$D$21,0))=Calc!$K$8,SUM(CY_Target!$F16:P16),AVERAGE(CY_Target!$F16:P16)),"")</f>
        <v/>
      </c>
      <c r="Q16" s="85" t="str">
        <f>IFERROR(IF(INDEX(Metrics!$G$6:$G$21,MATCH(CY_Target_Cumulative!$D16,Metrics!$D$6:$D$21,0))=Calc!$K$8,SUM(CY_Target!$F16:Q16),AVERAGE(CY_Target!$F16:Q16)),"")</f>
        <v/>
      </c>
    </row>
    <row r="17" spans="1:17" x14ac:dyDescent="0.25">
      <c r="A17" s="3"/>
      <c r="B17" s="71">
        <f>IFERROR(IF(LEN(INDEX(Metrics!$B$6:$E$21,ROW($A17)-ROW($A$5),MATCH(B$5,Metrics!$B$5:$E$5,0)))=0,"",INDEX(Metrics!$B$6:$E$21,ROW($A17)-ROW($A$5),MATCH(B$5,Metrics!$B$5:$E$5,0))),"")</f>
        <v>301</v>
      </c>
      <c r="C17" s="188" t="str">
        <f>IFERROR(IF(LEN(INDEX(Metrics!$B$6:$E$21,ROW($A17)-ROW($A$5),MATCH(C$5,Metrics!$B$5:$E$5,0)))=0,"",INDEX(Metrics!$B$6:$E$21,ROW($A17)-ROW($A$5),MATCH(C$5,Metrics!$B$5:$E$5,0))),"")</f>
        <v>Performance &amp; Career Management</v>
      </c>
      <c r="D17" s="188" t="str">
        <f>IFERROR(IF(LEN(INDEX(Metrics!$B$6:$E$21,ROW($A17)-ROW($A$5),MATCH(D$5,Metrics!$B$5:$E$5,0)))=0,"",INDEX(Metrics!$B$6:$E$21,ROW($A17)-ROW($A$5),MATCH(D$5,Metrics!$B$5:$E$5,0))),"")</f>
        <v>Development Plan Execution</v>
      </c>
      <c r="E17" s="42" t="str">
        <f>IFERROR(IF(LEN(INDEX(Metrics!$B$6:$E$21,ROW($A17)-ROW($A$5),MATCH(E$5,Metrics!$B$5:$E$5,0)))=0,"",INDEX(Metrics!$B$6:$E$21,ROW($A17)-ROW($A$5),MATCH(E$5,Metrics!$B$5:$E$5,0))),"")</f>
        <v>%</v>
      </c>
      <c r="F17" s="50">
        <f>IFERROR(IF(INDEX(Metrics!$G$6:$G$21,MATCH(CY_Target_Cumulative!$D17,Metrics!$D$6:$D$21,0))=Calc!$K$8,SUM(CY_Target!$F17:F17),AVERAGE(CY_Target!$F17:F17)),"")</f>
        <v>0.49135142784000002</v>
      </c>
      <c r="G17" s="50">
        <f>IFERROR(IF(INDEX(Metrics!$G$6:$G$21,MATCH(CY_Target_Cumulative!$D17,Metrics!$D$6:$D$21,0))=Calc!$K$8,SUM(CY_Target!$F17:G17),AVERAGE(CY_Target!$F17:G17)),"")</f>
        <v>0.45450007075200005</v>
      </c>
      <c r="H17" s="50">
        <f>IFERROR(IF(INDEX(Metrics!$G$6:$G$21,MATCH(CY_Target_Cumulative!$D17,Metrics!$D$6:$D$21,0))=Calc!$K$8,SUM(CY_Target!$F17:H17),AVERAGE(CY_Target!$F17:H17)),"")</f>
        <v>0.43664763554048003</v>
      </c>
      <c r="I17" s="50">
        <f>IFERROR(IF(INDEX(Metrics!$G$6:$G$21,MATCH(CY_Target_Cumulative!$D17,Metrics!$D$6:$D$21,0))=Calc!$K$8,SUM(CY_Target!$F17:I17),AVERAGE(CY_Target!$F17:I17)),"")</f>
        <v>0.44375912853941762</v>
      </c>
      <c r="J17" s="50">
        <f>IFERROR(IF(INDEX(Metrics!$G$6:$G$21,MATCH(CY_Target_Cumulative!$D17,Metrics!$D$6:$D$21,0))=Calc!$K$8,SUM(CY_Target!$F17:J17),AVERAGE(CY_Target!$F17:J17)),"")</f>
        <v>0.44616564990863522</v>
      </c>
      <c r="K17" s="50">
        <f>IFERROR(IF(INDEX(Metrics!$G$6:$G$21,MATCH(CY_Target_Cumulative!$D17,Metrics!$D$6:$D$21,0))=Calc!$K$8,SUM(CY_Target!$F17:K17),AVERAGE(CY_Target!$F17:K17)),"")</f>
        <v>0.44245242724194944</v>
      </c>
      <c r="L17" s="51">
        <f>IFERROR(IF(INDEX(Metrics!$G$6:$G$21,MATCH(CY_Target_Cumulative!$D17,Metrics!$D$6:$D$21,0))=Calc!$K$8,SUM(CY_Target!$F17:L17),AVERAGE(CY_Target!$F17:L17)),"")</f>
        <v>0.44245242724194944</v>
      </c>
      <c r="M17" s="51">
        <f>IFERROR(IF(INDEX(Metrics!$G$6:$G$21,MATCH(CY_Target_Cumulative!$D17,Metrics!$D$6:$D$21,0))=Calc!$K$8,SUM(CY_Target!$F17:M17),AVERAGE(CY_Target!$F17:M17)),"")</f>
        <v>0.44245242724194944</v>
      </c>
      <c r="N17" s="51">
        <f>IFERROR(IF(INDEX(Metrics!$G$6:$G$21,MATCH(CY_Target_Cumulative!$D17,Metrics!$D$6:$D$21,0))=Calc!$K$8,SUM(CY_Target!$F17:N17),AVERAGE(CY_Target!$F17:N17)),"")</f>
        <v>0.44245242724194944</v>
      </c>
      <c r="O17" s="51">
        <f>IFERROR(IF(INDEX(Metrics!$G$6:$G$21,MATCH(CY_Target_Cumulative!$D17,Metrics!$D$6:$D$21,0))=Calc!$K$8,SUM(CY_Target!$F17:O17),AVERAGE(CY_Target!$F17:O17)),"")</f>
        <v>0.44245242724194944</v>
      </c>
      <c r="P17" s="51">
        <f>IFERROR(IF(INDEX(Metrics!$G$6:$G$21,MATCH(CY_Target_Cumulative!$D17,Metrics!$D$6:$D$21,0))=Calc!$K$8,SUM(CY_Target!$F17:P17),AVERAGE(CY_Target!$F17:P17)),"")</f>
        <v>0.44245242724194944</v>
      </c>
      <c r="Q17" s="82">
        <f>IFERROR(IF(INDEX(Metrics!$G$6:$G$21,MATCH(CY_Target_Cumulative!$D17,Metrics!$D$6:$D$21,0))=Calc!$K$8,SUM(CY_Target!$F17:Q17),AVERAGE(CY_Target!$F17:Q17)),"")</f>
        <v>0.44245242724194944</v>
      </c>
    </row>
    <row r="18" spans="1:17" x14ac:dyDescent="0.25">
      <c r="A18" s="3"/>
      <c r="B18" s="71">
        <f>IFERROR(IF(LEN(INDEX(Metrics!$B$6:$E$21,ROW($A18)-ROW($A$5),MATCH(B$5,Metrics!$B$5:$E$5,0)))=0,"",INDEX(Metrics!$B$6:$E$21,ROW($A18)-ROW($A$5),MATCH(B$5,Metrics!$B$5:$E$5,0))),"")</f>
        <v>302</v>
      </c>
      <c r="C18" s="188" t="str">
        <f>IFERROR(IF(LEN(INDEX(Metrics!$B$6:$E$21,ROW($A18)-ROW($A$5),MATCH(C$5,Metrics!$B$5:$E$5,0)))=0,"",INDEX(Metrics!$B$6:$E$21,ROW($A18)-ROW($A$5),MATCH(C$5,Metrics!$B$5:$E$5,0))),"")</f>
        <v>Performance &amp; Career Management</v>
      </c>
      <c r="D18" s="188" t="str">
        <f>IFERROR(IF(LEN(INDEX(Metrics!$B$6:$E$21,ROW($A18)-ROW($A$5),MATCH(D$5,Metrics!$B$5:$E$5,0)))=0,"",INDEX(Metrics!$B$6:$E$21,ROW($A18)-ROW($A$5),MATCH(D$5,Metrics!$B$5:$E$5,0))),"")</f>
        <v>Coaching Plan Participation</v>
      </c>
      <c r="E18" s="42" t="str">
        <f>IFERROR(IF(LEN(INDEX(Metrics!$B$6:$E$21,ROW($A18)-ROW($A$5),MATCH(E$5,Metrics!$B$5:$E$5,0)))=0,"",INDEX(Metrics!$B$6:$E$21,ROW($A18)-ROW($A$5),MATCH(E$5,Metrics!$B$5:$E$5,0))),"")</f>
        <v>%</v>
      </c>
      <c r="F18" s="50">
        <f>IFERROR(IF(INDEX(Metrics!$G$6:$G$21,MATCH(CY_Target_Cumulative!$D18,Metrics!$D$6:$D$21,0))=Calc!$K$8,SUM(CY_Target!$F18:F18),AVERAGE(CY_Target!$F18:F18)),"")</f>
        <v>0.24317093270400003</v>
      </c>
      <c r="G18" s="50">
        <f>IFERROR(IF(INDEX(Metrics!$G$6:$G$21,MATCH(CY_Target_Cumulative!$D18,Metrics!$D$6:$D$21,0))=Calc!$K$8,SUM(CY_Target!$F18:G18),AVERAGE(CY_Target!$F18:G18)),"")</f>
        <v>0.25411362467568005</v>
      </c>
      <c r="H18" s="50">
        <f>IFERROR(IF(INDEX(Metrics!$G$6:$G$21,MATCH(CY_Target_Cumulative!$D18,Metrics!$D$6:$D$21,0))=Calc!$K$8,SUM(CY_Target!$F18:H18),AVERAGE(CY_Target!$F18:H18)),"")</f>
        <v>0.26129527288820487</v>
      </c>
      <c r="I18" s="50">
        <f>IFERROR(IF(INDEX(Metrics!$G$6:$G$21,MATCH(CY_Target_Cumulative!$D18,Metrics!$D$6:$D$21,0))=Calc!$K$8,SUM(CY_Target!$F18:I18),AVERAGE(CY_Target!$F18:I18)),"")</f>
        <v>0.2690209755341661</v>
      </c>
      <c r="J18" s="50">
        <f>IFERROR(IF(INDEX(Metrics!$G$6:$G$21,MATCH(CY_Target_Cumulative!$D18,Metrics!$D$6:$D$21,0))=Calc!$K$8,SUM(CY_Target!$F18:J18),AVERAGE(CY_Target!$F18:J18)),"")</f>
        <v>0.26372166228369315</v>
      </c>
      <c r="K18" s="50">
        <f>IFERROR(IF(INDEX(Metrics!$G$6:$G$21,MATCH(CY_Target_Cumulative!$D18,Metrics!$D$6:$D$21,0))=Calc!$K$8,SUM(CY_Target!$F18:K18),AVERAGE(CY_Target!$F18:K18)),"")</f>
        <v>0.25533829859774182</v>
      </c>
      <c r="L18" s="51">
        <f>IFERROR(IF(INDEX(Metrics!$G$6:$G$21,MATCH(CY_Target_Cumulative!$D18,Metrics!$D$6:$D$21,0))=Calc!$K$8,SUM(CY_Target!$F18:L18),AVERAGE(CY_Target!$F18:L18)),"")</f>
        <v>0.25533829859774182</v>
      </c>
      <c r="M18" s="51">
        <f>IFERROR(IF(INDEX(Metrics!$G$6:$G$21,MATCH(CY_Target_Cumulative!$D18,Metrics!$D$6:$D$21,0))=Calc!$K$8,SUM(CY_Target!$F18:M18),AVERAGE(CY_Target!$F18:M18)),"")</f>
        <v>0.25533829859774182</v>
      </c>
      <c r="N18" s="51">
        <f>IFERROR(IF(INDEX(Metrics!$G$6:$G$21,MATCH(CY_Target_Cumulative!$D18,Metrics!$D$6:$D$21,0))=Calc!$K$8,SUM(CY_Target!$F18:N18),AVERAGE(CY_Target!$F18:N18)),"")</f>
        <v>0.25533829859774182</v>
      </c>
      <c r="O18" s="51">
        <f>IFERROR(IF(INDEX(Metrics!$G$6:$G$21,MATCH(CY_Target_Cumulative!$D18,Metrics!$D$6:$D$21,0))=Calc!$K$8,SUM(CY_Target!$F18:O18),AVERAGE(CY_Target!$F18:O18)),"")</f>
        <v>0.25533829859774182</v>
      </c>
      <c r="P18" s="51">
        <f>IFERROR(IF(INDEX(Metrics!$G$6:$G$21,MATCH(CY_Target_Cumulative!$D18,Metrics!$D$6:$D$21,0))=Calc!$K$8,SUM(CY_Target!$F18:P18),AVERAGE(CY_Target!$F18:P18)),"")</f>
        <v>0.25533829859774182</v>
      </c>
      <c r="Q18" s="82">
        <f>IFERROR(IF(INDEX(Metrics!$G$6:$G$21,MATCH(CY_Target_Cumulative!$D18,Metrics!$D$6:$D$21,0))=Calc!$K$8,SUM(CY_Target!$F18:Q18),AVERAGE(CY_Target!$F18:Q18)),"")</f>
        <v>0.25533829859774182</v>
      </c>
    </row>
    <row r="19" spans="1:17" x14ac:dyDescent="0.25">
      <c r="A19" s="3"/>
      <c r="B19" s="71">
        <f>IFERROR(IF(LEN(INDEX(Metrics!$B$6:$E$21,ROW($A19)-ROW($A$5),MATCH(B$5,Metrics!$B$5:$E$5,0)))=0,"",INDEX(Metrics!$B$6:$E$21,ROW($A19)-ROW($A$5),MATCH(B$5,Metrics!$B$5:$E$5,0))),"")</f>
        <v>303</v>
      </c>
      <c r="C19" s="188" t="str">
        <f>IFERROR(IF(LEN(INDEX(Metrics!$B$6:$E$21,ROW($A19)-ROW($A$5),MATCH(C$5,Metrics!$B$5:$E$5,0)))=0,"",INDEX(Metrics!$B$6:$E$21,ROW($A19)-ROW($A$5),MATCH(C$5,Metrics!$B$5:$E$5,0))),"")</f>
        <v>Performance &amp; Career Management</v>
      </c>
      <c r="D19" s="188" t="str">
        <f>IFERROR(IF(LEN(INDEX(Metrics!$B$6:$E$21,ROW($A19)-ROW($A$5),MATCH(D$5,Metrics!$B$5:$E$5,0)))=0,"",INDEX(Metrics!$B$6:$E$21,ROW($A19)-ROW($A$5),MATCH(D$5,Metrics!$B$5:$E$5,0))),"")</f>
        <v>Avg. Time at Same Function</v>
      </c>
      <c r="E19" s="42" t="str">
        <f>IFERROR(IF(LEN(INDEX(Metrics!$B$6:$E$21,ROW($A19)-ROW($A$5),MATCH(E$5,Metrics!$B$5:$E$5,0)))=0,"",INDEX(Metrics!$B$6:$E$21,ROW($A19)-ROW($A$5),MATCH(E$5,Metrics!$B$5:$E$5,0))),"")</f>
        <v>Months</v>
      </c>
      <c r="F19" s="52">
        <f>IFERROR(IF(INDEX(Metrics!$G$6:$G$21,MATCH(CY_Target_Cumulative!$D19,Metrics!$D$6:$D$21,0))=Calc!$K$8,SUM(CY_Target!$F19:F19),AVERAGE(CY_Target!$F19:F19)),"")</f>
        <v>10.1971166976</v>
      </c>
      <c r="G19" s="52">
        <f>IFERROR(IF(INDEX(Metrics!$G$6:$G$21,MATCH(CY_Target_Cumulative!$D19,Metrics!$D$6:$D$21,0))=Calc!$K$8,SUM(CY_Target!$F19:G19),AVERAGE(CY_Target!$F19:G19)),"")</f>
        <v>10.095145530624</v>
      </c>
      <c r="H19" s="52">
        <f>IFERROR(IF(INDEX(Metrics!$G$6:$G$21,MATCH(CY_Target_Cumulative!$D19,Metrics!$D$6:$D$21,0))=Calc!$K$8,SUM(CY_Target!$F19:H19),AVERAGE(CY_Target!$F19:H19)),"")</f>
        <v>9.8946022355712007</v>
      </c>
      <c r="I19" s="52">
        <f>IFERROR(IF(INDEX(Metrics!$G$6:$G$21,MATCH(CY_Target_Cumulative!$D19,Metrics!$D$6:$D$21,0))=Calc!$K$8,SUM(CY_Target!$F19:I19),AVERAGE(CY_Target!$F19:I19)),"")</f>
        <v>9.9604671118404475</v>
      </c>
      <c r="J19" s="52">
        <f>IFERROR(IF(INDEX(Metrics!$G$6:$G$21,MATCH(CY_Target_Cumulative!$D19,Metrics!$D$6:$D$21,0))=Calc!$K$8,SUM(CY_Target!$F19:J19),AVERAGE(CY_Target!$F19:J19)),"")</f>
        <v>10.304727889821441</v>
      </c>
      <c r="K19" s="52">
        <f>IFERROR(IF(INDEX(Metrics!$G$6:$G$21,MATCH(CY_Target_Cumulative!$D19,Metrics!$D$6:$D$21,0))=Calc!$K$8,SUM(CY_Target!$F19:K19),AVERAGE(CY_Target!$F19:K19)),"")</f>
        <v>10.884688205194466</v>
      </c>
      <c r="L19" s="52">
        <f>IFERROR(IF(INDEX(Metrics!$G$6:$G$21,MATCH(CY_Target_Cumulative!$D19,Metrics!$D$6:$D$21,0))=Calc!$K$8,SUM(CY_Target!$F19:L19),AVERAGE(CY_Target!$F19:L19)),"")</f>
        <v>10.884688205194466</v>
      </c>
      <c r="M19" s="52">
        <f>IFERROR(IF(INDEX(Metrics!$G$6:$G$21,MATCH(CY_Target_Cumulative!$D19,Metrics!$D$6:$D$21,0))=Calc!$K$8,SUM(CY_Target!$F19:M19),AVERAGE(CY_Target!$F19:M19)),"")</f>
        <v>10.884688205194466</v>
      </c>
      <c r="N19" s="52">
        <f>IFERROR(IF(INDEX(Metrics!$G$6:$G$21,MATCH(CY_Target_Cumulative!$D19,Metrics!$D$6:$D$21,0))=Calc!$K$8,SUM(CY_Target!$F19:N19),AVERAGE(CY_Target!$F19:N19)),"")</f>
        <v>10.884688205194466</v>
      </c>
      <c r="O19" s="52">
        <f>IFERROR(IF(INDEX(Metrics!$G$6:$G$21,MATCH(CY_Target_Cumulative!$D19,Metrics!$D$6:$D$21,0))=Calc!$K$8,SUM(CY_Target!$F19:O19),AVERAGE(CY_Target!$F19:O19)),"")</f>
        <v>10.884688205194466</v>
      </c>
      <c r="P19" s="52">
        <f>IFERROR(IF(INDEX(Metrics!$G$6:$G$21,MATCH(CY_Target_Cumulative!$D19,Metrics!$D$6:$D$21,0))=Calc!$K$8,SUM(CY_Target!$F19:P19),AVERAGE(CY_Target!$F19:P19)),"")</f>
        <v>10.884688205194466</v>
      </c>
      <c r="Q19" s="83">
        <f>IFERROR(IF(INDEX(Metrics!$G$6:$G$21,MATCH(CY_Target_Cumulative!$D19,Metrics!$D$6:$D$21,0))=Calc!$K$8,SUM(CY_Target!$F19:Q19),AVERAGE(CY_Target!$F19:Q19)),"")</f>
        <v>10.884688205194466</v>
      </c>
    </row>
    <row r="20" spans="1:17" x14ac:dyDescent="0.25">
      <c r="A20" s="3"/>
      <c r="B20" s="71">
        <f>IFERROR(IF(LEN(INDEX(Metrics!$B$6:$E$21,ROW($A20)-ROW($A$5),MATCH(B$5,Metrics!$B$5:$E$5,0)))=0,"",INDEX(Metrics!$B$6:$E$21,ROW($A20)-ROW($A$5),MATCH(B$5,Metrics!$B$5:$E$5,0))),"")</f>
        <v>304</v>
      </c>
      <c r="C20" s="188" t="str">
        <f>IFERROR(IF(LEN(INDEX(Metrics!$B$6:$E$21,ROW($A20)-ROW($A$5),MATCH(C$5,Metrics!$B$5:$E$5,0)))=0,"",INDEX(Metrics!$B$6:$E$21,ROW($A20)-ROW($A$5),MATCH(C$5,Metrics!$B$5:$E$5,0))),"")</f>
        <v>Performance &amp; Career Management</v>
      </c>
      <c r="D20" s="188" t="str">
        <f>IFERROR(IF(LEN(INDEX(Metrics!$B$6:$E$21,ROW($A20)-ROW($A$5),MATCH(D$5,Metrics!$B$5:$E$5,0)))=0,"",INDEX(Metrics!$B$6:$E$21,ROW($A20)-ROW($A$5),MATCH(D$5,Metrics!$B$5:$E$5,0))),"")</f>
        <v/>
      </c>
      <c r="E20" s="42" t="str">
        <f>IFERROR(IF(LEN(INDEX(Metrics!$B$6:$E$21,ROW($A20)-ROW($A$5),MATCH(E$5,Metrics!$B$5:$E$5,0)))=0,"",INDEX(Metrics!$B$6:$E$21,ROW($A20)-ROW($A$5),MATCH(E$5,Metrics!$B$5:$E$5,0))),"")</f>
        <v/>
      </c>
      <c r="F20" s="53" t="str">
        <f>IFERROR(IF(INDEX(Metrics!$G$6:$G$21,MATCH(CY_Target_Cumulative!$D20,Metrics!$D$6:$D$21,0))=Calc!$K$8,SUM(CY_Target!$F20:F20),AVERAGE(CY_Target!$F20:F20)),"")</f>
        <v/>
      </c>
      <c r="G20" s="53" t="str">
        <f>IFERROR(IF(INDEX(Metrics!$G$6:$G$21,MATCH(CY_Target_Cumulative!$D20,Metrics!$D$6:$D$21,0))=Calc!$K$8,SUM(CY_Target!$F20:G20),AVERAGE(CY_Target!$F20:G20)),"")</f>
        <v/>
      </c>
      <c r="H20" s="53" t="str">
        <f>IFERROR(IF(INDEX(Metrics!$G$6:$G$21,MATCH(CY_Target_Cumulative!$D20,Metrics!$D$6:$D$21,0))=Calc!$K$8,SUM(CY_Target!$F20:H20),AVERAGE(CY_Target!$F20:H20)),"")</f>
        <v/>
      </c>
      <c r="I20" s="53" t="str">
        <f>IFERROR(IF(INDEX(Metrics!$G$6:$G$21,MATCH(CY_Target_Cumulative!$D20,Metrics!$D$6:$D$21,0))=Calc!$K$8,SUM(CY_Target!$F20:I20),AVERAGE(CY_Target!$F20:I20)),"")</f>
        <v/>
      </c>
      <c r="J20" s="53" t="str">
        <f>IFERROR(IF(INDEX(Metrics!$G$6:$G$21,MATCH(CY_Target_Cumulative!$D20,Metrics!$D$6:$D$21,0))=Calc!$K$8,SUM(CY_Target!$F20:J20),AVERAGE(CY_Target!$F20:J20)),"")</f>
        <v/>
      </c>
      <c r="K20" s="53" t="str">
        <f>IFERROR(IF(INDEX(Metrics!$G$6:$G$21,MATCH(CY_Target_Cumulative!$D20,Metrics!$D$6:$D$21,0))=Calc!$K$8,SUM(CY_Target!$F20:K20),AVERAGE(CY_Target!$F20:K20)),"")</f>
        <v/>
      </c>
      <c r="L20" s="53" t="str">
        <f>IFERROR(IF(INDEX(Metrics!$G$6:$G$21,MATCH(CY_Target_Cumulative!$D20,Metrics!$D$6:$D$21,0))=Calc!$K$8,SUM(CY_Target!$F20:L20),AVERAGE(CY_Target!$F20:L20)),"")</f>
        <v/>
      </c>
      <c r="M20" s="53" t="str">
        <f>IFERROR(IF(INDEX(Metrics!$G$6:$G$21,MATCH(CY_Target_Cumulative!$D20,Metrics!$D$6:$D$21,0))=Calc!$K$8,SUM(CY_Target!$F20:M20),AVERAGE(CY_Target!$F20:M20)),"")</f>
        <v/>
      </c>
      <c r="N20" s="53" t="str">
        <f>IFERROR(IF(INDEX(Metrics!$G$6:$G$21,MATCH(CY_Target_Cumulative!$D20,Metrics!$D$6:$D$21,0))=Calc!$K$8,SUM(CY_Target!$F20:N20),AVERAGE(CY_Target!$F20:N20)),"")</f>
        <v/>
      </c>
      <c r="O20" s="53" t="str">
        <f>IFERROR(IF(INDEX(Metrics!$G$6:$G$21,MATCH(CY_Target_Cumulative!$D20,Metrics!$D$6:$D$21,0))=Calc!$K$8,SUM(CY_Target!$F20:O20),AVERAGE(CY_Target!$F20:O20)),"")</f>
        <v/>
      </c>
      <c r="P20" s="53" t="str">
        <f>IFERROR(IF(INDEX(Metrics!$G$6:$G$21,MATCH(CY_Target_Cumulative!$D20,Metrics!$D$6:$D$21,0))=Calc!$K$8,SUM(CY_Target!$F20:P20),AVERAGE(CY_Target!$F20:P20)),"")</f>
        <v/>
      </c>
      <c r="Q20" s="85" t="str">
        <f>IFERROR(IF(INDEX(Metrics!$G$6:$G$21,MATCH(CY_Target_Cumulative!$D20,Metrics!$D$6:$D$21,0))=Calc!$K$8,SUM(CY_Target!$F20:Q20),AVERAGE(CY_Target!$F20:Q20)),"")</f>
        <v/>
      </c>
    </row>
    <row r="21" spans="1:17" x14ac:dyDescent="0.25">
      <c r="A21" s="3"/>
      <c r="B21" s="71">
        <f>IFERROR(IF(LEN(INDEX(Metrics!$B$6:$E$21,ROW($A21)-ROW($A$5),MATCH(B$5,Metrics!$B$5:$E$5,0)))=0,"",INDEX(Metrics!$B$6:$E$21,ROW($A21)-ROW($A$5),MATCH(B$5,Metrics!$B$5:$E$5,0))),"")</f>
        <v>305</v>
      </c>
      <c r="C21" s="188" t="str">
        <f>IFERROR(IF(LEN(INDEX(Metrics!$B$6:$E$21,ROW($A21)-ROW($A$5),MATCH(C$5,Metrics!$B$5:$E$5,0)))=0,"",INDEX(Metrics!$B$6:$E$21,ROW($A21)-ROW($A$5),MATCH(C$5,Metrics!$B$5:$E$5,0))),"")</f>
        <v>Performance &amp; Career Management</v>
      </c>
      <c r="D21" s="188" t="str">
        <f>IFERROR(IF(LEN(INDEX(Metrics!$B$6:$E$21,ROW($A21)-ROW($A$5),MATCH(D$5,Metrics!$B$5:$E$5,0)))=0,"",INDEX(Metrics!$B$6:$E$21,ROW($A21)-ROW($A$5),MATCH(D$5,Metrics!$B$5:$E$5,0))),"")</f>
        <v/>
      </c>
      <c r="E21" s="42" t="str">
        <f>IFERROR(IF(LEN(INDEX(Metrics!$B$6:$E$21,ROW($A21)-ROW($A$5),MATCH(E$5,Metrics!$B$5:$E$5,0)))=0,"",INDEX(Metrics!$B$6:$E$21,ROW($A21)-ROW($A$5),MATCH(E$5,Metrics!$B$5:$E$5,0))),"")</f>
        <v/>
      </c>
      <c r="F21" s="53" t="str">
        <f>IFERROR(IF(INDEX(Metrics!$G$6:$G$21,MATCH(CY_Target_Cumulative!$D21,Metrics!$D$6:$D$21,0))=Calc!$K$8,SUM(CY_Target!$F21:F21),AVERAGE(CY_Target!$F21:F21)),"")</f>
        <v/>
      </c>
      <c r="G21" s="53" t="str">
        <f>IFERROR(IF(INDEX(Metrics!$G$6:$G$21,MATCH(CY_Target_Cumulative!$D21,Metrics!$D$6:$D$21,0))=Calc!$K$8,SUM(CY_Target!$F21:G21),AVERAGE(CY_Target!$F21:G21)),"")</f>
        <v/>
      </c>
      <c r="H21" s="53" t="str">
        <f>IFERROR(IF(INDEX(Metrics!$G$6:$G$21,MATCH(CY_Target_Cumulative!$D21,Metrics!$D$6:$D$21,0))=Calc!$K$8,SUM(CY_Target!$F21:H21),AVERAGE(CY_Target!$F21:H21)),"")</f>
        <v/>
      </c>
      <c r="I21" s="53" t="str">
        <f>IFERROR(IF(INDEX(Metrics!$G$6:$G$21,MATCH(CY_Target_Cumulative!$D21,Metrics!$D$6:$D$21,0))=Calc!$K$8,SUM(CY_Target!$F21:I21),AVERAGE(CY_Target!$F21:I21)),"")</f>
        <v/>
      </c>
      <c r="J21" s="53" t="str">
        <f>IFERROR(IF(INDEX(Metrics!$G$6:$G$21,MATCH(CY_Target_Cumulative!$D21,Metrics!$D$6:$D$21,0))=Calc!$K$8,SUM(CY_Target!$F21:J21),AVERAGE(CY_Target!$F21:J21)),"")</f>
        <v/>
      </c>
      <c r="K21" s="53" t="str">
        <f>IFERROR(IF(INDEX(Metrics!$G$6:$G$21,MATCH(CY_Target_Cumulative!$D21,Metrics!$D$6:$D$21,0))=Calc!$K$8,SUM(CY_Target!$F21:K21),AVERAGE(CY_Target!$F21:K21)),"")</f>
        <v/>
      </c>
      <c r="L21" s="53" t="str">
        <f>IFERROR(IF(INDEX(Metrics!$G$6:$G$21,MATCH(CY_Target_Cumulative!$D21,Metrics!$D$6:$D$21,0))=Calc!$K$8,SUM(CY_Target!$F21:L21),AVERAGE(CY_Target!$F21:L21)),"")</f>
        <v/>
      </c>
      <c r="M21" s="53" t="str">
        <f>IFERROR(IF(INDEX(Metrics!$G$6:$G$21,MATCH(CY_Target_Cumulative!$D21,Metrics!$D$6:$D$21,0))=Calc!$K$8,SUM(CY_Target!$F21:M21),AVERAGE(CY_Target!$F21:M21)),"")</f>
        <v/>
      </c>
      <c r="N21" s="53" t="str">
        <f>IFERROR(IF(INDEX(Metrics!$G$6:$G$21,MATCH(CY_Target_Cumulative!$D21,Metrics!$D$6:$D$21,0))=Calc!$K$8,SUM(CY_Target!$F21:N21),AVERAGE(CY_Target!$F21:N21)),"")</f>
        <v/>
      </c>
      <c r="O21" s="53" t="str">
        <f>IFERROR(IF(INDEX(Metrics!$G$6:$G$21,MATCH(CY_Target_Cumulative!$D21,Metrics!$D$6:$D$21,0))=Calc!$K$8,SUM(CY_Target!$F21:O21),AVERAGE(CY_Target!$F21:O21)),"")</f>
        <v/>
      </c>
      <c r="P21" s="53" t="str">
        <f>IFERROR(IF(INDEX(Metrics!$G$6:$G$21,MATCH(CY_Target_Cumulative!$D21,Metrics!$D$6:$D$21,0))=Calc!$K$8,SUM(CY_Target!$F21:P21),AVERAGE(CY_Target!$F21:P21)),"")</f>
        <v/>
      </c>
      <c r="Q21" s="85" t="str">
        <f>IFERROR(IF(INDEX(Metrics!$G$6:$G$21,MATCH(CY_Target_Cumulative!$D21,Metrics!$D$6:$D$21,0))=Calc!$K$8,SUM(CY_Target!$F21:Q21),AVERAGE(CY_Target!$F21:Q21)),"")</f>
        <v/>
      </c>
    </row>
    <row r="22" spans="1:17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408</v>
      </c>
      <c r="C29" s="218" t="s">
        <v>127</v>
      </c>
      <c r="D29" s="221" t="s">
        <v>150</v>
      </c>
      <c r="E29" s="222" t="s">
        <v>150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409</v>
      </c>
      <c r="C30" s="218" t="s">
        <v>127</v>
      </c>
      <c r="D30" s="218" t="s">
        <v>150</v>
      </c>
      <c r="E30" s="219" t="s">
        <v>150</v>
      </c>
      <c r="F30" s="219"/>
      <c r="G30" s="219"/>
      <c r="H30" s="219"/>
      <c r="I30" s="219"/>
      <c r="J30" s="219"/>
      <c r="K30" s="219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504</v>
      </c>
      <c r="C34" s="218" t="s">
        <v>142</v>
      </c>
      <c r="D34" s="218" t="s">
        <v>150</v>
      </c>
      <c r="E34" s="219" t="s">
        <v>150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505</v>
      </c>
      <c r="C35" s="218" t="s">
        <v>142</v>
      </c>
      <c r="D35" s="218" t="s">
        <v>150</v>
      </c>
      <c r="E35" s="219" t="s">
        <v>150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/>
      <c r="C36" s="218"/>
      <c r="D36" s="218"/>
      <c r="E36" s="219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/>
      <c r="C37" s="218"/>
      <c r="D37" s="218"/>
      <c r="E37" s="219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/>
      <c r="C38" s="218"/>
      <c r="D38" s="218"/>
      <c r="E38" s="219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/>
      <c r="C39" s="218"/>
      <c r="D39" s="218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36"/>
    </row>
    <row r="40" spans="1:17" x14ac:dyDescent="0.25">
      <c r="A40" s="3"/>
      <c r="B40" s="217"/>
      <c r="C40" s="218"/>
      <c r="D40" s="218"/>
      <c r="E40" s="219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/>
      <c r="C41" s="218"/>
      <c r="D41" s="218"/>
      <c r="E41" s="219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36"/>
    </row>
    <row r="45" spans="1:17" x14ac:dyDescent="0.25">
      <c r="A45" s="3"/>
      <c r="B45" s="217"/>
      <c r="C45" s="218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36"/>
    </row>
    <row r="46" spans="1:17" x14ac:dyDescent="0.25">
      <c r="A46" s="3"/>
      <c r="B46" s="217"/>
      <c r="C46" s="218"/>
      <c r="D46" s="218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36"/>
    </row>
    <row r="47" spans="1:17" x14ac:dyDescent="0.25">
      <c r="A47" s="3"/>
      <c r="B47" s="217"/>
      <c r="C47" s="218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36"/>
    </row>
    <row r="48" spans="1:17" x14ac:dyDescent="0.25">
      <c r="A48" s="3"/>
      <c r="B48" s="217"/>
      <c r="C48" s="218"/>
      <c r="D48" s="218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36"/>
    </row>
    <row r="49" spans="1:17" x14ac:dyDescent="0.25">
      <c r="A49" s="3"/>
      <c r="B49" s="217"/>
      <c r="C49" s="218"/>
      <c r="D49" s="218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36"/>
    </row>
    <row r="50" spans="1:17" x14ac:dyDescent="0.25">
      <c r="A50" s="3"/>
      <c r="B50" s="217"/>
      <c r="C50" s="218"/>
      <c r="D50" s="218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36"/>
    </row>
    <row r="51" spans="1:17" x14ac:dyDescent="0.25">
      <c r="A51" s="3"/>
      <c r="B51" s="217"/>
      <c r="C51" s="218"/>
      <c r="D51" s="218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36"/>
    </row>
    <row r="52" spans="1:17" x14ac:dyDescent="0.25">
      <c r="A52" s="3"/>
      <c r="B52" s="217"/>
      <c r="C52" s="218"/>
      <c r="D52" s="218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36"/>
    </row>
    <row r="53" spans="1:17" x14ac:dyDescent="0.25">
      <c r="A53" s="3"/>
      <c r="B53" s="217"/>
      <c r="C53" s="218"/>
      <c r="D53" s="218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36"/>
    </row>
    <row r="54" spans="1:17" x14ac:dyDescent="0.25">
      <c r="A54" s="3"/>
      <c r="B54" s="217"/>
      <c r="C54" s="218"/>
      <c r="D54" s="218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36"/>
    </row>
    <row r="55" spans="1:17" x14ac:dyDescent="0.25">
      <c r="A55" s="3"/>
      <c r="B55" s="217"/>
      <c r="C55" s="218"/>
      <c r="D55" s="218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36"/>
    </row>
    <row r="56" spans="1:17" x14ac:dyDescent="0.25">
      <c r="B56" s="217"/>
      <c r="C56" s="218"/>
      <c r="D56" s="218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36"/>
    </row>
    <row r="57" spans="1:17" x14ac:dyDescent="0.25">
      <c r="B57" s="217"/>
      <c r="C57" s="218"/>
      <c r="D57" s="218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36"/>
    </row>
    <row r="58" spans="1:17" x14ac:dyDescent="0.25">
      <c r="B58" s="217"/>
      <c r="C58" s="218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36"/>
    </row>
    <row r="59" spans="1:17" x14ac:dyDescent="0.25">
      <c r="B59" s="217"/>
      <c r="C59" s="218"/>
      <c r="D59" s="218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36"/>
    </row>
    <row r="60" spans="1:17" x14ac:dyDescent="0.25">
      <c r="B60" s="217"/>
      <c r="C60" s="218"/>
      <c r="D60" s="218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36"/>
    </row>
    <row r="61" spans="1:17" x14ac:dyDescent="0.25">
      <c r="B61" s="217"/>
      <c r="C61" s="218"/>
      <c r="D61" s="218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36"/>
    </row>
    <row r="62" spans="1:17" x14ac:dyDescent="0.25">
      <c r="B62" s="217"/>
      <c r="C62" s="218"/>
      <c r="D62" s="218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36"/>
    </row>
    <row r="63" spans="1:17" x14ac:dyDescent="0.25">
      <c r="B63" s="217"/>
      <c r="C63" s="218"/>
      <c r="D63" s="218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36"/>
    </row>
    <row r="64" spans="1:17" x14ac:dyDescent="0.25">
      <c r="B64" s="217"/>
      <c r="C64" s="218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36"/>
    </row>
    <row r="65" spans="2:17" x14ac:dyDescent="0.25">
      <c r="B65" s="217"/>
      <c r="C65" s="218"/>
      <c r="D65" s="218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36"/>
    </row>
    <row r="66" spans="2:17" x14ac:dyDescent="0.25">
      <c r="B66" s="217"/>
      <c r="C66" s="218"/>
      <c r="D66" s="218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36"/>
    </row>
    <row r="67" spans="2:17" x14ac:dyDescent="0.25">
      <c r="B67" s="217"/>
      <c r="C67" s="218"/>
      <c r="D67" s="218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36"/>
    </row>
    <row r="68" spans="2:17" x14ac:dyDescent="0.25">
      <c r="B68" s="217"/>
      <c r="C68" s="218"/>
      <c r="D68" s="218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36"/>
    </row>
    <row r="69" spans="2:17" x14ac:dyDescent="0.25">
      <c r="B69" s="217"/>
      <c r="C69" s="218"/>
      <c r="D69" s="218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36"/>
    </row>
    <row r="70" spans="2:17" x14ac:dyDescent="0.25">
      <c r="B70" s="224"/>
      <c r="C70" s="225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37"/>
    </row>
  </sheetData>
  <sheetProtection algorithmName="SHA-512" hashValue="hHjzIfmg4w3aGnCByC2iEYNAH+WoLpwt1gvv30vJlvw7mQXipXmtJuRSciOKBKQzHFkMs18r9tfxGWedwwbd1A==" saltValue="VbE3VMXBIgGJ4wVt73nKf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17" s="126" customFormat="1" ht="24" customHeight="1" x14ac:dyDescent="0.25">
      <c r="B3" s="97"/>
      <c r="C3" s="106" t="s">
        <v>85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80">
        <f>IFERROR(IF(LEN(INDEX(Metrics!$B$6:$E$21,ROW($A6)-ROW($A$5),MATCH(B$5,Metrics!$B$5:$E$5,0)))=0,"",INDEX(Metrics!$B$6:$E$21,ROW($A6)-ROW($A$5),MATCH(B$5,Metrics!$B$5:$E$5,0))),"")</f>
        <v>101</v>
      </c>
      <c r="C6" s="189" t="str">
        <f>IFERROR(IF(LEN(INDEX(Metrics!$B$6:$E$21,ROW($A6)-ROW($A$5),MATCH(C$5,Metrics!$B$5:$E$5,0)))=0,"",INDEX(Metrics!$B$6:$E$21,ROW($A6)-ROW($A$5),MATCH(C$5,Metrics!$B$5:$E$5,0))),"")</f>
        <v>Recruitment</v>
      </c>
      <c r="D6" s="189" t="str">
        <f>IFERROR(IF(LEN(INDEX(Metrics!$B$6:$E$21,ROW($A6)-ROW($A$5),MATCH(D$5,Metrics!$B$5:$E$5,0)))=0,"",INDEX(Metrics!$B$6:$E$21,ROW($A6)-ROW($A$5),MATCH(D$5,Metrics!$B$5:$E$5,0))),"")</f>
        <v>Avg. Recruiting Time</v>
      </c>
      <c r="E6" s="81" t="str">
        <f>IFERROR(IF(LEN(INDEX(Metrics!$B$6:$E$21,ROW($A6)-ROW($A$5),MATCH(E$5,Metrics!$B$5:$E$5,0)))=0,"",INDEX(Metrics!$B$6:$E$21,ROW($A6)-ROW($A$5),MATCH(E$5,Metrics!$B$5:$E$5,0))),"")</f>
        <v>Days</v>
      </c>
      <c r="F6" s="209">
        <f>IFERROR(IF(INDEX(Metrics!$G$6:$G$21,MATCH(PY_Actual_Cumulative!$D6,Metrics!$D$6:$D$21,0))=Calc!$K$8,SUM(PY_Actual!$F6:F6),AVERAGE(PY_Actual!$F6:F6)),"")</f>
        <v>17.383828769999997</v>
      </c>
      <c r="G6" s="209">
        <f>IFERROR(IF(INDEX(Metrics!$G$6:$G$21,MATCH(PY_Actual_Cumulative!$D6,Metrics!$D$6:$D$21,0))=Calc!$K$8,SUM(PY_Actual!$F6:G6),AVERAGE(PY_Actual!$F6:G6)),"")</f>
        <v>16.775394763049995</v>
      </c>
      <c r="H6" s="209">
        <f>IFERROR(IF(INDEX(Metrics!$G$6:$G$21,MATCH(PY_Actual_Cumulative!$D6,Metrics!$D$6:$D$21,0))=Calc!$K$8,SUM(PY_Actual!$F6:H6),AVERAGE(PY_Actual!$F6:H6)),"")</f>
        <v>17.434821334391994</v>
      </c>
      <c r="I6" s="209">
        <f>IFERROR(IF(INDEX(Metrics!$G$6:$G$21,MATCH(PY_Actual_Cumulative!$D6,Metrics!$D$6:$D$21,0))=Calc!$K$8,SUM(PY_Actual!$F6:I6),AVERAGE(PY_Actual!$F6:I6)),"")</f>
        <v>17.905187178641064</v>
      </c>
      <c r="J6" s="209">
        <f>IFERROR(IF(INDEX(Metrics!$G$6:$G$21,MATCH(PY_Actual_Cumulative!$D6,Metrics!$D$6:$D$21,0))=Calc!$K$8,SUM(PY_Actual!$F6:J6),AVERAGE(PY_Actual!$F6:J6)),"")</f>
        <v>18.148774115767729</v>
      </c>
      <c r="K6" s="209">
        <f>IFERROR(IF(INDEX(Metrics!$G$6:$G$21,MATCH(PY_Actual_Cumulative!$D6,Metrics!$D$6:$D$21,0))=Calc!$K$8,SUM(PY_Actual!$F6:K6),AVERAGE(PY_Actual!$F6:K6)),"")</f>
        <v>17.705599881483487</v>
      </c>
      <c r="L6" s="210">
        <f>IFERROR(IF(INDEX(Metrics!$G$6:$G$21,MATCH(PY_Actual_Cumulative!$D6,Metrics!$D$6:$D$21,0))=Calc!$K$8,SUM(PY_Actual!$F6:L6),AVERAGE(PY_Actual!$F6:L6)),"")</f>
        <v>17.705599881483487</v>
      </c>
      <c r="M6" s="210">
        <f>IFERROR(IF(INDEX(Metrics!$G$6:$G$21,MATCH(PY_Actual_Cumulative!$D6,Metrics!$D$6:$D$21,0))=Calc!$K$8,SUM(PY_Actual!$F6:M6),AVERAGE(PY_Actual!$F6:M6)),"")</f>
        <v>17.705599881483487</v>
      </c>
      <c r="N6" s="210">
        <f>IFERROR(IF(INDEX(Metrics!$G$6:$G$21,MATCH(PY_Actual_Cumulative!$D6,Metrics!$D$6:$D$21,0))=Calc!$K$8,SUM(PY_Actual!$F6:N6),AVERAGE(PY_Actual!$F6:N6)),"")</f>
        <v>17.705599881483487</v>
      </c>
      <c r="O6" s="210">
        <f>IFERROR(IF(INDEX(Metrics!$G$6:$G$21,MATCH(PY_Actual_Cumulative!$D6,Metrics!$D$6:$D$21,0))=Calc!$K$8,SUM(PY_Actual!$F6:O6),AVERAGE(PY_Actual!$F6:O6)),"")</f>
        <v>17.705599881483487</v>
      </c>
      <c r="P6" s="210">
        <f>IFERROR(IF(INDEX(Metrics!$G$6:$G$21,MATCH(PY_Actual_Cumulative!$D6,Metrics!$D$6:$D$21,0))=Calc!$K$8,SUM(PY_Actual!$F6:P6),AVERAGE(PY_Actual!$F6:P6)),"")</f>
        <v>17.705599881483487</v>
      </c>
      <c r="Q6" s="211">
        <f>IFERROR(IF(INDEX(Metrics!$G$6:$G$21,MATCH(PY_Actual_Cumulative!$D6,Metrics!$D$6:$D$21,0))=Calc!$K$8,SUM(PY_Actual!$F6:Q6),AVERAGE(PY_Actual!$F6:Q6)),"")</f>
        <v>17.705599881483487</v>
      </c>
    </row>
    <row r="7" spans="1:17" x14ac:dyDescent="0.25">
      <c r="A7" s="3"/>
      <c r="B7" s="71">
        <f>IFERROR(IF(LEN(INDEX(Metrics!$B$6:$E$21,ROW($A7)-ROW($A$5),MATCH(B$5,Metrics!$B$5:$E$5,0)))=0,"",INDEX(Metrics!$B$6:$E$21,ROW($A7)-ROW($A$5),MATCH(B$5,Metrics!$B$5:$E$5,0))),"")</f>
        <v>102</v>
      </c>
      <c r="C7" s="188" t="str">
        <f>IFERROR(IF(LEN(INDEX(Metrics!$B$6:$E$21,ROW($A7)-ROW($A$5),MATCH(C$5,Metrics!$B$5:$E$5,0)))=0,"",INDEX(Metrics!$B$6:$E$21,ROW($A7)-ROW($A$5),MATCH(C$5,Metrics!$B$5:$E$5,0))),"")</f>
        <v>Recruitment</v>
      </c>
      <c r="D7" s="188" t="str">
        <f>IFERROR(IF(LEN(INDEX(Metrics!$B$6:$E$21,ROW($A7)-ROW($A$5),MATCH(D$5,Metrics!$B$5:$E$5,0)))=0,"",INDEX(Metrics!$B$6:$E$21,ROW($A7)-ROW($A$5),MATCH(D$5,Metrics!$B$5:$E$5,0))),"")</f>
        <v>Avg. New Hires Performance</v>
      </c>
      <c r="E7" s="42" t="str">
        <f>IFERROR(IF(LEN(INDEX(Metrics!$B$6:$E$21,ROW($A7)-ROW($A$5),MATCH(E$5,Metrics!$B$5:$E$5,0)))=0,"",INDEX(Metrics!$B$6:$E$21,ROW($A7)-ROW($A$5),MATCH(E$5,Metrics!$B$5:$E$5,0))),"")</f>
        <v>#</v>
      </c>
      <c r="F7" s="212">
        <f>IFERROR(IF(INDEX(Metrics!$G$6:$G$21,MATCH(PY_Actual_Cumulative!$D7,Metrics!$D$6:$D$21,0))=Calc!$K$8,SUM(PY_Actual!$F7:F7),AVERAGE(PY_Actual!$F7:F7)),"")</f>
        <v>5.4430199208000003</v>
      </c>
      <c r="G7" s="212">
        <f>IFERROR(IF(INDEX(Metrics!$G$6:$G$21,MATCH(PY_Actual_Cumulative!$D7,Metrics!$D$6:$D$21,0))=Calc!$K$8,SUM(PY_Actual!$F7:G7),AVERAGE(PY_Actual!$F7:G7)),"")</f>
        <v>5.5246652196120003</v>
      </c>
      <c r="H7" s="212">
        <f>IFERROR(IF(INDEX(Metrics!$G$6:$G$21,MATCH(PY_Actual_Cumulative!$D7,Metrics!$D$6:$D$21,0))=Calc!$K$8,SUM(PY_Actual!$F7:H7),AVERAGE(PY_Actual!$F7:H7)),"")</f>
        <v>5.57056802094408</v>
      </c>
      <c r="I7" s="212">
        <f>IFERROR(IF(INDEX(Metrics!$G$6:$G$21,MATCH(PY_Actual_Cumulative!$D7,Metrics!$D$6:$D$21,0))=Calc!$K$8,SUM(PY_Actual!$F7:I7),AVERAGE(PY_Actual!$F7:I7)),"")</f>
        <v>5.6218312897281608</v>
      </c>
      <c r="J7" s="212">
        <f>IFERROR(IF(INDEX(Metrics!$G$6:$G$21,MATCH(PY_Actual_Cumulative!$D7,Metrics!$D$6:$D$21,0))=Calc!$K$8,SUM(PY_Actual!$F7:J7),AVERAGE(PY_Actual!$F7:J7)),"")</f>
        <v>5.7796529151123774</v>
      </c>
      <c r="K7" s="212">
        <f>IFERROR(IF(INDEX(Metrics!$G$6:$G$21,MATCH(PY_Actual_Cumulative!$D7,Metrics!$D$6:$D$21,0))=Calc!$K$8,SUM(PY_Actual!$F7:K7),AVERAGE(PY_Actual!$F7:K7)),"")</f>
        <v>5.6818542505079632</v>
      </c>
      <c r="L7" s="49">
        <f>IFERROR(IF(INDEX(Metrics!$G$6:$G$21,MATCH(PY_Actual_Cumulative!$D7,Metrics!$D$6:$D$21,0))=Calc!$K$8,SUM(PY_Actual!$F7:L7),AVERAGE(PY_Actual!$F7:L7)),"")</f>
        <v>5.6818542505079632</v>
      </c>
      <c r="M7" s="49">
        <f>IFERROR(IF(INDEX(Metrics!$G$6:$G$21,MATCH(PY_Actual_Cumulative!$D7,Metrics!$D$6:$D$21,0))=Calc!$K$8,SUM(PY_Actual!$F7:M7),AVERAGE(PY_Actual!$F7:M7)),"")</f>
        <v>5.6818542505079632</v>
      </c>
      <c r="N7" s="49">
        <f>IFERROR(IF(INDEX(Metrics!$G$6:$G$21,MATCH(PY_Actual_Cumulative!$D7,Metrics!$D$6:$D$21,0))=Calc!$K$8,SUM(PY_Actual!$F7:N7),AVERAGE(PY_Actual!$F7:N7)),"")</f>
        <v>5.6818542505079632</v>
      </c>
      <c r="O7" s="49">
        <f>IFERROR(IF(INDEX(Metrics!$G$6:$G$21,MATCH(PY_Actual_Cumulative!$D7,Metrics!$D$6:$D$21,0))=Calc!$K$8,SUM(PY_Actual!$F7:O7),AVERAGE(PY_Actual!$F7:O7)),"")</f>
        <v>5.6818542505079632</v>
      </c>
      <c r="P7" s="49">
        <f>IFERROR(IF(INDEX(Metrics!$G$6:$G$21,MATCH(PY_Actual_Cumulative!$D7,Metrics!$D$6:$D$21,0))=Calc!$K$8,SUM(PY_Actual!$F7:P7),AVERAGE(PY_Actual!$F7:P7)),"")</f>
        <v>5.6818542505079632</v>
      </c>
      <c r="Q7" s="84">
        <f>IFERROR(IF(INDEX(Metrics!$G$6:$G$21,MATCH(PY_Actual_Cumulative!$D7,Metrics!$D$6:$D$21,0))=Calc!$K$8,SUM(PY_Actual!$F7:Q7),AVERAGE(PY_Actual!$F7:Q7)),"")</f>
        <v>5.6818542505079632</v>
      </c>
    </row>
    <row r="8" spans="1:17" x14ac:dyDescent="0.25">
      <c r="A8" s="3"/>
      <c r="B8" s="71">
        <f>IFERROR(IF(LEN(INDEX(Metrics!$B$6:$E$21,ROW($A8)-ROW($A$5),MATCH(B$5,Metrics!$B$5:$E$5,0)))=0,"",INDEX(Metrics!$B$6:$E$21,ROW($A8)-ROW($A$5),MATCH(B$5,Metrics!$B$5:$E$5,0))),"")</f>
        <v>103</v>
      </c>
      <c r="C8" s="188" t="str">
        <f>IFERROR(IF(LEN(INDEX(Metrics!$B$6:$E$21,ROW($A8)-ROW($A$5),MATCH(C$5,Metrics!$B$5:$E$5,0)))=0,"",INDEX(Metrics!$B$6:$E$21,ROW($A8)-ROW($A$5),MATCH(C$5,Metrics!$B$5:$E$5,0))),"")</f>
        <v>Recruitment</v>
      </c>
      <c r="D8" s="188" t="str">
        <f>IFERROR(IF(LEN(INDEX(Metrics!$B$6:$E$21,ROW($A8)-ROW($A$5),MATCH(D$5,Metrics!$B$5:$E$5,0)))=0,"",INDEX(Metrics!$B$6:$E$21,ROW($A8)-ROW($A$5),MATCH(D$5,Metrics!$B$5:$E$5,0))),"")</f>
        <v>Avg. Length of Placement</v>
      </c>
      <c r="E8" s="42" t="str">
        <f>IFERROR(IF(LEN(INDEX(Metrics!$B$6:$E$21,ROW($A8)-ROW($A$5),MATCH(E$5,Metrics!$B$5:$E$5,0)))=0,"",INDEX(Metrics!$B$6:$E$21,ROW($A8)-ROW($A$5),MATCH(E$5,Metrics!$B$5:$E$5,0))),"")</f>
        <v>Months</v>
      </c>
      <c r="F8" s="52">
        <f>IFERROR(IF(INDEX(Metrics!$G$6:$G$21,MATCH(PY_Actual_Cumulative!$D8,Metrics!$D$6:$D$21,0))=Calc!$K$8,SUM(PY_Actual!$F8:F8),AVERAGE(PY_Actual!$F8:F8)),"")</f>
        <v>20.438024115599998</v>
      </c>
      <c r="G8" s="52">
        <f>IFERROR(IF(INDEX(Metrics!$G$6:$G$21,MATCH(PY_Actual_Cumulative!$D8,Metrics!$D$6:$D$21,0))=Calc!$K$8,SUM(PY_Actual!$F8:G8),AVERAGE(PY_Actual!$F8:G8)),"")</f>
        <v>20.233643874443999</v>
      </c>
      <c r="H8" s="52">
        <f>IFERROR(IF(INDEX(Metrics!$G$6:$G$21,MATCH(PY_Actual_Cumulative!$D8,Metrics!$D$6:$D$21,0))=Calc!$K$8,SUM(PY_Actual!$F8:H8),AVERAGE(PY_Actual!$F8:H8)),"")</f>
        <v>20.299045551613919</v>
      </c>
      <c r="I8" s="52">
        <f>IFERROR(IF(INDEX(Metrics!$G$6:$G$21,MATCH(PY_Actual_Cumulative!$D8,Metrics!$D$6:$D$21,0))=Calc!$K$8,SUM(PY_Actual!$F8:I8),AVERAGE(PY_Actual!$F8:I8)),"")</f>
        <v>20.536044879258416</v>
      </c>
      <c r="J8" s="52">
        <f>IFERROR(IF(INDEX(Metrics!$G$6:$G$21,MATCH(PY_Actual_Cumulative!$D8,Metrics!$D$6:$D$21,0))=Calc!$K$8,SUM(PY_Actual!$F8:J8),AVERAGE(PY_Actual!$F8:J8)),"")</f>
        <v>19.870856847081821</v>
      </c>
      <c r="K8" s="52">
        <f>IFERROR(IF(INDEX(Metrics!$G$6:$G$21,MATCH(PY_Actual_Cumulative!$D8,Metrics!$D$6:$D$21,0))=Calc!$K$8,SUM(PY_Actual!$F8:K8),AVERAGE(PY_Actual!$F8:K8)),"")</f>
        <v>19.169246588188461</v>
      </c>
      <c r="L8" s="54">
        <f>IFERROR(IF(INDEX(Metrics!$G$6:$G$21,MATCH(PY_Actual_Cumulative!$D8,Metrics!$D$6:$D$21,0))=Calc!$K$8,SUM(PY_Actual!$F8:L8),AVERAGE(PY_Actual!$F8:L8)),"")</f>
        <v>19.169246588188461</v>
      </c>
      <c r="M8" s="54">
        <f>IFERROR(IF(INDEX(Metrics!$G$6:$G$21,MATCH(PY_Actual_Cumulative!$D8,Metrics!$D$6:$D$21,0))=Calc!$K$8,SUM(PY_Actual!$F8:M8),AVERAGE(PY_Actual!$F8:M8)),"")</f>
        <v>19.169246588188461</v>
      </c>
      <c r="N8" s="54">
        <f>IFERROR(IF(INDEX(Metrics!$G$6:$G$21,MATCH(PY_Actual_Cumulative!$D8,Metrics!$D$6:$D$21,0))=Calc!$K$8,SUM(PY_Actual!$F8:N8),AVERAGE(PY_Actual!$F8:N8)),"")</f>
        <v>19.169246588188461</v>
      </c>
      <c r="O8" s="54">
        <f>IFERROR(IF(INDEX(Metrics!$G$6:$G$21,MATCH(PY_Actual_Cumulative!$D8,Metrics!$D$6:$D$21,0))=Calc!$K$8,SUM(PY_Actual!$F8:O8),AVERAGE(PY_Actual!$F8:O8)),"")</f>
        <v>19.169246588188461</v>
      </c>
      <c r="P8" s="54">
        <f>IFERROR(IF(INDEX(Metrics!$G$6:$G$21,MATCH(PY_Actual_Cumulative!$D8,Metrics!$D$6:$D$21,0))=Calc!$K$8,SUM(PY_Actual!$F8:P8),AVERAGE(PY_Actual!$F8:P8)),"")</f>
        <v>19.169246588188461</v>
      </c>
      <c r="Q8" s="86">
        <f>IFERROR(IF(INDEX(Metrics!$G$6:$G$21,MATCH(PY_Actual_Cumulative!$D8,Metrics!$D$6:$D$21,0))=Calc!$K$8,SUM(PY_Actual!$F8:Q8),AVERAGE(PY_Actual!$F8:Q8)),"")</f>
        <v>19.169246588188461</v>
      </c>
    </row>
    <row r="9" spans="1:17" x14ac:dyDescent="0.25">
      <c r="A9" s="3"/>
      <c r="B9" s="71">
        <f>IFERROR(IF(LEN(INDEX(Metrics!$B$6:$E$21,ROW($A9)-ROW($A$5),MATCH(B$5,Metrics!$B$5:$E$5,0)))=0,"",INDEX(Metrics!$B$6:$E$21,ROW($A9)-ROW($A$5),MATCH(B$5,Metrics!$B$5:$E$5,0))),"")</f>
        <v>104</v>
      </c>
      <c r="C9" s="188" t="str">
        <f>IFERROR(IF(LEN(INDEX(Metrics!$B$6:$E$21,ROW($A9)-ROW($A$5),MATCH(C$5,Metrics!$B$5:$E$5,0)))=0,"",INDEX(Metrics!$B$6:$E$21,ROW($A9)-ROW($A$5),MATCH(C$5,Metrics!$B$5:$E$5,0))),"")</f>
        <v>Recruitment</v>
      </c>
      <c r="D9" s="188" t="str">
        <f>IFERROR(IF(LEN(INDEX(Metrics!$B$6:$E$21,ROW($A9)-ROW($A$5),MATCH(D$5,Metrics!$B$5:$E$5,0)))=0,"",INDEX(Metrics!$B$6:$E$21,ROW($A9)-ROW($A$5),MATCH(D$5,Metrics!$B$5:$E$5,0))),"")</f>
        <v>Diversity</v>
      </c>
      <c r="E9" s="42" t="str">
        <f>IFERROR(IF(LEN(INDEX(Metrics!$B$6:$E$21,ROW($A9)-ROW($A$5),MATCH(E$5,Metrics!$B$5:$E$5,0)))=0,"",INDEX(Metrics!$B$6:$E$21,ROW($A9)-ROW($A$5),MATCH(E$5,Metrics!$B$5:$E$5,0))),"")</f>
        <v>%</v>
      </c>
      <c r="F9" s="50">
        <f>IFERROR(IF(INDEX(Metrics!$G$6:$G$21,MATCH(PY_Actual_Cumulative!$D9,Metrics!$D$6:$D$21,0))=Calc!$K$8,SUM(PY_Actual!$F9:F9),AVERAGE(PY_Actual!$F9:F9)),"")</f>
        <v>0.211157572288</v>
      </c>
      <c r="G9" s="50">
        <f>IFERROR(IF(INDEX(Metrics!$G$6:$G$21,MATCH(PY_Actual_Cumulative!$D9,Metrics!$D$6:$D$21,0))=Calc!$K$8,SUM(PY_Actual!$F9:G9),AVERAGE(PY_Actual!$F9:G9)),"")</f>
        <v>0.20904599656512002</v>
      </c>
      <c r="H9" s="50">
        <f>IFERROR(IF(INDEX(Metrics!$G$6:$G$21,MATCH(PY_Actual_Cumulative!$D9,Metrics!$D$6:$D$21,0))=Calc!$K$8,SUM(PY_Actual!$F9:H9),AVERAGE(PY_Actual!$F9:H9)),"")</f>
        <v>0.21799907763013124</v>
      </c>
      <c r="I9" s="50">
        <f>IFERROR(IF(INDEX(Metrics!$G$6:$G$21,MATCH(PY_Actual_Cumulative!$D9,Metrics!$D$6:$D$21,0))=Calc!$K$8,SUM(PY_Actual!$F9:I9),AVERAGE(PY_Actual!$F9:I9)),"")</f>
        <v>0.22601419675903914</v>
      </c>
      <c r="J9" s="50">
        <f>IFERROR(IF(INDEX(Metrics!$G$6:$G$21,MATCH(PY_Actual_Cumulative!$D9,Metrics!$D$6:$D$21,0))=Calc!$K$8,SUM(PY_Actual!$F9:J9),AVERAGE(PY_Actual!$F9:J9)),"")</f>
        <v>0.23732481664417371</v>
      </c>
      <c r="K9" s="50">
        <f>IFERROR(IF(INDEX(Metrics!$G$6:$G$21,MATCH(PY_Actual_Cumulative!$D9,Metrics!$D$6:$D$21,0))=Calc!$K$8,SUM(PY_Actual!$F9:K9),AVERAGE(PY_Actual!$F9:K9)),"")</f>
        <v>0.2382719929899535</v>
      </c>
      <c r="L9" s="50">
        <f>IFERROR(IF(INDEX(Metrics!$G$6:$G$21,MATCH(PY_Actual_Cumulative!$D9,Metrics!$D$6:$D$21,0))=Calc!$K$8,SUM(PY_Actual!$F9:L9),AVERAGE(PY_Actual!$F9:L9)),"")</f>
        <v>0.2382719929899535</v>
      </c>
      <c r="M9" s="50">
        <f>IFERROR(IF(INDEX(Metrics!$G$6:$G$21,MATCH(PY_Actual_Cumulative!$D9,Metrics!$D$6:$D$21,0))=Calc!$K$8,SUM(PY_Actual!$F9:M9),AVERAGE(PY_Actual!$F9:M9)),"")</f>
        <v>0.2382719929899535</v>
      </c>
      <c r="N9" s="50">
        <f>IFERROR(IF(INDEX(Metrics!$G$6:$G$21,MATCH(PY_Actual_Cumulative!$D9,Metrics!$D$6:$D$21,0))=Calc!$K$8,SUM(PY_Actual!$F9:N9),AVERAGE(PY_Actual!$F9:N9)),"")</f>
        <v>0.2382719929899535</v>
      </c>
      <c r="O9" s="50">
        <f>IFERROR(IF(INDEX(Metrics!$G$6:$G$21,MATCH(PY_Actual_Cumulative!$D9,Metrics!$D$6:$D$21,0))=Calc!$K$8,SUM(PY_Actual!$F9:O9),AVERAGE(PY_Actual!$F9:O9)),"")</f>
        <v>0.2382719929899535</v>
      </c>
      <c r="P9" s="50">
        <f>IFERROR(IF(INDEX(Metrics!$G$6:$G$21,MATCH(PY_Actual_Cumulative!$D9,Metrics!$D$6:$D$21,0))=Calc!$K$8,SUM(PY_Actual!$F9:P9),AVERAGE(PY_Actual!$F9:P9)),"")</f>
        <v>0.2382719929899535</v>
      </c>
      <c r="Q9" s="87">
        <f>IFERROR(IF(INDEX(Metrics!$G$6:$G$21,MATCH(PY_Actual_Cumulative!$D9,Metrics!$D$6:$D$21,0))=Calc!$K$8,SUM(PY_Actual!$F9:Q9),AVERAGE(PY_Actual!$F9:Q9)),"")</f>
        <v>0.2382719929899535</v>
      </c>
    </row>
    <row r="10" spans="1:17" x14ac:dyDescent="0.25">
      <c r="A10" s="3"/>
      <c r="B10" s="71">
        <f>IFERROR(IF(LEN(INDEX(Metrics!$B$6:$E$21,ROW($A10)-ROW($A$5),MATCH(B$5,Metrics!$B$5:$E$5,0)))=0,"",INDEX(Metrics!$B$6:$E$21,ROW($A10)-ROW($A$5),MATCH(B$5,Metrics!$B$5:$E$5,0))),"")</f>
        <v>105</v>
      </c>
      <c r="C10" s="188" t="str">
        <f>IFERROR(IF(LEN(INDEX(Metrics!$B$6:$E$21,ROW($A10)-ROW($A$5),MATCH(C$5,Metrics!$B$5:$E$5,0)))=0,"",INDEX(Metrics!$B$6:$E$21,ROW($A10)-ROW($A$5),MATCH(C$5,Metrics!$B$5:$E$5,0))),"")</f>
        <v>Recruitment</v>
      </c>
      <c r="D10" s="188" t="str">
        <f>IFERROR(IF(LEN(INDEX(Metrics!$B$6:$E$21,ROW($A10)-ROW($A$5),MATCH(D$5,Metrics!$B$5:$E$5,0)))=0,"",INDEX(Metrics!$B$6:$E$21,ROW($A10)-ROW($A$5),MATCH(D$5,Metrics!$B$5:$E$5,0))),"")</f>
        <v/>
      </c>
      <c r="E10" s="42" t="str">
        <f>IFERROR(IF(LEN(INDEX(Metrics!$B$6:$E$21,ROW($A10)-ROW($A$5),MATCH(E$5,Metrics!$B$5:$E$5,0)))=0,"",INDEX(Metrics!$B$6:$E$21,ROW($A10)-ROW($A$5),MATCH(E$5,Metrics!$B$5:$E$5,0))),"")</f>
        <v/>
      </c>
      <c r="F10" s="156" t="str">
        <f>IFERROR(IF(INDEX(Metrics!$G$6:$G$21,MATCH(PY_Actual_Cumulative!$D10,Metrics!$D$6:$D$21,0))=Calc!$K$8,SUM(PY_Actual!$F10:F10),AVERAGE(PY_Actual!$F10:F10)),"")</f>
        <v/>
      </c>
      <c r="G10" s="156" t="str">
        <f>IFERROR(IF(INDEX(Metrics!$G$6:$G$21,MATCH(PY_Actual_Cumulative!$D10,Metrics!$D$6:$D$21,0))=Calc!$K$8,SUM(PY_Actual!$F10:G10),AVERAGE(PY_Actual!$F10:G10)),"")</f>
        <v/>
      </c>
      <c r="H10" s="156" t="str">
        <f>IFERROR(IF(INDEX(Metrics!$G$6:$G$21,MATCH(PY_Actual_Cumulative!$D10,Metrics!$D$6:$D$21,0))=Calc!$K$8,SUM(PY_Actual!$F10:H10),AVERAGE(PY_Actual!$F10:H10)),"")</f>
        <v/>
      </c>
      <c r="I10" s="156" t="str">
        <f>IFERROR(IF(INDEX(Metrics!$G$6:$G$21,MATCH(PY_Actual_Cumulative!$D10,Metrics!$D$6:$D$21,0))=Calc!$K$8,SUM(PY_Actual!$F10:I10),AVERAGE(PY_Actual!$F10:I10)),"")</f>
        <v/>
      </c>
      <c r="J10" s="156" t="str">
        <f>IFERROR(IF(INDEX(Metrics!$G$6:$G$21,MATCH(PY_Actual_Cumulative!$D10,Metrics!$D$6:$D$21,0))=Calc!$K$8,SUM(PY_Actual!$F10:J10),AVERAGE(PY_Actual!$F10:J10)),"")</f>
        <v/>
      </c>
      <c r="K10" s="156" t="str">
        <f>IFERROR(IF(INDEX(Metrics!$G$6:$G$21,MATCH(PY_Actual_Cumulative!$D10,Metrics!$D$6:$D$21,0))=Calc!$K$8,SUM(PY_Actual!$F10:K10),AVERAGE(PY_Actual!$F10:K10)),"")</f>
        <v/>
      </c>
      <c r="L10" s="53" t="str">
        <f>IFERROR(IF(INDEX(Metrics!$G$6:$G$21,MATCH(PY_Actual_Cumulative!$D10,Metrics!$D$6:$D$21,0))=Calc!$K$8,SUM(PY_Actual!$F10:L10),AVERAGE(PY_Actual!$F10:L10)),"")</f>
        <v/>
      </c>
      <c r="M10" s="53" t="str">
        <f>IFERROR(IF(INDEX(Metrics!$G$6:$G$21,MATCH(PY_Actual_Cumulative!$D10,Metrics!$D$6:$D$21,0))=Calc!$K$8,SUM(PY_Actual!$F10:M10),AVERAGE(PY_Actual!$F10:M10)),"")</f>
        <v/>
      </c>
      <c r="N10" s="53" t="str">
        <f>IFERROR(IF(INDEX(Metrics!$G$6:$G$21,MATCH(PY_Actual_Cumulative!$D10,Metrics!$D$6:$D$21,0))=Calc!$K$8,SUM(PY_Actual!$F10:N10),AVERAGE(PY_Actual!$F10:N10)),"")</f>
        <v/>
      </c>
      <c r="O10" s="53" t="str">
        <f>IFERROR(IF(INDEX(Metrics!$G$6:$G$21,MATCH(PY_Actual_Cumulative!$D10,Metrics!$D$6:$D$21,0))=Calc!$K$8,SUM(PY_Actual!$F10:O10),AVERAGE(PY_Actual!$F10:O10)),"")</f>
        <v/>
      </c>
      <c r="P10" s="53" t="str">
        <f>IFERROR(IF(INDEX(Metrics!$G$6:$G$21,MATCH(PY_Actual_Cumulative!$D10,Metrics!$D$6:$D$21,0))=Calc!$K$8,SUM(PY_Actual!$F10:P10),AVERAGE(PY_Actual!$F10:P10)),"")</f>
        <v/>
      </c>
      <c r="Q10" s="85" t="str">
        <f>IFERROR(IF(INDEX(Metrics!$G$6:$G$21,MATCH(PY_Actual_Cumulative!$D10,Metrics!$D$6:$D$21,0))=Calc!$K$8,SUM(PY_Actual!$F10:Q10),AVERAGE(PY_Actual!$F10:Q10)),"")</f>
        <v/>
      </c>
    </row>
    <row r="11" spans="1:17" x14ac:dyDescent="0.25">
      <c r="A11" s="3"/>
      <c r="B11" s="71">
        <f>IFERROR(IF(LEN(INDEX(Metrics!$B$6:$E$21,ROW($A11)-ROW($A$5),MATCH(B$5,Metrics!$B$5:$E$5,0)))=0,"",INDEX(Metrics!$B$6:$E$21,ROW($A11)-ROW($A$5),MATCH(B$5,Metrics!$B$5:$E$5,0))),"")</f>
        <v>106</v>
      </c>
      <c r="C11" s="188" t="str">
        <f>IFERROR(IF(LEN(INDEX(Metrics!$B$6:$E$21,ROW($A11)-ROW($A$5),MATCH(C$5,Metrics!$B$5:$E$5,0)))=0,"",INDEX(Metrics!$B$6:$E$21,ROW($A11)-ROW($A$5),MATCH(C$5,Metrics!$B$5:$E$5,0))),"")</f>
        <v>Recruitment</v>
      </c>
      <c r="D11" s="188" t="str">
        <f>IFERROR(IF(LEN(INDEX(Metrics!$B$6:$E$21,ROW($A11)-ROW($A$5),MATCH(D$5,Metrics!$B$5:$E$5,0)))=0,"",INDEX(Metrics!$B$6:$E$21,ROW($A11)-ROW($A$5),MATCH(D$5,Metrics!$B$5:$E$5,0))),"")</f>
        <v/>
      </c>
      <c r="E11" s="42" t="str">
        <f>IFERROR(IF(LEN(INDEX(Metrics!$B$6:$E$21,ROW($A11)-ROW($A$5),MATCH(E$5,Metrics!$B$5:$E$5,0)))=0,"",INDEX(Metrics!$B$6:$E$21,ROW($A11)-ROW($A$5),MATCH(E$5,Metrics!$B$5:$E$5,0))),"")</f>
        <v/>
      </c>
      <c r="F11" s="156" t="str">
        <f>IFERROR(IF(INDEX(Metrics!$G$6:$G$21,MATCH(PY_Actual_Cumulative!$D11,Metrics!$D$6:$D$21,0))=Calc!$K$8,SUM(PY_Actual!$F11:F11),AVERAGE(PY_Actual!$F11:F11)),"")</f>
        <v/>
      </c>
      <c r="G11" s="156" t="str">
        <f>IFERROR(IF(INDEX(Metrics!$G$6:$G$21,MATCH(PY_Actual_Cumulative!$D11,Metrics!$D$6:$D$21,0))=Calc!$K$8,SUM(PY_Actual!$F11:G11),AVERAGE(PY_Actual!$F11:G11)),"")</f>
        <v/>
      </c>
      <c r="H11" s="156" t="str">
        <f>IFERROR(IF(INDEX(Metrics!$G$6:$G$21,MATCH(PY_Actual_Cumulative!$D11,Metrics!$D$6:$D$21,0))=Calc!$K$8,SUM(PY_Actual!$F11:H11),AVERAGE(PY_Actual!$F11:H11)),"")</f>
        <v/>
      </c>
      <c r="I11" s="156" t="str">
        <f>IFERROR(IF(INDEX(Metrics!$G$6:$G$21,MATCH(PY_Actual_Cumulative!$D11,Metrics!$D$6:$D$21,0))=Calc!$K$8,SUM(PY_Actual!$F11:I11),AVERAGE(PY_Actual!$F11:I11)),"")</f>
        <v/>
      </c>
      <c r="J11" s="156" t="str">
        <f>IFERROR(IF(INDEX(Metrics!$G$6:$G$21,MATCH(PY_Actual_Cumulative!$D11,Metrics!$D$6:$D$21,0))=Calc!$K$8,SUM(PY_Actual!$F11:J11),AVERAGE(PY_Actual!$F11:J11)),"")</f>
        <v/>
      </c>
      <c r="K11" s="156" t="str">
        <f>IFERROR(IF(INDEX(Metrics!$G$6:$G$21,MATCH(PY_Actual_Cumulative!$D11,Metrics!$D$6:$D$21,0))=Calc!$K$8,SUM(PY_Actual!$F11:K11),AVERAGE(PY_Actual!$F11:K11)),"")</f>
        <v/>
      </c>
      <c r="L11" s="53" t="str">
        <f>IFERROR(IF(INDEX(Metrics!$G$6:$G$21,MATCH(PY_Actual_Cumulative!$D11,Metrics!$D$6:$D$21,0))=Calc!$K$8,SUM(PY_Actual!$F11:L11),AVERAGE(PY_Actual!$F11:L11)),"")</f>
        <v/>
      </c>
      <c r="M11" s="53" t="str">
        <f>IFERROR(IF(INDEX(Metrics!$G$6:$G$21,MATCH(PY_Actual_Cumulative!$D11,Metrics!$D$6:$D$21,0))=Calc!$K$8,SUM(PY_Actual!$F11:M11),AVERAGE(PY_Actual!$F11:M11)),"")</f>
        <v/>
      </c>
      <c r="N11" s="53" t="str">
        <f>IFERROR(IF(INDEX(Metrics!$G$6:$G$21,MATCH(PY_Actual_Cumulative!$D11,Metrics!$D$6:$D$21,0))=Calc!$K$8,SUM(PY_Actual!$F11:N11),AVERAGE(PY_Actual!$F11:N11)),"")</f>
        <v/>
      </c>
      <c r="O11" s="53" t="str">
        <f>IFERROR(IF(INDEX(Metrics!$G$6:$G$21,MATCH(PY_Actual_Cumulative!$D11,Metrics!$D$6:$D$21,0))=Calc!$K$8,SUM(PY_Actual!$F11:O11),AVERAGE(PY_Actual!$F11:O11)),"")</f>
        <v/>
      </c>
      <c r="P11" s="53" t="str">
        <f>IFERROR(IF(INDEX(Metrics!$G$6:$G$21,MATCH(PY_Actual_Cumulative!$D11,Metrics!$D$6:$D$21,0))=Calc!$K$8,SUM(PY_Actual!$F11:P11),AVERAGE(PY_Actual!$F11:P11)),"")</f>
        <v/>
      </c>
      <c r="Q11" s="85" t="str">
        <f>IFERROR(IF(INDEX(Metrics!$G$6:$G$21,MATCH(PY_Actual_Cumulative!$D11,Metrics!$D$6:$D$21,0))=Calc!$K$8,SUM(PY_Actual!$F11:Q11),AVERAGE(PY_Actual!$F11:Q11)),"")</f>
        <v/>
      </c>
    </row>
    <row r="12" spans="1:17" x14ac:dyDescent="0.25">
      <c r="A12" s="3"/>
      <c r="B12" s="71">
        <f>IFERROR(IF(LEN(INDEX(Metrics!$B$6:$E$21,ROW($A12)-ROW($A$5),MATCH(B$5,Metrics!$B$5:$E$5,0)))=0,"",INDEX(Metrics!$B$6:$E$21,ROW($A12)-ROW($A$5),MATCH(B$5,Metrics!$B$5:$E$5,0))),"")</f>
        <v>201</v>
      </c>
      <c r="C12" s="188" t="str">
        <f>IFERROR(IF(LEN(INDEX(Metrics!$B$6:$E$21,ROW($A12)-ROW($A$5),MATCH(C$5,Metrics!$B$5:$E$5,0)))=0,"",INDEX(Metrics!$B$6:$E$21,ROW($A12)-ROW($A$5),MATCH(C$5,Metrics!$B$5:$E$5,0))),"")</f>
        <v>Training &amp; Development</v>
      </c>
      <c r="D12" s="188" t="str">
        <f>IFERROR(IF(LEN(INDEX(Metrics!$B$6:$E$21,ROW($A12)-ROW($A$5),MATCH(D$5,Metrics!$B$5:$E$5,0)))=0,"",INDEX(Metrics!$B$6:$E$21,ROW($A12)-ROW($A$5),MATCH(D$5,Metrics!$B$5:$E$5,0))),"")</f>
        <v>Training Hours</v>
      </c>
      <c r="E12" s="42" t="str">
        <f>IFERROR(IF(LEN(INDEX(Metrics!$B$6:$E$21,ROW($A12)-ROW($A$5),MATCH(E$5,Metrics!$B$5:$E$5,0)))=0,"",INDEX(Metrics!$B$6:$E$21,ROW($A12)-ROW($A$5),MATCH(E$5,Metrics!$B$5:$E$5,0))),"")</f>
        <v>Hours</v>
      </c>
      <c r="F12" s="212">
        <f>IFERROR(IF(INDEX(Metrics!$G$6:$G$21,MATCH(PY_Actual_Cumulative!$D12,Metrics!$D$6:$D$21,0))=Calc!$K$8,SUM(PY_Actual!$F12:F12),AVERAGE(PY_Actual!$F12:F12)),"")</f>
        <v>30.623356108800003</v>
      </c>
      <c r="G12" s="212">
        <f>IFERROR(IF(INDEX(Metrics!$G$6:$G$21,MATCH(PY_Actual_Cumulative!$D12,Metrics!$D$6:$D$21,0))=Calc!$K$8,SUM(PY_Actual!$F12:G12),AVERAGE(PY_Actual!$F12:G12)),"")</f>
        <v>60.021777973248007</v>
      </c>
      <c r="H12" s="212">
        <f>IFERROR(IF(INDEX(Metrics!$G$6:$G$21,MATCH(PY_Actual_Cumulative!$D12,Metrics!$D$6:$D$21,0))=Calc!$K$8,SUM(PY_Actual!$F12:H12),AVERAGE(PY_Actual!$F12:H12)),"")</f>
        <v>86.480357651251211</v>
      </c>
      <c r="I12" s="212">
        <f>IFERROR(IF(INDEX(Metrics!$G$6:$G$21,MATCH(PY_Actual_Cumulative!$D12,Metrics!$D$6:$D$21,0))=Calc!$K$8,SUM(PY_Actual!$F12:I12),AVERAGE(PY_Actual!$F12:I12)),"")</f>
        <v>109.23473617433396</v>
      </c>
      <c r="J12" s="212">
        <f>IFERROR(IF(INDEX(Metrics!$G$6:$G$21,MATCH(PY_Actual_Cumulative!$D12,Metrics!$D$6:$D$21,0))=Calc!$K$8,SUM(PY_Actual!$F12:J12),AVERAGE(PY_Actual!$F12:J12)),"")</f>
        <v>131.30648334172423</v>
      </c>
      <c r="K12" s="212">
        <f>IFERROR(IF(INDEX(Metrics!$G$6:$G$21,MATCH(PY_Actual_Cumulative!$D12,Metrics!$D$6:$D$21,0))=Calc!$K$8,SUM(PY_Actual!$F12:K12),AVERAGE(PY_Actual!$F12:K12)),"")</f>
        <v>150.28818590567985</v>
      </c>
      <c r="L12" s="212">
        <f>IFERROR(IF(INDEX(Metrics!$G$6:$G$21,MATCH(PY_Actual_Cumulative!$D12,Metrics!$D$6:$D$21,0))=Calc!$K$8,SUM(PY_Actual!$F12:L12),AVERAGE(PY_Actual!$F12:L12)),"")</f>
        <v>150.28818590567985</v>
      </c>
      <c r="M12" s="212">
        <f>IFERROR(IF(INDEX(Metrics!$G$6:$G$21,MATCH(PY_Actual_Cumulative!$D12,Metrics!$D$6:$D$21,0))=Calc!$K$8,SUM(PY_Actual!$F12:M12),AVERAGE(PY_Actual!$F12:M12)),"")</f>
        <v>150.28818590567985</v>
      </c>
      <c r="N12" s="212">
        <f>IFERROR(IF(INDEX(Metrics!$G$6:$G$21,MATCH(PY_Actual_Cumulative!$D12,Metrics!$D$6:$D$21,0))=Calc!$K$8,SUM(PY_Actual!$F12:N12),AVERAGE(PY_Actual!$F12:N12)),"")</f>
        <v>150.28818590567985</v>
      </c>
      <c r="O12" s="212">
        <f>IFERROR(IF(INDEX(Metrics!$G$6:$G$21,MATCH(PY_Actual_Cumulative!$D12,Metrics!$D$6:$D$21,0))=Calc!$K$8,SUM(PY_Actual!$F12:O12),AVERAGE(PY_Actual!$F12:O12)),"")</f>
        <v>150.28818590567985</v>
      </c>
      <c r="P12" s="212">
        <f>IFERROR(IF(INDEX(Metrics!$G$6:$G$21,MATCH(PY_Actual_Cumulative!$D12,Metrics!$D$6:$D$21,0))=Calc!$K$8,SUM(PY_Actual!$F12:P12),AVERAGE(PY_Actual!$F12:P12)),"")</f>
        <v>150.28818590567985</v>
      </c>
      <c r="Q12" s="213">
        <f>IFERROR(IF(INDEX(Metrics!$G$6:$G$21,MATCH(PY_Actual_Cumulative!$D12,Metrics!$D$6:$D$21,0))=Calc!$K$8,SUM(PY_Actual!$F12:Q12),AVERAGE(PY_Actual!$F12:Q12)),"")</f>
        <v>150.28818590567985</v>
      </c>
    </row>
    <row r="13" spans="1:17" x14ac:dyDescent="0.25">
      <c r="A13" s="3"/>
      <c r="B13" s="71">
        <f>IFERROR(IF(LEN(INDEX(Metrics!$B$6:$E$21,ROW($A13)-ROW($A$5),MATCH(B$5,Metrics!$B$5:$E$5,0)))=0,"",INDEX(Metrics!$B$6:$E$21,ROW($A13)-ROW($A$5),MATCH(B$5,Metrics!$B$5:$E$5,0))),"")</f>
        <v>202</v>
      </c>
      <c r="C13" s="188" t="str">
        <f>IFERROR(IF(LEN(INDEX(Metrics!$B$6:$E$21,ROW($A13)-ROW($A$5),MATCH(C$5,Metrics!$B$5:$E$5,0)))=0,"",INDEX(Metrics!$B$6:$E$21,ROW($A13)-ROW($A$5),MATCH(C$5,Metrics!$B$5:$E$5,0))),"")</f>
        <v>Training &amp; Development</v>
      </c>
      <c r="D13" s="188" t="str">
        <f>IFERROR(IF(LEN(INDEX(Metrics!$B$6:$E$21,ROW($A13)-ROW($A$5),MATCH(D$5,Metrics!$B$5:$E$5,0)))=0,"",INDEX(Metrics!$B$6:$E$21,ROW($A13)-ROW($A$5),MATCH(D$5,Metrics!$B$5:$E$5,0))),"")</f>
        <v>Productivity Change</v>
      </c>
      <c r="E13" s="42" t="str">
        <f>IFERROR(IF(LEN(INDEX(Metrics!$B$6:$E$21,ROW($A13)-ROW($A$5),MATCH(E$5,Metrics!$B$5:$E$5,0)))=0,"",INDEX(Metrics!$B$6:$E$21,ROW($A13)-ROW($A$5),MATCH(E$5,Metrics!$B$5:$E$5,0))),"")</f>
        <v>%</v>
      </c>
      <c r="F13" s="51">
        <f>IFERROR(IF(INDEX(Metrics!$G$6:$G$21,MATCH(PY_Actual_Cumulative!$D13,Metrics!$D$6:$D$21,0))=Calc!$K$8,SUM(PY_Actual!$F13:F13),AVERAGE(PY_Actual!$F13:F13)),"")</f>
        <v>0.19336968000000002</v>
      </c>
      <c r="G13" s="51">
        <f>IFERROR(IF(INDEX(Metrics!$G$6:$G$21,MATCH(PY_Actual_Cumulative!$D13,Metrics!$D$6:$D$21,0))=Calc!$K$8,SUM(PY_Actual!$F13:G13),AVERAGE(PY_Actual!$F13:G13)),"")</f>
        <v>0.18563489280000001</v>
      </c>
      <c r="H13" s="51">
        <f>IFERROR(IF(INDEX(Metrics!$G$6:$G$21,MATCH(PY_Actual_Cumulative!$D13,Metrics!$D$6:$D$21,0))=Calc!$K$8,SUM(PY_Actual!$F13:H13),AVERAGE(PY_Actual!$F13:H13)),"")</f>
        <v>0.183649630752</v>
      </c>
      <c r="I13" s="51">
        <f>IFERROR(IF(INDEX(Metrics!$G$6:$G$21,MATCH(PY_Actual_Cumulative!$D13,Metrics!$D$6:$D$21,0))=Calc!$K$8,SUM(PY_Actual!$F13:I13),AVERAGE(PY_Actual!$F13:I13)),"")</f>
        <v>0.17412224216184</v>
      </c>
      <c r="J13" s="51">
        <f>IFERROR(IF(INDEX(Metrics!$G$6:$G$21,MATCH(PY_Actual_Cumulative!$D13,Metrics!$D$6:$D$21,0))=Calc!$K$8,SUM(PY_Actual!$F13:J13),AVERAGE(PY_Actual!$F13:J13)),"")</f>
        <v>0.16345744641043775</v>
      </c>
      <c r="K13" s="51">
        <f>IFERROR(IF(INDEX(Metrics!$G$6:$G$21,MATCH(PY_Actual_Cumulative!$D13,Metrics!$D$6:$D$21,0))=Calc!$K$8,SUM(PY_Actual!$F13:K13),AVERAGE(PY_Actual!$F13:K13)),"")</f>
        <v>0.15795822608823398</v>
      </c>
      <c r="L13" s="51">
        <f>IFERROR(IF(INDEX(Metrics!$G$6:$G$21,MATCH(PY_Actual_Cumulative!$D13,Metrics!$D$6:$D$21,0))=Calc!$K$8,SUM(PY_Actual!$F13:L13),AVERAGE(PY_Actual!$F13:L13)),"")</f>
        <v>0.15795822608823398</v>
      </c>
      <c r="M13" s="51">
        <f>IFERROR(IF(INDEX(Metrics!$G$6:$G$21,MATCH(PY_Actual_Cumulative!$D13,Metrics!$D$6:$D$21,0))=Calc!$K$8,SUM(PY_Actual!$F13:M13),AVERAGE(PY_Actual!$F13:M13)),"")</f>
        <v>0.15795822608823398</v>
      </c>
      <c r="N13" s="51">
        <f>IFERROR(IF(INDEX(Metrics!$G$6:$G$21,MATCH(PY_Actual_Cumulative!$D13,Metrics!$D$6:$D$21,0))=Calc!$K$8,SUM(PY_Actual!$F13:N13),AVERAGE(PY_Actual!$F13:N13)),"")</f>
        <v>0.15795822608823398</v>
      </c>
      <c r="O13" s="51">
        <f>IFERROR(IF(INDEX(Metrics!$G$6:$G$21,MATCH(PY_Actual_Cumulative!$D13,Metrics!$D$6:$D$21,0))=Calc!$K$8,SUM(PY_Actual!$F13:O13),AVERAGE(PY_Actual!$F13:O13)),"")</f>
        <v>0.15795822608823398</v>
      </c>
      <c r="P13" s="51">
        <f>IFERROR(IF(INDEX(Metrics!$G$6:$G$21,MATCH(PY_Actual_Cumulative!$D13,Metrics!$D$6:$D$21,0))=Calc!$K$8,SUM(PY_Actual!$F13:P13),AVERAGE(PY_Actual!$F13:P13)),"")</f>
        <v>0.15795822608823398</v>
      </c>
      <c r="Q13" s="82">
        <f>IFERROR(IF(INDEX(Metrics!$G$6:$G$21,MATCH(PY_Actual_Cumulative!$D13,Metrics!$D$6:$D$21,0))=Calc!$K$8,SUM(PY_Actual!$F13:Q13),AVERAGE(PY_Actual!$F13:Q13)),"")</f>
        <v>0.15795822608823398</v>
      </c>
    </row>
    <row r="14" spans="1:17" x14ac:dyDescent="0.25">
      <c r="A14" s="3"/>
      <c r="B14" s="71">
        <f>IFERROR(IF(LEN(INDEX(Metrics!$B$6:$E$21,ROW($A14)-ROW($A$5),MATCH(B$5,Metrics!$B$5:$E$5,0)))=0,"",INDEX(Metrics!$B$6:$E$21,ROW($A14)-ROW($A$5),MATCH(B$5,Metrics!$B$5:$E$5,0))),"")</f>
        <v>203</v>
      </c>
      <c r="C14" s="188" t="str">
        <f>IFERROR(IF(LEN(INDEX(Metrics!$B$6:$E$21,ROW($A14)-ROW($A$5),MATCH(C$5,Metrics!$B$5:$E$5,0)))=0,"",INDEX(Metrics!$B$6:$E$21,ROW($A14)-ROW($A$5),MATCH(C$5,Metrics!$B$5:$E$5,0))),"")</f>
        <v>Training &amp; Development</v>
      </c>
      <c r="D14" s="188" t="str">
        <f>IFERROR(IF(LEN(INDEX(Metrics!$B$6:$E$21,ROW($A14)-ROW($A$5),MATCH(D$5,Metrics!$B$5:$E$5,0)))=0,"",INDEX(Metrics!$B$6:$E$21,ROW($A14)-ROW($A$5),MATCH(D$5,Metrics!$B$5:$E$5,0))),"")</f>
        <v>Employee Satisfaction</v>
      </c>
      <c r="E14" s="42" t="str">
        <f>IFERROR(IF(LEN(INDEX(Metrics!$B$6:$E$21,ROW($A14)-ROW($A$5),MATCH(E$5,Metrics!$B$5:$E$5,0)))=0,"",INDEX(Metrics!$B$6:$E$21,ROW($A14)-ROW($A$5),MATCH(E$5,Metrics!$B$5:$E$5,0))),"")</f>
        <v>#</v>
      </c>
      <c r="F14" s="49">
        <f>IFERROR(IF(INDEX(Metrics!$G$6:$G$21,MATCH(PY_Actual_Cumulative!$D14,Metrics!$D$6:$D$21,0))=Calc!$K$8,SUM(PY_Actual!$F14:F14),AVERAGE(PY_Actual!$F14:F14)),"")</f>
        <v>6.2236478303999991</v>
      </c>
      <c r="G14" s="49">
        <f>IFERROR(IF(INDEX(Metrics!$G$6:$G$21,MATCH(PY_Actual_Cumulative!$D14,Metrics!$D$6:$D$21,0))=Calc!$K$8,SUM(PY_Actual!$F14:G14),AVERAGE(PY_Actual!$F14:G14)),"")</f>
        <v>6.0058201563359992</v>
      </c>
      <c r="H14" s="49">
        <f>IFERROR(IF(INDEX(Metrics!$G$6:$G$21,MATCH(PY_Actual_Cumulative!$D14,Metrics!$D$6:$D$21,0))=Calc!$K$8,SUM(PY_Actual!$F14:H14),AVERAGE(PY_Actual!$F14:H14)),"")</f>
        <v>6.0489707812934386</v>
      </c>
      <c r="I14" s="49">
        <f>IFERROR(IF(INDEX(Metrics!$G$6:$G$21,MATCH(PY_Actual_Cumulative!$D14,Metrics!$D$6:$D$21,0))=Calc!$K$8,SUM(PY_Actual!$F14:I14),AVERAGE(PY_Actual!$F14:I14)),"")</f>
        <v>6.3312951550985126</v>
      </c>
      <c r="J14" s="49">
        <f>IFERROR(IF(INDEX(Metrics!$G$6:$G$21,MATCH(PY_Actual_Cumulative!$D14,Metrics!$D$6:$D$21,0))=Calc!$K$8,SUM(PY_Actual!$F14:J14),AVERAGE(PY_Actual!$F14:J14)),"")</f>
        <v>6.2135590483210077</v>
      </c>
      <c r="K14" s="49">
        <f>IFERROR(IF(INDEX(Metrics!$G$6:$G$21,MATCH(PY_Actual_Cumulative!$D14,Metrics!$D$6:$D$21,0))=Calc!$K$8,SUM(PY_Actual!$F14:K14),AVERAGE(PY_Actual!$F14:K14)),"")</f>
        <v>5.9436478230956382</v>
      </c>
      <c r="L14" s="49">
        <f>IFERROR(IF(INDEX(Metrics!$G$6:$G$21,MATCH(PY_Actual_Cumulative!$D14,Metrics!$D$6:$D$21,0))=Calc!$K$8,SUM(PY_Actual!$F14:L14),AVERAGE(PY_Actual!$F14:L14)),"")</f>
        <v>5.9436478230956382</v>
      </c>
      <c r="M14" s="49">
        <f>IFERROR(IF(INDEX(Metrics!$G$6:$G$21,MATCH(PY_Actual_Cumulative!$D14,Metrics!$D$6:$D$21,0))=Calc!$K$8,SUM(PY_Actual!$F14:M14),AVERAGE(PY_Actual!$F14:M14)),"")</f>
        <v>5.9436478230956382</v>
      </c>
      <c r="N14" s="49">
        <f>IFERROR(IF(INDEX(Metrics!$G$6:$G$21,MATCH(PY_Actual_Cumulative!$D14,Metrics!$D$6:$D$21,0))=Calc!$K$8,SUM(PY_Actual!$F14:N14),AVERAGE(PY_Actual!$F14:N14)),"")</f>
        <v>5.9436478230956382</v>
      </c>
      <c r="O14" s="49">
        <f>IFERROR(IF(INDEX(Metrics!$G$6:$G$21,MATCH(PY_Actual_Cumulative!$D14,Metrics!$D$6:$D$21,0))=Calc!$K$8,SUM(PY_Actual!$F14:O14),AVERAGE(PY_Actual!$F14:O14)),"")</f>
        <v>5.9436478230956382</v>
      </c>
      <c r="P14" s="49">
        <f>IFERROR(IF(INDEX(Metrics!$G$6:$G$21,MATCH(PY_Actual_Cumulative!$D14,Metrics!$D$6:$D$21,0))=Calc!$K$8,SUM(PY_Actual!$F14:P14),AVERAGE(PY_Actual!$F14:P14)),"")</f>
        <v>5.9436478230956382</v>
      </c>
      <c r="Q14" s="84">
        <f>IFERROR(IF(INDEX(Metrics!$G$6:$G$21,MATCH(PY_Actual_Cumulative!$D14,Metrics!$D$6:$D$21,0))=Calc!$K$8,SUM(PY_Actual!$F14:Q14),AVERAGE(PY_Actual!$F14:Q14)),"")</f>
        <v>5.9436478230956382</v>
      </c>
    </row>
    <row r="15" spans="1:17" x14ac:dyDescent="0.25">
      <c r="A15" s="3"/>
      <c r="B15" s="71">
        <f>IFERROR(IF(LEN(INDEX(Metrics!$B$6:$E$21,ROW($A15)-ROW($A$5),MATCH(B$5,Metrics!$B$5:$E$5,0)))=0,"",INDEX(Metrics!$B$6:$E$21,ROW($A15)-ROW($A$5),MATCH(B$5,Metrics!$B$5:$E$5,0))),"")</f>
        <v>204</v>
      </c>
      <c r="C15" s="188" t="str">
        <f>IFERROR(IF(LEN(INDEX(Metrics!$B$6:$E$21,ROW($A15)-ROW($A$5),MATCH(C$5,Metrics!$B$5:$E$5,0)))=0,"",INDEX(Metrics!$B$6:$E$21,ROW($A15)-ROW($A$5),MATCH(C$5,Metrics!$B$5:$E$5,0))),"")</f>
        <v>Training &amp; Development</v>
      </c>
      <c r="D15" s="188" t="str">
        <f>IFERROR(IF(LEN(INDEX(Metrics!$B$6:$E$21,ROW($A15)-ROW($A$5),MATCH(D$5,Metrics!$B$5:$E$5,0)))=0,"",INDEX(Metrics!$B$6:$E$21,ROW($A15)-ROW($A$5),MATCH(D$5,Metrics!$B$5:$E$5,0))),"")</f>
        <v/>
      </c>
      <c r="E15" s="42" t="str">
        <f>IFERROR(IF(LEN(INDEX(Metrics!$B$6:$E$21,ROW($A15)-ROW($A$5),MATCH(E$5,Metrics!$B$5:$E$5,0)))=0,"",INDEX(Metrics!$B$6:$E$21,ROW($A15)-ROW($A$5),MATCH(E$5,Metrics!$B$5:$E$5,0))),"")</f>
        <v/>
      </c>
      <c r="F15" s="156" t="str">
        <f>IFERROR(IF(INDEX(Metrics!$G$6:$G$21,MATCH(PY_Actual_Cumulative!$D15,Metrics!$D$6:$D$21,0))=Calc!$K$8,SUM(PY_Actual!$F15:F15),AVERAGE(PY_Actual!$F15:F15)),"")</f>
        <v/>
      </c>
      <c r="G15" s="156" t="str">
        <f>IFERROR(IF(INDEX(Metrics!$G$6:$G$21,MATCH(PY_Actual_Cumulative!$D15,Metrics!$D$6:$D$21,0))=Calc!$K$8,SUM(PY_Actual!$F15:G15),AVERAGE(PY_Actual!$F15:G15)),"")</f>
        <v/>
      </c>
      <c r="H15" s="156" t="str">
        <f>IFERROR(IF(INDEX(Metrics!$G$6:$G$21,MATCH(PY_Actual_Cumulative!$D15,Metrics!$D$6:$D$21,0))=Calc!$K$8,SUM(PY_Actual!$F15:H15),AVERAGE(PY_Actual!$F15:H15)),"")</f>
        <v/>
      </c>
      <c r="I15" s="156" t="str">
        <f>IFERROR(IF(INDEX(Metrics!$G$6:$G$21,MATCH(PY_Actual_Cumulative!$D15,Metrics!$D$6:$D$21,0))=Calc!$K$8,SUM(PY_Actual!$F15:I15),AVERAGE(PY_Actual!$F15:I15)),"")</f>
        <v/>
      </c>
      <c r="J15" s="156" t="str">
        <f>IFERROR(IF(INDEX(Metrics!$G$6:$G$21,MATCH(PY_Actual_Cumulative!$D15,Metrics!$D$6:$D$21,0))=Calc!$K$8,SUM(PY_Actual!$F15:J15),AVERAGE(PY_Actual!$F15:J15)),"")</f>
        <v/>
      </c>
      <c r="K15" s="156" t="str">
        <f>IFERROR(IF(INDEX(Metrics!$G$6:$G$21,MATCH(PY_Actual_Cumulative!$D15,Metrics!$D$6:$D$21,0))=Calc!$K$8,SUM(PY_Actual!$F15:K15),AVERAGE(PY_Actual!$F15:K15)),"")</f>
        <v/>
      </c>
      <c r="L15" s="156" t="str">
        <f>IFERROR(IF(INDEX(Metrics!$G$6:$G$21,MATCH(PY_Actual_Cumulative!$D15,Metrics!$D$6:$D$21,0))=Calc!$K$8,SUM(PY_Actual!$F15:L15),AVERAGE(PY_Actual!$F15:L15)),"")</f>
        <v/>
      </c>
      <c r="M15" s="156" t="str">
        <f>IFERROR(IF(INDEX(Metrics!$G$6:$G$21,MATCH(PY_Actual_Cumulative!$D15,Metrics!$D$6:$D$21,0))=Calc!$K$8,SUM(PY_Actual!$F15:M15),AVERAGE(PY_Actual!$F15:M15)),"")</f>
        <v/>
      </c>
      <c r="N15" s="156" t="str">
        <f>IFERROR(IF(INDEX(Metrics!$G$6:$G$21,MATCH(PY_Actual_Cumulative!$D15,Metrics!$D$6:$D$21,0))=Calc!$K$8,SUM(PY_Actual!$F15:N15),AVERAGE(PY_Actual!$F15:N15)),"")</f>
        <v/>
      </c>
      <c r="O15" s="156" t="str">
        <f>IFERROR(IF(INDEX(Metrics!$G$6:$G$21,MATCH(PY_Actual_Cumulative!$D15,Metrics!$D$6:$D$21,0))=Calc!$K$8,SUM(PY_Actual!$F15:O15),AVERAGE(PY_Actual!$F15:O15)),"")</f>
        <v/>
      </c>
      <c r="P15" s="156" t="str">
        <f>IFERROR(IF(INDEX(Metrics!$G$6:$G$21,MATCH(PY_Actual_Cumulative!$D15,Metrics!$D$6:$D$21,0))=Calc!$K$8,SUM(PY_Actual!$F15:P15),AVERAGE(PY_Actual!$F15:P15)),"")</f>
        <v/>
      </c>
      <c r="Q15" s="157" t="str">
        <f>IFERROR(IF(INDEX(Metrics!$G$6:$G$21,MATCH(PY_Actual_Cumulative!$D15,Metrics!$D$6:$D$21,0))=Calc!$K$8,SUM(PY_Actual!$F15:Q15),AVERAGE(PY_Actual!$F15:Q15)),"")</f>
        <v/>
      </c>
    </row>
    <row r="16" spans="1:17" x14ac:dyDescent="0.25">
      <c r="A16" s="3"/>
      <c r="B16" s="71">
        <f>IFERROR(IF(LEN(INDEX(Metrics!$B$6:$E$21,ROW($A16)-ROW($A$5),MATCH(B$5,Metrics!$B$5:$E$5,0)))=0,"",INDEX(Metrics!$B$6:$E$21,ROW($A16)-ROW($A$5),MATCH(B$5,Metrics!$B$5:$E$5,0))),"")</f>
        <v>205</v>
      </c>
      <c r="C16" s="188" t="str">
        <f>IFERROR(IF(LEN(INDEX(Metrics!$B$6:$E$21,ROW($A16)-ROW($A$5),MATCH(C$5,Metrics!$B$5:$E$5,0)))=0,"",INDEX(Metrics!$B$6:$E$21,ROW($A16)-ROW($A$5),MATCH(C$5,Metrics!$B$5:$E$5,0))),"")</f>
        <v>Training &amp; Development</v>
      </c>
      <c r="D16" s="188" t="str">
        <f>IFERROR(IF(LEN(INDEX(Metrics!$B$6:$E$21,ROW($A16)-ROW($A$5),MATCH(D$5,Metrics!$B$5:$E$5,0)))=0,"",INDEX(Metrics!$B$6:$E$21,ROW($A16)-ROW($A$5),MATCH(D$5,Metrics!$B$5:$E$5,0))),"")</f>
        <v/>
      </c>
      <c r="E16" s="42" t="str">
        <f>IFERROR(IF(LEN(INDEX(Metrics!$B$6:$E$21,ROW($A16)-ROW($A$5),MATCH(E$5,Metrics!$B$5:$E$5,0)))=0,"",INDEX(Metrics!$B$6:$E$21,ROW($A16)-ROW($A$5),MATCH(E$5,Metrics!$B$5:$E$5,0))),"")</f>
        <v/>
      </c>
      <c r="F16" s="156" t="str">
        <f>IFERROR(IF(INDEX(Metrics!$G$6:$G$21,MATCH(PY_Actual_Cumulative!$D16,Metrics!$D$6:$D$21,0))=Calc!$K$8,SUM(PY_Actual!$F16:F16),AVERAGE(PY_Actual!$F16:F16)),"")</f>
        <v/>
      </c>
      <c r="G16" s="156" t="str">
        <f>IFERROR(IF(INDEX(Metrics!$G$6:$G$21,MATCH(PY_Actual_Cumulative!$D16,Metrics!$D$6:$D$21,0))=Calc!$K$8,SUM(PY_Actual!$F16:G16),AVERAGE(PY_Actual!$F16:G16)),"")</f>
        <v/>
      </c>
      <c r="H16" s="156" t="str">
        <f>IFERROR(IF(INDEX(Metrics!$G$6:$G$21,MATCH(PY_Actual_Cumulative!$D16,Metrics!$D$6:$D$21,0))=Calc!$K$8,SUM(PY_Actual!$F16:H16),AVERAGE(PY_Actual!$F16:H16)),"")</f>
        <v/>
      </c>
      <c r="I16" s="156" t="str">
        <f>IFERROR(IF(INDEX(Metrics!$G$6:$G$21,MATCH(PY_Actual_Cumulative!$D16,Metrics!$D$6:$D$21,0))=Calc!$K$8,SUM(PY_Actual!$F16:I16),AVERAGE(PY_Actual!$F16:I16)),"")</f>
        <v/>
      </c>
      <c r="J16" s="156" t="str">
        <f>IFERROR(IF(INDEX(Metrics!$G$6:$G$21,MATCH(PY_Actual_Cumulative!$D16,Metrics!$D$6:$D$21,0))=Calc!$K$8,SUM(PY_Actual!$F16:J16),AVERAGE(PY_Actual!$F16:J16)),"")</f>
        <v/>
      </c>
      <c r="K16" s="156" t="str">
        <f>IFERROR(IF(INDEX(Metrics!$G$6:$G$21,MATCH(PY_Actual_Cumulative!$D16,Metrics!$D$6:$D$21,0))=Calc!$K$8,SUM(PY_Actual!$F16:K16),AVERAGE(PY_Actual!$F16:K16)),"")</f>
        <v/>
      </c>
      <c r="L16" s="53" t="str">
        <f>IFERROR(IF(INDEX(Metrics!$G$6:$G$21,MATCH(PY_Actual_Cumulative!$D16,Metrics!$D$6:$D$21,0))=Calc!$K$8,SUM(PY_Actual!$F16:L16),AVERAGE(PY_Actual!$F16:L16)),"")</f>
        <v/>
      </c>
      <c r="M16" s="53" t="str">
        <f>IFERROR(IF(INDEX(Metrics!$G$6:$G$21,MATCH(PY_Actual_Cumulative!$D16,Metrics!$D$6:$D$21,0))=Calc!$K$8,SUM(PY_Actual!$F16:M16),AVERAGE(PY_Actual!$F16:M16)),"")</f>
        <v/>
      </c>
      <c r="N16" s="53" t="str">
        <f>IFERROR(IF(INDEX(Metrics!$G$6:$G$21,MATCH(PY_Actual_Cumulative!$D16,Metrics!$D$6:$D$21,0))=Calc!$K$8,SUM(PY_Actual!$F16:N16),AVERAGE(PY_Actual!$F16:N16)),"")</f>
        <v/>
      </c>
      <c r="O16" s="53" t="str">
        <f>IFERROR(IF(INDEX(Metrics!$G$6:$G$21,MATCH(PY_Actual_Cumulative!$D16,Metrics!$D$6:$D$21,0))=Calc!$K$8,SUM(PY_Actual!$F16:O16),AVERAGE(PY_Actual!$F16:O16)),"")</f>
        <v/>
      </c>
      <c r="P16" s="53" t="str">
        <f>IFERROR(IF(INDEX(Metrics!$G$6:$G$21,MATCH(PY_Actual_Cumulative!$D16,Metrics!$D$6:$D$21,0))=Calc!$K$8,SUM(PY_Actual!$F16:P16),AVERAGE(PY_Actual!$F16:P16)),"")</f>
        <v/>
      </c>
      <c r="Q16" s="85" t="str">
        <f>IFERROR(IF(INDEX(Metrics!$G$6:$G$21,MATCH(PY_Actual_Cumulative!$D16,Metrics!$D$6:$D$21,0))=Calc!$K$8,SUM(PY_Actual!$F16:Q16),AVERAGE(PY_Actual!$F16:Q16)),"")</f>
        <v/>
      </c>
    </row>
    <row r="17" spans="1:17" x14ac:dyDescent="0.25">
      <c r="A17" s="3"/>
      <c r="B17" s="71">
        <f>IFERROR(IF(LEN(INDEX(Metrics!$B$6:$E$21,ROW($A17)-ROW($A$5),MATCH(B$5,Metrics!$B$5:$E$5,0)))=0,"",INDEX(Metrics!$B$6:$E$21,ROW($A17)-ROW($A$5),MATCH(B$5,Metrics!$B$5:$E$5,0))),"")</f>
        <v>301</v>
      </c>
      <c r="C17" s="188" t="str">
        <f>IFERROR(IF(LEN(INDEX(Metrics!$B$6:$E$21,ROW($A17)-ROW($A$5),MATCH(C$5,Metrics!$B$5:$E$5,0)))=0,"",INDEX(Metrics!$B$6:$E$21,ROW($A17)-ROW($A$5),MATCH(C$5,Metrics!$B$5:$E$5,0))),"")</f>
        <v>Performance &amp; Career Management</v>
      </c>
      <c r="D17" s="188" t="str">
        <f>IFERROR(IF(LEN(INDEX(Metrics!$B$6:$E$21,ROW($A17)-ROW($A$5),MATCH(D$5,Metrics!$B$5:$E$5,0)))=0,"",INDEX(Metrics!$B$6:$E$21,ROW($A17)-ROW($A$5),MATCH(D$5,Metrics!$B$5:$E$5,0))),"")</f>
        <v>Development Plan Execution</v>
      </c>
      <c r="E17" s="42" t="str">
        <f>IFERROR(IF(LEN(INDEX(Metrics!$B$6:$E$21,ROW($A17)-ROW($A$5),MATCH(E$5,Metrics!$B$5:$E$5,0)))=0,"",INDEX(Metrics!$B$6:$E$21,ROW($A17)-ROW($A$5),MATCH(E$5,Metrics!$B$5:$E$5,0))),"")</f>
        <v>%</v>
      </c>
      <c r="F17" s="50">
        <f>IFERROR(IF(INDEX(Metrics!$G$6:$G$21,MATCH(PY_Actual_Cumulative!$D17,Metrics!$D$6:$D$21,0))=Calc!$K$8,SUM(PY_Actual!$F17:F17),AVERAGE(PY_Actual!$F17:F17)),"")</f>
        <v>0.57558916800000004</v>
      </c>
      <c r="G17" s="50">
        <f>IFERROR(IF(INDEX(Metrics!$G$6:$G$21,MATCH(PY_Actual_Cumulative!$D17,Metrics!$D$6:$D$21,0))=Calc!$K$8,SUM(PY_Actual!$F17:G17),AVERAGE(PY_Actual!$F17:G17)),"")</f>
        <v>0.51803025120000001</v>
      </c>
      <c r="H17" s="50">
        <f>IFERROR(IF(INDEX(Metrics!$G$6:$G$21,MATCH(PY_Actual_Cumulative!$D17,Metrics!$D$6:$D$21,0))=Calc!$K$8,SUM(PY_Actual!$F17:H17),AVERAGE(PY_Actual!$F17:H17)),"")</f>
        <v>0.48809961446400002</v>
      </c>
      <c r="I17" s="50">
        <f>IFERROR(IF(INDEX(Metrics!$G$6:$G$21,MATCH(PY_Actual_Cumulative!$D17,Metrics!$D$6:$D$21,0))=Calc!$K$8,SUM(PY_Actual!$F17:I17),AVERAGE(PY_Actual!$F17:I17)),"")</f>
        <v>0.48491085047328009</v>
      </c>
      <c r="J17" s="50">
        <f>IFERROR(IF(INDEX(Metrics!$G$6:$G$21,MATCH(PY_Actual_Cumulative!$D17,Metrics!$D$6:$D$21,0))=Calc!$K$8,SUM(PY_Actual!$F17:J17),AVERAGE(PY_Actual!$F17:J17)),"")</f>
        <v>0.46493449885580551</v>
      </c>
      <c r="K17" s="50">
        <f>IFERROR(IF(INDEX(Metrics!$G$6:$G$21,MATCH(PY_Actual_Cumulative!$D17,Metrics!$D$6:$D$21,0))=Calc!$K$8,SUM(PY_Actual!$F17:K17),AVERAGE(PY_Actual!$F17:K17)),"")</f>
        <v>0.46060094326649365</v>
      </c>
      <c r="L17" s="51">
        <f>IFERROR(IF(INDEX(Metrics!$G$6:$G$21,MATCH(PY_Actual_Cumulative!$D17,Metrics!$D$6:$D$21,0))=Calc!$K$8,SUM(PY_Actual!$F17:L17),AVERAGE(PY_Actual!$F17:L17)),"")</f>
        <v>0.46060094326649365</v>
      </c>
      <c r="M17" s="51">
        <f>IFERROR(IF(INDEX(Metrics!$G$6:$G$21,MATCH(PY_Actual_Cumulative!$D17,Metrics!$D$6:$D$21,0))=Calc!$K$8,SUM(PY_Actual!$F17:M17),AVERAGE(PY_Actual!$F17:M17)),"")</f>
        <v>0.46060094326649365</v>
      </c>
      <c r="N17" s="51">
        <f>IFERROR(IF(INDEX(Metrics!$G$6:$G$21,MATCH(PY_Actual_Cumulative!$D17,Metrics!$D$6:$D$21,0))=Calc!$K$8,SUM(PY_Actual!$F17:N17),AVERAGE(PY_Actual!$F17:N17)),"")</f>
        <v>0.46060094326649365</v>
      </c>
      <c r="O17" s="51">
        <f>IFERROR(IF(INDEX(Metrics!$G$6:$G$21,MATCH(PY_Actual_Cumulative!$D17,Metrics!$D$6:$D$21,0))=Calc!$K$8,SUM(PY_Actual!$F17:O17),AVERAGE(PY_Actual!$F17:O17)),"")</f>
        <v>0.46060094326649365</v>
      </c>
      <c r="P17" s="51">
        <f>IFERROR(IF(INDEX(Metrics!$G$6:$G$21,MATCH(PY_Actual_Cumulative!$D17,Metrics!$D$6:$D$21,0))=Calc!$K$8,SUM(PY_Actual!$F17:P17),AVERAGE(PY_Actual!$F17:P17)),"")</f>
        <v>0.46060094326649365</v>
      </c>
      <c r="Q17" s="82">
        <f>IFERROR(IF(INDEX(Metrics!$G$6:$G$21,MATCH(PY_Actual_Cumulative!$D17,Metrics!$D$6:$D$21,0))=Calc!$K$8,SUM(PY_Actual!$F17:Q17),AVERAGE(PY_Actual!$F17:Q17)),"")</f>
        <v>0.46060094326649365</v>
      </c>
    </row>
    <row r="18" spans="1:17" x14ac:dyDescent="0.25">
      <c r="A18" s="3"/>
      <c r="B18" s="71">
        <f>IFERROR(IF(LEN(INDEX(Metrics!$B$6:$E$21,ROW($A18)-ROW($A$5),MATCH(B$5,Metrics!$B$5:$E$5,0)))=0,"",INDEX(Metrics!$B$6:$E$21,ROW($A18)-ROW($A$5),MATCH(B$5,Metrics!$B$5:$E$5,0))),"")</f>
        <v>302</v>
      </c>
      <c r="C18" s="188" t="str">
        <f>IFERROR(IF(LEN(INDEX(Metrics!$B$6:$E$21,ROW($A18)-ROW($A$5),MATCH(C$5,Metrics!$B$5:$E$5,0)))=0,"",INDEX(Metrics!$B$6:$E$21,ROW($A18)-ROW($A$5),MATCH(C$5,Metrics!$B$5:$E$5,0))),"")</f>
        <v>Performance &amp; Career Management</v>
      </c>
      <c r="D18" s="188" t="str">
        <f>IFERROR(IF(LEN(INDEX(Metrics!$B$6:$E$21,ROW($A18)-ROW($A$5),MATCH(D$5,Metrics!$B$5:$E$5,0)))=0,"",INDEX(Metrics!$B$6:$E$21,ROW($A18)-ROW($A$5),MATCH(D$5,Metrics!$B$5:$E$5,0))),"")</f>
        <v>Coaching Plan Participation</v>
      </c>
      <c r="E18" s="42" t="str">
        <f>IFERROR(IF(LEN(INDEX(Metrics!$B$6:$E$21,ROW($A18)-ROW($A$5),MATCH(E$5,Metrics!$B$5:$E$5,0)))=0,"",INDEX(Metrics!$B$6:$E$21,ROW($A18)-ROW($A$5),MATCH(E$5,Metrics!$B$5:$E$5,0))),"")</f>
        <v>%</v>
      </c>
      <c r="F18" s="50">
        <f>IFERROR(IF(INDEX(Metrics!$G$6:$G$21,MATCH(PY_Actual_Cumulative!$D18,Metrics!$D$6:$D$21,0))=Calc!$K$8,SUM(PY_Actual!$F18:F18),AVERAGE(PY_Actual!$F18:F18)),"")</f>
        <v>9.6009580800000022E-2</v>
      </c>
      <c r="G18" s="50">
        <f>IFERROR(IF(INDEX(Metrics!$G$6:$G$21,MATCH(PY_Actual_Cumulative!$D18,Metrics!$D$6:$D$21,0))=Calc!$K$8,SUM(PY_Actual!$F18:G18),AVERAGE(PY_Actual!$F18:G18)),"")</f>
        <v>0.10081005984000002</v>
      </c>
      <c r="H18" s="50">
        <f>IFERROR(IF(INDEX(Metrics!$G$6:$G$21,MATCH(PY_Actual_Cumulative!$D18,Metrics!$D$6:$D$21,0))=Calc!$K$8,SUM(PY_Actual!$F18:H18),AVERAGE(PY_Actual!$F18:H18)),"")</f>
        <v>0.10628260594560002</v>
      </c>
      <c r="I18" s="50">
        <f>IFERROR(IF(INDEX(Metrics!$G$6:$G$21,MATCH(PY_Actual_Cumulative!$D18,Metrics!$D$6:$D$21,0))=Calc!$K$8,SUM(PY_Actual!$F18:I18),AVERAGE(PY_Actual!$F18:I18)),"")</f>
        <v>0.10315749409056002</v>
      </c>
      <c r="J18" s="50">
        <f>IFERROR(IF(INDEX(Metrics!$G$6:$G$21,MATCH(PY_Actual_Cumulative!$D18,Metrics!$D$6:$D$21,0))=Calc!$K$8,SUM(PY_Actual!$F18:J18),AVERAGE(PY_Actual!$F18:J18)),"")</f>
        <v>0.10465858468445186</v>
      </c>
      <c r="K18" s="50">
        <f>IFERROR(IF(INDEX(Metrics!$G$6:$G$21,MATCH(PY_Actual_Cumulative!$D18,Metrics!$D$6:$D$21,0))=Calc!$K$8,SUM(PY_Actual!$F18:K18),AVERAGE(PY_Actual!$F18:K18)),"")</f>
        <v>0.10307717631564599</v>
      </c>
      <c r="L18" s="51">
        <f>IFERROR(IF(INDEX(Metrics!$G$6:$G$21,MATCH(PY_Actual_Cumulative!$D18,Metrics!$D$6:$D$21,0))=Calc!$K$8,SUM(PY_Actual!$F18:L18),AVERAGE(PY_Actual!$F18:L18)),"")</f>
        <v>0.10307717631564599</v>
      </c>
      <c r="M18" s="51">
        <f>IFERROR(IF(INDEX(Metrics!$G$6:$G$21,MATCH(PY_Actual_Cumulative!$D18,Metrics!$D$6:$D$21,0))=Calc!$K$8,SUM(PY_Actual!$F18:M18),AVERAGE(PY_Actual!$F18:M18)),"")</f>
        <v>0.10307717631564599</v>
      </c>
      <c r="N18" s="51">
        <f>IFERROR(IF(INDEX(Metrics!$G$6:$G$21,MATCH(PY_Actual_Cumulative!$D18,Metrics!$D$6:$D$21,0))=Calc!$K$8,SUM(PY_Actual!$F18:N18),AVERAGE(PY_Actual!$F18:N18)),"")</f>
        <v>0.10307717631564599</v>
      </c>
      <c r="O18" s="51">
        <f>IFERROR(IF(INDEX(Metrics!$G$6:$G$21,MATCH(PY_Actual_Cumulative!$D18,Metrics!$D$6:$D$21,0))=Calc!$K$8,SUM(PY_Actual!$F18:O18),AVERAGE(PY_Actual!$F18:O18)),"")</f>
        <v>0.10307717631564599</v>
      </c>
      <c r="P18" s="51">
        <f>IFERROR(IF(INDEX(Metrics!$G$6:$G$21,MATCH(PY_Actual_Cumulative!$D18,Metrics!$D$6:$D$21,0))=Calc!$K$8,SUM(PY_Actual!$F18:P18),AVERAGE(PY_Actual!$F18:P18)),"")</f>
        <v>0.10307717631564599</v>
      </c>
      <c r="Q18" s="82">
        <f>IFERROR(IF(INDEX(Metrics!$G$6:$G$21,MATCH(PY_Actual_Cumulative!$D18,Metrics!$D$6:$D$21,0))=Calc!$K$8,SUM(PY_Actual!$F18:Q18),AVERAGE(PY_Actual!$F18:Q18)),"")</f>
        <v>0.10307717631564599</v>
      </c>
    </row>
    <row r="19" spans="1:17" x14ac:dyDescent="0.25">
      <c r="A19" s="3"/>
      <c r="B19" s="71">
        <f>IFERROR(IF(LEN(INDEX(Metrics!$B$6:$E$21,ROW($A19)-ROW($A$5),MATCH(B$5,Metrics!$B$5:$E$5,0)))=0,"",INDEX(Metrics!$B$6:$E$21,ROW($A19)-ROW($A$5),MATCH(B$5,Metrics!$B$5:$E$5,0))),"")</f>
        <v>303</v>
      </c>
      <c r="C19" s="188" t="str">
        <f>IFERROR(IF(LEN(INDEX(Metrics!$B$6:$E$21,ROW($A19)-ROW($A$5),MATCH(C$5,Metrics!$B$5:$E$5,0)))=0,"",INDEX(Metrics!$B$6:$E$21,ROW($A19)-ROW($A$5),MATCH(C$5,Metrics!$B$5:$E$5,0))),"")</f>
        <v>Performance &amp; Career Management</v>
      </c>
      <c r="D19" s="188" t="str">
        <f>IFERROR(IF(LEN(INDEX(Metrics!$B$6:$E$21,ROW($A19)-ROW($A$5),MATCH(D$5,Metrics!$B$5:$E$5,0)))=0,"",INDEX(Metrics!$B$6:$E$21,ROW($A19)-ROW($A$5),MATCH(D$5,Metrics!$B$5:$E$5,0))),"")</f>
        <v>Avg. Time at Same Function</v>
      </c>
      <c r="E19" s="42" t="str">
        <f>IFERROR(IF(LEN(INDEX(Metrics!$B$6:$E$21,ROW($A19)-ROW($A$5),MATCH(E$5,Metrics!$B$5:$E$5,0)))=0,"",INDEX(Metrics!$B$6:$E$21,ROW($A19)-ROW($A$5),MATCH(E$5,Metrics!$B$5:$E$5,0))),"")</f>
        <v>Months</v>
      </c>
      <c r="F19" s="52">
        <f>IFERROR(IF(INDEX(Metrics!$G$6:$G$21,MATCH(PY_Actual_Cumulative!$D19,Metrics!$D$6:$D$21,0))=Calc!$K$8,SUM(PY_Actual!$F19:F19),AVERAGE(PY_Actual!$F19:F19)),"")</f>
        <v>24.156518349600006</v>
      </c>
      <c r="G19" s="52">
        <f>IFERROR(IF(INDEX(Metrics!$G$6:$G$21,MATCH(PY_Actual_Cumulative!$D19,Metrics!$D$6:$D$21,0))=Calc!$K$8,SUM(PY_Actual!$F19:G19),AVERAGE(PY_Actual!$F19:G19)),"")</f>
        <v>23.794170574356006</v>
      </c>
      <c r="H19" s="52">
        <f>IFERROR(IF(INDEX(Metrics!$G$6:$G$21,MATCH(PY_Actual_Cumulative!$D19,Metrics!$D$6:$D$21,0))=Calc!$K$8,SUM(PY_Actual!$F19:H19),AVERAGE(PY_Actual!$F19:H19)),"")</f>
        <v>22.423690766655366</v>
      </c>
      <c r="I19" s="52">
        <f>IFERROR(IF(INDEX(Metrics!$G$6:$G$21,MATCH(PY_Actual_Cumulative!$D19,Metrics!$D$6:$D$21,0))=Calc!$K$8,SUM(PY_Actual!$F19:I19),AVERAGE(PY_Actual!$F19:I19)),"")</f>
        <v>21.886071346439451</v>
      </c>
      <c r="J19" s="52">
        <f>IFERROR(IF(INDEX(Metrics!$G$6:$G$21,MATCH(PY_Actual_Cumulative!$D19,Metrics!$D$6:$D$21,0))=Calc!$K$8,SUM(PY_Actual!$F19:J19),AVERAGE(PY_Actual!$F19:J19)),"")</f>
        <v>20.914756875564571</v>
      </c>
      <c r="K19" s="52">
        <f>IFERROR(IF(INDEX(Metrics!$G$6:$G$21,MATCH(PY_Actual_Cumulative!$D19,Metrics!$D$6:$D$21,0))=Calc!$K$8,SUM(PY_Actual!$F19:K19),AVERAGE(PY_Actual!$F19:K19)),"")</f>
        <v>20.011771410100337</v>
      </c>
      <c r="L19" s="52">
        <f>IFERROR(IF(INDEX(Metrics!$G$6:$G$21,MATCH(PY_Actual_Cumulative!$D19,Metrics!$D$6:$D$21,0))=Calc!$K$8,SUM(PY_Actual!$F19:L19),AVERAGE(PY_Actual!$F19:L19)),"")</f>
        <v>20.011771410100337</v>
      </c>
      <c r="M19" s="52">
        <f>IFERROR(IF(INDEX(Metrics!$G$6:$G$21,MATCH(PY_Actual_Cumulative!$D19,Metrics!$D$6:$D$21,0))=Calc!$K$8,SUM(PY_Actual!$F19:M19),AVERAGE(PY_Actual!$F19:M19)),"")</f>
        <v>20.011771410100337</v>
      </c>
      <c r="N19" s="52">
        <f>IFERROR(IF(INDEX(Metrics!$G$6:$G$21,MATCH(PY_Actual_Cumulative!$D19,Metrics!$D$6:$D$21,0))=Calc!$K$8,SUM(PY_Actual!$F19:N19),AVERAGE(PY_Actual!$F19:N19)),"")</f>
        <v>20.011771410100337</v>
      </c>
      <c r="O19" s="52">
        <f>IFERROR(IF(INDEX(Metrics!$G$6:$G$21,MATCH(PY_Actual_Cumulative!$D19,Metrics!$D$6:$D$21,0))=Calc!$K$8,SUM(PY_Actual!$F19:O19),AVERAGE(PY_Actual!$F19:O19)),"")</f>
        <v>20.011771410100337</v>
      </c>
      <c r="P19" s="52">
        <f>IFERROR(IF(INDEX(Metrics!$G$6:$G$21,MATCH(PY_Actual_Cumulative!$D19,Metrics!$D$6:$D$21,0))=Calc!$K$8,SUM(PY_Actual!$F19:P19),AVERAGE(PY_Actual!$F19:P19)),"")</f>
        <v>20.011771410100337</v>
      </c>
      <c r="Q19" s="83">
        <f>IFERROR(IF(INDEX(Metrics!$G$6:$G$21,MATCH(PY_Actual_Cumulative!$D19,Metrics!$D$6:$D$21,0))=Calc!$K$8,SUM(PY_Actual!$F19:Q19),AVERAGE(PY_Actual!$F19:Q19)),"")</f>
        <v>20.011771410100337</v>
      </c>
    </row>
    <row r="20" spans="1:17" x14ac:dyDescent="0.25">
      <c r="A20" s="3"/>
      <c r="B20" s="71">
        <f>IFERROR(IF(LEN(INDEX(Metrics!$B$6:$E$21,ROW($A20)-ROW($A$5),MATCH(B$5,Metrics!$B$5:$E$5,0)))=0,"",INDEX(Metrics!$B$6:$E$21,ROW($A20)-ROW($A$5),MATCH(B$5,Metrics!$B$5:$E$5,0))),"")</f>
        <v>304</v>
      </c>
      <c r="C20" s="188" t="str">
        <f>IFERROR(IF(LEN(INDEX(Metrics!$B$6:$E$21,ROW($A20)-ROW($A$5),MATCH(C$5,Metrics!$B$5:$E$5,0)))=0,"",INDEX(Metrics!$B$6:$E$21,ROW($A20)-ROW($A$5),MATCH(C$5,Metrics!$B$5:$E$5,0))),"")</f>
        <v>Performance &amp; Career Management</v>
      </c>
      <c r="D20" s="188" t="str">
        <f>IFERROR(IF(LEN(INDEX(Metrics!$B$6:$E$21,ROW($A20)-ROW($A$5),MATCH(D$5,Metrics!$B$5:$E$5,0)))=0,"",INDEX(Metrics!$B$6:$E$21,ROW($A20)-ROW($A$5),MATCH(D$5,Metrics!$B$5:$E$5,0))),"")</f>
        <v/>
      </c>
      <c r="E20" s="42" t="str">
        <f>IFERROR(IF(LEN(INDEX(Metrics!$B$6:$E$21,ROW($A20)-ROW($A$5),MATCH(E$5,Metrics!$B$5:$E$5,0)))=0,"",INDEX(Metrics!$B$6:$E$21,ROW($A20)-ROW($A$5),MATCH(E$5,Metrics!$B$5:$E$5,0))),"")</f>
        <v/>
      </c>
      <c r="F20" s="53" t="str">
        <f>IFERROR(IF(INDEX(Metrics!$G$6:$G$21,MATCH(PY_Actual_Cumulative!$D20,Metrics!$D$6:$D$21,0))=Calc!$K$8,SUM(PY_Actual!$F20:F20),AVERAGE(PY_Actual!$F20:F20)),"")</f>
        <v/>
      </c>
      <c r="G20" s="53" t="str">
        <f>IFERROR(IF(INDEX(Metrics!$G$6:$G$21,MATCH(PY_Actual_Cumulative!$D20,Metrics!$D$6:$D$21,0))=Calc!$K$8,SUM(PY_Actual!$F20:G20),AVERAGE(PY_Actual!$F20:G20)),"")</f>
        <v/>
      </c>
      <c r="H20" s="53" t="str">
        <f>IFERROR(IF(INDEX(Metrics!$G$6:$G$21,MATCH(PY_Actual_Cumulative!$D20,Metrics!$D$6:$D$21,0))=Calc!$K$8,SUM(PY_Actual!$F20:H20),AVERAGE(PY_Actual!$F20:H20)),"")</f>
        <v/>
      </c>
      <c r="I20" s="53" t="str">
        <f>IFERROR(IF(INDEX(Metrics!$G$6:$G$21,MATCH(PY_Actual_Cumulative!$D20,Metrics!$D$6:$D$21,0))=Calc!$K$8,SUM(PY_Actual!$F20:I20),AVERAGE(PY_Actual!$F20:I20)),"")</f>
        <v/>
      </c>
      <c r="J20" s="53" t="str">
        <f>IFERROR(IF(INDEX(Metrics!$G$6:$G$21,MATCH(PY_Actual_Cumulative!$D20,Metrics!$D$6:$D$21,0))=Calc!$K$8,SUM(PY_Actual!$F20:J20),AVERAGE(PY_Actual!$F20:J20)),"")</f>
        <v/>
      </c>
      <c r="K20" s="53" t="str">
        <f>IFERROR(IF(INDEX(Metrics!$G$6:$G$21,MATCH(PY_Actual_Cumulative!$D20,Metrics!$D$6:$D$21,0))=Calc!$K$8,SUM(PY_Actual!$F20:K20),AVERAGE(PY_Actual!$F20:K20)),"")</f>
        <v/>
      </c>
      <c r="L20" s="53" t="str">
        <f>IFERROR(IF(INDEX(Metrics!$G$6:$G$21,MATCH(PY_Actual_Cumulative!$D20,Metrics!$D$6:$D$21,0))=Calc!$K$8,SUM(PY_Actual!$F20:L20),AVERAGE(PY_Actual!$F20:L20)),"")</f>
        <v/>
      </c>
      <c r="M20" s="53" t="str">
        <f>IFERROR(IF(INDEX(Metrics!$G$6:$G$21,MATCH(PY_Actual_Cumulative!$D20,Metrics!$D$6:$D$21,0))=Calc!$K$8,SUM(PY_Actual!$F20:M20),AVERAGE(PY_Actual!$F20:M20)),"")</f>
        <v/>
      </c>
      <c r="N20" s="53" t="str">
        <f>IFERROR(IF(INDEX(Metrics!$G$6:$G$21,MATCH(PY_Actual_Cumulative!$D20,Metrics!$D$6:$D$21,0))=Calc!$K$8,SUM(PY_Actual!$F20:N20),AVERAGE(PY_Actual!$F20:N20)),"")</f>
        <v/>
      </c>
      <c r="O20" s="53" t="str">
        <f>IFERROR(IF(INDEX(Metrics!$G$6:$G$21,MATCH(PY_Actual_Cumulative!$D20,Metrics!$D$6:$D$21,0))=Calc!$K$8,SUM(PY_Actual!$F20:O20),AVERAGE(PY_Actual!$F20:O20)),"")</f>
        <v/>
      </c>
      <c r="P20" s="53" t="str">
        <f>IFERROR(IF(INDEX(Metrics!$G$6:$G$21,MATCH(PY_Actual_Cumulative!$D20,Metrics!$D$6:$D$21,0))=Calc!$K$8,SUM(PY_Actual!$F20:P20),AVERAGE(PY_Actual!$F20:P20)),"")</f>
        <v/>
      </c>
      <c r="Q20" s="85" t="str">
        <f>IFERROR(IF(INDEX(Metrics!$G$6:$G$21,MATCH(PY_Actual_Cumulative!$D20,Metrics!$D$6:$D$21,0))=Calc!$K$8,SUM(PY_Actual!$F20:Q20),AVERAGE(PY_Actual!$F20:Q20)),"")</f>
        <v/>
      </c>
    </row>
    <row r="21" spans="1:17" x14ac:dyDescent="0.25">
      <c r="A21" s="3"/>
      <c r="B21" s="71">
        <f>IFERROR(IF(LEN(INDEX(Metrics!$B$6:$E$21,ROW($A21)-ROW($A$5),MATCH(B$5,Metrics!$B$5:$E$5,0)))=0,"",INDEX(Metrics!$B$6:$E$21,ROW($A21)-ROW($A$5),MATCH(B$5,Metrics!$B$5:$E$5,0))),"")</f>
        <v>305</v>
      </c>
      <c r="C21" s="188" t="str">
        <f>IFERROR(IF(LEN(INDEX(Metrics!$B$6:$E$21,ROW($A21)-ROW($A$5),MATCH(C$5,Metrics!$B$5:$E$5,0)))=0,"",INDEX(Metrics!$B$6:$E$21,ROW($A21)-ROW($A$5),MATCH(C$5,Metrics!$B$5:$E$5,0))),"")</f>
        <v>Performance &amp; Career Management</v>
      </c>
      <c r="D21" s="188" t="str">
        <f>IFERROR(IF(LEN(INDEX(Metrics!$B$6:$E$21,ROW($A21)-ROW($A$5),MATCH(D$5,Metrics!$B$5:$E$5,0)))=0,"",INDEX(Metrics!$B$6:$E$21,ROW($A21)-ROW($A$5),MATCH(D$5,Metrics!$B$5:$E$5,0))),"")</f>
        <v/>
      </c>
      <c r="E21" s="42" t="str">
        <f>IFERROR(IF(LEN(INDEX(Metrics!$B$6:$E$21,ROW($A21)-ROW($A$5),MATCH(E$5,Metrics!$B$5:$E$5,0)))=0,"",INDEX(Metrics!$B$6:$E$21,ROW($A21)-ROW($A$5),MATCH(E$5,Metrics!$B$5:$E$5,0))),"")</f>
        <v/>
      </c>
      <c r="F21" s="53" t="str">
        <f>IFERROR(IF(INDEX(Metrics!$G$6:$G$21,MATCH(PY_Actual_Cumulative!$D21,Metrics!$D$6:$D$21,0))=Calc!$K$8,SUM(PY_Actual!$F21:F21),AVERAGE(PY_Actual!$F21:F21)),"")</f>
        <v/>
      </c>
      <c r="G21" s="53" t="str">
        <f>IFERROR(IF(INDEX(Metrics!$G$6:$G$21,MATCH(PY_Actual_Cumulative!$D21,Metrics!$D$6:$D$21,0))=Calc!$K$8,SUM(PY_Actual!$F21:G21),AVERAGE(PY_Actual!$F21:G21)),"")</f>
        <v/>
      </c>
      <c r="H21" s="53" t="str">
        <f>IFERROR(IF(INDEX(Metrics!$G$6:$G$21,MATCH(PY_Actual_Cumulative!$D21,Metrics!$D$6:$D$21,0))=Calc!$K$8,SUM(PY_Actual!$F21:H21),AVERAGE(PY_Actual!$F21:H21)),"")</f>
        <v/>
      </c>
      <c r="I21" s="53" t="str">
        <f>IFERROR(IF(INDEX(Metrics!$G$6:$G$21,MATCH(PY_Actual_Cumulative!$D21,Metrics!$D$6:$D$21,0))=Calc!$K$8,SUM(PY_Actual!$F21:I21),AVERAGE(PY_Actual!$F21:I21)),"")</f>
        <v/>
      </c>
      <c r="J21" s="53" t="str">
        <f>IFERROR(IF(INDEX(Metrics!$G$6:$G$21,MATCH(PY_Actual_Cumulative!$D21,Metrics!$D$6:$D$21,0))=Calc!$K$8,SUM(PY_Actual!$F21:J21),AVERAGE(PY_Actual!$F21:J21)),"")</f>
        <v/>
      </c>
      <c r="K21" s="53" t="str">
        <f>IFERROR(IF(INDEX(Metrics!$G$6:$G$21,MATCH(PY_Actual_Cumulative!$D21,Metrics!$D$6:$D$21,0))=Calc!$K$8,SUM(PY_Actual!$F21:K21),AVERAGE(PY_Actual!$F21:K21)),"")</f>
        <v/>
      </c>
      <c r="L21" s="53" t="str">
        <f>IFERROR(IF(INDEX(Metrics!$G$6:$G$21,MATCH(PY_Actual_Cumulative!$D21,Metrics!$D$6:$D$21,0))=Calc!$K$8,SUM(PY_Actual!$F21:L21),AVERAGE(PY_Actual!$F21:L21)),"")</f>
        <v/>
      </c>
      <c r="M21" s="53" t="str">
        <f>IFERROR(IF(INDEX(Metrics!$G$6:$G$21,MATCH(PY_Actual_Cumulative!$D21,Metrics!$D$6:$D$21,0))=Calc!$K$8,SUM(PY_Actual!$F21:M21),AVERAGE(PY_Actual!$F21:M21)),"")</f>
        <v/>
      </c>
      <c r="N21" s="53" t="str">
        <f>IFERROR(IF(INDEX(Metrics!$G$6:$G$21,MATCH(PY_Actual_Cumulative!$D21,Metrics!$D$6:$D$21,0))=Calc!$K$8,SUM(PY_Actual!$F21:N21),AVERAGE(PY_Actual!$F21:N21)),"")</f>
        <v/>
      </c>
      <c r="O21" s="53" t="str">
        <f>IFERROR(IF(INDEX(Metrics!$G$6:$G$21,MATCH(PY_Actual_Cumulative!$D21,Metrics!$D$6:$D$21,0))=Calc!$K$8,SUM(PY_Actual!$F21:O21),AVERAGE(PY_Actual!$F21:O21)),"")</f>
        <v/>
      </c>
      <c r="P21" s="53" t="str">
        <f>IFERROR(IF(INDEX(Metrics!$G$6:$G$21,MATCH(PY_Actual_Cumulative!$D21,Metrics!$D$6:$D$21,0))=Calc!$K$8,SUM(PY_Actual!$F21:P21),AVERAGE(PY_Actual!$F21:P21)),"")</f>
        <v/>
      </c>
      <c r="Q21" s="85" t="str">
        <f>IFERROR(IF(INDEX(Metrics!$G$6:$G$21,MATCH(PY_Actual_Cumulative!$D21,Metrics!$D$6:$D$21,0))=Calc!$K$8,SUM(PY_Actual!$F21:Q21),AVERAGE(PY_Actual!$F21:Q21)),"")</f>
        <v/>
      </c>
    </row>
    <row r="22" spans="1:17" x14ac:dyDescent="0.25">
      <c r="A22" s="3"/>
      <c r="B22" s="217">
        <v>401</v>
      </c>
      <c r="C22" s="218" t="s">
        <v>127</v>
      </c>
      <c r="D22" s="218" t="s">
        <v>128</v>
      </c>
      <c r="E22" s="219" t="s">
        <v>8</v>
      </c>
      <c r="F22" s="233"/>
      <c r="G22" s="233"/>
      <c r="H22" s="233"/>
      <c r="I22" s="233"/>
      <c r="J22" s="233"/>
      <c r="K22" s="233"/>
      <c r="L22" s="233"/>
      <c r="M22" s="233"/>
      <c r="N22" s="233"/>
      <c r="O22" s="233"/>
      <c r="P22" s="233"/>
      <c r="Q22" s="234"/>
    </row>
    <row r="23" spans="1:17" x14ac:dyDescent="0.25">
      <c r="A23" s="3"/>
      <c r="B23" s="217">
        <v>402</v>
      </c>
      <c r="C23" s="218" t="s">
        <v>127</v>
      </c>
      <c r="D23" s="218" t="s">
        <v>130</v>
      </c>
      <c r="E23" s="219" t="s">
        <v>14</v>
      </c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34"/>
    </row>
    <row r="24" spans="1:17" x14ac:dyDescent="0.25">
      <c r="A24" s="3"/>
      <c r="B24" s="217">
        <v>403</v>
      </c>
      <c r="C24" s="218" t="s">
        <v>127</v>
      </c>
      <c r="D24" s="218" t="s">
        <v>132</v>
      </c>
      <c r="E24" s="219" t="s">
        <v>105</v>
      </c>
      <c r="F24" s="233"/>
      <c r="G24" s="233"/>
      <c r="H24" s="233"/>
      <c r="I24" s="233"/>
      <c r="J24" s="233"/>
      <c r="K24" s="233"/>
      <c r="L24" s="233"/>
      <c r="M24" s="233"/>
      <c r="N24" s="233"/>
      <c r="O24" s="233"/>
      <c r="P24" s="233"/>
      <c r="Q24" s="234"/>
    </row>
    <row r="25" spans="1:17" x14ac:dyDescent="0.25">
      <c r="A25" s="3"/>
      <c r="B25" s="217">
        <v>404</v>
      </c>
      <c r="C25" s="218" t="s">
        <v>127</v>
      </c>
      <c r="D25" s="218" t="s">
        <v>134</v>
      </c>
      <c r="E25" s="219" t="s">
        <v>13</v>
      </c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4"/>
    </row>
    <row r="26" spans="1:17" x14ac:dyDescent="0.2">
      <c r="A26" s="3"/>
      <c r="B26" s="217">
        <v>405</v>
      </c>
      <c r="C26" s="218" t="s">
        <v>127</v>
      </c>
      <c r="D26" s="218" t="s">
        <v>136</v>
      </c>
      <c r="E26" s="219" t="s">
        <v>8</v>
      </c>
      <c r="F26" s="235"/>
      <c r="G26" s="233"/>
      <c r="H26" s="233"/>
      <c r="I26" s="233"/>
      <c r="J26" s="233"/>
      <c r="K26" s="233"/>
      <c r="L26" s="235"/>
      <c r="M26" s="233"/>
      <c r="N26" s="233"/>
      <c r="O26" s="233"/>
      <c r="P26" s="233"/>
      <c r="Q26" s="234"/>
    </row>
    <row r="27" spans="1:17" x14ac:dyDescent="0.25">
      <c r="A27" s="3"/>
      <c r="B27" s="217">
        <v>406</v>
      </c>
      <c r="C27" s="218" t="s">
        <v>127</v>
      </c>
      <c r="D27" s="218" t="s">
        <v>138</v>
      </c>
      <c r="E27" s="219" t="s">
        <v>14</v>
      </c>
      <c r="F27" s="233"/>
      <c r="G27" s="233"/>
      <c r="H27" s="233"/>
      <c r="I27" s="233"/>
      <c r="J27" s="233"/>
      <c r="K27" s="233"/>
      <c r="L27" s="233"/>
      <c r="M27" s="233"/>
      <c r="N27" s="233"/>
      <c r="O27" s="233"/>
      <c r="P27" s="233"/>
      <c r="Q27" s="234"/>
    </row>
    <row r="28" spans="1:17" x14ac:dyDescent="0.25">
      <c r="A28" s="3"/>
      <c r="B28" s="217">
        <v>407</v>
      </c>
      <c r="C28" s="218" t="s">
        <v>127</v>
      </c>
      <c r="D28" s="218" t="s">
        <v>140</v>
      </c>
      <c r="E28" s="219" t="s">
        <v>105</v>
      </c>
      <c r="F28" s="233"/>
      <c r="G28" s="233"/>
      <c r="H28" s="233"/>
      <c r="I28" s="233"/>
      <c r="J28" s="233"/>
      <c r="K28" s="233"/>
      <c r="L28" s="233"/>
      <c r="M28" s="233"/>
      <c r="N28" s="233"/>
      <c r="O28" s="233"/>
      <c r="P28" s="233"/>
      <c r="Q28" s="234"/>
    </row>
    <row r="29" spans="1:17" x14ac:dyDescent="0.2">
      <c r="A29" s="3"/>
      <c r="B29" s="217">
        <v>408</v>
      </c>
      <c r="C29" s="218" t="s">
        <v>127</v>
      </c>
      <c r="D29" s="221" t="s">
        <v>150</v>
      </c>
      <c r="E29" s="222" t="s">
        <v>150</v>
      </c>
      <c r="F29" s="235"/>
      <c r="G29" s="233"/>
      <c r="H29" s="233"/>
      <c r="I29" s="233"/>
      <c r="J29" s="233"/>
      <c r="K29" s="233"/>
      <c r="L29" s="235"/>
      <c r="M29" s="233"/>
      <c r="N29" s="233"/>
      <c r="O29" s="233"/>
      <c r="P29" s="233"/>
      <c r="Q29" s="234"/>
    </row>
    <row r="30" spans="1:17" x14ac:dyDescent="0.25">
      <c r="A30" s="3"/>
      <c r="B30" s="217">
        <v>409</v>
      </c>
      <c r="C30" s="218" t="s">
        <v>127</v>
      </c>
      <c r="D30" s="218" t="s">
        <v>150</v>
      </c>
      <c r="E30" s="219" t="s">
        <v>150</v>
      </c>
      <c r="F30" s="219"/>
      <c r="G30" s="219"/>
      <c r="H30" s="219"/>
      <c r="I30" s="219"/>
      <c r="J30" s="219"/>
      <c r="K30" s="219"/>
      <c r="L30" s="233"/>
      <c r="M30" s="233"/>
      <c r="N30" s="233"/>
      <c r="O30" s="233"/>
      <c r="P30" s="233"/>
      <c r="Q30" s="234"/>
    </row>
    <row r="31" spans="1:17" x14ac:dyDescent="0.25">
      <c r="A31" s="3"/>
      <c r="B31" s="217">
        <v>501</v>
      </c>
      <c r="C31" s="218" t="s">
        <v>142</v>
      </c>
      <c r="D31" s="218" t="s">
        <v>143</v>
      </c>
      <c r="E31" s="219" t="s">
        <v>8</v>
      </c>
      <c r="F31" s="233"/>
      <c r="G31" s="233"/>
      <c r="H31" s="233"/>
      <c r="I31" s="233"/>
      <c r="J31" s="233"/>
      <c r="K31" s="233"/>
      <c r="L31" s="233"/>
      <c r="M31" s="233"/>
      <c r="N31" s="233"/>
      <c r="O31" s="233"/>
      <c r="P31" s="233"/>
      <c r="Q31" s="234"/>
    </row>
    <row r="32" spans="1:17" x14ac:dyDescent="0.25">
      <c r="A32" s="3"/>
      <c r="B32" s="217">
        <v>502</v>
      </c>
      <c r="C32" s="218" t="s">
        <v>142</v>
      </c>
      <c r="D32" s="218" t="s">
        <v>145</v>
      </c>
      <c r="E32" s="219" t="s">
        <v>8</v>
      </c>
      <c r="F32" s="233"/>
      <c r="G32" s="233"/>
      <c r="H32" s="233"/>
      <c r="I32" s="233"/>
      <c r="J32" s="233"/>
      <c r="K32" s="233"/>
      <c r="L32" s="233"/>
      <c r="M32" s="233"/>
      <c r="N32" s="233"/>
      <c r="O32" s="233"/>
      <c r="P32" s="233"/>
      <c r="Q32" s="234"/>
    </row>
    <row r="33" spans="1:17" x14ac:dyDescent="0.25">
      <c r="A33" s="3"/>
      <c r="B33" s="217">
        <v>503</v>
      </c>
      <c r="C33" s="218" t="s">
        <v>142</v>
      </c>
      <c r="D33" s="218" t="s">
        <v>147</v>
      </c>
      <c r="E33" s="219" t="s">
        <v>14</v>
      </c>
      <c r="F33" s="233"/>
      <c r="G33" s="233"/>
      <c r="H33" s="233"/>
      <c r="I33" s="233"/>
      <c r="J33" s="233"/>
      <c r="K33" s="233"/>
      <c r="L33" s="233"/>
      <c r="M33" s="233"/>
      <c r="N33" s="233"/>
      <c r="O33" s="233"/>
      <c r="P33" s="233"/>
      <c r="Q33" s="234"/>
    </row>
    <row r="34" spans="1:17" x14ac:dyDescent="0.25">
      <c r="A34" s="3"/>
      <c r="B34" s="217">
        <v>504</v>
      </c>
      <c r="C34" s="218" t="s">
        <v>142</v>
      </c>
      <c r="D34" s="218" t="s">
        <v>150</v>
      </c>
      <c r="E34" s="219" t="s">
        <v>150</v>
      </c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4"/>
    </row>
    <row r="35" spans="1:17" x14ac:dyDescent="0.25">
      <c r="A35" s="3"/>
      <c r="B35" s="217">
        <v>505</v>
      </c>
      <c r="C35" s="218" t="s">
        <v>142</v>
      </c>
      <c r="D35" s="218" t="s">
        <v>150</v>
      </c>
      <c r="E35" s="219" t="s">
        <v>150</v>
      </c>
      <c r="F35" s="233"/>
      <c r="G35" s="233"/>
      <c r="H35" s="233"/>
      <c r="I35" s="233"/>
      <c r="J35" s="233"/>
      <c r="K35" s="233"/>
      <c r="L35" s="233"/>
      <c r="M35" s="233"/>
      <c r="N35" s="233"/>
      <c r="O35" s="233"/>
      <c r="P35" s="233"/>
      <c r="Q35" s="234"/>
    </row>
    <row r="36" spans="1:17" x14ac:dyDescent="0.2">
      <c r="A36" s="3"/>
      <c r="B36" s="217"/>
      <c r="C36" s="218"/>
      <c r="D36" s="218"/>
      <c r="E36" s="219"/>
      <c r="F36" s="235"/>
      <c r="G36" s="233"/>
      <c r="H36" s="233"/>
      <c r="I36" s="233"/>
      <c r="J36" s="233"/>
      <c r="K36" s="233"/>
      <c r="L36" s="235"/>
      <c r="M36" s="233"/>
      <c r="N36" s="233"/>
      <c r="O36" s="233"/>
      <c r="P36" s="233"/>
      <c r="Q36" s="234"/>
    </row>
    <row r="37" spans="1:17" x14ac:dyDescent="0.25">
      <c r="A37" s="3"/>
      <c r="B37" s="217"/>
      <c r="C37" s="218"/>
      <c r="D37" s="218"/>
      <c r="E37" s="219"/>
      <c r="F37" s="233"/>
      <c r="G37" s="233"/>
      <c r="H37" s="233"/>
      <c r="I37" s="233"/>
      <c r="J37" s="233"/>
      <c r="K37" s="233"/>
      <c r="L37" s="233"/>
      <c r="M37" s="233"/>
      <c r="N37" s="233"/>
      <c r="O37" s="233"/>
      <c r="P37" s="233"/>
      <c r="Q37" s="234"/>
    </row>
    <row r="38" spans="1:17" x14ac:dyDescent="0.2">
      <c r="A38" s="3"/>
      <c r="B38" s="217"/>
      <c r="C38" s="218"/>
      <c r="D38" s="218"/>
      <c r="E38" s="219"/>
      <c r="F38" s="235"/>
      <c r="G38" s="233"/>
      <c r="H38" s="233"/>
      <c r="I38" s="233"/>
      <c r="J38" s="233"/>
      <c r="K38" s="233"/>
      <c r="L38" s="235"/>
      <c r="M38" s="233"/>
      <c r="N38" s="233"/>
      <c r="O38" s="233"/>
      <c r="P38" s="233"/>
      <c r="Q38" s="234"/>
    </row>
    <row r="39" spans="1:17" x14ac:dyDescent="0.25">
      <c r="A39" s="3"/>
      <c r="B39" s="217"/>
      <c r="C39" s="218"/>
      <c r="D39" s="218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36"/>
    </row>
    <row r="40" spans="1:17" x14ac:dyDescent="0.25">
      <c r="A40" s="3"/>
      <c r="B40" s="217"/>
      <c r="C40" s="218"/>
      <c r="D40" s="218"/>
      <c r="E40" s="219"/>
      <c r="F40" s="233"/>
      <c r="G40" s="233"/>
      <c r="H40" s="233"/>
      <c r="I40" s="233"/>
      <c r="J40" s="233"/>
      <c r="K40" s="233"/>
      <c r="L40" s="233"/>
      <c r="M40" s="233"/>
      <c r="N40" s="233"/>
      <c r="O40" s="233"/>
      <c r="P40" s="233"/>
      <c r="Q40" s="234"/>
    </row>
    <row r="41" spans="1:17" x14ac:dyDescent="0.25">
      <c r="A41" s="3"/>
      <c r="B41" s="217"/>
      <c r="C41" s="218"/>
      <c r="D41" s="218"/>
      <c r="E41" s="219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4"/>
    </row>
    <row r="42" spans="1:17" x14ac:dyDescent="0.25">
      <c r="A42" s="3"/>
      <c r="B42" s="217"/>
      <c r="C42" s="218"/>
      <c r="D42" s="218"/>
      <c r="E42" s="219"/>
      <c r="F42" s="233"/>
      <c r="G42" s="233"/>
      <c r="H42" s="233"/>
      <c r="I42" s="233"/>
      <c r="J42" s="233"/>
      <c r="K42" s="233"/>
      <c r="L42" s="233"/>
      <c r="M42" s="233"/>
      <c r="N42" s="233"/>
      <c r="O42" s="233"/>
      <c r="P42" s="233"/>
      <c r="Q42" s="234"/>
    </row>
    <row r="43" spans="1:17" x14ac:dyDescent="0.25">
      <c r="A43" s="3"/>
      <c r="B43" s="217"/>
      <c r="C43" s="218"/>
      <c r="D43" s="218"/>
      <c r="E43" s="219"/>
      <c r="F43" s="233"/>
      <c r="G43" s="233"/>
      <c r="H43" s="233"/>
      <c r="I43" s="233"/>
      <c r="J43" s="233"/>
      <c r="K43" s="233"/>
      <c r="L43" s="233"/>
      <c r="M43" s="233"/>
      <c r="N43" s="233"/>
      <c r="O43" s="233"/>
      <c r="P43" s="233"/>
      <c r="Q43" s="234"/>
    </row>
    <row r="44" spans="1:17" x14ac:dyDescent="0.25">
      <c r="A44" s="3"/>
      <c r="B44" s="217"/>
      <c r="C44" s="218"/>
      <c r="D44" s="218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36"/>
    </row>
    <row r="45" spans="1:17" x14ac:dyDescent="0.25">
      <c r="A45" s="3"/>
      <c r="B45" s="217"/>
      <c r="C45" s="218"/>
      <c r="D45" s="218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36"/>
    </row>
    <row r="46" spans="1:17" x14ac:dyDescent="0.25">
      <c r="A46" s="3"/>
      <c r="B46" s="217"/>
      <c r="C46" s="218"/>
      <c r="D46" s="218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36"/>
    </row>
    <row r="47" spans="1:17" x14ac:dyDescent="0.25">
      <c r="A47" s="3"/>
      <c r="B47" s="217"/>
      <c r="C47" s="218"/>
      <c r="D47" s="218"/>
      <c r="E47" s="219"/>
      <c r="F47" s="219"/>
      <c r="G47" s="219"/>
      <c r="H47" s="219"/>
      <c r="I47" s="219"/>
      <c r="J47" s="219"/>
      <c r="K47" s="219"/>
      <c r="L47" s="219"/>
      <c r="M47" s="219"/>
      <c r="N47" s="219"/>
      <c r="O47" s="219"/>
      <c r="P47" s="219"/>
      <c r="Q47" s="236"/>
    </row>
    <row r="48" spans="1:17" x14ac:dyDescent="0.25">
      <c r="A48" s="3"/>
      <c r="B48" s="217"/>
      <c r="C48" s="218"/>
      <c r="D48" s="218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36"/>
    </row>
    <row r="49" spans="1:17" x14ac:dyDescent="0.25">
      <c r="A49" s="3"/>
      <c r="B49" s="217"/>
      <c r="C49" s="218"/>
      <c r="D49" s="218"/>
      <c r="E49" s="219"/>
      <c r="F49" s="219"/>
      <c r="G49" s="219"/>
      <c r="H49" s="219"/>
      <c r="I49" s="219"/>
      <c r="J49" s="219"/>
      <c r="K49" s="219"/>
      <c r="L49" s="219"/>
      <c r="M49" s="219"/>
      <c r="N49" s="219"/>
      <c r="O49" s="219"/>
      <c r="P49" s="219"/>
      <c r="Q49" s="236"/>
    </row>
    <row r="50" spans="1:17" x14ac:dyDescent="0.25">
      <c r="A50" s="3"/>
      <c r="B50" s="217"/>
      <c r="C50" s="218"/>
      <c r="D50" s="218"/>
      <c r="E50" s="219"/>
      <c r="F50" s="219"/>
      <c r="G50" s="219"/>
      <c r="H50" s="219"/>
      <c r="I50" s="219"/>
      <c r="J50" s="219"/>
      <c r="K50" s="219"/>
      <c r="L50" s="219"/>
      <c r="M50" s="219"/>
      <c r="N50" s="219"/>
      <c r="O50" s="219"/>
      <c r="P50" s="219"/>
      <c r="Q50" s="236"/>
    </row>
    <row r="51" spans="1:17" x14ac:dyDescent="0.25">
      <c r="A51" s="3"/>
      <c r="B51" s="217"/>
      <c r="C51" s="218"/>
      <c r="D51" s="218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36"/>
    </row>
    <row r="52" spans="1:17" x14ac:dyDescent="0.25">
      <c r="A52" s="3"/>
      <c r="B52" s="217"/>
      <c r="C52" s="218"/>
      <c r="D52" s="218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36"/>
    </row>
    <row r="53" spans="1:17" x14ac:dyDescent="0.25">
      <c r="A53" s="3"/>
      <c r="B53" s="217"/>
      <c r="C53" s="218"/>
      <c r="D53" s="218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36"/>
    </row>
    <row r="54" spans="1:17" x14ac:dyDescent="0.25">
      <c r="A54" s="3"/>
      <c r="B54" s="217"/>
      <c r="C54" s="218"/>
      <c r="D54" s="218"/>
      <c r="E54" s="219"/>
      <c r="F54" s="219"/>
      <c r="G54" s="219"/>
      <c r="H54" s="219"/>
      <c r="I54" s="219"/>
      <c r="J54" s="219"/>
      <c r="K54" s="219"/>
      <c r="L54" s="219"/>
      <c r="M54" s="219"/>
      <c r="N54" s="219"/>
      <c r="O54" s="219"/>
      <c r="P54" s="219"/>
      <c r="Q54" s="236"/>
    </row>
    <row r="55" spans="1:17" x14ac:dyDescent="0.25">
      <c r="A55" s="3"/>
      <c r="B55" s="217"/>
      <c r="C55" s="218"/>
      <c r="D55" s="218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36"/>
    </row>
    <row r="56" spans="1:17" x14ac:dyDescent="0.25">
      <c r="B56" s="217"/>
      <c r="C56" s="218"/>
      <c r="D56" s="218"/>
      <c r="E56" s="219"/>
      <c r="F56" s="219"/>
      <c r="G56" s="219"/>
      <c r="H56" s="219"/>
      <c r="I56" s="219"/>
      <c r="J56" s="219"/>
      <c r="K56" s="219"/>
      <c r="L56" s="219"/>
      <c r="M56" s="219"/>
      <c r="N56" s="219"/>
      <c r="O56" s="219"/>
      <c r="P56" s="219"/>
      <c r="Q56" s="236"/>
    </row>
    <row r="57" spans="1:17" x14ac:dyDescent="0.25">
      <c r="B57" s="217"/>
      <c r="C57" s="218"/>
      <c r="D57" s="218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36"/>
    </row>
    <row r="58" spans="1:17" x14ac:dyDescent="0.25">
      <c r="B58" s="217"/>
      <c r="C58" s="218"/>
      <c r="D58" s="218"/>
      <c r="E58" s="219"/>
      <c r="F58" s="219"/>
      <c r="G58" s="219"/>
      <c r="H58" s="219"/>
      <c r="I58" s="219"/>
      <c r="J58" s="219"/>
      <c r="K58" s="219"/>
      <c r="L58" s="219"/>
      <c r="M58" s="219"/>
      <c r="N58" s="219"/>
      <c r="O58" s="219"/>
      <c r="P58" s="219"/>
      <c r="Q58" s="236"/>
    </row>
    <row r="59" spans="1:17" x14ac:dyDescent="0.25">
      <c r="B59" s="217"/>
      <c r="C59" s="218"/>
      <c r="D59" s="218"/>
      <c r="E59" s="219"/>
      <c r="F59" s="219"/>
      <c r="G59" s="219"/>
      <c r="H59" s="219"/>
      <c r="I59" s="219"/>
      <c r="J59" s="219"/>
      <c r="K59" s="219"/>
      <c r="L59" s="219"/>
      <c r="M59" s="219"/>
      <c r="N59" s="219"/>
      <c r="O59" s="219"/>
      <c r="P59" s="219"/>
      <c r="Q59" s="236"/>
    </row>
    <row r="60" spans="1:17" x14ac:dyDescent="0.25">
      <c r="B60" s="217"/>
      <c r="C60" s="218"/>
      <c r="D60" s="218"/>
      <c r="E60" s="219"/>
      <c r="F60" s="219"/>
      <c r="G60" s="219"/>
      <c r="H60" s="219"/>
      <c r="I60" s="219"/>
      <c r="J60" s="219"/>
      <c r="K60" s="219"/>
      <c r="L60" s="219"/>
      <c r="M60" s="219"/>
      <c r="N60" s="219"/>
      <c r="O60" s="219"/>
      <c r="P60" s="219"/>
      <c r="Q60" s="236"/>
    </row>
    <row r="61" spans="1:17" x14ac:dyDescent="0.25">
      <c r="B61" s="217"/>
      <c r="C61" s="218"/>
      <c r="D61" s="218"/>
      <c r="E61" s="219"/>
      <c r="F61" s="219"/>
      <c r="G61" s="219"/>
      <c r="H61" s="219"/>
      <c r="I61" s="219"/>
      <c r="J61" s="219"/>
      <c r="K61" s="219"/>
      <c r="L61" s="219"/>
      <c r="M61" s="219"/>
      <c r="N61" s="219"/>
      <c r="O61" s="219"/>
      <c r="P61" s="219"/>
      <c r="Q61" s="236"/>
    </row>
    <row r="62" spans="1:17" x14ac:dyDescent="0.25">
      <c r="B62" s="217"/>
      <c r="C62" s="218"/>
      <c r="D62" s="218"/>
      <c r="E62" s="219"/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36"/>
    </row>
    <row r="63" spans="1:17" x14ac:dyDescent="0.25">
      <c r="B63" s="217"/>
      <c r="C63" s="218"/>
      <c r="D63" s="218"/>
      <c r="E63" s="219"/>
      <c r="F63" s="219"/>
      <c r="G63" s="219"/>
      <c r="H63" s="219"/>
      <c r="I63" s="219"/>
      <c r="J63" s="219"/>
      <c r="K63" s="219"/>
      <c r="L63" s="219"/>
      <c r="M63" s="219"/>
      <c r="N63" s="219"/>
      <c r="O63" s="219"/>
      <c r="P63" s="219"/>
      <c r="Q63" s="236"/>
    </row>
    <row r="64" spans="1:17" x14ac:dyDescent="0.25">
      <c r="B64" s="217"/>
      <c r="C64" s="218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219"/>
      <c r="O64" s="219"/>
      <c r="P64" s="219"/>
      <c r="Q64" s="236"/>
    </row>
    <row r="65" spans="2:17" x14ac:dyDescent="0.25">
      <c r="B65" s="217"/>
      <c r="C65" s="218"/>
      <c r="D65" s="218"/>
      <c r="E65" s="219"/>
      <c r="F65" s="219"/>
      <c r="G65" s="219"/>
      <c r="H65" s="219"/>
      <c r="I65" s="219"/>
      <c r="J65" s="219"/>
      <c r="K65" s="219"/>
      <c r="L65" s="219"/>
      <c r="M65" s="219"/>
      <c r="N65" s="219"/>
      <c r="O65" s="219"/>
      <c r="P65" s="219"/>
      <c r="Q65" s="236"/>
    </row>
    <row r="66" spans="2:17" x14ac:dyDescent="0.25">
      <c r="B66" s="217"/>
      <c r="C66" s="218"/>
      <c r="D66" s="218"/>
      <c r="E66" s="219"/>
      <c r="F66" s="219"/>
      <c r="G66" s="219"/>
      <c r="H66" s="219"/>
      <c r="I66" s="219"/>
      <c r="J66" s="219"/>
      <c r="K66" s="219"/>
      <c r="L66" s="219"/>
      <c r="M66" s="219"/>
      <c r="N66" s="219"/>
      <c r="O66" s="219"/>
      <c r="P66" s="219"/>
      <c r="Q66" s="236"/>
    </row>
    <row r="67" spans="2:17" x14ac:dyDescent="0.25">
      <c r="B67" s="217"/>
      <c r="C67" s="218"/>
      <c r="D67" s="218"/>
      <c r="E67" s="219"/>
      <c r="F67" s="219"/>
      <c r="G67" s="219"/>
      <c r="H67" s="219"/>
      <c r="I67" s="219"/>
      <c r="J67" s="219"/>
      <c r="K67" s="219"/>
      <c r="L67" s="219"/>
      <c r="M67" s="219"/>
      <c r="N67" s="219"/>
      <c r="O67" s="219"/>
      <c r="P67" s="219"/>
      <c r="Q67" s="236"/>
    </row>
    <row r="68" spans="2:17" x14ac:dyDescent="0.25">
      <c r="B68" s="217"/>
      <c r="C68" s="218"/>
      <c r="D68" s="218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36"/>
    </row>
    <row r="69" spans="2:17" x14ac:dyDescent="0.25">
      <c r="B69" s="217"/>
      <c r="C69" s="218"/>
      <c r="D69" s="218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36"/>
    </row>
    <row r="70" spans="2:17" x14ac:dyDescent="0.25">
      <c r="B70" s="224"/>
      <c r="C70" s="225"/>
      <c r="D70" s="225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37"/>
    </row>
  </sheetData>
  <sheetProtection algorithmName="SHA-512" hashValue="AvbBohQcpBsv2x7ZYHPHa3tNkGCFDvHlkgZW7Felc0iA6kt0p49rydmwsIxZ6/ObVSrDFUIH4/UoY000WOaW5g==" saltValue="qruB8xEhyJCwEFvelzlmmw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2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21" customFormat="1" ht="20.100000000000001" customHeight="1" x14ac:dyDescent="0.25">
      <c r="B2" s="123"/>
      <c r="C2" s="124" t="s">
        <v>100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</row>
    <row r="3" spans="1:20" s="126" customFormat="1" ht="24" customHeight="1" x14ac:dyDescent="0.25">
      <c r="B3" s="97"/>
      <c r="C3" s="106" t="s">
        <v>88</v>
      </c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S3" s="127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116" t="s">
        <v>9</v>
      </c>
      <c r="C5" s="67" t="s">
        <v>79</v>
      </c>
      <c r="D5" s="22"/>
      <c r="E5" s="8"/>
      <c r="F5" s="8"/>
      <c r="G5" s="68" t="s">
        <v>2</v>
      </c>
      <c r="H5" s="69"/>
      <c r="I5" s="69"/>
      <c r="J5" s="69"/>
      <c r="K5" s="70"/>
      <c r="L5" s="8"/>
      <c r="M5" s="68" t="s">
        <v>3</v>
      </c>
      <c r="N5" s="69"/>
      <c r="O5" s="69"/>
      <c r="P5" s="69"/>
      <c r="Q5" s="70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60" t="s">
        <v>0</v>
      </c>
      <c r="C7" s="61" t="s">
        <v>11</v>
      </c>
      <c r="D7" s="61" t="s">
        <v>7</v>
      </c>
      <c r="E7" s="62" t="s">
        <v>1</v>
      </c>
      <c r="F7" s="63"/>
      <c r="G7" s="60" t="s">
        <v>6</v>
      </c>
      <c r="H7" s="64" t="s">
        <v>4</v>
      </c>
      <c r="I7" s="64" t="s">
        <v>5</v>
      </c>
      <c r="J7" s="64" t="s">
        <v>90</v>
      </c>
      <c r="K7" s="65" t="s">
        <v>91</v>
      </c>
      <c r="L7" s="63"/>
      <c r="M7" s="60" t="s">
        <v>6</v>
      </c>
      <c r="N7" s="64" t="s">
        <v>4</v>
      </c>
      <c r="O7" s="64" t="s">
        <v>5</v>
      </c>
      <c r="P7" s="64" t="s">
        <v>90</v>
      </c>
      <c r="Q7" s="65" t="s">
        <v>91</v>
      </c>
      <c r="R7" s="17"/>
    </row>
    <row r="8" spans="1:20" x14ac:dyDescent="0.25">
      <c r="A8" s="3"/>
      <c r="B8" s="162">
        <f>IFERROR(IF(LEN(INDEX(Metrics!$B$6:$E$21,ROW($A8)-ROW($A$7),MATCH(B$7,Metrics!$B$5:$E$5,0)))=0,"",INDEX(Metrics!$B$6:$E$21,ROW($A8)-ROW($A$7),MATCH(B$7,Metrics!$B$5:$E$5,0))),"")</f>
        <v>101</v>
      </c>
      <c r="C8" s="190" t="str">
        <f>IFERROR(IF(LEN(INDEX(Metrics!$B$6:$E$21,ROW($A8)-ROW($A$7),MATCH(C$7,Metrics!$B$5:$E$5,0)))=0,"",INDEX(Metrics!$B$6:$E$21,ROW($A8)-ROW($A$7),MATCH(C$7,Metrics!$B$5:$E$5,0))),"")</f>
        <v>Recruitment</v>
      </c>
      <c r="D8" s="190" t="str">
        <f>IFERROR(IF(LEN(INDEX(Metrics!$B$6:$E$21,ROW($A8)-ROW($A$7),MATCH(D$7,Metrics!$B$5:$E$5,0)))=0,"",INDEX(Metrics!$B$6:$E$21,ROW($A8)-ROW($A$7),MATCH(D$7,Metrics!$B$5:$E$5,0))),"")</f>
        <v>Avg. Recruiting Time</v>
      </c>
      <c r="E8" s="168" t="str">
        <f>IFERROR(IF(LEN(INDEX(Metrics!$B$6:$E$21,ROW($A8)-ROW($A$7),MATCH(E$7,Metrics!$B$5:$E$5,0)))=0,"",INDEX(Metrics!$B$6:$E$21,ROW($A8)-ROW($A$7),MATCH(E$7,Metrics!$B$5:$E$5,0))),"")</f>
        <v>Days</v>
      </c>
      <c r="F8" s="55"/>
      <c r="G8" s="214">
        <f>IFERROR(IF(D8="","",IF(LEN(INDEX(PY_Actual!$F$6:$Q$21,MATCH(Monthly_Analysis!$D8,PY_Actual!$D$6:$D$21,0),MATCH(Calc!$L$11,PY_Actual!$F$5:$Q$5,0)))=0,"",INDEX(PY_Actual!$F$6:$Q$21,MATCH(Monthly_Analysis!$D8,PY_Actual!$D$6:$D$21,0),MATCH(Calc!$L$11,PY_Actual!$F$5:$Q$5,0)))),"")</f>
        <v>19.316284711388278</v>
      </c>
      <c r="H8" s="215">
        <f>IFERROR(IF(D8="","",IF(LEN(INDEX(CY_Target!$F$6:$Q$21,MATCH(Monthly_Analysis!$D8,CY_Target!$D$6:$D$21,0),MATCH(Calc!$L$10,CY_Target!$F$5:$Q$5,0)))=0,"",INDEX(CY_Target!$F$6:$Q$21,MATCH(Monthly_Analysis!$D8,CY_Target!$D$6:$D$21,0),MATCH(Calc!$L$10,CY_Target!$F$5:$Q$5,0)))),"")</f>
        <v>26.621776419264002</v>
      </c>
      <c r="I8" s="215">
        <f>IFERROR(IF(D8="","",IF(LEN(INDEX(CY_Actual!$F$6:$Q$21,MATCH(Monthly_Analysis!$D8,CY_Actual!$D$6:$D$21,0),MATCH(Calc!$L$10,CY_Actual!$F$5:$Q$5,0)))=0,"",INDEX(CY_Actual!$F$6:$Q$21,MATCH(Monthly_Analysis!$D8,CY_Actual!$D$6:$D$21,0),MATCH(Calc!$L$10,CY_Actual!$F$5:$Q$5,0)))),"")</f>
        <v>28.954349999999998</v>
      </c>
      <c r="J8" s="164">
        <f>IFERROR(IF(OR(LEN($D8)=0,LEN(G8)=0,LEN(I8)=0),"",IF(INDEX(Metrics!$F$6:$F$21,MATCH(Monthly_Analysis!$B8,Metrics!$B$6:$B$21,0))=Calc!$L$7,G8/I8*100,I8/G8*100)),100)</f>
        <v>66.712893611454859</v>
      </c>
      <c r="K8" s="165">
        <f>IFERROR(IF(OR(LEN($D8)=0,LEN(H8)=0,LEN(I8)=0),"",IF(INDEX(Metrics!$F$6:$F$21,MATCH(Monthly_Analysis!$B8,Metrics!$B$6:$B$21,0))=Calc!$L$7,H8/I8*100,I8/H8*100)),100)</f>
        <v>91.943961509286183</v>
      </c>
      <c r="L8" s="66"/>
      <c r="M8" s="214">
        <f>IFERROR(IF(B8="","",INDEX(PY_Actual_Cumulative!$F$6:$Q$21,MATCH(Monthly_Analysis!$B8,PY_Actual_Cumulative!$B$6:$B$21,0),MATCH(Calc!$L$11,PY_Actual_Cumulative!$F$5:$Q$5,0))),"")</f>
        <v>17.905187178641064</v>
      </c>
      <c r="N8" s="215">
        <f>IFERROR(IF(B8="","",INDEX(CY_Target_Cumulative!$F$6:$Q$21,MATCH(Monthly_Analysis!$B8,CY_Target_Cumulative!$B$6:$B$21,0),MATCH(Calc!$L$10,CY_Target_Cumulative!$F$5:$Q$5,0))),"")</f>
        <v>23.053258468656004</v>
      </c>
      <c r="O8" s="215">
        <f>IFERROR(IF(B8="","",INDEX(CY_Actual_Cumulative!$F$6:$Q$21,MATCH(Monthly_Analysis!$B8,CY_Actual_Cumulative!$B$6:$B$21,0),MATCH(Calc!$L$10,CY_Actual_Cumulative!$F$5:$Q$5,0))),"")</f>
        <v>28.126712499999996</v>
      </c>
      <c r="P8" s="164">
        <f>IFERROR(IF(OR(LEN($D8)=0,LEN(M8)=0,LEN(O8)=0),"",IF(INDEX(Metrics!$F$6:$F$21,MATCH(Monthly_Analysis!$B8,Metrics!$B$6:$B$21,0))=Calc!$L$7,M8/O8*100,O8/M8*100)),100)</f>
        <v>63.659011619794057</v>
      </c>
      <c r="Q8" s="165">
        <f>IFERROR(IF(OR(LEN($D8)=0,LEN(N8)=0,LEN(O8)=0),"",IF(INDEX(Metrics!$F$6:$F$21,MATCH(Monthly_Analysis!$B8,Metrics!$B$6:$B$21,0))=Calc!$L$7,N8/O8*100,O8/N8*100)),100)</f>
        <v>81.962150637604765</v>
      </c>
      <c r="S8" s="3"/>
    </row>
    <row r="9" spans="1:20" x14ac:dyDescent="0.25">
      <c r="A9" s="3"/>
      <c r="B9" s="163">
        <f>IFERROR(IF(LEN(INDEX(Metrics!$B$6:$E$21,ROW($A9)-ROW($A$7),MATCH(B$7,Metrics!$B$5:$E$5,0)))=0,"",INDEX(Metrics!$B$6:$E$21,ROW($A9)-ROW($A$7),MATCH(B$7,Metrics!$B$5:$E$5,0))),"")</f>
        <v>102</v>
      </c>
      <c r="C9" s="191" t="str">
        <f>IFERROR(IF(LEN(INDEX(Metrics!$B$6:$E$21,ROW($A9)-ROW($A$7),MATCH(C$7,Metrics!$B$5:$E$5,0)))=0,"",INDEX(Metrics!$B$6:$E$21,ROW($A9)-ROW($A$7),MATCH(C$7,Metrics!$B$5:$E$5,0))),"")</f>
        <v>Recruitment</v>
      </c>
      <c r="D9" s="191" t="str">
        <f>IFERROR(IF(LEN(INDEX(Metrics!$B$6:$E$21,ROW($A9)-ROW($A$7),MATCH(D$7,Metrics!$B$5:$E$5,0)))=0,"",INDEX(Metrics!$B$6:$E$21,ROW($A9)-ROW($A$7),MATCH(D$7,Metrics!$B$5:$E$5,0))),"")</f>
        <v>Avg. New Hires Performance</v>
      </c>
      <c r="E9" s="169" t="str">
        <f>IFERROR(IF(LEN(INDEX(Metrics!$B$6:$E$21,ROW($A9)-ROW($A$7),MATCH(E$7,Metrics!$B$5:$E$5,0)))=0,"",INDEX(Metrics!$B$6:$E$21,ROW($A9)-ROW($A$7),MATCH(E$7,Metrics!$B$5:$E$5,0))),"")</f>
        <v>#</v>
      </c>
      <c r="F9" s="55"/>
      <c r="G9" s="158">
        <f>IFERROR(IF(D9="","",IF(LEN(INDEX(PY_Actual!$F$6:$Q$21,MATCH(Monthly_Analysis!$D9,PY_Actual!$D$6:$D$21,0),MATCH(Calc!$L$11,PY_Actual!$F$5:$Q$5,0)))=0,"",INDEX(PY_Actual!$F$6:$Q$21,MATCH(Monthly_Analysis!$D9,PY_Actual!$D$6:$D$21,0),MATCH(Calc!$L$11,PY_Actual!$F$5:$Q$5,0)))),"")</f>
        <v>5.7756210960804033</v>
      </c>
      <c r="H9" s="159">
        <f>IFERROR(IF(D9="","",IF(LEN(INDEX(CY_Target!$F$6:$Q$21,MATCH(Monthly_Analysis!$D9,CY_Target!$D$6:$D$21,0),MATCH(Calc!$L$10,CY_Target!$F$5:$Q$5,0)))=0,"",INDEX(CY_Target!$F$6:$Q$21,MATCH(Monthly_Analysis!$D9,CY_Target!$D$6:$D$21,0),MATCH(Calc!$L$10,CY_Target!$F$5:$Q$5,0)))),"")</f>
        <v>9.0269160110951017</v>
      </c>
      <c r="I9" s="159">
        <f>IFERROR(IF(D9="","",IF(LEN(INDEX(CY_Actual!$F$6:$Q$21,MATCH(Monthly_Analysis!$D9,CY_Actual!$D$6:$D$21,0),MATCH(Calc!$L$10,CY_Actual!$F$5:$Q$5,0)))=0,"",INDEX(CY_Actual!$F$6:$Q$21,MATCH(Monthly_Analysis!$D9,CY_Actual!$D$6:$D$21,0),MATCH(Calc!$L$10,CY_Actual!$F$5:$Q$5,0)))),"")</f>
        <v>8.4142799999999998</v>
      </c>
      <c r="J9" s="166">
        <f>IFERROR(IF(OR(LEN($D9)=0,LEN(G9)=0,LEN(I9)=0),"",IF(INDEX(Metrics!$F$6:$F$21,MATCH(Monthly_Analysis!$B9,Metrics!$B$6:$B$21,0))=Calc!$L$7,G9/I9*100,I9/G9*100)),100)</f>
        <v>145.68614976682437</v>
      </c>
      <c r="K9" s="167">
        <f>IFERROR(IF(OR(LEN($D9)=0,LEN(H9)=0,LEN(I9)=0),"",IF(INDEX(Metrics!$F$6:$F$21,MATCH(Monthly_Analysis!$B9,Metrics!$B$6:$B$21,0))=Calc!$L$7,H9/I9*100,I9/H9*100)),100)</f>
        <v>93.213230184682089</v>
      </c>
      <c r="L9" s="66"/>
      <c r="M9" s="158">
        <f>IFERROR(IF(B9="","",INDEX(PY_Actual_Cumulative!$F$6:$Q$21,MATCH(Monthly_Analysis!$B9,PY_Actual_Cumulative!$B$6:$B$21,0),MATCH(Calc!$L$11,PY_Actual_Cumulative!$F$5:$Q$5,0))),"")</f>
        <v>5.6218312897281608</v>
      </c>
      <c r="N9" s="159">
        <f>IFERROR(IF(B9="","",INDEX(CY_Target_Cumulative!$F$6:$Q$21,MATCH(Monthly_Analysis!$B9,CY_Target_Cumulative!$B$6:$B$21,0),MATCH(Calc!$L$10,CY_Target_Cumulative!$F$5:$Q$5,0))),"")</f>
        <v>8.6687387141729744</v>
      </c>
      <c r="O9" s="159">
        <f>IFERROR(IF(B9="","",INDEX(CY_Actual_Cumulative!$F$6:$Q$21,MATCH(Monthly_Analysis!$B9,CY_Actual_Cumulative!$B$6:$B$21,0),MATCH(Calc!$L$10,CY_Actual_Cumulative!$F$5:$Q$5,0))),"")</f>
        <v>7.8149700000000006</v>
      </c>
      <c r="P9" s="166">
        <f>IFERROR(IF(OR(LEN($D9)=0,LEN(M9)=0,LEN(O9)=0),"",IF(INDEX(Metrics!$F$6:$F$21,MATCH(Monthly_Analysis!$B9,Metrics!$B$6:$B$21,0))=Calc!$L$7,M9/O9*100,O9/M9*100)),100)</f>
        <v>139.01110860937786</v>
      </c>
      <c r="Q9" s="167">
        <f>IFERROR(IF(OR(LEN($D9)=0,LEN(N9)=0,LEN(O9)=0),"",IF(INDEX(Metrics!$F$6:$F$21,MATCH(Monthly_Analysis!$B9,Metrics!$B$6:$B$21,0))=Calc!$L$7,N9/O9*100,O9/N9*100)),100)</f>
        <v>90.151177209008466</v>
      </c>
      <c r="S9" s="3"/>
    </row>
    <row r="10" spans="1:20" x14ac:dyDescent="0.25">
      <c r="A10" s="3"/>
      <c r="B10" s="163">
        <f>IFERROR(IF(LEN(INDEX(Metrics!$B$6:$E$21,ROW($A10)-ROW($A$7),MATCH(B$7,Metrics!$B$5:$E$5,0)))=0,"",INDEX(Metrics!$B$6:$E$21,ROW($A10)-ROW($A$7),MATCH(B$7,Metrics!$B$5:$E$5,0))),"")</f>
        <v>103</v>
      </c>
      <c r="C10" s="191" t="str">
        <f>IFERROR(IF(LEN(INDEX(Metrics!$B$6:$E$21,ROW($A10)-ROW($A$7),MATCH(C$7,Metrics!$B$5:$E$5,0)))=0,"",INDEX(Metrics!$B$6:$E$21,ROW($A10)-ROW($A$7),MATCH(C$7,Metrics!$B$5:$E$5,0))),"")</f>
        <v>Recruitment</v>
      </c>
      <c r="D10" s="191" t="str">
        <f>IFERROR(IF(LEN(INDEX(Metrics!$B$6:$E$21,ROW($A10)-ROW($A$7),MATCH(D$7,Metrics!$B$5:$E$5,0)))=0,"",INDEX(Metrics!$B$6:$E$21,ROW($A10)-ROW($A$7),MATCH(D$7,Metrics!$B$5:$E$5,0))),"")</f>
        <v>Avg. Length of Placement</v>
      </c>
      <c r="E10" s="169" t="str">
        <f>IFERROR(IF(LEN(INDEX(Metrics!$B$6:$E$21,ROW($A10)-ROW($A$7),MATCH(E$7,Metrics!$B$5:$E$5,0)))=0,"",INDEX(Metrics!$B$6:$E$21,ROW($A10)-ROW($A$7),MATCH(E$7,Metrics!$B$5:$E$5,0))),"")</f>
        <v>Months</v>
      </c>
      <c r="F10" s="55"/>
      <c r="G10" s="140">
        <f>IFERROR(IF(D10="","",IF(LEN(INDEX(PY_Actual!$F$6:$Q$21,MATCH(Monthly_Analysis!$D10,PY_Actual!$D$6:$D$21,0),MATCH(Calc!$L$11,PY_Actual!$F$5:$Q$5,0)))=0,"",INDEX(PY_Actual!$F$6:$Q$21,MATCH(Monthly_Analysis!$D10,PY_Actual!$D$6:$D$21,0),MATCH(Calc!$L$11,PY_Actual!$F$5:$Q$5,0)))),"")</f>
        <v>21.247042862191908</v>
      </c>
      <c r="H10" s="141">
        <f>IFERROR(IF(D10="","",IF(LEN(INDEX(CY_Target!$F$6:$Q$21,MATCH(Monthly_Analysis!$D10,CY_Target!$D$6:$D$21,0),MATCH(Calc!$L$10,CY_Target!$F$5:$Q$5,0)))=0,"",INDEX(CY_Target!$F$6:$Q$21,MATCH(Monthly_Analysis!$D10,CY_Target!$D$6:$D$21,0),MATCH(Calc!$L$10,CY_Target!$F$5:$Q$5,0)))),"")</f>
        <v>12.986175896838144</v>
      </c>
      <c r="I10" s="141">
        <f>IFERROR(IF(D10="","",IF(LEN(INDEX(CY_Actual!$F$6:$Q$21,MATCH(Monthly_Analysis!$D10,CY_Actual!$D$6:$D$21,0),MATCH(Calc!$L$10,CY_Actual!$F$5:$Q$5,0)))=0,"",INDEX(CY_Actual!$F$6:$Q$21,MATCH(Monthly_Analysis!$D10,CY_Actual!$D$6:$D$21,0),MATCH(Calc!$L$10,CY_Actual!$F$5:$Q$5,0)))),"")</f>
        <v>13.38048</v>
      </c>
      <c r="J10" s="166">
        <f>IFERROR(IF(OR(LEN($D10)=0,LEN(G10)=0,LEN(I10)=0),"",IF(INDEX(Metrics!$F$6:$F$21,MATCH(Monthly_Analysis!$B10,Metrics!$B$6:$B$21,0))=Calc!$L$7,G10/I10*100,I10/G10*100)),100)</f>
        <v>158.79133530480152</v>
      </c>
      <c r="K10" s="167">
        <f>IFERROR(IF(OR(LEN($D10)=0,LEN(H10)=0,LEN(I10)=0),"",IF(INDEX(Metrics!$F$6:$F$21,MATCH(Monthly_Analysis!$B10,Metrics!$B$6:$B$21,0))=Calc!$L$7,H10/I10*100,I10/H10*100)),100)</f>
        <v>97.053139325630653</v>
      </c>
      <c r="L10" s="66"/>
      <c r="M10" s="140">
        <f>IFERROR(IF(B10="","",INDEX(PY_Actual_Cumulative!$F$6:$Q$21,MATCH(Monthly_Analysis!$B10,PY_Actual_Cumulative!$B$6:$B$21,0),MATCH(Calc!$L$11,PY_Actual_Cumulative!$F$5:$Q$5,0))),"")</f>
        <v>20.536044879258416</v>
      </c>
      <c r="N10" s="141">
        <f>IFERROR(IF(B10="","",INDEX(CY_Target_Cumulative!$F$6:$Q$21,MATCH(Monthly_Analysis!$B10,CY_Target_Cumulative!$B$6:$B$21,0),MATCH(Calc!$L$10,CY_Target_Cumulative!$F$5:$Q$5,0))),"")</f>
        <v>12.001220451956737</v>
      </c>
      <c r="O10" s="141">
        <f>IFERROR(IF(B10="","",INDEX(CY_Actual_Cumulative!$F$6:$Q$21,MATCH(Monthly_Analysis!$B10,CY_Actual_Cumulative!$B$6:$B$21,0),MATCH(Calc!$L$10,CY_Actual_Cumulative!$F$5:$Q$5,0))),"")</f>
        <v>16.166520000000002</v>
      </c>
      <c r="P10" s="166">
        <f>IFERROR(IF(OR(LEN($D10)=0,LEN(M10)=0,LEN(O10)=0),"",IF(INDEX(Metrics!$F$6:$F$21,MATCH(Monthly_Analysis!$B10,Metrics!$B$6:$B$21,0))=Calc!$L$7,M10/O10*100,O10/M10*100)),100)</f>
        <v>127.02823414846493</v>
      </c>
      <c r="Q10" s="167">
        <f>IFERROR(IF(OR(LEN($D10)=0,LEN(N10)=0,LEN(O10)=0),"",IF(INDEX(Metrics!$F$6:$F$21,MATCH(Monthly_Analysis!$B10,Metrics!$B$6:$B$21,0))=Calc!$L$7,N10/O10*100,O10/N10*100)),100)</f>
        <v>74.235026783480521</v>
      </c>
      <c r="S10" s="3"/>
    </row>
    <row r="11" spans="1:20" x14ac:dyDescent="0.25">
      <c r="A11" s="3"/>
      <c r="B11" s="163">
        <f>IFERROR(IF(LEN(INDEX(Metrics!$B$6:$E$21,ROW($A11)-ROW($A$7),MATCH(B$7,Metrics!$B$5:$E$5,0)))=0,"",INDEX(Metrics!$B$6:$E$21,ROW($A11)-ROW($A$7),MATCH(B$7,Metrics!$B$5:$E$5,0))),"")</f>
        <v>104</v>
      </c>
      <c r="C11" s="191" t="str">
        <f>IFERROR(IF(LEN(INDEX(Metrics!$B$6:$E$21,ROW($A11)-ROW($A$7),MATCH(C$7,Metrics!$B$5:$E$5,0)))=0,"",INDEX(Metrics!$B$6:$E$21,ROW($A11)-ROW($A$7),MATCH(C$7,Metrics!$B$5:$E$5,0))),"")</f>
        <v>Recruitment</v>
      </c>
      <c r="D11" s="191" t="str">
        <f>IFERROR(IF(LEN(INDEX(Metrics!$B$6:$E$21,ROW($A11)-ROW($A$7),MATCH(D$7,Metrics!$B$5:$E$5,0)))=0,"",INDEX(Metrics!$B$6:$E$21,ROW($A11)-ROW($A$7),MATCH(D$7,Metrics!$B$5:$E$5,0))),"")</f>
        <v>Diversity</v>
      </c>
      <c r="E11" s="169" t="str">
        <f>IFERROR(IF(LEN(INDEX(Metrics!$B$6:$E$21,ROW($A11)-ROW($A$7),MATCH(E$7,Metrics!$B$5:$E$5,0)))=0,"",INDEX(Metrics!$B$6:$E$21,ROW($A11)-ROW($A$7),MATCH(E$7,Metrics!$B$5:$E$5,0))),"")</f>
        <v>%</v>
      </c>
      <c r="F11" s="55"/>
      <c r="G11" s="136">
        <f>IFERROR(IF(D11="","",IF(LEN(INDEX(PY_Actual!$F$6:$Q$21,MATCH(Monthly_Analysis!$D11,PY_Actual!$D$6:$D$21,0),MATCH(Calc!$L$11,PY_Actual!$F$5:$Q$5,0)))=0,"",INDEX(PY_Actual!$F$6:$Q$21,MATCH(Monthly_Analysis!$D11,PY_Actual!$D$6:$D$21,0),MATCH(Calc!$L$11,PY_Actual!$F$5:$Q$5,0)))),"")</f>
        <v>0.25005955414576286</v>
      </c>
      <c r="H11" s="137">
        <f>IFERROR(IF(D11="","",IF(LEN(INDEX(CY_Target!$F$6:$Q$21,MATCH(Monthly_Analysis!$D11,CY_Target!$D$6:$D$21,0),MATCH(Calc!$L$10,CY_Target!$F$5:$Q$5,0)))=0,"",INDEX(CY_Target!$F$6:$Q$21,MATCH(Monthly_Analysis!$D11,CY_Target!$D$6:$D$21,0),MATCH(Calc!$L$10,CY_Target!$F$5:$Q$5,0)))),"")</f>
        <v>0.21016744989545097</v>
      </c>
      <c r="I11" s="137">
        <f>IFERROR(IF(D11="","",IF(LEN(INDEX(CY_Actual!$F$6:$Q$21,MATCH(Monthly_Analysis!$D11,CY_Actual!$D$6:$D$21,0),MATCH(Calc!$L$10,CY_Actual!$F$5:$Q$5,0)))=0,"",INDEX(CY_Actual!$F$6:$Q$21,MATCH(Monthly_Analysis!$D11,CY_Actual!$D$6:$D$21,0),MATCH(Calc!$L$10,CY_Actual!$F$5:$Q$5,0)))),"")</f>
        <v>0.33129600000000003</v>
      </c>
      <c r="J11" s="166">
        <f>IFERROR(IF(OR(LEN($D11)=0,LEN(G11)=0,LEN(I11)=0),"",IF(INDEX(Metrics!$F$6:$F$21,MATCH(Monthly_Analysis!$B11,Metrics!$B$6:$B$21,0))=Calc!$L$7,G11/I11*100,I11/G11*100)),100)</f>
        <v>132.48683943780986</v>
      </c>
      <c r="K11" s="167">
        <f>IFERROR(IF(OR(LEN($D11)=0,LEN(H11)=0,LEN(I11)=0),"",IF(INDEX(Metrics!$F$6:$F$21,MATCH(Monthly_Analysis!$B11,Metrics!$B$6:$B$21,0))=Calc!$L$7,H11/I11*100,I11/H11*100)),100)</f>
        <v>157.63430548584245</v>
      </c>
      <c r="L11" s="66"/>
      <c r="M11" s="136">
        <f>IFERROR(IF(B11="","",INDEX(PY_Actual_Cumulative!$F$6:$Q$21,MATCH(Monthly_Analysis!$B11,PY_Actual_Cumulative!$B$6:$B$21,0),MATCH(Calc!$L$11,PY_Actual_Cumulative!$F$5:$Q$5,0))),"")</f>
        <v>0.22601419675903914</v>
      </c>
      <c r="N11" s="137">
        <f>IFERROR(IF(B11="","",INDEX(CY_Target_Cumulative!$F$6:$Q$21,MATCH(Monthly_Analysis!$B11,CY_Target_Cumulative!$B$6:$B$21,0),MATCH(Calc!$L$10,CY_Target_Cumulative!$F$5:$Q$5,0))),"")</f>
        <v>0.21895071706624042</v>
      </c>
      <c r="O11" s="137">
        <f>IFERROR(IF(B11="","",INDEX(CY_Actual_Cumulative!$F$6:$Q$21,MATCH(Monthly_Analysis!$B11,CY_Actual_Cumulative!$B$6:$B$21,0),MATCH(Calc!$L$10,CY_Actual_Cumulative!$F$5:$Q$5,0))),"")</f>
        <v>0.32459800000000005</v>
      </c>
      <c r="P11" s="166">
        <f>IFERROR(IF(OR(LEN($D11)=0,LEN(M11)=0,LEN(O11)=0),"",IF(INDEX(Metrics!$F$6:$F$21,MATCH(Monthly_Analysis!$B11,Metrics!$B$6:$B$21,0))=Calc!$L$7,M11/O11*100,O11/M11*100)),100)</f>
        <v>143.61841187616378</v>
      </c>
      <c r="Q11" s="167">
        <f>IFERROR(IF(OR(LEN($D11)=0,LEN(N11)=0,LEN(O11)=0),"",IF(INDEX(Metrics!$F$6:$F$21,MATCH(Monthly_Analysis!$B11,Metrics!$B$6:$B$21,0))=Calc!$L$7,N11/O11*100,O11/N11*100)),100)</f>
        <v>148.25162682696197</v>
      </c>
      <c r="S11" s="3"/>
    </row>
    <row r="12" spans="1:20" x14ac:dyDescent="0.25">
      <c r="A12" s="3"/>
      <c r="B12" s="163">
        <f>IFERROR(IF(LEN(INDEX(Metrics!$B$6:$E$21,ROW($A12)-ROW($A$7),MATCH(B$7,Metrics!$B$5:$E$5,0)))=0,"",INDEX(Metrics!$B$6:$E$21,ROW($A12)-ROW($A$7),MATCH(B$7,Metrics!$B$5:$E$5,0))),"")</f>
        <v>105</v>
      </c>
      <c r="C12" s="191" t="str">
        <f>IFERROR(IF(LEN(INDEX(Metrics!$B$6:$E$21,ROW($A12)-ROW($A$7),MATCH(C$7,Metrics!$B$5:$E$5,0)))=0,"",INDEX(Metrics!$B$6:$E$21,ROW($A12)-ROW($A$7),MATCH(C$7,Metrics!$B$5:$E$5,0))),"")</f>
        <v>Recruitment</v>
      </c>
      <c r="D12" s="191" t="str">
        <f>IFERROR(IF(LEN(INDEX(Metrics!$B$6:$E$21,ROW($A12)-ROW($A$7),MATCH(D$7,Metrics!$B$5:$E$5,0)))=0,"",INDEX(Metrics!$B$6:$E$21,ROW($A12)-ROW($A$7),MATCH(D$7,Metrics!$B$5:$E$5,0))),"")</f>
        <v/>
      </c>
      <c r="E12" s="169" t="str">
        <f>IFERROR(IF(LEN(INDEX(Metrics!$B$6:$E$21,ROW($A12)-ROW($A$7),MATCH(E$7,Metrics!$B$5:$E$5,0)))=0,"",INDEX(Metrics!$B$6:$E$21,ROW($A12)-ROW($A$7),MATCH(E$7,Metrics!$B$5:$E$5,0))),"")</f>
        <v/>
      </c>
      <c r="F12" s="55"/>
      <c r="G12" s="138" t="str">
        <f>IFERROR(IF(D12="","",IF(LEN(INDEX(PY_Actual!$F$6:$Q$21,MATCH(Monthly_Analysis!$D12,PY_Actual!$D$6:$D$21,0),MATCH(Calc!$L$11,PY_Actual!$F$5:$Q$5,0)))=0,"",INDEX(PY_Actual!$F$6:$Q$21,MATCH(Monthly_Analysis!$D12,PY_Actual!$D$6:$D$21,0),MATCH(Calc!$L$11,PY_Actual!$F$5:$Q$5,0)))),"")</f>
        <v/>
      </c>
      <c r="H12" s="139" t="str">
        <f>IFERROR(IF(D12="","",IF(LEN(INDEX(CY_Target!$F$6:$Q$21,MATCH(Monthly_Analysis!$D12,CY_Target!$D$6:$D$21,0),MATCH(Calc!$L$10,CY_Target!$F$5:$Q$5,0)))=0,"",INDEX(CY_Target!$F$6:$Q$21,MATCH(Monthly_Analysis!$D12,CY_Target!$D$6:$D$21,0),MATCH(Calc!$L$10,CY_Target!$F$5:$Q$5,0)))),"")</f>
        <v/>
      </c>
      <c r="I12" s="139" t="str">
        <f>IFERROR(IF(D12="","",IF(LEN(INDEX(CY_Actual!$F$6:$Q$21,MATCH(Monthly_Analysis!$D12,CY_Actual!$D$6:$D$21,0),MATCH(Calc!$L$10,CY_Actual!$F$5:$Q$5,0)))=0,"",INDEX(CY_Actual!$F$6:$Q$21,MATCH(Monthly_Analysis!$D12,CY_Actual!$D$6:$D$21,0),MATCH(Calc!$L$10,CY_Actual!$F$5:$Q$5,0)))),"")</f>
        <v/>
      </c>
      <c r="J12" s="166" t="str">
        <f>IFERROR(IF(OR(LEN($D12)=0,LEN(G12)=0,LEN(I12)=0),"",IF(INDEX(Metrics!$F$6:$F$21,MATCH(Monthly_Analysis!$B12,Metrics!$B$6:$B$21,0))=Calc!$L$7,G12/I12*100,I12/G12*100)),100)</f>
        <v/>
      </c>
      <c r="K12" s="167" t="str">
        <f>IFERROR(IF(OR(LEN($D12)=0,LEN(H12)=0,LEN(I12)=0),"",IF(INDEX(Metrics!$F$6:$F$21,MATCH(Monthly_Analysis!$B12,Metrics!$B$6:$B$21,0))=Calc!$L$7,H12/I12*100,I12/H12*100)),100)</f>
        <v/>
      </c>
      <c r="L12" s="66"/>
      <c r="M12" s="138" t="str">
        <f>IFERROR(IF(B12="","",INDEX(PY_Actual_Cumulative!$F$6:$Q$21,MATCH(Monthly_Analysis!$B12,PY_Actual_Cumulative!$B$6:$B$21,0),MATCH(Calc!$L$11,PY_Actual_Cumulative!$F$5:$Q$5,0))),"")</f>
        <v/>
      </c>
      <c r="N12" s="139" t="str">
        <f>IFERROR(IF(B12="","",INDEX(CY_Target_Cumulative!$F$6:$Q$21,MATCH(Monthly_Analysis!$B12,CY_Target_Cumulative!$B$6:$B$21,0),MATCH(Calc!$L$10,CY_Target_Cumulative!$F$5:$Q$5,0))),"")</f>
        <v/>
      </c>
      <c r="O12" s="139" t="str">
        <f>IFERROR(IF(B12="","",INDEX(CY_Actual_Cumulative!$F$6:$Q$21,MATCH(Monthly_Analysis!$B12,CY_Actual_Cumulative!$B$6:$B$21,0),MATCH(Calc!$L$10,CY_Actual_Cumulative!$F$5:$Q$5,0))),"")</f>
        <v/>
      </c>
      <c r="P12" s="166" t="str">
        <f>IFERROR(IF(OR(LEN($D12)=0,LEN(M12)=0,LEN(O12)=0),"",IF(INDEX(Metrics!$F$6:$F$21,MATCH(Monthly_Analysis!$B12,Metrics!$B$6:$B$21,0))=Calc!$L$7,M12/O12*100,O12/M12*100)),100)</f>
        <v/>
      </c>
      <c r="Q12" s="167" t="str">
        <f>IFERROR(IF(OR(LEN($D12)=0,LEN(N12)=0,LEN(O12)=0),"",IF(INDEX(Metrics!$F$6:$F$21,MATCH(Monthly_Analysis!$B12,Metrics!$B$6:$B$21,0))=Calc!$L$7,N12/O12*100,O12/N12*100)),100)</f>
        <v/>
      </c>
      <c r="S12" s="3"/>
    </row>
    <row r="13" spans="1:20" x14ac:dyDescent="0.25">
      <c r="A13" s="3"/>
      <c r="B13" s="163">
        <f>IFERROR(IF(LEN(INDEX(Metrics!$B$6:$E$21,ROW($A13)-ROW($A$7),MATCH(B$7,Metrics!$B$5:$E$5,0)))=0,"",INDEX(Metrics!$B$6:$E$21,ROW($A13)-ROW($A$7),MATCH(B$7,Metrics!$B$5:$E$5,0))),"")</f>
        <v>106</v>
      </c>
      <c r="C13" s="191" t="str">
        <f>IFERROR(IF(LEN(INDEX(Metrics!$B$6:$E$21,ROW($A13)-ROW($A$7),MATCH(C$7,Metrics!$B$5:$E$5,0)))=0,"",INDEX(Metrics!$B$6:$E$21,ROW($A13)-ROW($A$7),MATCH(C$7,Metrics!$B$5:$E$5,0))),"")</f>
        <v>Recruitment</v>
      </c>
      <c r="D13" s="191" t="str">
        <f>IFERROR(IF(LEN(INDEX(Metrics!$B$6:$E$21,ROW($A13)-ROW($A$7),MATCH(D$7,Metrics!$B$5:$E$5,0)))=0,"",INDEX(Metrics!$B$6:$E$21,ROW($A13)-ROW($A$7),MATCH(D$7,Metrics!$B$5:$E$5,0))),"")</f>
        <v/>
      </c>
      <c r="E13" s="169" t="str">
        <f>IFERROR(IF(LEN(INDEX(Metrics!$B$6:$E$21,ROW($A13)-ROW($A$7),MATCH(E$7,Metrics!$B$5:$E$5,0)))=0,"",INDEX(Metrics!$B$6:$E$21,ROW($A13)-ROW($A$7),MATCH(E$7,Metrics!$B$5:$E$5,0))),"")</f>
        <v/>
      </c>
      <c r="F13" s="55"/>
      <c r="G13" s="138" t="str">
        <f>IFERROR(IF(D13="","",IF(LEN(INDEX(PY_Actual!$F$6:$Q$21,MATCH(Monthly_Analysis!$D13,PY_Actual!$D$6:$D$21,0),MATCH(Calc!$L$11,PY_Actual!$F$5:$Q$5,0)))=0,"",INDEX(PY_Actual!$F$6:$Q$21,MATCH(Monthly_Analysis!$D13,PY_Actual!$D$6:$D$21,0),MATCH(Calc!$L$11,PY_Actual!$F$5:$Q$5,0)))),"")</f>
        <v/>
      </c>
      <c r="H13" s="139" t="str">
        <f>IFERROR(IF(D13="","",IF(LEN(INDEX(CY_Target!$F$6:$Q$21,MATCH(Monthly_Analysis!$D13,CY_Target!$D$6:$D$21,0),MATCH(Calc!$L$10,CY_Target!$F$5:$Q$5,0)))=0,"",INDEX(CY_Target!$F$6:$Q$21,MATCH(Monthly_Analysis!$D13,CY_Target!$D$6:$D$21,0),MATCH(Calc!$L$10,CY_Target!$F$5:$Q$5,0)))),"")</f>
        <v/>
      </c>
      <c r="I13" s="139" t="str">
        <f>IFERROR(IF(D13="","",IF(LEN(INDEX(CY_Actual!$F$6:$Q$21,MATCH(Monthly_Analysis!$D13,CY_Actual!$D$6:$D$21,0),MATCH(Calc!$L$10,CY_Actual!$F$5:$Q$5,0)))=0,"",INDEX(CY_Actual!$F$6:$Q$21,MATCH(Monthly_Analysis!$D13,CY_Actual!$D$6:$D$21,0),MATCH(Calc!$L$10,CY_Actual!$F$5:$Q$5,0)))),"")</f>
        <v/>
      </c>
      <c r="J13" s="166" t="str">
        <f>IFERROR(IF(OR(LEN($D13)=0,LEN(G13)=0,LEN(I13)=0),"",IF(INDEX(Metrics!$F$6:$F$21,MATCH(Monthly_Analysis!$B13,Metrics!$B$6:$B$21,0))=Calc!$L$7,G13/I13*100,I13/G13*100)),100)</f>
        <v/>
      </c>
      <c r="K13" s="167" t="str">
        <f>IFERROR(IF(OR(LEN($D13)=0,LEN(H13)=0,LEN(I13)=0),"",IF(INDEX(Metrics!$F$6:$F$21,MATCH(Monthly_Analysis!$B13,Metrics!$B$6:$B$21,0))=Calc!$L$7,H13/I13*100,I13/H13*100)),100)</f>
        <v/>
      </c>
      <c r="L13" s="66"/>
      <c r="M13" s="138" t="str">
        <f>IFERROR(IF(B13="","",INDEX(PY_Actual_Cumulative!$F$6:$Q$21,MATCH(Monthly_Analysis!$B13,PY_Actual_Cumulative!$B$6:$B$21,0),MATCH(Calc!$L$11,PY_Actual_Cumulative!$F$5:$Q$5,0))),"")</f>
        <v/>
      </c>
      <c r="N13" s="139" t="str">
        <f>IFERROR(IF(B13="","",INDEX(CY_Target_Cumulative!$F$6:$Q$21,MATCH(Monthly_Analysis!$B13,CY_Target_Cumulative!$B$6:$B$21,0),MATCH(Calc!$L$10,CY_Target_Cumulative!$F$5:$Q$5,0))),"")</f>
        <v/>
      </c>
      <c r="O13" s="139" t="str">
        <f>IFERROR(IF(B13="","",INDEX(CY_Actual_Cumulative!$F$6:$Q$21,MATCH(Monthly_Analysis!$B13,CY_Actual_Cumulative!$B$6:$B$21,0),MATCH(Calc!$L$10,CY_Actual_Cumulative!$F$5:$Q$5,0))),"")</f>
        <v/>
      </c>
      <c r="P13" s="166" t="str">
        <f>IFERROR(IF(OR(LEN($D13)=0,LEN(M13)=0,LEN(O13)=0),"",IF(INDEX(Metrics!$F$6:$F$21,MATCH(Monthly_Analysis!$B13,Metrics!$B$6:$B$21,0))=Calc!$L$7,M13/O13*100,O13/M13*100)),100)</f>
        <v/>
      </c>
      <c r="Q13" s="167" t="str">
        <f>IFERROR(IF(OR(LEN($D13)=0,LEN(N13)=0,LEN(O13)=0),"",IF(INDEX(Metrics!$F$6:$F$21,MATCH(Monthly_Analysis!$B13,Metrics!$B$6:$B$21,0))=Calc!$L$7,N13/O13*100,O13/N13*100)),100)</f>
        <v/>
      </c>
      <c r="S13" s="3"/>
    </row>
    <row r="14" spans="1:20" x14ac:dyDescent="0.25">
      <c r="A14" s="3"/>
      <c r="B14" s="163">
        <f>IFERROR(IF(LEN(INDEX(Metrics!$B$6:$E$21,ROW($A14)-ROW($A$7),MATCH(B$7,Metrics!$B$5:$E$5,0)))=0,"",INDEX(Metrics!$B$6:$E$21,ROW($A14)-ROW($A$7),MATCH(B$7,Metrics!$B$5:$E$5,0))),"")</f>
        <v>201</v>
      </c>
      <c r="C14" s="191" t="str">
        <f>IFERROR(IF(LEN(INDEX(Metrics!$B$6:$E$21,ROW($A14)-ROW($A$7),MATCH(C$7,Metrics!$B$5:$E$5,0)))=0,"",INDEX(Metrics!$B$6:$E$21,ROW($A14)-ROW($A$7),MATCH(C$7,Metrics!$B$5:$E$5,0))),"")</f>
        <v>Training &amp; Development</v>
      </c>
      <c r="D14" s="191" t="str">
        <f>IFERROR(IF(LEN(INDEX(Metrics!$B$6:$E$21,ROW($A14)-ROW($A$7),MATCH(D$7,Metrics!$B$5:$E$5,0)))=0,"",INDEX(Metrics!$B$6:$E$21,ROW($A14)-ROW($A$7),MATCH(D$7,Metrics!$B$5:$E$5,0))),"")</f>
        <v>Training Hours</v>
      </c>
      <c r="E14" s="169" t="str">
        <f>IFERROR(IF(LEN(INDEX(Metrics!$B$6:$E$21,ROW($A14)-ROW($A$7),MATCH(E$7,Metrics!$B$5:$E$5,0)))=0,"",INDEX(Metrics!$B$6:$E$21,ROW($A14)-ROW($A$7),MATCH(E$7,Metrics!$B$5:$E$5,0))),"")</f>
        <v>Hours</v>
      </c>
      <c r="F14" s="55"/>
      <c r="G14" s="158">
        <f>IFERROR(IF(D14="","",IF(LEN(INDEX(PY_Actual!$F$6:$Q$21,MATCH(Monthly_Analysis!$D14,PY_Actual!$D$6:$D$21,0),MATCH(Calc!$L$11,PY_Actual!$F$5:$Q$5,0)))=0,"",INDEX(PY_Actual!$F$6:$Q$21,MATCH(Monthly_Analysis!$D14,PY_Actual!$D$6:$D$21,0),MATCH(Calc!$L$11,PY_Actual!$F$5:$Q$5,0)))),"")</f>
        <v>22.754378523082757</v>
      </c>
      <c r="H14" s="159">
        <f>IFERROR(IF(D14="","",IF(LEN(INDEX(CY_Target!$F$6:$Q$21,MATCH(Monthly_Analysis!$D14,CY_Target!$D$6:$D$21,0),MATCH(Calc!$L$10,CY_Target!$F$5:$Q$5,0)))=0,"",INDEX(CY_Target!$F$6:$Q$21,MATCH(Monthly_Analysis!$D14,CY_Target!$D$6:$D$21,0),MATCH(Calc!$L$10,CY_Target!$F$5:$Q$5,0)))),"")</f>
        <v>57.187508380434409</v>
      </c>
      <c r="I14" s="159">
        <f>IFERROR(IF(D14="","",IF(LEN(INDEX(CY_Actual!$F$6:$Q$21,MATCH(Monthly_Analysis!$D14,CY_Actual!$D$6:$D$21,0),MATCH(Calc!$L$10,CY_Actual!$F$5:$Q$5,0)))=0,"",INDEX(CY_Actual!$F$6:$Q$21,MATCH(Monthly_Analysis!$D14,CY_Actual!$D$6:$D$21,0),MATCH(Calc!$L$10,CY_Actual!$F$5:$Q$5,0)))),"")</f>
        <v>34.006391999999998</v>
      </c>
      <c r="J14" s="166">
        <f>IFERROR(IF(OR(LEN($D14)=0,LEN(G14)=0,LEN(I14)=0),"",IF(INDEX(Metrics!$F$6:$F$21,MATCH(Monthly_Analysis!$B14,Metrics!$B$6:$B$21,0))=Calc!$L$7,G14/I14*100,I14/G14*100)),100)</f>
        <v>149.44988264787301</v>
      </c>
      <c r="K14" s="167">
        <f>IFERROR(IF(OR(LEN($D14)=0,LEN(H14)=0,LEN(I14)=0),"",IF(INDEX(Metrics!$F$6:$F$21,MATCH(Monthly_Analysis!$B14,Metrics!$B$6:$B$21,0))=Calc!$L$7,H14/I14*100,I14/H14*100)),100)</f>
        <v>59.464720466182477</v>
      </c>
      <c r="L14" s="66"/>
      <c r="M14" s="158">
        <f>IFERROR(IF(B14="","",INDEX(PY_Actual_Cumulative!$F$6:$Q$21,MATCH(Monthly_Analysis!$B14,PY_Actual_Cumulative!$B$6:$B$21,0),MATCH(Calc!$L$11,PY_Actual_Cumulative!$F$5:$Q$5,0))),"")</f>
        <v>109.23473617433396</v>
      </c>
      <c r="N14" s="159">
        <f>IFERROR(IF(B14="","",INDEX(CY_Target_Cumulative!$F$6:$Q$21,MATCH(Monthly_Analysis!$B14,CY_Target_Cumulative!$B$6:$B$21,0),MATCH(Calc!$L$10,CY_Target_Cumulative!$F$5:$Q$5,0))),"")</f>
        <v>236.68028698477355</v>
      </c>
      <c r="O14" s="159">
        <f>IFERROR(IF(B14="","",INDEX(CY_Actual_Cumulative!$F$6:$Q$21,MATCH(Monthly_Analysis!$B14,CY_Actual_Cumulative!$B$6:$B$21,0),MATCH(Calc!$L$10,CY_Actual_Cumulative!$F$5:$Q$5,0))),"")</f>
        <v>150.51019200000002</v>
      </c>
      <c r="P14" s="166">
        <f>IFERROR(IF(OR(LEN($D14)=0,LEN(M14)=0,LEN(O14)=0),"",IF(INDEX(Metrics!$F$6:$F$21,MATCH(Monthly_Analysis!$B14,Metrics!$B$6:$B$21,0))=Calc!$L$7,M14/O14*100,O14/M14*100)),100)</f>
        <v>137.78601685803699</v>
      </c>
      <c r="Q14" s="167">
        <f>IFERROR(IF(OR(LEN($D14)=0,LEN(N14)=0,LEN(O14)=0),"",IF(INDEX(Metrics!$F$6:$F$21,MATCH(Monthly_Analysis!$B14,Metrics!$B$6:$B$21,0))=Calc!$L$7,N14/O14*100,O14/N14*100)),100)</f>
        <v>63.592196003076019</v>
      </c>
      <c r="S14" s="3"/>
    </row>
    <row r="15" spans="1:20" x14ac:dyDescent="0.25">
      <c r="A15" s="3"/>
      <c r="B15" s="163">
        <f>IFERROR(IF(LEN(INDEX(Metrics!$B$6:$E$21,ROW($A15)-ROW($A$7),MATCH(B$7,Metrics!$B$5:$E$5,0)))=0,"",INDEX(Metrics!$B$6:$E$21,ROW($A15)-ROW($A$7),MATCH(B$7,Metrics!$B$5:$E$5,0))),"")</f>
        <v>202</v>
      </c>
      <c r="C15" s="191" t="str">
        <f>IFERROR(IF(LEN(INDEX(Metrics!$B$6:$E$21,ROW($A15)-ROW($A$7),MATCH(C$7,Metrics!$B$5:$E$5,0)))=0,"",INDEX(Metrics!$B$6:$E$21,ROW($A15)-ROW($A$7),MATCH(C$7,Metrics!$B$5:$E$5,0))),"")</f>
        <v>Training &amp; Development</v>
      </c>
      <c r="D15" s="191" t="str">
        <f>IFERROR(IF(LEN(INDEX(Metrics!$B$6:$E$21,ROW($A15)-ROW($A$7),MATCH(D$7,Metrics!$B$5:$E$5,0)))=0,"",INDEX(Metrics!$B$6:$E$21,ROW($A15)-ROW($A$7),MATCH(D$7,Metrics!$B$5:$E$5,0))),"")</f>
        <v>Productivity Change</v>
      </c>
      <c r="E15" s="169" t="str">
        <f>IFERROR(IF(LEN(INDEX(Metrics!$B$6:$E$21,ROW($A15)-ROW($A$7),MATCH(E$7,Metrics!$B$5:$E$5,0)))=0,"",INDEX(Metrics!$B$6:$E$21,ROW($A15)-ROW($A$7),MATCH(E$7,Metrics!$B$5:$E$5,0))),"")</f>
        <v>%</v>
      </c>
      <c r="F15" s="55"/>
      <c r="G15" s="136">
        <f>IFERROR(IF(D15="","",IF(LEN(INDEX(PY_Actual!$F$6:$Q$21,MATCH(Monthly_Analysis!$D15,PY_Actual!$D$6:$D$21,0),MATCH(Calc!$L$11,PY_Actual!$F$5:$Q$5,0)))=0,"",INDEX(PY_Actual!$F$6:$Q$21,MATCH(Monthly_Analysis!$D15,PY_Actual!$D$6:$D$21,0),MATCH(Calc!$L$11,PY_Actual!$F$5:$Q$5,0)))),"")</f>
        <v>0.14554007639136002</v>
      </c>
      <c r="H15" s="137">
        <f>IFERROR(IF(D15="","",IF(LEN(INDEX(CY_Target!$F$6:$Q$21,MATCH(Monthly_Analysis!$D15,CY_Target!$D$6:$D$21,0),MATCH(Calc!$L$10,CY_Target!$F$5:$Q$5,0)))=0,"",INDEX(CY_Target!$F$6:$Q$21,MATCH(Monthly_Analysis!$D15,CY_Target!$D$6:$D$21,0),MATCH(Calc!$L$10,CY_Target!$F$5:$Q$5,0)))),"")</f>
        <v>0.37397575895039992</v>
      </c>
      <c r="I15" s="137">
        <f>IFERROR(IF(D15="","",IF(LEN(INDEX(CY_Actual!$F$6:$Q$21,MATCH(Monthly_Analysis!$D15,CY_Actual!$D$6:$D$21,0),MATCH(Calc!$L$10,CY_Actual!$F$5:$Q$5,0)))=0,"",INDEX(CY_Actual!$F$6:$Q$21,MATCH(Monthly_Analysis!$D15,CY_Actual!$D$6:$D$21,0),MATCH(Calc!$L$10,CY_Actual!$F$5:$Q$5,0)))),"")</f>
        <v>0.25417600000000001</v>
      </c>
      <c r="J15" s="166">
        <f>IFERROR(IF(OR(LEN($D15)=0,LEN(G15)=0,LEN(I15)=0),"",IF(INDEX(Metrics!$F$6:$F$21,MATCH(Monthly_Analysis!$B15,Metrics!$B$6:$B$21,0))=Calc!$L$7,G15/I15*100,I15/G15*100)),100)</f>
        <v>174.64330533709213</v>
      </c>
      <c r="K15" s="167">
        <f>IFERROR(IF(OR(LEN($D15)=0,LEN(H15)=0,LEN(I15)=0),"",IF(INDEX(Metrics!$F$6:$F$21,MATCH(Monthly_Analysis!$B15,Metrics!$B$6:$B$21,0))=Calc!$L$7,H15/I15*100,I15/H15*100)),100)</f>
        <v>67.965902579720733</v>
      </c>
      <c r="L15" s="66"/>
      <c r="M15" s="136">
        <f>IFERROR(IF(B15="","",INDEX(PY_Actual_Cumulative!$F$6:$Q$21,MATCH(Monthly_Analysis!$B15,PY_Actual_Cumulative!$B$6:$B$21,0),MATCH(Calc!$L$11,PY_Actual_Cumulative!$F$5:$Q$5,0))),"")</f>
        <v>0.17412224216184</v>
      </c>
      <c r="N15" s="137">
        <f>IFERROR(IF(B15="","",INDEX(CY_Target_Cumulative!$F$6:$Q$21,MATCH(Monthly_Analysis!$B15,CY_Target_Cumulative!$B$6:$B$21,0),MATCH(Calc!$L$10,CY_Target_Cumulative!$F$5:$Q$5,0))),"")</f>
        <v>0.32734902305759994</v>
      </c>
      <c r="O15" s="137">
        <f>IFERROR(IF(B15="","",INDEX(CY_Actual_Cumulative!$F$6:$Q$21,MATCH(Monthly_Analysis!$B15,CY_Actual_Cumulative!$B$6:$B$21,0),MATCH(Calc!$L$10,CY_Actual_Cumulative!$F$5:$Q$5,0))),"")</f>
        <v>0.25214399999999998</v>
      </c>
      <c r="P15" s="166">
        <f>IFERROR(IF(OR(LEN($D15)=0,LEN(M15)=0,LEN(O15)=0),"",IF(INDEX(Metrics!$F$6:$F$21,MATCH(Monthly_Analysis!$B15,Metrics!$B$6:$B$21,0))=Calc!$L$7,M15/O15*100,O15/M15*100)),100)</f>
        <v>144.808610818164</v>
      </c>
      <c r="Q15" s="167">
        <f>IFERROR(IF(OR(LEN($D15)=0,LEN(N15)=0,LEN(O15)=0),"",IF(INDEX(Metrics!$F$6:$F$21,MATCH(Monthly_Analysis!$B15,Metrics!$B$6:$B$21,0))=Calc!$L$7,N15/O15*100,O15/N15*100)),100)</f>
        <v>77.026043225928007</v>
      </c>
      <c r="S15" s="3"/>
    </row>
    <row r="16" spans="1:20" x14ac:dyDescent="0.25">
      <c r="A16" s="3"/>
      <c r="B16" s="163">
        <f>IFERROR(IF(LEN(INDEX(Metrics!$B$6:$E$21,ROW($A16)-ROW($A$7),MATCH(B$7,Metrics!$B$5:$E$5,0)))=0,"",INDEX(Metrics!$B$6:$E$21,ROW($A16)-ROW($A$7),MATCH(B$7,Metrics!$B$5:$E$5,0))),"")</f>
        <v>203</v>
      </c>
      <c r="C16" s="191" t="str">
        <f>IFERROR(IF(LEN(INDEX(Metrics!$B$6:$E$21,ROW($A16)-ROW($A$7),MATCH(C$7,Metrics!$B$5:$E$5,0)))=0,"",INDEX(Metrics!$B$6:$E$21,ROW($A16)-ROW($A$7),MATCH(C$7,Metrics!$B$5:$E$5,0))),"")</f>
        <v>Training &amp; Development</v>
      </c>
      <c r="D16" s="191" t="str">
        <f>IFERROR(IF(LEN(INDEX(Metrics!$B$6:$E$21,ROW($A16)-ROW($A$7),MATCH(D$7,Metrics!$B$5:$E$5,0)))=0,"",INDEX(Metrics!$B$6:$E$21,ROW($A16)-ROW($A$7),MATCH(D$7,Metrics!$B$5:$E$5,0))),"")</f>
        <v>Employee Satisfaction</v>
      </c>
      <c r="E16" s="169" t="str">
        <f>IFERROR(IF(LEN(INDEX(Metrics!$B$6:$E$21,ROW($A16)-ROW($A$7),MATCH(E$7,Metrics!$B$5:$E$5,0)))=0,"",INDEX(Metrics!$B$6:$E$21,ROW($A16)-ROW($A$7),MATCH(E$7,Metrics!$B$5:$E$5,0))),"")</f>
        <v>#</v>
      </c>
      <c r="F16" s="55"/>
      <c r="G16" s="158">
        <f>IFERROR(IF(D16="","",IF(LEN(INDEX(PY_Actual!$F$6:$Q$21,MATCH(Monthly_Analysis!$D16,PY_Actual!$D$6:$D$21,0),MATCH(Calc!$L$11,PY_Actual!$F$5:$Q$5,0)))=0,"",INDEX(PY_Actual!$F$6:$Q$21,MATCH(Monthly_Analysis!$D16,PY_Actual!$D$6:$D$21,0),MATCH(Calc!$L$11,PY_Actual!$F$5:$Q$5,0)))),"")</f>
        <v>7.1782682765137338</v>
      </c>
      <c r="H16" s="159">
        <f>IFERROR(IF(D16="","",IF(LEN(INDEX(CY_Target!$F$6:$Q$21,MATCH(Monthly_Analysis!$D16,CY_Target!$D$6:$D$21,0),MATCH(Calc!$L$10,CY_Target!$F$5:$Q$5,0)))=0,"",INDEX(CY_Target!$F$6:$Q$21,MATCH(Monthly_Analysis!$D16,CY_Target!$D$6:$D$21,0),MATCH(Calc!$L$10,CY_Target!$F$5:$Q$5,0)))),"")</f>
        <v>9</v>
      </c>
      <c r="I16" s="159">
        <f>IFERROR(IF(D16="","",IF(LEN(INDEX(CY_Actual!$F$6:$Q$21,MATCH(Monthly_Analysis!$D16,CY_Actual!$D$6:$D$21,0),MATCH(Calc!$L$10,CY_Actual!$F$5:$Q$5,0)))=0,"",INDEX(CY_Actual!$F$6:$Q$21,MATCH(Monthly_Analysis!$D16,CY_Actual!$D$6:$D$21,0),MATCH(Calc!$L$10,CY_Actual!$F$5:$Q$5,0)))),"")</f>
        <v>9.2335464000000016</v>
      </c>
      <c r="J16" s="166">
        <f>IFERROR(IF(OR(LEN($D16)=0,LEN(G16)=0,LEN(I16)=0),"",IF(INDEX(Metrics!$F$6:$F$21,MATCH(Monthly_Analysis!$B16,Metrics!$B$6:$B$21,0))=Calc!$L$7,G16/I16*100,I16/G16*100)),100)</f>
        <v>128.6319491598112</v>
      </c>
      <c r="K16" s="167">
        <f>IFERROR(IF(OR(LEN($D16)=0,LEN(H16)=0,LEN(I16)=0),"",IF(INDEX(Metrics!$F$6:$F$21,MATCH(Monthly_Analysis!$B16,Metrics!$B$6:$B$21,0))=Calc!$L$7,H16/I16*100,I16/H16*100)),100)</f>
        <v>102.59496000000001</v>
      </c>
      <c r="L16" s="66"/>
      <c r="M16" s="158">
        <f>IFERROR(IF(B16="","",INDEX(PY_Actual_Cumulative!$F$6:$Q$21,MATCH(Monthly_Analysis!$B16,PY_Actual_Cumulative!$B$6:$B$21,0),MATCH(Calc!$L$11,PY_Actual_Cumulative!$F$5:$Q$5,0))),"")</f>
        <v>6.3312951550985126</v>
      </c>
      <c r="N16" s="159">
        <f>IFERROR(IF(B16="","",INDEX(CY_Target_Cumulative!$F$6:$Q$21,MATCH(Monthly_Analysis!$B16,CY_Target_Cumulative!$B$6:$B$21,0),MATCH(Calc!$L$10,CY_Target_Cumulative!$F$5:$Q$5,0))),"")</f>
        <v>7.8057430150622409</v>
      </c>
      <c r="O16" s="159">
        <f>IFERROR(IF(B16="","",INDEX(CY_Actual_Cumulative!$F$6:$Q$21,MATCH(Monthly_Analysis!$B16,CY_Actual_Cumulative!$B$6:$B$21,0),MATCH(Calc!$L$10,CY_Actual_Cumulative!$F$5:$Q$5,0))),"")</f>
        <v>8.8416665999999999</v>
      </c>
      <c r="P16" s="166">
        <f>IFERROR(IF(OR(LEN($D16)=0,LEN(M16)=0,LEN(O16)=0),"",IF(INDEX(Metrics!$F$6:$F$21,MATCH(Monthly_Analysis!$B16,Metrics!$B$6:$B$21,0))=Calc!$L$7,M16/O16*100,O16/M16*100)),100)</f>
        <v>139.65020400099206</v>
      </c>
      <c r="Q16" s="167">
        <f>IFERROR(IF(OR(LEN($D16)=0,LEN(N16)=0,LEN(O16)=0),"",IF(INDEX(Metrics!$F$6:$F$21,MATCH(Monthly_Analysis!$B16,Metrics!$B$6:$B$21,0))=Calc!$L$7,N16/O16*100,O16/N16*100)),100)</f>
        <v>113.27130015603643</v>
      </c>
      <c r="S16" s="3"/>
    </row>
    <row r="17" spans="1:19" x14ac:dyDescent="0.25">
      <c r="A17" s="3"/>
      <c r="B17" s="163">
        <f>IFERROR(IF(LEN(INDEX(Metrics!$B$6:$E$21,ROW($A17)-ROW($A$7),MATCH(B$7,Metrics!$B$5:$E$5,0)))=0,"",INDEX(Metrics!$B$6:$E$21,ROW($A17)-ROW($A$7),MATCH(B$7,Metrics!$B$5:$E$5,0))),"")</f>
        <v>204</v>
      </c>
      <c r="C17" s="191" t="str">
        <f>IFERROR(IF(LEN(INDEX(Metrics!$B$6:$E$21,ROW($A17)-ROW($A$7),MATCH(C$7,Metrics!$B$5:$E$5,0)))=0,"",INDEX(Metrics!$B$6:$E$21,ROW($A17)-ROW($A$7),MATCH(C$7,Metrics!$B$5:$E$5,0))),"")</f>
        <v>Training &amp; Development</v>
      </c>
      <c r="D17" s="191" t="str">
        <f>IFERROR(IF(LEN(INDEX(Metrics!$B$6:$E$21,ROW($A17)-ROW($A$7),MATCH(D$7,Metrics!$B$5:$E$5,0)))=0,"",INDEX(Metrics!$B$6:$E$21,ROW($A17)-ROW($A$7),MATCH(D$7,Metrics!$B$5:$E$5,0))),"")</f>
        <v/>
      </c>
      <c r="E17" s="169" t="str">
        <f>IFERROR(IF(LEN(INDEX(Metrics!$B$6:$E$21,ROW($A17)-ROW($A$7),MATCH(E$7,Metrics!$B$5:$E$5,0)))=0,"",INDEX(Metrics!$B$6:$E$21,ROW($A17)-ROW($A$7),MATCH(E$7,Metrics!$B$5:$E$5,0))),"")</f>
        <v/>
      </c>
      <c r="F17" s="55"/>
      <c r="G17" s="138" t="str">
        <f>IFERROR(IF(D17="","",IF(LEN(INDEX(PY_Actual!$F$6:$Q$21,MATCH(Monthly_Analysis!$D17,PY_Actual!$D$6:$D$21,0),MATCH(Calc!$L$11,PY_Actual!$F$5:$Q$5,0)))=0,"",INDEX(PY_Actual!$F$6:$Q$21,MATCH(Monthly_Analysis!$D17,PY_Actual!$D$6:$D$21,0),MATCH(Calc!$L$11,PY_Actual!$F$5:$Q$5,0)))),"")</f>
        <v/>
      </c>
      <c r="H17" s="139" t="str">
        <f>IFERROR(IF(D17="","",IF(LEN(INDEX(CY_Target!$F$6:$Q$21,MATCH(Monthly_Analysis!$D17,CY_Target!$D$6:$D$21,0),MATCH(Calc!$L$10,CY_Target!$F$5:$Q$5,0)))=0,"",INDEX(CY_Target!$F$6:$Q$21,MATCH(Monthly_Analysis!$D17,CY_Target!$D$6:$D$21,0),MATCH(Calc!$L$10,CY_Target!$F$5:$Q$5,0)))),"")</f>
        <v/>
      </c>
      <c r="I17" s="139" t="str">
        <f>IFERROR(IF(D17="","",IF(LEN(INDEX(CY_Actual!$F$6:$Q$21,MATCH(Monthly_Analysis!$D17,CY_Actual!$D$6:$D$21,0),MATCH(Calc!$L$10,CY_Actual!$F$5:$Q$5,0)))=0,"",INDEX(CY_Actual!$F$6:$Q$21,MATCH(Monthly_Analysis!$D17,CY_Actual!$D$6:$D$21,0),MATCH(Calc!$L$10,CY_Actual!$F$5:$Q$5,0)))),"")</f>
        <v/>
      </c>
      <c r="J17" s="166" t="str">
        <f>IFERROR(IF(OR(LEN($D17)=0,LEN(G17)=0,LEN(I17)=0),"",IF(INDEX(Metrics!$F$6:$F$21,MATCH(Monthly_Analysis!$B17,Metrics!$B$6:$B$21,0))=Calc!$L$7,G17/I17*100,I17/G17*100)),100)</f>
        <v/>
      </c>
      <c r="K17" s="167" t="str">
        <f>IFERROR(IF(OR(LEN($D17)=0,LEN(H17)=0,LEN(I17)=0),"",IF(INDEX(Metrics!$F$6:$F$21,MATCH(Monthly_Analysis!$B17,Metrics!$B$6:$B$21,0))=Calc!$L$7,H17/I17*100,I17/H17*100)),100)</f>
        <v/>
      </c>
      <c r="L17" s="66"/>
      <c r="M17" s="138" t="str">
        <f>IFERROR(IF(B17="","",INDEX(PY_Actual_Cumulative!$F$6:$Q$21,MATCH(Monthly_Analysis!$B17,PY_Actual_Cumulative!$B$6:$B$21,0),MATCH(Calc!$L$11,PY_Actual_Cumulative!$F$5:$Q$5,0))),"")</f>
        <v/>
      </c>
      <c r="N17" s="139" t="str">
        <f>IFERROR(IF(B17="","",INDEX(CY_Target_Cumulative!$F$6:$Q$21,MATCH(Monthly_Analysis!$B17,CY_Target_Cumulative!$B$6:$B$21,0),MATCH(Calc!$L$10,CY_Target_Cumulative!$F$5:$Q$5,0))),"")</f>
        <v/>
      </c>
      <c r="O17" s="139" t="str">
        <f>IFERROR(IF(B17="","",INDEX(CY_Actual_Cumulative!$F$6:$Q$21,MATCH(Monthly_Analysis!$B17,CY_Actual_Cumulative!$B$6:$B$21,0),MATCH(Calc!$L$10,CY_Actual_Cumulative!$F$5:$Q$5,0))),"")</f>
        <v/>
      </c>
      <c r="P17" s="166" t="str">
        <f>IFERROR(IF(OR(LEN($D17)=0,LEN(M17)=0,LEN(O17)=0),"",IF(INDEX(Metrics!$F$6:$F$21,MATCH(Monthly_Analysis!$B17,Metrics!$B$6:$B$21,0))=Calc!$L$7,M17/O17*100,O17/M17*100)),100)</f>
        <v/>
      </c>
      <c r="Q17" s="167" t="str">
        <f>IFERROR(IF(OR(LEN($D17)=0,LEN(N17)=0,LEN(O17)=0),"",IF(INDEX(Metrics!$F$6:$F$21,MATCH(Monthly_Analysis!$B17,Metrics!$B$6:$B$21,0))=Calc!$L$7,N17/O17*100,O17/N17*100)),100)</f>
        <v/>
      </c>
      <c r="S17" s="3"/>
    </row>
    <row r="18" spans="1:19" x14ac:dyDescent="0.25">
      <c r="A18" s="3"/>
      <c r="B18" s="163">
        <f>IFERROR(IF(LEN(INDEX(Metrics!$B$6:$E$21,ROW($A18)-ROW($A$7),MATCH(B$7,Metrics!$B$5:$E$5,0)))=0,"",INDEX(Metrics!$B$6:$E$21,ROW($A18)-ROW($A$7),MATCH(B$7,Metrics!$B$5:$E$5,0))),"")</f>
        <v>205</v>
      </c>
      <c r="C18" s="191" t="str">
        <f>IFERROR(IF(LEN(INDEX(Metrics!$B$6:$E$21,ROW($A18)-ROW($A$7),MATCH(C$7,Metrics!$B$5:$E$5,0)))=0,"",INDEX(Metrics!$B$6:$E$21,ROW($A18)-ROW($A$7),MATCH(C$7,Metrics!$B$5:$E$5,0))),"")</f>
        <v>Training &amp; Development</v>
      </c>
      <c r="D18" s="191" t="str">
        <f>IFERROR(IF(LEN(INDEX(Metrics!$B$6:$E$21,ROW($A18)-ROW($A$7),MATCH(D$7,Metrics!$B$5:$E$5,0)))=0,"",INDEX(Metrics!$B$6:$E$21,ROW($A18)-ROW($A$7),MATCH(D$7,Metrics!$B$5:$E$5,0))),"")</f>
        <v/>
      </c>
      <c r="E18" s="169" t="str">
        <f>IFERROR(IF(LEN(INDEX(Metrics!$B$6:$E$21,ROW($A18)-ROW($A$7),MATCH(E$7,Metrics!$B$5:$E$5,0)))=0,"",INDEX(Metrics!$B$6:$E$21,ROW($A18)-ROW($A$7),MATCH(E$7,Metrics!$B$5:$E$5,0))),"")</f>
        <v/>
      </c>
      <c r="F18" s="55"/>
      <c r="G18" s="138" t="str">
        <f>IFERROR(IF(D18="","",IF(LEN(INDEX(PY_Actual!$F$6:$Q$21,MATCH(Monthly_Analysis!$D18,PY_Actual!$D$6:$D$21,0),MATCH(Calc!$L$11,PY_Actual!$F$5:$Q$5,0)))=0,"",INDEX(PY_Actual!$F$6:$Q$21,MATCH(Monthly_Analysis!$D18,PY_Actual!$D$6:$D$21,0),MATCH(Calc!$L$11,PY_Actual!$F$5:$Q$5,0)))),"")</f>
        <v/>
      </c>
      <c r="H18" s="139" t="str">
        <f>IFERROR(IF(D18="","",IF(LEN(INDEX(CY_Target!$F$6:$Q$21,MATCH(Monthly_Analysis!$D18,CY_Target!$D$6:$D$21,0),MATCH(Calc!$L$10,CY_Target!$F$5:$Q$5,0)))=0,"",INDEX(CY_Target!$F$6:$Q$21,MATCH(Monthly_Analysis!$D18,CY_Target!$D$6:$D$21,0),MATCH(Calc!$L$10,CY_Target!$F$5:$Q$5,0)))),"")</f>
        <v/>
      </c>
      <c r="I18" s="139" t="str">
        <f>IFERROR(IF(D18="","",IF(LEN(INDEX(CY_Actual!$F$6:$Q$21,MATCH(Monthly_Analysis!$D18,CY_Actual!$D$6:$D$21,0),MATCH(Calc!$L$10,CY_Actual!$F$5:$Q$5,0)))=0,"",INDEX(CY_Actual!$F$6:$Q$21,MATCH(Monthly_Analysis!$D18,CY_Actual!$D$6:$D$21,0),MATCH(Calc!$L$10,CY_Actual!$F$5:$Q$5,0)))),"")</f>
        <v/>
      </c>
      <c r="J18" s="166" t="str">
        <f>IFERROR(IF(OR(LEN($D18)=0,LEN(G18)=0,LEN(I18)=0),"",IF(INDEX(Metrics!$F$6:$F$21,MATCH(Monthly_Analysis!$B18,Metrics!$B$6:$B$21,0))=Calc!$L$7,G18/I18*100,I18/G18*100)),100)</f>
        <v/>
      </c>
      <c r="K18" s="167" t="str">
        <f>IFERROR(IF(OR(LEN($D18)=0,LEN(H18)=0,LEN(I18)=0),"",IF(INDEX(Metrics!$F$6:$F$21,MATCH(Monthly_Analysis!$B18,Metrics!$B$6:$B$21,0))=Calc!$L$7,H18/I18*100,I18/H18*100)),100)</f>
        <v/>
      </c>
      <c r="L18" s="66"/>
      <c r="M18" s="138" t="str">
        <f>IFERROR(IF(B18="","",INDEX(PY_Actual_Cumulative!$F$6:$Q$21,MATCH(Monthly_Analysis!$B18,PY_Actual_Cumulative!$B$6:$B$21,0),MATCH(Calc!$L$11,PY_Actual_Cumulative!$F$5:$Q$5,0))),"")</f>
        <v/>
      </c>
      <c r="N18" s="139" t="str">
        <f>IFERROR(IF(B18="","",INDEX(CY_Target_Cumulative!$F$6:$Q$21,MATCH(Monthly_Analysis!$B18,CY_Target_Cumulative!$B$6:$B$21,0),MATCH(Calc!$L$10,CY_Target_Cumulative!$F$5:$Q$5,0))),"")</f>
        <v/>
      </c>
      <c r="O18" s="139" t="str">
        <f>IFERROR(IF(B18="","",INDEX(CY_Actual_Cumulative!$F$6:$Q$21,MATCH(Monthly_Analysis!$B18,CY_Actual_Cumulative!$B$6:$B$21,0),MATCH(Calc!$L$10,CY_Actual_Cumulative!$F$5:$Q$5,0))),"")</f>
        <v/>
      </c>
      <c r="P18" s="166" t="str">
        <f>IFERROR(IF(OR(LEN($D18)=0,LEN(M18)=0,LEN(O18)=0),"",IF(INDEX(Metrics!$F$6:$F$21,MATCH(Monthly_Analysis!$B18,Metrics!$B$6:$B$21,0))=Calc!$L$7,M18/O18*100,O18/M18*100)),100)</f>
        <v/>
      </c>
      <c r="Q18" s="167" t="str">
        <f>IFERROR(IF(OR(LEN($D18)=0,LEN(N18)=0,LEN(O18)=0),"",IF(INDEX(Metrics!$F$6:$F$21,MATCH(Monthly_Analysis!$B18,Metrics!$B$6:$B$21,0))=Calc!$L$7,N18/O18*100,O18/N18*100)),100)</f>
        <v/>
      </c>
      <c r="S18" s="3"/>
    </row>
    <row r="19" spans="1:19" x14ac:dyDescent="0.25">
      <c r="A19" s="3"/>
      <c r="B19" s="163">
        <f>IFERROR(IF(LEN(INDEX(Metrics!$B$6:$E$21,ROW($A19)-ROW($A$7),MATCH(B$7,Metrics!$B$5:$E$5,0)))=0,"",INDEX(Metrics!$B$6:$E$21,ROW($A19)-ROW($A$7),MATCH(B$7,Metrics!$B$5:$E$5,0))),"")</f>
        <v>301</v>
      </c>
      <c r="C19" s="191" t="str">
        <f>IFERROR(IF(LEN(INDEX(Metrics!$B$6:$E$21,ROW($A19)-ROW($A$7),MATCH(C$7,Metrics!$B$5:$E$5,0)))=0,"",INDEX(Metrics!$B$6:$E$21,ROW($A19)-ROW($A$7),MATCH(C$7,Metrics!$B$5:$E$5,0))),"")</f>
        <v>Performance &amp; Career Management</v>
      </c>
      <c r="D19" s="191" t="str">
        <f>IFERROR(IF(LEN(INDEX(Metrics!$B$6:$E$21,ROW($A19)-ROW($A$7),MATCH(D$7,Metrics!$B$5:$E$5,0)))=0,"",INDEX(Metrics!$B$6:$E$21,ROW($A19)-ROW($A$7),MATCH(D$7,Metrics!$B$5:$E$5,0))),"")</f>
        <v>Development Plan Execution</v>
      </c>
      <c r="E19" s="169" t="str">
        <f>IFERROR(IF(LEN(INDEX(Metrics!$B$6:$E$21,ROW($A19)-ROW($A$7),MATCH(E$7,Metrics!$B$5:$E$5,0)))=0,"",INDEX(Metrics!$B$6:$E$21,ROW($A19)-ROW($A$7),MATCH(E$7,Metrics!$B$5:$E$5,0))),"")</f>
        <v>%</v>
      </c>
      <c r="F19" s="55"/>
      <c r="G19" s="136">
        <f>IFERROR(IF(D19="","",IF(LEN(INDEX(PY_Actual!$F$6:$Q$21,MATCH(Monthly_Analysis!$D19,PY_Actual!$D$6:$D$21,0),MATCH(Calc!$L$11,PY_Actual!$F$5:$Q$5,0)))=0,"",INDEX(PY_Actual!$F$6:$Q$21,MATCH(Monthly_Analysis!$D19,PY_Actual!$D$6:$D$21,0),MATCH(Calc!$L$11,PY_Actual!$F$5:$Q$5,0)))),"")</f>
        <v>0.47534455850112012</v>
      </c>
      <c r="H19" s="137">
        <f>IFERROR(IF(D19="","",IF(LEN(INDEX(CY_Target!$F$6:$Q$21,MATCH(Monthly_Analysis!$D19,CY_Target!$D$6:$D$21,0),MATCH(Calc!$L$10,CY_Target!$F$5:$Q$5,0)))=0,"",INDEX(CY_Target!$F$6:$Q$21,MATCH(Monthly_Analysis!$D19,CY_Target!$D$6:$D$21,0),MATCH(Calc!$L$10,CY_Target!$F$5:$Q$5,0)))),"")</f>
        <v>0.46509360753623036</v>
      </c>
      <c r="I19" s="137">
        <f>IFERROR(IF(D19="","",IF(LEN(INDEX(CY_Actual!$F$6:$Q$21,MATCH(Monthly_Analysis!$D19,CY_Actual!$D$6:$D$21,0),MATCH(Calc!$L$10,CY_Actual!$F$5:$Q$5,0)))=0,"",INDEX(CY_Actual!$F$6:$Q$21,MATCH(Monthly_Analysis!$D19,CY_Actual!$D$6:$D$21,0),MATCH(Calc!$L$10,CY_Actual!$F$5:$Q$5,0)))),"")</f>
        <v>0.60622775999999989</v>
      </c>
      <c r="J19" s="166">
        <f>IFERROR(IF(OR(LEN($D19)=0,LEN(G19)=0,LEN(I19)=0),"",IF(INDEX(Metrics!$F$6:$F$21,MATCH(Monthly_Analysis!$B19,Metrics!$B$6:$B$21,0))=Calc!$L$7,G19/I19*100,I19/G19*100)),100)</f>
        <v>127.53438514402839</v>
      </c>
      <c r="K19" s="167">
        <f>IFERROR(IF(OR(LEN($D19)=0,LEN(H19)=0,LEN(I19)=0),"",IF(INDEX(Metrics!$F$6:$F$21,MATCH(Monthly_Analysis!$B19,Metrics!$B$6:$B$21,0))=Calc!$L$7,H19/I19*100,I19/H19*100)),100)</f>
        <v>130.3453219259255</v>
      </c>
      <c r="L19" s="66"/>
      <c r="M19" s="136">
        <f>IFERROR(IF(B19="","",INDEX(PY_Actual_Cumulative!$F$6:$Q$21,MATCH(Monthly_Analysis!$B19,PY_Actual_Cumulative!$B$6:$B$21,0),MATCH(Calc!$L$11,PY_Actual_Cumulative!$F$5:$Q$5,0))),"")</f>
        <v>0.48491085047328009</v>
      </c>
      <c r="N19" s="137">
        <f>IFERROR(IF(B19="","",INDEX(CY_Target_Cumulative!$F$6:$Q$21,MATCH(Monthly_Analysis!$B19,CY_Target_Cumulative!$B$6:$B$21,0),MATCH(Calc!$L$10,CY_Target_Cumulative!$F$5:$Q$5,0))),"")</f>
        <v>0.44375912853941762</v>
      </c>
      <c r="O19" s="137">
        <f>IFERROR(IF(B19="","",INDEX(CY_Actual_Cumulative!$F$6:$Q$21,MATCH(Monthly_Analysis!$B19,CY_Actual_Cumulative!$B$6:$B$21,0),MATCH(Calc!$L$10,CY_Actual_Cumulative!$F$5:$Q$5,0))),"")</f>
        <v>0.64346093999999998</v>
      </c>
      <c r="P19" s="166">
        <f>IFERROR(IF(OR(LEN($D19)=0,LEN(M19)=0,LEN(O19)=0),"",IF(INDEX(Metrics!$F$6:$F$21,MATCH(Monthly_Analysis!$B19,Metrics!$B$6:$B$21,0))=Calc!$L$7,M19/O19*100,O19/M19*100)),100)</f>
        <v>132.69675021129609</v>
      </c>
      <c r="Q19" s="167">
        <f>IFERROR(IF(OR(LEN($D19)=0,LEN(N19)=0,LEN(O19)=0),"",IF(INDEX(Metrics!$F$6:$F$21,MATCH(Monthly_Analysis!$B19,Metrics!$B$6:$B$21,0))=Calc!$L$7,N19/O19*100,O19/N19*100)),100)</f>
        <v>145.00229935953723</v>
      </c>
      <c r="S19" s="3"/>
    </row>
    <row r="20" spans="1:19" x14ac:dyDescent="0.25">
      <c r="A20" s="3"/>
      <c r="B20" s="163">
        <f>IFERROR(IF(LEN(INDEX(Metrics!$B$6:$E$21,ROW($A20)-ROW($A$7),MATCH(B$7,Metrics!$B$5:$E$5,0)))=0,"",INDEX(Metrics!$B$6:$E$21,ROW($A20)-ROW($A$7),MATCH(B$7,Metrics!$B$5:$E$5,0))),"")</f>
        <v>302</v>
      </c>
      <c r="C20" s="191" t="str">
        <f>IFERROR(IF(LEN(INDEX(Metrics!$B$6:$E$21,ROW($A20)-ROW($A$7),MATCH(C$7,Metrics!$B$5:$E$5,0)))=0,"",INDEX(Metrics!$B$6:$E$21,ROW($A20)-ROW($A$7),MATCH(C$7,Metrics!$B$5:$E$5,0))),"")</f>
        <v>Performance &amp; Career Management</v>
      </c>
      <c r="D20" s="191" t="str">
        <f>IFERROR(IF(LEN(INDEX(Metrics!$B$6:$E$21,ROW($A20)-ROW($A$7),MATCH(D$7,Metrics!$B$5:$E$5,0)))=0,"",INDEX(Metrics!$B$6:$E$21,ROW($A20)-ROW($A$7),MATCH(D$7,Metrics!$B$5:$E$5,0))),"")</f>
        <v>Coaching Plan Participation</v>
      </c>
      <c r="E20" s="169" t="str">
        <f>IFERROR(IF(LEN(INDEX(Metrics!$B$6:$E$21,ROW($A20)-ROW($A$7),MATCH(E$7,Metrics!$B$5:$E$5,0)))=0,"",INDEX(Metrics!$B$6:$E$21,ROW($A20)-ROW($A$7),MATCH(E$7,Metrics!$B$5:$E$5,0))),"")</f>
        <v>%</v>
      </c>
      <c r="F20" s="55"/>
      <c r="G20" s="136">
        <f>IFERROR(IF(D20="","",IF(LEN(INDEX(PY_Actual!$F$6:$Q$21,MATCH(Monthly_Analysis!$D20,PY_Actual!$D$6:$D$21,0),MATCH(Calc!$L$11,PY_Actual!$F$5:$Q$5,0)))=0,"",INDEX(PY_Actual!$F$6:$Q$21,MATCH(Monthly_Analysis!$D20,PY_Actual!$D$6:$D$21,0),MATCH(Calc!$L$11,PY_Actual!$F$5:$Q$5,0)))),"")</f>
        <v>9.3782158525440029E-2</v>
      </c>
      <c r="H20" s="137">
        <f>IFERROR(IF(D20="","",IF(LEN(INDEX(CY_Target!$F$6:$Q$21,MATCH(Monthly_Analysis!$D20,CY_Target!$D$6:$D$21,0),MATCH(Calc!$L$10,CY_Target!$F$5:$Q$5,0)))=0,"",INDEX(CY_Target!$F$6:$Q$21,MATCH(Monthly_Analysis!$D20,CY_Target!$D$6:$D$21,0),MATCH(Calc!$L$10,CY_Target!$F$5:$Q$5,0)))),"")</f>
        <v>0.29219808347204979</v>
      </c>
      <c r="I20" s="137">
        <f>IFERROR(IF(D20="","",IF(LEN(INDEX(CY_Actual!$F$6:$Q$21,MATCH(Monthly_Analysis!$D20,CY_Actual!$D$6:$D$21,0),MATCH(Calc!$L$10,CY_Actual!$F$5:$Q$5,0)))=0,"",INDEX(CY_Actual!$F$6:$Q$21,MATCH(Monthly_Analysis!$D20,CY_Actual!$D$6:$D$21,0),MATCH(Calc!$L$10,CY_Actual!$F$5:$Q$5,0)))),"")</f>
        <v>0.18825408000000002</v>
      </c>
      <c r="J20" s="166">
        <f>IFERROR(IF(OR(LEN($D20)=0,LEN(G20)=0,LEN(I20)=0),"",IF(INDEX(Metrics!$F$6:$F$21,MATCH(Monthly_Analysis!$B20,Metrics!$B$6:$B$21,0))=Calc!$L$7,G20/I20*100,I20/G20*100)),100)</f>
        <v>200.73549485314186</v>
      </c>
      <c r="K20" s="167">
        <f>IFERROR(IF(OR(LEN($D20)=0,LEN(H20)=0,LEN(I20)=0),"",IF(INDEX(Metrics!$F$6:$F$21,MATCH(Monthly_Analysis!$B20,Metrics!$B$6:$B$21,0))=Calc!$L$7,H20/I20*100,I20/H20*100)),100)</f>
        <v>64.426870211832679</v>
      </c>
      <c r="L20" s="66"/>
      <c r="M20" s="136">
        <f>IFERROR(IF(B20="","",INDEX(PY_Actual_Cumulative!$F$6:$Q$21,MATCH(Monthly_Analysis!$B20,PY_Actual_Cumulative!$B$6:$B$21,0),MATCH(Calc!$L$11,PY_Actual_Cumulative!$F$5:$Q$5,0))),"")</f>
        <v>0.10315749409056002</v>
      </c>
      <c r="N20" s="137">
        <f>IFERROR(IF(B20="","",INDEX(CY_Target_Cumulative!$F$6:$Q$21,MATCH(Monthly_Analysis!$B20,CY_Target_Cumulative!$B$6:$B$21,0),MATCH(Calc!$L$10,CY_Target_Cumulative!$F$5:$Q$5,0))),"")</f>
        <v>0.2690209755341661</v>
      </c>
      <c r="O20" s="137">
        <f>IFERROR(IF(B20="","",INDEX(CY_Actual_Cumulative!$F$6:$Q$21,MATCH(Monthly_Analysis!$B20,CY_Actual_Cumulative!$B$6:$B$21,0),MATCH(Calc!$L$10,CY_Actual_Cumulative!$F$5:$Q$5,0))),"")</f>
        <v>0.22305952000000001</v>
      </c>
      <c r="P20" s="166">
        <f>IFERROR(IF(OR(LEN($D20)=0,LEN(M20)=0,LEN(O20)=0),"",IF(INDEX(Metrics!$F$6:$F$21,MATCH(Monthly_Analysis!$B20,Metrics!$B$6:$B$21,0))=Calc!$L$7,M20/O20*100,O20/M20*100)),100)</f>
        <v>216.23200715226781</v>
      </c>
      <c r="Q20" s="167">
        <f>IFERROR(IF(OR(LEN($D20)=0,LEN(N20)=0,LEN(O20)=0),"",IF(INDEX(Metrics!$F$6:$F$21,MATCH(Monthly_Analysis!$B20,Metrics!$B$6:$B$21,0))=Calc!$L$7,N20/O20*100,O20/N20*100)),100)</f>
        <v>82.915289247276974</v>
      </c>
      <c r="S20" s="18"/>
    </row>
    <row r="21" spans="1:19" x14ac:dyDescent="0.25">
      <c r="A21" s="3"/>
      <c r="B21" s="163">
        <f>IFERROR(IF(LEN(INDEX(Metrics!$B$6:$E$21,ROW($A21)-ROW($A$7),MATCH(B$7,Metrics!$B$5:$E$5,0)))=0,"",INDEX(Metrics!$B$6:$E$21,ROW($A21)-ROW($A$7),MATCH(B$7,Metrics!$B$5:$E$5,0))),"")</f>
        <v>303</v>
      </c>
      <c r="C21" s="191" t="str">
        <f>IFERROR(IF(LEN(INDEX(Metrics!$B$6:$E$21,ROW($A21)-ROW($A$7),MATCH(C$7,Metrics!$B$5:$E$5,0)))=0,"",INDEX(Metrics!$B$6:$E$21,ROW($A21)-ROW($A$7),MATCH(C$7,Metrics!$B$5:$E$5,0))),"")</f>
        <v>Performance &amp; Career Management</v>
      </c>
      <c r="D21" s="191" t="str">
        <f>IFERROR(IF(LEN(INDEX(Metrics!$B$6:$E$21,ROW($A21)-ROW($A$7),MATCH(D$7,Metrics!$B$5:$E$5,0)))=0,"",INDEX(Metrics!$B$6:$E$21,ROW($A21)-ROW($A$7),MATCH(D$7,Metrics!$B$5:$E$5,0))),"")</f>
        <v>Avg. Time at Same Function</v>
      </c>
      <c r="E21" s="169" t="str">
        <f>IFERROR(IF(LEN(INDEX(Metrics!$B$6:$E$21,ROW($A21)-ROW($A$7),MATCH(E$7,Metrics!$B$5:$E$5,0)))=0,"",INDEX(Metrics!$B$6:$E$21,ROW($A21)-ROW($A$7),MATCH(E$7,Metrics!$B$5:$E$5,0))),"")</f>
        <v>Months</v>
      </c>
      <c r="F21" s="55"/>
      <c r="G21" s="140">
        <f>IFERROR(IF(D21="","",IF(LEN(INDEX(PY_Actual!$F$6:$Q$21,MATCH(Monthly_Analysis!$D21,PY_Actual!$D$6:$D$21,0),MATCH(Calc!$L$11,PY_Actual!$F$5:$Q$5,0)))=0,"",INDEX(PY_Actual!$F$6:$Q$21,MATCH(Monthly_Analysis!$D21,PY_Actual!$D$6:$D$21,0),MATCH(Calc!$L$11,PY_Actual!$F$5:$Q$5,0)))),"")</f>
        <v>20.27321308579171</v>
      </c>
      <c r="H21" s="141">
        <f>IFERROR(IF(D21="","",IF(LEN(INDEX(CY_Target!$F$6:$Q$21,MATCH(Monthly_Analysis!$D21,CY_Target!$D$6:$D$21,0),MATCH(Calc!$L$10,CY_Target!$F$5:$Q$5,0)))=0,"",INDEX(CY_Target!$F$6:$Q$21,MATCH(Monthly_Analysis!$D21,CY_Target!$D$6:$D$21,0),MATCH(Calc!$L$10,CY_Target!$F$5:$Q$5,0)))),"")</f>
        <v>10.158061740648192</v>
      </c>
      <c r="I21" s="141">
        <f>IFERROR(IF(D21="","",IF(LEN(INDEX(CY_Actual!$F$6:$Q$21,MATCH(Monthly_Analysis!$D21,CY_Actual!$D$6:$D$21,0),MATCH(Calc!$L$10,CY_Actual!$F$5:$Q$5,0)))=0,"",INDEX(CY_Actual!$F$6:$Q$21,MATCH(Monthly_Analysis!$D21,CY_Actual!$D$6:$D$21,0),MATCH(Calc!$L$10,CY_Actual!$F$5:$Q$5,0)))),"")</f>
        <v>16.641576000000001</v>
      </c>
      <c r="J21" s="166">
        <f>IFERROR(IF(OR(LEN($D21)=0,LEN(G21)=0,LEN(I21)=0),"",IF(INDEX(Metrics!$F$6:$F$21,MATCH(Monthly_Analysis!$B21,Metrics!$B$6:$B$21,0))=Calc!$L$7,G21/I21*100,I21/G21*100)),100)</f>
        <v>82.086524368764671</v>
      </c>
      <c r="K21" s="167">
        <f>IFERROR(IF(OR(LEN($D21)=0,LEN(H21)=0,LEN(I21)=0),"",IF(INDEX(Metrics!$F$6:$F$21,MATCH(Monthly_Analysis!$B21,Metrics!$B$6:$B$21,0))=Calc!$L$7,H21/I21*100,I21/H21*100)),100)</f>
        <v>163.82629309494718</v>
      </c>
      <c r="L21" s="66"/>
      <c r="M21" s="140">
        <f>IFERROR(IF(B21="","",INDEX(PY_Actual_Cumulative!$F$6:$Q$21,MATCH(Monthly_Analysis!$B21,PY_Actual_Cumulative!$B$6:$B$21,0),MATCH(Calc!$L$11,PY_Actual_Cumulative!$F$5:$Q$5,0))),"")</f>
        <v>21.886071346439451</v>
      </c>
      <c r="N21" s="141">
        <f>IFERROR(IF(B21="","",INDEX(CY_Target_Cumulative!$F$6:$Q$21,MATCH(Monthly_Analysis!$B21,CY_Target_Cumulative!$B$6:$B$21,0),MATCH(Calc!$L$10,CY_Target_Cumulative!$F$5:$Q$5,0))),"")</f>
        <v>9.9604671118404475</v>
      </c>
      <c r="O21" s="141">
        <f>IFERROR(IF(B21="","",INDEX(CY_Actual_Cumulative!$F$6:$Q$21,MATCH(Monthly_Analysis!$B21,CY_Actual_Cumulative!$B$6:$B$21,0),MATCH(Calc!$L$10,CY_Actual_Cumulative!$F$5:$Q$5,0))),"")</f>
        <v>17.486994000000003</v>
      </c>
      <c r="P21" s="166">
        <f>IFERROR(IF(OR(LEN($D21)=0,LEN(M21)=0,LEN(O21)=0),"",IF(INDEX(Metrics!$F$6:$F$21,MATCH(Monthly_Analysis!$B21,Metrics!$B$6:$B$21,0))=Calc!$L$7,M21/O21*100,O21/M21*100)),100)</f>
        <v>79.900105063145034</v>
      </c>
      <c r="Q21" s="167">
        <f>IFERROR(IF(OR(LEN($D21)=0,LEN(N21)=0,LEN(O21)=0),"",IF(INDEX(Metrics!$F$6:$F$21,MATCH(Monthly_Analysis!$B21,Metrics!$B$6:$B$21,0))=Calc!$L$7,N21/O21*100,O21/N21*100)),100)</f>
        <v>175.56399517862411</v>
      </c>
      <c r="S21" s="18"/>
    </row>
    <row r="22" spans="1:19" x14ac:dyDescent="0.25">
      <c r="A22" s="3"/>
      <c r="B22" s="163">
        <f>IFERROR(IF(LEN(INDEX(Metrics!$B$6:$E$21,ROW($A22)-ROW($A$7),MATCH(B$7,Metrics!$B$5:$E$5,0)))=0,"",INDEX(Metrics!$B$6:$E$21,ROW($A22)-ROW($A$7),MATCH(B$7,Metrics!$B$5:$E$5,0))),"")</f>
        <v>304</v>
      </c>
      <c r="C22" s="191" t="str">
        <f>IFERROR(IF(LEN(INDEX(Metrics!$B$6:$E$21,ROW($A22)-ROW($A$7),MATCH(C$7,Metrics!$B$5:$E$5,0)))=0,"",INDEX(Metrics!$B$6:$E$21,ROW($A22)-ROW($A$7),MATCH(C$7,Metrics!$B$5:$E$5,0))),"")</f>
        <v>Performance &amp; Career Management</v>
      </c>
      <c r="D22" s="191" t="str">
        <f>IFERROR(IF(LEN(INDEX(Metrics!$B$6:$E$21,ROW($A22)-ROW($A$7),MATCH(D$7,Metrics!$B$5:$E$5,0)))=0,"",INDEX(Metrics!$B$6:$E$21,ROW($A22)-ROW($A$7),MATCH(D$7,Metrics!$B$5:$E$5,0))),"")</f>
        <v/>
      </c>
      <c r="E22" s="169" t="str">
        <f>IFERROR(IF(LEN(INDEX(Metrics!$B$6:$E$21,ROW($A22)-ROW($A$7),MATCH(E$7,Metrics!$B$5:$E$5,0)))=0,"",INDEX(Metrics!$B$6:$E$21,ROW($A22)-ROW($A$7),MATCH(E$7,Metrics!$B$5:$E$5,0))),"")</f>
        <v/>
      </c>
      <c r="F22" s="55"/>
      <c r="G22" s="138" t="str">
        <f>IFERROR(IF(D22="","",IF(LEN(INDEX(PY_Actual!$F$6:$Q$21,MATCH(Monthly_Analysis!$D22,PY_Actual!$D$6:$D$21,0),MATCH(Calc!$L$11,PY_Actual!$F$5:$Q$5,0)))=0,"",INDEX(PY_Actual!$F$6:$Q$21,MATCH(Monthly_Analysis!$D22,PY_Actual!$D$6:$D$21,0),MATCH(Calc!$L$11,PY_Actual!$F$5:$Q$5,0)))),"")</f>
        <v/>
      </c>
      <c r="H22" s="139" t="str">
        <f>IFERROR(IF(D22="","",IF(LEN(INDEX(CY_Target!$F$6:$Q$21,MATCH(Monthly_Analysis!$D22,CY_Target!$D$6:$D$21,0),MATCH(Calc!$L$10,CY_Target!$F$5:$Q$5,0)))=0,"",INDEX(CY_Target!$F$6:$Q$21,MATCH(Monthly_Analysis!$D22,CY_Target!$D$6:$D$21,0),MATCH(Calc!$L$10,CY_Target!$F$5:$Q$5,0)))),"")</f>
        <v/>
      </c>
      <c r="I22" s="139" t="str">
        <f>IFERROR(IF(D22="","",IF(LEN(INDEX(CY_Actual!$F$6:$Q$21,MATCH(Monthly_Analysis!$D22,CY_Actual!$D$6:$D$21,0),MATCH(Calc!$L$10,CY_Actual!$F$5:$Q$5,0)))=0,"",INDEX(CY_Actual!$F$6:$Q$21,MATCH(Monthly_Analysis!$D22,CY_Actual!$D$6:$D$21,0),MATCH(Calc!$L$10,CY_Actual!$F$5:$Q$5,0)))),"")</f>
        <v/>
      </c>
      <c r="J22" s="166" t="str">
        <f>IFERROR(IF(OR(LEN($D22)=0,LEN(G22)=0,LEN(I22)=0),"",IF(INDEX(Metrics!$F$6:$F$21,MATCH(Monthly_Analysis!$B22,Metrics!$B$6:$B$21,0))=Calc!$L$7,G22/I22*100,I22/G22*100)),100)</f>
        <v/>
      </c>
      <c r="K22" s="167" t="str">
        <f>IFERROR(IF(OR(LEN($D22)=0,LEN(H22)=0,LEN(I22)=0),"",IF(INDEX(Metrics!$F$6:$F$21,MATCH(Monthly_Analysis!$B22,Metrics!$B$6:$B$21,0))=Calc!$L$7,H22/I22*100,I22/H22*100)),100)</f>
        <v/>
      </c>
      <c r="L22" s="66"/>
      <c r="M22" s="138" t="str">
        <f>IFERROR(IF(B22="","",INDEX(PY_Actual_Cumulative!$F$6:$Q$21,MATCH(Monthly_Analysis!$B22,PY_Actual_Cumulative!$B$6:$B$21,0),MATCH(Calc!$L$11,PY_Actual_Cumulative!$F$5:$Q$5,0))),"")</f>
        <v/>
      </c>
      <c r="N22" s="139" t="str">
        <f>IFERROR(IF(B22="","",INDEX(CY_Target_Cumulative!$F$6:$Q$21,MATCH(Monthly_Analysis!$B22,CY_Target_Cumulative!$B$6:$B$21,0),MATCH(Calc!$L$10,CY_Target_Cumulative!$F$5:$Q$5,0))),"")</f>
        <v/>
      </c>
      <c r="O22" s="139" t="str">
        <f>IFERROR(IF(B22="","",INDEX(CY_Actual_Cumulative!$F$6:$Q$21,MATCH(Monthly_Analysis!$B22,CY_Actual_Cumulative!$B$6:$B$21,0),MATCH(Calc!$L$10,CY_Actual_Cumulative!$F$5:$Q$5,0))),"")</f>
        <v/>
      </c>
      <c r="P22" s="166" t="str">
        <f>IFERROR(IF(OR(LEN($D22)=0,LEN(M22)=0,LEN(O22)=0),"",IF(INDEX(Metrics!$F$6:$F$21,MATCH(Monthly_Analysis!$B22,Metrics!$B$6:$B$21,0))=Calc!$L$7,M22/O22*100,O22/M22*100)),100)</f>
        <v/>
      </c>
      <c r="Q22" s="167" t="str">
        <f>IFERROR(IF(OR(LEN($D22)=0,LEN(N22)=0,LEN(O22)=0),"",IF(INDEX(Metrics!$F$6:$F$21,MATCH(Monthly_Analysis!$B22,Metrics!$B$6:$B$21,0))=Calc!$L$7,N22/O22*100,O22/N22*100)),100)</f>
        <v/>
      </c>
      <c r="S22" s="18"/>
    </row>
    <row r="23" spans="1:19" x14ac:dyDescent="0.25">
      <c r="A23" s="3"/>
      <c r="B23" s="163">
        <f>IFERROR(IF(LEN(INDEX(Metrics!$B$6:$E$21,ROW($A23)-ROW($A$7),MATCH(B$7,Metrics!$B$5:$E$5,0)))=0,"",INDEX(Metrics!$B$6:$E$21,ROW($A23)-ROW($A$7),MATCH(B$7,Metrics!$B$5:$E$5,0))),"")</f>
        <v>305</v>
      </c>
      <c r="C23" s="191" t="str">
        <f>IFERROR(IF(LEN(INDEX(Metrics!$B$6:$E$21,ROW($A23)-ROW($A$7),MATCH(C$7,Metrics!$B$5:$E$5,0)))=0,"",INDEX(Metrics!$B$6:$E$21,ROW($A23)-ROW($A$7),MATCH(C$7,Metrics!$B$5:$E$5,0))),"")</f>
        <v>Performance &amp; Career Management</v>
      </c>
      <c r="D23" s="191" t="str">
        <f>IFERROR(IF(LEN(INDEX(Metrics!$B$6:$E$21,ROW($A23)-ROW($A$7),MATCH(D$7,Metrics!$B$5:$E$5,0)))=0,"",INDEX(Metrics!$B$6:$E$21,ROW($A23)-ROW($A$7),MATCH(D$7,Metrics!$B$5:$E$5,0))),"")</f>
        <v/>
      </c>
      <c r="E23" s="169" t="str">
        <f>IFERROR(IF(LEN(INDEX(Metrics!$B$6:$E$21,ROW($A23)-ROW($A$7),MATCH(E$7,Metrics!$B$5:$E$5,0)))=0,"",INDEX(Metrics!$B$6:$E$21,ROW($A23)-ROW($A$7),MATCH(E$7,Metrics!$B$5:$E$5,0))),"")</f>
        <v/>
      </c>
      <c r="F23" s="55"/>
      <c r="G23" s="138" t="str">
        <f>IFERROR(IF(D23="","",IF(LEN(INDEX(PY_Actual!$F$6:$Q$21,MATCH(Monthly_Analysis!$D23,PY_Actual!$D$6:$D$21,0),MATCH(Calc!$L$11,PY_Actual!$F$5:$Q$5,0)))=0,"",INDEX(PY_Actual!$F$6:$Q$21,MATCH(Monthly_Analysis!$D23,PY_Actual!$D$6:$D$21,0),MATCH(Calc!$L$11,PY_Actual!$F$5:$Q$5,0)))),"")</f>
        <v/>
      </c>
      <c r="H23" s="139" t="str">
        <f>IFERROR(IF(D23="","",IF(LEN(INDEX(CY_Target!$F$6:$Q$21,MATCH(Monthly_Analysis!$D23,CY_Target!$D$6:$D$21,0),MATCH(Calc!$L$10,CY_Target!$F$5:$Q$5,0)))=0,"",INDEX(CY_Target!$F$6:$Q$21,MATCH(Monthly_Analysis!$D23,CY_Target!$D$6:$D$21,0),MATCH(Calc!$L$10,CY_Target!$F$5:$Q$5,0)))),"")</f>
        <v/>
      </c>
      <c r="I23" s="139" t="str">
        <f>IFERROR(IF(D23="","",IF(LEN(INDEX(CY_Actual!$F$6:$Q$21,MATCH(Monthly_Analysis!$D23,CY_Actual!$D$6:$D$21,0),MATCH(Calc!$L$10,CY_Actual!$F$5:$Q$5,0)))=0,"",INDEX(CY_Actual!$F$6:$Q$21,MATCH(Monthly_Analysis!$D23,CY_Actual!$D$6:$D$21,0),MATCH(Calc!$L$10,CY_Actual!$F$5:$Q$5,0)))),"")</f>
        <v/>
      </c>
      <c r="J23" s="166" t="str">
        <f>IFERROR(IF(OR(LEN($D23)=0,LEN(G23)=0,LEN(I23)=0),"",IF(INDEX(Metrics!$F$6:$F$21,MATCH(Monthly_Analysis!$B23,Metrics!$B$6:$B$21,0))=Calc!$L$7,G23/I23*100,I23/G23*100)),100)</f>
        <v/>
      </c>
      <c r="K23" s="167" t="str">
        <f>IFERROR(IF(OR(LEN($D23)=0,LEN(H23)=0,LEN(I23)=0),"",IF(INDEX(Metrics!$F$6:$F$21,MATCH(Monthly_Analysis!$B23,Metrics!$B$6:$B$21,0))=Calc!$L$7,H23/I23*100,I23/H23*100)),100)</f>
        <v/>
      </c>
      <c r="L23" s="66"/>
      <c r="M23" s="138" t="str">
        <f>IFERROR(IF(B23="","",INDEX(PY_Actual_Cumulative!$F$6:$Q$21,MATCH(Monthly_Analysis!$B23,PY_Actual_Cumulative!$B$6:$B$21,0),MATCH(Calc!$L$11,PY_Actual_Cumulative!$F$5:$Q$5,0))),"")</f>
        <v/>
      </c>
      <c r="N23" s="139" t="str">
        <f>IFERROR(IF(B23="","",INDEX(CY_Target_Cumulative!$F$6:$Q$21,MATCH(Monthly_Analysis!$B23,CY_Target_Cumulative!$B$6:$B$21,0),MATCH(Calc!$L$10,CY_Target_Cumulative!$F$5:$Q$5,0))),"")</f>
        <v/>
      </c>
      <c r="O23" s="139" t="str">
        <f>IFERROR(IF(B23="","",INDEX(CY_Actual_Cumulative!$F$6:$Q$21,MATCH(Monthly_Analysis!$B23,CY_Actual_Cumulative!$B$6:$B$21,0),MATCH(Calc!$L$10,CY_Actual_Cumulative!$F$5:$Q$5,0))),"")</f>
        <v/>
      </c>
      <c r="P23" s="166" t="str">
        <f>IFERROR(IF(OR(LEN($D23)=0,LEN(M23)=0,LEN(O23)=0),"",IF(INDEX(Metrics!$F$6:$F$21,MATCH(Monthly_Analysis!$B23,Metrics!$B$6:$B$21,0))=Calc!$L$7,M23/O23*100,O23/M23*100)),100)</f>
        <v/>
      </c>
      <c r="Q23" s="167" t="str">
        <f>IFERROR(IF(OR(LEN($D23)=0,LEN(N23)=0,LEN(O23)=0),"",IF(INDEX(Metrics!$F$6:$F$21,MATCH(Monthly_Analysis!$B23,Metrics!$B$6:$B$21,0))=Calc!$L$7,N23/O23*100,O23/N23*100)),100)</f>
        <v/>
      </c>
      <c r="S23" s="18"/>
    </row>
    <row r="24" spans="1:19" x14ac:dyDescent="0.25">
      <c r="A24" s="3"/>
      <c r="B24" s="217">
        <v>401</v>
      </c>
      <c r="C24" s="218" t="s">
        <v>127</v>
      </c>
      <c r="D24" s="218" t="s">
        <v>128</v>
      </c>
      <c r="E24" s="238" t="s">
        <v>8</v>
      </c>
      <c r="F24" s="241"/>
      <c r="G24" s="244"/>
      <c r="H24" s="245"/>
      <c r="I24" s="245"/>
      <c r="J24" s="250"/>
      <c r="K24" s="250"/>
      <c r="L24" s="241"/>
      <c r="M24" s="245"/>
      <c r="N24" s="245"/>
      <c r="O24" s="245"/>
      <c r="P24" s="250"/>
      <c r="Q24" s="253"/>
      <c r="S24" s="18"/>
    </row>
    <row r="25" spans="1:19" x14ac:dyDescent="0.25">
      <c r="A25" s="3"/>
      <c r="B25" s="217">
        <v>402</v>
      </c>
      <c r="C25" s="218" t="s">
        <v>127</v>
      </c>
      <c r="D25" s="218" t="s">
        <v>130</v>
      </c>
      <c r="E25" s="238" t="s">
        <v>14</v>
      </c>
      <c r="F25" s="241"/>
      <c r="G25" s="244"/>
      <c r="H25" s="245"/>
      <c r="I25" s="245"/>
      <c r="J25" s="250"/>
      <c r="K25" s="250"/>
      <c r="L25" s="241"/>
      <c r="M25" s="245"/>
      <c r="N25" s="245"/>
      <c r="O25" s="245"/>
      <c r="P25" s="250"/>
      <c r="Q25" s="253"/>
      <c r="S25" s="18"/>
    </row>
    <row r="26" spans="1:19" x14ac:dyDescent="0.25">
      <c r="A26" s="3"/>
      <c r="B26" s="217">
        <v>403</v>
      </c>
      <c r="C26" s="218" t="s">
        <v>127</v>
      </c>
      <c r="D26" s="218" t="s">
        <v>132</v>
      </c>
      <c r="E26" s="238" t="s">
        <v>105</v>
      </c>
      <c r="F26" s="241"/>
      <c r="G26" s="244"/>
      <c r="H26" s="245"/>
      <c r="I26" s="245"/>
      <c r="J26" s="250"/>
      <c r="K26" s="250"/>
      <c r="L26" s="241"/>
      <c r="M26" s="245"/>
      <c r="N26" s="245"/>
      <c r="O26" s="245"/>
      <c r="P26" s="250"/>
      <c r="Q26" s="253"/>
      <c r="S26" s="18"/>
    </row>
    <row r="27" spans="1:19" x14ac:dyDescent="0.25">
      <c r="A27" s="3"/>
      <c r="B27" s="217">
        <v>404</v>
      </c>
      <c r="C27" s="218" t="s">
        <v>127</v>
      </c>
      <c r="D27" s="218" t="s">
        <v>134</v>
      </c>
      <c r="E27" s="238" t="s">
        <v>13</v>
      </c>
      <c r="F27" s="241"/>
      <c r="G27" s="244"/>
      <c r="H27" s="245"/>
      <c r="I27" s="245"/>
      <c r="J27" s="250"/>
      <c r="K27" s="250"/>
      <c r="L27" s="241"/>
      <c r="M27" s="245"/>
      <c r="N27" s="245"/>
      <c r="O27" s="245"/>
      <c r="P27" s="250"/>
      <c r="Q27" s="253"/>
      <c r="S27" s="18"/>
    </row>
    <row r="28" spans="1:19" x14ac:dyDescent="0.2">
      <c r="A28" s="3"/>
      <c r="B28" s="217">
        <v>405</v>
      </c>
      <c r="C28" s="218" t="s">
        <v>127</v>
      </c>
      <c r="D28" s="218" t="s">
        <v>136</v>
      </c>
      <c r="E28" s="238" t="s">
        <v>8</v>
      </c>
      <c r="F28" s="242"/>
      <c r="G28" s="244"/>
      <c r="H28" s="245"/>
      <c r="I28" s="245"/>
      <c r="J28" s="250"/>
      <c r="K28" s="250"/>
      <c r="L28" s="242"/>
      <c r="M28" s="245"/>
      <c r="N28" s="245"/>
      <c r="O28" s="245"/>
      <c r="P28" s="250"/>
      <c r="Q28" s="253"/>
      <c r="S28" s="18"/>
    </row>
    <row r="29" spans="1:19" x14ac:dyDescent="0.25">
      <c r="A29" s="3"/>
      <c r="B29" s="217">
        <v>406</v>
      </c>
      <c r="C29" s="218" t="s">
        <v>127</v>
      </c>
      <c r="D29" s="218" t="s">
        <v>138</v>
      </c>
      <c r="E29" s="238" t="s">
        <v>14</v>
      </c>
      <c r="F29" s="241"/>
      <c r="G29" s="244"/>
      <c r="H29" s="245"/>
      <c r="I29" s="245"/>
      <c r="J29" s="250"/>
      <c r="K29" s="250"/>
      <c r="L29" s="241"/>
      <c r="M29" s="245"/>
      <c r="N29" s="245"/>
      <c r="O29" s="245"/>
      <c r="P29" s="250"/>
      <c r="Q29" s="253"/>
      <c r="S29" s="18"/>
    </row>
    <row r="30" spans="1:19" x14ac:dyDescent="0.25">
      <c r="A30" s="3"/>
      <c r="B30" s="217">
        <v>407</v>
      </c>
      <c r="C30" s="218" t="s">
        <v>127</v>
      </c>
      <c r="D30" s="218" t="s">
        <v>140</v>
      </c>
      <c r="E30" s="238" t="s">
        <v>105</v>
      </c>
      <c r="F30" s="241"/>
      <c r="G30" s="244"/>
      <c r="H30" s="245"/>
      <c r="I30" s="245"/>
      <c r="J30" s="250"/>
      <c r="K30" s="250"/>
      <c r="L30" s="241"/>
      <c r="M30" s="245"/>
      <c r="N30" s="245"/>
      <c r="O30" s="245"/>
      <c r="P30" s="250"/>
      <c r="Q30" s="253"/>
      <c r="S30" s="18"/>
    </row>
    <row r="31" spans="1:19" x14ac:dyDescent="0.2">
      <c r="A31" s="3"/>
      <c r="B31" s="217">
        <v>408</v>
      </c>
      <c r="C31" s="218" t="s">
        <v>127</v>
      </c>
      <c r="D31" s="221" t="s">
        <v>150</v>
      </c>
      <c r="E31" s="239" t="s">
        <v>150</v>
      </c>
      <c r="F31" s="242"/>
      <c r="G31" s="244"/>
      <c r="H31" s="245"/>
      <c r="I31" s="245"/>
      <c r="J31" s="250"/>
      <c r="K31" s="250"/>
      <c r="L31" s="242"/>
      <c r="M31" s="245"/>
      <c r="N31" s="245"/>
      <c r="O31" s="245"/>
      <c r="P31" s="250"/>
      <c r="Q31" s="253"/>
      <c r="S31" s="18"/>
    </row>
    <row r="32" spans="1:19" x14ac:dyDescent="0.25">
      <c r="A32" s="3"/>
      <c r="B32" s="217">
        <v>409</v>
      </c>
      <c r="C32" s="218" t="s">
        <v>127</v>
      </c>
      <c r="D32" s="218" t="s">
        <v>150</v>
      </c>
      <c r="E32" s="238" t="s">
        <v>150</v>
      </c>
      <c r="F32" s="243"/>
      <c r="G32" s="246"/>
      <c r="H32" s="247"/>
      <c r="I32" s="247"/>
      <c r="J32" s="251"/>
      <c r="K32" s="251"/>
      <c r="L32" s="243"/>
      <c r="M32" s="245"/>
      <c r="N32" s="245"/>
      <c r="O32" s="245"/>
      <c r="P32" s="250"/>
      <c r="Q32" s="253"/>
      <c r="S32" s="18"/>
    </row>
    <row r="33" spans="1:19" x14ac:dyDescent="0.25">
      <c r="A33" s="3"/>
      <c r="B33" s="217">
        <v>501</v>
      </c>
      <c r="C33" s="218" t="s">
        <v>142</v>
      </c>
      <c r="D33" s="218" t="s">
        <v>143</v>
      </c>
      <c r="E33" s="238" t="s">
        <v>8</v>
      </c>
      <c r="F33" s="241"/>
      <c r="G33" s="244"/>
      <c r="H33" s="245"/>
      <c r="I33" s="245"/>
      <c r="J33" s="250"/>
      <c r="K33" s="250"/>
      <c r="L33" s="241"/>
      <c r="M33" s="245"/>
      <c r="N33" s="245"/>
      <c r="O33" s="245"/>
      <c r="P33" s="250"/>
      <c r="Q33" s="253"/>
      <c r="S33" s="18"/>
    </row>
    <row r="34" spans="1:19" x14ac:dyDescent="0.25">
      <c r="A34" s="3"/>
      <c r="B34" s="217">
        <v>502</v>
      </c>
      <c r="C34" s="218" t="s">
        <v>142</v>
      </c>
      <c r="D34" s="218" t="s">
        <v>145</v>
      </c>
      <c r="E34" s="238" t="s">
        <v>8</v>
      </c>
      <c r="F34" s="241"/>
      <c r="G34" s="244"/>
      <c r="H34" s="245"/>
      <c r="I34" s="245"/>
      <c r="J34" s="250"/>
      <c r="K34" s="250"/>
      <c r="L34" s="241"/>
      <c r="M34" s="245"/>
      <c r="N34" s="245"/>
      <c r="O34" s="245"/>
      <c r="P34" s="250"/>
      <c r="Q34" s="253"/>
      <c r="S34" s="18"/>
    </row>
    <row r="35" spans="1:19" x14ac:dyDescent="0.25">
      <c r="A35" s="3"/>
      <c r="B35" s="217">
        <v>503</v>
      </c>
      <c r="C35" s="218" t="s">
        <v>142</v>
      </c>
      <c r="D35" s="218" t="s">
        <v>147</v>
      </c>
      <c r="E35" s="238" t="s">
        <v>14</v>
      </c>
      <c r="F35" s="241"/>
      <c r="G35" s="244"/>
      <c r="H35" s="245"/>
      <c r="I35" s="245"/>
      <c r="J35" s="250"/>
      <c r="K35" s="250"/>
      <c r="L35" s="241"/>
      <c r="M35" s="245"/>
      <c r="N35" s="245"/>
      <c r="O35" s="245"/>
      <c r="P35" s="250"/>
      <c r="Q35" s="253"/>
      <c r="S35" s="18"/>
    </row>
    <row r="36" spans="1:19" x14ac:dyDescent="0.25">
      <c r="A36" s="3"/>
      <c r="B36" s="217">
        <v>504</v>
      </c>
      <c r="C36" s="218" t="s">
        <v>142</v>
      </c>
      <c r="D36" s="218" t="s">
        <v>150</v>
      </c>
      <c r="E36" s="238" t="s">
        <v>150</v>
      </c>
      <c r="F36" s="241"/>
      <c r="G36" s="244"/>
      <c r="H36" s="245"/>
      <c r="I36" s="245"/>
      <c r="J36" s="250"/>
      <c r="K36" s="250"/>
      <c r="L36" s="241"/>
      <c r="M36" s="245"/>
      <c r="N36" s="245"/>
      <c r="O36" s="245"/>
      <c r="P36" s="250"/>
      <c r="Q36" s="253"/>
      <c r="S36" s="18"/>
    </row>
    <row r="37" spans="1:19" x14ac:dyDescent="0.25">
      <c r="A37" s="3"/>
      <c r="B37" s="217">
        <v>505</v>
      </c>
      <c r="C37" s="218" t="s">
        <v>142</v>
      </c>
      <c r="D37" s="218" t="s">
        <v>150</v>
      </c>
      <c r="E37" s="238" t="s">
        <v>150</v>
      </c>
      <c r="F37" s="241"/>
      <c r="G37" s="244"/>
      <c r="H37" s="245"/>
      <c r="I37" s="245"/>
      <c r="J37" s="250"/>
      <c r="K37" s="250"/>
      <c r="L37" s="241"/>
      <c r="M37" s="245"/>
      <c r="N37" s="245"/>
      <c r="O37" s="245"/>
      <c r="P37" s="250"/>
      <c r="Q37" s="253"/>
      <c r="S37" s="18"/>
    </row>
    <row r="38" spans="1:19" x14ac:dyDescent="0.2">
      <c r="A38" s="3"/>
      <c r="B38" s="217"/>
      <c r="C38" s="218"/>
      <c r="D38" s="218"/>
      <c r="E38" s="238"/>
      <c r="F38" s="242"/>
      <c r="G38" s="244"/>
      <c r="H38" s="245"/>
      <c r="I38" s="245"/>
      <c r="J38" s="250"/>
      <c r="K38" s="250"/>
      <c r="L38" s="242"/>
      <c r="M38" s="245"/>
      <c r="N38" s="245"/>
      <c r="O38" s="245"/>
      <c r="P38" s="250"/>
      <c r="Q38" s="253"/>
      <c r="S38" s="18"/>
    </row>
    <row r="39" spans="1:19" x14ac:dyDescent="0.25">
      <c r="A39" s="3"/>
      <c r="B39" s="217"/>
      <c r="C39" s="218"/>
      <c r="D39" s="218"/>
      <c r="E39" s="238"/>
      <c r="F39" s="241"/>
      <c r="G39" s="244"/>
      <c r="H39" s="245"/>
      <c r="I39" s="245"/>
      <c r="J39" s="250"/>
      <c r="K39" s="250"/>
      <c r="L39" s="241"/>
      <c r="M39" s="245"/>
      <c r="N39" s="245"/>
      <c r="O39" s="245"/>
      <c r="P39" s="250"/>
      <c r="Q39" s="253"/>
      <c r="S39" s="18"/>
    </row>
    <row r="40" spans="1:19" x14ac:dyDescent="0.2">
      <c r="A40" s="3"/>
      <c r="B40" s="217"/>
      <c r="C40" s="218"/>
      <c r="D40" s="218"/>
      <c r="E40" s="238"/>
      <c r="F40" s="242"/>
      <c r="G40" s="244"/>
      <c r="H40" s="245"/>
      <c r="I40" s="245"/>
      <c r="J40" s="250"/>
      <c r="K40" s="250"/>
      <c r="L40" s="242"/>
      <c r="M40" s="245"/>
      <c r="N40" s="245"/>
      <c r="O40" s="245"/>
      <c r="P40" s="250"/>
      <c r="Q40" s="253"/>
      <c r="S40" s="18"/>
    </row>
    <row r="41" spans="1:19" x14ac:dyDescent="0.25">
      <c r="A41" s="3"/>
      <c r="B41" s="217"/>
      <c r="C41" s="218"/>
      <c r="D41" s="218"/>
      <c r="E41" s="238"/>
      <c r="F41" s="243"/>
      <c r="G41" s="246"/>
      <c r="H41" s="247"/>
      <c r="I41" s="247"/>
      <c r="J41" s="251"/>
      <c r="K41" s="251"/>
      <c r="L41" s="243"/>
      <c r="M41" s="247"/>
      <c r="N41" s="247"/>
      <c r="O41" s="247"/>
      <c r="P41" s="251"/>
      <c r="Q41" s="254"/>
      <c r="S41" s="18"/>
    </row>
    <row r="42" spans="1:19" x14ac:dyDescent="0.25">
      <c r="A42" s="3"/>
      <c r="B42" s="217"/>
      <c r="C42" s="218"/>
      <c r="D42" s="218"/>
      <c r="E42" s="238"/>
      <c r="F42" s="241"/>
      <c r="G42" s="244"/>
      <c r="H42" s="245"/>
      <c r="I42" s="245"/>
      <c r="J42" s="250"/>
      <c r="K42" s="250"/>
      <c r="L42" s="241"/>
      <c r="M42" s="245"/>
      <c r="N42" s="245"/>
      <c r="O42" s="245"/>
      <c r="P42" s="250"/>
      <c r="Q42" s="253"/>
      <c r="S42" s="18"/>
    </row>
    <row r="43" spans="1:19" x14ac:dyDescent="0.25">
      <c r="A43" s="3"/>
      <c r="B43" s="217"/>
      <c r="C43" s="218"/>
      <c r="D43" s="218"/>
      <c r="E43" s="238"/>
      <c r="F43" s="241"/>
      <c r="G43" s="244"/>
      <c r="H43" s="245"/>
      <c r="I43" s="245"/>
      <c r="J43" s="250"/>
      <c r="K43" s="250"/>
      <c r="L43" s="241"/>
      <c r="M43" s="245"/>
      <c r="N43" s="245"/>
      <c r="O43" s="245"/>
      <c r="P43" s="250"/>
      <c r="Q43" s="253"/>
      <c r="S43" s="18"/>
    </row>
    <row r="44" spans="1:19" x14ac:dyDescent="0.25">
      <c r="A44" s="3"/>
      <c r="B44" s="217"/>
      <c r="C44" s="218"/>
      <c r="D44" s="218"/>
      <c r="E44" s="238"/>
      <c r="F44" s="241"/>
      <c r="G44" s="244"/>
      <c r="H44" s="245"/>
      <c r="I44" s="245"/>
      <c r="J44" s="250"/>
      <c r="K44" s="250"/>
      <c r="L44" s="241"/>
      <c r="M44" s="245"/>
      <c r="N44" s="245"/>
      <c r="O44" s="245"/>
      <c r="P44" s="250"/>
      <c r="Q44" s="253"/>
      <c r="S44" s="18"/>
    </row>
    <row r="45" spans="1:19" x14ac:dyDescent="0.25">
      <c r="A45" s="3"/>
      <c r="B45" s="217"/>
      <c r="C45" s="218"/>
      <c r="D45" s="218"/>
      <c r="E45" s="238"/>
      <c r="F45" s="241"/>
      <c r="G45" s="244"/>
      <c r="H45" s="245"/>
      <c r="I45" s="245"/>
      <c r="J45" s="250"/>
      <c r="K45" s="250"/>
      <c r="L45" s="241"/>
      <c r="M45" s="245"/>
      <c r="N45" s="245"/>
      <c r="O45" s="245"/>
      <c r="P45" s="250"/>
      <c r="Q45" s="253"/>
      <c r="S45" s="18"/>
    </row>
    <row r="46" spans="1:19" x14ac:dyDescent="0.25">
      <c r="A46" s="3"/>
      <c r="B46" s="217"/>
      <c r="C46" s="218"/>
      <c r="D46" s="218"/>
      <c r="E46" s="238"/>
      <c r="F46" s="243"/>
      <c r="G46" s="246"/>
      <c r="H46" s="247"/>
      <c r="I46" s="247"/>
      <c r="J46" s="251"/>
      <c r="K46" s="251"/>
      <c r="L46" s="243"/>
      <c r="M46" s="247"/>
      <c r="N46" s="247"/>
      <c r="O46" s="247"/>
      <c r="P46" s="251"/>
      <c r="Q46" s="254"/>
      <c r="S46" s="18"/>
    </row>
    <row r="47" spans="1:19" x14ac:dyDescent="0.25">
      <c r="B47" s="217"/>
      <c r="C47" s="218"/>
      <c r="D47" s="218"/>
      <c r="E47" s="238"/>
      <c r="F47" s="243"/>
      <c r="G47" s="246"/>
      <c r="H47" s="247"/>
      <c r="I47" s="247"/>
      <c r="J47" s="251"/>
      <c r="K47" s="251"/>
      <c r="L47" s="243"/>
      <c r="M47" s="247"/>
      <c r="N47" s="247"/>
      <c r="O47" s="247"/>
      <c r="P47" s="251"/>
      <c r="Q47" s="254"/>
      <c r="S47" s="18"/>
    </row>
    <row r="48" spans="1:19" x14ac:dyDescent="0.25">
      <c r="B48" s="217"/>
      <c r="C48" s="218"/>
      <c r="D48" s="218"/>
      <c r="E48" s="238"/>
      <c r="F48" s="243"/>
      <c r="G48" s="246"/>
      <c r="H48" s="247"/>
      <c r="I48" s="247"/>
      <c r="J48" s="251"/>
      <c r="K48" s="251"/>
      <c r="L48" s="243"/>
      <c r="M48" s="247"/>
      <c r="N48" s="247"/>
      <c r="O48" s="247"/>
      <c r="P48" s="251"/>
      <c r="Q48" s="254"/>
      <c r="S48" s="18"/>
    </row>
    <row r="49" spans="2:19" x14ac:dyDescent="0.25">
      <c r="B49" s="217"/>
      <c r="C49" s="218"/>
      <c r="D49" s="218"/>
      <c r="E49" s="238"/>
      <c r="F49" s="243"/>
      <c r="G49" s="246"/>
      <c r="H49" s="247"/>
      <c r="I49" s="247"/>
      <c r="J49" s="251"/>
      <c r="K49" s="251"/>
      <c r="L49" s="243"/>
      <c r="M49" s="247"/>
      <c r="N49" s="247"/>
      <c r="O49" s="247"/>
      <c r="P49" s="251"/>
      <c r="Q49" s="254"/>
      <c r="S49" s="18"/>
    </row>
    <row r="50" spans="2:19" x14ac:dyDescent="0.25">
      <c r="B50" s="217"/>
      <c r="C50" s="218"/>
      <c r="D50" s="218"/>
      <c r="E50" s="238"/>
      <c r="F50" s="243"/>
      <c r="G50" s="246"/>
      <c r="H50" s="247"/>
      <c r="I50" s="247"/>
      <c r="J50" s="251"/>
      <c r="K50" s="251"/>
      <c r="L50" s="243"/>
      <c r="M50" s="247"/>
      <c r="N50" s="247"/>
      <c r="O50" s="247"/>
      <c r="P50" s="251"/>
      <c r="Q50" s="254"/>
      <c r="S50" s="18"/>
    </row>
    <row r="51" spans="2:19" x14ac:dyDescent="0.25">
      <c r="B51" s="217"/>
      <c r="C51" s="218"/>
      <c r="D51" s="218"/>
      <c r="E51" s="238"/>
      <c r="F51" s="243"/>
      <c r="G51" s="246"/>
      <c r="H51" s="247"/>
      <c r="I51" s="247"/>
      <c r="J51" s="251"/>
      <c r="K51" s="251"/>
      <c r="L51" s="243"/>
      <c r="M51" s="247"/>
      <c r="N51" s="247"/>
      <c r="O51" s="247"/>
      <c r="P51" s="251"/>
      <c r="Q51" s="254"/>
      <c r="S51" s="18"/>
    </row>
    <row r="52" spans="2:19" x14ac:dyDescent="0.25">
      <c r="B52" s="217"/>
      <c r="C52" s="218"/>
      <c r="D52" s="218"/>
      <c r="E52" s="238"/>
      <c r="F52" s="243"/>
      <c r="G52" s="246"/>
      <c r="H52" s="247"/>
      <c r="I52" s="247"/>
      <c r="J52" s="251"/>
      <c r="K52" s="251"/>
      <c r="L52" s="243"/>
      <c r="M52" s="247"/>
      <c r="N52" s="247"/>
      <c r="O52" s="247"/>
      <c r="P52" s="251"/>
      <c r="Q52" s="254"/>
      <c r="S52" s="18"/>
    </row>
    <row r="53" spans="2:19" x14ac:dyDescent="0.25">
      <c r="B53" s="217"/>
      <c r="C53" s="218"/>
      <c r="D53" s="218"/>
      <c r="E53" s="238"/>
      <c r="F53" s="243"/>
      <c r="G53" s="246"/>
      <c r="H53" s="247"/>
      <c r="I53" s="247"/>
      <c r="J53" s="251"/>
      <c r="K53" s="251"/>
      <c r="L53" s="243"/>
      <c r="M53" s="247"/>
      <c r="N53" s="247"/>
      <c r="O53" s="247"/>
      <c r="P53" s="251"/>
      <c r="Q53" s="254"/>
      <c r="S53" s="18"/>
    </row>
    <row r="54" spans="2:19" x14ac:dyDescent="0.25">
      <c r="B54" s="217"/>
      <c r="C54" s="218"/>
      <c r="D54" s="218"/>
      <c r="E54" s="238"/>
      <c r="F54" s="243"/>
      <c r="G54" s="246"/>
      <c r="H54" s="247"/>
      <c r="I54" s="247"/>
      <c r="J54" s="251"/>
      <c r="K54" s="251"/>
      <c r="L54" s="243"/>
      <c r="M54" s="247"/>
      <c r="N54" s="247"/>
      <c r="O54" s="247"/>
      <c r="P54" s="251"/>
      <c r="Q54" s="254"/>
      <c r="S54" s="18"/>
    </row>
    <row r="55" spans="2:19" x14ac:dyDescent="0.25">
      <c r="B55" s="217"/>
      <c r="C55" s="218"/>
      <c r="D55" s="218"/>
      <c r="E55" s="238"/>
      <c r="F55" s="243"/>
      <c r="G55" s="246"/>
      <c r="H55" s="247"/>
      <c r="I55" s="247"/>
      <c r="J55" s="251"/>
      <c r="K55" s="251"/>
      <c r="L55" s="243"/>
      <c r="M55" s="247"/>
      <c r="N55" s="247"/>
      <c r="O55" s="247"/>
      <c r="P55" s="251"/>
      <c r="Q55" s="254"/>
      <c r="S55" s="18"/>
    </row>
    <row r="56" spans="2:19" x14ac:dyDescent="0.25">
      <c r="B56" s="217"/>
      <c r="C56" s="218"/>
      <c r="D56" s="218"/>
      <c r="E56" s="238"/>
      <c r="F56" s="243"/>
      <c r="G56" s="246"/>
      <c r="H56" s="247"/>
      <c r="I56" s="247"/>
      <c r="J56" s="251"/>
      <c r="K56" s="251"/>
      <c r="L56" s="243"/>
      <c r="M56" s="247"/>
      <c r="N56" s="247"/>
      <c r="O56" s="247"/>
      <c r="P56" s="251"/>
      <c r="Q56" s="254"/>
      <c r="S56" s="18"/>
    </row>
    <row r="57" spans="2:19" x14ac:dyDescent="0.25">
      <c r="B57" s="217"/>
      <c r="C57" s="218"/>
      <c r="D57" s="218"/>
      <c r="E57" s="238"/>
      <c r="F57" s="243"/>
      <c r="G57" s="246"/>
      <c r="H57" s="247"/>
      <c r="I57" s="247"/>
      <c r="J57" s="251"/>
      <c r="K57" s="251"/>
      <c r="L57" s="243"/>
      <c r="M57" s="247"/>
      <c r="N57" s="247"/>
      <c r="O57" s="247"/>
      <c r="P57" s="251"/>
      <c r="Q57" s="254"/>
    </row>
    <row r="58" spans="2:19" x14ac:dyDescent="0.25">
      <c r="B58" s="217"/>
      <c r="C58" s="218"/>
      <c r="D58" s="218"/>
      <c r="E58" s="238"/>
      <c r="F58" s="243"/>
      <c r="G58" s="246"/>
      <c r="H58" s="247"/>
      <c r="I58" s="247"/>
      <c r="J58" s="251"/>
      <c r="K58" s="251"/>
      <c r="L58" s="243"/>
      <c r="M58" s="247"/>
      <c r="N58" s="247"/>
      <c r="O58" s="247"/>
      <c r="P58" s="251"/>
      <c r="Q58" s="254"/>
      <c r="S58" s="23"/>
    </row>
    <row r="59" spans="2:19" x14ac:dyDescent="0.25">
      <c r="B59" s="217"/>
      <c r="C59" s="218"/>
      <c r="D59" s="218"/>
      <c r="E59" s="238"/>
      <c r="F59" s="243"/>
      <c r="G59" s="246"/>
      <c r="H59" s="247"/>
      <c r="I59" s="247"/>
      <c r="J59" s="251"/>
      <c r="K59" s="251"/>
      <c r="L59" s="243"/>
      <c r="M59" s="247"/>
      <c r="N59" s="247"/>
      <c r="O59" s="247"/>
      <c r="P59" s="251"/>
      <c r="Q59" s="254"/>
    </row>
    <row r="60" spans="2:19" x14ac:dyDescent="0.25">
      <c r="B60" s="217"/>
      <c r="C60" s="218"/>
      <c r="D60" s="218"/>
      <c r="E60" s="238"/>
      <c r="F60" s="243"/>
      <c r="G60" s="246"/>
      <c r="H60" s="247"/>
      <c r="I60" s="247"/>
      <c r="J60" s="251"/>
      <c r="K60" s="251"/>
      <c r="L60" s="243"/>
      <c r="M60" s="247"/>
      <c r="N60" s="247"/>
      <c r="O60" s="247"/>
      <c r="P60" s="251"/>
      <c r="Q60" s="254"/>
    </row>
    <row r="61" spans="2:19" x14ac:dyDescent="0.25">
      <c r="B61" s="217"/>
      <c r="C61" s="218"/>
      <c r="D61" s="218"/>
      <c r="E61" s="238"/>
      <c r="F61" s="243"/>
      <c r="G61" s="246"/>
      <c r="H61" s="247"/>
      <c r="I61" s="247"/>
      <c r="J61" s="251"/>
      <c r="K61" s="251"/>
      <c r="L61" s="243"/>
      <c r="M61" s="247"/>
      <c r="N61" s="247"/>
      <c r="O61" s="247"/>
      <c r="P61" s="251"/>
      <c r="Q61" s="254"/>
    </row>
    <row r="62" spans="2:19" x14ac:dyDescent="0.25">
      <c r="B62" s="217"/>
      <c r="C62" s="218"/>
      <c r="D62" s="218"/>
      <c r="E62" s="238"/>
      <c r="F62" s="243"/>
      <c r="G62" s="246"/>
      <c r="H62" s="247"/>
      <c r="I62" s="247"/>
      <c r="J62" s="251"/>
      <c r="K62" s="251"/>
      <c r="L62" s="243"/>
      <c r="M62" s="247"/>
      <c r="N62" s="247"/>
      <c r="O62" s="247"/>
      <c r="P62" s="251"/>
      <c r="Q62" s="254"/>
    </row>
    <row r="63" spans="2:19" x14ac:dyDescent="0.25">
      <c r="B63" s="217"/>
      <c r="C63" s="218"/>
      <c r="D63" s="218"/>
      <c r="E63" s="238"/>
      <c r="F63" s="243"/>
      <c r="G63" s="246"/>
      <c r="H63" s="247"/>
      <c r="I63" s="247"/>
      <c r="J63" s="251"/>
      <c r="K63" s="251"/>
      <c r="L63" s="243"/>
      <c r="M63" s="247"/>
      <c r="N63" s="247"/>
      <c r="O63" s="247"/>
      <c r="P63" s="251"/>
      <c r="Q63" s="254"/>
    </row>
    <row r="64" spans="2:19" x14ac:dyDescent="0.25">
      <c r="B64" s="217"/>
      <c r="C64" s="218"/>
      <c r="D64" s="218"/>
      <c r="E64" s="238"/>
      <c r="F64" s="243"/>
      <c r="G64" s="246"/>
      <c r="H64" s="247"/>
      <c r="I64" s="247"/>
      <c r="J64" s="251"/>
      <c r="K64" s="251"/>
      <c r="L64" s="243"/>
      <c r="M64" s="247"/>
      <c r="N64" s="247"/>
      <c r="O64" s="247"/>
      <c r="P64" s="251"/>
      <c r="Q64" s="254"/>
    </row>
    <row r="65" spans="2:17" x14ac:dyDescent="0.25">
      <c r="B65" s="217"/>
      <c r="C65" s="218"/>
      <c r="D65" s="218"/>
      <c r="E65" s="238"/>
      <c r="F65" s="243"/>
      <c r="G65" s="246"/>
      <c r="H65" s="247"/>
      <c r="I65" s="247"/>
      <c r="J65" s="251"/>
      <c r="K65" s="251"/>
      <c r="L65" s="243"/>
      <c r="M65" s="247"/>
      <c r="N65" s="247"/>
      <c r="O65" s="247"/>
      <c r="P65" s="251"/>
      <c r="Q65" s="254"/>
    </row>
    <row r="66" spans="2:17" x14ac:dyDescent="0.25">
      <c r="B66" s="217"/>
      <c r="C66" s="218"/>
      <c r="D66" s="218"/>
      <c r="E66" s="238"/>
      <c r="F66" s="243"/>
      <c r="G66" s="246"/>
      <c r="H66" s="247"/>
      <c r="I66" s="247"/>
      <c r="J66" s="251"/>
      <c r="K66" s="251"/>
      <c r="L66" s="243"/>
      <c r="M66" s="247"/>
      <c r="N66" s="247"/>
      <c r="O66" s="247"/>
      <c r="P66" s="251"/>
      <c r="Q66" s="254"/>
    </row>
    <row r="67" spans="2:17" x14ac:dyDescent="0.25">
      <c r="B67" s="217"/>
      <c r="C67" s="218"/>
      <c r="D67" s="218"/>
      <c r="E67" s="238"/>
      <c r="F67" s="243"/>
      <c r="G67" s="246"/>
      <c r="H67" s="247"/>
      <c r="I67" s="247"/>
      <c r="J67" s="251"/>
      <c r="K67" s="251"/>
      <c r="L67" s="243"/>
      <c r="M67" s="247"/>
      <c r="N67" s="247"/>
      <c r="O67" s="247"/>
      <c r="P67" s="251"/>
      <c r="Q67" s="254"/>
    </row>
    <row r="68" spans="2:17" x14ac:dyDescent="0.25">
      <c r="B68" s="217"/>
      <c r="C68" s="218"/>
      <c r="D68" s="218"/>
      <c r="E68" s="238"/>
      <c r="F68" s="243"/>
      <c r="G68" s="246"/>
      <c r="H68" s="247"/>
      <c r="I68" s="247"/>
      <c r="J68" s="251"/>
      <c r="K68" s="251"/>
      <c r="L68" s="243"/>
      <c r="M68" s="247"/>
      <c r="N68" s="247"/>
      <c r="O68" s="247"/>
      <c r="P68" s="251"/>
      <c r="Q68" s="254"/>
    </row>
    <row r="69" spans="2:17" x14ac:dyDescent="0.25">
      <c r="B69" s="217"/>
      <c r="C69" s="218"/>
      <c r="D69" s="218"/>
      <c r="E69" s="238"/>
      <c r="F69" s="243"/>
      <c r="G69" s="246"/>
      <c r="H69" s="247"/>
      <c r="I69" s="247"/>
      <c r="J69" s="251"/>
      <c r="K69" s="251"/>
      <c r="L69" s="243"/>
      <c r="M69" s="247"/>
      <c r="N69" s="247"/>
      <c r="O69" s="247"/>
      <c r="P69" s="251"/>
      <c r="Q69" s="254"/>
    </row>
    <row r="70" spans="2:17" x14ac:dyDescent="0.25">
      <c r="B70" s="217"/>
      <c r="C70" s="218"/>
      <c r="D70" s="218"/>
      <c r="E70" s="238"/>
      <c r="F70" s="243"/>
      <c r="G70" s="246"/>
      <c r="H70" s="247"/>
      <c r="I70" s="247"/>
      <c r="J70" s="251"/>
      <c r="K70" s="251"/>
      <c r="L70" s="243"/>
      <c r="M70" s="247"/>
      <c r="N70" s="247"/>
      <c r="O70" s="247"/>
      <c r="P70" s="251"/>
      <c r="Q70" s="254"/>
    </row>
    <row r="71" spans="2:17" x14ac:dyDescent="0.25">
      <c r="B71" s="217"/>
      <c r="C71" s="218"/>
      <c r="D71" s="218"/>
      <c r="E71" s="238"/>
      <c r="F71" s="243"/>
      <c r="G71" s="246"/>
      <c r="H71" s="247"/>
      <c r="I71" s="247"/>
      <c r="J71" s="251"/>
      <c r="K71" s="251"/>
      <c r="L71" s="243"/>
      <c r="M71" s="247"/>
      <c r="N71" s="247"/>
      <c r="O71" s="247"/>
      <c r="P71" s="251"/>
      <c r="Q71" s="254"/>
    </row>
    <row r="72" spans="2:17" x14ac:dyDescent="0.25">
      <c r="B72" s="224"/>
      <c r="C72" s="225"/>
      <c r="D72" s="225"/>
      <c r="E72" s="240"/>
      <c r="F72" s="243"/>
      <c r="G72" s="248"/>
      <c r="H72" s="249"/>
      <c r="I72" s="249"/>
      <c r="J72" s="252"/>
      <c r="K72" s="252"/>
      <c r="L72" s="243"/>
      <c r="M72" s="249"/>
      <c r="N72" s="249"/>
      <c r="O72" s="249"/>
      <c r="P72" s="252"/>
      <c r="Q72" s="255"/>
    </row>
  </sheetData>
  <sheetProtection algorithmName="SHA-512" hashValue="5dquKtkyTtZSIg0OnjBt4BOXIH0sEbsQoGRhx8KfH3o+sQkAx/JqHQ5XocAs/a3BfjhRP6HPXeDTg/OBaXnQqA==" saltValue="MrL8UirXv7mah+BM0EKRrA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P8:Q23 J8:K23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P8:Q23 J8:K23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21" customFormat="1" ht="20.100000000000001" customHeight="1" x14ac:dyDescent="0.25">
      <c r="B2" s="122" t="s">
        <v>100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spans="1:23" s="126" customFormat="1" ht="24" customHeight="1" x14ac:dyDescent="0.25">
      <c r="B3" s="117" t="s">
        <v>87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R3" s="127"/>
      <c r="S3" s="127"/>
      <c r="T3" s="127"/>
      <c r="U3" s="127"/>
      <c r="V3" s="127"/>
      <c r="W3" s="127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62" t="s">
        <v>149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4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55"/>
      <c r="C8" s="56"/>
      <c r="D8" s="57" t="str">
        <f>IFERROR(INDEX(Calc!$H$7:$H$18,COLUMN(D$6)-COLUMN($C$6)),"")</f>
        <v>Jan 2022</v>
      </c>
      <c r="E8" s="58" t="str">
        <f>IFERROR(INDEX(Calc!$H$7:$H$18,COLUMN(E$6)-COLUMN($C$6)),"")</f>
        <v>Feb 2022</v>
      </c>
      <c r="F8" s="58" t="str">
        <f>IFERROR(INDEX(Calc!$H$7:$H$18,COLUMN(F$6)-COLUMN($C$6)),"")</f>
        <v>Mar 2022</v>
      </c>
      <c r="G8" s="58" t="str">
        <f>IFERROR(INDEX(Calc!$H$7:$H$18,COLUMN(G$6)-COLUMN($C$6)),"")</f>
        <v>Apr 2022</v>
      </c>
      <c r="H8" s="58" t="str">
        <f>IFERROR(INDEX(Calc!$H$7:$H$18,COLUMN(H$6)-COLUMN($C$6)),"")</f>
        <v>May 2022</v>
      </c>
      <c r="I8" s="58" t="str">
        <f>IFERROR(INDEX(Calc!$H$7:$H$18,COLUMN(I$6)-COLUMN($C$6)),"")</f>
        <v>Jun 2022</v>
      </c>
      <c r="J8" s="58" t="str">
        <f>IFERROR(INDEX(Calc!$H$7:$H$18,COLUMN(J$6)-COLUMN($C$6)),"")</f>
        <v>Jul 2022</v>
      </c>
      <c r="K8" s="58" t="str">
        <f>IFERROR(INDEX(Calc!$H$7:$H$18,COLUMN(K$6)-COLUMN($C$6)),"")</f>
        <v>Aug 2022</v>
      </c>
      <c r="L8" s="58" t="str">
        <f>IFERROR(INDEX(Calc!$H$7:$H$18,COLUMN(L$6)-COLUMN($C$6)),"")</f>
        <v>Sep 2022</v>
      </c>
      <c r="M8" s="58" t="str">
        <f>IFERROR(INDEX(Calc!$H$7:$H$18,COLUMN(M$6)-COLUMN($C$6)),"")</f>
        <v>Oct 2022</v>
      </c>
      <c r="N8" s="58" t="str">
        <f>IFERROR(INDEX(Calc!$H$7:$H$18,COLUMN(N$6)-COLUMN($C$6)),"")</f>
        <v>Nov 2022</v>
      </c>
      <c r="O8" s="59" t="str">
        <f>IFERROR(INDEX(Calc!$H$7:$H$18,COLUMN(O$6)-COLUMN($C$6)),"")</f>
        <v>Dec 2022</v>
      </c>
    </row>
    <row r="9" spans="1:23" ht="15" customHeight="1" x14ac:dyDescent="0.25">
      <c r="A9" s="3"/>
      <c r="B9" s="259" t="s">
        <v>2</v>
      </c>
      <c r="C9" s="198" t="s">
        <v>47</v>
      </c>
      <c r="D9" s="192">
        <f>IFERROR(IF(Calc!$L$15="","",INDEX(PY_Actual!$F$6:$Q$21,MATCH(Calc!$L$15,PY_Actual!$D$6:$D$21,0),MATCH(INDEX(Calc!$I$7:$I$18,MATCH(KPI_Analysis!D$8,Calc!$H$7:$H$18,0)),PY_Actual!$F$5:$Q$5,0))),"")</f>
        <v>17.383828769999997</v>
      </c>
      <c r="E9" s="192">
        <f>IFERROR(IF(Calc!$L$15="","",INDEX(PY_Actual!$F$6:$Q$21,MATCH(Calc!$L$15,PY_Actual!$D$6:$D$21,0),MATCH(INDEX(Calc!$I$7:$I$18,MATCH(KPI_Analysis!E$8,Calc!$H$7:$H$18,0)),PY_Actual!$F$5:$Q$5,0))),"")</f>
        <v>16.166960756099996</v>
      </c>
      <c r="F9" s="192">
        <f>IFERROR(IF(Calc!$L$15="","",INDEX(PY_Actual!$F$6:$Q$21,MATCH(Calc!$L$15,PY_Actual!$D$6:$D$21,0),MATCH(INDEX(Calc!$I$7:$I$18,MATCH(KPI_Analysis!F$8,Calc!$H$7:$H$18,0)),PY_Actual!$F$5:$Q$5,0))),"")</f>
        <v>18.753674477075997</v>
      </c>
      <c r="G9" s="192">
        <f>IFERROR(IF(Calc!$L$15="","",INDEX(PY_Actual!$F$6:$Q$21,MATCH(Calc!$L$15,PY_Actual!$D$6:$D$21,0),MATCH(INDEX(Calc!$I$7:$I$18,MATCH(KPI_Analysis!G$8,Calc!$H$7:$H$18,0)),PY_Actual!$F$5:$Q$5,0))),"")</f>
        <v>19.316284711388278</v>
      </c>
      <c r="H9" s="192">
        <f>IFERROR(IF(Calc!$L$15="","",INDEX(PY_Actual!$F$6:$Q$21,MATCH(Calc!$L$15,PY_Actual!$D$6:$D$21,0),MATCH(INDEX(Calc!$I$7:$I$18,MATCH(KPI_Analysis!H$8,Calc!$H$7:$H$18,0)),PY_Actual!$F$5:$Q$5,0))),"")</f>
        <v>19.123121864274395</v>
      </c>
      <c r="I9" s="192">
        <f>IFERROR(IF(Calc!$L$15="","",INDEX(PY_Actual!$F$6:$Q$21,MATCH(Calc!$L$15,PY_Actual!$D$6:$D$21,0),MATCH(INDEX(Calc!$I$7:$I$18,MATCH(KPI_Analysis!I$8,Calc!$H$7:$H$18,0)),PY_Actual!$F$5:$Q$5,0))),"")</f>
        <v>15.489728710062261</v>
      </c>
      <c r="J9" s="192">
        <f>IFERROR(IF(Calc!$L$15="","",INDEX(PY_Actual!$F$6:$Q$21,MATCH(Calc!$L$15,PY_Actual!$D$6:$D$21,0),MATCH(INDEX(Calc!$I$7:$I$18,MATCH(KPI_Analysis!J$8,Calc!$H$7:$H$18,0)),PY_Actual!$F$5:$Q$5,0))),"")</f>
        <v>0</v>
      </c>
      <c r="K9" s="192">
        <f>IFERROR(IF(Calc!$L$15="","",INDEX(PY_Actual!$F$6:$Q$21,MATCH(Calc!$L$15,PY_Actual!$D$6:$D$21,0),MATCH(INDEX(Calc!$I$7:$I$18,MATCH(KPI_Analysis!K$8,Calc!$H$7:$H$18,0)),PY_Actual!$F$5:$Q$5,0))),"")</f>
        <v>0</v>
      </c>
      <c r="L9" s="192">
        <f>IFERROR(IF(Calc!$L$15="","",INDEX(PY_Actual!$F$6:$Q$21,MATCH(Calc!$L$15,PY_Actual!$D$6:$D$21,0),MATCH(INDEX(Calc!$I$7:$I$18,MATCH(KPI_Analysis!L$8,Calc!$H$7:$H$18,0)),PY_Actual!$F$5:$Q$5,0))),"")</f>
        <v>0</v>
      </c>
      <c r="M9" s="192">
        <f>IFERROR(IF(Calc!$L$15="","",INDEX(PY_Actual!$F$6:$Q$21,MATCH(Calc!$L$15,PY_Actual!$D$6:$D$21,0),MATCH(INDEX(Calc!$I$7:$I$18,MATCH(KPI_Analysis!M$8,Calc!$H$7:$H$18,0)),PY_Actual!$F$5:$Q$5,0))),"")</f>
        <v>0</v>
      </c>
      <c r="N9" s="192">
        <f>IFERROR(IF(Calc!$L$15="","",INDEX(PY_Actual!$F$6:$Q$21,MATCH(Calc!$L$15,PY_Actual!$D$6:$D$21,0),MATCH(INDEX(Calc!$I$7:$I$18,MATCH(KPI_Analysis!N$8,Calc!$H$7:$H$18,0)),PY_Actual!$F$5:$Q$5,0))),"")</f>
        <v>0</v>
      </c>
      <c r="O9" s="193">
        <f>IFERROR(IF(Calc!$L$15="","",INDEX(PY_Actual!$F$6:$Q$21,MATCH(Calc!$L$15,PY_Actual!$D$6:$D$21,0),MATCH(INDEX(Calc!$I$7:$I$18,MATCH(KPI_Analysis!O$8,Calc!$H$7:$H$18,0)),PY_Actual!$F$5:$Q$5,0))),"")</f>
        <v>0</v>
      </c>
    </row>
    <row r="10" spans="1:23" ht="15" customHeight="1" x14ac:dyDescent="0.25">
      <c r="A10" s="3"/>
      <c r="B10" s="260"/>
      <c r="C10" s="199" t="s">
        <v>4</v>
      </c>
      <c r="D10" s="194">
        <f>IFERROR(IF(Calc!$L$15="","",INDEX(CY_Target!$F$6:$Q$21,MATCH(Calc!$L$15,CY_Target!$D$6:$D$21,0),MATCH(KPI_Analysis!D$8,CY_Target!$F$5:$Q$5,0))),"")</f>
        <v>20.602857600000004</v>
      </c>
      <c r="E10" s="194">
        <f>IFERROR(IF(Calc!$L$15="","",INDEX(CY_Target!$F$6:$Q$21,MATCH(Calc!$L$15,CY_Target!$D$6:$D$21,0),MATCH(KPI_Analysis!E$8,CY_Target!$F$5:$Q$5,0))),"")</f>
        <v>21.839029056000005</v>
      </c>
      <c r="F10" s="194">
        <f>IFERROR(IF(Calc!$L$15="","",INDEX(CY_Target!$F$6:$Q$21,MATCH(Calc!$L$15,CY_Target!$D$6:$D$21,0),MATCH(KPI_Analysis!F$8,CY_Target!$F$5:$Q$5,0))),"")</f>
        <v>23.149370799360003</v>
      </c>
      <c r="G10" s="194">
        <f>IFERROR(IF(Calc!$L$15="","",INDEX(CY_Target!$F$6:$Q$21,MATCH(Calc!$L$15,CY_Target!$D$6:$D$21,0),MATCH(KPI_Analysis!G$8,CY_Target!$F$5:$Q$5,0))),"")</f>
        <v>26.621776419264002</v>
      </c>
      <c r="H10" s="194">
        <f>IFERROR(IF(Calc!$L$15="","",INDEX(CY_Target!$F$6:$Q$21,MATCH(Calc!$L$15,CY_Target!$D$6:$D$21,0),MATCH(KPI_Analysis!H$8,CY_Target!$F$5:$Q$5,0))),"")</f>
        <v>26.621776419264002</v>
      </c>
      <c r="I10" s="194">
        <f>IFERROR(IF(Calc!$L$15="","",INDEX(CY_Target!$F$6:$Q$21,MATCH(Calc!$L$15,CY_Target!$D$6:$D$21,0),MATCH(KPI_Analysis!I$8,CY_Target!$F$5:$Q$5,0))),"")</f>
        <v>22.628509956374401</v>
      </c>
      <c r="J10" s="194">
        <f>IFERROR(IF(Calc!$L$15="","",INDEX(CY_Target!$F$6:$Q$21,MATCH(Calc!$L$15,CY_Target!$D$6:$D$21,0),MATCH(KPI_Analysis!J$8,CY_Target!$F$5:$Q$5,0))),"")</f>
        <v>0</v>
      </c>
      <c r="K10" s="194">
        <f>IFERROR(IF(Calc!$L$15="","",INDEX(CY_Target!$F$6:$Q$21,MATCH(Calc!$L$15,CY_Target!$D$6:$D$21,0),MATCH(KPI_Analysis!K$8,CY_Target!$F$5:$Q$5,0))),"")</f>
        <v>0</v>
      </c>
      <c r="L10" s="194">
        <f>IFERROR(IF(Calc!$L$15="","",INDEX(CY_Target!$F$6:$Q$21,MATCH(Calc!$L$15,CY_Target!$D$6:$D$21,0),MATCH(KPI_Analysis!L$8,CY_Target!$F$5:$Q$5,0))),"")</f>
        <v>0</v>
      </c>
      <c r="M10" s="194">
        <f>IFERROR(IF(Calc!$L$15="","",INDEX(CY_Target!$F$6:$Q$21,MATCH(Calc!$L$15,CY_Target!$D$6:$D$21,0),MATCH(KPI_Analysis!M$8,CY_Target!$F$5:$Q$5,0))),"")</f>
        <v>0</v>
      </c>
      <c r="N10" s="194">
        <f>IFERROR(IF(Calc!$L$15="","",INDEX(CY_Target!$F$6:$Q$21,MATCH(Calc!$L$15,CY_Target!$D$6:$D$21,0),MATCH(KPI_Analysis!N$8,CY_Target!$F$5:$Q$5,0))),"")</f>
        <v>0</v>
      </c>
      <c r="O10" s="195">
        <f>IFERROR(IF(Calc!$L$15="","",INDEX(CY_Target!$F$6:$Q$21,MATCH(Calc!$L$15,CY_Target!$D$6:$D$21,0),MATCH(KPI_Analysis!O$8,CY_Target!$F$5:$Q$5,0))),"")</f>
        <v>0</v>
      </c>
    </row>
    <row r="11" spans="1:23" ht="15" customHeight="1" x14ac:dyDescent="0.25">
      <c r="A11" s="3"/>
      <c r="B11" s="260"/>
      <c r="C11" s="199" t="s">
        <v>5</v>
      </c>
      <c r="D11" s="194">
        <f>IFERROR(IF(Calc!$L$15="","",INDEX(CY_Actual!$F$6:$Q$21,MATCH(Calc!$L$15,CY_Actual!$D$6:$D$21,0),MATCH(KPI_Analysis!D$8,CY_Actual!$F$5:$Q$5,0))),"")</f>
        <v>25</v>
      </c>
      <c r="E11" s="194">
        <f>IFERROR(IF(Calc!$L$15="","",INDEX(CY_Actual!$F$6:$Q$21,MATCH(Calc!$L$15,CY_Actual!$D$6:$D$21,0),MATCH(KPI_Analysis!E$8,CY_Actual!$F$5:$Q$5,0))),"")</f>
        <v>27.75</v>
      </c>
      <c r="F11" s="194">
        <f>IFERROR(IF(Calc!$L$15="","",INDEX(CY_Actual!$F$6:$Q$21,MATCH(Calc!$L$15,CY_Actual!$D$6:$D$21,0),MATCH(KPI_Analysis!F$8,CY_Actual!$F$5:$Q$5,0))),"")</f>
        <v>30.802499999999998</v>
      </c>
      <c r="G11" s="194">
        <f>IFERROR(IF(Calc!$L$15="","",INDEX(CY_Actual!$F$6:$Q$21,MATCH(Calc!$L$15,CY_Actual!$D$6:$D$21,0),MATCH(KPI_Analysis!G$8,CY_Actual!$F$5:$Q$5,0))),"")</f>
        <v>28.954349999999998</v>
      </c>
      <c r="H11" s="194">
        <f>IFERROR(IF(Calc!$L$15="","",INDEX(CY_Actual!$F$6:$Q$21,MATCH(Calc!$L$15,CY_Actual!$D$6:$D$21,0),MATCH(KPI_Analysis!H$8,CY_Actual!$F$5:$Q$5,0))),"")</f>
        <v>31.849784999999997</v>
      </c>
      <c r="I11" s="194">
        <f>IFERROR(IF(Calc!$L$15="","",INDEX(CY_Actual!$F$6:$Q$21,MATCH(Calc!$L$15,CY_Actual!$D$6:$D$21,0),MATCH(KPI_Analysis!I$8,CY_Actual!$F$5:$Q$5,0))),"")</f>
        <v>32.486780699999997</v>
      </c>
      <c r="J11" s="194">
        <f>IFERROR(IF(Calc!$L$15="","",INDEX(CY_Actual!$F$6:$Q$21,MATCH(Calc!$L$15,CY_Actual!$D$6:$D$21,0),MATCH(KPI_Analysis!J$8,CY_Actual!$F$5:$Q$5,0))),"")</f>
        <v>0</v>
      </c>
      <c r="K11" s="194">
        <f>IFERROR(IF(Calc!$L$15="","",INDEX(CY_Actual!$F$6:$Q$21,MATCH(Calc!$L$15,CY_Actual!$D$6:$D$21,0),MATCH(KPI_Analysis!K$8,CY_Actual!$F$5:$Q$5,0))),"")</f>
        <v>0</v>
      </c>
      <c r="L11" s="194">
        <f>IFERROR(IF(Calc!$L$15="","",INDEX(CY_Actual!$F$6:$Q$21,MATCH(Calc!$L$15,CY_Actual!$D$6:$D$21,0),MATCH(KPI_Analysis!L$8,CY_Actual!$F$5:$Q$5,0))),"")</f>
        <v>0</v>
      </c>
      <c r="M11" s="194">
        <f>IFERROR(IF(Calc!$L$15="","",INDEX(CY_Actual!$F$6:$Q$21,MATCH(Calc!$L$15,CY_Actual!$D$6:$D$21,0),MATCH(KPI_Analysis!M$8,CY_Actual!$F$5:$Q$5,0))),"")</f>
        <v>0</v>
      </c>
      <c r="N11" s="194">
        <f>IFERROR(IF(Calc!$L$15="","",INDEX(CY_Actual!$F$6:$Q$21,MATCH(Calc!$L$15,CY_Actual!$D$6:$D$21,0),MATCH(KPI_Analysis!N$8,CY_Actual!$F$5:$Q$5,0))),"")</f>
        <v>0</v>
      </c>
      <c r="O11" s="195">
        <f>IFERROR(IF(Calc!$L$15="","",INDEX(CY_Actual!$F$6:$Q$21,MATCH(Calc!$L$15,CY_Actual!$D$6:$D$21,0),MATCH(KPI_Analysis!O$8,CY_Actual!$F$5:$Q$5,0))),"")</f>
        <v>0</v>
      </c>
    </row>
    <row r="12" spans="1:23" ht="15" customHeight="1" x14ac:dyDescent="0.25">
      <c r="A12" s="3"/>
      <c r="B12" s="261"/>
      <c r="C12" s="200" t="s">
        <v>10</v>
      </c>
      <c r="D12" s="196">
        <f>IF(OR(LEN(D$10)=0,LEN(D$11)=0),"",IFERROR(IF(Calc!$L$16=Calc!$L$7,D$10/D$11*100,D$11/D$10*100),""))</f>
        <v>82.411430400000015</v>
      </c>
      <c r="E12" s="196">
        <f>IF(OR(LEN(E$10)=0,LEN(E$11)=0),"",IFERROR(IF(Calc!$L$16=Calc!$L$7,E$10/E$11*100,E$11/E$10*100),""))</f>
        <v>78.699203805405432</v>
      </c>
      <c r="F12" s="196">
        <f>IF(OR(LEN(F$10)=0,LEN(F$11)=0),"",IFERROR(IF(Calc!$L$16=Calc!$L$7,F$10/F$11*100,F$11/F$10*100),""))</f>
        <v>75.154194624981756</v>
      </c>
      <c r="G12" s="196">
        <f>IF(OR(LEN(G$10)=0,LEN(G$11)=0),"",IFERROR(IF(Calc!$L$16=Calc!$L$7,G$10/G$11*100,G$11/G$10*100),""))</f>
        <v>91.943961509286183</v>
      </c>
      <c r="H12" s="196">
        <f>IF(OR(LEN(H$10)=0,LEN(H$11)=0),"",IFERROR(IF(Calc!$L$16=Calc!$L$7,H$10/H$11*100,H$11/H$10*100),""))</f>
        <v>83.585419553896529</v>
      </c>
      <c r="I12" s="196">
        <f>IF(OR(LEN(I$10)=0,LEN(I$11)=0),"",IFERROR(IF(Calc!$L$16=Calc!$L$7,I$10/I$11*100,I$11/I$10*100),""))</f>
        <v>69.654516294913776</v>
      </c>
      <c r="J12" s="196" t="str">
        <f>IF(OR(LEN(J$10)=0,LEN(J$11)=0),"",IFERROR(IF(Calc!$L$16=Calc!$L$7,J$10/J$11*100,J$11/J$10*100),""))</f>
        <v/>
      </c>
      <c r="K12" s="196" t="str">
        <f>IF(OR(LEN(K$10)=0,LEN(K$11)=0),"",IFERROR(IF(Calc!$L$16=Calc!$L$7,K$10/K$11*100,K$11/K$10*100),""))</f>
        <v/>
      </c>
      <c r="L12" s="196" t="str">
        <f>IF(OR(LEN(L$10)=0,LEN(L$11)=0),"",IFERROR(IF(Calc!$L$16=Calc!$L$7,L$10/L$11*100,L$11/L$10*100),""))</f>
        <v/>
      </c>
      <c r="M12" s="196" t="str">
        <f>IF(OR(LEN(M$10)=0,LEN(M$11)=0),"",IFERROR(IF(Calc!$L$16=Calc!$L$7,M$10/M$11*100,M$11/M$10*100),""))</f>
        <v/>
      </c>
      <c r="N12" s="196" t="str">
        <f>IF(OR(LEN(N$10)=0,LEN(N$11)=0),"",IFERROR(IF(Calc!$L$16=Calc!$L$7,N$10/N$11*100,N$11/N$10*100),""))</f>
        <v/>
      </c>
      <c r="O12" s="197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59" t="s">
        <v>3</v>
      </c>
      <c r="C13" s="198" t="s">
        <v>54</v>
      </c>
      <c r="D13" s="192">
        <f>IFERROR(IF(Calc!$L$15="","",INDEX(PY_Actual_Cumulative!$F$6:$Q$21,MATCH(Calc!$L$15,PY_Actual_Cumulative!$D$6:$D$21,0),MATCH(INDEX(Calc!$I$7:$I$18,MATCH(KPI_Analysis!D$8,Calc!$H$7:$H$18,0)),PY_Actual_Cumulative!$F$5:$Q$5,0))),"")</f>
        <v>17.383828769999997</v>
      </c>
      <c r="E13" s="192">
        <f>IFERROR(IF(Calc!$L$15="","",INDEX(PY_Actual_Cumulative!$F$6:$Q$21,MATCH(Calc!$L$15,PY_Actual_Cumulative!$D$6:$D$21,0),MATCH(INDEX(Calc!$I$7:$I$18,MATCH(KPI_Analysis!E$8,Calc!$H$7:$H$18,0)),PY_Actual_Cumulative!$F$5:$Q$5,0))),"")</f>
        <v>16.775394763049995</v>
      </c>
      <c r="F13" s="192">
        <f>IFERROR(IF(Calc!$L$15="","",INDEX(PY_Actual_Cumulative!$F$6:$Q$21,MATCH(Calc!$L$15,PY_Actual_Cumulative!$D$6:$D$21,0),MATCH(INDEX(Calc!$I$7:$I$18,MATCH(KPI_Analysis!F$8,Calc!$H$7:$H$18,0)),PY_Actual_Cumulative!$F$5:$Q$5,0))),"")</f>
        <v>17.434821334391994</v>
      </c>
      <c r="G13" s="192">
        <f>IFERROR(IF(Calc!$L$15="","",INDEX(PY_Actual_Cumulative!$F$6:$Q$21,MATCH(Calc!$L$15,PY_Actual_Cumulative!$D$6:$D$21,0),MATCH(INDEX(Calc!$I$7:$I$18,MATCH(KPI_Analysis!G$8,Calc!$H$7:$H$18,0)),PY_Actual_Cumulative!$F$5:$Q$5,0))),"")</f>
        <v>17.905187178641064</v>
      </c>
      <c r="H13" s="192">
        <f>IFERROR(IF(Calc!$L$15="","",INDEX(PY_Actual_Cumulative!$F$6:$Q$21,MATCH(Calc!$L$15,PY_Actual_Cumulative!$D$6:$D$21,0),MATCH(INDEX(Calc!$I$7:$I$18,MATCH(KPI_Analysis!H$8,Calc!$H$7:$H$18,0)),PY_Actual_Cumulative!$F$5:$Q$5,0))),"")</f>
        <v>18.148774115767729</v>
      </c>
      <c r="I13" s="192">
        <f>IFERROR(IF(Calc!$L$15="","",INDEX(PY_Actual_Cumulative!$F$6:$Q$21,MATCH(Calc!$L$15,PY_Actual_Cumulative!$D$6:$D$21,0),MATCH(INDEX(Calc!$I$7:$I$18,MATCH(KPI_Analysis!I$8,Calc!$H$7:$H$18,0)),PY_Actual_Cumulative!$F$5:$Q$5,0))),"")</f>
        <v>17.705599881483487</v>
      </c>
      <c r="J13" s="192">
        <f>IFERROR(IF(Calc!$L$15="","",INDEX(PY_Actual_Cumulative!$F$6:$Q$21,MATCH(Calc!$L$15,PY_Actual_Cumulative!$D$6:$D$21,0),MATCH(INDEX(Calc!$I$7:$I$18,MATCH(KPI_Analysis!J$8,Calc!$H$7:$H$18,0)),PY_Actual_Cumulative!$F$5:$Q$5,0))),"")</f>
        <v>17.705599881483487</v>
      </c>
      <c r="K13" s="192">
        <f>IFERROR(IF(Calc!$L$15="","",INDEX(PY_Actual_Cumulative!$F$6:$Q$21,MATCH(Calc!$L$15,PY_Actual_Cumulative!$D$6:$D$21,0),MATCH(INDEX(Calc!$I$7:$I$18,MATCH(KPI_Analysis!K$8,Calc!$H$7:$H$18,0)),PY_Actual_Cumulative!$F$5:$Q$5,0))),"")</f>
        <v>17.705599881483487</v>
      </c>
      <c r="L13" s="192">
        <f>IFERROR(IF(Calc!$L$15="","",INDEX(PY_Actual_Cumulative!$F$6:$Q$21,MATCH(Calc!$L$15,PY_Actual_Cumulative!$D$6:$D$21,0),MATCH(INDEX(Calc!$I$7:$I$18,MATCH(KPI_Analysis!L$8,Calc!$H$7:$H$18,0)),PY_Actual_Cumulative!$F$5:$Q$5,0))),"")</f>
        <v>17.705599881483487</v>
      </c>
      <c r="M13" s="192">
        <f>IFERROR(IF(Calc!$L$15="","",INDEX(PY_Actual_Cumulative!$F$6:$Q$21,MATCH(Calc!$L$15,PY_Actual_Cumulative!$D$6:$D$21,0),MATCH(INDEX(Calc!$I$7:$I$18,MATCH(KPI_Analysis!M$8,Calc!$H$7:$H$18,0)),PY_Actual_Cumulative!$F$5:$Q$5,0))),"")</f>
        <v>17.705599881483487</v>
      </c>
      <c r="N13" s="192">
        <f>IFERROR(IF(Calc!$L$15="","",INDEX(PY_Actual_Cumulative!$F$6:$Q$21,MATCH(Calc!$L$15,PY_Actual_Cumulative!$D$6:$D$21,0),MATCH(INDEX(Calc!$I$7:$I$18,MATCH(KPI_Analysis!N$8,Calc!$H$7:$H$18,0)),PY_Actual_Cumulative!$F$5:$Q$5,0))),"")</f>
        <v>17.705599881483487</v>
      </c>
      <c r="O13" s="193">
        <f>IFERROR(IF(Calc!$L$15="","",INDEX(PY_Actual_Cumulative!$F$6:$Q$21,MATCH(Calc!$L$15,PY_Actual_Cumulative!$D$6:$D$21,0),MATCH(INDEX(Calc!$I$7:$I$18,MATCH(KPI_Analysis!O$8,Calc!$H$7:$H$18,0)),PY_Actual_Cumulative!$F$5:$Q$5,0))),"")</f>
        <v>17.705599881483487</v>
      </c>
    </row>
    <row r="14" spans="1:23" ht="15" customHeight="1" x14ac:dyDescent="0.25">
      <c r="A14" s="3"/>
      <c r="B14" s="260"/>
      <c r="C14" s="199" t="s">
        <v>55</v>
      </c>
      <c r="D14" s="194">
        <f>IFERROR(IF(Calc!$L$15="","",INDEX(CY_Target_Cumulative!$F$6:$Q$21,MATCH(Calc!$L$15,CY_Target_Cumulative!$D$6:$D$21,0),MATCH(KPI_Analysis!D$8,CY_Target_Cumulative!$F$5:$Q$5,0))),"")</f>
        <v>20.602857600000004</v>
      </c>
      <c r="E14" s="194">
        <f>IFERROR(IF(Calc!$L$15="","",INDEX(CY_Target_Cumulative!$F$6:$Q$21,MATCH(Calc!$L$15,CY_Target_Cumulative!$D$6:$D$21,0),MATCH(KPI_Analysis!E$8,CY_Target_Cumulative!$F$5:$Q$5,0))),"")</f>
        <v>21.220943328000004</v>
      </c>
      <c r="F14" s="194">
        <f>IFERROR(IF(Calc!$L$15="","",INDEX(CY_Target_Cumulative!$F$6:$Q$21,MATCH(Calc!$L$15,CY_Target_Cumulative!$D$6:$D$21,0),MATCH(KPI_Analysis!F$8,CY_Target_Cumulative!$F$5:$Q$5,0))),"")</f>
        <v>21.863752485120003</v>
      </c>
      <c r="G14" s="194">
        <f>IFERROR(IF(Calc!$L$15="","",INDEX(CY_Target_Cumulative!$F$6:$Q$21,MATCH(Calc!$L$15,CY_Target_Cumulative!$D$6:$D$21,0),MATCH(KPI_Analysis!G$8,CY_Target_Cumulative!$F$5:$Q$5,0))),"")</f>
        <v>23.053258468656004</v>
      </c>
      <c r="H14" s="194">
        <f>IFERROR(IF(Calc!$L$15="","",INDEX(CY_Target_Cumulative!$F$6:$Q$21,MATCH(Calc!$L$15,CY_Target_Cumulative!$D$6:$D$21,0),MATCH(KPI_Analysis!H$8,CY_Target_Cumulative!$F$5:$Q$5,0))),"")</f>
        <v>23.766962058777601</v>
      </c>
      <c r="I14" s="194">
        <f>IFERROR(IF(Calc!$L$15="","",INDEX(CY_Target_Cumulative!$F$6:$Q$21,MATCH(Calc!$L$15,CY_Target_Cumulative!$D$6:$D$21,0),MATCH(KPI_Analysis!I$8,CY_Target_Cumulative!$F$5:$Q$5,0))),"")</f>
        <v>23.577220041710405</v>
      </c>
      <c r="J14" s="194">
        <f>IFERROR(IF(Calc!$L$15="","",INDEX(CY_Target_Cumulative!$F$6:$Q$21,MATCH(Calc!$L$15,CY_Target_Cumulative!$D$6:$D$21,0),MATCH(KPI_Analysis!J$8,CY_Target_Cumulative!$F$5:$Q$5,0))),"")</f>
        <v>23.577220041710405</v>
      </c>
      <c r="K14" s="194">
        <f>IFERROR(IF(Calc!$L$15="","",INDEX(CY_Target_Cumulative!$F$6:$Q$21,MATCH(Calc!$L$15,CY_Target_Cumulative!$D$6:$D$21,0),MATCH(KPI_Analysis!K$8,CY_Target_Cumulative!$F$5:$Q$5,0))),"")</f>
        <v>23.577220041710405</v>
      </c>
      <c r="L14" s="194">
        <f>IFERROR(IF(Calc!$L$15="","",INDEX(CY_Target_Cumulative!$F$6:$Q$21,MATCH(Calc!$L$15,CY_Target_Cumulative!$D$6:$D$21,0),MATCH(KPI_Analysis!L$8,CY_Target_Cumulative!$F$5:$Q$5,0))),"")</f>
        <v>23.577220041710405</v>
      </c>
      <c r="M14" s="194">
        <f>IFERROR(IF(Calc!$L$15="","",INDEX(CY_Target_Cumulative!$F$6:$Q$21,MATCH(Calc!$L$15,CY_Target_Cumulative!$D$6:$D$21,0),MATCH(KPI_Analysis!M$8,CY_Target_Cumulative!$F$5:$Q$5,0))),"")</f>
        <v>23.577220041710405</v>
      </c>
      <c r="N14" s="194">
        <f>IFERROR(IF(Calc!$L$15="","",INDEX(CY_Target_Cumulative!$F$6:$Q$21,MATCH(Calc!$L$15,CY_Target_Cumulative!$D$6:$D$21,0),MATCH(KPI_Analysis!N$8,CY_Target_Cumulative!$F$5:$Q$5,0))),"")</f>
        <v>23.577220041710405</v>
      </c>
      <c r="O14" s="195">
        <f>IFERROR(IF(Calc!$L$15="","",INDEX(CY_Target_Cumulative!$F$6:$Q$21,MATCH(Calc!$L$15,CY_Target_Cumulative!$D$6:$D$21,0),MATCH(KPI_Analysis!O$8,CY_Target_Cumulative!$F$5:$Q$5,0))),"")</f>
        <v>23.577220041710405</v>
      </c>
    </row>
    <row r="15" spans="1:23" ht="15" customHeight="1" x14ac:dyDescent="0.25">
      <c r="A15" s="3"/>
      <c r="B15" s="260"/>
      <c r="C15" s="199" t="s">
        <v>56</v>
      </c>
      <c r="D15" s="194">
        <f>IFERROR(IF(Calc!$L$15="","",INDEX(CY_Actual_Cumulative!$F$6:$Q$21,MATCH(Calc!$L$15,CY_Actual_Cumulative!$D$6:$D$21,0),MATCH(KPI_Analysis!D$8,CY_Actual_Cumulative!$F$5:$Q$5,0))),"")</f>
        <v>25</v>
      </c>
      <c r="E15" s="194">
        <f>IFERROR(IF(Calc!$L$15="","",INDEX(CY_Actual_Cumulative!$F$6:$Q$21,MATCH(Calc!$L$15,CY_Actual_Cumulative!$D$6:$D$21,0),MATCH(KPI_Analysis!E$8,CY_Actual_Cumulative!$F$5:$Q$5,0))),"")</f>
        <v>26.375</v>
      </c>
      <c r="F15" s="194">
        <f>IFERROR(IF(Calc!$L$15="","",INDEX(CY_Actual_Cumulative!$F$6:$Q$21,MATCH(Calc!$L$15,CY_Actual_Cumulative!$D$6:$D$21,0),MATCH(KPI_Analysis!F$8,CY_Actual_Cumulative!$F$5:$Q$5,0))),"")</f>
        <v>27.85083333333333</v>
      </c>
      <c r="G15" s="194">
        <f>IFERROR(IF(Calc!$L$15="","",INDEX(CY_Actual_Cumulative!$F$6:$Q$21,MATCH(Calc!$L$15,CY_Actual_Cumulative!$D$6:$D$21,0),MATCH(KPI_Analysis!G$8,CY_Actual_Cumulative!$F$5:$Q$5,0))),"")</f>
        <v>28.126712499999996</v>
      </c>
      <c r="H15" s="194">
        <f>IFERROR(IF(Calc!$L$15="","",INDEX(CY_Actual_Cumulative!$F$6:$Q$21,MATCH(Calc!$L$15,CY_Actual_Cumulative!$D$6:$D$21,0),MATCH(KPI_Analysis!H$8,CY_Actual_Cumulative!$F$5:$Q$5,0))),"")</f>
        <v>28.871326999999997</v>
      </c>
      <c r="I15" s="194">
        <f>IFERROR(IF(Calc!$L$15="","",INDEX(CY_Actual_Cumulative!$F$6:$Q$21,MATCH(Calc!$L$15,CY_Actual_Cumulative!$D$6:$D$21,0),MATCH(KPI_Analysis!I$8,CY_Actual_Cumulative!$F$5:$Q$5,0))),"")</f>
        <v>29.473902616666663</v>
      </c>
      <c r="J15" s="194">
        <f>IFERROR(IF(Calc!$L$15="","",INDEX(CY_Actual_Cumulative!$F$6:$Q$21,MATCH(Calc!$L$15,CY_Actual_Cumulative!$D$6:$D$21,0),MATCH(KPI_Analysis!J$8,CY_Actual_Cumulative!$F$5:$Q$5,0))),"")</f>
        <v>29.473902616666663</v>
      </c>
      <c r="K15" s="194">
        <f>IFERROR(IF(Calc!$L$15="","",INDEX(CY_Actual_Cumulative!$F$6:$Q$21,MATCH(Calc!$L$15,CY_Actual_Cumulative!$D$6:$D$21,0),MATCH(KPI_Analysis!K$8,CY_Actual_Cumulative!$F$5:$Q$5,0))),"")</f>
        <v>29.473902616666663</v>
      </c>
      <c r="L15" s="194">
        <f>IFERROR(IF(Calc!$L$15="","",INDEX(CY_Actual_Cumulative!$F$6:$Q$21,MATCH(Calc!$L$15,CY_Actual_Cumulative!$D$6:$D$21,0),MATCH(KPI_Analysis!L$8,CY_Actual_Cumulative!$F$5:$Q$5,0))),"")</f>
        <v>29.473902616666663</v>
      </c>
      <c r="M15" s="194">
        <f>IFERROR(IF(Calc!$L$15="","",INDEX(CY_Actual_Cumulative!$F$6:$Q$21,MATCH(Calc!$L$15,CY_Actual_Cumulative!$D$6:$D$21,0),MATCH(KPI_Analysis!M$8,CY_Actual_Cumulative!$F$5:$Q$5,0))),"")</f>
        <v>29.473902616666663</v>
      </c>
      <c r="N15" s="194">
        <f>IFERROR(IF(Calc!$L$15="","",INDEX(CY_Actual_Cumulative!$F$6:$Q$21,MATCH(Calc!$L$15,CY_Actual_Cumulative!$D$6:$D$21,0),MATCH(KPI_Analysis!N$8,CY_Actual_Cumulative!$F$5:$Q$5,0))),"")</f>
        <v>29.473902616666663</v>
      </c>
      <c r="O15" s="195">
        <f>IFERROR(IF(Calc!$L$15="","",INDEX(CY_Actual_Cumulative!$F$6:$Q$21,MATCH(Calc!$L$15,CY_Actual_Cumulative!$D$6:$D$21,0),MATCH(KPI_Analysis!O$8,CY_Actual_Cumulative!$F$5:$Q$5,0))),"")</f>
        <v>29.473902616666663</v>
      </c>
    </row>
    <row r="16" spans="1:23" ht="15" customHeight="1" x14ac:dyDescent="0.25">
      <c r="A16" s="3"/>
      <c r="B16" s="261"/>
      <c r="C16" s="200" t="s">
        <v>10</v>
      </c>
      <c r="D16" s="196">
        <f>IF(OR(LEN(D$14)=0,LEN(D$15)=0),"",IFERROR(IF(Calc!$L$16=Calc!$L$7,D$14/D$15*100,D$15/D$14*100),100))</f>
        <v>82.411430400000015</v>
      </c>
      <c r="E16" s="196">
        <f>IF(OR(LEN(E$14)=0,LEN(E$15)=0),"",IFERROR(IF(Calc!$L$16=Calc!$L$7,E$14/E$15*100,E$15/E$14*100),100))</f>
        <v>80.458552902369689</v>
      </c>
      <c r="F16" s="196">
        <f>IF(OR(LEN(F$14)=0,LEN(F$15)=0),"",IFERROR(IF(Calc!$L$16=Calc!$L$7,F$14/F$15*100,F$15/F$14*100),100))</f>
        <v>78.50304593562133</v>
      </c>
      <c r="G16" s="196">
        <f>IF(OR(LEN(G$14)=0,LEN(G$15)=0),"",IFERROR(IF(Calc!$L$16=Calc!$L$7,G$14/G$15*100,G$15/G$14*100),100))</f>
        <v>81.962150637604765</v>
      </c>
      <c r="H16" s="196">
        <f>IF(OR(LEN(H$14)=0,LEN(H$15)=0),"",IFERROR(IF(Calc!$L$16=Calc!$L$7,H$14/H$15*100,H$15/H$14*100),100))</f>
        <v>82.320296738620996</v>
      </c>
      <c r="I16" s="196">
        <f>IF(OR(LEN(I$14)=0,LEN(I$15)=0),"",IFERROR(IF(Calc!$L$16=Calc!$L$7,I$14/I$15*100,I$15/I$14*100),100))</f>
        <v>79.993546658385668</v>
      </c>
      <c r="J16" s="196">
        <f>IF(OR(LEN(J$14)=0,LEN(J$15)=0),"",IFERROR(IF(Calc!$L$16=Calc!$L$7,J$14/J$15*100,J$15/J$14*100),100))</f>
        <v>79.993546658385668</v>
      </c>
      <c r="K16" s="196">
        <f>IF(OR(LEN(K$14)=0,LEN(K$15)=0),"",IFERROR(IF(Calc!$L$16=Calc!$L$7,K$14/K$15*100,K$15/K$14*100),100))</f>
        <v>79.993546658385668</v>
      </c>
      <c r="L16" s="196">
        <f>IF(OR(LEN(L$14)=0,LEN(L$15)=0),"",IFERROR(IF(Calc!$L$16=Calc!$L$7,L$14/L$15*100,L$15/L$14*100),100))</f>
        <v>79.993546658385668</v>
      </c>
      <c r="M16" s="196">
        <f>IF(OR(LEN(M$14)=0,LEN(M$15)=0),"",IFERROR(IF(Calc!$L$16=Calc!$L$7,M$14/M$15*100,M$15/M$14*100),100))</f>
        <v>79.993546658385668</v>
      </c>
      <c r="N16" s="196">
        <f>IF(OR(LEN(N$14)=0,LEN(N$15)=0),"",IFERROR(IF(Calc!$L$16=Calc!$L$7,N$14/N$15*100,N$15/N$14*100),100))</f>
        <v>79.993546658385668</v>
      </c>
      <c r="O16" s="197">
        <f>IF(OR(LEN(O$14)=0,LEN(O$15)=0),"",IFERROR(IF(Calc!$L$16=Calc!$L$7,O$14/O$15*100,O$15/O$14*100),100))</f>
        <v>79.993546658385668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</row>
  </sheetData>
  <sheetProtection algorithmName="SHA-512" hashValue="3VvYXhjCr9Q77Ay4QVB/iyMM3kSK8giKHzZ10Z8AQtkcxV2XcawQw5I/tHsGzOLjQNdp6HfD4MOok0fEYzX7mw==" saltValue="L0VrldsF6cVE5erjY2PvLA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2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57</v>
      </c>
      <c r="C3" s="26"/>
      <c r="E3" s="25" t="s">
        <v>58</v>
      </c>
      <c r="F3" s="28"/>
      <c r="G3" s="28"/>
      <c r="H3" s="28"/>
      <c r="I3" s="26"/>
      <c r="K3" s="25" t="s">
        <v>78</v>
      </c>
      <c r="L3" s="26"/>
      <c r="N3" s="25" t="s">
        <v>95</v>
      </c>
      <c r="O3" s="28"/>
      <c r="P3" s="28"/>
      <c r="Q3" s="26"/>
      <c r="S3" s="25" t="s">
        <v>99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19</v>
      </c>
      <c r="C6" s="27">
        <f>IFERROR(IF(Metrics!K6="","",Metrics!K6),"")</f>
        <v>2022</v>
      </c>
      <c r="E6" s="29" t="s">
        <v>45</v>
      </c>
      <c r="F6" s="29" t="s">
        <v>64</v>
      </c>
      <c r="G6" s="30" t="s">
        <v>9</v>
      </c>
      <c r="H6" s="30" t="s">
        <v>46</v>
      </c>
      <c r="I6" s="29" t="s">
        <v>47</v>
      </c>
      <c r="K6" s="29" t="s">
        <v>48</v>
      </c>
      <c r="L6" s="29" t="s">
        <v>61</v>
      </c>
      <c r="N6" s="29" t="s">
        <v>93</v>
      </c>
      <c r="O6" s="29" t="s">
        <v>11</v>
      </c>
      <c r="P6" s="29" t="s">
        <v>0</v>
      </c>
      <c r="Q6" s="29" t="s">
        <v>50</v>
      </c>
      <c r="S6" s="160" t="s">
        <v>96</v>
      </c>
      <c r="T6" s="161"/>
    </row>
    <row r="7" spans="2:20" x14ac:dyDescent="0.25">
      <c r="B7" s="29" t="s">
        <v>20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17</v>
      </c>
      <c r="L7" s="27" t="s">
        <v>15</v>
      </c>
      <c r="N7" s="27" t="str">
        <f t="array" ref="N7">IFERROR(INDEX(Metrics!$D$6:$D$21,SMALL(IF(LEN(Metrics!$D$6:$D$21)&gt;0,ROW(Metrics!$D$6:$D$21)-ROW(INDEX(Metrics!$D$6:$D$21,1,1))+1),ROW($A7)-ROW($A$6))),"")</f>
        <v>Avg. Recruiting Time</v>
      </c>
      <c r="O7" s="27" t="str">
        <f>IFERROR(IF(INDEX(Metrics!$C$6:$C$21,MATCH(Calc!N7,Metrics!$D$6:$D$21,0))="","",INDEX(Metrics!$C$6:$C$21,MATCH(Calc!N7,Metrics!$D$6:$D$21,0))),"")</f>
        <v>Recruitment</v>
      </c>
      <c r="P7" s="27">
        <f>IFERROR(IF(INDEX(Metrics!$B$6:$B$21,MATCH(Calc!N7,Metrics!$D$6:$D$21,0))="","",INDEX(Metrics!$B$6:$B$21,MATCH(Calc!N7,Metrics!$D$6:$D$21,0))),"")</f>
        <v>101</v>
      </c>
      <c r="Q7" s="34" t="str">
        <f>IFERROR(IF(LEN(N7)=0,"",(P7&amp;" : "&amp;O7&amp;" / "&amp;N7)),"")</f>
        <v>101 : Recruitment / Avg. Recruiting Time</v>
      </c>
      <c r="S7" s="135" t="s">
        <v>97</v>
      </c>
      <c r="T7" s="135">
        <f t="array" ref="T7">MAX(IF(Metrics!$B$6:$B$21&lt;&gt;"",ROW(Metrics!$B$6:$B$21)))-1</f>
        <v>20</v>
      </c>
    </row>
    <row r="8" spans="2:20" x14ac:dyDescent="0.25">
      <c r="B8" s="29" t="s">
        <v>44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16</v>
      </c>
      <c r="L8" s="27" t="s">
        <v>62</v>
      </c>
      <c r="N8" s="27" t="str">
        <f t="array" ref="N8">IFERROR(INDEX(Metrics!$D$6:$D$21,SMALL(IF(LEN(Metrics!$D$6:$D$21)&gt;0,ROW(Metrics!$D$6:$D$21)-ROW(INDEX(Metrics!$D$6:$D$21,1,1))+1),ROW($A8)-ROW($A$6))),"")</f>
        <v>Avg. New Hires Performance</v>
      </c>
      <c r="O8" s="27" t="str">
        <f>IFERROR(IF(INDEX(Metrics!$C$6:$C$21,MATCH(Calc!N8,Metrics!$D$6:$D$21,0))="","",INDEX(Metrics!$C$6:$C$21,MATCH(Calc!N8,Metrics!$D$6:$D$21,0))),"")</f>
        <v>Recruitment</v>
      </c>
      <c r="P8" s="27">
        <f>IFERROR(IF(INDEX(Metrics!$B$6:$B$21,MATCH(Calc!N8,Metrics!$D$6:$D$21,0))="","",INDEX(Metrics!$B$6:$B$21,MATCH(Calc!N8,Metrics!$D$6:$D$21,0))),"")</f>
        <v>102</v>
      </c>
      <c r="Q8" s="34" t="str">
        <f t="shared" ref="Q8:Q22" si="3">IFERROR(IF(LEN(N8)=0,"",(P8&amp;" : "&amp;O8&amp;" / "&amp;N8)),"")</f>
        <v>102 : Recruitment / Avg. New Hires Performance</v>
      </c>
      <c r="S8" s="135" t="s">
        <v>98</v>
      </c>
      <c r="T8" s="135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IFERROR(INDEX(Metrics!$D$6:$D$21,SMALL(IF(LEN(Metrics!$D$6:$D$21)&gt;0,ROW(Metrics!$D$6:$D$21)-ROW(INDEX(Metrics!$D$6:$D$21,1,1))+1),ROW($A9)-ROW($A$6))),"")</f>
        <v>Avg. Length of Placement</v>
      </c>
      <c r="O9" s="27" t="str">
        <f>IFERROR(IF(INDEX(Metrics!$C$6:$C$21,MATCH(Calc!N9,Metrics!$D$6:$D$21,0))="","",INDEX(Metrics!$C$6:$C$21,MATCH(Calc!N9,Metrics!$D$6:$D$21,0))),"")</f>
        <v>Recruitment</v>
      </c>
      <c r="P9" s="27">
        <f>IFERROR(IF(INDEX(Metrics!$B$6:$B$21,MATCH(Calc!N9,Metrics!$D$6:$D$21,0))="","",INDEX(Metrics!$B$6:$B$21,MATCH(Calc!N9,Metrics!$D$6:$D$21,0))),"")</f>
        <v>103</v>
      </c>
      <c r="Q9" s="34" t="str">
        <f t="shared" si="3"/>
        <v>103 : Recruitment / Avg. Length of Placement</v>
      </c>
    </row>
    <row r="10" spans="2:20" x14ac:dyDescent="0.25">
      <c r="B10" s="27" t="s">
        <v>21</v>
      </c>
      <c r="C10" s="27" t="s">
        <v>33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60</v>
      </c>
      <c r="L10" s="27" t="str">
        <f>IFERROR(IF(LEN(Monthly_Analysis!C5)=0,"",Monthly_Analysis!C5),"")</f>
        <v>Apr 2022</v>
      </c>
      <c r="N10" s="27" t="str">
        <f t="array" ref="N10">IFERROR(INDEX(Metrics!$D$6:$D$21,SMALL(IF(LEN(Metrics!$D$6:$D$21)&gt;0,ROW(Metrics!$D$6:$D$21)-ROW(INDEX(Metrics!$D$6:$D$21,1,1))+1),ROW($A10)-ROW($A$6))),"")</f>
        <v>Diversity</v>
      </c>
      <c r="O10" s="27" t="str">
        <f>IFERROR(IF(INDEX(Metrics!$C$6:$C$21,MATCH(Calc!N10,Metrics!$D$6:$D$21,0))="","",INDEX(Metrics!$C$6:$C$21,MATCH(Calc!N10,Metrics!$D$6:$D$21,0))),"")</f>
        <v>Recruitment</v>
      </c>
      <c r="P10" s="27">
        <f>IFERROR(IF(INDEX(Metrics!$B$6:$B$21,MATCH(Calc!N10,Metrics!$D$6:$D$21,0))="","",INDEX(Metrics!$B$6:$B$21,MATCH(Calc!N10,Metrics!$D$6:$D$21,0))),"")</f>
        <v>104</v>
      </c>
      <c r="Q10" s="34" t="str">
        <f t="shared" si="3"/>
        <v>104 : Recruitment / Diversity</v>
      </c>
    </row>
    <row r="11" spans="2:20" x14ac:dyDescent="0.25">
      <c r="B11" s="27" t="s">
        <v>22</v>
      </c>
      <c r="C11" s="27" t="s">
        <v>34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49</v>
      </c>
      <c r="L11" s="27" t="str">
        <f>IFERROR(INDEX(I7:I18,MATCH(L10,H7:H18,0)),"")</f>
        <v>Apr 2021</v>
      </c>
      <c r="N11" s="27" t="str">
        <f t="array" ref="N11">IFERROR(INDEX(Metrics!$D$6:$D$21,SMALL(IF(LEN(Metrics!$D$6:$D$21)&gt;0,ROW(Metrics!$D$6:$D$21)-ROW(INDEX(Metrics!$D$6:$D$21,1,1))+1),ROW($A11)-ROW($A$6))),"")</f>
        <v>Training Hours</v>
      </c>
      <c r="O11" s="27" t="str">
        <f>IFERROR(IF(INDEX(Metrics!$C$6:$C$21,MATCH(Calc!N11,Metrics!$D$6:$D$21,0))="","",INDEX(Metrics!$C$6:$C$21,MATCH(Calc!N11,Metrics!$D$6:$D$21,0))),"")</f>
        <v>Training &amp; Development</v>
      </c>
      <c r="P11" s="27">
        <f>IFERROR(IF(INDEX(Metrics!$B$6:$B$21,MATCH(Calc!N11,Metrics!$D$6:$D$21,0))="","",INDEX(Metrics!$B$6:$B$21,MATCH(Calc!N11,Metrics!$D$6:$D$21,0))),"")</f>
        <v>201</v>
      </c>
      <c r="Q11" s="34" t="str">
        <f t="shared" si="3"/>
        <v>201 : Training &amp; Development / Training Hours</v>
      </c>
    </row>
    <row r="12" spans="2:20" x14ac:dyDescent="0.25">
      <c r="B12" s="27" t="s">
        <v>23</v>
      </c>
      <c r="C12" s="27" t="s">
        <v>35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IFERROR(INDEX(Metrics!$D$6:$D$21,SMALL(IF(LEN(Metrics!$D$6:$D$21)&gt;0,ROW(Metrics!$D$6:$D$21)-ROW(INDEX(Metrics!$D$6:$D$21,1,1))+1),ROW($A12)-ROW($A$6))),"")</f>
        <v>Productivity Change</v>
      </c>
      <c r="O12" s="27" t="str">
        <f>IFERROR(IF(INDEX(Metrics!$C$6:$C$21,MATCH(Calc!N12,Metrics!$D$6:$D$21,0))="","",INDEX(Metrics!$C$6:$C$21,MATCH(Calc!N12,Metrics!$D$6:$D$21,0))),"")</f>
        <v>Training &amp; Development</v>
      </c>
      <c r="P12" s="27">
        <f>IFERROR(IF(INDEX(Metrics!$B$6:$B$21,MATCH(Calc!N12,Metrics!$D$6:$D$21,0))="","",INDEX(Metrics!$B$6:$B$21,MATCH(Calc!N12,Metrics!$D$6:$D$21,0))),"")</f>
        <v>202</v>
      </c>
      <c r="Q12" s="34" t="str">
        <f t="shared" si="3"/>
        <v>202 : Training &amp; Development / Productivity Change</v>
      </c>
    </row>
    <row r="13" spans="2:20" x14ac:dyDescent="0.25">
      <c r="B13" s="27" t="s">
        <v>24</v>
      </c>
      <c r="C13" s="27" t="s">
        <v>36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59</v>
      </c>
      <c r="L13" s="27">
        <f>IFERROR(IF(COUNTIF(Q7:Q22,"?*")=0,1,COUNTIF(Q7:Q22,"?*")),100)</f>
        <v>10</v>
      </c>
      <c r="N13" s="27" t="str">
        <f t="array" ref="N13">IFERROR(INDEX(Metrics!$D$6:$D$21,SMALL(IF(LEN(Metrics!$D$6:$D$21)&gt;0,ROW(Metrics!$D$6:$D$21)-ROW(INDEX(Metrics!$D$6:$D$21,1,1))+1),ROW($A13)-ROW($A$6))),"")</f>
        <v>Employee Satisfaction</v>
      </c>
      <c r="O13" s="27" t="str">
        <f>IFERROR(IF(INDEX(Metrics!$C$6:$C$21,MATCH(Calc!N13,Metrics!$D$6:$D$21,0))="","",INDEX(Metrics!$C$6:$C$21,MATCH(Calc!N13,Metrics!$D$6:$D$21,0))),"")</f>
        <v>Training &amp; Development</v>
      </c>
      <c r="P13" s="27">
        <f>IFERROR(IF(INDEX(Metrics!$B$6:$B$21,MATCH(Calc!N13,Metrics!$D$6:$D$21,0))="","",INDEX(Metrics!$B$6:$B$21,MATCH(Calc!N13,Metrics!$D$6:$D$21,0))),"")</f>
        <v>203</v>
      </c>
      <c r="Q13" s="34" t="str">
        <f t="shared" si="3"/>
        <v>203 : Training &amp; Development / Employee Satisfaction</v>
      </c>
    </row>
    <row r="14" spans="2:20" x14ac:dyDescent="0.25">
      <c r="B14" s="27" t="s">
        <v>25</v>
      </c>
      <c r="C14" s="27" t="s">
        <v>25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IFERROR(INDEX(Metrics!$D$6:$D$21,SMALL(IF(LEN(Metrics!$D$6:$D$21)&gt;0,ROW(Metrics!$D$6:$D$21)-ROW(INDEX(Metrics!$D$6:$D$21,1,1))+1),ROW($A14)-ROW($A$6))),"")</f>
        <v>Development Plan Execution</v>
      </c>
      <c r="O14" s="27" t="str">
        <f>IFERROR(IF(INDEX(Metrics!$C$6:$C$21,MATCH(Calc!N14,Metrics!$D$6:$D$21,0))="","",INDEX(Metrics!$C$6:$C$21,MATCH(Calc!N14,Metrics!$D$6:$D$21,0))),"")</f>
        <v>Performance &amp; Career Management</v>
      </c>
      <c r="P14" s="27">
        <f>IFERROR(IF(INDEX(Metrics!$B$6:$B$21,MATCH(Calc!N14,Metrics!$D$6:$D$21,0))="","",INDEX(Metrics!$B$6:$B$21,MATCH(Calc!N14,Metrics!$D$6:$D$21,0))),"")</f>
        <v>301</v>
      </c>
      <c r="Q14" s="34" t="str">
        <f t="shared" si="3"/>
        <v>301 : Performance &amp; Career Management / Development Plan Execution</v>
      </c>
    </row>
    <row r="15" spans="2:20" x14ac:dyDescent="0.25">
      <c r="B15" s="27" t="s">
        <v>26</v>
      </c>
      <c r="C15" s="27" t="s">
        <v>37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51</v>
      </c>
      <c r="L15" s="31" t="str">
        <f>IFERROR(INDEX(N7:N22,MATCH(KPI_Analysis!B5,Calc!Q7:Q22,0)),"")</f>
        <v>Avg. Recruiting Time</v>
      </c>
      <c r="N15" s="27" t="str">
        <f t="array" ref="N15">IFERROR(INDEX(Metrics!$D$6:$D$21,SMALL(IF(LEN(Metrics!$D$6:$D$21)&gt;0,ROW(Metrics!$D$6:$D$21)-ROW(INDEX(Metrics!$D$6:$D$21,1,1))+1),ROW($A15)-ROW($A$6))),"")</f>
        <v>Coaching Plan Participation</v>
      </c>
      <c r="O15" s="27" t="str">
        <f>IFERROR(IF(INDEX(Metrics!$C$6:$C$21,MATCH(Calc!N15,Metrics!$D$6:$D$21,0))="","",INDEX(Metrics!$C$6:$C$21,MATCH(Calc!N15,Metrics!$D$6:$D$21,0))),"")</f>
        <v>Performance &amp; Career Management</v>
      </c>
      <c r="P15" s="27">
        <f>IFERROR(IF(INDEX(Metrics!$B$6:$B$21,MATCH(Calc!N15,Metrics!$D$6:$D$21,0))="","",INDEX(Metrics!$B$6:$B$21,MATCH(Calc!N15,Metrics!$D$6:$D$21,0))),"")</f>
        <v>302</v>
      </c>
      <c r="Q15" s="34" t="str">
        <f t="shared" si="3"/>
        <v>302 : Performance &amp; Career Management / Coaching Plan Participation</v>
      </c>
    </row>
    <row r="16" spans="2:20" x14ac:dyDescent="0.25">
      <c r="B16" s="27" t="s">
        <v>27</v>
      </c>
      <c r="C16" s="27" t="s">
        <v>38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52</v>
      </c>
      <c r="L16" s="27" t="str">
        <f>IFERROR(INDEX(Metrics!$F$6:$F$21,MATCH(Calc!L15,Metrics!$D$6:$D$21,0)),"")</f>
        <v>Yes</v>
      </c>
      <c r="N16" s="27" t="str">
        <f t="array" ref="N16">IFERROR(INDEX(Metrics!$D$6:$D$21,SMALL(IF(LEN(Metrics!$D$6:$D$21)&gt;0,ROW(Metrics!$D$6:$D$21)-ROW(INDEX(Metrics!$D$6:$D$21,1,1))+1),ROW($A16)-ROW($A$6))),"")</f>
        <v>Avg. Time at Same Function</v>
      </c>
      <c r="O16" s="27" t="str">
        <f>IFERROR(IF(INDEX(Metrics!$C$6:$C$21,MATCH(Calc!N16,Metrics!$D$6:$D$21,0))="","",INDEX(Metrics!$C$6:$C$21,MATCH(Calc!N16,Metrics!$D$6:$D$21,0))),"")</f>
        <v>Performance &amp; Career Management</v>
      </c>
      <c r="P16" s="27">
        <f>IFERROR(IF(INDEX(Metrics!$B$6:$B$21,MATCH(Calc!N16,Metrics!$D$6:$D$21,0))="","",INDEX(Metrics!$B$6:$B$21,MATCH(Calc!N16,Metrics!$D$6:$D$21,0))),"")</f>
        <v>303</v>
      </c>
      <c r="Q16" s="34" t="str">
        <f t="shared" si="3"/>
        <v>303 : Performance &amp; Career Management / Avg. Time at Same Function</v>
      </c>
    </row>
    <row r="17" spans="2:17" x14ac:dyDescent="0.25">
      <c r="B17" s="27" t="s">
        <v>28</v>
      </c>
      <c r="C17" s="27" t="s">
        <v>39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IFERROR(INDEX(Metrics!$D$6:$D$21,SMALL(IF(LEN(Metrics!$D$6:$D$21)&gt;0,ROW(Metrics!$D$6:$D$21)-ROW(INDEX(Metrics!$D$6:$D$21,1,1))+1),ROW($A17)-ROW($A$6))),"")</f>
        <v/>
      </c>
      <c r="O17" s="27" t="str">
        <f>IFERROR(IF(INDEX(Metrics!$C$6:$C$21,MATCH(Calc!N17,Metrics!$D$6:$D$21,0))="","",INDEX(Metrics!$C$6:$C$21,MATCH(Calc!N17,Metrics!$D$6:$D$21,0))),"")</f>
        <v/>
      </c>
      <c r="P17" s="27" t="str">
        <f>IFERROR(IF(INDEX(Metrics!$B$6:$B$21,MATCH(Calc!N17,Metrics!$D$6:$D$21,0))="","",INDEX(Metrics!$B$6:$B$21,MATCH(Calc!N17,Metrics!$D$6:$D$21,0))),"")</f>
        <v/>
      </c>
      <c r="Q17" s="34" t="str">
        <f t="shared" si="3"/>
        <v/>
      </c>
    </row>
    <row r="18" spans="2:17" x14ac:dyDescent="0.25">
      <c r="B18" s="27" t="s">
        <v>29</v>
      </c>
      <c r="C18" s="27" t="s">
        <v>40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86</v>
      </c>
      <c r="L18" s="31">
        <f t="array" ref="L18">IFERROR(MAX(IF(LEN(Metrics!$B$6:$B$21)&gt;0,ROW(Metrics!$B$6:$B$21))-4),70)</f>
        <v>17</v>
      </c>
      <c r="N18" s="27" t="str">
        <f t="array" ref="N18">IFERROR(INDEX(Metrics!$D$6:$D$21,SMALL(IF(LEN(Metrics!$D$6:$D$21)&gt;0,ROW(Metrics!$D$6:$D$21)-ROW(INDEX(Metrics!$D$6:$D$21,1,1))+1),ROW($A18)-ROW($A$6))),"")</f>
        <v/>
      </c>
      <c r="O18" s="27" t="str">
        <f>IFERROR(IF(INDEX(Metrics!$C$6:$C$21,MATCH(Calc!N18,Metrics!$D$6:$D$21,0))="","",INDEX(Metrics!$C$6:$C$21,MATCH(Calc!N18,Metrics!$D$6:$D$21,0))),"")</f>
        <v/>
      </c>
      <c r="P18" s="27" t="str">
        <f>IFERROR(IF(INDEX(Metrics!$B$6:$B$21,MATCH(Calc!N18,Metrics!$D$6:$D$21,0))="","",INDEX(Metrics!$B$6:$B$21,MATCH(Calc!N18,Metrics!$D$6:$D$21,0))),"")</f>
        <v/>
      </c>
      <c r="Q18" s="34" t="str">
        <f t="shared" si="3"/>
        <v/>
      </c>
    </row>
    <row r="19" spans="2:17" x14ac:dyDescent="0.25">
      <c r="B19" s="27" t="s">
        <v>30</v>
      </c>
      <c r="C19" s="27" t="s">
        <v>41</v>
      </c>
      <c r="N19" s="27" t="str">
        <f t="array" ref="N19">IFERROR(INDEX(Metrics!$D$6:$D$21,SMALL(IF(LEN(Metrics!$D$6:$D$21)&gt;0,ROW(Metrics!$D$6:$D$21)-ROW(INDEX(Metrics!$D$6:$D$21,1,1))+1),ROW($A19)-ROW($A$6))),"")</f>
        <v/>
      </c>
      <c r="O19" s="27" t="str">
        <f>IFERROR(IF(INDEX(Metrics!$C$6:$C$21,MATCH(Calc!N19,Metrics!$D$6:$D$21,0))="","",INDEX(Metrics!$C$6:$C$21,MATCH(Calc!N19,Metrics!$D$6:$D$21,0))),"")</f>
        <v/>
      </c>
      <c r="P19" s="27" t="str">
        <f>IFERROR(IF(INDEX(Metrics!$B$6:$B$21,MATCH(Calc!N19,Metrics!$D$6:$D$21,0))="","",INDEX(Metrics!$B$6:$B$21,MATCH(Calc!N19,Metrics!$D$6:$D$21,0))),"")</f>
        <v/>
      </c>
      <c r="Q19" s="34" t="str">
        <f t="shared" si="3"/>
        <v/>
      </c>
    </row>
    <row r="20" spans="2:17" x14ac:dyDescent="0.25">
      <c r="B20" s="27" t="s">
        <v>31</v>
      </c>
      <c r="C20" s="27" t="s">
        <v>42</v>
      </c>
      <c r="N20" s="27" t="str">
        <f t="array" ref="N20">IFERROR(INDEX(Metrics!$D$6:$D$21,SMALL(IF(LEN(Metrics!$D$6:$D$21)&gt;0,ROW(Metrics!$D$6:$D$21)-ROW(INDEX(Metrics!$D$6:$D$21,1,1))+1),ROW($A20)-ROW($A$6))),"")</f>
        <v/>
      </c>
      <c r="O20" s="27" t="str">
        <f>IFERROR(IF(INDEX(Metrics!$C$6:$C$21,MATCH(Calc!N20,Metrics!$D$6:$D$21,0))="","",INDEX(Metrics!$C$6:$C$21,MATCH(Calc!N20,Metrics!$D$6:$D$21,0))),"")</f>
        <v/>
      </c>
      <c r="P20" s="27" t="str">
        <f>IFERROR(IF(INDEX(Metrics!$B$6:$B$21,MATCH(Calc!N20,Metrics!$D$6:$D$21,0))="","",INDEX(Metrics!$B$6:$B$21,MATCH(Calc!N20,Metrics!$D$6:$D$21,0))),"")</f>
        <v/>
      </c>
      <c r="Q20" s="34" t="str">
        <f t="shared" si="3"/>
        <v/>
      </c>
    </row>
    <row r="21" spans="2:17" x14ac:dyDescent="0.25">
      <c r="B21" s="27" t="s">
        <v>32</v>
      </c>
      <c r="C21" s="27" t="s">
        <v>43</v>
      </c>
      <c r="K21" s="25" t="s">
        <v>77</v>
      </c>
      <c r="L21" s="26"/>
      <c r="N21" s="27" t="str">
        <f t="array" ref="N21">IFERROR(INDEX(Metrics!$D$6:$D$21,SMALL(IF(LEN(Metrics!$D$6:$D$21)&gt;0,ROW(Metrics!$D$6:$D$21)-ROW(INDEX(Metrics!$D$6:$D$21,1,1))+1),ROW($A21)-ROW($A$6))),"")</f>
        <v/>
      </c>
      <c r="O21" s="27" t="str">
        <f>IFERROR(IF(INDEX(Metrics!$C$6:$C$21,MATCH(Calc!N21,Metrics!$D$6:$D$21,0))="","",INDEX(Metrics!$C$6:$C$21,MATCH(Calc!N21,Metrics!$D$6:$D$21,0))),"")</f>
        <v/>
      </c>
      <c r="P21" s="27" t="str">
        <f>IFERROR(IF(INDEX(Metrics!$B$6:$B$21,MATCH(Calc!N21,Metrics!$D$6:$D$21,0))="","",INDEX(Metrics!$B$6:$B$21,MATCH(Calc!N21,Metrics!$D$6:$D$21,0))),"")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IFERROR(INDEX(Metrics!$D$6:$D$21,SMALL(IF(LEN(Metrics!$D$6:$D$21)&gt;0,ROW(Metrics!$D$6:$D$21)-ROW(INDEX(Metrics!$D$6:$D$21,1,1))+1),ROW($A22)-ROW($A$6))),"")</f>
        <v/>
      </c>
      <c r="O22" s="27" t="str">
        <f>IFERROR(IF(INDEX(Metrics!$C$6:$C$21,MATCH(Calc!N22,Metrics!$D$6:$D$21,0))="","",INDEX(Metrics!$C$6:$C$21,MATCH(Calc!N22,Metrics!$D$6:$D$21,0))),"")</f>
        <v/>
      </c>
      <c r="P22" s="27" t="str">
        <f>IFERROR(IF(INDEX(Metrics!$B$6:$B$21,MATCH(Calc!N22,Metrics!$D$6:$D$21,0))="","",INDEX(Metrics!$B$6:$B$21,MATCH(Calc!N22,Metrics!$D$6:$D$21,0))),"")</f>
        <v/>
      </c>
      <c r="Q22" s="34" t="str">
        <f t="shared" si="3"/>
        <v/>
      </c>
    </row>
    <row r="23" spans="2:17" x14ac:dyDescent="0.25">
      <c r="K23" s="33" t="s">
        <v>94</v>
      </c>
      <c r="L23" s="32">
        <f>IFERROR(KPI_Analysis!$O$16/100,0)</f>
        <v>0.79993546658385672</v>
      </c>
      <c r="N23" s="256"/>
      <c r="O23" s="256"/>
      <c r="P23" s="256"/>
      <c r="Q23" s="257"/>
    </row>
    <row r="24" spans="2:17" x14ac:dyDescent="0.25">
      <c r="K24" s="33" t="s">
        <v>53</v>
      </c>
      <c r="L24" s="32">
        <f>IFERROR(IF(L23&gt;1,0,(1-L23)),"")</f>
        <v>0.20006453341614328</v>
      </c>
      <c r="Q24" s="258"/>
    </row>
    <row r="25" spans="2:17" x14ac:dyDescent="0.25">
      <c r="Q25" s="25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2023-03-27T08:09:34Z</cp:lastPrinted>
  <dcterms:created xsi:type="dcterms:W3CDTF">2010-05-31T18:52:23Z</dcterms:created>
  <dcterms:modified xsi:type="dcterms:W3CDTF">2023-04-11T09:55:32Z</dcterms:modified>
  <dc:title>HR KPI Dashboard V7 Template</dc:title>
  <dc:subject>HR KPI Dashboard V7</dc:subject>
  <dc:description>HR KPI Dashboard V7 template by Master Productivity Kit — masterproductivitykit.com</dc:description>
  <cp:keywords>Master Productivity Kit, Excel template, Google Sheets template</cp:keywords>
  <cp:category>Business Template</cp:category>
</cp:coreProperties>
</file>