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8912CB05-C2A8-467E-86C8-F32172253251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9" i="25" l="1" a="1"/>
  <c r="N19" i="25" s="1"/>
  <c r="N18" i="25" a="1"/>
  <c r="N18" i="25" s="1"/>
  <c r="N17" i="25" a="1"/>
  <c r="N17" i="25" s="1"/>
  <c r="N16" i="25" a="1"/>
  <c r="N16" i="25" s="1"/>
  <c r="N15" i="25" a="1"/>
  <c r="N15" i="25" s="1"/>
  <c r="N14" i="25"/>
  <c r="P14" i="25" s="1"/>
  <c r="N14" i="25" a="1"/>
  <c r="N13" i="25" a="1"/>
  <c r="N13" i="25" s="1"/>
  <c r="N12" i="25" a="1"/>
  <c r="N12" i="25" s="1"/>
  <c r="P12" i="25" s="1"/>
  <c r="N11" i="25" a="1"/>
  <c r="N11" i="25" s="1"/>
  <c r="N10" i="25"/>
  <c r="P10" i="25" s="1"/>
  <c r="N10" i="25" a="1"/>
  <c r="N9" i="25" a="1"/>
  <c r="N9" i="25" s="1"/>
  <c r="N8" i="25" a="1"/>
  <c r="N8" i="25" s="1"/>
  <c r="O8" i="25" s="1"/>
  <c r="N7" i="25" a="1"/>
  <c r="N7" i="25" s="1"/>
  <c r="L18" i="25" a="1"/>
  <c r="L18" i="25" s="1"/>
  <c r="T7" i="25" a="1"/>
  <c r="T7" i="25" s="1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H13" i="32"/>
  <c r="E14" i="32"/>
  <c r="D14" i="32"/>
  <c r="K14" i="32" s="1"/>
  <c r="C14" i="32"/>
  <c r="B14" i="32"/>
  <c r="E13" i="32"/>
  <c r="D13" i="32"/>
  <c r="O13" i="32" s="1"/>
  <c r="C13" i="32"/>
  <c r="B13" i="32"/>
  <c r="E12" i="32"/>
  <c r="D12" i="32"/>
  <c r="K12" i="32" s="1"/>
  <c r="C12" i="32"/>
  <c r="B12" i="32"/>
  <c r="E11" i="32"/>
  <c r="D11" i="32"/>
  <c r="O11" i="32" s="1"/>
  <c r="C11" i="32"/>
  <c r="B11" i="32"/>
  <c r="E10" i="32"/>
  <c r="D10" i="32"/>
  <c r="K10" i="32" s="1"/>
  <c r="C10" i="32"/>
  <c r="B10" i="32"/>
  <c r="E9" i="32"/>
  <c r="D9" i="32"/>
  <c r="O9" i="32" s="1"/>
  <c r="C9" i="32"/>
  <c r="B9" i="32"/>
  <c r="E8" i="32"/>
  <c r="D8" i="32"/>
  <c r="K8" i="32" s="1"/>
  <c r="C8" i="32"/>
  <c r="B8" i="32"/>
  <c r="E7" i="32"/>
  <c r="D7" i="32"/>
  <c r="O7" i="32" s="1"/>
  <c r="C7" i="32"/>
  <c r="B7" i="32"/>
  <c r="E6" i="32"/>
  <c r="D6" i="32"/>
  <c r="K6" i="32" s="1"/>
  <c r="C6" i="32"/>
  <c r="B6" i="32"/>
  <c r="E14" i="30"/>
  <c r="D14" i="30"/>
  <c r="K14" i="30" s="1"/>
  <c r="C14" i="30"/>
  <c r="B14" i="30"/>
  <c r="E13" i="30"/>
  <c r="D13" i="30"/>
  <c r="O13" i="30" s="1"/>
  <c r="C13" i="30"/>
  <c r="B13" i="30"/>
  <c r="E12" i="30"/>
  <c r="D12" i="30"/>
  <c r="K12" i="30" s="1"/>
  <c r="C12" i="30"/>
  <c r="B12" i="30"/>
  <c r="E11" i="30"/>
  <c r="D11" i="30"/>
  <c r="O11" i="30" s="1"/>
  <c r="C11" i="30"/>
  <c r="B11" i="30"/>
  <c r="E10" i="30"/>
  <c r="D10" i="30"/>
  <c r="K10" i="30" s="1"/>
  <c r="C10" i="30"/>
  <c r="B10" i="30"/>
  <c r="E9" i="30"/>
  <c r="D9" i="30"/>
  <c r="O9" i="30" s="1"/>
  <c r="C9" i="30"/>
  <c r="B9" i="30"/>
  <c r="E8" i="30"/>
  <c r="D8" i="30"/>
  <c r="K8" i="30" s="1"/>
  <c r="C8" i="30"/>
  <c r="B8" i="30"/>
  <c r="E7" i="30"/>
  <c r="D7" i="30"/>
  <c r="O7" i="30" s="1"/>
  <c r="C7" i="30"/>
  <c r="B7" i="30"/>
  <c r="E6" i="30"/>
  <c r="D6" i="30"/>
  <c r="K6" i="30" s="1"/>
  <c r="C6" i="30"/>
  <c r="B6" i="30"/>
  <c r="H11" i="29"/>
  <c r="E14" i="29"/>
  <c r="D14" i="29"/>
  <c r="K14" i="29" s="1"/>
  <c r="C14" i="29"/>
  <c r="B14" i="29"/>
  <c r="E13" i="29"/>
  <c r="D13" i="29"/>
  <c r="O13" i="29" s="1"/>
  <c r="C13" i="29"/>
  <c r="B13" i="29"/>
  <c r="E12" i="29"/>
  <c r="D12" i="29"/>
  <c r="K12" i="29" s="1"/>
  <c r="C12" i="29"/>
  <c r="B12" i="29"/>
  <c r="E11" i="29"/>
  <c r="D11" i="29"/>
  <c r="O11" i="29" s="1"/>
  <c r="C11" i="29"/>
  <c r="B11" i="29"/>
  <c r="E10" i="29"/>
  <c r="D10" i="29"/>
  <c r="K10" i="29" s="1"/>
  <c r="C10" i="29"/>
  <c r="B10" i="29"/>
  <c r="E9" i="29"/>
  <c r="D9" i="29"/>
  <c r="O9" i="29" s="1"/>
  <c r="C9" i="29"/>
  <c r="B9" i="29"/>
  <c r="E8" i="29"/>
  <c r="D8" i="29"/>
  <c r="K8" i="29" s="1"/>
  <c r="C8" i="29"/>
  <c r="B8" i="29"/>
  <c r="E7" i="29"/>
  <c r="D7" i="29"/>
  <c r="O7" i="29" s="1"/>
  <c r="C7" i="29"/>
  <c r="B7" i="29"/>
  <c r="E6" i="29"/>
  <c r="D6" i="29"/>
  <c r="K6" i="29" s="1"/>
  <c r="C6" i="29"/>
  <c r="B6" i="29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H7" i="30" l="1"/>
  <c r="H11" i="32"/>
  <c r="P15" i="25"/>
  <c r="O15" i="25"/>
  <c r="O16" i="25"/>
  <c r="P16" i="25"/>
  <c r="P11" i="25"/>
  <c r="O11" i="25"/>
  <c r="P17" i="25"/>
  <c r="O17" i="25"/>
  <c r="P7" i="25"/>
  <c r="O7" i="25"/>
  <c r="P13" i="25"/>
  <c r="O13" i="25"/>
  <c r="P9" i="25"/>
  <c r="O9" i="25"/>
  <c r="O18" i="25"/>
  <c r="P18" i="25"/>
  <c r="P19" i="25"/>
  <c r="O19" i="25"/>
  <c r="O10" i="25"/>
  <c r="O14" i="25"/>
  <c r="P8" i="25"/>
  <c r="O12" i="25"/>
  <c r="P11" i="29"/>
  <c r="P7" i="30"/>
  <c r="P11" i="32"/>
  <c r="H13" i="29"/>
  <c r="H9" i="30"/>
  <c r="P13" i="29"/>
  <c r="P9" i="30"/>
  <c r="P13" i="32"/>
  <c r="H7" i="29"/>
  <c r="H11" i="30"/>
  <c r="H7" i="32"/>
  <c r="P7" i="29"/>
  <c r="P11" i="30"/>
  <c r="P7" i="32"/>
  <c r="H9" i="29"/>
  <c r="H13" i="30"/>
  <c r="H9" i="32"/>
  <c r="P9" i="29"/>
  <c r="P13" i="30"/>
  <c r="P9" i="32"/>
  <c r="L8" i="29"/>
  <c r="L14" i="29"/>
  <c r="L12" i="30"/>
  <c r="L14" i="30"/>
  <c r="L6" i="32"/>
  <c r="L8" i="32"/>
  <c r="L10" i="32"/>
  <c r="L12" i="32"/>
  <c r="L14" i="32"/>
  <c r="Q7" i="29"/>
  <c r="I11" i="29"/>
  <c r="Q13" i="29"/>
  <c r="M6" i="30"/>
  <c r="I7" i="30"/>
  <c r="Q7" i="30"/>
  <c r="M8" i="30"/>
  <c r="I9" i="30"/>
  <c r="Q9" i="30"/>
  <c r="M10" i="30"/>
  <c r="I11" i="30"/>
  <c r="Q11" i="30"/>
  <c r="M12" i="30"/>
  <c r="I13" i="30"/>
  <c r="Q13" i="30"/>
  <c r="M14" i="30"/>
  <c r="M6" i="32"/>
  <c r="I7" i="32"/>
  <c r="Q7" i="32"/>
  <c r="M8" i="32"/>
  <c r="I9" i="32"/>
  <c r="Q9" i="32"/>
  <c r="M10" i="32"/>
  <c r="I11" i="32"/>
  <c r="Q11" i="32"/>
  <c r="M12" i="32"/>
  <c r="I13" i="32"/>
  <c r="Q13" i="32"/>
  <c r="M14" i="32"/>
  <c r="L6" i="29"/>
  <c r="L10" i="29"/>
  <c r="L8" i="30"/>
  <c r="L10" i="30"/>
  <c r="I7" i="29"/>
  <c r="M8" i="29"/>
  <c r="I9" i="29"/>
  <c r="Q9" i="29"/>
  <c r="Q11" i="29"/>
  <c r="M12" i="29"/>
  <c r="I13" i="29"/>
  <c r="M14" i="29"/>
  <c r="F6" i="29"/>
  <c r="N6" i="29"/>
  <c r="J7" i="29"/>
  <c r="F8" i="29"/>
  <c r="N8" i="29"/>
  <c r="J9" i="29"/>
  <c r="F10" i="29"/>
  <c r="N10" i="29"/>
  <c r="J11" i="29"/>
  <c r="F12" i="29"/>
  <c r="N12" i="29"/>
  <c r="J13" i="29"/>
  <c r="F14" i="29"/>
  <c r="N14" i="29"/>
  <c r="F6" i="30"/>
  <c r="N6" i="30"/>
  <c r="J7" i="30"/>
  <c r="F8" i="30"/>
  <c r="N8" i="30"/>
  <c r="J9" i="30"/>
  <c r="F10" i="30"/>
  <c r="N10" i="30"/>
  <c r="J11" i="30"/>
  <c r="F12" i="30"/>
  <c r="N12" i="30"/>
  <c r="J13" i="30"/>
  <c r="F14" i="30"/>
  <c r="N14" i="30"/>
  <c r="F6" i="32"/>
  <c r="N6" i="32"/>
  <c r="J7" i="32"/>
  <c r="F8" i="32"/>
  <c r="N8" i="32"/>
  <c r="J9" i="32"/>
  <c r="F10" i="32"/>
  <c r="N10" i="32"/>
  <c r="J11" i="32"/>
  <c r="F12" i="32"/>
  <c r="N12" i="32"/>
  <c r="J13" i="32"/>
  <c r="F14" i="32"/>
  <c r="N14" i="32"/>
  <c r="L12" i="29"/>
  <c r="L6" i="30"/>
  <c r="M6" i="29"/>
  <c r="M10" i="29"/>
  <c r="G6" i="29"/>
  <c r="O6" i="29"/>
  <c r="K7" i="29"/>
  <c r="G8" i="29"/>
  <c r="O8" i="29"/>
  <c r="K9" i="29"/>
  <c r="G10" i="29"/>
  <c r="O10" i="29"/>
  <c r="K11" i="29"/>
  <c r="G12" i="29"/>
  <c r="O12" i="29"/>
  <c r="K13" i="29"/>
  <c r="G14" i="29"/>
  <c r="O14" i="29"/>
  <c r="G6" i="30"/>
  <c r="O6" i="30"/>
  <c r="K7" i="30"/>
  <c r="G8" i="30"/>
  <c r="O8" i="30"/>
  <c r="K9" i="30"/>
  <c r="G10" i="30"/>
  <c r="O10" i="30"/>
  <c r="K11" i="30"/>
  <c r="G12" i="30"/>
  <c r="O12" i="30"/>
  <c r="K13" i="30"/>
  <c r="G14" i="30"/>
  <c r="O14" i="30"/>
  <c r="G6" i="32"/>
  <c r="O6" i="32"/>
  <c r="K7" i="32"/>
  <c r="G8" i="32"/>
  <c r="O8" i="32"/>
  <c r="K9" i="32"/>
  <c r="G10" i="32"/>
  <c r="O10" i="32"/>
  <c r="K11" i="32"/>
  <c r="G12" i="32"/>
  <c r="O12" i="32"/>
  <c r="K13" i="32"/>
  <c r="G14" i="32"/>
  <c r="O14" i="32"/>
  <c r="H6" i="29"/>
  <c r="P6" i="29"/>
  <c r="L7" i="29"/>
  <c r="H8" i="29"/>
  <c r="P8" i="29"/>
  <c r="L9" i="29"/>
  <c r="H10" i="29"/>
  <c r="P10" i="29"/>
  <c r="L11" i="29"/>
  <c r="H12" i="29"/>
  <c r="P12" i="29"/>
  <c r="L13" i="29"/>
  <c r="H14" i="29"/>
  <c r="P14" i="29"/>
  <c r="H6" i="30"/>
  <c r="P6" i="30"/>
  <c r="L7" i="30"/>
  <c r="H8" i="30"/>
  <c r="P8" i="30"/>
  <c r="L9" i="30"/>
  <c r="H10" i="30"/>
  <c r="P10" i="30"/>
  <c r="L11" i="30"/>
  <c r="H12" i="30"/>
  <c r="P12" i="30"/>
  <c r="L13" i="30"/>
  <c r="H14" i="30"/>
  <c r="P14" i="30"/>
  <c r="H6" i="32"/>
  <c r="P6" i="32"/>
  <c r="L7" i="32"/>
  <c r="H8" i="32"/>
  <c r="P8" i="32"/>
  <c r="L9" i="32"/>
  <c r="H10" i="32"/>
  <c r="P10" i="32"/>
  <c r="L11" i="32"/>
  <c r="H12" i="32"/>
  <c r="P12" i="32"/>
  <c r="L13" i="32"/>
  <c r="H14" i="32"/>
  <c r="P14" i="32"/>
  <c r="I6" i="29"/>
  <c r="Q6" i="29"/>
  <c r="M7" i="29"/>
  <c r="I8" i="29"/>
  <c r="Q8" i="29"/>
  <c r="M9" i="29"/>
  <c r="I10" i="29"/>
  <c r="Q10" i="29"/>
  <c r="M11" i="29"/>
  <c r="I12" i="29"/>
  <c r="Q12" i="29"/>
  <c r="M13" i="29"/>
  <c r="I14" i="29"/>
  <c r="Q14" i="29"/>
  <c r="I6" i="30"/>
  <c r="Q6" i="30"/>
  <c r="M7" i="30"/>
  <c r="I8" i="30"/>
  <c r="Q8" i="30"/>
  <c r="M9" i="30"/>
  <c r="I10" i="30"/>
  <c r="Q10" i="30"/>
  <c r="M11" i="30"/>
  <c r="I12" i="30"/>
  <c r="Q12" i="30"/>
  <c r="M13" i="30"/>
  <c r="I14" i="30"/>
  <c r="Q14" i="30"/>
  <c r="I6" i="32"/>
  <c r="Q6" i="32"/>
  <c r="M7" i="32"/>
  <c r="I8" i="32"/>
  <c r="Q8" i="32"/>
  <c r="M9" i="32"/>
  <c r="I10" i="32"/>
  <c r="Q10" i="32"/>
  <c r="M11" i="32"/>
  <c r="I12" i="32"/>
  <c r="Q12" i="32"/>
  <c r="M13" i="32"/>
  <c r="I14" i="32"/>
  <c r="Q14" i="32"/>
  <c r="J6" i="29"/>
  <c r="F7" i="29"/>
  <c r="N7" i="29"/>
  <c r="J8" i="29"/>
  <c r="F9" i="29"/>
  <c r="N9" i="29"/>
  <c r="J10" i="29"/>
  <c r="F11" i="29"/>
  <c r="N11" i="29"/>
  <c r="J12" i="29"/>
  <c r="F13" i="29"/>
  <c r="N13" i="29"/>
  <c r="J14" i="29"/>
  <c r="J6" i="30"/>
  <c r="F7" i="30"/>
  <c r="N7" i="30"/>
  <c r="J8" i="30"/>
  <c r="F9" i="30"/>
  <c r="N9" i="30"/>
  <c r="J10" i="30"/>
  <c r="F11" i="30"/>
  <c r="N11" i="30"/>
  <c r="J12" i="30"/>
  <c r="F13" i="30"/>
  <c r="N13" i="30"/>
  <c r="J14" i="30"/>
  <c r="J6" i="32"/>
  <c r="F7" i="32"/>
  <c r="N7" i="32"/>
  <c r="J8" i="32"/>
  <c r="F9" i="32"/>
  <c r="N9" i="32"/>
  <c r="J10" i="32"/>
  <c r="F11" i="32"/>
  <c r="N11" i="32"/>
  <c r="J12" i="32"/>
  <c r="F13" i="32"/>
  <c r="N13" i="32"/>
  <c r="J14" i="32"/>
  <c r="G7" i="29"/>
  <c r="G9" i="29"/>
  <c r="G11" i="29"/>
  <c r="G13" i="29"/>
  <c r="G7" i="30"/>
  <c r="G9" i="30"/>
  <c r="G11" i="30"/>
  <c r="G13" i="30"/>
  <c r="G7" i="32"/>
  <c r="G9" i="32"/>
  <c r="G11" i="32"/>
  <c r="G13" i="32"/>
  <c r="C7" i="25"/>
  <c r="C8" i="25" s="1"/>
  <c r="C6" i="25" l="1"/>
  <c r="F7" i="25" l="1"/>
  <c r="Q13" i="25" l="1"/>
  <c r="Q11" i="25" l="1"/>
  <c r="Q19" i="25"/>
  <c r="Q12" i="25"/>
  <c r="Q14" i="25"/>
  <c r="Q7" i="25"/>
  <c r="Q15" i="25"/>
  <c r="Q8" i="25"/>
  <c r="Q16" i="25"/>
  <c r="Q9" i="25"/>
  <c r="Q17" i="25"/>
  <c r="Q10" i="25"/>
  <c r="Q18" i="25"/>
  <c r="L15" i="25" l="1"/>
  <c r="L16" i="25" s="1"/>
  <c r="L13" i="25"/>
  <c r="L10" i="25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3" i="18" l="1"/>
  <c r="D9" i="18"/>
  <c r="D11" i="18"/>
  <c r="D10" i="18"/>
  <c r="D14" i="18"/>
  <c r="D15" i="18"/>
  <c r="H9" i="25"/>
  <c r="H5" i="26" s="1"/>
  <c r="F10" i="25"/>
  <c r="I10" i="25" s="1"/>
  <c r="I5" i="32" s="1"/>
  <c r="G5" i="14"/>
  <c r="E8" i="18"/>
  <c r="G5" i="30"/>
  <c r="G5" i="26"/>
  <c r="G5" i="29"/>
  <c r="E13" i="18" l="1"/>
  <c r="E14" i="18"/>
  <c r="E15" i="18"/>
  <c r="E11" i="18"/>
  <c r="E10" i="18"/>
  <c r="I12" i="16"/>
  <c r="D12" i="18"/>
  <c r="D16" i="18"/>
  <c r="H5" i="30"/>
  <c r="H5" i="14"/>
  <c r="F8" i="18"/>
  <c r="H5" i="29"/>
  <c r="H10" i="25"/>
  <c r="I5" i="14" s="1"/>
  <c r="F11" i="25"/>
  <c r="I11" i="25" s="1"/>
  <c r="J5" i="32" s="1"/>
  <c r="G5" i="28"/>
  <c r="E9" i="18" s="1"/>
  <c r="H5" i="28"/>
  <c r="I5" i="28"/>
  <c r="I15" i="16" l="1"/>
  <c r="I16" i="16"/>
  <c r="I13" i="16"/>
  <c r="I9" i="16"/>
  <c r="I8" i="16"/>
  <c r="N15" i="16"/>
  <c r="N16" i="16"/>
  <c r="I10" i="16"/>
  <c r="I14" i="16"/>
  <c r="O10" i="16"/>
  <c r="N11" i="16"/>
  <c r="F9" i="18"/>
  <c r="F13" i="18"/>
  <c r="F14" i="18"/>
  <c r="F10" i="18"/>
  <c r="F15" i="18"/>
  <c r="F11" i="18"/>
  <c r="I11" i="16"/>
  <c r="E12" i="18"/>
  <c r="E16" i="18"/>
  <c r="H11" i="25"/>
  <c r="J5" i="29" s="1"/>
  <c r="I5" i="30"/>
  <c r="N8" i="16" s="1"/>
  <c r="G8" i="18"/>
  <c r="I5" i="26"/>
  <c r="I5" i="29"/>
  <c r="O13" i="16" s="1"/>
  <c r="F12" i="25"/>
  <c r="I12" i="25" s="1"/>
  <c r="K5" i="32" s="1"/>
  <c r="J5" i="28"/>
  <c r="O15" i="16" l="1"/>
  <c r="H9" i="16"/>
  <c r="K9" i="16" s="1"/>
  <c r="H11" i="16"/>
  <c r="K11" i="16" s="1"/>
  <c r="H10" i="16"/>
  <c r="K10" i="16" s="1"/>
  <c r="H12" i="16"/>
  <c r="K12" i="16" s="1"/>
  <c r="H13" i="16"/>
  <c r="K13" i="16" s="1"/>
  <c r="H14" i="16"/>
  <c r="K14" i="16" s="1"/>
  <c r="H16" i="16"/>
  <c r="K16" i="16" s="1"/>
  <c r="H8" i="16"/>
  <c r="K8" i="16" s="1"/>
  <c r="H15" i="16"/>
  <c r="K15" i="16" s="1"/>
  <c r="O9" i="16"/>
  <c r="G13" i="18"/>
  <c r="G14" i="18"/>
  <c r="G10" i="18"/>
  <c r="G9" i="18"/>
  <c r="G15" i="18"/>
  <c r="G11" i="18"/>
  <c r="O11" i="16"/>
  <c r="Q11" i="16" s="1"/>
  <c r="N9" i="16"/>
  <c r="Q9" i="16" s="1"/>
  <c r="N13" i="16"/>
  <c r="Q13" i="16" s="1"/>
  <c r="O12" i="16"/>
  <c r="Q15" i="16"/>
  <c r="N14" i="16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H10" i="18" l="1"/>
  <c r="H15" i="18"/>
  <c r="H11" i="18"/>
  <c r="H13" i="18"/>
  <c r="H9" i="18"/>
  <c r="H14" i="18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J13" i="18" l="1"/>
  <c r="J9" i="18"/>
  <c r="I10" i="18"/>
  <c r="I15" i="18"/>
  <c r="I11" i="18"/>
  <c r="I14" i="18"/>
  <c r="I13" i="18"/>
  <c r="I9" i="18"/>
  <c r="H12" i="18"/>
  <c r="H16" i="18"/>
  <c r="L5" i="26"/>
  <c r="J10" i="18" s="1"/>
  <c r="L5" i="30"/>
  <c r="J14" i="18" s="1"/>
  <c r="L5" i="14"/>
  <c r="J11" i="18" s="1"/>
  <c r="L5" i="29"/>
  <c r="J15" i="18" s="1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L13" i="18" l="1"/>
  <c r="L9" i="18"/>
  <c r="K15" i="18"/>
  <c r="K13" i="18"/>
  <c r="K11" i="18"/>
  <c r="K9" i="18"/>
  <c r="K14" i="18"/>
  <c r="K10" i="18"/>
  <c r="N5" i="30"/>
  <c r="L14" i="18" s="1"/>
  <c r="N5" i="26"/>
  <c r="L10" i="18" s="1"/>
  <c r="N5" i="29"/>
  <c r="L15" i="18" s="1"/>
  <c r="N5" i="14"/>
  <c r="L11" i="18" s="1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14" i="18" l="1"/>
  <c r="N13" i="18"/>
  <c r="N9" i="18"/>
  <c r="M14" i="18"/>
  <c r="M9" i="18"/>
  <c r="M10" i="18"/>
  <c r="M15" i="18"/>
  <c r="M13" i="18"/>
  <c r="M11" i="18"/>
  <c r="P5" i="29"/>
  <c r="N15" i="18" s="1"/>
  <c r="P5" i="30"/>
  <c r="P5" i="14"/>
  <c r="N11" i="18" s="1"/>
  <c r="P5" i="26"/>
  <c r="N10" i="18" s="1"/>
  <c r="H18" i="25"/>
  <c r="Q5" i="28"/>
  <c r="Q5" i="30" l="1"/>
  <c r="L11" i="25"/>
  <c r="N16" i="18"/>
  <c r="N12" i="18"/>
  <c r="M16" i="18"/>
  <c r="M12" i="18"/>
  <c r="Q5" i="29"/>
  <c r="Q5" i="26"/>
  <c r="O8" i="18"/>
  <c r="Q5" i="14"/>
  <c r="O8" i="16" l="1"/>
  <c r="Q8" i="16" s="1"/>
  <c r="O14" i="16"/>
  <c r="Q14" i="16" s="1"/>
  <c r="O16" i="16"/>
  <c r="Q16" i="16" s="1"/>
  <c r="G15" i="16"/>
  <c r="J15" i="16" s="1"/>
  <c r="G16" i="16"/>
  <c r="J16" i="16" s="1"/>
  <c r="G11" i="16"/>
  <c r="J11" i="16" s="1"/>
  <c r="G12" i="16"/>
  <c r="J12" i="16" s="1"/>
  <c r="G14" i="16"/>
  <c r="J14" i="16" s="1"/>
  <c r="G9" i="16"/>
  <c r="J9" i="16" s="1"/>
  <c r="G10" i="16"/>
  <c r="J10" i="16" s="1"/>
  <c r="G13" i="16"/>
  <c r="J13" i="16" s="1"/>
  <c r="G8" i="16"/>
  <c r="J8" i="16" s="1"/>
  <c r="M9" i="16"/>
  <c r="P9" i="16" s="1"/>
  <c r="M8" i="16"/>
  <c r="M11" i="16"/>
  <c r="P11" i="16" s="1"/>
  <c r="M10" i="16"/>
  <c r="P10" i="16" s="1"/>
  <c r="M13" i="16"/>
  <c r="P13" i="16" s="1"/>
  <c r="M14" i="16"/>
  <c r="P14" i="16" s="1"/>
  <c r="M16" i="16"/>
  <c r="P16" i="16" s="1"/>
  <c r="M15" i="16"/>
  <c r="P15" i="16" s="1"/>
  <c r="M12" i="16"/>
  <c r="P12" i="16" s="1"/>
  <c r="O14" i="18"/>
  <c r="O10" i="18"/>
  <c r="O15" i="18"/>
  <c r="O11" i="18"/>
  <c r="O13" i="18"/>
  <c r="O9" i="18"/>
  <c r="N12" i="16"/>
  <c r="Q12" i="16" s="1"/>
  <c r="N10" i="16"/>
  <c r="Q10" i="16" s="1"/>
  <c r="T8" i="25"/>
  <c r="P8" i="16" l="1"/>
  <c r="O12" i="18"/>
  <c r="O16" i="18"/>
  <c r="L23" i="25" s="1"/>
  <c r="L24" i="25" s="1"/>
</calcChain>
</file>

<file path=xl/sharedStrings.xml><?xml version="1.0" encoding="utf-8"?>
<sst xmlns="http://schemas.openxmlformats.org/spreadsheetml/2006/main" count="350" uniqueCount="128">
  <si>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</si>
  <si>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</si>
  <si>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</si>
  <si>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</si>
  <si>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</si>
  <si>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</si>
  <si>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</si>
  <si>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</si>
  <si>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%</t>
  </si>
  <si>
    <t>Month</t>
  </si>
  <si>
    <t>Act./Target Index</t>
  </si>
  <si>
    <t>KPI Group</t>
  </si>
  <si>
    <t>Lower Better?</t>
  </si>
  <si>
    <t>Days</t>
  </si>
  <si>
    <t>USD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</si>
  <si>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</si>
  <si>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</si>
  <si>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</si>
  <si>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</si>
  <si>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</si>
  <si>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</si>
  <si>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</si>
  <si>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</si>
  <si>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</si>
  <si>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</si>
  <si>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</si>
  <si>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</si>
  <si>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</si>
  <si>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</si>
  <si>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</si>
  <si>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</si>
  <si>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</si>
  <si>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</si>
  <si>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</si>
  <si>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</si>
  <si>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</si>
  <si>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</si>
  <si>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</si>
  <si>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</si>
  <si>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</si>
  <si>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</si>
  <si>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</si>
  <si>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</si>
  <si>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</si>
  <si>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</si>
  <si>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</si>
  <si>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</si>
  <si>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</si>
  <si>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</si>
  <si>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</si>
  <si>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</si>
  <si>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</si>
  <si>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</si>
  <si>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</si>
  <si>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</si>
  <si>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</si>
  <si>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</si>
  <si>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</si>
  <si>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</si>
  <si>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</si>
  <si>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</si>
  <si>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</si>
  <si>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</si>
  <si>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</si>
  <si>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</si>
  <si>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</si>
  <si>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</si>
  <si>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</si>
  <si>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</si>
  <si>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</si>
  <si>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</si>
  <si>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</si>
  <si>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</si>
  <si>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</si>
  <si>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</si>
  <si>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</si>
  <si>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</si>
  <si>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</si>
  <si>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</si>
  <si>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</si>
  <si>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</si>
  <si>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</si>
  <si>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</si>
  <si>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</si>
  <si>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</si>
  <si>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</si>
  <si>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</si>
  <si>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</si>
  <si>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</si>
  <si>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</si>
  <si>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</si>
  <si>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</si>
  <si>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</si>
  <si>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</si>
  <si>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</si>
  <si>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</si>
  <si>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Net Profit</t>
  </si>
  <si>
    <t>The amount of profit remaining after deducting all costs in a business.</t>
  </si>
  <si>
    <t>Net Profit Margin</t>
  </si>
  <si>
    <t>The rate of net profits to revenues for a company or business segment.</t>
  </si>
  <si>
    <t>Gross Profit Margin</t>
  </si>
  <si>
    <t>The amount left over from a business's income after direct selling expenses are subtracted.</t>
  </si>
  <si>
    <t>Dimension</t>
  </si>
  <si>
    <t>Height</t>
  </si>
  <si>
    <t>Width</t>
  </si>
  <si>
    <t>Print Area</t>
  </si>
  <si>
    <t>FINANCE KPI DASHBOARD</t>
  </si>
  <si>
    <t>Profit Metrics</t>
  </si>
  <si>
    <t>Gross Profit</t>
  </si>
  <si>
    <t>The amount a company makes after deducting the costs associated with producing and selling its products.</t>
  </si>
  <si>
    <t>EBIT</t>
  </si>
  <si>
    <t>The amount representing the financial performance of the company as the level of profit from sales.</t>
  </si>
  <si>
    <t>EBIT Margin</t>
  </si>
  <si>
    <t>The ratio of how profitable a company's core business is.</t>
  </si>
  <si>
    <t>Operating Expense Ratio</t>
  </si>
  <si>
    <t>The value that represents the core operations of a day-to-day company.</t>
  </si>
  <si>
    <t>Cash Flow Metrics</t>
  </si>
  <si>
    <t>Current Ratio</t>
  </si>
  <si>
    <t>The ratio between the company’s the total assets value owned by the company.</t>
  </si>
  <si>
    <t>Accounts Payable Trunover Ratio</t>
  </si>
  <si>
    <t>#</t>
  </si>
  <si>
    <t>The value that measures how quickly a company pays its suppliers.</t>
  </si>
  <si>
    <t>Accounts Receivable Days</t>
  </si>
  <si>
    <t>The total time representing how long it takes to receive money for goods sold.</t>
  </si>
  <si>
    <t>Accounts Receivable Trunover Ratio</t>
  </si>
  <si>
    <t>The amount shows a company's effectiveness in lending and collecting debt.</t>
  </si>
  <si>
    <t>101 : Profit Metrics / Gross Profit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</si>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</sst>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47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7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theme="1" tint="0.34998626667073579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theme="1" tint="0.34998626667073579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59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8" fillId="3" borderId="11" xfId="0" applyFont="1" applyFill="1" applyBorder="1" applyAlignment="1" applyProtection="1">
      <alignment horizontal="center" vertical="center" shrinkToFit="1"/>
      <protection hidden="1"/>
    </xf>
    <xf numFmtId="0" fontId="28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8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8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29" fillId="3" borderId="0" xfId="0" applyFont="1" applyFill="1" applyAlignment="1">
      <alignment vertical="center"/>
    </xf>
    <xf numFmtId="0" fontId="29" fillId="6" borderId="27" xfId="0" applyFont="1" applyFill="1" applyBorder="1" applyAlignment="1" applyProtection="1">
      <alignment horizontal="center" vertical="center" wrapText="1"/>
      <protection hidden="1"/>
    </xf>
    <xf numFmtId="0" fontId="29" fillId="6" borderId="28" xfId="0" applyFont="1" applyFill="1" applyBorder="1" applyAlignment="1" applyProtection="1">
      <alignment horizontal="center" vertical="center" wrapText="1"/>
      <protection hidden="1"/>
    </xf>
    <xf numFmtId="0" fontId="29" fillId="6" borderId="29" xfId="0" applyFont="1" applyFill="1" applyBorder="1" applyAlignment="1" applyProtection="1">
      <alignment horizontal="center" vertical="center" wrapText="1"/>
      <protection hidden="1"/>
    </xf>
    <xf numFmtId="49" fontId="29" fillId="6" borderId="1" xfId="0" applyNumberFormat="1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 wrapText="1"/>
    </xf>
    <xf numFmtId="0" fontId="29" fillId="6" borderId="3" xfId="0" applyFont="1" applyFill="1" applyBorder="1" applyAlignment="1">
      <alignment horizontal="center" vertical="center" wrapText="1"/>
    </xf>
    <xf numFmtId="49" fontId="29" fillId="3" borderId="0" xfId="0" applyNumberFormat="1" applyFont="1" applyFill="1" applyAlignment="1">
      <alignment horizontal="center" vertical="center" wrapText="1"/>
    </xf>
    <xf numFmtId="49" fontId="29" fillId="6" borderId="2" xfId="0" applyNumberFormat="1" applyFont="1" applyFill="1" applyBorder="1" applyAlignment="1">
      <alignment horizontal="center" vertical="center" wrapText="1"/>
    </xf>
    <xf numFmtId="49" fontId="29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1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8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164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8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8" fillId="3" borderId="15" xfId="0" applyFont="1" applyFill="1" applyBorder="1" applyAlignment="1" applyProtection="1">
      <alignment horizontal="center" vertical="center" shrinkToFit="1"/>
      <protection hidden="1"/>
    </xf>
    <xf numFmtId="0" fontId="28" fillId="3" borderId="16" xfId="0" applyFont="1" applyFill="1" applyBorder="1" applyAlignment="1" applyProtection="1">
      <alignment horizontal="center" vertical="center" shrinkToFit="1"/>
      <protection hidden="1"/>
    </xf>
    <xf numFmtId="164" fontId="28" fillId="3" borderId="19" xfId="1" applyNumberFormat="1" applyFont="1" applyFill="1" applyBorder="1" applyAlignment="1" applyProtection="1">
      <alignment horizontal="center" vertical="center" shrinkToFit="1"/>
      <protection hidden="1"/>
    </xf>
    <xf numFmtId="4" fontId="28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8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2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0" fillId="0" borderId="40" xfId="5" applyFont="1" applyBorder="1"/>
    <xf numFmtId="0" fontId="29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1" fillId="3" borderId="0" xfId="0" applyFont="1" applyFill="1" applyAlignment="1">
      <alignment vertical="center"/>
    </xf>
    <xf numFmtId="49" fontId="41" fillId="2" borderId="0" xfId="5" applyNumberFormat="1" applyFont="1" applyFill="1" applyAlignment="1">
      <alignment horizontal="left" vertical="center" indent="7"/>
    </xf>
    <xf numFmtId="49" fontId="41" fillId="2" borderId="0" xfId="5" applyNumberFormat="1" applyFont="1" applyFill="1" applyAlignment="1">
      <alignment vertical="center"/>
    </xf>
    <xf numFmtId="49" fontId="41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2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39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3" fontId="28" fillId="3" borderId="16" xfId="0" applyNumberFormat="1" applyFont="1" applyFill="1" applyBorder="1" applyAlignment="1" applyProtection="1">
      <alignment horizontal="center" vertical="center" shrinkToFit="1"/>
      <protection hidden="1"/>
    </xf>
    <xf numFmtId="3" fontId="28" fillId="3" borderId="16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7" xfId="1" applyNumberFormat="1" applyFont="1" applyFill="1" applyBorder="1" applyAlignment="1" applyProtection="1">
      <alignment horizontal="center" vertical="center" shrinkToFit="1"/>
      <protection hidden="1"/>
    </xf>
    <xf numFmtId="3" fontId="23" fillId="0" borderId="11" xfId="0" applyNumberFormat="1" applyFont="1" applyBorder="1" applyAlignment="1" applyProtection="1">
      <alignment horizontal="center" vertical="center" shrinkToFit="1"/>
      <protection locked="0"/>
    </xf>
    <xf numFmtId="3" fontId="23" fillId="0" borderId="36" xfId="0" applyNumberFormat="1" applyFont="1" applyBorder="1" applyAlignment="1" applyProtection="1">
      <alignment horizontal="center" vertical="center" shrinkToFit="1"/>
      <protection locked="0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29" fillId="0" borderId="16" xfId="0" applyNumberFormat="1" applyFont="1" applyBorder="1" applyAlignment="1" applyProtection="1">
      <alignment horizontal="center" vertical="center" shrinkToFit="1"/>
      <protection hidden="1"/>
    </xf>
    <xf numFmtId="3" fontId="29" fillId="0" borderId="17" xfId="0" applyNumberFormat="1" applyFont="1" applyBorder="1" applyAlignment="1" applyProtection="1">
      <alignment horizontal="center" vertical="center" shrinkToFit="1"/>
      <protection hidden="1"/>
    </xf>
    <xf numFmtId="3" fontId="29" fillId="0" borderId="10" xfId="0" applyNumberFormat="1" applyFont="1" applyBorder="1" applyAlignment="1" applyProtection="1">
      <alignment horizontal="center" vertical="center" shrinkToFit="1"/>
      <protection hidden="1"/>
    </xf>
    <xf numFmtId="3" fontId="29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8" fillId="3" borderId="11" xfId="0" applyFont="1" applyFill="1" applyBorder="1" applyAlignment="1" applyProtection="1">
      <alignment horizontal="left" vertical="center" shrinkToFit="1"/>
      <protection hidden="1"/>
    </xf>
    <xf numFmtId="0" fontId="28" fillId="3" borderId="10" xfId="0" applyFont="1" applyFill="1" applyBorder="1" applyAlignment="1" applyProtection="1">
      <alignment horizontal="left" vertical="center" shrinkToFit="1"/>
      <protection hidden="1"/>
    </xf>
    <xf numFmtId="0" fontId="28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0" fillId="0" borderId="21" xfId="0" applyNumberFormat="1" applyFont="1" applyBorder="1" applyAlignment="1" applyProtection="1">
      <alignment horizontal="right" shrinkToFit="1"/>
      <protection hidden="1"/>
    </xf>
    <xf numFmtId="3" fontId="30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0" fillId="0" borderId="20" xfId="0" applyFont="1" applyBorder="1" applyAlignment="1">
      <alignment horizontal="left"/>
    </xf>
    <xf numFmtId="0" fontId="34" fillId="3" borderId="0" xfId="4" applyFont="1" applyFill="1" applyAlignment="1">
      <alignment vertical="center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4" fillId="15" borderId="46" xfId="0" applyFont="1" applyFill="1" applyBorder="1" applyAlignment="1">
      <alignment horizontal="center" vertical="center" shrinkToFit="1"/>
    </xf>
    <xf numFmtId="0" fontId="44" fillId="15" borderId="47" xfId="0" applyFont="1" applyFill="1" applyBorder="1" applyAlignment="1">
      <alignment horizontal="left" vertical="center" shrinkToFit="1"/>
    </xf>
    <xf numFmtId="0" fontId="44" fillId="15" borderId="47" xfId="0" applyFont="1" applyFill="1" applyBorder="1" applyAlignment="1">
      <alignment horizontal="center" vertical="center" shrinkToFit="1"/>
    </xf>
    <xf numFmtId="0" fontId="44" fillId="15" borderId="48" xfId="0" applyFont="1" applyFill="1" applyBorder="1" applyAlignment="1">
      <alignment horizontal="left" vertical="center" shrinkToFit="1"/>
    </xf>
    <xf numFmtId="0" fontId="44" fillId="15" borderId="47" xfId="2" applyFont="1" applyFill="1" applyBorder="1" applyAlignment="1">
      <alignment horizontal="left" vertical="center" shrinkToFit="1"/>
    </xf>
    <xf numFmtId="0" fontId="44" fillId="15" borderId="47" xfId="2" applyFont="1" applyFill="1" applyBorder="1" applyAlignment="1">
      <alignment horizontal="center" vertical="center" shrinkToFit="1"/>
    </xf>
    <xf numFmtId="0" fontId="44" fillId="15" borderId="48" xfId="2" applyFont="1" applyFill="1" applyBorder="1" applyAlignment="1">
      <alignment horizontal="left" vertical="center" shrinkToFit="1"/>
    </xf>
    <xf numFmtId="0" fontId="44" fillId="15" borderId="49" xfId="0" applyFont="1" applyFill="1" applyBorder="1" applyAlignment="1">
      <alignment horizontal="center" vertical="center" shrinkToFit="1"/>
    </xf>
    <xf numFmtId="0" fontId="44" fillId="15" borderId="50" xfId="0" applyFont="1" applyFill="1" applyBorder="1" applyAlignment="1">
      <alignment horizontal="left" vertical="center" shrinkToFit="1"/>
    </xf>
    <xf numFmtId="0" fontId="44" fillId="15" borderId="50" xfId="0" applyFont="1" applyFill="1" applyBorder="1" applyAlignment="1">
      <alignment horizontal="center" vertical="center" shrinkToFit="1"/>
    </xf>
    <xf numFmtId="0" fontId="44" fillId="15" borderId="51" xfId="0" applyFont="1" applyFill="1" applyBorder="1" applyAlignment="1">
      <alignment horizontal="left" vertical="center" shrinkToFit="1"/>
    </xf>
    <xf numFmtId="0" fontId="28" fillId="3" borderId="45" xfId="0" applyFont="1" applyFill="1" applyBorder="1" applyAlignment="1" applyProtection="1">
      <alignment horizontal="center" vertical="center" shrinkToFit="1"/>
      <protection hidden="1"/>
    </xf>
    <xf numFmtId="0" fontId="28" fillId="3" borderId="43" xfId="0" applyFont="1" applyFill="1" applyBorder="1" applyAlignment="1" applyProtection="1">
      <alignment horizontal="left" vertical="center" shrinkToFit="1"/>
      <protection hidden="1"/>
    </xf>
    <xf numFmtId="0" fontId="28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23" fillId="0" borderId="44" xfId="1" applyNumberFormat="1" applyFont="1" applyFill="1" applyBorder="1" applyAlignment="1" applyProtection="1">
      <alignment horizontal="center" vertical="center" shrinkToFit="1"/>
      <protection locked="0"/>
    </xf>
    <xf numFmtId="0" fontId="44" fillId="15" borderId="47" xfId="1" applyNumberFormat="1" applyFont="1" applyFill="1" applyBorder="1" applyAlignment="1" applyProtection="1">
      <alignment horizontal="center" vertical="center" shrinkToFit="1"/>
    </xf>
    <xf numFmtId="0" fontId="44" fillId="15" borderId="48" xfId="1" applyNumberFormat="1" applyFont="1" applyFill="1" applyBorder="1" applyAlignment="1" applyProtection="1">
      <alignment horizontal="center" vertical="center" shrinkToFit="1"/>
    </xf>
    <xf numFmtId="0" fontId="44" fillId="15" borderId="48" xfId="0" applyFont="1" applyFill="1" applyBorder="1" applyAlignment="1">
      <alignment horizontal="center" vertical="center" shrinkToFit="1"/>
    </xf>
    <xf numFmtId="0" fontId="44" fillId="15" borderId="47" xfId="0" applyFont="1" applyFill="1" applyBorder="1" applyAlignment="1">
      <alignment horizontal="center" shrinkToFit="1"/>
    </xf>
    <xf numFmtId="0" fontId="44" fillId="15" borderId="51" xfId="0" applyFont="1" applyFill="1" applyBorder="1" applyAlignment="1">
      <alignment horizontal="center" vertical="center" shrinkToFit="1"/>
    </xf>
    <xf numFmtId="4" fontId="44" fillId="15" borderId="47" xfId="0" applyNumberFormat="1" applyFont="1" applyFill="1" applyBorder="1" applyAlignment="1">
      <alignment horizontal="center" vertical="center" shrinkToFit="1"/>
    </xf>
    <xf numFmtId="4" fontId="44" fillId="15" borderId="48" xfId="0" applyNumberFormat="1" applyFont="1" applyFill="1" applyBorder="1" applyAlignment="1">
      <alignment horizontal="center" vertical="center" shrinkToFit="1"/>
    </xf>
    <xf numFmtId="4" fontId="44" fillId="15" borderId="47" xfId="1" applyNumberFormat="1" applyFont="1" applyFill="1" applyBorder="1" applyAlignment="1" applyProtection="1">
      <alignment horizontal="center" vertical="center" shrinkToFit="1"/>
    </xf>
    <xf numFmtId="4" fontId="44" fillId="15" borderId="48" xfId="1" applyNumberFormat="1" applyFont="1" applyFill="1" applyBorder="1" applyAlignment="1" applyProtection="1">
      <alignment horizontal="center" vertical="center" shrinkToFit="1"/>
    </xf>
    <xf numFmtId="4" fontId="44" fillId="15" borderId="47" xfId="0" applyNumberFormat="1" applyFont="1" applyFill="1" applyBorder="1" applyAlignment="1">
      <alignment horizontal="center" shrinkToFit="1"/>
    </xf>
    <xf numFmtId="4" fontId="44" fillId="15" borderId="50" xfId="0" applyNumberFormat="1" applyFont="1" applyFill="1" applyBorder="1" applyAlignment="1">
      <alignment horizontal="center" vertical="center" shrinkToFit="1"/>
    </xf>
    <xf numFmtId="4" fontId="44" fillId="15" borderId="51" xfId="0" applyNumberFormat="1" applyFont="1" applyFill="1" applyBorder="1" applyAlignment="1">
      <alignment horizontal="center" vertical="center" shrinkToFit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3" fontId="29" fillId="0" borderId="43" xfId="0" applyNumberFormat="1" applyFont="1" applyBorder="1" applyAlignment="1" applyProtection="1">
      <alignment horizontal="center" vertical="center" shrinkToFit="1"/>
      <protection hidden="1"/>
    </xf>
    <xf numFmtId="3" fontId="29" fillId="0" borderId="44" xfId="0" applyNumberFormat="1" applyFont="1" applyBorder="1" applyAlignment="1" applyProtection="1">
      <alignment horizontal="center" vertical="center" shrinkToFit="1"/>
      <protection hidden="1"/>
    </xf>
    <xf numFmtId="0" fontId="45" fillId="15" borderId="46" xfId="0" applyFont="1" applyFill="1" applyBorder="1" applyAlignment="1">
      <alignment horizontal="center" vertical="center" shrinkToFit="1"/>
    </xf>
    <xf numFmtId="0" fontId="45" fillId="15" borderId="47" xfId="0" applyFont="1" applyFill="1" applyBorder="1" applyAlignment="1">
      <alignment horizontal="left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3" fontId="46" fillId="15" borderId="47" xfId="0" applyNumberFormat="1" applyFont="1" applyFill="1" applyBorder="1" applyAlignment="1">
      <alignment horizontal="center" vertical="center" shrinkToFit="1"/>
    </xf>
    <xf numFmtId="3" fontId="46" fillId="15" borderId="48" xfId="0" applyNumberFormat="1" applyFont="1" applyFill="1" applyBorder="1" applyAlignment="1">
      <alignment horizontal="center" vertical="center" shrinkToFit="1"/>
    </xf>
    <xf numFmtId="4" fontId="45" fillId="15" borderId="47" xfId="0" applyNumberFormat="1" applyFont="1" applyFill="1" applyBorder="1" applyAlignment="1">
      <alignment horizontal="center" vertical="center" shrinkToFit="1"/>
    </xf>
    <xf numFmtId="3" fontId="45" fillId="15" borderId="47" xfId="0" applyNumberFormat="1" applyFont="1" applyFill="1" applyBorder="1" applyAlignment="1">
      <alignment horizontal="center" vertical="center" shrinkToFit="1"/>
    </xf>
    <xf numFmtId="3" fontId="45" fillId="15" borderId="48" xfId="0" applyNumberFormat="1" applyFont="1" applyFill="1" applyBorder="1" applyAlignment="1">
      <alignment horizontal="center" vertical="center" shrinkToFit="1"/>
    </xf>
    <xf numFmtId="0" fontId="45" fillId="15" borderId="49" xfId="0" applyFont="1" applyFill="1" applyBorder="1" applyAlignment="1">
      <alignment horizontal="center" vertical="center" shrinkToFit="1"/>
    </xf>
    <xf numFmtId="0" fontId="45" fillId="15" borderId="50" xfId="0" applyFont="1" applyFill="1" applyBorder="1" applyAlignment="1">
      <alignment horizontal="left" vertical="center" shrinkToFit="1"/>
    </xf>
    <xf numFmtId="4" fontId="45" fillId="15" borderId="50" xfId="0" applyNumberFormat="1" applyFont="1" applyFill="1" applyBorder="1" applyAlignment="1">
      <alignment horizontal="center" vertical="center" shrinkToFit="1"/>
    </xf>
    <xf numFmtId="3" fontId="45" fillId="15" borderId="50" xfId="0" applyNumberFormat="1" applyFont="1" applyFill="1" applyBorder="1" applyAlignment="1">
      <alignment horizontal="center" vertical="center" shrinkToFit="1"/>
    </xf>
    <xf numFmtId="3" fontId="45" fillId="15" borderId="51" xfId="0" applyNumberFormat="1" applyFont="1" applyFill="1" applyBorder="1" applyAlignment="1">
      <alignment horizontal="center" vertical="center" shrinkToFit="1"/>
    </xf>
    <xf numFmtId="0" fontId="45" fillId="15" borderId="53" xfId="0" applyFont="1" applyFill="1" applyBorder="1" applyAlignment="1">
      <alignment horizontal="center" vertical="center" shrinkToFit="1"/>
    </xf>
    <xf numFmtId="0" fontId="45" fillId="15" borderId="54" xfId="0" applyFont="1" applyFill="1" applyBorder="1" applyAlignment="1">
      <alignment horizontal="center" vertical="center" shrinkToFit="1"/>
    </xf>
    <xf numFmtId="4" fontId="45" fillId="15" borderId="55" xfId="1" applyNumberFormat="1" applyFont="1" applyFill="1" applyBorder="1" applyAlignment="1" applyProtection="1">
      <alignment horizontal="center" vertical="center" shrinkToFit="1"/>
    </xf>
    <xf numFmtId="4" fontId="45" fillId="15" borderId="55" xfId="0" applyNumberFormat="1" applyFont="1" applyFill="1" applyBorder="1" applyAlignment="1">
      <alignment horizontal="center" vertical="center" shrinkToFit="1"/>
    </xf>
    <xf numFmtId="4" fontId="45" fillId="15" borderId="56" xfId="0" applyNumberFormat="1" applyFont="1" applyFill="1" applyBorder="1" applyAlignment="1">
      <alignment horizontal="center" vertical="center" shrinkToFit="1"/>
    </xf>
    <xf numFmtId="0" fontId="45" fillId="3" borderId="52" xfId="0" applyFont="1" applyFill="1" applyBorder="1" applyAlignment="1">
      <alignment vertical="center"/>
    </xf>
    <xf numFmtId="3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9" fillId="6" borderId="24" xfId="0" applyFont="1" applyFill="1" applyBorder="1" applyAlignment="1">
      <alignment horizontal="center" vertical="center"/>
    </xf>
    <xf numFmtId="0" fontId="29" fillId="6" borderId="25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FFFFFF"/>
      <color rgb="FFCCCCCC"/>
      <color rgb="FFA6A6A6"/>
      <color rgb="FFFF9999"/>
      <color rgb="FFFF7C80"/>
      <color rgb="FFF4C7C3"/>
      <color rgb="FFFFC000"/>
      <color rgb="FF5B8E7D"/>
      <color rgb="FF78C1A1"/>
      <color rgb="FF16DB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66326.039999999994</c:v>
                </c:pt>
                <c:pt idx="1">
                  <c:v>59427.6852</c:v>
                </c:pt>
                <c:pt idx="2">
                  <c:v>52812.109349999999</c:v>
                </c:pt>
                <c:pt idx="3">
                  <c:v>64380.476159999998</c:v>
                </c:pt>
                <c:pt idx="4">
                  <c:v>66271.225090909094</c:v>
                </c:pt>
                <c:pt idx="5">
                  <c:v>46885.475700000003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67860</c:v>
                </c:pt>
                <c:pt idx="1">
                  <c:v>77880</c:v>
                </c:pt>
                <c:pt idx="2">
                  <c:v>79360</c:v>
                </c:pt>
                <c:pt idx="3">
                  <c:v>62220</c:v>
                </c:pt>
                <c:pt idx="4">
                  <c:v>88900</c:v>
                </c:pt>
                <c:pt idx="5">
                  <c:v>64581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58500</c:v>
                </c:pt>
                <c:pt idx="1">
                  <c:v>66000</c:v>
                </c:pt>
                <c:pt idx="2">
                  <c:v>64000</c:v>
                </c:pt>
                <c:pt idx="3">
                  <c:v>51000</c:v>
                </c:pt>
                <c:pt idx="4">
                  <c:v>70000</c:v>
                </c:pt>
                <c:pt idx="5">
                  <c:v>62700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66326.039999999994</c:v>
                </c:pt>
                <c:pt idx="1">
                  <c:v>125753.72519999999</c:v>
                </c:pt>
                <c:pt idx="2">
                  <c:v>178565.83454999997</c:v>
                </c:pt>
                <c:pt idx="3">
                  <c:v>242946.31070999996</c:v>
                </c:pt>
                <c:pt idx="4">
                  <c:v>309217.53580090904</c:v>
                </c:pt>
                <c:pt idx="5">
                  <c:v>356103.01150090905</c:v>
                </c:pt>
                <c:pt idx="6">
                  <c:v>356103.01150090905</c:v>
                </c:pt>
                <c:pt idx="7">
                  <c:v>356103.01150090905</c:v>
                </c:pt>
                <c:pt idx="8">
                  <c:v>356103.01150090905</c:v>
                </c:pt>
                <c:pt idx="9">
                  <c:v>356103.01150090905</c:v>
                </c:pt>
                <c:pt idx="10">
                  <c:v>356103.01150090905</c:v>
                </c:pt>
                <c:pt idx="11">
                  <c:v>356103.01150090905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67860</c:v>
                </c:pt>
                <c:pt idx="1">
                  <c:v>145740</c:v>
                </c:pt>
                <c:pt idx="2">
                  <c:v>225100</c:v>
                </c:pt>
                <c:pt idx="3">
                  <c:v>287320</c:v>
                </c:pt>
                <c:pt idx="4">
                  <c:v>376220</c:v>
                </c:pt>
                <c:pt idx="5">
                  <c:v>440801</c:v>
                </c:pt>
                <c:pt idx="6">
                  <c:v>440801</c:v>
                </c:pt>
                <c:pt idx="7">
                  <c:v>440801</c:v>
                </c:pt>
                <c:pt idx="8">
                  <c:v>440801</c:v>
                </c:pt>
                <c:pt idx="9">
                  <c:v>440801</c:v>
                </c:pt>
                <c:pt idx="10">
                  <c:v>440801</c:v>
                </c:pt>
                <c:pt idx="11">
                  <c:v>440801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58500</c:v>
                </c:pt>
                <c:pt idx="1">
                  <c:v>124500</c:v>
                </c:pt>
                <c:pt idx="2">
                  <c:v>188500</c:v>
                </c:pt>
                <c:pt idx="3">
                  <c:v>239500</c:v>
                </c:pt>
                <c:pt idx="4">
                  <c:v>309500</c:v>
                </c:pt>
                <c:pt idx="5">
                  <c:v>372200</c:v>
                </c:pt>
                <c:pt idx="6">
                  <c:v>372200</c:v>
                </c:pt>
                <c:pt idx="7">
                  <c:v>372200</c:v>
                </c:pt>
                <c:pt idx="8">
                  <c:v>372200</c:v>
                </c:pt>
                <c:pt idx="9">
                  <c:v>372200</c:v>
                </c:pt>
                <c:pt idx="10">
                  <c:v>372200</c:v>
                </c:pt>
                <c:pt idx="11">
                  <c:v>372200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0.84437195015437805</c:v>
                </c:pt>
                <c:pt idx="1">
                  <c:v>0.15562804984562195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PY_Actual!A6"/><Relationship Id="rId7" Type="http://schemas.openxmlformats.org/officeDocument/2006/relationships/hyperlink" Target="#CY_Target!A6"/><Relationship Id="rId12" Type="http://schemas.openxmlformats.org/officeDocument/2006/relationships/image" Target="../media/image3.png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CY_Actual!A6"/><Relationship Id="rId11" Type="http://schemas.openxmlformats.org/officeDocument/2006/relationships/hyperlink" Target="#Monthly_Analysis!C5"/><Relationship Id="rId5" Type="http://schemas.microsoft.com/office/2007/relationships/hdphoto" Target="../media/hdphoto1.wdp"/><Relationship Id="rId15" Type="http://schemas.openxmlformats.org/officeDocument/2006/relationships/image" Target="../media/image5.png"/><Relationship Id="rId10" Type="http://schemas.openxmlformats.org/officeDocument/2006/relationships/image" Target="../media/image2.png"/><Relationship Id="rId4" Type="http://schemas.openxmlformats.org/officeDocument/2006/relationships/image" Target="../media/image1.png"/><Relationship Id="rId9" Type="http://schemas.openxmlformats.org/officeDocument/2006/relationships/hyperlink" Target="#KPI_Analysis!B5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9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9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11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11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11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287437</xdr:colOff>
      <xdr:row>2</xdr:row>
      <xdr:rowOff>244576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0952D9FE-08F4-484D-8FE6-B1917F70F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42D028AE-38F5-4A3F-A5F2-259724474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3810001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E82148B1-1D70-4916-AAC0-9D5E5B0DC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3C028762-A626-4446-8399-F77DAFEBC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7A17F2B2-2C85-4D34-9AEC-5BEE9BBF1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693CA71C-2952-4329-8008-7F94D6AB3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694A9EB5-86BB-43E0-AA3D-5B9B79602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DD367041-21D6-465B-8133-6D31632B7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9EC60199-8B84-4A28-AB10-7642455CE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495301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1</xdr:col>
      <xdr:colOff>535087</xdr:colOff>
      <xdr:row>2</xdr:row>
      <xdr:rowOff>244576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AE285719-C3EF-4626-84B5-27533C154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733426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84,4%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96" customWidth="1"/>
    <col min="3" max="4" width="40.7109375" style="96" customWidth="1"/>
    <col min="5" max="5" width="11.7109375" style="96" customWidth="1"/>
    <col min="6" max="6" width="38.28515625" style="96" customWidth="1"/>
    <col min="7" max="7" width="3.7109375" style="96" customWidth="1"/>
    <col min="8" max="8" width="1.7109375" style="96" customWidth="1"/>
    <col min="9" max="16384" width="8.85546875" style="96"/>
  </cols>
  <sheetData>
    <row r="1" spans="1:8" s="83" customFormat="1" ht="6.75" customHeight="1" x14ac:dyDescent="0.25">
      <c r="B1" s="84"/>
      <c r="E1" s="85"/>
      <c r="F1" s="85"/>
    </row>
    <row r="2" spans="1:8" s="113" customFormat="1" ht="20.100000000000001" customHeight="1" x14ac:dyDescent="0.25">
      <c r="B2" s="87"/>
      <c r="C2" s="141" t="s">
        <v>106</v>
      </c>
      <c r="D2" s="88"/>
      <c r="E2" s="114"/>
      <c r="F2" s="114"/>
      <c r="G2" s="114"/>
      <c r="H2" s="115"/>
    </row>
    <row r="3" spans="1:8" s="120" customFormat="1" ht="24" customHeight="1" x14ac:dyDescent="0.25">
      <c r="B3" s="91"/>
      <c r="C3" s="142" t="s">
        <v>65</v>
      </c>
      <c r="D3" s="92"/>
      <c r="E3" s="93"/>
      <c r="F3" s="93"/>
      <c r="G3" s="93"/>
      <c r="H3" s="94"/>
    </row>
    <row r="4" spans="1:8" ht="4.9000000000000004" customHeight="1" x14ac:dyDescent="0.25">
      <c r="A4" s="95"/>
      <c r="B4" s="95"/>
      <c r="C4" s="95"/>
      <c r="D4" s="95"/>
      <c r="E4" s="95"/>
      <c r="F4" s="95"/>
      <c r="G4" s="95"/>
      <c r="H4" s="95"/>
    </row>
    <row r="5" spans="1:8" ht="4.9000000000000004" customHeight="1" x14ac:dyDescent="0.25">
      <c r="A5" s="95"/>
      <c r="B5" s="95"/>
      <c r="C5" s="95"/>
      <c r="D5" s="95"/>
      <c r="E5" s="95"/>
      <c r="F5" s="95"/>
      <c r="G5" s="95"/>
      <c r="H5" s="95"/>
    </row>
    <row r="6" spans="1:8" x14ac:dyDescent="0.25">
      <c r="A6" s="95"/>
      <c r="B6" s="123"/>
      <c r="C6" s="124"/>
      <c r="D6" s="124"/>
      <c r="E6" s="124"/>
      <c r="F6" s="124"/>
      <c r="G6" s="125"/>
      <c r="H6" s="95"/>
    </row>
    <row r="7" spans="1:8" ht="19.5" thickBot="1" x14ac:dyDescent="0.35">
      <c r="B7" s="126"/>
      <c r="C7" s="110" t="s">
        <v>75</v>
      </c>
      <c r="D7" s="110"/>
      <c r="E7" s="127"/>
      <c r="F7" s="110" t="s">
        <v>76</v>
      </c>
      <c r="G7" s="128"/>
    </row>
    <row r="8" spans="1:8" x14ac:dyDescent="0.25">
      <c r="B8" s="126"/>
      <c r="C8" s="127"/>
      <c r="D8" s="127"/>
      <c r="E8" s="127"/>
      <c r="F8" s="127"/>
      <c r="G8" s="128"/>
    </row>
    <row r="9" spans="1:8" ht="15.75" x14ac:dyDescent="0.25">
      <c r="B9" s="126"/>
      <c r="C9" s="127"/>
      <c r="D9" s="127"/>
      <c r="E9" s="127"/>
      <c r="F9" s="129"/>
      <c r="G9" s="128"/>
    </row>
    <row r="10" spans="1:8" x14ac:dyDescent="0.25">
      <c r="B10" s="126"/>
      <c r="C10" s="127"/>
      <c r="D10" s="127"/>
      <c r="E10" s="127"/>
      <c r="F10" s="127"/>
      <c r="G10" s="128"/>
    </row>
    <row r="11" spans="1:8" x14ac:dyDescent="0.25">
      <c r="B11" s="126"/>
      <c r="C11" s="127"/>
      <c r="D11" s="127"/>
      <c r="E11" s="127"/>
      <c r="F11" s="127"/>
      <c r="G11" s="128"/>
    </row>
    <row r="12" spans="1:8" x14ac:dyDescent="0.25">
      <c r="B12" s="126"/>
      <c r="C12" s="127"/>
      <c r="D12" s="127"/>
      <c r="E12" s="127"/>
      <c r="F12" s="127"/>
      <c r="G12" s="128"/>
    </row>
    <row r="13" spans="1:8" x14ac:dyDescent="0.25">
      <c r="B13" s="126"/>
      <c r="C13" s="127"/>
      <c r="D13" s="127"/>
      <c r="E13" s="127"/>
      <c r="F13" s="127"/>
      <c r="G13" s="128"/>
    </row>
    <row r="14" spans="1:8" x14ac:dyDescent="0.25">
      <c r="B14" s="126"/>
      <c r="C14" s="127"/>
      <c r="D14" s="127"/>
      <c r="E14" s="127"/>
      <c r="F14" s="127"/>
      <c r="G14" s="128"/>
    </row>
    <row r="15" spans="1:8" x14ac:dyDescent="0.25">
      <c r="B15" s="126"/>
      <c r="C15" s="127"/>
      <c r="D15" s="127"/>
      <c r="E15" s="127"/>
      <c r="F15" s="127"/>
      <c r="G15" s="128"/>
    </row>
    <row r="16" spans="1:8" x14ac:dyDescent="0.25">
      <c r="B16" s="126"/>
      <c r="C16" s="127"/>
      <c r="D16" s="127"/>
      <c r="E16" s="127"/>
      <c r="F16" s="127"/>
      <c r="G16" s="128"/>
    </row>
    <row r="17" spans="2:7" x14ac:dyDescent="0.25">
      <c r="B17" s="126"/>
      <c r="C17" s="127"/>
      <c r="D17" s="127"/>
      <c r="E17" s="127"/>
      <c r="F17" s="127"/>
      <c r="G17" s="128"/>
    </row>
    <row r="18" spans="2:7" x14ac:dyDescent="0.25">
      <c r="B18" s="126"/>
      <c r="C18" s="127"/>
      <c r="D18" s="127"/>
      <c r="E18" s="127"/>
      <c r="F18" s="127"/>
      <c r="G18" s="128"/>
    </row>
    <row r="19" spans="2:7" x14ac:dyDescent="0.25">
      <c r="B19" s="126"/>
      <c r="C19" s="127"/>
      <c r="D19" s="127"/>
      <c r="E19" s="127"/>
      <c r="F19" s="127"/>
      <c r="G19" s="128"/>
    </row>
    <row r="20" spans="2:7" x14ac:dyDescent="0.25">
      <c r="B20" s="126"/>
      <c r="C20" s="127"/>
      <c r="D20" s="127"/>
      <c r="E20" s="127"/>
      <c r="F20" s="127"/>
      <c r="G20" s="128"/>
    </row>
    <row r="21" spans="2:7" x14ac:dyDescent="0.25">
      <c r="B21" s="126"/>
      <c r="C21" s="127"/>
      <c r="D21" s="127"/>
      <c r="E21" s="127"/>
      <c r="F21" s="127"/>
      <c r="G21" s="128"/>
    </row>
    <row r="22" spans="2:7" x14ac:dyDescent="0.25">
      <c r="B22" s="126"/>
      <c r="C22" s="127"/>
      <c r="D22" s="127"/>
      <c r="E22" s="127"/>
      <c r="F22" s="127"/>
      <c r="G22" s="128"/>
    </row>
    <row r="23" spans="2:7" x14ac:dyDescent="0.25">
      <c r="B23" s="126"/>
      <c r="C23" s="127"/>
      <c r="D23" s="127"/>
      <c r="E23" s="127"/>
      <c r="F23" s="127"/>
      <c r="G23" s="128"/>
    </row>
    <row r="24" spans="2:7" x14ac:dyDescent="0.25">
      <c r="B24" s="126"/>
      <c r="C24" s="127"/>
      <c r="D24" s="127"/>
      <c r="E24" s="127"/>
      <c r="F24" s="127"/>
      <c r="G24" s="128"/>
    </row>
    <row r="25" spans="2:7" x14ac:dyDescent="0.25">
      <c r="B25" s="126"/>
      <c r="C25" s="127"/>
      <c r="D25" s="127"/>
      <c r="E25" s="127"/>
      <c r="F25" s="127"/>
      <c r="G25" s="128"/>
    </row>
    <row r="26" spans="2:7" x14ac:dyDescent="0.25">
      <c r="B26" s="126"/>
      <c r="C26" s="127"/>
      <c r="D26" s="127"/>
      <c r="E26" s="127"/>
      <c r="F26" s="127"/>
      <c r="G26" s="128"/>
    </row>
    <row r="27" spans="2:7" x14ac:dyDescent="0.25">
      <c r="B27" s="138"/>
      <c r="C27" s="139"/>
      <c r="D27" s="139"/>
      <c r="E27" s="139"/>
      <c r="F27" s="139"/>
      <c r="G27" s="140"/>
    </row>
    <row r="28" spans="2:7" ht="7.15" customHeight="1" x14ac:dyDescent="0.25"/>
    <row r="29" spans="2:7" s="83" customFormat="1" ht="22.9" customHeight="1" x14ac:dyDescent="0.25">
      <c r="B29" s="97"/>
      <c r="C29" s="97"/>
      <c r="D29" s="97"/>
      <c r="E29" s="98"/>
      <c r="F29" s="98"/>
      <c r="G29" s="97"/>
    </row>
  </sheetData>
  <sheetProtection algorithmName="SHA-512" hashValue="cdhet7UMcOV+F4dDfyC/nGQ/i08bbMJvsq1pgstYrWz60x7anR3RWsLxMBSMhWi1evApJy+CYyvCNMqsezrhfA==" saltValue="77W5mXoKMATvdDQ36kdGy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60" customWidth="1"/>
    <col min="3" max="3" width="20.7109375" style="161" customWidth="1"/>
    <col min="4" max="4" width="25.7109375" style="161" customWidth="1"/>
    <col min="5" max="6" width="9.28515625" style="161" customWidth="1"/>
    <col min="7" max="7" width="18.7109375" style="161" customWidth="1"/>
    <col min="8" max="8" width="81.28515625" style="162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16" customFormat="1" ht="20.100000000000001" customHeight="1" x14ac:dyDescent="0.25">
      <c r="B2" s="118"/>
      <c r="C2" s="119" t="s">
        <v>106</v>
      </c>
      <c r="D2" s="118"/>
      <c r="E2" s="118"/>
      <c r="F2" s="118"/>
      <c r="G2" s="118"/>
      <c r="H2" s="118"/>
    </row>
    <row r="3" spans="1:11" s="121" customFormat="1" ht="24" customHeight="1" x14ac:dyDescent="0.25">
      <c r="B3" s="92"/>
      <c r="C3" s="101" t="s">
        <v>18</v>
      </c>
      <c r="D3" s="92"/>
      <c r="E3" s="92"/>
      <c r="F3" s="92"/>
      <c r="G3" s="92"/>
      <c r="H3" s="92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66" t="s">
        <v>0</v>
      </c>
      <c r="C5" s="167" t="s">
        <v>11</v>
      </c>
      <c r="D5" s="167" t="s">
        <v>7</v>
      </c>
      <c r="E5" s="167" t="s">
        <v>1</v>
      </c>
      <c r="F5" s="167" t="s">
        <v>12</v>
      </c>
      <c r="G5" s="167" t="s">
        <v>92</v>
      </c>
      <c r="H5" s="168" t="s">
        <v>89</v>
      </c>
      <c r="I5" s="169"/>
      <c r="J5" s="170" t="s">
        <v>63</v>
      </c>
      <c r="K5" s="171"/>
    </row>
    <row r="6" spans="1:11" x14ac:dyDescent="0.25">
      <c r="A6" s="3"/>
      <c r="B6" s="133">
        <v>101</v>
      </c>
      <c r="C6" s="172" t="s">
        <v>107</v>
      </c>
      <c r="D6" s="172" t="s">
        <v>108</v>
      </c>
      <c r="E6" s="134" t="s">
        <v>14</v>
      </c>
      <c r="F6" s="134" t="s">
        <v>62</v>
      </c>
      <c r="G6" s="134" t="s">
        <v>16</v>
      </c>
      <c r="H6" s="135" t="s">
        <v>109</v>
      </c>
      <c r="I6" s="163"/>
      <c r="J6" s="165" t="s">
        <v>64</v>
      </c>
      <c r="K6" s="35">
        <v>2022</v>
      </c>
    </row>
    <row r="7" spans="1:11" x14ac:dyDescent="0.25">
      <c r="A7" s="3"/>
      <c r="B7" s="136">
        <v>102</v>
      </c>
      <c r="C7" s="173" t="s">
        <v>107</v>
      </c>
      <c r="D7" s="173" t="s">
        <v>100</v>
      </c>
      <c r="E7" s="43" t="s">
        <v>8</v>
      </c>
      <c r="F7" s="43" t="s">
        <v>62</v>
      </c>
      <c r="G7" s="43" t="s">
        <v>17</v>
      </c>
      <c r="H7" s="137" t="s">
        <v>101</v>
      </c>
      <c r="I7" s="163"/>
      <c r="J7" s="164" t="s">
        <v>9</v>
      </c>
      <c r="K7" s="36" t="s">
        <v>21</v>
      </c>
    </row>
    <row r="8" spans="1:11" x14ac:dyDescent="0.25">
      <c r="A8" s="3"/>
      <c r="B8" s="136">
        <v>103</v>
      </c>
      <c r="C8" s="173" t="s">
        <v>107</v>
      </c>
      <c r="D8" s="173" t="s">
        <v>96</v>
      </c>
      <c r="E8" s="43" t="s">
        <v>14</v>
      </c>
      <c r="F8" s="43" t="s">
        <v>62</v>
      </c>
      <c r="G8" s="43" t="s">
        <v>16</v>
      </c>
      <c r="H8" s="137" t="s">
        <v>97</v>
      </c>
      <c r="I8" s="163"/>
      <c r="J8" s="163"/>
      <c r="K8" s="163"/>
    </row>
    <row r="9" spans="1:11" x14ac:dyDescent="0.25">
      <c r="A9" s="3"/>
      <c r="B9" s="136">
        <v>104</v>
      </c>
      <c r="C9" s="173" t="s">
        <v>107</v>
      </c>
      <c r="D9" s="173" t="s">
        <v>98</v>
      </c>
      <c r="E9" s="43" t="s">
        <v>8</v>
      </c>
      <c r="F9" s="43" t="s">
        <v>62</v>
      </c>
      <c r="G9" s="43" t="s">
        <v>17</v>
      </c>
      <c r="H9" s="137" t="s">
        <v>99</v>
      </c>
      <c r="I9" s="163"/>
      <c r="J9" s="163"/>
      <c r="K9" s="163"/>
    </row>
    <row r="10" spans="1:11" x14ac:dyDescent="0.25">
      <c r="A10" s="3"/>
      <c r="B10" s="136">
        <v>105</v>
      </c>
      <c r="C10" s="173" t="s">
        <v>107</v>
      </c>
      <c r="D10" s="173" t="s">
        <v>110</v>
      </c>
      <c r="E10" s="43" t="s">
        <v>14</v>
      </c>
      <c r="F10" s="43" t="s">
        <v>62</v>
      </c>
      <c r="G10" s="43" t="s">
        <v>16</v>
      </c>
      <c r="H10" s="137" t="s">
        <v>111</v>
      </c>
      <c r="I10" s="163"/>
      <c r="J10" s="163"/>
      <c r="K10" s="163"/>
    </row>
    <row r="11" spans="1:11" x14ac:dyDescent="0.25">
      <c r="A11" s="3"/>
      <c r="B11" s="136">
        <v>106</v>
      </c>
      <c r="C11" s="173" t="s">
        <v>107</v>
      </c>
      <c r="D11" s="173" t="s">
        <v>112</v>
      </c>
      <c r="E11" s="43" t="s">
        <v>8</v>
      </c>
      <c r="F11" s="43" t="s">
        <v>62</v>
      </c>
      <c r="G11" s="43" t="s">
        <v>17</v>
      </c>
      <c r="H11" s="137" t="s">
        <v>113</v>
      </c>
      <c r="I11" s="163"/>
      <c r="J11" s="163"/>
      <c r="K11" s="163"/>
    </row>
    <row r="12" spans="1:11" x14ac:dyDescent="0.25">
      <c r="A12" s="3"/>
      <c r="B12" s="136">
        <v>107</v>
      </c>
      <c r="C12" s="173" t="s">
        <v>107</v>
      </c>
      <c r="D12" s="173" t="s">
        <v>114</v>
      </c>
      <c r="E12" s="43" t="s">
        <v>8</v>
      </c>
      <c r="F12" s="43" t="s">
        <v>15</v>
      </c>
      <c r="G12" s="43" t="s">
        <v>17</v>
      </c>
      <c r="H12" s="137" t="s">
        <v>115</v>
      </c>
      <c r="I12" s="163"/>
      <c r="J12" s="163"/>
      <c r="K12" s="163"/>
    </row>
    <row r="13" spans="1:11" x14ac:dyDescent="0.25">
      <c r="A13" s="3"/>
      <c r="B13" s="136">
        <v>108</v>
      </c>
      <c r="C13" s="173" t="s">
        <v>107</v>
      </c>
      <c r="D13" s="173"/>
      <c r="E13" s="43"/>
      <c r="F13" s="43"/>
      <c r="G13" s="43"/>
      <c r="H13" s="137"/>
      <c r="I13" s="163"/>
      <c r="J13" s="163"/>
      <c r="K13" s="163"/>
    </row>
    <row r="14" spans="1:11" x14ac:dyDescent="0.25">
      <c r="A14" s="3"/>
      <c r="B14" s="192">
        <v>109</v>
      </c>
      <c r="C14" s="174" t="s">
        <v>107</v>
      </c>
      <c r="D14" s="174"/>
      <c r="E14" s="143"/>
      <c r="F14" s="143"/>
      <c r="G14" s="143"/>
      <c r="H14" s="144"/>
      <c r="I14" s="163"/>
      <c r="J14" s="163"/>
      <c r="K14" s="163"/>
    </row>
    <row r="15" spans="1:11" x14ac:dyDescent="0.25">
      <c r="A15" s="3"/>
      <c r="B15" s="193">
        <v>201</v>
      </c>
      <c r="C15" s="194" t="s">
        <v>116</v>
      </c>
      <c r="D15" s="194" t="s">
        <v>117</v>
      </c>
      <c r="E15" s="195" t="s">
        <v>8</v>
      </c>
      <c r="F15" s="195" t="s">
        <v>62</v>
      </c>
      <c r="G15" s="195" t="s">
        <v>17</v>
      </c>
      <c r="H15" s="196" t="s">
        <v>118</v>
      </c>
      <c r="I15" s="163"/>
      <c r="J15" s="163"/>
      <c r="K15" s="163"/>
    </row>
    <row r="16" spans="1:11" x14ac:dyDescent="0.25">
      <c r="A16" s="3"/>
      <c r="B16" s="193">
        <v>202</v>
      </c>
      <c r="C16" s="194" t="s">
        <v>116</v>
      </c>
      <c r="D16" s="194" t="s">
        <v>119</v>
      </c>
      <c r="E16" s="195" t="s">
        <v>120</v>
      </c>
      <c r="F16" s="195" t="s">
        <v>62</v>
      </c>
      <c r="G16" s="195" t="s">
        <v>17</v>
      </c>
      <c r="H16" s="196" t="s">
        <v>121</v>
      </c>
      <c r="I16" s="163"/>
      <c r="J16" s="163"/>
      <c r="K16" s="163"/>
    </row>
    <row r="17" spans="1:11" x14ac:dyDescent="0.25">
      <c r="A17" s="3"/>
      <c r="B17" s="193">
        <v>203</v>
      </c>
      <c r="C17" s="194" t="s">
        <v>116</v>
      </c>
      <c r="D17" s="194" t="s">
        <v>122</v>
      </c>
      <c r="E17" s="195" t="s">
        <v>13</v>
      </c>
      <c r="F17" s="195" t="s">
        <v>15</v>
      </c>
      <c r="G17" s="195" t="s">
        <v>17</v>
      </c>
      <c r="H17" s="196" t="s">
        <v>123</v>
      </c>
      <c r="I17" s="163"/>
      <c r="J17" s="163"/>
      <c r="K17" s="163"/>
    </row>
    <row r="18" spans="1:11" x14ac:dyDescent="0.25">
      <c r="A18" s="3"/>
      <c r="B18" s="193">
        <v>204</v>
      </c>
      <c r="C18" s="194" t="s">
        <v>116</v>
      </c>
      <c r="D18" s="194" t="s">
        <v>124</v>
      </c>
      <c r="E18" s="195" t="s">
        <v>120</v>
      </c>
      <c r="F18" s="195" t="s">
        <v>62</v>
      </c>
      <c r="G18" s="195" t="s">
        <v>17</v>
      </c>
      <c r="H18" s="196" t="s">
        <v>125</v>
      </c>
      <c r="I18" s="163"/>
      <c r="J18" s="163"/>
      <c r="K18" s="163"/>
    </row>
    <row r="19" spans="1:11" x14ac:dyDescent="0.25">
      <c r="A19" s="3"/>
      <c r="B19" s="193">
        <v>205</v>
      </c>
      <c r="C19" s="194" t="s">
        <v>116</v>
      </c>
      <c r="D19" s="194"/>
      <c r="E19" s="195"/>
      <c r="F19" s="195"/>
      <c r="G19" s="195"/>
      <c r="H19" s="196"/>
      <c r="I19" s="163"/>
      <c r="J19" s="163"/>
      <c r="K19" s="163"/>
    </row>
    <row r="20" spans="1:11" x14ac:dyDescent="0.25">
      <c r="A20" s="3"/>
      <c r="B20" s="193">
        <v>206</v>
      </c>
      <c r="C20" s="194" t="s">
        <v>116</v>
      </c>
      <c r="D20" s="194"/>
      <c r="E20" s="195"/>
      <c r="F20" s="195"/>
      <c r="G20" s="195"/>
      <c r="H20" s="196"/>
      <c r="I20" s="163"/>
      <c r="J20" s="163"/>
      <c r="K20" s="163"/>
    </row>
    <row r="21" spans="1:11" x14ac:dyDescent="0.25">
      <c r="A21" s="3"/>
      <c r="B21" s="193"/>
      <c r="C21" s="194"/>
      <c r="D21" s="194"/>
      <c r="E21" s="195"/>
      <c r="F21" s="195"/>
      <c r="G21" s="195"/>
      <c r="H21" s="196"/>
      <c r="I21" s="163"/>
      <c r="J21" s="163"/>
      <c r="K21" s="163"/>
    </row>
    <row r="22" spans="1:11" x14ac:dyDescent="0.25">
      <c r="A22" s="3"/>
      <c r="B22" s="193"/>
      <c r="C22" s="194"/>
      <c r="D22" s="194"/>
      <c r="E22" s="195"/>
      <c r="F22" s="195"/>
      <c r="G22" s="195"/>
      <c r="H22" s="196"/>
      <c r="I22" s="163"/>
      <c r="J22" s="163"/>
      <c r="K22" s="163"/>
    </row>
    <row r="23" spans="1:11" x14ac:dyDescent="0.25">
      <c r="A23" s="3"/>
      <c r="B23" s="193"/>
      <c r="C23" s="194"/>
      <c r="D23" s="194"/>
      <c r="E23" s="195"/>
      <c r="F23" s="195"/>
      <c r="G23" s="195"/>
      <c r="H23" s="196"/>
      <c r="I23" s="163"/>
      <c r="J23" s="163"/>
      <c r="K23" s="163"/>
    </row>
    <row r="24" spans="1:11" x14ac:dyDescent="0.25">
      <c r="A24" s="3"/>
      <c r="B24" s="193"/>
      <c r="C24" s="194"/>
      <c r="D24" s="194"/>
      <c r="E24" s="195"/>
      <c r="F24" s="195"/>
      <c r="G24" s="195"/>
      <c r="H24" s="196"/>
      <c r="I24" s="163"/>
      <c r="J24" s="163"/>
      <c r="K24" s="163"/>
    </row>
    <row r="25" spans="1:11" x14ac:dyDescent="0.25">
      <c r="A25" s="3"/>
      <c r="B25" s="193"/>
      <c r="C25" s="194"/>
      <c r="D25" s="194"/>
      <c r="E25" s="195"/>
      <c r="F25" s="195"/>
      <c r="G25" s="195"/>
      <c r="H25" s="196"/>
      <c r="I25" s="163"/>
      <c r="J25" s="163"/>
      <c r="K25" s="163"/>
    </row>
    <row r="26" spans="1:11" x14ac:dyDescent="0.25">
      <c r="A26" s="3"/>
      <c r="B26" s="193"/>
      <c r="C26" s="194"/>
      <c r="D26" s="194"/>
      <c r="E26" s="195"/>
      <c r="F26" s="195"/>
      <c r="G26" s="195"/>
      <c r="H26" s="196"/>
      <c r="I26" s="163"/>
      <c r="J26" s="163"/>
      <c r="K26" s="163"/>
    </row>
    <row r="27" spans="1:11" x14ac:dyDescent="0.25">
      <c r="A27" s="3"/>
      <c r="B27" s="193"/>
      <c r="C27" s="194"/>
      <c r="D27" s="194"/>
      <c r="E27" s="195"/>
      <c r="F27" s="195"/>
      <c r="G27" s="195"/>
      <c r="H27" s="196"/>
      <c r="I27" s="163"/>
      <c r="J27" s="163"/>
      <c r="K27" s="163"/>
    </row>
    <row r="28" spans="1:11" x14ac:dyDescent="0.25">
      <c r="A28" s="3"/>
      <c r="B28" s="193"/>
      <c r="C28" s="194"/>
      <c r="D28" s="194"/>
      <c r="E28" s="195"/>
      <c r="F28" s="195"/>
      <c r="G28" s="195"/>
      <c r="H28" s="196"/>
      <c r="I28" s="163"/>
      <c r="J28" s="163"/>
      <c r="K28" s="163"/>
    </row>
    <row r="29" spans="1:11" x14ac:dyDescent="0.25">
      <c r="A29" s="3"/>
      <c r="B29" s="193"/>
      <c r="C29" s="194"/>
      <c r="D29" s="197"/>
      <c r="E29" s="198"/>
      <c r="F29" s="198"/>
      <c r="G29" s="198"/>
      <c r="H29" s="199"/>
      <c r="I29" s="163"/>
      <c r="J29" s="163"/>
      <c r="K29" s="163"/>
    </row>
    <row r="30" spans="1:11" x14ac:dyDescent="0.25">
      <c r="A30" s="3"/>
      <c r="B30" s="193"/>
      <c r="C30" s="194"/>
      <c r="D30" s="194"/>
      <c r="E30" s="195"/>
      <c r="F30" s="195"/>
      <c r="G30" s="195"/>
      <c r="H30" s="196"/>
      <c r="I30" s="163"/>
      <c r="J30" s="163"/>
      <c r="K30" s="163"/>
    </row>
    <row r="31" spans="1:11" x14ac:dyDescent="0.25">
      <c r="A31" s="3"/>
      <c r="B31" s="193"/>
      <c r="C31" s="194"/>
      <c r="D31" s="194"/>
      <c r="E31" s="195"/>
      <c r="F31" s="195"/>
      <c r="G31" s="195"/>
      <c r="H31" s="196"/>
      <c r="I31" s="163"/>
      <c r="J31" s="163"/>
      <c r="K31" s="163"/>
    </row>
    <row r="32" spans="1:11" x14ac:dyDescent="0.25">
      <c r="A32" s="3"/>
      <c r="B32" s="193"/>
      <c r="C32" s="194"/>
      <c r="D32" s="194"/>
      <c r="E32" s="195"/>
      <c r="F32" s="195"/>
      <c r="G32" s="195"/>
      <c r="H32" s="196"/>
      <c r="I32" s="163"/>
      <c r="J32" s="163"/>
      <c r="K32" s="163"/>
    </row>
    <row r="33" spans="1:11" x14ac:dyDescent="0.25">
      <c r="A33" s="3"/>
      <c r="B33" s="193"/>
      <c r="C33" s="194"/>
      <c r="D33" s="194"/>
      <c r="E33" s="195"/>
      <c r="F33" s="195"/>
      <c r="G33" s="195"/>
      <c r="H33" s="196"/>
      <c r="I33" s="163"/>
      <c r="J33" s="163"/>
      <c r="K33" s="163"/>
    </row>
    <row r="34" spans="1:11" x14ac:dyDescent="0.25">
      <c r="A34" s="3"/>
      <c r="B34" s="193"/>
      <c r="C34" s="194"/>
      <c r="D34" s="194"/>
      <c r="E34" s="195"/>
      <c r="F34" s="195"/>
      <c r="G34" s="195"/>
      <c r="H34" s="196"/>
      <c r="I34" s="163"/>
      <c r="J34" s="163"/>
      <c r="K34" s="163"/>
    </row>
    <row r="35" spans="1:11" x14ac:dyDescent="0.25">
      <c r="A35" s="3"/>
      <c r="B35" s="193"/>
      <c r="C35" s="194"/>
      <c r="D35" s="194"/>
      <c r="E35" s="195"/>
      <c r="F35" s="195"/>
      <c r="G35" s="195"/>
      <c r="H35" s="196"/>
      <c r="I35" s="163"/>
      <c r="J35" s="163"/>
      <c r="K35" s="163"/>
    </row>
    <row r="36" spans="1:11" x14ac:dyDescent="0.25">
      <c r="A36" s="3"/>
      <c r="B36" s="193"/>
      <c r="C36" s="194"/>
      <c r="D36" s="194"/>
      <c r="E36" s="195"/>
      <c r="F36" s="195"/>
      <c r="G36" s="195"/>
      <c r="H36" s="196"/>
      <c r="I36" s="163"/>
      <c r="J36" s="163"/>
      <c r="K36" s="163"/>
    </row>
    <row r="37" spans="1:11" x14ac:dyDescent="0.25">
      <c r="A37" s="3"/>
      <c r="B37" s="193"/>
      <c r="C37" s="194"/>
      <c r="D37" s="194"/>
      <c r="E37" s="195"/>
      <c r="F37" s="195"/>
      <c r="G37" s="195"/>
      <c r="H37" s="196"/>
      <c r="I37" s="163"/>
      <c r="J37" s="163"/>
      <c r="K37" s="163"/>
    </row>
    <row r="38" spans="1:11" x14ac:dyDescent="0.25">
      <c r="A38" s="3"/>
      <c r="B38" s="193"/>
      <c r="C38" s="194"/>
      <c r="D38" s="194"/>
      <c r="E38" s="195"/>
      <c r="F38" s="195"/>
      <c r="G38" s="195"/>
      <c r="H38" s="196"/>
      <c r="I38" s="163"/>
      <c r="J38" s="163"/>
      <c r="K38" s="163"/>
    </row>
    <row r="39" spans="1:11" x14ac:dyDescent="0.25">
      <c r="A39" s="3"/>
      <c r="B39" s="193"/>
      <c r="C39" s="194"/>
      <c r="D39" s="194"/>
      <c r="E39" s="195"/>
      <c r="F39" s="195"/>
      <c r="G39" s="195"/>
      <c r="H39" s="196"/>
      <c r="I39" s="163"/>
      <c r="J39" s="163"/>
      <c r="K39" s="163"/>
    </row>
    <row r="40" spans="1:11" x14ac:dyDescent="0.25">
      <c r="A40" s="3"/>
      <c r="B40" s="193"/>
      <c r="C40" s="194"/>
      <c r="D40" s="194"/>
      <c r="E40" s="195"/>
      <c r="F40" s="195"/>
      <c r="G40" s="195"/>
      <c r="H40" s="196"/>
      <c r="I40" s="163"/>
      <c r="J40" s="163"/>
      <c r="K40" s="163"/>
    </row>
    <row r="41" spans="1:11" x14ac:dyDescent="0.25">
      <c r="A41" s="3"/>
      <c r="B41" s="193"/>
      <c r="C41" s="194"/>
      <c r="D41" s="194"/>
      <c r="E41" s="195"/>
      <c r="F41" s="195"/>
      <c r="G41" s="195"/>
      <c r="H41" s="196"/>
      <c r="I41" s="163"/>
      <c r="J41" s="163"/>
      <c r="K41" s="163"/>
    </row>
    <row r="42" spans="1:11" x14ac:dyDescent="0.25">
      <c r="A42" s="3"/>
      <c r="B42" s="193"/>
      <c r="C42" s="194"/>
      <c r="D42" s="194"/>
      <c r="E42" s="195"/>
      <c r="F42" s="195"/>
      <c r="G42" s="195"/>
      <c r="H42" s="196"/>
      <c r="I42" s="163"/>
      <c r="J42" s="163"/>
      <c r="K42" s="163"/>
    </row>
    <row r="43" spans="1:11" x14ac:dyDescent="0.25">
      <c r="A43" s="3"/>
      <c r="B43" s="193"/>
      <c r="C43" s="194"/>
      <c r="D43" s="194"/>
      <c r="E43" s="195"/>
      <c r="F43" s="195"/>
      <c r="G43" s="195"/>
      <c r="H43" s="196"/>
      <c r="I43" s="163"/>
      <c r="J43" s="163"/>
      <c r="K43" s="163"/>
    </row>
    <row r="44" spans="1:11" x14ac:dyDescent="0.25">
      <c r="A44" s="3"/>
      <c r="B44" s="193"/>
      <c r="C44" s="194"/>
      <c r="D44" s="194"/>
      <c r="E44" s="195"/>
      <c r="F44" s="195"/>
      <c r="G44" s="195"/>
      <c r="H44" s="196"/>
      <c r="I44" s="163"/>
      <c r="J44" s="163"/>
      <c r="K44" s="163"/>
    </row>
    <row r="45" spans="1:11" x14ac:dyDescent="0.25">
      <c r="A45" s="3"/>
      <c r="B45" s="193"/>
      <c r="C45" s="194"/>
      <c r="D45" s="194"/>
      <c r="E45" s="195"/>
      <c r="F45" s="195"/>
      <c r="G45" s="195"/>
      <c r="H45" s="196"/>
      <c r="I45" s="163"/>
      <c r="J45" s="163"/>
      <c r="K45" s="163"/>
    </row>
    <row r="46" spans="1:11" x14ac:dyDescent="0.25">
      <c r="A46" s="3"/>
      <c r="B46" s="193"/>
      <c r="C46" s="194"/>
      <c r="D46" s="197"/>
      <c r="E46" s="198"/>
      <c r="F46" s="198"/>
      <c r="G46" s="198"/>
      <c r="H46" s="199"/>
      <c r="I46" s="163"/>
      <c r="J46" s="163"/>
      <c r="K46" s="163"/>
    </row>
    <row r="47" spans="1:11" x14ac:dyDescent="0.25">
      <c r="A47" s="3"/>
      <c r="B47" s="193"/>
      <c r="C47" s="194"/>
      <c r="D47" s="197"/>
      <c r="E47" s="198"/>
      <c r="F47" s="198"/>
      <c r="G47" s="198"/>
      <c r="H47" s="199"/>
      <c r="I47" s="163"/>
      <c r="J47" s="163"/>
      <c r="K47" s="163"/>
    </row>
    <row r="48" spans="1:11" x14ac:dyDescent="0.25">
      <c r="A48" s="3"/>
      <c r="B48" s="193"/>
      <c r="C48" s="194"/>
      <c r="D48" s="197"/>
      <c r="E48" s="198"/>
      <c r="F48" s="198"/>
      <c r="G48" s="198"/>
      <c r="H48" s="199"/>
      <c r="I48" s="163"/>
      <c r="J48" s="163"/>
      <c r="K48" s="163"/>
    </row>
    <row r="49" spans="1:11" x14ac:dyDescent="0.25">
      <c r="A49" s="3"/>
      <c r="B49" s="193"/>
      <c r="C49" s="194"/>
      <c r="D49" s="194"/>
      <c r="E49" s="195"/>
      <c r="F49" s="195"/>
      <c r="G49" s="195"/>
      <c r="H49" s="196"/>
      <c r="I49" s="163"/>
      <c r="J49" s="163"/>
      <c r="K49" s="163"/>
    </row>
    <row r="50" spans="1:11" x14ac:dyDescent="0.25">
      <c r="A50" s="3"/>
      <c r="B50" s="193"/>
      <c r="C50" s="194"/>
      <c r="D50" s="197"/>
      <c r="E50" s="198"/>
      <c r="F50" s="198"/>
      <c r="G50" s="198"/>
      <c r="H50" s="199"/>
      <c r="I50" s="163"/>
      <c r="J50" s="163"/>
      <c r="K50" s="163"/>
    </row>
    <row r="51" spans="1:11" x14ac:dyDescent="0.25">
      <c r="A51" s="3"/>
      <c r="B51" s="193"/>
      <c r="C51" s="194"/>
      <c r="D51" s="194"/>
      <c r="E51" s="195"/>
      <c r="F51" s="195"/>
      <c r="G51" s="195"/>
      <c r="H51" s="196"/>
      <c r="I51" s="163"/>
      <c r="J51" s="163"/>
      <c r="K51" s="163"/>
    </row>
    <row r="52" spans="1:11" x14ac:dyDescent="0.25">
      <c r="A52" s="3"/>
      <c r="B52" s="193"/>
      <c r="C52" s="194"/>
      <c r="D52" s="194"/>
      <c r="E52" s="195"/>
      <c r="F52" s="195"/>
      <c r="G52" s="195"/>
      <c r="H52" s="196"/>
      <c r="I52" s="163"/>
      <c r="J52" s="163"/>
      <c r="K52" s="163"/>
    </row>
    <row r="53" spans="1:11" x14ac:dyDescent="0.25">
      <c r="A53" s="3"/>
      <c r="B53" s="193"/>
      <c r="C53" s="194"/>
      <c r="D53" s="194"/>
      <c r="E53" s="195"/>
      <c r="F53" s="195"/>
      <c r="G53" s="195"/>
      <c r="H53" s="196"/>
      <c r="I53" s="163"/>
      <c r="J53" s="163"/>
      <c r="K53" s="163"/>
    </row>
    <row r="54" spans="1:11" x14ac:dyDescent="0.25">
      <c r="A54" s="3"/>
      <c r="B54" s="193"/>
      <c r="C54" s="194"/>
      <c r="D54" s="194"/>
      <c r="E54" s="195"/>
      <c r="F54" s="195"/>
      <c r="G54" s="195"/>
      <c r="H54" s="196"/>
      <c r="I54" s="163"/>
      <c r="J54" s="163"/>
      <c r="K54" s="163"/>
    </row>
    <row r="55" spans="1:11" x14ac:dyDescent="0.25">
      <c r="A55" s="3"/>
      <c r="B55" s="193"/>
      <c r="C55" s="194"/>
      <c r="D55" s="194"/>
      <c r="E55" s="195"/>
      <c r="F55" s="195"/>
      <c r="G55" s="195"/>
      <c r="H55" s="196"/>
      <c r="I55" s="163"/>
      <c r="J55" s="163"/>
      <c r="K55" s="163"/>
    </row>
    <row r="56" spans="1:11" x14ac:dyDescent="0.25">
      <c r="A56" s="3"/>
      <c r="B56" s="193"/>
      <c r="C56" s="194"/>
      <c r="D56" s="194"/>
      <c r="E56" s="195"/>
      <c r="F56" s="195"/>
      <c r="G56" s="195"/>
      <c r="H56" s="196"/>
      <c r="I56" s="163"/>
      <c r="J56" s="163"/>
      <c r="K56" s="163"/>
    </row>
    <row r="57" spans="1:11" x14ac:dyDescent="0.25">
      <c r="A57" s="3"/>
      <c r="B57" s="193"/>
      <c r="C57" s="194"/>
      <c r="D57" s="194"/>
      <c r="E57" s="195"/>
      <c r="F57" s="195"/>
      <c r="G57" s="195"/>
      <c r="H57" s="196"/>
      <c r="I57" s="163"/>
      <c r="J57" s="163"/>
      <c r="K57" s="163"/>
    </row>
    <row r="58" spans="1:11" x14ac:dyDescent="0.25">
      <c r="A58" s="3"/>
      <c r="B58" s="193"/>
      <c r="C58" s="194"/>
      <c r="D58" s="194"/>
      <c r="E58" s="195"/>
      <c r="F58" s="195"/>
      <c r="G58" s="195"/>
      <c r="H58" s="196"/>
      <c r="I58" s="163"/>
      <c r="J58" s="163"/>
      <c r="K58" s="163"/>
    </row>
    <row r="59" spans="1:11" x14ac:dyDescent="0.25">
      <c r="A59" s="3"/>
      <c r="B59" s="193"/>
      <c r="C59" s="194"/>
      <c r="D59" s="194"/>
      <c r="E59" s="195"/>
      <c r="F59" s="195"/>
      <c r="G59" s="195"/>
      <c r="H59" s="196"/>
      <c r="I59" s="163"/>
      <c r="J59" s="163"/>
      <c r="K59" s="163"/>
    </row>
    <row r="60" spans="1:11" x14ac:dyDescent="0.25">
      <c r="A60" s="3"/>
      <c r="B60" s="193"/>
      <c r="C60" s="194"/>
      <c r="D60" s="194"/>
      <c r="E60" s="195"/>
      <c r="F60" s="195"/>
      <c r="G60" s="195"/>
      <c r="H60" s="196"/>
      <c r="I60" s="163"/>
      <c r="J60" s="163"/>
      <c r="K60" s="163"/>
    </row>
    <row r="61" spans="1:11" x14ac:dyDescent="0.25">
      <c r="A61" s="3"/>
      <c r="B61" s="193"/>
      <c r="C61" s="194"/>
      <c r="D61" s="194"/>
      <c r="E61" s="195"/>
      <c r="F61" s="195"/>
      <c r="G61" s="195"/>
      <c r="H61" s="196"/>
      <c r="I61" s="163"/>
      <c r="J61" s="163"/>
      <c r="K61" s="163"/>
    </row>
    <row r="62" spans="1:11" x14ac:dyDescent="0.25">
      <c r="A62" s="3"/>
      <c r="B62" s="193"/>
      <c r="C62" s="194"/>
      <c r="D62" s="194"/>
      <c r="E62" s="195"/>
      <c r="F62" s="195"/>
      <c r="G62" s="195"/>
      <c r="H62" s="196"/>
      <c r="I62" s="163"/>
      <c r="J62" s="163"/>
      <c r="K62" s="163"/>
    </row>
    <row r="63" spans="1:11" x14ac:dyDescent="0.25">
      <c r="A63" s="3"/>
      <c r="B63" s="193"/>
      <c r="C63" s="194"/>
      <c r="D63" s="194"/>
      <c r="E63" s="195"/>
      <c r="F63" s="195"/>
      <c r="G63" s="195"/>
      <c r="H63" s="196"/>
      <c r="I63" s="163"/>
      <c r="J63" s="163"/>
      <c r="K63" s="163"/>
    </row>
    <row r="64" spans="1:11" x14ac:dyDescent="0.25">
      <c r="A64" s="3"/>
      <c r="B64" s="193"/>
      <c r="C64" s="194"/>
      <c r="D64" s="194"/>
      <c r="E64" s="195"/>
      <c r="F64" s="195"/>
      <c r="G64" s="195"/>
      <c r="H64" s="196"/>
      <c r="I64" s="163"/>
      <c r="J64" s="163"/>
      <c r="K64" s="163"/>
    </row>
    <row r="65" spans="1:11" x14ac:dyDescent="0.25">
      <c r="A65" s="3"/>
      <c r="B65" s="193"/>
      <c r="C65" s="194"/>
      <c r="D65" s="194"/>
      <c r="E65" s="195"/>
      <c r="F65" s="195"/>
      <c r="G65" s="195"/>
      <c r="H65" s="196"/>
      <c r="I65" s="163"/>
      <c r="J65" s="163"/>
      <c r="K65" s="163"/>
    </row>
    <row r="66" spans="1:11" x14ac:dyDescent="0.25">
      <c r="A66" s="3"/>
      <c r="B66" s="193"/>
      <c r="C66" s="194"/>
      <c r="D66" s="194"/>
      <c r="E66" s="195"/>
      <c r="F66" s="195"/>
      <c r="G66" s="195"/>
      <c r="H66" s="196"/>
      <c r="I66" s="163"/>
      <c r="J66" s="163"/>
      <c r="K66" s="163"/>
    </row>
    <row r="67" spans="1:11" x14ac:dyDescent="0.25">
      <c r="A67" s="3"/>
      <c r="B67" s="193"/>
      <c r="C67" s="194"/>
      <c r="D67" s="194"/>
      <c r="E67" s="195"/>
      <c r="F67" s="195"/>
      <c r="G67" s="195"/>
      <c r="H67" s="196"/>
      <c r="I67" s="163"/>
      <c r="J67" s="163"/>
      <c r="K67" s="163"/>
    </row>
    <row r="68" spans="1:11" x14ac:dyDescent="0.25">
      <c r="A68" s="3"/>
      <c r="B68" s="193"/>
      <c r="C68" s="194"/>
      <c r="D68" s="194"/>
      <c r="E68" s="195"/>
      <c r="F68" s="195"/>
      <c r="G68" s="195"/>
      <c r="H68" s="196"/>
      <c r="I68" s="163"/>
      <c r="J68" s="163"/>
      <c r="K68" s="163"/>
    </row>
    <row r="69" spans="1:11" x14ac:dyDescent="0.25">
      <c r="A69" s="3"/>
      <c r="B69" s="193"/>
      <c r="C69" s="194"/>
      <c r="D69" s="194"/>
      <c r="E69" s="195"/>
      <c r="F69" s="195"/>
      <c r="G69" s="195"/>
      <c r="H69" s="196"/>
      <c r="I69" s="163"/>
      <c r="J69" s="163"/>
      <c r="K69" s="163"/>
    </row>
    <row r="70" spans="1:11" x14ac:dyDescent="0.25">
      <c r="A70" s="3"/>
      <c r="B70" s="200"/>
      <c r="C70" s="201"/>
      <c r="D70" s="201"/>
      <c r="E70" s="202"/>
      <c r="F70" s="202"/>
      <c r="G70" s="202"/>
      <c r="H70" s="203"/>
      <c r="I70" s="163"/>
      <c r="J70" s="163"/>
      <c r="K70" s="163"/>
    </row>
  </sheetData>
  <sheetProtection algorithmName="SHA-512" hashValue="v/p5tIkBk7ik2MhfdFZrYI6dMUFU7wz7IpmT9OZUo7anzAs2okyqAmU7cNuHi25Vc5NoXXIR17maH+RFz/Ew2w==" saltValue="slMLDZG8WUaRwi7DOjNR7w==" spinCount="100000" sheet="1" objects="1" scenarios="1"/>
  <phoneticPr fontId="43" type="noConversion"/>
  <conditionalFormatting sqref="D6:D14">
    <cfRule type="expression" dxfId="5" priority="4">
      <formula>IF(COUNTIF($D$6:$D6,$D6)&gt;1,TRUE,FALSE)</formula>
    </cfRule>
  </conditionalFormatting>
  <conditionalFormatting sqref="B6:B14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14" xr:uid="{63834ED2-D0A0-48FD-B91E-0C4CD9A634FA}">
      <formula1>"Sum,Average"</formula1>
    </dataValidation>
    <dataValidation type="list" allowBlank="1" showInputMessage="1" showErrorMessage="1" sqref="F6:F14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14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14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6" customFormat="1" ht="20.100000000000001" customHeight="1" x14ac:dyDescent="0.25">
      <c r="B2" s="118"/>
      <c r="C2" s="119" t="s">
        <v>106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</row>
    <row r="3" spans="1:17" s="121" customFormat="1" ht="24" customHeight="1" x14ac:dyDescent="0.25">
      <c r="B3" s="92"/>
      <c r="C3" s="101" t="s">
        <v>80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66" t="s">
        <v>0</v>
      </c>
      <c r="C5" s="167" t="s">
        <v>11</v>
      </c>
      <c r="D5" s="167" t="s">
        <v>7</v>
      </c>
      <c r="E5" s="167" t="s">
        <v>1</v>
      </c>
      <c r="F5" s="75" t="str">
        <f>IFERROR(INDEX(Calc!$H$7:$H$18,COLUMN(CY_Actual!F4)-COLUMN(CY_Actual!$E$4)),"")</f>
        <v>Jan 2022</v>
      </c>
      <c r="G5" s="75" t="str">
        <f>IFERROR(INDEX(Calc!$H$7:$H$18,COLUMN(CY_Actual!G4)-COLUMN(CY_Actual!$E$4)),"")</f>
        <v>Feb 2022</v>
      </c>
      <c r="H5" s="75" t="str">
        <f>IFERROR(INDEX(Calc!$H$7:$H$18,COLUMN(CY_Actual!H4)-COLUMN(CY_Actual!$E$4)),"")</f>
        <v>Mar 2022</v>
      </c>
      <c r="I5" s="75" t="str">
        <f>IFERROR(INDEX(Calc!$H$7:$H$18,COLUMN(CY_Actual!I4)-COLUMN(CY_Actual!$E$4)),"")</f>
        <v>Apr 2022</v>
      </c>
      <c r="J5" s="75" t="str">
        <f>IFERROR(INDEX(Calc!$H$7:$H$18,COLUMN(CY_Actual!J4)-COLUMN(CY_Actual!$E$4)),"")</f>
        <v>May 2022</v>
      </c>
      <c r="K5" s="75" t="str">
        <f>IFERROR(INDEX(Calc!$H$7:$H$18,COLUMN(CY_Actual!K4)-COLUMN(CY_Actual!$E$4)),"")</f>
        <v>Jun 2022</v>
      </c>
      <c r="L5" s="75" t="str">
        <f>IFERROR(INDEX(Calc!$H$7:$H$18,COLUMN(CY_Actual!L4)-COLUMN(CY_Actual!$E$4)),"")</f>
        <v>Jul 2022</v>
      </c>
      <c r="M5" s="75" t="str">
        <f>IFERROR(INDEX(Calc!$H$7:$H$18,COLUMN(CY_Actual!M4)-COLUMN(CY_Actual!$E$4)),"")</f>
        <v>Aug 2022</v>
      </c>
      <c r="N5" s="75" t="str">
        <f>IFERROR(INDEX(Calc!$H$7:$H$18,COLUMN(CY_Actual!N4)-COLUMN(CY_Actual!$E$4)),"")</f>
        <v>Sep 2022</v>
      </c>
      <c r="O5" s="75" t="str">
        <f>IFERROR(INDEX(Calc!$H$7:$H$18,COLUMN(CY_Actual!O4)-COLUMN(CY_Actual!$E$4)),"")</f>
        <v>Oct 2022</v>
      </c>
      <c r="P5" s="75" t="str">
        <f>IFERROR(INDEX(Calc!$H$7:$H$18,COLUMN(CY_Actual!P4)-COLUMN(CY_Actual!$E$4)),"")</f>
        <v>Nov 2022</v>
      </c>
      <c r="Q5" s="76" t="str">
        <f>IFERROR(INDEX(Calc!$H$7:$H$18,COLUMN(CY_Actual!Q4)-COLUMN(CY_Actual!$E$4)),"")</f>
        <v>Dec 2022</v>
      </c>
    </row>
    <row r="6" spans="1:17" x14ac:dyDescent="0.25">
      <c r="A6" s="3"/>
      <c r="B6" s="74">
        <f>IFERROR(IF(LEN(INDEX(Metrics!$B$6:$H$14,ROW($A6)-ROW($A$5),MATCH(B$5,Metrics!$B$5:$H$5,0)))=0,"",INDEX(Metrics!$B$6:$H$14,ROW($A6)-ROW($A$5),MATCH(B$5,Metrics!$B$5:$H$5,0))),"")</f>
        <v>101</v>
      </c>
      <c r="C6" s="175" t="str">
        <f>IFERROR(IF(LEN(INDEX(Metrics!$B$6:$H$14,ROW($A6)-ROW($A$5),MATCH(C$5,Metrics!$B$5:$H$5,0)))=0,"",INDEX(Metrics!$B$6:$H$14,ROW($A6)-ROW($A$5),MATCH(C$5,Metrics!$B$5:$H$5,0))),"")</f>
        <v>Profit Metrics</v>
      </c>
      <c r="D6" s="175" t="str">
        <f>IFERROR(IF(LEN(INDEX(Metrics!$B$6:$H$14,ROW($A6)-ROW($A$5),MATCH(D$5,Metrics!$B$5:$H$5,0)))=0,"",INDEX(Metrics!$B$6:$H$14,ROW($A6)-ROW($A$5),MATCH(D$5,Metrics!$B$5:$H$5,0))),"")</f>
        <v>Gross Profit</v>
      </c>
      <c r="E6" s="41" t="str">
        <f>IFERROR(IF(LEN(INDEX(Metrics!$B$6:$H$14,ROW($A6)-ROW($A$5),MATCH(E$5,Metrics!$B$5:$H$5,0)))=0,"",INDEX(Metrics!$B$6:$H$14,ROW($A6)-ROW($A$5),MATCH(E$5,Metrics!$B$5:$H$5,0))),"")</f>
        <v>USD</v>
      </c>
      <c r="F6" s="148">
        <v>58500</v>
      </c>
      <c r="G6" s="148">
        <v>66000</v>
      </c>
      <c r="H6" s="148">
        <v>64000</v>
      </c>
      <c r="I6" s="148">
        <v>51000</v>
      </c>
      <c r="J6" s="148">
        <v>70000</v>
      </c>
      <c r="K6" s="148">
        <v>62700</v>
      </c>
      <c r="L6" s="148"/>
      <c r="M6" s="148"/>
      <c r="N6" s="148"/>
      <c r="O6" s="148"/>
      <c r="P6" s="148"/>
      <c r="Q6" s="149"/>
    </row>
    <row r="7" spans="1:17" x14ac:dyDescent="0.25">
      <c r="A7" s="3"/>
      <c r="B7" s="69">
        <f>IFERROR(IF(LEN(INDEX(Metrics!$B$6:$H$14,ROW($A7)-ROW($A$5),MATCH(B$5,Metrics!$B$5:$H$5,0)))=0,"",INDEX(Metrics!$B$6:$H$14,ROW($A7)-ROW($A$5),MATCH(B$5,Metrics!$B$5:$H$5,0))),"")</f>
        <v>102</v>
      </c>
      <c r="C7" s="176" t="str">
        <f>IFERROR(IF(LEN(INDEX(Metrics!$B$6:$H$14,ROW($A7)-ROW($A$5),MATCH(C$5,Metrics!$B$5:$H$5,0)))=0,"",INDEX(Metrics!$B$6:$H$14,ROW($A7)-ROW($A$5),MATCH(C$5,Metrics!$B$5:$H$5,0))),"")</f>
        <v>Profit Metrics</v>
      </c>
      <c r="D7" s="176" t="str">
        <f>IFERROR(IF(LEN(INDEX(Metrics!$B$6:$H$14,ROW($A7)-ROW($A$5),MATCH(D$5,Metrics!$B$5:$H$5,0)))=0,"",INDEX(Metrics!$B$6:$H$14,ROW($A7)-ROW($A$5),MATCH(D$5,Metrics!$B$5:$H$5,0))),"")</f>
        <v>Gross Profit Margin</v>
      </c>
      <c r="E7" s="42" t="str">
        <f>IFERROR(IF(LEN(INDEX(Metrics!$B$6:$H$14,ROW($A7)-ROW($A$5),MATCH(E$5,Metrics!$B$5:$H$5,0)))=0,"",INDEX(Metrics!$B$6:$H$14,ROW($A7)-ROW($A$5),MATCH(E$5,Metrics!$B$5:$H$5,0))),"")</f>
        <v>%</v>
      </c>
      <c r="F7" s="45">
        <v>0.39200000000000002</v>
      </c>
      <c r="G7" s="45">
        <v>0.39200000000000002</v>
      </c>
      <c r="H7" s="45">
        <v>0.37632000000000004</v>
      </c>
      <c r="I7" s="45">
        <v>0.38760960000000005</v>
      </c>
      <c r="J7" s="45">
        <v>0.36822912000000008</v>
      </c>
      <c r="K7" s="45">
        <v>0.4013697408000001</v>
      </c>
      <c r="L7" s="45"/>
      <c r="M7" s="45"/>
      <c r="N7" s="45"/>
      <c r="O7" s="45"/>
      <c r="P7" s="45"/>
      <c r="Q7" s="71"/>
    </row>
    <row r="8" spans="1:17" x14ac:dyDescent="0.25">
      <c r="A8" s="3"/>
      <c r="B8" s="69">
        <f>IFERROR(IF(LEN(INDEX(Metrics!$B$6:$H$14,ROW($A8)-ROW($A$5),MATCH(B$5,Metrics!$B$5:$H$5,0)))=0,"",INDEX(Metrics!$B$6:$H$14,ROW($A8)-ROW($A$5),MATCH(B$5,Metrics!$B$5:$H$5,0))),"")</f>
        <v>103</v>
      </c>
      <c r="C8" s="176" t="str">
        <f>IFERROR(IF(LEN(INDEX(Metrics!$B$6:$H$14,ROW($A8)-ROW($A$5),MATCH(C$5,Metrics!$B$5:$H$5,0)))=0,"",INDEX(Metrics!$B$6:$H$14,ROW($A8)-ROW($A$5),MATCH(C$5,Metrics!$B$5:$H$5,0))),"")</f>
        <v>Profit Metrics</v>
      </c>
      <c r="D8" s="176" t="str">
        <f>IFERROR(IF(LEN(INDEX(Metrics!$B$6:$H$14,ROW($A8)-ROW($A$5),MATCH(D$5,Metrics!$B$5:$H$5,0)))=0,"",INDEX(Metrics!$B$6:$H$14,ROW($A8)-ROW($A$5),MATCH(D$5,Metrics!$B$5:$H$5,0))),"")</f>
        <v>Net Profit</v>
      </c>
      <c r="E8" s="42" t="str">
        <f>IFERROR(IF(LEN(INDEX(Metrics!$B$6:$H$14,ROW($A8)-ROW($A$5),MATCH(E$5,Metrics!$B$5:$H$5,0)))=0,"",INDEX(Metrics!$B$6:$H$14,ROW($A8)-ROW($A$5),MATCH(E$5,Metrics!$B$5:$H$5,0))),"")</f>
        <v>USD</v>
      </c>
      <c r="F8" s="46">
        <v>42705</v>
      </c>
      <c r="G8" s="46">
        <v>48180</v>
      </c>
      <c r="H8" s="46">
        <v>46720</v>
      </c>
      <c r="I8" s="46">
        <v>37230</v>
      </c>
      <c r="J8" s="46">
        <v>51100</v>
      </c>
      <c r="K8" s="46">
        <v>45771</v>
      </c>
      <c r="L8" s="46"/>
      <c r="M8" s="46"/>
      <c r="N8" s="46"/>
      <c r="O8" s="46"/>
      <c r="P8" s="46"/>
      <c r="Q8" s="72"/>
    </row>
    <row r="9" spans="1:17" x14ac:dyDescent="0.25">
      <c r="A9" s="3"/>
      <c r="B9" s="69">
        <f>IFERROR(IF(LEN(INDEX(Metrics!$B$6:$H$14,ROW($A9)-ROW($A$5),MATCH(B$5,Metrics!$B$5:$H$5,0)))=0,"",INDEX(Metrics!$B$6:$H$14,ROW($A9)-ROW($A$5),MATCH(B$5,Metrics!$B$5:$H$5,0))),"")</f>
        <v>104</v>
      </c>
      <c r="C9" s="176" t="str">
        <f>IFERROR(IF(LEN(INDEX(Metrics!$B$6:$H$14,ROW($A9)-ROW($A$5),MATCH(C$5,Metrics!$B$5:$H$5,0)))=0,"",INDEX(Metrics!$B$6:$H$14,ROW($A9)-ROW($A$5),MATCH(C$5,Metrics!$B$5:$H$5,0))),"")</f>
        <v>Profit Metrics</v>
      </c>
      <c r="D9" s="176" t="str">
        <f>IFERROR(IF(LEN(INDEX(Metrics!$B$6:$H$14,ROW($A9)-ROW($A$5),MATCH(D$5,Metrics!$B$5:$H$5,0)))=0,"",INDEX(Metrics!$B$6:$H$14,ROW($A9)-ROW($A$5),MATCH(D$5,Metrics!$B$5:$H$5,0))),"")</f>
        <v>Net Profit Margin</v>
      </c>
      <c r="E9" s="42" t="str">
        <f>IFERROR(IF(LEN(INDEX(Metrics!$B$6:$H$14,ROW($A9)-ROW($A$5),MATCH(E$5,Metrics!$B$5:$H$5,0)))=0,"",INDEX(Metrics!$B$6:$H$14,ROW($A9)-ROW($A$5),MATCH(E$5,Metrics!$B$5:$H$5,0))),"")</f>
        <v>%</v>
      </c>
      <c r="F9" s="45">
        <v>0.20776000000000003</v>
      </c>
      <c r="G9" s="45">
        <v>0.20776000000000003</v>
      </c>
      <c r="H9" s="45">
        <v>0.19944960000000003</v>
      </c>
      <c r="I9" s="45">
        <v>0.20543308800000004</v>
      </c>
      <c r="J9" s="45">
        <v>0.19516143360000004</v>
      </c>
      <c r="K9" s="45">
        <v>0.21272596262400006</v>
      </c>
      <c r="L9" s="45"/>
      <c r="M9" s="45"/>
      <c r="N9" s="45"/>
      <c r="O9" s="45"/>
      <c r="P9" s="45"/>
      <c r="Q9" s="71"/>
    </row>
    <row r="10" spans="1:17" x14ac:dyDescent="0.25">
      <c r="A10" s="3"/>
      <c r="B10" s="69">
        <f>IFERROR(IF(LEN(INDEX(Metrics!$B$6:$H$14,ROW($A10)-ROW($A$5),MATCH(B$5,Metrics!$B$5:$H$5,0)))=0,"",INDEX(Metrics!$B$6:$H$14,ROW($A10)-ROW($A$5),MATCH(B$5,Metrics!$B$5:$H$5,0))),"")</f>
        <v>105</v>
      </c>
      <c r="C10" s="176" t="str">
        <f>IFERROR(IF(LEN(INDEX(Metrics!$B$6:$H$14,ROW($A10)-ROW($A$5),MATCH(C$5,Metrics!$B$5:$H$5,0)))=0,"",INDEX(Metrics!$B$6:$H$14,ROW($A10)-ROW($A$5),MATCH(C$5,Metrics!$B$5:$H$5,0))),"")</f>
        <v>Profit Metrics</v>
      </c>
      <c r="D10" s="176" t="str">
        <f>IFERROR(IF(LEN(INDEX(Metrics!$B$6:$H$14,ROW($A10)-ROW($A$5),MATCH(D$5,Metrics!$B$5:$H$5,0)))=0,"",INDEX(Metrics!$B$6:$H$14,ROW($A10)-ROW($A$5),MATCH(D$5,Metrics!$B$5:$H$5,0))),"")</f>
        <v>EBIT</v>
      </c>
      <c r="E10" s="42" t="str">
        <f>IFERROR(IF(LEN(INDEX(Metrics!$B$6:$H$14,ROW($A10)-ROW($A$5),MATCH(E$5,Metrics!$B$5:$H$5,0)))=0,"",INDEX(Metrics!$B$6:$H$14,ROW($A10)-ROW($A$5),MATCH(E$5,Metrics!$B$5:$H$5,0))),"")</f>
        <v>USD</v>
      </c>
      <c r="F10" s="46">
        <v>30320.55</v>
      </c>
      <c r="G10" s="46">
        <v>34207.799999999996</v>
      </c>
      <c r="H10" s="46">
        <v>33171.199999999997</v>
      </c>
      <c r="I10" s="46">
        <v>26433.3</v>
      </c>
      <c r="J10" s="46">
        <v>36281</v>
      </c>
      <c r="K10" s="46">
        <v>32497.41</v>
      </c>
      <c r="L10" s="46"/>
      <c r="M10" s="46"/>
      <c r="N10" s="46"/>
      <c r="O10" s="46"/>
      <c r="P10" s="46"/>
      <c r="Q10" s="72"/>
    </row>
    <row r="11" spans="1:17" x14ac:dyDescent="0.25">
      <c r="A11" s="3"/>
      <c r="B11" s="69">
        <f>IFERROR(IF(LEN(INDEX(Metrics!$B$6:$H$14,ROW($A11)-ROW($A$5),MATCH(B$5,Metrics!$B$5:$H$5,0)))=0,"",INDEX(Metrics!$B$6:$H$14,ROW($A11)-ROW($A$5),MATCH(B$5,Metrics!$B$5:$H$5,0))),"")</f>
        <v>106</v>
      </c>
      <c r="C11" s="176" t="str">
        <f>IFERROR(IF(LEN(INDEX(Metrics!$B$6:$H$14,ROW($A11)-ROW($A$5),MATCH(C$5,Metrics!$B$5:$H$5,0)))=0,"",INDEX(Metrics!$B$6:$H$14,ROW($A11)-ROW($A$5),MATCH(C$5,Metrics!$B$5:$H$5,0))),"")</f>
        <v>Profit Metrics</v>
      </c>
      <c r="D11" s="176" t="str">
        <f>IFERROR(IF(LEN(INDEX(Metrics!$B$6:$H$14,ROW($A11)-ROW($A$5),MATCH(D$5,Metrics!$B$5:$H$5,0)))=0,"",INDEX(Metrics!$B$6:$H$14,ROW($A11)-ROW($A$5),MATCH(D$5,Metrics!$B$5:$H$5,0))),"")</f>
        <v>EBIT Margin</v>
      </c>
      <c r="E11" s="42" t="str">
        <f>IFERROR(IF(LEN(INDEX(Metrics!$B$6:$H$14,ROW($A11)-ROW($A$5),MATCH(E$5,Metrics!$B$5:$H$5,0)))=0,"",INDEX(Metrics!$B$6:$H$14,ROW($A11)-ROW($A$5),MATCH(E$5,Metrics!$B$5:$H$5,0))),"")</f>
        <v>%</v>
      </c>
      <c r="F11" s="45">
        <v>0.1267336</v>
      </c>
      <c r="G11" s="45">
        <v>0.1267336</v>
      </c>
      <c r="H11" s="45">
        <v>0.12166425600000001</v>
      </c>
      <c r="I11" s="45">
        <v>0.12531418368000002</v>
      </c>
      <c r="J11" s="45">
        <v>0.11904847449600002</v>
      </c>
      <c r="K11" s="45">
        <v>0.12976283720064002</v>
      </c>
      <c r="L11" s="47"/>
      <c r="M11" s="47"/>
      <c r="N11" s="47"/>
      <c r="O11" s="47"/>
      <c r="P11" s="47"/>
      <c r="Q11" s="73"/>
    </row>
    <row r="12" spans="1:17" x14ac:dyDescent="0.25">
      <c r="A12" s="3"/>
      <c r="B12" s="69">
        <f>IFERROR(IF(LEN(INDEX(Metrics!$B$6:$H$14,ROW($A12)-ROW($A$5),MATCH(B$5,Metrics!$B$5:$H$5,0)))=0,"",INDEX(Metrics!$B$6:$H$14,ROW($A12)-ROW($A$5),MATCH(B$5,Metrics!$B$5:$H$5,0))),"")</f>
        <v>107</v>
      </c>
      <c r="C12" s="176" t="str">
        <f>IFERROR(IF(LEN(INDEX(Metrics!$B$6:$H$14,ROW($A12)-ROW($A$5),MATCH(C$5,Metrics!$B$5:$H$5,0)))=0,"",INDEX(Metrics!$B$6:$H$14,ROW($A12)-ROW($A$5),MATCH(C$5,Metrics!$B$5:$H$5,0))),"")</f>
        <v>Profit Metrics</v>
      </c>
      <c r="D12" s="176" t="str">
        <f>IFERROR(IF(LEN(INDEX(Metrics!$B$6:$H$14,ROW($A12)-ROW($A$5),MATCH(D$5,Metrics!$B$5:$H$5,0)))=0,"",INDEX(Metrics!$B$6:$H$14,ROW($A12)-ROW($A$5),MATCH(D$5,Metrics!$B$5:$H$5,0))),"")</f>
        <v>Operating Expense Ratio</v>
      </c>
      <c r="E12" s="42" t="str">
        <f>IFERROR(IF(LEN(INDEX(Metrics!$B$6:$H$14,ROW($A12)-ROW($A$5),MATCH(E$5,Metrics!$B$5:$H$5,0)))=0,"",INDEX(Metrics!$B$6:$H$14,ROW($A12)-ROW($A$5),MATCH(E$5,Metrics!$B$5:$H$5,0))),"")</f>
        <v>%</v>
      </c>
      <c r="F12" s="45">
        <v>0.29148727999999996</v>
      </c>
      <c r="G12" s="45">
        <v>0.29148727999999996</v>
      </c>
      <c r="H12" s="45">
        <v>0.27982778880000003</v>
      </c>
      <c r="I12" s="45">
        <v>0.28822262246400004</v>
      </c>
      <c r="J12" s="45">
        <v>0.27381149134080002</v>
      </c>
      <c r="K12" s="45">
        <v>0.29845452556147201</v>
      </c>
      <c r="L12" s="45"/>
      <c r="M12" s="45"/>
      <c r="N12" s="45"/>
      <c r="O12" s="45"/>
      <c r="P12" s="45"/>
      <c r="Q12" s="71"/>
    </row>
    <row r="13" spans="1:17" x14ac:dyDescent="0.25">
      <c r="A13" s="3"/>
      <c r="B13" s="69">
        <f>IFERROR(IF(LEN(INDEX(Metrics!$B$6:$H$14,ROW($A13)-ROW($A$5),MATCH(B$5,Metrics!$B$5:$H$5,0)))=0,"",INDEX(Metrics!$B$6:$H$14,ROW($A13)-ROW($A$5),MATCH(B$5,Metrics!$B$5:$H$5,0))),"")</f>
        <v>108</v>
      </c>
      <c r="C13" s="176" t="str">
        <f>IFERROR(IF(LEN(INDEX(Metrics!$B$6:$H$14,ROW($A13)-ROW($A$5),MATCH(C$5,Metrics!$B$5:$H$5,0)))=0,"",INDEX(Metrics!$B$6:$H$14,ROW($A13)-ROW($A$5),MATCH(C$5,Metrics!$B$5:$H$5,0))),"")</f>
        <v>Profit Metrics</v>
      </c>
      <c r="D13" s="176" t="str">
        <f>IFERROR(IF(LEN(INDEX(Metrics!$B$6:$H$14,ROW($A13)-ROW($A$5),MATCH(D$5,Metrics!$B$5:$H$5,0)))=0,"",INDEX(Metrics!$B$6:$H$14,ROW($A13)-ROW($A$5),MATCH(D$5,Metrics!$B$5:$H$5,0))),"")</f>
        <v/>
      </c>
      <c r="E13" s="42" t="str">
        <f>IFERROR(IF(LEN(INDEX(Metrics!$B$6:$H$14,ROW($A13)-ROW($A$5),MATCH(E$5,Metrics!$B$5:$H$5,0)))=0,"",INDEX(Metrics!$B$6:$H$14,ROW($A13)-ROW($A$5),MATCH(E$5,Metrics!$B$5:$H$5,0))),"")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70"/>
    </row>
    <row r="14" spans="1:17" x14ac:dyDescent="0.25">
      <c r="A14" s="3"/>
      <c r="B14" s="204">
        <f>IFERROR(IF(LEN(INDEX(Metrics!$B$6:$H$14,ROW($A14)-ROW($A$5),MATCH(B$5,Metrics!$B$5:$H$5,0)))=0,"",INDEX(Metrics!$B$6:$H$14,ROW($A14)-ROW($A$5),MATCH(B$5,Metrics!$B$5:$H$5,0))),"")</f>
        <v>109</v>
      </c>
      <c r="C14" s="205" t="str">
        <f>IFERROR(IF(LEN(INDEX(Metrics!$B$6:$H$14,ROW($A14)-ROW($A$5),MATCH(C$5,Metrics!$B$5:$H$5,0)))=0,"",INDEX(Metrics!$B$6:$H$14,ROW($A14)-ROW($A$5),MATCH(C$5,Metrics!$B$5:$H$5,0))),"")</f>
        <v>Profit Metrics</v>
      </c>
      <c r="D14" s="205" t="str">
        <f>IFERROR(IF(LEN(INDEX(Metrics!$B$6:$H$14,ROW($A14)-ROW($A$5),MATCH(D$5,Metrics!$B$5:$H$5,0)))=0,"",INDEX(Metrics!$B$6:$H$14,ROW($A14)-ROW($A$5),MATCH(D$5,Metrics!$B$5:$H$5,0))),"")</f>
        <v/>
      </c>
      <c r="E14" s="206" t="str">
        <f>IFERROR(IF(LEN(INDEX(Metrics!$B$6:$H$14,ROW($A14)-ROW($A$5),MATCH(E$5,Metrics!$B$5:$H$5,0)))=0,"",INDEX(Metrics!$B$6:$H$14,ROW($A14)-ROW($A$5),MATCH(E$5,Metrics!$B$5:$H$5,0))),"")</f>
        <v/>
      </c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8"/>
    </row>
    <row r="15" spans="1:17" x14ac:dyDescent="0.25">
      <c r="A15" s="3"/>
      <c r="B15" s="193">
        <v>201</v>
      </c>
      <c r="C15" s="194" t="s">
        <v>116</v>
      </c>
      <c r="D15" s="194" t="s">
        <v>117</v>
      </c>
      <c r="E15" s="195" t="s">
        <v>8</v>
      </c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211"/>
    </row>
    <row r="16" spans="1:17" x14ac:dyDescent="0.25">
      <c r="A16" s="3"/>
      <c r="B16" s="193">
        <v>202</v>
      </c>
      <c r="C16" s="194" t="s">
        <v>116</v>
      </c>
      <c r="D16" s="194" t="s">
        <v>119</v>
      </c>
      <c r="E16" s="195" t="s">
        <v>120</v>
      </c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211"/>
    </row>
    <row r="17" spans="1:17" x14ac:dyDescent="0.25">
      <c r="A17" s="3"/>
      <c r="B17" s="193">
        <v>203</v>
      </c>
      <c r="C17" s="194" t="s">
        <v>116</v>
      </c>
      <c r="D17" s="194" t="s">
        <v>122</v>
      </c>
      <c r="E17" s="195" t="s">
        <v>13</v>
      </c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211"/>
    </row>
    <row r="18" spans="1:17" x14ac:dyDescent="0.25">
      <c r="A18" s="3"/>
      <c r="B18" s="193">
        <v>204</v>
      </c>
      <c r="C18" s="194" t="s">
        <v>116</v>
      </c>
      <c r="D18" s="194" t="s">
        <v>124</v>
      </c>
      <c r="E18" s="195" t="s">
        <v>120</v>
      </c>
      <c r="F18" s="195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211"/>
    </row>
    <row r="19" spans="1:17" x14ac:dyDescent="0.25">
      <c r="A19" s="3"/>
      <c r="B19" s="193">
        <v>205</v>
      </c>
      <c r="C19" s="194" t="s">
        <v>116</v>
      </c>
      <c r="D19" s="194" t="s">
        <v>127</v>
      </c>
      <c r="E19" s="195" t="s">
        <v>127</v>
      </c>
      <c r="F19" s="195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211"/>
    </row>
    <row r="20" spans="1:17" x14ac:dyDescent="0.25">
      <c r="A20" s="3"/>
      <c r="B20" s="193">
        <v>206</v>
      </c>
      <c r="C20" s="194" t="s">
        <v>116</v>
      </c>
      <c r="D20" s="194" t="s">
        <v>127</v>
      </c>
      <c r="E20" s="195" t="s">
        <v>127</v>
      </c>
      <c r="F20" s="209"/>
      <c r="G20" s="209"/>
      <c r="H20" s="209"/>
      <c r="I20" s="209"/>
      <c r="J20" s="209"/>
      <c r="K20" s="209"/>
      <c r="L20" s="209"/>
      <c r="M20" s="209"/>
      <c r="N20" s="209"/>
      <c r="O20" s="209"/>
      <c r="P20" s="209"/>
      <c r="Q20" s="210"/>
    </row>
    <row r="21" spans="1:17" x14ac:dyDescent="0.25">
      <c r="A21" s="3"/>
      <c r="B21" s="193"/>
      <c r="C21" s="194"/>
      <c r="D21" s="194"/>
      <c r="E21" s="195"/>
      <c r="F21" s="209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10"/>
    </row>
    <row r="22" spans="1:17" x14ac:dyDescent="0.25">
      <c r="A22" s="3"/>
      <c r="B22" s="193"/>
      <c r="C22" s="194"/>
      <c r="D22" s="194"/>
      <c r="E22" s="195"/>
      <c r="F22" s="209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10"/>
    </row>
    <row r="23" spans="1:17" x14ac:dyDescent="0.25">
      <c r="A23" s="3"/>
      <c r="B23" s="193"/>
      <c r="C23" s="194"/>
      <c r="D23" s="194"/>
      <c r="E23" s="195"/>
      <c r="F23" s="209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10"/>
    </row>
    <row r="24" spans="1:17" x14ac:dyDescent="0.25">
      <c r="A24" s="3"/>
      <c r="B24" s="193"/>
      <c r="C24" s="194"/>
      <c r="D24" s="194"/>
      <c r="E24" s="195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10"/>
    </row>
    <row r="25" spans="1:17" x14ac:dyDescent="0.25">
      <c r="A25" s="3"/>
      <c r="B25" s="193"/>
      <c r="C25" s="194"/>
      <c r="D25" s="194"/>
      <c r="E25" s="195"/>
      <c r="F25" s="209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10"/>
    </row>
    <row r="26" spans="1:17" x14ac:dyDescent="0.2">
      <c r="A26" s="3"/>
      <c r="B26" s="193"/>
      <c r="C26" s="194"/>
      <c r="D26" s="194"/>
      <c r="E26" s="195"/>
      <c r="F26" s="212"/>
      <c r="G26" s="209"/>
      <c r="H26" s="209"/>
      <c r="I26" s="209"/>
      <c r="J26" s="209"/>
      <c r="K26" s="209"/>
      <c r="L26" s="212"/>
      <c r="M26" s="209"/>
      <c r="N26" s="209"/>
      <c r="O26" s="209"/>
      <c r="P26" s="209"/>
      <c r="Q26" s="210"/>
    </row>
    <row r="27" spans="1:17" x14ac:dyDescent="0.25">
      <c r="A27" s="3"/>
      <c r="B27" s="193"/>
      <c r="C27" s="194"/>
      <c r="D27" s="194"/>
      <c r="E27" s="195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10"/>
    </row>
    <row r="28" spans="1:17" x14ac:dyDescent="0.25">
      <c r="A28" s="3"/>
      <c r="B28" s="193"/>
      <c r="C28" s="194"/>
      <c r="D28" s="194"/>
      <c r="E28" s="195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10"/>
    </row>
    <row r="29" spans="1:17" x14ac:dyDescent="0.2">
      <c r="A29" s="3"/>
      <c r="B29" s="193"/>
      <c r="C29" s="194"/>
      <c r="D29" s="197"/>
      <c r="E29" s="198"/>
      <c r="F29" s="212"/>
      <c r="G29" s="209"/>
      <c r="H29" s="209"/>
      <c r="I29" s="209"/>
      <c r="J29" s="209"/>
      <c r="K29" s="209"/>
      <c r="L29" s="212"/>
      <c r="M29" s="209"/>
      <c r="N29" s="209"/>
      <c r="O29" s="209"/>
      <c r="P29" s="209"/>
      <c r="Q29" s="210"/>
    </row>
    <row r="30" spans="1:17" x14ac:dyDescent="0.25">
      <c r="A30" s="3"/>
      <c r="B30" s="193"/>
      <c r="C30" s="194"/>
      <c r="D30" s="194"/>
      <c r="E30" s="195"/>
      <c r="F30" s="195"/>
      <c r="G30" s="195"/>
      <c r="H30" s="195"/>
      <c r="I30" s="195"/>
      <c r="J30" s="195"/>
      <c r="K30" s="195"/>
      <c r="L30" s="209"/>
      <c r="M30" s="209"/>
      <c r="N30" s="209"/>
      <c r="O30" s="209"/>
      <c r="P30" s="209"/>
      <c r="Q30" s="210"/>
    </row>
    <row r="31" spans="1:17" x14ac:dyDescent="0.25">
      <c r="A31" s="3"/>
      <c r="B31" s="193"/>
      <c r="C31" s="194"/>
      <c r="D31" s="194"/>
      <c r="E31" s="195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10"/>
    </row>
    <row r="32" spans="1:17" x14ac:dyDescent="0.25">
      <c r="A32" s="3"/>
      <c r="B32" s="193"/>
      <c r="C32" s="194"/>
      <c r="D32" s="194"/>
      <c r="E32" s="195"/>
      <c r="F32" s="209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10"/>
    </row>
    <row r="33" spans="1:17" x14ac:dyDescent="0.25">
      <c r="A33" s="3"/>
      <c r="B33" s="193"/>
      <c r="C33" s="194"/>
      <c r="D33" s="194"/>
      <c r="E33" s="195"/>
      <c r="F33" s="209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10"/>
    </row>
    <row r="34" spans="1:17" x14ac:dyDescent="0.25">
      <c r="A34" s="3"/>
      <c r="B34" s="193"/>
      <c r="C34" s="194"/>
      <c r="D34" s="194"/>
      <c r="E34" s="195"/>
      <c r="F34" s="209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10"/>
    </row>
    <row r="35" spans="1:17" x14ac:dyDescent="0.25">
      <c r="A35" s="3"/>
      <c r="B35" s="193"/>
      <c r="C35" s="194"/>
      <c r="D35" s="194"/>
      <c r="E35" s="195"/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10"/>
    </row>
    <row r="36" spans="1:17" x14ac:dyDescent="0.2">
      <c r="A36" s="3"/>
      <c r="B36" s="193"/>
      <c r="C36" s="194"/>
      <c r="D36" s="194"/>
      <c r="E36" s="195"/>
      <c r="F36" s="212"/>
      <c r="G36" s="209"/>
      <c r="H36" s="209"/>
      <c r="I36" s="209"/>
      <c r="J36" s="209"/>
      <c r="K36" s="209"/>
      <c r="L36" s="212"/>
      <c r="M36" s="209"/>
      <c r="N36" s="209"/>
      <c r="O36" s="209"/>
      <c r="P36" s="209"/>
      <c r="Q36" s="210"/>
    </row>
    <row r="37" spans="1:17" x14ac:dyDescent="0.25">
      <c r="A37" s="3"/>
      <c r="B37" s="193"/>
      <c r="C37" s="194"/>
      <c r="D37" s="194"/>
      <c r="E37" s="195"/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10"/>
    </row>
    <row r="38" spans="1:17" x14ac:dyDescent="0.2">
      <c r="A38" s="3"/>
      <c r="B38" s="193"/>
      <c r="C38" s="194"/>
      <c r="D38" s="194"/>
      <c r="E38" s="195"/>
      <c r="F38" s="212"/>
      <c r="G38" s="209"/>
      <c r="H38" s="209"/>
      <c r="I38" s="209"/>
      <c r="J38" s="209"/>
      <c r="K38" s="209"/>
      <c r="L38" s="212"/>
      <c r="M38" s="209"/>
      <c r="N38" s="209"/>
      <c r="O38" s="209"/>
      <c r="P38" s="209"/>
      <c r="Q38" s="210"/>
    </row>
    <row r="39" spans="1:17" x14ac:dyDescent="0.25">
      <c r="A39" s="3"/>
      <c r="B39" s="193"/>
      <c r="C39" s="194"/>
      <c r="D39" s="194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211"/>
    </row>
    <row r="40" spans="1:17" x14ac:dyDescent="0.25">
      <c r="A40" s="3"/>
      <c r="B40" s="193"/>
      <c r="C40" s="194"/>
      <c r="D40" s="194"/>
      <c r="E40" s="195"/>
      <c r="F40" s="209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10"/>
    </row>
    <row r="41" spans="1:17" x14ac:dyDescent="0.25">
      <c r="A41" s="3"/>
      <c r="B41" s="193"/>
      <c r="C41" s="194"/>
      <c r="D41" s="194"/>
      <c r="E41" s="195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10"/>
    </row>
    <row r="42" spans="1:17" x14ac:dyDescent="0.25">
      <c r="A42" s="3"/>
      <c r="B42" s="193"/>
      <c r="C42" s="194"/>
      <c r="D42" s="194"/>
      <c r="E42" s="195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10"/>
    </row>
    <row r="43" spans="1:17" x14ac:dyDescent="0.25">
      <c r="A43" s="3"/>
      <c r="B43" s="193"/>
      <c r="C43" s="194"/>
      <c r="D43" s="194"/>
      <c r="E43" s="195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10"/>
    </row>
    <row r="44" spans="1:17" x14ac:dyDescent="0.25">
      <c r="B44" s="193"/>
      <c r="C44" s="194"/>
      <c r="D44" s="194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211"/>
    </row>
    <row r="45" spans="1:17" x14ac:dyDescent="0.25">
      <c r="B45" s="193"/>
      <c r="C45" s="194"/>
      <c r="D45" s="194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211"/>
    </row>
    <row r="46" spans="1:17" x14ac:dyDescent="0.25">
      <c r="B46" s="193"/>
      <c r="C46" s="194"/>
      <c r="D46" s="194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211"/>
    </row>
    <row r="47" spans="1:17" x14ac:dyDescent="0.25">
      <c r="B47" s="193"/>
      <c r="C47" s="194"/>
      <c r="D47" s="194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95"/>
      <c r="P47" s="195"/>
      <c r="Q47" s="211"/>
    </row>
    <row r="48" spans="1:17" x14ac:dyDescent="0.25">
      <c r="B48" s="193"/>
      <c r="C48" s="194"/>
      <c r="D48" s="194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211"/>
    </row>
    <row r="49" spans="2:17" x14ac:dyDescent="0.25">
      <c r="B49" s="193"/>
      <c r="C49" s="194"/>
      <c r="D49" s="194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211"/>
    </row>
    <row r="50" spans="2:17" x14ac:dyDescent="0.25">
      <c r="B50" s="193"/>
      <c r="C50" s="194"/>
      <c r="D50" s="194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211"/>
    </row>
    <row r="51" spans="2:17" x14ac:dyDescent="0.25">
      <c r="B51" s="193"/>
      <c r="C51" s="194"/>
      <c r="D51" s="194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211"/>
    </row>
    <row r="52" spans="2:17" x14ac:dyDescent="0.25">
      <c r="B52" s="193"/>
      <c r="C52" s="194"/>
      <c r="D52" s="194"/>
      <c r="E52" s="195"/>
      <c r="F52" s="195"/>
      <c r="G52" s="195"/>
      <c r="H52" s="195"/>
      <c r="I52" s="195"/>
      <c r="J52" s="195"/>
      <c r="K52" s="195"/>
      <c r="L52" s="195"/>
      <c r="M52" s="195"/>
      <c r="N52" s="195"/>
      <c r="O52" s="195"/>
      <c r="P52" s="195"/>
      <c r="Q52" s="211"/>
    </row>
    <row r="53" spans="2:17" x14ac:dyDescent="0.25">
      <c r="B53" s="193"/>
      <c r="C53" s="194"/>
      <c r="D53" s="194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211"/>
    </row>
    <row r="54" spans="2:17" x14ac:dyDescent="0.25">
      <c r="B54" s="193"/>
      <c r="C54" s="194"/>
      <c r="D54" s="194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211"/>
    </row>
    <row r="55" spans="2:17" x14ac:dyDescent="0.25">
      <c r="B55" s="193"/>
      <c r="C55" s="194"/>
      <c r="D55" s="194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211"/>
    </row>
    <row r="56" spans="2:17" x14ac:dyDescent="0.25">
      <c r="B56" s="193"/>
      <c r="C56" s="194"/>
      <c r="D56" s="194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5"/>
      <c r="P56" s="195"/>
      <c r="Q56" s="211"/>
    </row>
    <row r="57" spans="2:17" x14ac:dyDescent="0.25">
      <c r="B57" s="193"/>
      <c r="C57" s="194"/>
      <c r="D57" s="194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211"/>
    </row>
    <row r="58" spans="2:17" x14ac:dyDescent="0.25">
      <c r="B58" s="193"/>
      <c r="C58" s="194"/>
      <c r="D58" s="194"/>
      <c r="E58" s="195"/>
      <c r="F58" s="195"/>
      <c r="G58" s="195"/>
      <c r="H58" s="195"/>
      <c r="I58" s="195"/>
      <c r="J58" s="195"/>
      <c r="K58" s="195"/>
      <c r="L58" s="195"/>
      <c r="M58" s="195"/>
      <c r="N58" s="195"/>
      <c r="O58" s="195"/>
      <c r="P58" s="195"/>
      <c r="Q58" s="211"/>
    </row>
    <row r="59" spans="2:17" x14ac:dyDescent="0.25">
      <c r="B59" s="193"/>
      <c r="C59" s="194"/>
      <c r="D59" s="194"/>
      <c r="E59" s="195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211"/>
    </row>
    <row r="60" spans="2:17" x14ac:dyDescent="0.25">
      <c r="B60" s="193"/>
      <c r="C60" s="194"/>
      <c r="D60" s="194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211"/>
    </row>
    <row r="61" spans="2:17" x14ac:dyDescent="0.25">
      <c r="B61" s="193"/>
      <c r="C61" s="194"/>
      <c r="D61" s="194"/>
      <c r="E61" s="195"/>
      <c r="F61" s="195"/>
      <c r="G61" s="195"/>
      <c r="H61" s="195"/>
      <c r="I61" s="195"/>
      <c r="J61" s="195"/>
      <c r="K61" s="195"/>
      <c r="L61" s="195"/>
      <c r="M61" s="195"/>
      <c r="N61" s="195"/>
      <c r="O61" s="195"/>
      <c r="P61" s="195"/>
      <c r="Q61" s="211"/>
    </row>
    <row r="62" spans="2:17" x14ac:dyDescent="0.25">
      <c r="B62" s="193"/>
      <c r="C62" s="194"/>
      <c r="D62" s="194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211"/>
    </row>
    <row r="63" spans="2:17" x14ac:dyDescent="0.25">
      <c r="B63" s="193"/>
      <c r="C63" s="194"/>
      <c r="D63" s="194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  <c r="P63" s="195"/>
      <c r="Q63" s="211"/>
    </row>
    <row r="64" spans="2:17" x14ac:dyDescent="0.25">
      <c r="B64" s="193"/>
      <c r="C64" s="194"/>
      <c r="D64" s="194"/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  <c r="P64" s="195"/>
      <c r="Q64" s="211"/>
    </row>
    <row r="65" spans="2:17" x14ac:dyDescent="0.25">
      <c r="B65" s="193"/>
      <c r="C65" s="194"/>
      <c r="D65" s="194"/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5"/>
      <c r="P65" s="195"/>
      <c r="Q65" s="211"/>
    </row>
    <row r="66" spans="2:17" x14ac:dyDescent="0.25">
      <c r="B66" s="193"/>
      <c r="C66" s="194"/>
      <c r="D66" s="194"/>
      <c r="E66" s="195"/>
      <c r="F66" s="195"/>
      <c r="G66" s="195"/>
      <c r="H66" s="195"/>
      <c r="I66" s="195"/>
      <c r="J66" s="195"/>
      <c r="K66" s="195"/>
      <c r="L66" s="195"/>
      <c r="M66" s="195"/>
      <c r="N66" s="195"/>
      <c r="O66" s="195"/>
      <c r="P66" s="195"/>
      <c r="Q66" s="211"/>
    </row>
    <row r="67" spans="2:17" x14ac:dyDescent="0.25">
      <c r="B67" s="193"/>
      <c r="C67" s="194"/>
      <c r="D67" s="194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211"/>
    </row>
    <row r="68" spans="2:17" x14ac:dyDescent="0.25">
      <c r="B68" s="193"/>
      <c r="C68" s="194"/>
      <c r="D68" s="194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211"/>
    </row>
    <row r="69" spans="2:17" x14ac:dyDescent="0.25">
      <c r="B69" s="193"/>
      <c r="C69" s="194"/>
      <c r="D69" s="194"/>
      <c r="E69" s="195"/>
      <c r="F69" s="195"/>
      <c r="G69" s="195"/>
      <c r="H69" s="195"/>
      <c r="I69" s="195"/>
      <c r="J69" s="195"/>
      <c r="K69" s="195"/>
      <c r="L69" s="195"/>
      <c r="M69" s="195"/>
      <c r="N69" s="195"/>
      <c r="O69" s="195"/>
      <c r="P69" s="195"/>
      <c r="Q69" s="211"/>
    </row>
    <row r="70" spans="2:17" x14ac:dyDescent="0.25">
      <c r="B70" s="200"/>
      <c r="C70" s="201"/>
      <c r="D70" s="201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13"/>
    </row>
  </sheetData>
  <sheetProtection algorithmName="SHA-512" hashValue="jQW9LVmmJMgU4YrW9hzjKk8SKF1l2RAx7zAUXcG54UgFFr3qr9scriPPXtAgDJSQFeDamOf9adOBFAgYE3Hipg==" saltValue="WJdgoesXiah4nSu23msKwg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6" customFormat="1" ht="20.100000000000001" customHeight="1" x14ac:dyDescent="0.25">
      <c r="B2" s="118"/>
      <c r="C2" s="119" t="s">
        <v>106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</row>
    <row r="3" spans="1:17" s="121" customFormat="1" ht="24" customHeight="1" x14ac:dyDescent="0.25">
      <c r="B3" s="92"/>
      <c r="C3" s="101" t="s">
        <v>81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66" t="s">
        <v>0</v>
      </c>
      <c r="C5" s="167" t="s">
        <v>11</v>
      </c>
      <c r="D5" s="167" t="s">
        <v>7</v>
      </c>
      <c r="E5" s="167" t="s">
        <v>1</v>
      </c>
      <c r="F5" s="75" t="str">
        <f>IFERROR(INDEX(Calc!$H$7:$H$18,COLUMN(CY_Target!F4)-COLUMN(CY_Target!$E$4)),"")</f>
        <v>Jan 2022</v>
      </c>
      <c r="G5" s="75" t="str">
        <f>IFERROR(INDEX(Calc!$H$7:$H$18,COLUMN(CY_Target!G4)-COLUMN(CY_Target!$E$4)),"")</f>
        <v>Feb 2022</v>
      </c>
      <c r="H5" s="75" t="str">
        <f>IFERROR(INDEX(Calc!$H$7:$H$18,COLUMN(CY_Target!H4)-COLUMN(CY_Target!$E$4)),"")</f>
        <v>Mar 2022</v>
      </c>
      <c r="I5" s="75" t="str">
        <f>IFERROR(INDEX(Calc!$H$7:$H$18,COLUMN(CY_Target!I4)-COLUMN(CY_Target!$E$4)),"")</f>
        <v>Apr 2022</v>
      </c>
      <c r="J5" s="75" t="str">
        <f>IFERROR(INDEX(Calc!$H$7:$H$18,COLUMN(CY_Target!J4)-COLUMN(CY_Target!$E$4)),"")</f>
        <v>May 2022</v>
      </c>
      <c r="K5" s="75" t="str">
        <f>IFERROR(INDEX(Calc!$H$7:$H$18,COLUMN(CY_Target!K4)-COLUMN(CY_Target!$E$4)),"")</f>
        <v>Jun 2022</v>
      </c>
      <c r="L5" s="75" t="str">
        <f>IFERROR(INDEX(Calc!$H$7:$H$18,COLUMN(CY_Target!L4)-COLUMN(CY_Target!$E$4)),"")</f>
        <v>Jul 2022</v>
      </c>
      <c r="M5" s="75" t="str">
        <f>IFERROR(INDEX(Calc!$H$7:$H$18,COLUMN(CY_Target!M4)-COLUMN(CY_Target!$E$4)),"")</f>
        <v>Aug 2022</v>
      </c>
      <c r="N5" s="75" t="str">
        <f>IFERROR(INDEX(Calc!$H$7:$H$18,COLUMN(CY_Target!N4)-COLUMN(CY_Target!$E$4)),"")</f>
        <v>Sep 2022</v>
      </c>
      <c r="O5" s="75" t="str">
        <f>IFERROR(INDEX(Calc!$H$7:$H$18,COLUMN(CY_Target!O4)-COLUMN(CY_Target!$E$4)),"")</f>
        <v>Oct 2022</v>
      </c>
      <c r="P5" s="75" t="str">
        <f>IFERROR(INDEX(Calc!$H$7:$H$18,COLUMN(CY_Target!P4)-COLUMN(CY_Target!$E$4)),"")</f>
        <v>Nov 2022</v>
      </c>
      <c r="Q5" s="76" t="str">
        <f>IFERROR(INDEX(Calc!$H$7:$H$18,COLUMN(CY_Target!Q4)-COLUMN(CY_Target!$E$4)),"")</f>
        <v>Dec 2022</v>
      </c>
    </row>
    <row r="6" spans="1:17" x14ac:dyDescent="0.25">
      <c r="A6" s="3"/>
      <c r="B6" s="74">
        <f>IFERROR(IF(LEN(INDEX(Metrics!$B$6:$H$14,ROW($A6)-ROW($A$5),MATCH(B$5,Metrics!$B$5:$H$5,0)))=0,"",INDEX(Metrics!$B$6:$H$14,ROW($A6)-ROW($A$5),MATCH(B$5,Metrics!$B$5:$H$5,0))),"")</f>
        <v>101</v>
      </c>
      <c r="C6" s="175" t="str">
        <f>IFERROR(IF(LEN(INDEX(Metrics!$B$6:$H$14,ROW($A6)-ROW($A$5),MATCH(C$5,Metrics!$B$5:$H$5,0)))=0,"",INDEX(Metrics!$B$6:$H$14,ROW($A6)-ROW($A$5),MATCH(C$5,Metrics!$B$5:$H$5,0))),"")</f>
        <v>Profit Metrics</v>
      </c>
      <c r="D6" s="175" t="str">
        <f>IFERROR(IF(LEN(INDEX(Metrics!$B$6:$H$14,ROW($A6)-ROW($A$5),MATCH(D$5,Metrics!$B$5:$H$5,0)))=0,"",INDEX(Metrics!$B$6:$H$14,ROW($A6)-ROW($A$5),MATCH(D$5,Metrics!$B$5:$H$5,0))),"")</f>
        <v>Gross Profit</v>
      </c>
      <c r="E6" s="41" t="str">
        <f>IFERROR(IF(LEN(INDEX(Metrics!$B$6:$H$14,ROW($A6)-ROW($A$5),MATCH(E$5,Metrics!$B$5:$H$5,0)))=0,"",INDEX(Metrics!$B$6:$H$14,ROW($A6)-ROW($A$5),MATCH(E$5,Metrics!$B$5:$H$5,0))),"")</f>
        <v>USD</v>
      </c>
      <c r="F6" s="148">
        <v>67860</v>
      </c>
      <c r="G6" s="148">
        <v>77880</v>
      </c>
      <c r="H6" s="148">
        <v>79360</v>
      </c>
      <c r="I6" s="148">
        <v>62220</v>
      </c>
      <c r="J6" s="148">
        <v>88900</v>
      </c>
      <c r="K6" s="148">
        <v>64581</v>
      </c>
      <c r="L6" s="148"/>
      <c r="M6" s="148"/>
      <c r="N6" s="148"/>
      <c r="O6" s="148"/>
      <c r="P6" s="148"/>
      <c r="Q6" s="149"/>
    </row>
    <row r="7" spans="1:17" x14ac:dyDescent="0.25">
      <c r="A7" s="3"/>
      <c r="B7" s="69">
        <f>IFERROR(IF(LEN(INDEX(Metrics!$B$6:$H$14,ROW($A7)-ROW($A$5),MATCH(B$5,Metrics!$B$5:$H$5,0)))=0,"",INDEX(Metrics!$B$6:$H$14,ROW($A7)-ROW($A$5),MATCH(B$5,Metrics!$B$5:$H$5,0))),"")</f>
        <v>102</v>
      </c>
      <c r="C7" s="176" t="str">
        <f>IFERROR(IF(LEN(INDEX(Metrics!$B$6:$H$14,ROW($A7)-ROW($A$5),MATCH(C$5,Metrics!$B$5:$H$5,0)))=0,"",INDEX(Metrics!$B$6:$H$14,ROW($A7)-ROW($A$5),MATCH(C$5,Metrics!$B$5:$H$5,0))),"")</f>
        <v>Profit Metrics</v>
      </c>
      <c r="D7" s="176" t="str">
        <f>IFERROR(IF(LEN(INDEX(Metrics!$B$6:$H$14,ROW($A7)-ROW($A$5),MATCH(D$5,Metrics!$B$5:$H$5,0)))=0,"",INDEX(Metrics!$B$6:$H$14,ROW($A7)-ROW($A$5),MATCH(D$5,Metrics!$B$5:$H$5,0))),"")</f>
        <v>Gross Profit Margin</v>
      </c>
      <c r="E7" s="42" t="str">
        <f>IFERROR(IF(LEN(INDEX(Metrics!$B$6:$H$14,ROW($A7)-ROW($A$5),MATCH(E$5,Metrics!$B$5:$H$5,0)))=0,"",INDEX(Metrics!$B$6:$H$14,ROW($A7)-ROW($A$5),MATCH(E$5,Metrics!$B$5:$H$5,0))),"")</f>
        <v>%</v>
      </c>
      <c r="F7" s="45">
        <v>0.44296000000000002</v>
      </c>
      <c r="G7" s="45">
        <v>0.50175999999999998</v>
      </c>
      <c r="H7" s="45">
        <v>0.34245120000000007</v>
      </c>
      <c r="I7" s="45">
        <v>0.36047692800000009</v>
      </c>
      <c r="J7" s="45">
        <v>0.37191141120000004</v>
      </c>
      <c r="K7" s="45">
        <v>0.41341083302400006</v>
      </c>
      <c r="L7" s="45"/>
      <c r="M7" s="45"/>
      <c r="N7" s="45"/>
      <c r="O7" s="45"/>
      <c r="P7" s="45"/>
      <c r="Q7" s="71"/>
    </row>
    <row r="8" spans="1:17" x14ac:dyDescent="0.25">
      <c r="A8" s="3"/>
      <c r="B8" s="69">
        <f>IFERROR(IF(LEN(INDEX(Metrics!$B$6:$H$14,ROW($A8)-ROW($A$5),MATCH(B$5,Metrics!$B$5:$H$5,0)))=0,"",INDEX(Metrics!$B$6:$H$14,ROW($A8)-ROW($A$5),MATCH(B$5,Metrics!$B$5:$H$5,0))),"")</f>
        <v>103</v>
      </c>
      <c r="C8" s="176" t="str">
        <f>IFERROR(IF(LEN(INDEX(Metrics!$B$6:$H$14,ROW($A8)-ROW($A$5),MATCH(C$5,Metrics!$B$5:$H$5,0)))=0,"",INDEX(Metrics!$B$6:$H$14,ROW($A8)-ROW($A$5),MATCH(C$5,Metrics!$B$5:$H$5,0))),"")</f>
        <v>Profit Metrics</v>
      </c>
      <c r="D8" s="176" t="str">
        <f>IFERROR(IF(LEN(INDEX(Metrics!$B$6:$H$14,ROW($A8)-ROW($A$5),MATCH(D$5,Metrics!$B$5:$H$5,0)))=0,"",INDEX(Metrics!$B$6:$H$14,ROW($A8)-ROW($A$5),MATCH(D$5,Metrics!$B$5:$H$5,0))),"")</f>
        <v>Net Profit</v>
      </c>
      <c r="E8" s="42" t="str">
        <f>IFERROR(IF(LEN(INDEX(Metrics!$B$6:$H$14,ROW($A8)-ROW($A$5),MATCH(E$5,Metrics!$B$5:$H$5,0)))=0,"",INDEX(Metrics!$B$6:$H$14,ROW($A8)-ROW($A$5),MATCH(E$5,Metrics!$B$5:$H$5,0))),"")</f>
        <v>USD</v>
      </c>
      <c r="F8" s="46">
        <v>47402.55</v>
      </c>
      <c r="G8" s="46">
        <v>50107.199999999997</v>
      </c>
      <c r="H8" s="46">
        <v>47654.400000000001</v>
      </c>
      <c r="I8" s="46">
        <v>33879.300000000003</v>
      </c>
      <c r="J8" s="46">
        <v>50078</v>
      </c>
      <c r="K8" s="46">
        <v>50348.1</v>
      </c>
      <c r="L8" s="46"/>
      <c r="M8" s="46"/>
      <c r="N8" s="46"/>
      <c r="O8" s="46"/>
      <c r="P8" s="46"/>
      <c r="Q8" s="72"/>
    </row>
    <row r="9" spans="1:17" x14ac:dyDescent="0.25">
      <c r="A9" s="3"/>
      <c r="B9" s="69">
        <f>IFERROR(IF(LEN(INDEX(Metrics!$B$6:$H$14,ROW($A9)-ROW($A$5),MATCH(B$5,Metrics!$B$5:$H$5,0)))=0,"",INDEX(Metrics!$B$6:$H$14,ROW($A9)-ROW($A$5),MATCH(B$5,Metrics!$B$5:$H$5,0))),"")</f>
        <v>104</v>
      </c>
      <c r="C9" s="176" t="str">
        <f>IFERROR(IF(LEN(INDEX(Metrics!$B$6:$H$14,ROW($A9)-ROW($A$5),MATCH(C$5,Metrics!$B$5:$H$5,0)))=0,"",INDEX(Metrics!$B$6:$H$14,ROW($A9)-ROW($A$5),MATCH(C$5,Metrics!$B$5:$H$5,0))),"")</f>
        <v>Profit Metrics</v>
      </c>
      <c r="D9" s="176" t="str">
        <f>IFERROR(IF(LEN(INDEX(Metrics!$B$6:$H$14,ROW($A9)-ROW($A$5),MATCH(D$5,Metrics!$B$5:$H$5,0)))=0,"",INDEX(Metrics!$B$6:$H$14,ROW($A9)-ROW($A$5),MATCH(D$5,Metrics!$B$5:$H$5,0))),"")</f>
        <v>Net Profit Margin</v>
      </c>
      <c r="E9" s="42" t="str">
        <f>IFERROR(IF(LEN(INDEX(Metrics!$B$6:$H$14,ROW($A9)-ROW($A$5),MATCH(E$5,Metrics!$B$5:$H$5,0)))=0,"",INDEX(Metrics!$B$6:$H$14,ROW($A9)-ROW($A$5),MATCH(E$5,Metrics!$B$5:$H$5,0))),"")</f>
        <v>%</v>
      </c>
      <c r="F9" s="45">
        <v>0.19737200000000002</v>
      </c>
      <c r="G9" s="45">
        <v>0.1994496</v>
      </c>
      <c r="H9" s="45">
        <v>0.21141657600000002</v>
      </c>
      <c r="I9" s="45">
        <v>0.20543308800000004</v>
      </c>
      <c r="J9" s="45">
        <v>0.20687111961600002</v>
      </c>
      <c r="K9" s="45">
        <v>0.22123500112896008</v>
      </c>
      <c r="L9" s="45"/>
      <c r="M9" s="45"/>
      <c r="N9" s="45"/>
      <c r="O9" s="45"/>
      <c r="P9" s="45"/>
      <c r="Q9" s="71"/>
    </row>
    <row r="10" spans="1:17" x14ac:dyDescent="0.25">
      <c r="A10" s="3"/>
      <c r="B10" s="69">
        <f>IFERROR(IF(LEN(INDEX(Metrics!$B$6:$H$14,ROW($A10)-ROW($A$5),MATCH(B$5,Metrics!$B$5:$H$5,0)))=0,"",INDEX(Metrics!$B$6:$H$14,ROW($A10)-ROW($A$5),MATCH(B$5,Metrics!$B$5:$H$5,0))),"")</f>
        <v>105</v>
      </c>
      <c r="C10" s="176" t="str">
        <f>IFERROR(IF(LEN(INDEX(Metrics!$B$6:$H$14,ROW($A10)-ROW($A$5),MATCH(C$5,Metrics!$B$5:$H$5,0)))=0,"",INDEX(Metrics!$B$6:$H$14,ROW($A10)-ROW($A$5),MATCH(C$5,Metrics!$B$5:$H$5,0))),"")</f>
        <v>Profit Metrics</v>
      </c>
      <c r="D10" s="176" t="str">
        <f>IFERROR(IF(LEN(INDEX(Metrics!$B$6:$H$14,ROW($A10)-ROW($A$5),MATCH(D$5,Metrics!$B$5:$H$5,0)))=0,"",INDEX(Metrics!$B$6:$H$14,ROW($A10)-ROW($A$5),MATCH(D$5,Metrics!$B$5:$H$5,0))),"")</f>
        <v>EBIT</v>
      </c>
      <c r="E10" s="42" t="str">
        <f>IFERROR(IF(LEN(INDEX(Metrics!$B$6:$H$14,ROW($A10)-ROW($A$5),MATCH(E$5,Metrics!$B$5:$H$5,0)))=0,"",INDEX(Metrics!$B$6:$H$14,ROW($A10)-ROW($A$5),MATCH(E$5,Metrics!$B$5:$H$5,0))),"")</f>
        <v>USD</v>
      </c>
      <c r="F10" s="46">
        <v>38203.892999999996</v>
      </c>
      <c r="G10" s="46">
        <v>31471.175999999996</v>
      </c>
      <c r="H10" s="46">
        <v>43122.559999999998</v>
      </c>
      <c r="I10" s="46">
        <v>30133.961999999996</v>
      </c>
      <c r="J10" s="46">
        <v>44262.82</v>
      </c>
      <c r="K10" s="46">
        <v>37696.995600000002</v>
      </c>
      <c r="L10" s="46"/>
      <c r="M10" s="46"/>
      <c r="N10" s="46"/>
      <c r="O10" s="46"/>
      <c r="P10" s="46"/>
      <c r="Q10" s="72"/>
    </row>
    <row r="11" spans="1:17" x14ac:dyDescent="0.25">
      <c r="A11" s="3"/>
      <c r="B11" s="69">
        <f>IFERROR(IF(LEN(INDEX(Metrics!$B$6:$H$14,ROW($A11)-ROW($A$5),MATCH(B$5,Metrics!$B$5:$H$5,0)))=0,"",INDEX(Metrics!$B$6:$H$14,ROW($A11)-ROW($A$5),MATCH(B$5,Metrics!$B$5:$H$5,0))),"")</f>
        <v>106</v>
      </c>
      <c r="C11" s="176" t="str">
        <f>IFERROR(IF(LEN(INDEX(Metrics!$B$6:$H$14,ROW($A11)-ROW($A$5),MATCH(C$5,Metrics!$B$5:$H$5,0)))=0,"",INDEX(Metrics!$B$6:$H$14,ROW($A11)-ROW($A$5),MATCH(C$5,Metrics!$B$5:$H$5,0))),"")</f>
        <v>Profit Metrics</v>
      </c>
      <c r="D11" s="176" t="str">
        <f>IFERROR(IF(LEN(INDEX(Metrics!$B$6:$H$14,ROW($A11)-ROW($A$5),MATCH(D$5,Metrics!$B$5:$H$5,0)))=0,"",INDEX(Metrics!$B$6:$H$14,ROW($A11)-ROW($A$5),MATCH(D$5,Metrics!$B$5:$H$5,0))),"")</f>
        <v>EBIT Margin</v>
      </c>
      <c r="E11" s="42" t="str">
        <f>IFERROR(IF(LEN(INDEX(Metrics!$B$6:$H$14,ROW($A11)-ROW($A$5),MATCH(E$5,Metrics!$B$5:$H$5,0)))=0,"",INDEX(Metrics!$B$6:$H$14,ROW($A11)-ROW($A$5),MATCH(E$5,Metrics!$B$5:$H$5,0))),"")</f>
        <v>%</v>
      </c>
      <c r="F11" s="45">
        <v>0.12926827199999999</v>
      </c>
      <c r="G11" s="45">
        <v>0.16348634400000001</v>
      </c>
      <c r="H11" s="45">
        <v>0.13626396672000002</v>
      </c>
      <c r="I11" s="45">
        <v>0.14411131123200002</v>
      </c>
      <c r="J11" s="45">
        <v>0.12619138296576002</v>
      </c>
      <c r="K11" s="45">
        <v>0.14014386417669122</v>
      </c>
      <c r="L11" s="47"/>
      <c r="M11" s="47"/>
      <c r="N11" s="47"/>
      <c r="O11" s="47"/>
      <c r="P11" s="47"/>
      <c r="Q11" s="73"/>
    </row>
    <row r="12" spans="1:17" x14ac:dyDescent="0.25">
      <c r="A12" s="3"/>
      <c r="B12" s="69">
        <f>IFERROR(IF(LEN(INDEX(Metrics!$B$6:$H$14,ROW($A12)-ROW($A$5),MATCH(B$5,Metrics!$B$5:$H$5,0)))=0,"",INDEX(Metrics!$B$6:$H$14,ROW($A12)-ROW($A$5),MATCH(B$5,Metrics!$B$5:$H$5,0))),"")</f>
        <v>107</v>
      </c>
      <c r="C12" s="176" t="str">
        <f>IFERROR(IF(LEN(INDEX(Metrics!$B$6:$H$14,ROW($A12)-ROW($A$5),MATCH(C$5,Metrics!$B$5:$H$5,0)))=0,"",INDEX(Metrics!$B$6:$H$14,ROW($A12)-ROW($A$5),MATCH(C$5,Metrics!$B$5:$H$5,0))),"")</f>
        <v>Profit Metrics</v>
      </c>
      <c r="D12" s="176" t="str">
        <f>IFERROR(IF(LEN(INDEX(Metrics!$B$6:$H$14,ROW($A12)-ROW($A$5),MATCH(D$5,Metrics!$B$5:$H$5,0)))=0,"",INDEX(Metrics!$B$6:$H$14,ROW($A12)-ROW($A$5),MATCH(D$5,Metrics!$B$5:$H$5,0))),"")</f>
        <v>Operating Expense Ratio</v>
      </c>
      <c r="E12" s="42" t="str">
        <f>IFERROR(IF(LEN(INDEX(Metrics!$B$6:$H$14,ROW($A12)-ROW($A$5),MATCH(E$5,Metrics!$B$5:$H$5,0)))=0,"",INDEX(Metrics!$B$6:$H$14,ROW($A12)-ROW($A$5),MATCH(E$5,Metrics!$B$5:$H$5,0))),"")</f>
        <v>%</v>
      </c>
      <c r="F12" s="45">
        <v>0.36727397279999996</v>
      </c>
      <c r="G12" s="45">
        <v>0.33229549919999996</v>
      </c>
      <c r="H12" s="45">
        <v>0.34418818022400005</v>
      </c>
      <c r="I12" s="45">
        <v>0.28822262246400004</v>
      </c>
      <c r="J12" s="45">
        <v>0.29571641064806403</v>
      </c>
      <c r="K12" s="45">
        <v>0.3491917949069222</v>
      </c>
      <c r="L12" s="45"/>
      <c r="M12" s="45"/>
      <c r="N12" s="45"/>
      <c r="O12" s="45"/>
      <c r="P12" s="45"/>
      <c r="Q12" s="71"/>
    </row>
    <row r="13" spans="1:17" x14ac:dyDescent="0.25">
      <c r="A13" s="3"/>
      <c r="B13" s="69">
        <f>IFERROR(IF(LEN(INDEX(Metrics!$B$6:$H$14,ROW($A13)-ROW($A$5),MATCH(B$5,Metrics!$B$5:$H$5,0)))=0,"",INDEX(Metrics!$B$6:$H$14,ROW($A13)-ROW($A$5),MATCH(B$5,Metrics!$B$5:$H$5,0))),"")</f>
        <v>108</v>
      </c>
      <c r="C13" s="176" t="str">
        <f>IFERROR(IF(LEN(INDEX(Metrics!$B$6:$H$14,ROW($A13)-ROW($A$5),MATCH(C$5,Metrics!$B$5:$H$5,0)))=0,"",INDEX(Metrics!$B$6:$H$14,ROW($A13)-ROW($A$5),MATCH(C$5,Metrics!$B$5:$H$5,0))),"")</f>
        <v>Profit Metrics</v>
      </c>
      <c r="D13" s="176" t="str">
        <f>IFERROR(IF(LEN(INDEX(Metrics!$B$6:$H$14,ROW($A13)-ROW($A$5),MATCH(D$5,Metrics!$B$5:$H$5,0)))=0,"",INDEX(Metrics!$B$6:$H$14,ROW($A13)-ROW($A$5),MATCH(D$5,Metrics!$B$5:$H$5,0))),"")</f>
        <v/>
      </c>
      <c r="E13" s="42" t="str">
        <f>IFERROR(IF(LEN(INDEX(Metrics!$B$6:$H$14,ROW($A13)-ROW($A$5),MATCH(E$5,Metrics!$B$5:$H$5,0)))=0,"",INDEX(Metrics!$B$6:$H$14,ROW($A13)-ROW($A$5),MATCH(E$5,Metrics!$B$5:$H$5,0))),"")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70"/>
    </row>
    <row r="14" spans="1:17" x14ac:dyDescent="0.25">
      <c r="A14" s="3"/>
      <c r="B14" s="204">
        <f>IFERROR(IF(LEN(INDEX(Metrics!$B$6:$H$14,ROW($A14)-ROW($A$5),MATCH(B$5,Metrics!$B$5:$H$5,0)))=0,"",INDEX(Metrics!$B$6:$H$14,ROW($A14)-ROW($A$5),MATCH(B$5,Metrics!$B$5:$H$5,0))),"")</f>
        <v>109</v>
      </c>
      <c r="C14" s="205" t="str">
        <f>IFERROR(IF(LEN(INDEX(Metrics!$B$6:$H$14,ROW($A14)-ROW($A$5),MATCH(C$5,Metrics!$B$5:$H$5,0)))=0,"",INDEX(Metrics!$B$6:$H$14,ROW($A14)-ROW($A$5),MATCH(C$5,Metrics!$B$5:$H$5,0))),"")</f>
        <v>Profit Metrics</v>
      </c>
      <c r="D14" s="205" t="str">
        <f>IFERROR(IF(LEN(INDEX(Metrics!$B$6:$H$14,ROW($A14)-ROW($A$5),MATCH(D$5,Metrics!$B$5:$H$5,0)))=0,"",INDEX(Metrics!$B$6:$H$14,ROW($A14)-ROW($A$5),MATCH(D$5,Metrics!$B$5:$H$5,0))),"")</f>
        <v/>
      </c>
      <c r="E14" s="206" t="str">
        <f>IFERROR(IF(LEN(INDEX(Metrics!$B$6:$H$14,ROW($A14)-ROW($A$5),MATCH(E$5,Metrics!$B$5:$H$5,0)))=0,"",INDEX(Metrics!$B$6:$H$14,ROW($A14)-ROW($A$5),MATCH(E$5,Metrics!$B$5:$H$5,0))),"")</f>
        <v/>
      </c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8"/>
    </row>
    <row r="15" spans="1:17" x14ac:dyDescent="0.25">
      <c r="A15" s="3"/>
      <c r="B15" s="193">
        <v>201</v>
      </c>
      <c r="C15" s="194" t="s">
        <v>116</v>
      </c>
      <c r="D15" s="194" t="s">
        <v>117</v>
      </c>
      <c r="E15" s="195" t="s">
        <v>8</v>
      </c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211"/>
    </row>
    <row r="16" spans="1:17" x14ac:dyDescent="0.25">
      <c r="A16" s="3"/>
      <c r="B16" s="193">
        <v>202</v>
      </c>
      <c r="C16" s="194" t="s">
        <v>116</v>
      </c>
      <c r="D16" s="194" t="s">
        <v>119</v>
      </c>
      <c r="E16" s="195" t="s">
        <v>120</v>
      </c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211"/>
    </row>
    <row r="17" spans="1:17" x14ac:dyDescent="0.25">
      <c r="A17" s="3"/>
      <c r="B17" s="193">
        <v>203</v>
      </c>
      <c r="C17" s="194" t="s">
        <v>116</v>
      </c>
      <c r="D17" s="194" t="s">
        <v>122</v>
      </c>
      <c r="E17" s="195" t="s">
        <v>13</v>
      </c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211"/>
    </row>
    <row r="18" spans="1:17" x14ac:dyDescent="0.25">
      <c r="A18" s="3"/>
      <c r="B18" s="193">
        <v>204</v>
      </c>
      <c r="C18" s="194" t="s">
        <v>116</v>
      </c>
      <c r="D18" s="194" t="s">
        <v>124</v>
      </c>
      <c r="E18" s="195" t="s">
        <v>120</v>
      </c>
      <c r="F18" s="195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211"/>
    </row>
    <row r="19" spans="1:17" x14ac:dyDescent="0.25">
      <c r="A19" s="3"/>
      <c r="B19" s="193">
        <v>205</v>
      </c>
      <c r="C19" s="194" t="s">
        <v>116</v>
      </c>
      <c r="D19" s="194" t="s">
        <v>127</v>
      </c>
      <c r="E19" s="195" t="s">
        <v>127</v>
      </c>
      <c r="F19" s="195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211"/>
    </row>
    <row r="20" spans="1:17" x14ac:dyDescent="0.25">
      <c r="A20" s="3"/>
      <c r="B20" s="193">
        <v>206</v>
      </c>
      <c r="C20" s="194" t="s">
        <v>116</v>
      </c>
      <c r="D20" s="194" t="s">
        <v>127</v>
      </c>
      <c r="E20" s="195" t="s">
        <v>127</v>
      </c>
      <c r="F20" s="209"/>
      <c r="G20" s="209"/>
      <c r="H20" s="209"/>
      <c r="I20" s="209"/>
      <c r="J20" s="209"/>
      <c r="K20" s="209"/>
      <c r="L20" s="209"/>
      <c r="M20" s="209"/>
      <c r="N20" s="209"/>
      <c r="O20" s="209"/>
      <c r="P20" s="209"/>
      <c r="Q20" s="210"/>
    </row>
    <row r="21" spans="1:17" x14ac:dyDescent="0.25">
      <c r="A21" s="3"/>
      <c r="B21" s="193"/>
      <c r="C21" s="194"/>
      <c r="D21" s="194"/>
      <c r="E21" s="195"/>
      <c r="F21" s="209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10"/>
    </row>
    <row r="22" spans="1:17" x14ac:dyDescent="0.25">
      <c r="A22" s="3"/>
      <c r="B22" s="193"/>
      <c r="C22" s="194"/>
      <c r="D22" s="194"/>
      <c r="E22" s="195"/>
      <c r="F22" s="209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10"/>
    </row>
    <row r="23" spans="1:17" x14ac:dyDescent="0.25">
      <c r="A23" s="3"/>
      <c r="B23" s="193"/>
      <c r="C23" s="194"/>
      <c r="D23" s="194"/>
      <c r="E23" s="195"/>
      <c r="F23" s="209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10"/>
    </row>
    <row r="24" spans="1:17" x14ac:dyDescent="0.25">
      <c r="A24" s="3"/>
      <c r="B24" s="193"/>
      <c r="C24" s="194"/>
      <c r="D24" s="194"/>
      <c r="E24" s="195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10"/>
    </row>
    <row r="25" spans="1:17" x14ac:dyDescent="0.25">
      <c r="A25" s="3"/>
      <c r="B25" s="193"/>
      <c r="C25" s="194"/>
      <c r="D25" s="194"/>
      <c r="E25" s="195"/>
      <c r="F25" s="209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10"/>
    </row>
    <row r="26" spans="1:17" x14ac:dyDescent="0.2">
      <c r="A26" s="3"/>
      <c r="B26" s="193"/>
      <c r="C26" s="194"/>
      <c r="D26" s="194"/>
      <c r="E26" s="195"/>
      <c r="F26" s="212"/>
      <c r="G26" s="209"/>
      <c r="H26" s="209"/>
      <c r="I26" s="209"/>
      <c r="J26" s="209"/>
      <c r="K26" s="209"/>
      <c r="L26" s="212"/>
      <c r="M26" s="209"/>
      <c r="N26" s="209"/>
      <c r="O26" s="209"/>
      <c r="P26" s="209"/>
      <c r="Q26" s="210"/>
    </row>
    <row r="27" spans="1:17" x14ac:dyDescent="0.25">
      <c r="A27" s="3"/>
      <c r="B27" s="193"/>
      <c r="C27" s="194"/>
      <c r="D27" s="194"/>
      <c r="E27" s="195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10"/>
    </row>
    <row r="28" spans="1:17" x14ac:dyDescent="0.25">
      <c r="A28" s="3"/>
      <c r="B28" s="193"/>
      <c r="C28" s="194"/>
      <c r="D28" s="194"/>
      <c r="E28" s="195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10"/>
    </row>
    <row r="29" spans="1:17" x14ac:dyDescent="0.2">
      <c r="A29" s="3"/>
      <c r="B29" s="193"/>
      <c r="C29" s="194"/>
      <c r="D29" s="197"/>
      <c r="E29" s="198"/>
      <c r="F29" s="212"/>
      <c r="G29" s="209"/>
      <c r="H29" s="209"/>
      <c r="I29" s="209"/>
      <c r="J29" s="209"/>
      <c r="K29" s="209"/>
      <c r="L29" s="212"/>
      <c r="M29" s="209"/>
      <c r="N29" s="209"/>
      <c r="O29" s="209"/>
      <c r="P29" s="209"/>
      <c r="Q29" s="210"/>
    </row>
    <row r="30" spans="1:17" x14ac:dyDescent="0.25">
      <c r="A30" s="3"/>
      <c r="B30" s="193"/>
      <c r="C30" s="194"/>
      <c r="D30" s="194"/>
      <c r="E30" s="195"/>
      <c r="F30" s="195"/>
      <c r="G30" s="195"/>
      <c r="H30" s="195"/>
      <c r="I30" s="195"/>
      <c r="J30" s="195"/>
      <c r="K30" s="195"/>
      <c r="L30" s="209"/>
      <c r="M30" s="209"/>
      <c r="N30" s="209"/>
      <c r="O30" s="209"/>
      <c r="P30" s="209"/>
      <c r="Q30" s="210"/>
    </row>
    <row r="31" spans="1:17" x14ac:dyDescent="0.25">
      <c r="A31" s="3"/>
      <c r="B31" s="193"/>
      <c r="C31" s="194"/>
      <c r="D31" s="194"/>
      <c r="E31" s="195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10"/>
    </row>
    <row r="32" spans="1:17" x14ac:dyDescent="0.25">
      <c r="A32" s="3"/>
      <c r="B32" s="193"/>
      <c r="C32" s="194"/>
      <c r="D32" s="194"/>
      <c r="E32" s="195"/>
      <c r="F32" s="209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10"/>
    </row>
    <row r="33" spans="1:17" x14ac:dyDescent="0.25">
      <c r="A33" s="3"/>
      <c r="B33" s="193"/>
      <c r="C33" s="194"/>
      <c r="D33" s="194"/>
      <c r="E33" s="195"/>
      <c r="F33" s="209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10"/>
    </row>
    <row r="34" spans="1:17" x14ac:dyDescent="0.25">
      <c r="A34" s="3"/>
      <c r="B34" s="193"/>
      <c r="C34" s="194"/>
      <c r="D34" s="194"/>
      <c r="E34" s="195"/>
      <c r="F34" s="209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10"/>
    </row>
    <row r="35" spans="1:17" x14ac:dyDescent="0.25">
      <c r="A35" s="3"/>
      <c r="B35" s="193"/>
      <c r="C35" s="194"/>
      <c r="D35" s="194"/>
      <c r="E35" s="195"/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10"/>
    </row>
    <row r="36" spans="1:17" x14ac:dyDescent="0.2">
      <c r="A36" s="3"/>
      <c r="B36" s="193"/>
      <c r="C36" s="194"/>
      <c r="D36" s="194"/>
      <c r="E36" s="195"/>
      <c r="F36" s="212"/>
      <c r="G36" s="209"/>
      <c r="H36" s="209"/>
      <c r="I36" s="209"/>
      <c r="J36" s="209"/>
      <c r="K36" s="209"/>
      <c r="L36" s="212"/>
      <c r="M36" s="209"/>
      <c r="N36" s="209"/>
      <c r="O36" s="209"/>
      <c r="P36" s="209"/>
      <c r="Q36" s="210"/>
    </row>
    <row r="37" spans="1:17" x14ac:dyDescent="0.25">
      <c r="A37" s="3"/>
      <c r="B37" s="193"/>
      <c r="C37" s="194"/>
      <c r="D37" s="194"/>
      <c r="E37" s="195"/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10"/>
    </row>
    <row r="38" spans="1:17" x14ac:dyDescent="0.2">
      <c r="A38" s="3"/>
      <c r="B38" s="193"/>
      <c r="C38" s="194"/>
      <c r="D38" s="194"/>
      <c r="E38" s="195"/>
      <c r="F38" s="212"/>
      <c r="G38" s="209"/>
      <c r="H38" s="209"/>
      <c r="I38" s="209"/>
      <c r="J38" s="209"/>
      <c r="K38" s="209"/>
      <c r="L38" s="212"/>
      <c r="M38" s="209"/>
      <c r="N38" s="209"/>
      <c r="O38" s="209"/>
      <c r="P38" s="209"/>
      <c r="Q38" s="210"/>
    </row>
    <row r="39" spans="1:17" x14ac:dyDescent="0.25">
      <c r="A39" s="3"/>
      <c r="B39" s="193"/>
      <c r="C39" s="194"/>
      <c r="D39" s="194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211"/>
    </row>
    <row r="40" spans="1:17" x14ac:dyDescent="0.25">
      <c r="A40" s="3"/>
      <c r="B40" s="193"/>
      <c r="C40" s="194"/>
      <c r="D40" s="194"/>
      <c r="E40" s="195"/>
      <c r="F40" s="209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10"/>
    </row>
    <row r="41" spans="1:17" x14ac:dyDescent="0.25">
      <c r="A41" s="3"/>
      <c r="B41" s="193"/>
      <c r="C41" s="194"/>
      <c r="D41" s="194"/>
      <c r="E41" s="195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10"/>
    </row>
    <row r="42" spans="1:17" x14ac:dyDescent="0.25">
      <c r="A42" s="3"/>
      <c r="B42" s="193"/>
      <c r="C42" s="194"/>
      <c r="D42" s="194"/>
      <c r="E42" s="195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10"/>
    </row>
    <row r="43" spans="1:17" x14ac:dyDescent="0.25">
      <c r="A43" s="3"/>
      <c r="B43" s="193"/>
      <c r="C43" s="194"/>
      <c r="D43" s="194"/>
      <c r="E43" s="195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10"/>
    </row>
    <row r="44" spans="1:17" x14ac:dyDescent="0.25">
      <c r="A44" s="3"/>
      <c r="B44" s="193"/>
      <c r="C44" s="194"/>
      <c r="D44" s="194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211"/>
    </row>
    <row r="45" spans="1:17" x14ac:dyDescent="0.25">
      <c r="A45" s="3"/>
      <c r="B45" s="193"/>
      <c r="C45" s="194"/>
      <c r="D45" s="194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211"/>
    </row>
    <row r="46" spans="1:17" x14ac:dyDescent="0.25">
      <c r="A46" s="3"/>
      <c r="B46" s="193"/>
      <c r="C46" s="194"/>
      <c r="D46" s="194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211"/>
    </row>
    <row r="47" spans="1:17" x14ac:dyDescent="0.25">
      <c r="A47" s="3"/>
      <c r="B47" s="193"/>
      <c r="C47" s="194"/>
      <c r="D47" s="194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95"/>
      <c r="P47" s="195"/>
      <c r="Q47" s="211"/>
    </row>
    <row r="48" spans="1:17" x14ac:dyDescent="0.25">
      <c r="A48" s="3"/>
      <c r="B48" s="193"/>
      <c r="C48" s="194"/>
      <c r="D48" s="194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211"/>
    </row>
    <row r="49" spans="1:17" x14ac:dyDescent="0.25">
      <c r="A49" s="3"/>
      <c r="B49" s="193"/>
      <c r="C49" s="194"/>
      <c r="D49" s="194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211"/>
    </row>
    <row r="50" spans="1:17" x14ac:dyDescent="0.25">
      <c r="A50" s="3"/>
      <c r="B50" s="193"/>
      <c r="C50" s="194"/>
      <c r="D50" s="194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211"/>
    </row>
    <row r="51" spans="1:17" x14ac:dyDescent="0.25">
      <c r="A51" s="3"/>
      <c r="B51" s="193"/>
      <c r="C51" s="194"/>
      <c r="D51" s="194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211"/>
    </row>
    <row r="52" spans="1:17" x14ac:dyDescent="0.25">
      <c r="A52" s="3"/>
      <c r="B52" s="193"/>
      <c r="C52" s="194"/>
      <c r="D52" s="194"/>
      <c r="E52" s="195"/>
      <c r="F52" s="195"/>
      <c r="G52" s="195"/>
      <c r="H52" s="195"/>
      <c r="I52" s="195"/>
      <c r="J52" s="195"/>
      <c r="K52" s="195"/>
      <c r="L52" s="195"/>
      <c r="M52" s="195"/>
      <c r="N52" s="195"/>
      <c r="O52" s="195"/>
      <c r="P52" s="195"/>
      <c r="Q52" s="211"/>
    </row>
    <row r="53" spans="1:17" x14ac:dyDescent="0.25">
      <c r="A53" s="3"/>
      <c r="B53" s="193"/>
      <c r="C53" s="194"/>
      <c r="D53" s="194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211"/>
    </row>
    <row r="54" spans="1:17" x14ac:dyDescent="0.25">
      <c r="A54" s="3"/>
      <c r="B54" s="193"/>
      <c r="C54" s="194"/>
      <c r="D54" s="194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211"/>
    </row>
    <row r="55" spans="1:17" x14ac:dyDescent="0.25">
      <c r="A55" s="3"/>
      <c r="B55" s="193"/>
      <c r="C55" s="194"/>
      <c r="D55" s="194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211"/>
    </row>
    <row r="56" spans="1:17" x14ac:dyDescent="0.25">
      <c r="B56" s="193"/>
      <c r="C56" s="194"/>
      <c r="D56" s="194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5"/>
      <c r="P56" s="195"/>
      <c r="Q56" s="211"/>
    </row>
    <row r="57" spans="1:17" x14ac:dyDescent="0.25">
      <c r="B57" s="193"/>
      <c r="C57" s="194"/>
      <c r="D57" s="194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211"/>
    </row>
    <row r="58" spans="1:17" x14ac:dyDescent="0.25">
      <c r="B58" s="193"/>
      <c r="C58" s="194"/>
      <c r="D58" s="194"/>
      <c r="E58" s="195"/>
      <c r="F58" s="195"/>
      <c r="G58" s="195"/>
      <c r="H58" s="195"/>
      <c r="I58" s="195"/>
      <c r="J58" s="195"/>
      <c r="K58" s="195"/>
      <c r="L58" s="195"/>
      <c r="M58" s="195"/>
      <c r="N58" s="195"/>
      <c r="O58" s="195"/>
      <c r="P58" s="195"/>
      <c r="Q58" s="211"/>
    </row>
    <row r="59" spans="1:17" x14ac:dyDescent="0.25">
      <c r="B59" s="193"/>
      <c r="C59" s="194"/>
      <c r="D59" s="194"/>
      <c r="E59" s="195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211"/>
    </row>
    <row r="60" spans="1:17" x14ac:dyDescent="0.25">
      <c r="B60" s="193"/>
      <c r="C60" s="194"/>
      <c r="D60" s="194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211"/>
    </row>
    <row r="61" spans="1:17" x14ac:dyDescent="0.25">
      <c r="B61" s="193"/>
      <c r="C61" s="194"/>
      <c r="D61" s="194"/>
      <c r="E61" s="195"/>
      <c r="F61" s="195"/>
      <c r="G61" s="195"/>
      <c r="H61" s="195"/>
      <c r="I61" s="195"/>
      <c r="J61" s="195"/>
      <c r="K61" s="195"/>
      <c r="L61" s="195"/>
      <c r="M61" s="195"/>
      <c r="N61" s="195"/>
      <c r="O61" s="195"/>
      <c r="P61" s="195"/>
      <c r="Q61" s="211"/>
    </row>
    <row r="62" spans="1:17" x14ac:dyDescent="0.25">
      <c r="B62" s="193"/>
      <c r="C62" s="194"/>
      <c r="D62" s="194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211"/>
    </row>
    <row r="63" spans="1:17" x14ac:dyDescent="0.25">
      <c r="B63" s="193"/>
      <c r="C63" s="194"/>
      <c r="D63" s="194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  <c r="P63" s="195"/>
      <c r="Q63" s="211"/>
    </row>
    <row r="64" spans="1:17" x14ac:dyDescent="0.25">
      <c r="B64" s="193"/>
      <c r="C64" s="194"/>
      <c r="D64" s="194"/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  <c r="P64" s="195"/>
      <c r="Q64" s="211"/>
    </row>
    <row r="65" spans="2:17" x14ac:dyDescent="0.25">
      <c r="B65" s="193"/>
      <c r="C65" s="194"/>
      <c r="D65" s="194"/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5"/>
      <c r="P65" s="195"/>
      <c r="Q65" s="211"/>
    </row>
    <row r="66" spans="2:17" x14ac:dyDescent="0.25">
      <c r="B66" s="193"/>
      <c r="C66" s="194"/>
      <c r="D66" s="194"/>
      <c r="E66" s="195"/>
      <c r="F66" s="195"/>
      <c r="G66" s="195"/>
      <c r="H66" s="195"/>
      <c r="I66" s="195"/>
      <c r="J66" s="195"/>
      <c r="K66" s="195"/>
      <c r="L66" s="195"/>
      <c r="M66" s="195"/>
      <c r="N66" s="195"/>
      <c r="O66" s="195"/>
      <c r="P66" s="195"/>
      <c r="Q66" s="211"/>
    </row>
    <row r="67" spans="2:17" x14ac:dyDescent="0.25">
      <c r="B67" s="193"/>
      <c r="C67" s="194"/>
      <c r="D67" s="194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211"/>
    </row>
    <row r="68" spans="2:17" x14ac:dyDescent="0.25">
      <c r="B68" s="193"/>
      <c r="C68" s="194"/>
      <c r="D68" s="194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211"/>
    </row>
    <row r="69" spans="2:17" x14ac:dyDescent="0.25">
      <c r="B69" s="193"/>
      <c r="C69" s="194"/>
      <c r="D69" s="194"/>
      <c r="E69" s="195"/>
      <c r="F69" s="195"/>
      <c r="G69" s="195"/>
      <c r="H69" s="195"/>
      <c r="I69" s="195"/>
      <c r="J69" s="195"/>
      <c r="K69" s="195"/>
      <c r="L69" s="195"/>
      <c r="M69" s="195"/>
      <c r="N69" s="195"/>
      <c r="O69" s="195"/>
      <c r="P69" s="195"/>
      <c r="Q69" s="211"/>
    </row>
    <row r="70" spans="2:17" x14ac:dyDescent="0.25">
      <c r="B70" s="200"/>
      <c r="C70" s="201"/>
      <c r="D70" s="201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13"/>
    </row>
  </sheetData>
  <sheetProtection algorithmName="SHA-512" hashValue="CBLWzaguqIjVR3Qa+k9SoYVV/B/NzHsyZTsL00MFXGnnIgYZ2SoiyEQ6g1QklDBe8yJhjN38z2omYL1vR9yqJA==" saltValue="WaAcnthU1B2td7YCbE6oMw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6" customFormat="1" ht="20.100000000000001" customHeight="1" x14ac:dyDescent="0.25">
      <c r="B2" s="118"/>
      <c r="C2" s="119" t="s">
        <v>106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</row>
    <row r="3" spans="1:17" s="121" customFormat="1" ht="24" customHeight="1" x14ac:dyDescent="0.25">
      <c r="B3" s="92"/>
      <c r="C3" s="101" t="s">
        <v>82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66" t="s">
        <v>0</v>
      </c>
      <c r="C5" s="167" t="s">
        <v>11</v>
      </c>
      <c r="D5" s="167" t="s">
        <v>7</v>
      </c>
      <c r="E5" s="167" t="s">
        <v>1</v>
      </c>
      <c r="F5" s="75" t="str">
        <f>IFERROR(INDEX(Calc!$I$7:$I$18,COLUMN(PY_Actual!F4)-COLUMN(PY_Actual!$E$4)),"")</f>
        <v>Jan 2021</v>
      </c>
      <c r="G5" s="75" t="str">
        <f>IFERROR(INDEX(Calc!$I$7:$I$18,COLUMN(PY_Actual!G4)-COLUMN(PY_Actual!$E$4)),"")</f>
        <v>Feb 2021</v>
      </c>
      <c r="H5" s="75" t="str">
        <f>IFERROR(INDEX(Calc!$I$7:$I$18,COLUMN(PY_Actual!H4)-COLUMN(PY_Actual!$E$4)),"")</f>
        <v>Mar 2021</v>
      </c>
      <c r="I5" s="75" t="str">
        <f>IFERROR(INDEX(Calc!$I$7:$I$18,COLUMN(PY_Actual!I4)-COLUMN(PY_Actual!$E$4)),"")</f>
        <v>Apr 2021</v>
      </c>
      <c r="J5" s="75" t="str">
        <f>IFERROR(INDEX(Calc!$I$7:$I$18,COLUMN(PY_Actual!J4)-COLUMN(PY_Actual!$E$4)),"")</f>
        <v>May 2021</v>
      </c>
      <c r="K5" s="75" t="str">
        <f>IFERROR(INDEX(Calc!$I$7:$I$18,COLUMN(PY_Actual!K4)-COLUMN(PY_Actual!$E$4)),"")</f>
        <v>Jun 2021</v>
      </c>
      <c r="L5" s="75" t="str">
        <f>IFERROR(INDEX(Calc!$I$7:$I$18,COLUMN(PY_Actual!L4)-COLUMN(PY_Actual!$E$4)),"")</f>
        <v>Jul 2021</v>
      </c>
      <c r="M5" s="75" t="str">
        <f>IFERROR(INDEX(Calc!$I$7:$I$18,COLUMN(PY_Actual!M4)-COLUMN(PY_Actual!$E$4)),"")</f>
        <v>Aug 2021</v>
      </c>
      <c r="N5" s="75" t="str">
        <f>IFERROR(INDEX(Calc!$I$7:$I$18,COLUMN(PY_Actual!N4)-COLUMN(PY_Actual!$E$4)),"")</f>
        <v>Sep 2021</v>
      </c>
      <c r="O5" s="75" t="str">
        <f>IFERROR(INDEX(Calc!$I$7:$I$18,COLUMN(PY_Actual!O4)-COLUMN(PY_Actual!$E$4)),"")</f>
        <v>Oct 2021</v>
      </c>
      <c r="P5" s="75" t="str">
        <f>IFERROR(INDEX(Calc!$I$7:$I$18,COLUMN(PY_Actual!P4)-COLUMN(PY_Actual!$E$4)),"")</f>
        <v>Nov 2021</v>
      </c>
      <c r="Q5" s="76" t="str">
        <f>IFERROR(INDEX(Calc!$I$7:$I$18,COLUMN(PY_Actual!Q4)-COLUMN(PY_Actual!$E$4)),"")</f>
        <v>Dec 2021</v>
      </c>
    </row>
    <row r="6" spans="1:17" x14ac:dyDescent="0.25">
      <c r="A6" s="3"/>
      <c r="B6" s="74">
        <f>IFERROR(IF(LEN(INDEX(Metrics!$B$6:$H$14,ROW($A6)-ROW($A$5),MATCH(B$5,Metrics!$B$5:$H$5,0)))=0,"",INDEX(Metrics!$B$6:$H$14,ROW($A6)-ROW($A$5),MATCH(B$5,Metrics!$B$5:$H$5,0))),"")</f>
        <v>101</v>
      </c>
      <c r="C6" s="175" t="str">
        <f>IFERROR(IF(LEN(INDEX(Metrics!$B$6:$H$14,ROW($A6)-ROW($A$5),MATCH(C$5,Metrics!$B$5:$H$5,0)))=0,"",INDEX(Metrics!$B$6:$H$14,ROW($A6)-ROW($A$5),MATCH(C$5,Metrics!$B$5:$H$5,0))),"")</f>
        <v>Profit Metrics</v>
      </c>
      <c r="D6" s="175" t="str">
        <f>IFERROR(IF(LEN(INDEX(Metrics!$B$6:$H$14,ROW($A6)-ROW($A$5),MATCH(D$5,Metrics!$B$5:$H$5,0)))=0,"",INDEX(Metrics!$B$6:$H$14,ROW($A6)-ROW($A$5),MATCH(D$5,Metrics!$B$5:$H$5,0))),"")</f>
        <v>Gross Profit</v>
      </c>
      <c r="E6" s="41" t="str">
        <f>IFERROR(IF(LEN(INDEX(Metrics!$B$6:$H$14,ROW($A6)-ROW($A$5),MATCH(E$5,Metrics!$B$5:$H$5,0)))=0,"",INDEX(Metrics!$B$6:$H$14,ROW($A6)-ROW($A$5),MATCH(E$5,Metrics!$B$5:$H$5,0))),"")</f>
        <v>USD</v>
      </c>
      <c r="F6" s="148">
        <v>66326.039999999994</v>
      </c>
      <c r="G6" s="148">
        <v>59427.6852</v>
      </c>
      <c r="H6" s="148">
        <v>52812.109349999999</v>
      </c>
      <c r="I6" s="148">
        <v>64380.476159999998</v>
      </c>
      <c r="J6" s="148">
        <v>66271.225090909094</v>
      </c>
      <c r="K6" s="148">
        <v>46885.475700000003</v>
      </c>
      <c r="L6" s="148"/>
      <c r="M6" s="148"/>
      <c r="N6" s="148"/>
      <c r="O6" s="148"/>
      <c r="P6" s="148"/>
      <c r="Q6" s="149"/>
    </row>
    <row r="7" spans="1:17" x14ac:dyDescent="0.25">
      <c r="A7" s="3"/>
      <c r="B7" s="69">
        <f>IFERROR(IF(LEN(INDEX(Metrics!$B$6:$H$14,ROW($A7)-ROW($A$5),MATCH(B$5,Metrics!$B$5:$H$5,0)))=0,"",INDEX(Metrics!$B$6:$H$14,ROW($A7)-ROW($A$5),MATCH(B$5,Metrics!$B$5:$H$5,0))),"")</f>
        <v>102</v>
      </c>
      <c r="C7" s="176" t="str">
        <f>IFERROR(IF(LEN(INDEX(Metrics!$B$6:$H$14,ROW($A7)-ROW($A$5),MATCH(C$5,Metrics!$B$5:$H$5,0)))=0,"",INDEX(Metrics!$B$6:$H$14,ROW($A7)-ROW($A$5),MATCH(C$5,Metrics!$B$5:$H$5,0))),"")</f>
        <v>Profit Metrics</v>
      </c>
      <c r="D7" s="176" t="str">
        <f>IFERROR(IF(LEN(INDEX(Metrics!$B$6:$H$14,ROW($A7)-ROW($A$5),MATCH(D$5,Metrics!$B$5:$H$5,0)))=0,"",INDEX(Metrics!$B$6:$H$14,ROW($A7)-ROW($A$5),MATCH(D$5,Metrics!$B$5:$H$5,0))),"")</f>
        <v>Gross Profit Margin</v>
      </c>
      <c r="E7" s="42" t="str">
        <f>IFERROR(IF(LEN(INDEX(Metrics!$B$6:$H$14,ROW($A7)-ROW($A$5),MATCH(E$5,Metrics!$B$5:$H$5,0)))=0,"",INDEX(Metrics!$B$6:$H$14,ROW($A7)-ROW($A$5),MATCH(E$5,Metrics!$B$5:$H$5,0))),"")</f>
        <v>%</v>
      </c>
      <c r="F7" s="45">
        <v>0.39462874630502404</v>
      </c>
      <c r="G7" s="45">
        <v>0.3700304992220928</v>
      </c>
      <c r="H7" s="45">
        <v>0.29752024812269762</v>
      </c>
      <c r="I7" s="45">
        <v>0.40086938694426633</v>
      </c>
      <c r="J7" s="45">
        <v>0.46588642594245822</v>
      </c>
      <c r="K7" s="45">
        <v>0.24188948381469313</v>
      </c>
      <c r="L7" s="45"/>
      <c r="M7" s="45"/>
      <c r="N7" s="45"/>
      <c r="O7" s="45"/>
      <c r="P7" s="45"/>
      <c r="Q7" s="71"/>
    </row>
    <row r="8" spans="1:17" x14ac:dyDescent="0.25">
      <c r="A8" s="3"/>
      <c r="B8" s="69">
        <f>IFERROR(IF(LEN(INDEX(Metrics!$B$6:$H$14,ROW($A8)-ROW($A$5),MATCH(B$5,Metrics!$B$5:$H$5,0)))=0,"",INDEX(Metrics!$B$6:$H$14,ROW($A8)-ROW($A$5),MATCH(B$5,Metrics!$B$5:$H$5,0))),"")</f>
        <v>103</v>
      </c>
      <c r="C8" s="176" t="str">
        <f>IFERROR(IF(LEN(INDEX(Metrics!$B$6:$H$14,ROW($A8)-ROW($A$5),MATCH(C$5,Metrics!$B$5:$H$5,0)))=0,"",INDEX(Metrics!$B$6:$H$14,ROW($A8)-ROW($A$5),MATCH(C$5,Metrics!$B$5:$H$5,0))),"")</f>
        <v>Profit Metrics</v>
      </c>
      <c r="D8" s="176" t="str">
        <f>IFERROR(IF(LEN(INDEX(Metrics!$B$6:$H$14,ROW($A8)-ROW($A$5),MATCH(D$5,Metrics!$B$5:$H$5,0)))=0,"",INDEX(Metrics!$B$6:$H$14,ROW($A8)-ROW($A$5),MATCH(D$5,Metrics!$B$5:$H$5,0))),"")</f>
        <v>Net Profit</v>
      </c>
      <c r="E8" s="42" t="str">
        <f>IFERROR(IF(LEN(INDEX(Metrics!$B$6:$H$14,ROW($A8)-ROW($A$5),MATCH(E$5,Metrics!$B$5:$H$5,0)))=0,"",INDEX(Metrics!$B$6:$H$14,ROW($A8)-ROW($A$5),MATCH(E$5,Metrics!$B$5:$H$5,0))),"")</f>
        <v>USD</v>
      </c>
      <c r="F8" s="46">
        <v>50569.920720000002</v>
      </c>
      <c r="G8" s="46">
        <v>41432.447939999998</v>
      </c>
      <c r="H8" s="46">
        <v>36716.990310000001</v>
      </c>
      <c r="I8" s="46">
        <v>40219.226308800011</v>
      </c>
      <c r="J8" s="46">
        <v>49418.381290909092</v>
      </c>
      <c r="K8" s="46">
        <v>32270.603131799999</v>
      </c>
      <c r="L8" s="46"/>
      <c r="M8" s="46"/>
      <c r="N8" s="46"/>
      <c r="O8" s="46"/>
      <c r="P8" s="46"/>
      <c r="Q8" s="72"/>
    </row>
    <row r="9" spans="1:17" x14ac:dyDescent="0.25">
      <c r="A9" s="3"/>
      <c r="B9" s="69">
        <f>IFERROR(IF(LEN(INDEX(Metrics!$B$6:$H$14,ROW($A9)-ROW($A$5),MATCH(B$5,Metrics!$B$5:$H$5,0)))=0,"",INDEX(Metrics!$B$6:$H$14,ROW($A9)-ROW($A$5),MATCH(B$5,Metrics!$B$5:$H$5,0))),"")</f>
        <v>104</v>
      </c>
      <c r="C9" s="176" t="str">
        <f>IFERROR(IF(LEN(INDEX(Metrics!$B$6:$H$14,ROW($A9)-ROW($A$5),MATCH(C$5,Metrics!$B$5:$H$5,0)))=0,"",INDEX(Metrics!$B$6:$H$14,ROW($A9)-ROW($A$5),MATCH(C$5,Metrics!$B$5:$H$5,0))),"")</f>
        <v>Profit Metrics</v>
      </c>
      <c r="D9" s="176" t="str">
        <f>IFERROR(IF(LEN(INDEX(Metrics!$B$6:$H$14,ROW($A9)-ROW($A$5),MATCH(D$5,Metrics!$B$5:$H$5,0)))=0,"",INDEX(Metrics!$B$6:$H$14,ROW($A9)-ROW($A$5),MATCH(D$5,Metrics!$B$5:$H$5,0))),"")</f>
        <v>Net Profit Margin</v>
      </c>
      <c r="E9" s="42" t="str">
        <f>IFERROR(IF(LEN(INDEX(Metrics!$B$6:$H$14,ROW($A9)-ROW($A$5),MATCH(E$5,Metrics!$B$5:$H$5,0)))=0,"",INDEX(Metrics!$B$6:$H$14,ROW($A9)-ROW($A$5),MATCH(E$5,Metrics!$B$5:$H$5,0))),"")</f>
        <v>%</v>
      </c>
      <c r="F9" s="45">
        <v>0.23347337920929803</v>
      </c>
      <c r="G9" s="45">
        <v>0.18950550735441571</v>
      </c>
      <c r="H9" s="45">
        <v>0.16930468014224251</v>
      </c>
      <c r="I9" s="45">
        <v>0.19611763853581035</v>
      </c>
      <c r="J9" s="45">
        <v>0.23516171976143133</v>
      </c>
      <c r="K9" s="45">
        <v>0.14441080217626626</v>
      </c>
      <c r="L9" s="45"/>
      <c r="M9" s="45"/>
      <c r="N9" s="45"/>
      <c r="O9" s="45"/>
      <c r="P9" s="45"/>
      <c r="Q9" s="71"/>
    </row>
    <row r="10" spans="1:17" x14ac:dyDescent="0.25">
      <c r="A10" s="3"/>
      <c r="B10" s="69">
        <f>IFERROR(IF(LEN(INDEX(Metrics!$B$6:$H$14,ROW($A10)-ROW($A$5),MATCH(B$5,Metrics!$B$5:$H$5,0)))=0,"",INDEX(Metrics!$B$6:$H$14,ROW($A10)-ROW($A$5),MATCH(B$5,Metrics!$B$5:$H$5,0))),"")</f>
        <v>105</v>
      </c>
      <c r="C10" s="176" t="str">
        <f>IFERROR(IF(LEN(INDEX(Metrics!$B$6:$H$14,ROW($A10)-ROW($A$5),MATCH(C$5,Metrics!$B$5:$H$5,0)))=0,"",INDEX(Metrics!$B$6:$H$14,ROW($A10)-ROW($A$5),MATCH(C$5,Metrics!$B$5:$H$5,0))),"")</f>
        <v>Profit Metrics</v>
      </c>
      <c r="D10" s="176" t="str">
        <f>IFERROR(IF(LEN(INDEX(Metrics!$B$6:$H$14,ROW($A10)-ROW($A$5),MATCH(D$5,Metrics!$B$5:$H$5,0)))=0,"",INDEX(Metrics!$B$6:$H$14,ROW($A10)-ROW($A$5),MATCH(D$5,Metrics!$B$5:$H$5,0))),"")</f>
        <v>EBIT</v>
      </c>
      <c r="E10" s="42" t="str">
        <f>IFERROR(IF(LEN(INDEX(Metrics!$B$6:$H$14,ROW($A10)-ROW($A$5),MATCH(E$5,Metrics!$B$5:$H$5,0)))=0,"",INDEX(Metrics!$B$6:$H$14,ROW($A10)-ROW($A$5),MATCH(E$5,Metrics!$B$5:$H$5,0))),"")</f>
        <v>USD</v>
      </c>
      <c r="F10" s="46">
        <v>39342.322364400003</v>
      </c>
      <c r="G10" s="46">
        <v>34608.280043999999</v>
      </c>
      <c r="H10" s="46">
        <v>26851.135013702999</v>
      </c>
      <c r="I10" s="46">
        <v>28555.650679248003</v>
      </c>
      <c r="J10" s="46">
        <v>35825.725468472723</v>
      </c>
      <c r="K10" s="46">
        <v>22449.256946333997</v>
      </c>
      <c r="L10" s="46"/>
      <c r="M10" s="46"/>
      <c r="N10" s="46"/>
      <c r="O10" s="46"/>
      <c r="P10" s="46"/>
      <c r="Q10" s="72"/>
    </row>
    <row r="11" spans="1:17" x14ac:dyDescent="0.25">
      <c r="A11" s="3"/>
      <c r="B11" s="69">
        <f>IFERROR(IF(LEN(INDEX(Metrics!$B$6:$H$14,ROW($A11)-ROW($A$5),MATCH(B$5,Metrics!$B$5:$H$5,0)))=0,"",INDEX(Metrics!$B$6:$H$14,ROW($A11)-ROW($A$5),MATCH(B$5,Metrics!$B$5:$H$5,0))),"")</f>
        <v>106</v>
      </c>
      <c r="C11" s="176" t="str">
        <f>IFERROR(IF(LEN(INDEX(Metrics!$B$6:$H$14,ROW($A11)-ROW($A$5),MATCH(C$5,Metrics!$B$5:$H$5,0)))=0,"",INDEX(Metrics!$B$6:$H$14,ROW($A11)-ROW($A$5),MATCH(C$5,Metrics!$B$5:$H$5,0))),"")</f>
        <v>Profit Metrics</v>
      </c>
      <c r="D11" s="176" t="str">
        <f>IFERROR(IF(LEN(INDEX(Metrics!$B$6:$H$14,ROW($A11)-ROW($A$5),MATCH(D$5,Metrics!$B$5:$H$5,0)))=0,"",INDEX(Metrics!$B$6:$H$14,ROW($A11)-ROW($A$5),MATCH(D$5,Metrics!$B$5:$H$5,0))),"")</f>
        <v>EBIT Margin</v>
      </c>
      <c r="E11" s="42" t="str">
        <f>IFERROR(IF(LEN(INDEX(Metrics!$B$6:$H$14,ROW($A11)-ROW($A$5),MATCH(E$5,Metrics!$B$5:$H$5,0)))=0,"",INDEX(Metrics!$B$6:$H$14,ROW($A11)-ROW($A$5),MATCH(E$5,Metrics!$B$5:$H$5,0))),"")</f>
        <v>%</v>
      </c>
      <c r="F11" s="45">
        <v>0.12609994491668852</v>
      </c>
      <c r="G11" s="45">
        <v>0.11425419251542383</v>
      </c>
      <c r="H11" s="45">
        <v>9.3150771074339681E-2</v>
      </c>
      <c r="I11" s="45">
        <v>0.10717011789154798</v>
      </c>
      <c r="J11" s="45">
        <v>0.13340724362065998</v>
      </c>
      <c r="K11" s="45">
        <v>9.4382774279488296E-2</v>
      </c>
      <c r="L11" s="47"/>
      <c r="M11" s="47"/>
      <c r="N11" s="47"/>
      <c r="O11" s="47"/>
      <c r="P11" s="47"/>
      <c r="Q11" s="73"/>
    </row>
    <row r="12" spans="1:17" x14ac:dyDescent="0.25">
      <c r="A12" s="3"/>
      <c r="B12" s="69">
        <f>IFERROR(IF(LEN(INDEX(Metrics!$B$6:$H$14,ROW($A12)-ROW($A$5),MATCH(B$5,Metrics!$B$5:$H$5,0)))=0,"",INDEX(Metrics!$B$6:$H$14,ROW($A12)-ROW($A$5),MATCH(B$5,Metrics!$B$5:$H$5,0))),"")</f>
        <v>107</v>
      </c>
      <c r="C12" s="176" t="str">
        <f>IFERROR(IF(LEN(INDEX(Metrics!$B$6:$H$14,ROW($A12)-ROW($A$5),MATCH(C$5,Metrics!$B$5:$H$5,0)))=0,"",INDEX(Metrics!$B$6:$H$14,ROW($A12)-ROW($A$5),MATCH(C$5,Metrics!$B$5:$H$5,0))),"")</f>
        <v>Profit Metrics</v>
      </c>
      <c r="D12" s="176" t="str">
        <f>IFERROR(IF(LEN(INDEX(Metrics!$B$6:$H$14,ROW($A12)-ROW($A$5),MATCH(D$5,Metrics!$B$5:$H$5,0)))=0,"",INDEX(Metrics!$B$6:$H$14,ROW($A12)-ROW($A$5),MATCH(D$5,Metrics!$B$5:$H$5,0))),"")</f>
        <v>Operating Expense Ratio</v>
      </c>
      <c r="E12" s="42" t="str">
        <f>IFERROR(IF(LEN(INDEX(Metrics!$B$6:$H$14,ROW($A12)-ROW($A$5),MATCH(E$5,Metrics!$B$5:$H$5,0)))=0,"",INDEX(Metrics!$B$6:$H$14,ROW($A12)-ROW($A$5),MATCH(E$5,Metrics!$B$5:$H$5,0))),"")</f>
        <v>%</v>
      </c>
      <c r="F12" s="45">
        <v>0.29685410562152198</v>
      </c>
      <c r="G12" s="45">
        <v>0.28133414698209652</v>
      </c>
      <c r="H12" s="45">
        <v>0.22589061985527367</v>
      </c>
      <c r="I12" s="45">
        <v>0.29808246743788686</v>
      </c>
      <c r="J12" s="45">
        <v>0.33323121175354087</v>
      </c>
      <c r="K12" s="45">
        <v>0.217080380842823</v>
      </c>
      <c r="L12" s="45"/>
      <c r="M12" s="45"/>
      <c r="N12" s="45"/>
      <c r="O12" s="45"/>
      <c r="P12" s="45"/>
      <c r="Q12" s="71"/>
    </row>
    <row r="13" spans="1:17" x14ac:dyDescent="0.25">
      <c r="A13" s="3"/>
      <c r="B13" s="69">
        <f>IFERROR(IF(LEN(INDEX(Metrics!$B$6:$H$14,ROW($A13)-ROW($A$5),MATCH(B$5,Metrics!$B$5:$H$5,0)))=0,"",INDEX(Metrics!$B$6:$H$14,ROW($A13)-ROW($A$5),MATCH(B$5,Metrics!$B$5:$H$5,0))),"")</f>
        <v>108</v>
      </c>
      <c r="C13" s="176" t="str">
        <f>IFERROR(IF(LEN(INDEX(Metrics!$B$6:$H$14,ROW($A13)-ROW($A$5),MATCH(C$5,Metrics!$B$5:$H$5,0)))=0,"",INDEX(Metrics!$B$6:$H$14,ROW($A13)-ROW($A$5),MATCH(C$5,Metrics!$B$5:$H$5,0))),"")</f>
        <v>Profit Metrics</v>
      </c>
      <c r="D13" s="176" t="str">
        <f>IFERROR(IF(LEN(INDEX(Metrics!$B$6:$H$14,ROW($A13)-ROW($A$5),MATCH(D$5,Metrics!$B$5:$H$5,0)))=0,"",INDEX(Metrics!$B$6:$H$14,ROW($A13)-ROW($A$5),MATCH(D$5,Metrics!$B$5:$H$5,0))),"")</f>
        <v/>
      </c>
      <c r="E13" s="42" t="str">
        <f>IFERROR(IF(LEN(INDEX(Metrics!$B$6:$H$14,ROW($A13)-ROW($A$5),MATCH(E$5,Metrics!$B$5:$H$5,0)))=0,"",INDEX(Metrics!$B$6:$H$14,ROW($A13)-ROW($A$5),MATCH(E$5,Metrics!$B$5:$H$5,0))),"")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70"/>
    </row>
    <row r="14" spans="1:17" x14ac:dyDescent="0.25">
      <c r="A14" s="3"/>
      <c r="B14" s="204">
        <f>IFERROR(IF(LEN(INDEX(Metrics!$B$6:$H$14,ROW($A14)-ROW($A$5),MATCH(B$5,Metrics!$B$5:$H$5,0)))=0,"",INDEX(Metrics!$B$6:$H$14,ROW($A14)-ROW($A$5),MATCH(B$5,Metrics!$B$5:$H$5,0))),"")</f>
        <v>109</v>
      </c>
      <c r="C14" s="205" t="str">
        <f>IFERROR(IF(LEN(INDEX(Metrics!$B$6:$H$14,ROW($A14)-ROW($A$5),MATCH(C$5,Metrics!$B$5:$H$5,0)))=0,"",INDEX(Metrics!$B$6:$H$14,ROW($A14)-ROW($A$5),MATCH(C$5,Metrics!$B$5:$H$5,0))),"")</f>
        <v>Profit Metrics</v>
      </c>
      <c r="D14" s="205" t="str">
        <f>IFERROR(IF(LEN(INDEX(Metrics!$B$6:$H$14,ROW($A14)-ROW($A$5),MATCH(D$5,Metrics!$B$5:$H$5,0)))=0,"",INDEX(Metrics!$B$6:$H$14,ROW($A14)-ROW($A$5),MATCH(D$5,Metrics!$B$5:$H$5,0))),"")</f>
        <v/>
      </c>
      <c r="E14" s="206" t="str">
        <f>IFERROR(IF(LEN(INDEX(Metrics!$B$6:$H$14,ROW($A14)-ROW($A$5),MATCH(E$5,Metrics!$B$5:$H$5,0)))=0,"",INDEX(Metrics!$B$6:$H$14,ROW($A14)-ROW($A$5),MATCH(E$5,Metrics!$B$5:$H$5,0))),"")</f>
        <v/>
      </c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8"/>
    </row>
    <row r="15" spans="1:17" x14ac:dyDescent="0.25">
      <c r="A15" s="3"/>
      <c r="B15" s="193">
        <v>201</v>
      </c>
      <c r="C15" s="194" t="s">
        <v>116</v>
      </c>
      <c r="D15" s="194" t="s">
        <v>117</v>
      </c>
      <c r="E15" s="195" t="s">
        <v>8</v>
      </c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211"/>
    </row>
    <row r="16" spans="1:17" x14ac:dyDescent="0.25">
      <c r="A16" s="3"/>
      <c r="B16" s="193">
        <v>202</v>
      </c>
      <c r="C16" s="194" t="s">
        <v>116</v>
      </c>
      <c r="D16" s="194" t="s">
        <v>119</v>
      </c>
      <c r="E16" s="195" t="s">
        <v>120</v>
      </c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211"/>
    </row>
    <row r="17" spans="1:17" x14ac:dyDescent="0.25">
      <c r="A17" s="3"/>
      <c r="B17" s="193">
        <v>203</v>
      </c>
      <c r="C17" s="194" t="s">
        <v>116</v>
      </c>
      <c r="D17" s="194" t="s">
        <v>122</v>
      </c>
      <c r="E17" s="195" t="s">
        <v>13</v>
      </c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211"/>
    </row>
    <row r="18" spans="1:17" x14ac:dyDescent="0.25">
      <c r="A18" s="3"/>
      <c r="B18" s="193">
        <v>204</v>
      </c>
      <c r="C18" s="194" t="s">
        <v>116</v>
      </c>
      <c r="D18" s="194" t="s">
        <v>124</v>
      </c>
      <c r="E18" s="195" t="s">
        <v>120</v>
      </c>
      <c r="F18" s="195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211"/>
    </row>
    <row r="19" spans="1:17" x14ac:dyDescent="0.25">
      <c r="A19" s="3"/>
      <c r="B19" s="193">
        <v>205</v>
      </c>
      <c r="C19" s="194" t="s">
        <v>116</v>
      </c>
      <c r="D19" s="194" t="s">
        <v>127</v>
      </c>
      <c r="E19" s="195" t="s">
        <v>127</v>
      </c>
      <c r="F19" s="195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211"/>
    </row>
    <row r="20" spans="1:17" x14ac:dyDescent="0.25">
      <c r="A20" s="3"/>
      <c r="B20" s="193">
        <v>206</v>
      </c>
      <c r="C20" s="194" t="s">
        <v>116</v>
      </c>
      <c r="D20" s="194" t="s">
        <v>127</v>
      </c>
      <c r="E20" s="195" t="s">
        <v>127</v>
      </c>
      <c r="F20" s="209"/>
      <c r="G20" s="209"/>
      <c r="H20" s="209"/>
      <c r="I20" s="209"/>
      <c r="J20" s="209"/>
      <c r="K20" s="209"/>
      <c r="L20" s="209"/>
      <c r="M20" s="209"/>
      <c r="N20" s="209"/>
      <c r="O20" s="209"/>
      <c r="P20" s="209"/>
      <c r="Q20" s="210"/>
    </row>
    <row r="21" spans="1:17" x14ac:dyDescent="0.25">
      <c r="A21" s="3"/>
      <c r="B21" s="193"/>
      <c r="C21" s="194"/>
      <c r="D21" s="194"/>
      <c r="E21" s="195"/>
      <c r="F21" s="209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10"/>
    </row>
    <row r="22" spans="1:17" x14ac:dyDescent="0.25">
      <c r="A22" s="3"/>
      <c r="B22" s="193"/>
      <c r="C22" s="194"/>
      <c r="D22" s="194"/>
      <c r="E22" s="195"/>
      <c r="F22" s="209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10"/>
    </row>
    <row r="23" spans="1:17" x14ac:dyDescent="0.25">
      <c r="A23" s="3"/>
      <c r="B23" s="193"/>
      <c r="C23" s="194"/>
      <c r="D23" s="194"/>
      <c r="E23" s="195"/>
      <c r="F23" s="209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10"/>
    </row>
    <row r="24" spans="1:17" x14ac:dyDescent="0.25">
      <c r="A24" s="3"/>
      <c r="B24" s="193"/>
      <c r="C24" s="194"/>
      <c r="D24" s="194"/>
      <c r="E24" s="195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10"/>
    </row>
    <row r="25" spans="1:17" x14ac:dyDescent="0.25">
      <c r="A25" s="3"/>
      <c r="B25" s="193"/>
      <c r="C25" s="194"/>
      <c r="D25" s="194"/>
      <c r="E25" s="195"/>
      <c r="F25" s="209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10"/>
    </row>
    <row r="26" spans="1:17" x14ac:dyDescent="0.2">
      <c r="A26" s="3"/>
      <c r="B26" s="193"/>
      <c r="C26" s="194"/>
      <c r="D26" s="194"/>
      <c r="E26" s="195"/>
      <c r="F26" s="212"/>
      <c r="G26" s="209"/>
      <c r="H26" s="209"/>
      <c r="I26" s="209"/>
      <c r="J26" s="209"/>
      <c r="K26" s="209"/>
      <c r="L26" s="212"/>
      <c r="M26" s="209"/>
      <c r="N26" s="209"/>
      <c r="O26" s="209"/>
      <c r="P26" s="209"/>
      <c r="Q26" s="210"/>
    </row>
    <row r="27" spans="1:17" x14ac:dyDescent="0.25">
      <c r="A27" s="3"/>
      <c r="B27" s="193"/>
      <c r="C27" s="194"/>
      <c r="D27" s="194"/>
      <c r="E27" s="195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10"/>
    </row>
    <row r="28" spans="1:17" x14ac:dyDescent="0.25">
      <c r="A28" s="3"/>
      <c r="B28" s="193"/>
      <c r="C28" s="194"/>
      <c r="D28" s="194"/>
      <c r="E28" s="195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10"/>
    </row>
    <row r="29" spans="1:17" x14ac:dyDescent="0.2">
      <c r="A29" s="3"/>
      <c r="B29" s="193"/>
      <c r="C29" s="194"/>
      <c r="D29" s="197"/>
      <c r="E29" s="198"/>
      <c r="F29" s="212"/>
      <c r="G29" s="209"/>
      <c r="H29" s="209"/>
      <c r="I29" s="209"/>
      <c r="J29" s="209"/>
      <c r="K29" s="209"/>
      <c r="L29" s="212"/>
      <c r="M29" s="209"/>
      <c r="N29" s="209"/>
      <c r="O29" s="209"/>
      <c r="P29" s="209"/>
      <c r="Q29" s="210"/>
    </row>
    <row r="30" spans="1:17" x14ac:dyDescent="0.25">
      <c r="A30" s="3"/>
      <c r="B30" s="193"/>
      <c r="C30" s="194"/>
      <c r="D30" s="194"/>
      <c r="E30" s="195"/>
      <c r="F30" s="195"/>
      <c r="G30" s="195"/>
      <c r="H30" s="195"/>
      <c r="I30" s="195"/>
      <c r="J30" s="195"/>
      <c r="K30" s="195"/>
      <c r="L30" s="209"/>
      <c r="M30" s="209"/>
      <c r="N30" s="209"/>
      <c r="O30" s="209"/>
      <c r="P30" s="209"/>
      <c r="Q30" s="210"/>
    </row>
    <row r="31" spans="1:17" x14ac:dyDescent="0.25">
      <c r="A31" s="3"/>
      <c r="B31" s="193"/>
      <c r="C31" s="194"/>
      <c r="D31" s="194"/>
      <c r="E31" s="195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10"/>
    </row>
    <row r="32" spans="1:17" x14ac:dyDescent="0.25">
      <c r="A32" s="3"/>
      <c r="B32" s="193"/>
      <c r="C32" s="194"/>
      <c r="D32" s="194"/>
      <c r="E32" s="195"/>
      <c r="F32" s="209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10"/>
    </row>
    <row r="33" spans="1:17" x14ac:dyDescent="0.25">
      <c r="A33" s="3"/>
      <c r="B33" s="193"/>
      <c r="C33" s="194"/>
      <c r="D33" s="194"/>
      <c r="E33" s="195"/>
      <c r="F33" s="209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10"/>
    </row>
    <row r="34" spans="1:17" x14ac:dyDescent="0.25">
      <c r="A34" s="3"/>
      <c r="B34" s="193"/>
      <c r="C34" s="194"/>
      <c r="D34" s="194"/>
      <c r="E34" s="195"/>
      <c r="F34" s="209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10"/>
    </row>
    <row r="35" spans="1:17" x14ac:dyDescent="0.25">
      <c r="A35" s="3"/>
      <c r="B35" s="193"/>
      <c r="C35" s="194"/>
      <c r="D35" s="194"/>
      <c r="E35" s="195"/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10"/>
    </row>
    <row r="36" spans="1:17" x14ac:dyDescent="0.2">
      <c r="A36" s="3"/>
      <c r="B36" s="193"/>
      <c r="C36" s="194"/>
      <c r="D36" s="194"/>
      <c r="E36" s="195"/>
      <c r="F36" s="212"/>
      <c r="G36" s="209"/>
      <c r="H36" s="209"/>
      <c r="I36" s="209"/>
      <c r="J36" s="209"/>
      <c r="K36" s="209"/>
      <c r="L36" s="212"/>
      <c r="M36" s="209"/>
      <c r="N36" s="209"/>
      <c r="O36" s="209"/>
      <c r="P36" s="209"/>
      <c r="Q36" s="210"/>
    </row>
    <row r="37" spans="1:17" x14ac:dyDescent="0.25">
      <c r="A37" s="3"/>
      <c r="B37" s="193"/>
      <c r="C37" s="194"/>
      <c r="D37" s="194"/>
      <c r="E37" s="195"/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10"/>
    </row>
    <row r="38" spans="1:17" x14ac:dyDescent="0.2">
      <c r="A38" s="3"/>
      <c r="B38" s="193"/>
      <c r="C38" s="194"/>
      <c r="D38" s="194"/>
      <c r="E38" s="195"/>
      <c r="F38" s="212"/>
      <c r="G38" s="209"/>
      <c r="H38" s="209"/>
      <c r="I38" s="209"/>
      <c r="J38" s="209"/>
      <c r="K38" s="209"/>
      <c r="L38" s="212"/>
      <c r="M38" s="209"/>
      <c r="N38" s="209"/>
      <c r="O38" s="209"/>
      <c r="P38" s="209"/>
      <c r="Q38" s="210"/>
    </row>
    <row r="39" spans="1:17" x14ac:dyDescent="0.25">
      <c r="A39" s="3"/>
      <c r="B39" s="193"/>
      <c r="C39" s="194"/>
      <c r="D39" s="194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211"/>
    </row>
    <row r="40" spans="1:17" x14ac:dyDescent="0.25">
      <c r="A40" s="3"/>
      <c r="B40" s="193"/>
      <c r="C40" s="194"/>
      <c r="D40" s="194"/>
      <c r="E40" s="195"/>
      <c r="F40" s="209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10"/>
    </row>
    <row r="41" spans="1:17" x14ac:dyDescent="0.25">
      <c r="A41" s="3"/>
      <c r="B41" s="193"/>
      <c r="C41" s="194"/>
      <c r="D41" s="194"/>
      <c r="E41" s="195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10"/>
    </row>
    <row r="42" spans="1:17" x14ac:dyDescent="0.25">
      <c r="A42" s="3"/>
      <c r="B42" s="193"/>
      <c r="C42" s="194"/>
      <c r="D42" s="194"/>
      <c r="E42" s="195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10"/>
    </row>
    <row r="43" spans="1:17" x14ac:dyDescent="0.25">
      <c r="A43" s="3"/>
      <c r="B43" s="193"/>
      <c r="C43" s="194"/>
      <c r="D43" s="194"/>
      <c r="E43" s="195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10"/>
    </row>
    <row r="44" spans="1:17" x14ac:dyDescent="0.25">
      <c r="A44" s="3"/>
      <c r="B44" s="193"/>
      <c r="C44" s="194"/>
      <c r="D44" s="194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211"/>
    </row>
    <row r="45" spans="1:17" x14ac:dyDescent="0.25">
      <c r="A45" s="3"/>
      <c r="B45" s="193"/>
      <c r="C45" s="194"/>
      <c r="D45" s="194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211"/>
    </row>
    <row r="46" spans="1:17" x14ac:dyDescent="0.25">
      <c r="A46" s="3"/>
      <c r="B46" s="193"/>
      <c r="C46" s="194"/>
      <c r="D46" s="194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211"/>
    </row>
    <row r="47" spans="1:17" x14ac:dyDescent="0.25">
      <c r="A47" s="3"/>
      <c r="B47" s="193"/>
      <c r="C47" s="194"/>
      <c r="D47" s="194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95"/>
      <c r="P47" s="195"/>
      <c r="Q47" s="211"/>
    </row>
    <row r="48" spans="1:17" x14ac:dyDescent="0.25">
      <c r="A48" s="3"/>
      <c r="B48" s="193"/>
      <c r="C48" s="194"/>
      <c r="D48" s="194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211"/>
    </row>
    <row r="49" spans="1:17" x14ac:dyDescent="0.25">
      <c r="A49" s="3"/>
      <c r="B49" s="193"/>
      <c r="C49" s="194"/>
      <c r="D49" s="194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211"/>
    </row>
    <row r="50" spans="1:17" x14ac:dyDescent="0.25">
      <c r="A50" s="3"/>
      <c r="B50" s="193"/>
      <c r="C50" s="194"/>
      <c r="D50" s="194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211"/>
    </row>
    <row r="51" spans="1:17" x14ac:dyDescent="0.25">
      <c r="A51" s="3"/>
      <c r="B51" s="193"/>
      <c r="C51" s="194"/>
      <c r="D51" s="194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211"/>
    </row>
    <row r="52" spans="1:17" x14ac:dyDescent="0.25">
      <c r="A52" s="3"/>
      <c r="B52" s="193"/>
      <c r="C52" s="194"/>
      <c r="D52" s="194"/>
      <c r="E52" s="195"/>
      <c r="F52" s="195"/>
      <c r="G52" s="195"/>
      <c r="H52" s="195"/>
      <c r="I52" s="195"/>
      <c r="J52" s="195"/>
      <c r="K52" s="195"/>
      <c r="L52" s="195"/>
      <c r="M52" s="195"/>
      <c r="N52" s="195"/>
      <c r="O52" s="195"/>
      <c r="P52" s="195"/>
      <c r="Q52" s="211"/>
    </row>
    <row r="53" spans="1:17" x14ac:dyDescent="0.25">
      <c r="A53" s="3"/>
      <c r="B53" s="193"/>
      <c r="C53" s="194"/>
      <c r="D53" s="194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211"/>
    </row>
    <row r="54" spans="1:17" x14ac:dyDescent="0.25">
      <c r="A54" s="3"/>
      <c r="B54" s="193"/>
      <c r="C54" s="194"/>
      <c r="D54" s="194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211"/>
    </row>
    <row r="55" spans="1:17" x14ac:dyDescent="0.25">
      <c r="A55" s="3"/>
      <c r="B55" s="193"/>
      <c r="C55" s="194"/>
      <c r="D55" s="194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211"/>
    </row>
    <row r="56" spans="1:17" x14ac:dyDescent="0.25">
      <c r="B56" s="193"/>
      <c r="C56" s="194"/>
      <c r="D56" s="194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5"/>
      <c r="P56" s="195"/>
      <c r="Q56" s="211"/>
    </row>
    <row r="57" spans="1:17" x14ac:dyDescent="0.25">
      <c r="B57" s="193"/>
      <c r="C57" s="194"/>
      <c r="D57" s="194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211"/>
    </row>
    <row r="58" spans="1:17" x14ac:dyDescent="0.25">
      <c r="B58" s="193"/>
      <c r="C58" s="194"/>
      <c r="D58" s="194"/>
      <c r="E58" s="195"/>
      <c r="F58" s="195"/>
      <c r="G58" s="195"/>
      <c r="H58" s="195"/>
      <c r="I58" s="195"/>
      <c r="J58" s="195"/>
      <c r="K58" s="195"/>
      <c r="L58" s="195"/>
      <c r="M58" s="195"/>
      <c r="N58" s="195"/>
      <c r="O58" s="195"/>
      <c r="P58" s="195"/>
      <c r="Q58" s="211"/>
    </row>
    <row r="59" spans="1:17" x14ac:dyDescent="0.25">
      <c r="B59" s="193"/>
      <c r="C59" s="194"/>
      <c r="D59" s="194"/>
      <c r="E59" s="195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211"/>
    </row>
    <row r="60" spans="1:17" x14ac:dyDescent="0.25">
      <c r="B60" s="193"/>
      <c r="C60" s="194"/>
      <c r="D60" s="194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211"/>
    </row>
    <row r="61" spans="1:17" x14ac:dyDescent="0.25">
      <c r="B61" s="193"/>
      <c r="C61" s="194"/>
      <c r="D61" s="194"/>
      <c r="E61" s="195"/>
      <c r="F61" s="195"/>
      <c r="G61" s="195"/>
      <c r="H61" s="195"/>
      <c r="I61" s="195"/>
      <c r="J61" s="195"/>
      <c r="K61" s="195"/>
      <c r="L61" s="195"/>
      <c r="M61" s="195"/>
      <c r="N61" s="195"/>
      <c r="O61" s="195"/>
      <c r="P61" s="195"/>
      <c r="Q61" s="211"/>
    </row>
    <row r="62" spans="1:17" x14ac:dyDescent="0.25">
      <c r="B62" s="193"/>
      <c r="C62" s="194"/>
      <c r="D62" s="194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211"/>
    </row>
    <row r="63" spans="1:17" x14ac:dyDescent="0.25">
      <c r="B63" s="193"/>
      <c r="C63" s="194"/>
      <c r="D63" s="194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  <c r="P63" s="195"/>
      <c r="Q63" s="211"/>
    </row>
    <row r="64" spans="1:17" x14ac:dyDescent="0.25">
      <c r="B64" s="193"/>
      <c r="C64" s="194"/>
      <c r="D64" s="194"/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  <c r="P64" s="195"/>
      <c r="Q64" s="211"/>
    </row>
    <row r="65" spans="2:17" x14ac:dyDescent="0.25">
      <c r="B65" s="193"/>
      <c r="C65" s="194"/>
      <c r="D65" s="194"/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5"/>
      <c r="P65" s="195"/>
      <c r="Q65" s="211"/>
    </row>
    <row r="66" spans="2:17" x14ac:dyDescent="0.25">
      <c r="B66" s="193"/>
      <c r="C66" s="194"/>
      <c r="D66" s="194"/>
      <c r="E66" s="195"/>
      <c r="F66" s="195"/>
      <c r="G66" s="195"/>
      <c r="H66" s="195"/>
      <c r="I66" s="195"/>
      <c r="J66" s="195"/>
      <c r="K66" s="195"/>
      <c r="L66" s="195"/>
      <c r="M66" s="195"/>
      <c r="N66" s="195"/>
      <c r="O66" s="195"/>
      <c r="P66" s="195"/>
      <c r="Q66" s="211"/>
    </row>
    <row r="67" spans="2:17" x14ac:dyDescent="0.25">
      <c r="B67" s="193"/>
      <c r="C67" s="194"/>
      <c r="D67" s="194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211"/>
    </row>
    <row r="68" spans="2:17" x14ac:dyDescent="0.25">
      <c r="B68" s="193"/>
      <c r="C68" s="194"/>
      <c r="D68" s="194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211"/>
    </row>
    <row r="69" spans="2:17" x14ac:dyDescent="0.25">
      <c r="B69" s="193"/>
      <c r="C69" s="194"/>
      <c r="D69" s="194"/>
      <c r="E69" s="195"/>
      <c r="F69" s="195"/>
      <c r="G69" s="195"/>
      <c r="H69" s="195"/>
      <c r="I69" s="195"/>
      <c r="J69" s="195"/>
      <c r="K69" s="195"/>
      <c r="L69" s="195"/>
      <c r="M69" s="195"/>
      <c r="N69" s="195"/>
      <c r="O69" s="195"/>
      <c r="P69" s="195"/>
      <c r="Q69" s="211"/>
    </row>
    <row r="70" spans="2:17" x14ac:dyDescent="0.25">
      <c r="B70" s="200"/>
      <c r="C70" s="201"/>
      <c r="D70" s="201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13"/>
    </row>
  </sheetData>
  <sheetProtection algorithmName="SHA-512" hashValue="am8Sgm/2ZjFrgSLkbgW13ru7FDjurmNPhHQipXi/Hx1gxP6nhnwIC4oHnA/8Ksa6ARp99UJUQjnCZpYy7jk9Gw==" saltValue="8PQto5SX5Oq9PsHKfLIqJA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6" customFormat="1" ht="20.100000000000001" customHeight="1" x14ac:dyDescent="0.25">
      <c r="B2" s="118"/>
      <c r="C2" s="119" t="s">
        <v>106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</row>
    <row r="3" spans="1:17" s="121" customFormat="1" ht="24" customHeight="1" x14ac:dyDescent="0.25">
      <c r="B3" s="92"/>
      <c r="C3" s="101" t="s">
        <v>83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77">
        <f>IFERROR(IF(LEN(INDEX(Metrics!$B$6:$E$14,ROW($A6)-ROW($A$5),MATCH(B$5,Metrics!$B$5:$E$5,0)))=0,"",INDEX(Metrics!$B$6:$E$14,ROW($A6)-ROW($A$5),MATCH(B$5,Metrics!$B$5:$E$5,0))),"")</f>
        <v>101</v>
      </c>
      <c r="C6" s="177" t="str">
        <f>IFERROR(IF(LEN(INDEX(Metrics!$B$6:$E$14,ROW($A6)-ROW($A$5),MATCH(C$5,Metrics!$B$5:$E$5,0)))=0,"",INDEX(Metrics!$B$6:$E$14,ROW($A6)-ROW($A$5),MATCH(C$5,Metrics!$B$5:$E$5,0))),"")</f>
        <v>Profit Metrics</v>
      </c>
      <c r="D6" s="177" t="str">
        <f>IFERROR(IF(LEN(INDEX(Metrics!$B$6:$E$14,ROW($A6)-ROW($A$5),MATCH(D$5,Metrics!$B$5:$E$5,0)))=0,"",INDEX(Metrics!$B$6:$E$14,ROW($A6)-ROW($A$5),MATCH(D$5,Metrics!$B$5:$E$5,0))),"")</f>
        <v>Gross Profit</v>
      </c>
      <c r="E6" s="78" t="str">
        <f>IFERROR(IF(LEN(INDEX(Metrics!$B$6:$E$14,ROW($A6)-ROW($A$5),MATCH(E$5,Metrics!$B$5:$E$5,0)))=0,"",INDEX(Metrics!$B$6:$E$14,ROW($A6)-ROW($A$5),MATCH(E$5,Metrics!$B$5:$E$5,0))),"")</f>
        <v>USD</v>
      </c>
      <c r="F6" s="145">
        <f>IFERROR(IF(INDEX(Metrics!$G$6:$G$14,MATCH(CY_Actual_Cumulative!$D6,Metrics!$D$6:$D$14,0))=Calc!$K$8,SUM(CY_Actual!$F6:F6),AVERAGE(CY_Actual!$F6:F6)),"")</f>
        <v>58500</v>
      </c>
      <c r="G6" s="145">
        <f>IFERROR(IF(INDEX(Metrics!$G$6:$G$14,MATCH(CY_Actual_Cumulative!$D6,Metrics!$D$6:$D$14,0))=Calc!$K$8,SUM(CY_Actual!$F6:G6),AVERAGE(CY_Actual!$F6:G6)),"")</f>
        <v>124500</v>
      </c>
      <c r="H6" s="145">
        <f>IFERROR(IF(INDEX(Metrics!$G$6:$G$14,MATCH(CY_Actual_Cumulative!$D6,Metrics!$D$6:$D$14,0))=Calc!$K$8,SUM(CY_Actual!$F6:H6),AVERAGE(CY_Actual!$F6:H6)),"")</f>
        <v>188500</v>
      </c>
      <c r="I6" s="145">
        <f>IFERROR(IF(INDEX(Metrics!$G$6:$G$14,MATCH(CY_Actual_Cumulative!$D6,Metrics!$D$6:$D$14,0))=Calc!$K$8,SUM(CY_Actual!$F6:I6),AVERAGE(CY_Actual!$F6:I6)),"")</f>
        <v>239500</v>
      </c>
      <c r="J6" s="145">
        <f>IFERROR(IF(INDEX(Metrics!$G$6:$G$14,MATCH(CY_Actual_Cumulative!$D6,Metrics!$D$6:$D$14,0))=Calc!$K$8,SUM(CY_Actual!$F6:J6),AVERAGE(CY_Actual!$F6:J6)),"")</f>
        <v>309500</v>
      </c>
      <c r="K6" s="145">
        <f>IFERROR(IF(INDEX(Metrics!$G$6:$G$14,MATCH(CY_Actual_Cumulative!$D6,Metrics!$D$6:$D$14,0))=Calc!$K$8,SUM(CY_Actual!$F6:K6),AVERAGE(CY_Actual!$F6:K6)),"")</f>
        <v>372200</v>
      </c>
      <c r="L6" s="146">
        <f>IFERROR(IF(INDEX(Metrics!$G$6:$G$14,MATCH(CY_Actual_Cumulative!$D6,Metrics!$D$6:$D$14,0))=Calc!$K$8,SUM(CY_Actual!$F6:L6),AVERAGE(CY_Actual!$F6:L6)),"")</f>
        <v>372200</v>
      </c>
      <c r="M6" s="146">
        <f>IFERROR(IF(INDEX(Metrics!$G$6:$G$14,MATCH(CY_Actual_Cumulative!$D6,Metrics!$D$6:$D$14,0))=Calc!$K$8,SUM(CY_Actual!$F6:M6),AVERAGE(CY_Actual!$F6:M6)),"")</f>
        <v>372200</v>
      </c>
      <c r="N6" s="146">
        <f>IFERROR(IF(INDEX(Metrics!$G$6:$G$14,MATCH(CY_Actual_Cumulative!$D6,Metrics!$D$6:$D$14,0))=Calc!$K$8,SUM(CY_Actual!$F6:N6),AVERAGE(CY_Actual!$F6:N6)),"")</f>
        <v>372200</v>
      </c>
      <c r="O6" s="146">
        <f>IFERROR(IF(INDEX(Metrics!$G$6:$G$14,MATCH(CY_Actual_Cumulative!$D6,Metrics!$D$6:$D$14,0))=Calc!$K$8,SUM(CY_Actual!$F6:O6),AVERAGE(CY_Actual!$F6:O6)),"")</f>
        <v>372200</v>
      </c>
      <c r="P6" s="146">
        <f>IFERROR(IF(INDEX(Metrics!$G$6:$G$14,MATCH(CY_Actual_Cumulative!$D6,Metrics!$D$6:$D$14,0))=Calc!$K$8,SUM(CY_Actual!$F6:P6),AVERAGE(CY_Actual!$F6:P6)),"")</f>
        <v>372200</v>
      </c>
      <c r="Q6" s="147">
        <f>IFERROR(IF(INDEX(Metrics!$G$6:$G$14,MATCH(CY_Actual_Cumulative!$D6,Metrics!$D$6:$D$14,0))=Calc!$K$8,SUM(CY_Actual!$F6:Q6),AVERAGE(CY_Actual!$F6:Q6)),"")</f>
        <v>372200</v>
      </c>
    </row>
    <row r="7" spans="1:17" x14ac:dyDescent="0.25">
      <c r="A7" s="3"/>
      <c r="B7" s="69">
        <f>IFERROR(IF(LEN(INDEX(Metrics!$B$6:$E$14,ROW($A7)-ROW($A$5),MATCH(B$5,Metrics!$B$5:$E$5,0)))=0,"",INDEX(Metrics!$B$6:$E$14,ROW($A7)-ROW($A$5),MATCH(B$5,Metrics!$B$5:$E$5,0))),"")</f>
        <v>102</v>
      </c>
      <c r="C7" s="176" t="str">
        <f>IFERROR(IF(LEN(INDEX(Metrics!$B$6:$E$14,ROW($A7)-ROW($A$5),MATCH(C$5,Metrics!$B$5:$E$5,0)))=0,"",INDEX(Metrics!$B$6:$E$14,ROW($A7)-ROW($A$5),MATCH(C$5,Metrics!$B$5:$E$5,0))),"")</f>
        <v>Profit Metrics</v>
      </c>
      <c r="D7" s="176" t="str">
        <f>IFERROR(IF(LEN(INDEX(Metrics!$B$6:$E$14,ROW($A7)-ROW($A$5),MATCH(D$5,Metrics!$B$5:$E$5,0)))=0,"",INDEX(Metrics!$B$6:$E$14,ROW($A7)-ROW($A$5),MATCH(D$5,Metrics!$B$5:$E$5,0))),"")</f>
        <v>Gross Profit Margin</v>
      </c>
      <c r="E7" s="42" t="str">
        <f>IFERROR(IF(LEN(INDEX(Metrics!$B$6:$E$14,ROW($A7)-ROW($A$5),MATCH(E$5,Metrics!$B$5:$E$5,0)))=0,"",INDEX(Metrics!$B$6:$E$14,ROW($A7)-ROW($A$5),MATCH(E$5,Metrics!$B$5:$E$5,0))),"")</f>
        <v>%</v>
      </c>
      <c r="F7" s="48">
        <f>IFERROR(IF(INDEX(Metrics!$G$6:$G$14,MATCH(CY_Actual_Cumulative!$D7,Metrics!$D$6:$D$14,0))=Calc!$K$8,SUM(CY_Actual!$F7:F7),AVERAGE(CY_Actual!$F7:F7)),"")</f>
        <v>0.39200000000000002</v>
      </c>
      <c r="G7" s="48">
        <f>IFERROR(IF(INDEX(Metrics!$G$6:$G$14,MATCH(CY_Actual_Cumulative!$D7,Metrics!$D$6:$D$14,0))=Calc!$K$8,SUM(CY_Actual!$F7:G7),AVERAGE(CY_Actual!$F7:G7)),"")</f>
        <v>0.39200000000000002</v>
      </c>
      <c r="H7" s="48">
        <f>IFERROR(IF(INDEX(Metrics!$G$6:$G$14,MATCH(CY_Actual_Cumulative!$D7,Metrics!$D$6:$D$14,0))=Calc!$K$8,SUM(CY_Actual!$F7:H7),AVERAGE(CY_Actual!$F7:H7)),"")</f>
        <v>0.38677333333333336</v>
      </c>
      <c r="I7" s="48">
        <f>IFERROR(IF(INDEX(Metrics!$G$6:$G$14,MATCH(CY_Actual_Cumulative!$D7,Metrics!$D$6:$D$14,0))=Calc!$K$8,SUM(CY_Actual!$F7:I7),AVERAGE(CY_Actual!$F7:I7)),"")</f>
        <v>0.3869824</v>
      </c>
      <c r="J7" s="48">
        <f>IFERROR(IF(INDEX(Metrics!$G$6:$G$14,MATCH(CY_Actual_Cumulative!$D7,Metrics!$D$6:$D$14,0))=Calc!$K$8,SUM(CY_Actual!$F7:J7),AVERAGE(CY_Actual!$F7:J7)),"")</f>
        <v>0.38323174400000004</v>
      </c>
      <c r="K7" s="48">
        <f>IFERROR(IF(INDEX(Metrics!$G$6:$G$14,MATCH(CY_Actual_Cumulative!$D7,Metrics!$D$6:$D$14,0))=Calc!$K$8,SUM(CY_Actual!$F7:K7),AVERAGE(CY_Actual!$F7:K7)),"")</f>
        <v>0.38625474346666672</v>
      </c>
      <c r="L7" s="49">
        <f>IFERROR(IF(INDEX(Metrics!$G$6:$G$14,MATCH(CY_Actual_Cumulative!$D7,Metrics!$D$6:$D$14,0))=Calc!$K$8,SUM(CY_Actual!$F7:L7),AVERAGE(CY_Actual!$F7:L7)),"")</f>
        <v>0.38625474346666672</v>
      </c>
      <c r="M7" s="49">
        <f>IFERROR(IF(INDEX(Metrics!$G$6:$G$14,MATCH(CY_Actual_Cumulative!$D7,Metrics!$D$6:$D$14,0))=Calc!$K$8,SUM(CY_Actual!$F7:M7),AVERAGE(CY_Actual!$F7:M7)),"")</f>
        <v>0.38625474346666672</v>
      </c>
      <c r="N7" s="49">
        <f>IFERROR(IF(INDEX(Metrics!$G$6:$G$14,MATCH(CY_Actual_Cumulative!$D7,Metrics!$D$6:$D$14,0))=Calc!$K$8,SUM(CY_Actual!$F7:N7),AVERAGE(CY_Actual!$F7:N7)),"")</f>
        <v>0.38625474346666672</v>
      </c>
      <c r="O7" s="49">
        <f>IFERROR(IF(INDEX(Metrics!$G$6:$G$14,MATCH(CY_Actual_Cumulative!$D7,Metrics!$D$6:$D$14,0))=Calc!$K$8,SUM(CY_Actual!$F7:O7),AVERAGE(CY_Actual!$F7:O7)),"")</f>
        <v>0.38625474346666672</v>
      </c>
      <c r="P7" s="49">
        <f>IFERROR(IF(INDEX(Metrics!$G$6:$G$14,MATCH(CY_Actual_Cumulative!$D7,Metrics!$D$6:$D$14,0))=Calc!$K$8,SUM(CY_Actual!$F7:P7),AVERAGE(CY_Actual!$F7:P7)),"")</f>
        <v>0.38625474346666672</v>
      </c>
      <c r="Q7" s="79">
        <f>IFERROR(IF(INDEX(Metrics!$G$6:$G$14,MATCH(CY_Actual_Cumulative!$D7,Metrics!$D$6:$D$14,0))=Calc!$K$8,SUM(CY_Actual!$F7:Q7),AVERAGE(CY_Actual!$F7:Q7)),"")</f>
        <v>0.38625474346666672</v>
      </c>
    </row>
    <row r="8" spans="1:17" x14ac:dyDescent="0.25">
      <c r="A8" s="3"/>
      <c r="B8" s="69">
        <f>IFERROR(IF(LEN(INDEX(Metrics!$B$6:$E$14,ROW($A8)-ROW($A$5),MATCH(B$5,Metrics!$B$5:$E$5,0)))=0,"",INDEX(Metrics!$B$6:$E$14,ROW($A8)-ROW($A$5),MATCH(B$5,Metrics!$B$5:$E$5,0))),"")</f>
        <v>103</v>
      </c>
      <c r="C8" s="176" t="str">
        <f>IFERROR(IF(LEN(INDEX(Metrics!$B$6:$E$14,ROW($A8)-ROW($A$5),MATCH(C$5,Metrics!$B$5:$E$5,0)))=0,"",INDEX(Metrics!$B$6:$E$14,ROW($A8)-ROW($A$5),MATCH(C$5,Metrics!$B$5:$E$5,0))),"")</f>
        <v>Profit Metrics</v>
      </c>
      <c r="D8" s="176" t="str">
        <f>IFERROR(IF(LEN(INDEX(Metrics!$B$6:$E$14,ROW($A8)-ROW($A$5),MATCH(D$5,Metrics!$B$5:$E$5,0)))=0,"",INDEX(Metrics!$B$6:$E$14,ROW($A8)-ROW($A$5),MATCH(D$5,Metrics!$B$5:$E$5,0))),"")</f>
        <v>Net Profit</v>
      </c>
      <c r="E8" s="42" t="str">
        <f>IFERROR(IF(LEN(INDEX(Metrics!$B$6:$E$14,ROW($A8)-ROW($A$5),MATCH(E$5,Metrics!$B$5:$E$5,0)))=0,"",INDEX(Metrics!$B$6:$E$14,ROW($A8)-ROW($A$5),MATCH(E$5,Metrics!$B$5:$E$5,0))),"")</f>
        <v>USD</v>
      </c>
      <c r="F8" s="50">
        <f>IFERROR(IF(INDEX(Metrics!$G$6:$G$14,MATCH(CY_Actual_Cumulative!$D8,Metrics!$D$6:$D$14,0))=Calc!$K$8,SUM(CY_Actual!$F8:F8),AVERAGE(CY_Actual!$F8:F8)),"")</f>
        <v>42705</v>
      </c>
      <c r="G8" s="50">
        <f>IFERROR(IF(INDEX(Metrics!$G$6:$G$14,MATCH(CY_Actual_Cumulative!$D8,Metrics!$D$6:$D$14,0))=Calc!$K$8,SUM(CY_Actual!$F8:G8),AVERAGE(CY_Actual!$F8:G8)),"")</f>
        <v>90885</v>
      </c>
      <c r="H8" s="50">
        <f>IFERROR(IF(INDEX(Metrics!$G$6:$G$14,MATCH(CY_Actual_Cumulative!$D8,Metrics!$D$6:$D$14,0))=Calc!$K$8,SUM(CY_Actual!$F8:H8),AVERAGE(CY_Actual!$F8:H8)),"")</f>
        <v>137605</v>
      </c>
      <c r="I8" s="50">
        <f>IFERROR(IF(INDEX(Metrics!$G$6:$G$14,MATCH(CY_Actual_Cumulative!$D8,Metrics!$D$6:$D$14,0))=Calc!$K$8,SUM(CY_Actual!$F8:I8),AVERAGE(CY_Actual!$F8:I8)),"")</f>
        <v>174835</v>
      </c>
      <c r="J8" s="50">
        <f>IFERROR(IF(INDEX(Metrics!$G$6:$G$14,MATCH(CY_Actual_Cumulative!$D8,Metrics!$D$6:$D$14,0))=Calc!$K$8,SUM(CY_Actual!$F8:J8),AVERAGE(CY_Actual!$F8:J8)),"")</f>
        <v>225935</v>
      </c>
      <c r="K8" s="50">
        <f>IFERROR(IF(INDEX(Metrics!$G$6:$G$14,MATCH(CY_Actual_Cumulative!$D8,Metrics!$D$6:$D$14,0))=Calc!$K$8,SUM(CY_Actual!$F8:K8),AVERAGE(CY_Actual!$F8:K8)),"")</f>
        <v>271706</v>
      </c>
      <c r="L8" s="52">
        <f>IFERROR(IF(INDEX(Metrics!$G$6:$G$14,MATCH(CY_Actual_Cumulative!$D8,Metrics!$D$6:$D$14,0))=Calc!$K$8,SUM(CY_Actual!$F8:L8),AVERAGE(CY_Actual!$F8:L8)),"")</f>
        <v>271706</v>
      </c>
      <c r="M8" s="52">
        <f>IFERROR(IF(INDEX(Metrics!$G$6:$G$14,MATCH(CY_Actual_Cumulative!$D8,Metrics!$D$6:$D$14,0))=Calc!$K$8,SUM(CY_Actual!$F8:M8),AVERAGE(CY_Actual!$F8:M8)),"")</f>
        <v>271706</v>
      </c>
      <c r="N8" s="52">
        <f>IFERROR(IF(INDEX(Metrics!$G$6:$G$14,MATCH(CY_Actual_Cumulative!$D8,Metrics!$D$6:$D$14,0))=Calc!$K$8,SUM(CY_Actual!$F8:N8),AVERAGE(CY_Actual!$F8:N8)),"")</f>
        <v>271706</v>
      </c>
      <c r="O8" s="52">
        <f>IFERROR(IF(INDEX(Metrics!$G$6:$G$14,MATCH(CY_Actual_Cumulative!$D8,Metrics!$D$6:$D$14,0))=Calc!$K$8,SUM(CY_Actual!$F8:O8),AVERAGE(CY_Actual!$F8:O8)),"")</f>
        <v>271706</v>
      </c>
      <c r="P8" s="52">
        <f>IFERROR(IF(INDEX(Metrics!$G$6:$G$14,MATCH(CY_Actual_Cumulative!$D8,Metrics!$D$6:$D$14,0))=Calc!$K$8,SUM(CY_Actual!$F8:P8),AVERAGE(CY_Actual!$F8:P8)),"")</f>
        <v>271706</v>
      </c>
      <c r="Q8" s="81">
        <f>IFERROR(IF(INDEX(Metrics!$G$6:$G$14,MATCH(CY_Actual_Cumulative!$D8,Metrics!$D$6:$D$14,0))=Calc!$K$8,SUM(CY_Actual!$F8:Q8),AVERAGE(CY_Actual!$F8:Q8)),"")</f>
        <v>271706</v>
      </c>
    </row>
    <row r="9" spans="1:17" x14ac:dyDescent="0.25">
      <c r="A9" s="3"/>
      <c r="B9" s="69">
        <f>IFERROR(IF(LEN(INDEX(Metrics!$B$6:$E$14,ROW($A9)-ROW($A$5),MATCH(B$5,Metrics!$B$5:$E$5,0)))=0,"",INDEX(Metrics!$B$6:$E$14,ROW($A9)-ROW($A$5),MATCH(B$5,Metrics!$B$5:$E$5,0))),"")</f>
        <v>104</v>
      </c>
      <c r="C9" s="176" t="str">
        <f>IFERROR(IF(LEN(INDEX(Metrics!$B$6:$E$14,ROW($A9)-ROW($A$5),MATCH(C$5,Metrics!$B$5:$E$5,0)))=0,"",INDEX(Metrics!$B$6:$E$14,ROW($A9)-ROW($A$5),MATCH(C$5,Metrics!$B$5:$E$5,0))),"")</f>
        <v>Profit Metrics</v>
      </c>
      <c r="D9" s="176" t="str">
        <f>IFERROR(IF(LEN(INDEX(Metrics!$B$6:$E$14,ROW($A9)-ROW($A$5),MATCH(D$5,Metrics!$B$5:$E$5,0)))=0,"",INDEX(Metrics!$B$6:$E$14,ROW($A9)-ROW($A$5),MATCH(D$5,Metrics!$B$5:$E$5,0))),"")</f>
        <v>Net Profit Margin</v>
      </c>
      <c r="E9" s="42" t="str">
        <f>IFERROR(IF(LEN(INDEX(Metrics!$B$6:$E$14,ROW($A9)-ROW($A$5),MATCH(E$5,Metrics!$B$5:$E$5,0)))=0,"",INDEX(Metrics!$B$6:$E$14,ROW($A9)-ROW($A$5),MATCH(E$5,Metrics!$B$5:$E$5,0))),"")</f>
        <v>%</v>
      </c>
      <c r="F9" s="48">
        <f>IFERROR(IF(INDEX(Metrics!$G$6:$G$14,MATCH(CY_Actual_Cumulative!$D9,Metrics!$D$6:$D$14,0))=Calc!$K$8,SUM(CY_Actual!$F9:F9),AVERAGE(CY_Actual!$F9:F9)),"")</f>
        <v>0.20776000000000003</v>
      </c>
      <c r="G9" s="48">
        <f>IFERROR(IF(INDEX(Metrics!$G$6:$G$14,MATCH(CY_Actual_Cumulative!$D9,Metrics!$D$6:$D$14,0))=Calc!$K$8,SUM(CY_Actual!$F9:G9),AVERAGE(CY_Actual!$F9:G9)),"")</f>
        <v>0.20776000000000003</v>
      </c>
      <c r="H9" s="48">
        <f>IFERROR(IF(INDEX(Metrics!$G$6:$G$14,MATCH(CY_Actual_Cumulative!$D9,Metrics!$D$6:$D$14,0))=Calc!$K$8,SUM(CY_Actual!$F9:H9),AVERAGE(CY_Actual!$F9:H9)),"")</f>
        <v>0.20498986666666671</v>
      </c>
      <c r="I9" s="48">
        <f>IFERROR(IF(INDEX(Metrics!$G$6:$G$14,MATCH(CY_Actual_Cumulative!$D9,Metrics!$D$6:$D$14,0))=Calc!$K$8,SUM(CY_Actual!$F9:I9),AVERAGE(CY_Actual!$F9:I9)),"")</f>
        <v>0.20510067200000004</v>
      </c>
      <c r="J9" s="48">
        <f>IFERROR(IF(INDEX(Metrics!$G$6:$G$14,MATCH(CY_Actual_Cumulative!$D9,Metrics!$D$6:$D$14,0))=Calc!$K$8,SUM(CY_Actual!$F9:J9),AVERAGE(CY_Actual!$F9:J9)),"")</f>
        <v>0.20311282432000005</v>
      </c>
      <c r="K9" s="48">
        <f>IFERROR(IF(INDEX(Metrics!$G$6:$G$14,MATCH(CY_Actual_Cumulative!$D9,Metrics!$D$6:$D$14,0))=Calc!$K$8,SUM(CY_Actual!$F9:K9),AVERAGE(CY_Actual!$F9:K9)),"")</f>
        <v>0.20471501403733339</v>
      </c>
      <c r="L9" s="48">
        <f>IFERROR(IF(INDEX(Metrics!$G$6:$G$14,MATCH(CY_Actual_Cumulative!$D9,Metrics!$D$6:$D$14,0))=Calc!$K$8,SUM(CY_Actual!$F9:L9),AVERAGE(CY_Actual!$F9:L9)),"")</f>
        <v>0.20471501403733339</v>
      </c>
      <c r="M9" s="48">
        <f>IFERROR(IF(INDEX(Metrics!$G$6:$G$14,MATCH(CY_Actual_Cumulative!$D9,Metrics!$D$6:$D$14,0))=Calc!$K$8,SUM(CY_Actual!$F9:M9),AVERAGE(CY_Actual!$F9:M9)),"")</f>
        <v>0.20471501403733339</v>
      </c>
      <c r="N9" s="48">
        <f>IFERROR(IF(INDEX(Metrics!$G$6:$G$14,MATCH(CY_Actual_Cumulative!$D9,Metrics!$D$6:$D$14,0))=Calc!$K$8,SUM(CY_Actual!$F9:N9),AVERAGE(CY_Actual!$F9:N9)),"")</f>
        <v>0.20471501403733339</v>
      </c>
      <c r="O9" s="48">
        <f>IFERROR(IF(INDEX(Metrics!$G$6:$G$14,MATCH(CY_Actual_Cumulative!$D9,Metrics!$D$6:$D$14,0))=Calc!$K$8,SUM(CY_Actual!$F9:O9),AVERAGE(CY_Actual!$F9:O9)),"")</f>
        <v>0.20471501403733339</v>
      </c>
      <c r="P9" s="48">
        <f>IFERROR(IF(INDEX(Metrics!$G$6:$G$14,MATCH(CY_Actual_Cumulative!$D9,Metrics!$D$6:$D$14,0))=Calc!$K$8,SUM(CY_Actual!$F9:P9),AVERAGE(CY_Actual!$F9:P9)),"")</f>
        <v>0.20471501403733339</v>
      </c>
      <c r="Q9" s="82">
        <f>IFERROR(IF(INDEX(Metrics!$G$6:$G$14,MATCH(CY_Actual_Cumulative!$D9,Metrics!$D$6:$D$14,0))=Calc!$K$8,SUM(CY_Actual!$F9:Q9),AVERAGE(CY_Actual!$F9:Q9)),"")</f>
        <v>0.20471501403733339</v>
      </c>
    </row>
    <row r="10" spans="1:17" x14ac:dyDescent="0.25">
      <c r="A10" s="3"/>
      <c r="B10" s="69">
        <f>IFERROR(IF(LEN(INDEX(Metrics!$B$6:$E$14,ROW($A10)-ROW($A$5),MATCH(B$5,Metrics!$B$5:$E$5,0)))=0,"",INDEX(Metrics!$B$6:$E$14,ROW($A10)-ROW($A$5),MATCH(B$5,Metrics!$B$5:$E$5,0))),"")</f>
        <v>105</v>
      </c>
      <c r="C10" s="176" t="str">
        <f>IFERROR(IF(LEN(INDEX(Metrics!$B$6:$E$14,ROW($A10)-ROW($A$5),MATCH(C$5,Metrics!$B$5:$E$5,0)))=0,"",INDEX(Metrics!$B$6:$E$14,ROW($A10)-ROW($A$5),MATCH(C$5,Metrics!$B$5:$E$5,0))),"")</f>
        <v>Profit Metrics</v>
      </c>
      <c r="D10" s="176" t="str">
        <f>IFERROR(IF(LEN(INDEX(Metrics!$B$6:$E$14,ROW($A10)-ROW($A$5),MATCH(D$5,Metrics!$B$5:$E$5,0)))=0,"",INDEX(Metrics!$B$6:$E$14,ROW($A10)-ROW($A$5),MATCH(D$5,Metrics!$B$5:$E$5,0))),"")</f>
        <v>EBIT</v>
      </c>
      <c r="E10" s="42" t="str">
        <f>IFERROR(IF(LEN(INDEX(Metrics!$B$6:$E$14,ROW($A10)-ROW($A$5),MATCH(E$5,Metrics!$B$5:$E$5,0)))=0,"",INDEX(Metrics!$B$6:$E$14,ROW($A10)-ROW($A$5),MATCH(E$5,Metrics!$B$5:$E$5,0))),"")</f>
        <v>USD</v>
      </c>
      <c r="F10" s="50">
        <f>IFERROR(IF(INDEX(Metrics!$G$6:$G$14,MATCH(CY_Actual_Cumulative!$D10,Metrics!$D$6:$D$14,0))=Calc!$K$8,SUM(CY_Actual!$F10:F10),AVERAGE(CY_Actual!$F10:F10)),"")</f>
        <v>30320.55</v>
      </c>
      <c r="G10" s="50">
        <f>IFERROR(IF(INDEX(Metrics!$G$6:$G$14,MATCH(CY_Actual_Cumulative!$D10,Metrics!$D$6:$D$14,0))=Calc!$K$8,SUM(CY_Actual!$F10:G10),AVERAGE(CY_Actual!$F10:G10)),"")</f>
        <v>64528.349999999991</v>
      </c>
      <c r="H10" s="50">
        <f>IFERROR(IF(INDEX(Metrics!$G$6:$G$14,MATCH(CY_Actual_Cumulative!$D10,Metrics!$D$6:$D$14,0))=Calc!$K$8,SUM(CY_Actual!$F10:H10),AVERAGE(CY_Actual!$F10:H10)),"")</f>
        <v>97699.549999999988</v>
      </c>
      <c r="I10" s="50">
        <f>IFERROR(IF(INDEX(Metrics!$G$6:$G$14,MATCH(CY_Actual_Cumulative!$D10,Metrics!$D$6:$D$14,0))=Calc!$K$8,SUM(CY_Actual!$F10:I10),AVERAGE(CY_Actual!$F10:I10)),"")</f>
        <v>124132.84999999999</v>
      </c>
      <c r="J10" s="50">
        <f>IFERROR(IF(INDEX(Metrics!$G$6:$G$14,MATCH(CY_Actual_Cumulative!$D10,Metrics!$D$6:$D$14,0))=Calc!$K$8,SUM(CY_Actual!$F10:J10),AVERAGE(CY_Actual!$F10:J10)),"")</f>
        <v>160413.84999999998</v>
      </c>
      <c r="K10" s="50">
        <f>IFERROR(IF(INDEX(Metrics!$G$6:$G$14,MATCH(CY_Actual_Cumulative!$D10,Metrics!$D$6:$D$14,0))=Calc!$K$8,SUM(CY_Actual!$F10:K10),AVERAGE(CY_Actual!$F10:K10)),"")</f>
        <v>192911.25999999998</v>
      </c>
      <c r="L10" s="52">
        <f>IFERROR(IF(INDEX(Metrics!$G$6:$G$14,MATCH(CY_Actual_Cumulative!$D10,Metrics!$D$6:$D$14,0))=Calc!$K$8,SUM(CY_Actual!$F10:L10),AVERAGE(CY_Actual!$F10:L10)),"")</f>
        <v>192911.25999999998</v>
      </c>
      <c r="M10" s="52">
        <f>IFERROR(IF(INDEX(Metrics!$G$6:$G$14,MATCH(CY_Actual_Cumulative!$D10,Metrics!$D$6:$D$14,0))=Calc!$K$8,SUM(CY_Actual!$F10:M10),AVERAGE(CY_Actual!$F10:M10)),"")</f>
        <v>192911.25999999998</v>
      </c>
      <c r="N10" s="52">
        <f>IFERROR(IF(INDEX(Metrics!$G$6:$G$14,MATCH(CY_Actual_Cumulative!$D10,Metrics!$D$6:$D$14,0))=Calc!$K$8,SUM(CY_Actual!$F10:N10),AVERAGE(CY_Actual!$F10:N10)),"")</f>
        <v>192911.25999999998</v>
      </c>
      <c r="O10" s="52">
        <f>IFERROR(IF(INDEX(Metrics!$G$6:$G$14,MATCH(CY_Actual_Cumulative!$D10,Metrics!$D$6:$D$14,0))=Calc!$K$8,SUM(CY_Actual!$F10:O10),AVERAGE(CY_Actual!$F10:O10)),"")</f>
        <v>192911.25999999998</v>
      </c>
      <c r="P10" s="52">
        <f>IFERROR(IF(INDEX(Metrics!$G$6:$G$14,MATCH(CY_Actual_Cumulative!$D10,Metrics!$D$6:$D$14,0))=Calc!$K$8,SUM(CY_Actual!$F10:P10),AVERAGE(CY_Actual!$F10:P10)),"")</f>
        <v>192911.25999999998</v>
      </c>
      <c r="Q10" s="81">
        <f>IFERROR(IF(INDEX(Metrics!$G$6:$G$14,MATCH(CY_Actual_Cumulative!$D10,Metrics!$D$6:$D$14,0))=Calc!$K$8,SUM(CY_Actual!$F10:Q10),AVERAGE(CY_Actual!$F10:Q10)),"")</f>
        <v>192911.25999999998</v>
      </c>
    </row>
    <row r="11" spans="1:17" x14ac:dyDescent="0.25">
      <c r="A11" s="3"/>
      <c r="B11" s="69">
        <f>IFERROR(IF(LEN(INDEX(Metrics!$B$6:$E$14,ROW($A11)-ROW($A$5),MATCH(B$5,Metrics!$B$5:$E$5,0)))=0,"",INDEX(Metrics!$B$6:$E$14,ROW($A11)-ROW($A$5),MATCH(B$5,Metrics!$B$5:$E$5,0))),"")</f>
        <v>106</v>
      </c>
      <c r="C11" s="176" t="str">
        <f>IFERROR(IF(LEN(INDEX(Metrics!$B$6:$E$14,ROW($A11)-ROW($A$5),MATCH(C$5,Metrics!$B$5:$E$5,0)))=0,"",INDEX(Metrics!$B$6:$E$14,ROW($A11)-ROW($A$5),MATCH(C$5,Metrics!$B$5:$E$5,0))),"")</f>
        <v>Profit Metrics</v>
      </c>
      <c r="D11" s="176" t="str">
        <f>IFERROR(IF(LEN(INDEX(Metrics!$B$6:$E$14,ROW($A11)-ROW($A$5),MATCH(D$5,Metrics!$B$5:$E$5,0)))=0,"",INDEX(Metrics!$B$6:$E$14,ROW($A11)-ROW($A$5),MATCH(D$5,Metrics!$B$5:$E$5,0))),"")</f>
        <v>EBIT Margin</v>
      </c>
      <c r="E11" s="42" t="str">
        <f>IFERROR(IF(LEN(INDEX(Metrics!$B$6:$E$14,ROW($A11)-ROW($A$5),MATCH(E$5,Metrics!$B$5:$E$5,0)))=0,"",INDEX(Metrics!$B$6:$E$14,ROW($A11)-ROW($A$5),MATCH(E$5,Metrics!$B$5:$E$5,0))),"")</f>
        <v>%</v>
      </c>
      <c r="F11" s="48">
        <f>IFERROR(IF(INDEX(Metrics!$G$6:$G$14,MATCH(CY_Actual_Cumulative!$D11,Metrics!$D$6:$D$14,0))=Calc!$K$8,SUM(CY_Actual!$F11:F11),AVERAGE(CY_Actual!$F11:F11)),"")</f>
        <v>0.1267336</v>
      </c>
      <c r="G11" s="48">
        <f>IFERROR(IF(INDEX(Metrics!$G$6:$G$14,MATCH(CY_Actual_Cumulative!$D11,Metrics!$D$6:$D$14,0))=Calc!$K$8,SUM(CY_Actual!$F11:G11),AVERAGE(CY_Actual!$F11:G11)),"")</f>
        <v>0.1267336</v>
      </c>
      <c r="H11" s="48">
        <f>IFERROR(IF(INDEX(Metrics!$G$6:$G$14,MATCH(CY_Actual_Cumulative!$D11,Metrics!$D$6:$D$14,0))=Calc!$K$8,SUM(CY_Actual!$F11:H11),AVERAGE(CY_Actual!$F11:H11)),"")</f>
        <v>0.12504381866666667</v>
      </c>
      <c r="I11" s="48">
        <f>IFERROR(IF(INDEX(Metrics!$G$6:$G$14,MATCH(CY_Actual_Cumulative!$D11,Metrics!$D$6:$D$14,0))=Calc!$K$8,SUM(CY_Actual!$F11:I11),AVERAGE(CY_Actual!$F11:I11)),"")</f>
        <v>0.12511140992000003</v>
      </c>
      <c r="J11" s="48">
        <f>IFERROR(IF(INDEX(Metrics!$G$6:$G$14,MATCH(CY_Actual_Cumulative!$D11,Metrics!$D$6:$D$14,0))=Calc!$K$8,SUM(CY_Actual!$F11:J11),AVERAGE(CY_Actual!$F11:J11)),"")</f>
        <v>0.12389882283520001</v>
      </c>
      <c r="K11" s="48">
        <f>IFERROR(IF(INDEX(Metrics!$G$6:$G$14,MATCH(CY_Actual_Cumulative!$D11,Metrics!$D$6:$D$14,0))=Calc!$K$8,SUM(CY_Actual!$F11:K11),AVERAGE(CY_Actual!$F11:K11)),"")</f>
        <v>0.12487615856277334</v>
      </c>
      <c r="L11" s="49">
        <f>IFERROR(IF(INDEX(Metrics!$G$6:$G$14,MATCH(CY_Actual_Cumulative!$D11,Metrics!$D$6:$D$14,0))=Calc!$K$8,SUM(CY_Actual!$F11:L11),AVERAGE(CY_Actual!$F11:L11)),"")</f>
        <v>0.12487615856277334</v>
      </c>
      <c r="M11" s="49">
        <f>IFERROR(IF(INDEX(Metrics!$G$6:$G$14,MATCH(CY_Actual_Cumulative!$D11,Metrics!$D$6:$D$14,0))=Calc!$K$8,SUM(CY_Actual!$F11:M11),AVERAGE(CY_Actual!$F11:M11)),"")</f>
        <v>0.12487615856277334</v>
      </c>
      <c r="N11" s="49">
        <f>IFERROR(IF(INDEX(Metrics!$G$6:$G$14,MATCH(CY_Actual_Cumulative!$D11,Metrics!$D$6:$D$14,0))=Calc!$K$8,SUM(CY_Actual!$F11:N11),AVERAGE(CY_Actual!$F11:N11)),"")</f>
        <v>0.12487615856277334</v>
      </c>
      <c r="O11" s="49">
        <f>IFERROR(IF(INDEX(Metrics!$G$6:$G$14,MATCH(CY_Actual_Cumulative!$D11,Metrics!$D$6:$D$14,0))=Calc!$K$8,SUM(CY_Actual!$F11:O11),AVERAGE(CY_Actual!$F11:O11)),"")</f>
        <v>0.12487615856277334</v>
      </c>
      <c r="P11" s="49">
        <f>IFERROR(IF(INDEX(Metrics!$G$6:$G$14,MATCH(CY_Actual_Cumulative!$D11,Metrics!$D$6:$D$14,0))=Calc!$K$8,SUM(CY_Actual!$F11:P11),AVERAGE(CY_Actual!$F11:P11)),"")</f>
        <v>0.12487615856277334</v>
      </c>
      <c r="Q11" s="79">
        <f>IFERROR(IF(INDEX(Metrics!$G$6:$G$14,MATCH(CY_Actual_Cumulative!$D11,Metrics!$D$6:$D$14,0))=Calc!$K$8,SUM(CY_Actual!$F11:Q11),AVERAGE(CY_Actual!$F11:Q11)),"")</f>
        <v>0.12487615856277334</v>
      </c>
    </row>
    <row r="12" spans="1:17" x14ac:dyDescent="0.25">
      <c r="A12" s="3"/>
      <c r="B12" s="69">
        <f>IFERROR(IF(LEN(INDEX(Metrics!$B$6:$E$14,ROW($A12)-ROW($A$5),MATCH(B$5,Metrics!$B$5:$E$5,0)))=0,"",INDEX(Metrics!$B$6:$E$14,ROW($A12)-ROW($A$5),MATCH(B$5,Metrics!$B$5:$E$5,0))),"")</f>
        <v>107</v>
      </c>
      <c r="C12" s="176" t="str">
        <f>IFERROR(IF(LEN(INDEX(Metrics!$B$6:$E$14,ROW($A12)-ROW($A$5),MATCH(C$5,Metrics!$B$5:$E$5,0)))=0,"",INDEX(Metrics!$B$6:$E$14,ROW($A12)-ROW($A$5),MATCH(C$5,Metrics!$B$5:$E$5,0))),"")</f>
        <v>Profit Metrics</v>
      </c>
      <c r="D12" s="176" t="str">
        <f>IFERROR(IF(LEN(INDEX(Metrics!$B$6:$E$14,ROW($A12)-ROW($A$5),MATCH(D$5,Metrics!$B$5:$E$5,0)))=0,"",INDEX(Metrics!$B$6:$E$14,ROW($A12)-ROW($A$5),MATCH(D$5,Metrics!$B$5:$E$5,0))),"")</f>
        <v>Operating Expense Ratio</v>
      </c>
      <c r="E12" s="42" t="str">
        <f>IFERROR(IF(LEN(INDEX(Metrics!$B$6:$E$14,ROW($A12)-ROW($A$5),MATCH(E$5,Metrics!$B$5:$E$5,0)))=0,"",INDEX(Metrics!$B$6:$E$14,ROW($A12)-ROW($A$5),MATCH(E$5,Metrics!$B$5:$E$5,0))),"")</f>
        <v>%</v>
      </c>
      <c r="F12" s="48">
        <f>IFERROR(IF(INDEX(Metrics!$G$6:$G$14,MATCH(CY_Actual_Cumulative!$D12,Metrics!$D$6:$D$14,0))=Calc!$K$8,SUM(CY_Actual!$F12:F12),AVERAGE(CY_Actual!$F12:F12)),"")</f>
        <v>0.29148727999999996</v>
      </c>
      <c r="G12" s="48">
        <f>IFERROR(IF(INDEX(Metrics!$G$6:$G$14,MATCH(CY_Actual_Cumulative!$D12,Metrics!$D$6:$D$14,0))=Calc!$K$8,SUM(CY_Actual!$F12:G12),AVERAGE(CY_Actual!$F12:G12)),"")</f>
        <v>0.29148727999999996</v>
      </c>
      <c r="H12" s="48">
        <f>IFERROR(IF(INDEX(Metrics!$G$6:$G$14,MATCH(CY_Actual_Cumulative!$D12,Metrics!$D$6:$D$14,0))=Calc!$K$8,SUM(CY_Actual!$F12:H12),AVERAGE(CY_Actual!$F12:H12)),"")</f>
        <v>0.2876007829333333</v>
      </c>
      <c r="I12" s="48">
        <f>IFERROR(IF(INDEX(Metrics!$G$6:$G$14,MATCH(CY_Actual_Cumulative!$D12,Metrics!$D$6:$D$14,0))=Calc!$K$8,SUM(CY_Actual!$F12:I12),AVERAGE(CY_Actual!$F12:I12)),"")</f>
        <v>0.28775624281599999</v>
      </c>
      <c r="J12" s="48">
        <f>IFERROR(IF(INDEX(Metrics!$G$6:$G$14,MATCH(CY_Actual_Cumulative!$D12,Metrics!$D$6:$D$14,0))=Calc!$K$8,SUM(CY_Actual!$F12:J12),AVERAGE(CY_Actual!$F12:J12)),"")</f>
        <v>0.28496729252095998</v>
      </c>
      <c r="K12" s="48">
        <f>IFERROR(IF(INDEX(Metrics!$G$6:$G$14,MATCH(CY_Actual_Cumulative!$D12,Metrics!$D$6:$D$14,0))=Calc!$K$8,SUM(CY_Actual!$F12:K12),AVERAGE(CY_Actual!$F12:K12)),"")</f>
        <v>0.28721516469437863</v>
      </c>
      <c r="L12" s="48">
        <f>IFERROR(IF(INDEX(Metrics!$G$6:$G$14,MATCH(CY_Actual_Cumulative!$D12,Metrics!$D$6:$D$14,0))=Calc!$K$8,SUM(CY_Actual!$F12:L12),AVERAGE(CY_Actual!$F12:L12)),"")</f>
        <v>0.28721516469437863</v>
      </c>
      <c r="M12" s="48">
        <f>IFERROR(IF(INDEX(Metrics!$G$6:$G$14,MATCH(CY_Actual_Cumulative!$D12,Metrics!$D$6:$D$14,0))=Calc!$K$8,SUM(CY_Actual!$F12:M12),AVERAGE(CY_Actual!$F12:M12)),"")</f>
        <v>0.28721516469437863</v>
      </c>
      <c r="N12" s="48">
        <f>IFERROR(IF(INDEX(Metrics!$G$6:$G$14,MATCH(CY_Actual_Cumulative!$D12,Metrics!$D$6:$D$14,0))=Calc!$K$8,SUM(CY_Actual!$F12:N12),AVERAGE(CY_Actual!$F12:N12)),"")</f>
        <v>0.28721516469437863</v>
      </c>
      <c r="O12" s="48">
        <f>IFERROR(IF(INDEX(Metrics!$G$6:$G$14,MATCH(CY_Actual_Cumulative!$D12,Metrics!$D$6:$D$14,0))=Calc!$K$8,SUM(CY_Actual!$F12:O12),AVERAGE(CY_Actual!$F12:O12)),"")</f>
        <v>0.28721516469437863</v>
      </c>
      <c r="P12" s="48">
        <f>IFERROR(IF(INDEX(Metrics!$G$6:$G$14,MATCH(CY_Actual_Cumulative!$D12,Metrics!$D$6:$D$14,0))=Calc!$K$8,SUM(CY_Actual!$F12:P12),AVERAGE(CY_Actual!$F12:P12)),"")</f>
        <v>0.28721516469437863</v>
      </c>
      <c r="Q12" s="82">
        <f>IFERROR(IF(INDEX(Metrics!$G$6:$G$14,MATCH(CY_Actual_Cumulative!$D12,Metrics!$D$6:$D$14,0))=Calc!$K$8,SUM(CY_Actual!$F12:Q12),AVERAGE(CY_Actual!$F12:Q12)),"")</f>
        <v>0.28721516469437863</v>
      </c>
    </row>
    <row r="13" spans="1:17" x14ac:dyDescent="0.25">
      <c r="A13" s="3"/>
      <c r="B13" s="69">
        <f>IFERROR(IF(LEN(INDEX(Metrics!$B$6:$E$14,ROW($A13)-ROW($A$5),MATCH(B$5,Metrics!$B$5:$E$5,0)))=0,"",INDEX(Metrics!$B$6:$E$14,ROW($A13)-ROW($A$5),MATCH(B$5,Metrics!$B$5:$E$5,0))),"")</f>
        <v>108</v>
      </c>
      <c r="C13" s="176" t="str">
        <f>IFERROR(IF(LEN(INDEX(Metrics!$B$6:$E$14,ROW($A13)-ROW($A$5),MATCH(C$5,Metrics!$B$5:$E$5,0)))=0,"",INDEX(Metrics!$B$6:$E$14,ROW($A13)-ROW($A$5),MATCH(C$5,Metrics!$B$5:$E$5,0))),"")</f>
        <v>Profit Metrics</v>
      </c>
      <c r="D13" s="176" t="str">
        <f>IFERROR(IF(LEN(INDEX(Metrics!$B$6:$E$14,ROW($A13)-ROW($A$5),MATCH(D$5,Metrics!$B$5:$E$5,0)))=0,"",INDEX(Metrics!$B$6:$E$14,ROW($A13)-ROW($A$5),MATCH(D$5,Metrics!$B$5:$E$5,0))),"")</f>
        <v/>
      </c>
      <c r="E13" s="42" t="str">
        <f>IFERROR(IF(LEN(INDEX(Metrics!$B$6:$E$14,ROW($A13)-ROW($A$5),MATCH(E$5,Metrics!$B$5:$E$5,0)))=0,"",INDEX(Metrics!$B$6:$E$14,ROW($A13)-ROW($A$5),MATCH(E$5,Metrics!$B$5:$E$5,0))),"")</f>
        <v/>
      </c>
      <c r="F13" s="51" t="str">
        <f>IFERROR(IF(INDEX(Metrics!$G$6:$G$14,MATCH(CY_Actual_Cumulative!$D13,Metrics!$D$6:$D$14,0))=Calc!$K$8,SUM(CY_Actual!$F13:F13),AVERAGE(CY_Actual!$F13:F13)),"")</f>
        <v/>
      </c>
      <c r="G13" s="51" t="str">
        <f>IFERROR(IF(INDEX(Metrics!$G$6:$G$14,MATCH(CY_Actual_Cumulative!$D13,Metrics!$D$6:$D$14,0))=Calc!$K$8,SUM(CY_Actual!$F13:G13),AVERAGE(CY_Actual!$F13:G13)),"")</f>
        <v/>
      </c>
      <c r="H13" s="51" t="str">
        <f>IFERROR(IF(INDEX(Metrics!$G$6:$G$14,MATCH(CY_Actual_Cumulative!$D13,Metrics!$D$6:$D$14,0))=Calc!$K$8,SUM(CY_Actual!$F13:H13),AVERAGE(CY_Actual!$F13:H13)),"")</f>
        <v/>
      </c>
      <c r="I13" s="51" t="str">
        <f>IFERROR(IF(INDEX(Metrics!$G$6:$G$14,MATCH(CY_Actual_Cumulative!$D13,Metrics!$D$6:$D$14,0))=Calc!$K$8,SUM(CY_Actual!$F13:I13),AVERAGE(CY_Actual!$F13:I13)),"")</f>
        <v/>
      </c>
      <c r="J13" s="51" t="str">
        <f>IFERROR(IF(INDEX(Metrics!$G$6:$G$14,MATCH(CY_Actual_Cumulative!$D13,Metrics!$D$6:$D$14,0))=Calc!$K$8,SUM(CY_Actual!$F13:J13),AVERAGE(CY_Actual!$F13:J13)),"")</f>
        <v/>
      </c>
      <c r="K13" s="51" t="str">
        <f>IFERROR(IF(INDEX(Metrics!$G$6:$G$14,MATCH(CY_Actual_Cumulative!$D13,Metrics!$D$6:$D$14,0))=Calc!$K$8,SUM(CY_Actual!$F13:K13),AVERAGE(CY_Actual!$F13:K13)),"")</f>
        <v/>
      </c>
      <c r="L13" s="51" t="str">
        <f>IFERROR(IF(INDEX(Metrics!$G$6:$G$14,MATCH(CY_Actual_Cumulative!$D13,Metrics!$D$6:$D$14,0))=Calc!$K$8,SUM(CY_Actual!$F13:L13),AVERAGE(CY_Actual!$F13:L13)),"")</f>
        <v/>
      </c>
      <c r="M13" s="51" t="str">
        <f>IFERROR(IF(INDEX(Metrics!$G$6:$G$14,MATCH(CY_Actual_Cumulative!$D13,Metrics!$D$6:$D$14,0))=Calc!$K$8,SUM(CY_Actual!$F13:M13),AVERAGE(CY_Actual!$F13:M13)),"")</f>
        <v/>
      </c>
      <c r="N13" s="51" t="str">
        <f>IFERROR(IF(INDEX(Metrics!$G$6:$G$14,MATCH(CY_Actual_Cumulative!$D13,Metrics!$D$6:$D$14,0))=Calc!$K$8,SUM(CY_Actual!$F13:N13),AVERAGE(CY_Actual!$F13:N13)),"")</f>
        <v/>
      </c>
      <c r="O13" s="51" t="str">
        <f>IFERROR(IF(INDEX(Metrics!$G$6:$G$14,MATCH(CY_Actual_Cumulative!$D13,Metrics!$D$6:$D$14,0))=Calc!$K$8,SUM(CY_Actual!$F13:O13),AVERAGE(CY_Actual!$F13:O13)),"")</f>
        <v/>
      </c>
      <c r="P13" s="51" t="str">
        <f>IFERROR(IF(INDEX(Metrics!$G$6:$G$14,MATCH(CY_Actual_Cumulative!$D13,Metrics!$D$6:$D$14,0))=Calc!$K$8,SUM(CY_Actual!$F13:P13),AVERAGE(CY_Actual!$F13:P13)),"")</f>
        <v/>
      </c>
      <c r="Q13" s="80" t="str">
        <f>IFERROR(IF(INDEX(Metrics!$G$6:$G$14,MATCH(CY_Actual_Cumulative!$D13,Metrics!$D$6:$D$14,0))=Calc!$K$8,SUM(CY_Actual!$F13:Q13),AVERAGE(CY_Actual!$F13:Q13)),"")</f>
        <v/>
      </c>
    </row>
    <row r="14" spans="1:17" x14ac:dyDescent="0.25">
      <c r="A14" s="3"/>
      <c r="B14" s="69">
        <f>IFERROR(IF(LEN(INDEX(Metrics!$B$6:$E$14,ROW($A14)-ROW($A$5),MATCH(B$5,Metrics!$B$5:$E$5,0)))=0,"",INDEX(Metrics!$B$6:$E$14,ROW($A14)-ROW($A$5),MATCH(B$5,Metrics!$B$5:$E$5,0))),"")</f>
        <v>109</v>
      </c>
      <c r="C14" s="176" t="str">
        <f>IFERROR(IF(LEN(INDEX(Metrics!$B$6:$E$14,ROW($A14)-ROW($A$5),MATCH(C$5,Metrics!$B$5:$E$5,0)))=0,"",INDEX(Metrics!$B$6:$E$14,ROW($A14)-ROW($A$5),MATCH(C$5,Metrics!$B$5:$E$5,0))),"")</f>
        <v>Profit Metrics</v>
      </c>
      <c r="D14" s="176" t="str">
        <f>IFERROR(IF(LEN(INDEX(Metrics!$B$6:$E$14,ROW($A14)-ROW($A$5),MATCH(D$5,Metrics!$B$5:$E$5,0)))=0,"",INDEX(Metrics!$B$6:$E$14,ROW($A14)-ROW($A$5),MATCH(D$5,Metrics!$B$5:$E$5,0))),"")</f>
        <v/>
      </c>
      <c r="E14" s="42" t="str">
        <f>IFERROR(IF(LEN(INDEX(Metrics!$B$6:$E$14,ROW($A14)-ROW($A$5),MATCH(E$5,Metrics!$B$5:$E$5,0)))=0,"",INDEX(Metrics!$B$6:$E$14,ROW($A14)-ROW($A$5),MATCH(E$5,Metrics!$B$5:$E$5,0))),"")</f>
        <v/>
      </c>
      <c r="F14" s="51" t="str">
        <f>IFERROR(IF(INDEX(Metrics!$G$6:$G$14,MATCH(CY_Actual_Cumulative!$D14,Metrics!$D$6:$D$14,0))=Calc!$K$8,SUM(CY_Actual!$F14:F14),AVERAGE(CY_Actual!$F14:F14)),"")</f>
        <v/>
      </c>
      <c r="G14" s="51" t="str">
        <f>IFERROR(IF(INDEX(Metrics!$G$6:$G$14,MATCH(CY_Actual_Cumulative!$D14,Metrics!$D$6:$D$14,0))=Calc!$K$8,SUM(CY_Actual!$F14:G14),AVERAGE(CY_Actual!$F14:G14)),"")</f>
        <v/>
      </c>
      <c r="H14" s="51" t="str">
        <f>IFERROR(IF(INDEX(Metrics!$G$6:$G$14,MATCH(CY_Actual_Cumulative!$D14,Metrics!$D$6:$D$14,0))=Calc!$K$8,SUM(CY_Actual!$F14:H14),AVERAGE(CY_Actual!$F14:H14)),"")</f>
        <v/>
      </c>
      <c r="I14" s="51" t="str">
        <f>IFERROR(IF(INDEX(Metrics!$G$6:$G$14,MATCH(CY_Actual_Cumulative!$D14,Metrics!$D$6:$D$14,0))=Calc!$K$8,SUM(CY_Actual!$F14:I14),AVERAGE(CY_Actual!$F14:I14)),"")</f>
        <v/>
      </c>
      <c r="J14" s="51" t="str">
        <f>IFERROR(IF(INDEX(Metrics!$G$6:$G$14,MATCH(CY_Actual_Cumulative!$D14,Metrics!$D$6:$D$14,0))=Calc!$K$8,SUM(CY_Actual!$F14:J14),AVERAGE(CY_Actual!$F14:J14)),"")</f>
        <v/>
      </c>
      <c r="K14" s="51" t="str">
        <f>IFERROR(IF(INDEX(Metrics!$G$6:$G$14,MATCH(CY_Actual_Cumulative!$D14,Metrics!$D$6:$D$14,0))=Calc!$K$8,SUM(CY_Actual!$F14:K14),AVERAGE(CY_Actual!$F14:K14)),"")</f>
        <v/>
      </c>
      <c r="L14" s="51" t="str">
        <f>IFERROR(IF(INDEX(Metrics!$G$6:$G$14,MATCH(CY_Actual_Cumulative!$D14,Metrics!$D$6:$D$14,0))=Calc!$K$8,SUM(CY_Actual!$F14:L14),AVERAGE(CY_Actual!$F14:L14)),"")</f>
        <v/>
      </c>
      <c r="M14" s="51" t="str">
        <f>IFERROR(IF(INDEX(Metrics!$G$6:$G$14,MATCH(CY_Actual_Cumulative!$D14,Metrics!$D$6:$D$14,0))=Calc!$K$8,SUM(CY_Actual!$F14:M14),AVERAGE(CY_Actual!$F14:M14)),"")</f>
        <v/>
      </c>
      <c r="N14" s="51" t="str">
        <f>IFERROR(IF(INDEX(Metrics!$G$6:$G$14,MATCH(CY_Actual_Cumulative!$D14,Metrics!$D$6:$D$14,0))=Calc!$K$8,SUM(CY_Actual!$F14:N14),AVERAGE(CY_Actual!$F14:N14)),"")</f>
        <v/>
      </c>
      <c r="O14" s="51" t="str">
        <f>IFERROR(IF(INDEX(Metrics!$G$6:$G$14,MATCH(CY_Actual_Cumulative!$D14,Metrics!$D$6:$D$14,0))=Calc!$K$8,SUM(CY_Actual!$F14:O14),AVERAGE(CY_Actual!$F14:O14)),"")</f>
        <v/>
      </c>
      <c r="P14" s="51" t="str">
        <f>IFERROR(IF(INDEX(Metrics!$G$6:$G$14,MATCH(CY_Actual_Cumulative!$D14,Metrics!$D$6:$D$14,0))=Calc!$K$8,SUM(CY_Actual!$F14:P14),AVERAGE(CY_Actual!$F14:P14)),"")</f>
        <v/>
      </c>
      <c r="Q14" s="80" t="str">
        <f>IFERROR(IF(INDEX(Metrics!$G$6:$G$14,MATCH(CY_Actual_Cumulative!$D14,Metrics!$D$6:$D$14,0))=Calc!$K$8,SUM(CY_Actual!$F14:Q14),AVERAGE(CY_Actual!$F14:Q14)),"")</f>
        <v/>
      </c>
    </row>
    <row r="15" spans="1:17" x14ac:dyDescent="0.25">
      <c r="A15" s="3"/>
      <c r="B15" s="193">
        <v>201</v>
      </c>
      <c r="C15" s="194" t="s">
        <v>116</v>
      </c>
      <c r="D15" s="194" t="s">
        <v>117</v>
      </c>
      <c r="E15" s="195" t="s">
        <v>8</v>
      </c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5"/>
    </row>
    <row r="16" spans="1:17" x14ac:dyDescent="0.25">
      <c r="A16" s="3"/>
      <c r="B16" s="193">
        <v>202</v>
      </c>
      <c r="C16" s="194" t="s">
        <v>116</v>
      </c>
      <c r="D16" s="194" t="s">
        <v>119</v>
      </c>
      <c r="E16" s="195" t="s">
        <v>120</v>
      </c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5"/>
    </row>
    <row r="17" spans="1:17" x14ac:dyDescent="0.25">
      <c r="A17" s="3"/>
      <c r="B17" s="193">
        <v>203</v>
      </c>
      <c r="C17" s="194" t="s">
        <v>116</v>
      </c>
      <c r="D17" s="194" t="s">
        <v>122</v>
      </c>
      <c r="E17" s="195" t="s">
        <v>13</v>
      </c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5"/>
    </row>
    <row r="18" spans="1:17" x14ac:dyDescent="0.25">
      <c r="A18" s="3"/>
      <c r="B18" s="193">
        <v>204</v>
      </c>
      <c r="C18" s="194" t="s">
        <v>116</v>
      </c>
      <c r="D18" s="194" t="s">
        <v>124</v>
      </c>
      <c r="E18" s="195" t="s">
        <v>120</v>
      </c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5"/>
    </row>
    <row r="19" spans="1:17" x14ac:dyDescent="0.25">
      <c r="A19" s="3"/>
      <c r="B19" s="193">
        <v>205</v>
      </c>
      <c r="C19" s="194" t="s">
        <v>116</v>
      </c>
      <c r="D19" s="194" t="s">
        <v>127</v>
      </c>
      <c r="E19" s="195" t="s">
        <v>127</v>
      </c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/>
    </row>
    <row r="20" spans="1:17" x14ac:dyDescent="0.25">
      <c r="A20" s="3"/>
      <c r="B20" s="193">
        <v>206</v>
      </c>
      <c r="C20" s="194" t="s">
        <v>116</v>
      </c>
      <c r="D20" s="194" t="s">
        <v>127</v>
      </c>
      <c r="E20" s="195" t="s">
        <v>127</v>
      </c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7"/>
    </row>
    <row r="21" spans="1:17" x14ac:dyDescent="0.25">
      <c r="A21" s="3"/>
      <c r="B21" s="193"/>
      <c r="C21" s="194"/>
      <c r="D21" s="194"/>
      <c r="E21" s="195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7"/>
    </row>
    <row r="22" spans="1:17" x14ac:dyDescent="0.25">
      <c r="A22" s="3"/>
      <c r="B22" s="193"/>
      <c r="C22" s="194"/>
      <c r="D22" s="194"/>
      <c r="E22" s="195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7"/>
    </row>
    <row r="23" spans="1:17" x14ac:dyDescent="0.25">
      <c r="A23" s="3"/>
      <c r="B23" s="193"/>
      <c r="C23" s="194"/>
      <c r="D23" s="194"/>
      <c r="E23" s="195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7"/>
    </row>
    <row r="24" spans="1:17" x14ac:dyDescent="0.25">
      <c r="A24" s="3"/>
      <c r="B24" s="193"/>
      <c r="C24" s="194"/>
      <c r="D24" s="194"/>
      <c r="E24" s="195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7"/>
    </row>
    <row r="25" spans="1:17" x14ac:dyDescent="0.25">
      <c r="A25" s="3"/>
      <c r="B25" s="193"/>
      <c r="C25" s="194"/>
      <c r="D25" s="194"/>
      <c r="E25" s="195"/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7"/>
    </row>
    <row r="26" spans="1:17" x14ac:dyDescent="0.2">
      <c r="A26" s="3"/>
      <c r="B26" s="193"/>
      <c r="C26" s="194"/>
      <c r="D26" s="194"/>
      <c r="E26" s="195"/>
      <c r="F26" s="218"/>
      <c r="G26" s="216"/>
      <c r="H26" s="216"/>
      <c r="I26" s="216"/>
      <c r="J26" s="216"/>
      <c r="K26" s="216"/>
      <c r="L26" s="218"/>
      <c r="M26" s="216"/>
      <c r="N26" s="216"/>
      <c r="O26" s="216"/>
      <c r="P26" s="216"/>
      <c r="Q26" s="217"/>
    </row>
    <row r="27" spans="1:17" x14ac:dyDescent="0.25">
      <c r="A27" s="3"/>
      <c r="B27" s="193"/>
      <c r="C27" s="194"/>
      <c r="D27" s="194"/>
      <c r="E27" s="195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7"/>
    </row>
    <row r="28" spans="1:17" x14ac:dyDescent="0.25">
      <c r="A28" s="3"/>
      <c r="B28" s="193"/>
      <c r="C28" s="194"/>
      <c r="D28" s="194"/>
      <c r="E28" s="195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7"/>
    </row>
    <row r="29" spans="1:17" x14ac:dyDescent="0.2">
      <c r="A29" s="3"/>
      <c r="B29" s="193"/>
      <c r="C29" s="194"/>
      <c r="D29" s="197"/>
      <c r="E29" s="198"/>
      <c r="F29" s="218"/>
      <c r="G29" s="216"/>
      <c r="H29" s="216"/>
      <c r="I29" s="216"/>
      <c r="J29" s="216"/>
      <c r="K29" s="216"/>
      <c r="L29" s="218"/>
      <c r="M29" s="216"/>
      <c r="N29" s="216"/>
      <c r="O29" s="216"/>
      <c r="P29" s="216"/>
      <c r="Q29" s="217"/>
    </row>
    <row r="30" spans="1:17" x14ac:dyDescent="0.25">
      <c r="A30" s="3"/>
      <c r="B30" s="193"/>
      <c r="C30" s="194"/>
      <c r="D30" s="194"/>
      <c r="E30" s="195"/>
      <c r="F30" s="214"/>
      <c r="G30" s="214"/>
      <c r="H30" s="214"/>
      <c r="I30" s="214"/>
      <c r="J30" s="214"/>
      <c r="K30" s="214"/>
      <c r="L30" s="216"/>
      <c r="M30" s="216"/>
      <c r="N30" s="216"/>
      <c r="O30" s="216"/>
      <c r="P30" s="216"/>
      <c r="Q30" s="217"/>
    </row>
    <row r="31" spans="1:17" x14ac:dyDescent="0.25">
      <c r="A31" s="3"/>
      <c r="B31" s="193"/>
      <c r="C31" s="194"/>
      <c r="D31" s="194"/>
      <c r="E31" s="195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7"/>
    </row>
    <row r="32" spans="1:17" x14ac:dyDescent="0.25">
      <c r="A32" s="3"/>
      <c r="B32" s="193"/>
      <c r="C32" s="194"/>
      <c r="D32" s="194"/>
      <c r="E32" s="195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7"/>
    </row>
    <row r="33" spans="1:17" x14ac:dyDescent="0.25">
      <c r="A33" s="3"/>
      <c r="B33" s="193"/>
      <c r="C33" s="194"/>
      <c r="D33" s="194"/>
      <c r="E33" s="195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7"/>
    </row>
    <row r="34" spans="1:17" x14ac:dyDescent="0.25">
      <c r="A34" s="3"/>
      <c r="B34" s="193"/>
      <c r="C34" s="194"/>
      <c r="D34" s="194"/>
      <c r="E34" s="195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7"/>
    </row>
    <row r="35" spans="1:17" x14ac:dyDescent="0.25">
      <c r="A35" s="3"/>
      <c r="B35" s="193"/>
      <c r="C35" s="194"/>
      <c r="D35" s="194"/>
      <c r="E35" s="195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7"/>
    </row>
    <row r="36" spans="1:17" x14ac:dyDescent="0.2">
      <c r="A36" s="3"/>
      <c r="B36" s="193"/>
      <c r="C36" s="194"/>
      <c r="D36" s="194"/>
      <c r="E36" s="195"/>
      <c r="F36" s="218"/>
      <c r="G36" s="216"/>
      <c r="H36" s="216"/>
      <c r="I36" s="216"/>
      <c r="J36" s="216"/>
      <c r="K36" s="216"/>
      <c r="L36" s="218"/>
      <c r="M36" s="216"/>
      <c r="N36" s="216"/>
      <c r="O36" s="216"/>
      <c r="P36" s="216"/>
      <c r="Q36" s="217"/>
    </row>
    <row r="37" spans="1:17" x14ac:dyDescent="0.25">
      <c r="A37" s="3"/>
      <c r="B37" s="193"/>
      <c r="C37" s="194"/>
      <c r="D37" s="194"/>
      <c r="E37" s="195"/>
      <c r="F37" s="216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7"/>
    </row>
    <row r="38" spans="1:17" x14ac:dyDescent="0.2">
      <c r="A38" s="3"/>
      <c r="B38" s="193"/>
      <c r="C38" s="194"/>
      <c r="D38" s="194"/>
      <c r="E38" s="195"/>
      <c r="F38" s="218"/>
      <c r="G38" s="216"/>
      <c r="H38" s="216"/>
      <c r="I38" s="216"/>
      <c r="J38" s="216"/>
      <c r="K38" s="216"/>
      <c r="L38" s="218"/>
      <c r="M38" s="216"/>
      <c r="N38" s="216"/>
      <c r="O38" s="216"/>
      <c r="P38" s="216"/>
      <c r="Q38" s="217"/>
    </row>
    <row r="39" spans="1:17" x14ac:dyDescent="0.25">
      <c r="A39" s="3"/>
      <c r="B39" s="193"/>
      <c r="C39" s="194"/>
      <c r="D39" s="194"/>
      <c r="E39" s="195"/>
      <c r="F39" s="21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5"/>
    </row>
    <row r="40" spans="1:17" x14ac:dyDescent="0.25">
      <c r="A40" s="3"/>
      <c r="B40" s="193"/>
      <c r="C40" s="194"/>
      <c r="D40" s="194"/>
      <c r="E40" s="195"/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7"/>
    </row>
    <row r="41" spans="1:17" x14ac:dyDescent="0.25">
      <c r="A41" s="3"/>
      <c r="B41" s="193"/>
      <c r="C41" s="194"/>
      <c r="D41" s="194"/>
      <c r="E41" s="195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7"/>
    </row>
    <row r="42" spans="1:17" x14ac:dyDescent="0.25">
      <c r="A42" s="3"/>
      <c r="B42" s="193"/>
      <c r="C42" s="194"/>
      <c r="D42" s="194"/>
      <c r="E42" s="195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7"/>
    </row>
    <row r="43" spans="1:17" x14ac:dyDescent="0.25">
      <c r="A43" s="3"/>
      <c r="B43" s="193"/>
      <c r="C43" s="194"/>
      <c r="D43" s="194"/>
      <c r="E43" s="195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7"/>
    </row>
    <row r="44" spans="1:17" x14ac:dyDescent="0.25">
      <c r="A44" s="3"/>
      <c r="B44" s="193"/>
      <c r="C44" s="194"/>
      <c r="D44" s="194"/>
      <c r="E44" s="195"/>
      <c r="F44" s="21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5"/>
    </row>
    <row r="45" spans="1:17" x14ac:dyDescent="0.25">
      <c r="A45" s="3"/>
      <c r="B45" s="193"/>
      <c r="C45" s="194"/>
      <c r="D45" s="194"/>
      <c r="E45" s="195"/>
      <c r="F45" s="21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5"/>
    </row>
    <row r="46" spans="1:17" x14ac:dyDescent="0.25">
      <c r="A46" s="3"/>
      <c r="B46" s="193"/>
      <c r="C46" s="194"/>
      <c r="D46" s="194"/>
      <c r="E46" s="195"/>
      <c r="F46" s="21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5"/>
    </row>
    <row r="47" spans="1:17" x14ac:dyDescent="0.25">
      <c r="A47" s="3"/>
      <c r="B47" s="193"/>
      <c r="C47" s="194"/>
      <c r="D47" s="194"/>
      <c r="E47" s="195"/>
      <c r="F47" s="21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5"/>
    </row>
    <row r="48" spans="1:17" x14ac:dyDescent="0.25">
      <c r="A48" s="3"/>
      <c r="B48" s="193"/>
      <c r="C48" s="194"/>
      <c r="D48" s="194"/>
      <c r="E48" s="195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5"/>
    </row>
    <row r="49" spans="1:17" x14ac:dyDescent="0.25">
      <c r="A49" s="3"/>
      <c r="B49" s="193"/>
      <c r="C49" s="194"/>
      <c r="D49" s="194"/>
      <c r="E49" s="195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5"/>
    </row>
    <row r="50" spans="1:17" x14ac:dyDescent="0.25">
      <c r="A50" s="3"/>
      <c r="B50" s="193"/>
      <c r="C50" s="194"/>
      <c r="D50" s="194"/>
      <c r="E50" s="195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5"/>
    </row>
    <row r="51" spans="1:17" x14ac:dyDescent="0.25">
      <c r="A51" s="3"/>
      <c r="B51" s="193"/>
      <c r="C51" s="194"/>
      <c r="D51" s="194"/>
      <c r="E51" s="195"/>
      <c r="F51" s="21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5"/>
    </row>
    <row r="52" spans="1:17" x14ac:dyDescent="0.25">
      <c r="A52" s="3"/>
      <c r="B52" s="193"/>
      <c r="C52" s="194"/>
      <c r="D52" s="194"/>
      <c r="E52" s="195"/>
      <c r="F52" s="21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5"/>
    </row>
    <row r="53" spans="1:17" x14ac:dyDescent="0.25">
      <c r="A53" s="3"/>
      <c r="B53" s="193"/>
      <c r="C53" s="194"/>
      <c r="D53" s="194"/>
      <c r="E53" s="195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5"/>
    </row>
    <row r="54" spans="1:17" x14ac:dyDescent="0.25">
      <c r="A54" s="3"/>
      <c r="B54" s="193"/>
      <c r="C54" s="194"/>
      <c r="D54" s="194"/>
      <c r="E54" s="195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5"/>
    </row>
    <row r="55" spans="1:17" x14ac:dyDescent="0.25">
      <c r="A55" s="3"/>
      <c r="B55" s="193"/>
      <c r="C55" s="194"/>
      <c r="D55" s="194"/>
      <c r="E55" s="195"/>
      <c r="F55" s="21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5"/>
    </row>
    <row r="56" spans="1:17" x14ac:dyDescent="0.25">
      <c r="B56" s="193"/>
      <c r="C56" s="194"/>
      <c r="D56" s="194"/>
      <c r="E56" s="195"/>
      <c r="F56" s="21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5"/>
    </row>
    <row r="57" spans="1:17" x14ac:dyDescent="0.25">
      <c r="B57" s="193"/>
      <c r="C57" s="194"/>
      <c r="D57" s="194"/>
      <c r="E57" s="195"/>
      <c r="F57" s="21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5"/>
    </row>
    <row r="58" spans="1:17" x14ac:dyDescent="0.25">
      <c r="B58" s="193"/>
      <c r="C58" s="194"/>
      <c r="D58" s="194"/>
      <c r="E58" s="195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5"/>
    </row>
    <row r="59" spans="1:17" x14ac:dyDescent="0.25">
      <c r="B59" s="193"/>
      <c r="C59" s="194"/>
      <c r="D59" s="194"/>
      <c r="E59" s="195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5"/>
    </row>
    <row r="60" spans="1:17" x14ac:dyDescent="0.25">
      <c r="B60" s="193"/>
      <c r="C60" s="194"/>
      <c r="D60" s="194"/>
      <c r="E60" s="195"/>
      <c r="F60" s="21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5"/>
    </row>
    <row r="61" spans="1:17" x14ac:dyDescent="0.25">
      <c r="B61" s="193"/>
      <c r="C61" s="194"/>
      <c r="D61" s="194"/>
      <c r="E61" s="195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5"/>
    </row>
    <row r="62" spans="1:17" x14ac:dyDescent="0.25">
      <c r="B62" s="193"/>
      <c r="C62" s="194"/>
      <c r="D62" s="194"/>
      <c r="E62" s="195"/>
      <c r="F62" s="214"/>
      <c r="G62" s="214"/>
      <c r="H62" s="214"/>
      <c r="I62" s="214"/>
      <c r="J62" s="214"/>
      <c r="K62" s="214"/>
      <c r="L62" s="214"/>
      <c r="M62" s="214"/>
      <c r="N62" s="214"/>
      <c r="O62" s="214"/>
      <c r="P62" s="214"/>
      <c r="Q62" s="215"/>
    </row>
    <row r="63" spans="1:17" x14ac:dyDescent="0.25">
      <c r="B63" s="193"/>
      <c r="C63" s="194"/>
      <c r="D63" s="194"/>
      <c r="E63" s="195"/>
      <c r="F63" s="214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5"/>
    </row>
    <row r="64" spans="1:17" x14ac:dyDescent="0.25">
      <c r="B64" s="193"/>
      <c r="C64" s="194"/>
      <c r="D64" s="194"/>
      <c r="E64" s="195"/>
      <c r="F64" s="214"/>
      <c r="G64" s="214"/>
      <c r="H64" s="214"/>
      <c r="I64" s="214"/>
      <c r="J64" s="214"/>
      <c r="K64" s="214"/>
      <c r="L64" s="214"/>
      <c r="M64" s="214"/>
      <c r="N64" s="214"/>
      <c r="O64" s="214"/>
      <c r="P64" s="214"/>
      <c r="Q64" s="215"/>
    </row>
    <row r="65" spans="2:17" x14ac:dyDescent="0.25">
      <c r="B65" s="193"/>
      <c r="C65" s="194"/>
      <c r="D65" s="194"/>
      <c r="E65" s="195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5"/>
    </row>
    <row r="66" spans="2:17" x14ac:dyDescent="0.25">
      <c r="B66" s="193"/>
      <c r="C66" s="194"/>
      <c r="D66" s="194"/>
      <c r="E66" s="195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5"/>
    </row>
    <row r="67" spans="2:17" x14ac:dyDescent="0.25">
      <c r="B67" s="193"/>
      <c r="C67" s="194"/>
      <c r="D67" s="194"/>
      <c r="E67" s="195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5"/>
    </row>
    <row r="68" spans="2:17" x14ac:dyDescent="0.25">
      <c r="B68" s="193"/>
      <c r="C68" s="194"/>
      <c r="D68" s="194"/>
      <c r="E68" s="195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5"/>
    </row>
    <row r="69" spans="2:17" x14ac:dyDescent="0.25">
      <c r="B69" s="193"/>
      <c r="C69" s="194"/>
      <c r="D69" s="194"/>
      <c r="E69" s="195"/>
      <c r="F69" s="214"/>
      <c r="G69" s="214"/>
      <c r="H69" s="214"/>
      <c r="I69" s="214"/>
      <c r="J69" s="214"/>
      <c r="K69" s="214"/>
      <c r="L69" s="214"/>
      <c r="M69" s="214"/>
      <c r="N69" s="214"/>
      <c r="O69" s="214"/>
      <c r="P69" s="214"/>
      <c r="Q69" s="215"/>
    </row>
    <row r="70" spans="2:17" x14ac:dyDescent="0.25">
      <c r="B70" s="200"/>
      <c r="C70" s="201"/>
      <c r="D70" s="201"/>
      <c r="E70" s="202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20"/>
    </row>
  </sheetData>
  <sheetProtection algorithmName="SHA-512" hashValue="+4MlKDbCB2ASZGeoTENPJSAt5okkqxB5KZ4k7ReFF2lxnXBAiYg6W6L0OBInsOmVw7JcUWEUAJA8gftu8imUpQ==" saltValue="oZJ4R4V6qEoS2AE6TgCHM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6" customFormat="1" ht="20.100000000000001" customHeight="1" x14ac:dyDescent="0.25">
      <c r="B2" s="118"/>
      <c r="C2" s="119" t="s">
        <v>106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</row>
    <row r="3" spans="1:17" s="121" customFormat="1" ht="24" customHeight="1" x14ac:dyDescent="0.25">
      <c r="B3" s="92"/>
      <c r="C3" s="101" t="s">
        <v>84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77">
        <f>IFERROR(IF(LEN(INDEX(Metrics!$B$6:$E$14,ROW($A6)-ROW($A$5),MATCH(B$5,Metrics!$B$5:$E$5,0)))=0,"",INDEX(Metrics!$B$6:$E$14,ROW($A6)-ROW($A$5),MATCH(B$5,Metrics!$B$5:$E$5,0))),"")</f>
        <v>101</v>
      </c>
      <c r="C6" s="177" t="str">
        <f>IFERROR(IF(LEN(INDEX(Metrics!$B$6:$E$14,ROW($A6)-ROW($A$5),MATCH(C$5,Metrics!$B$5:$E$5,0)))=0,"",INDEX(Metrics!$B$6:$E$14,ROW($A6)-ROW($A$5),MATCH(C$5,Metrics!$B$5:$E$5,0))),"")</f>
        <v>Profit Metrics</v>
      </c>
      <c r="D6" s="177" t="str">
        <f>IFERROR(IF(LEN(INDEX(Metrics!$B$6:$E$14,ROW($A6)-ROW($A$5),MATCH(D$5,Metrics!$B$5:$E$5,0)))=0,"",INDEX(Metrics!$B$6:$E$14,ROW($A6)-ROW($A$5),MATCH(D$5,Metrics!$B$5:$E$5,0))),"")</f>
        <v>Gross Profit</v>
      </c>
      <c r="E6" s="78" t="str">
        <f>IFERROR(IF(LEN(INDEX(Metrics!$B$6:$E$14,ROW($A6)-ROW($A$5),MATCH(E$5,Metrics!$B$5:$E$5,0)))=0,"",INDEX(Metrics!$B$6:$E$14,ROW($A6)-ROW($A$5),MATCH(E$5,Metrics!$B$5:$E$5,0))),"")</f>
        <v>USD</v>
      </c>
      <c r="F6" s="145">
        <f>IFERROR(IF(INDEX(Metrics!$G$6:$G$14,MATCH(CY_Target_Cumulative!$D6,Metrics!$D$6:$D$14,0))=Calc!$K$8,SUM(CY_Target!$F6:F6),AVERAGE(CY_Target!$F6:F6)),"")</f>
        <v>67860</v>
      </c>
      <c r="G6" s="145">
        <f>IFERROR(IF(INDEX(Metrics!$G$6:$G$14,MATCH(CY_Target_Cumulative!$D6,Metrics!$D$6:$D$14,0))=Calc!$K$8,SUM(CY_Target!$F6:G6),AVERAGE(CY_Target!$F6:G6)),"")</f>
        <v>145740</v>
      </c>
      <c r="H6" s="145">
        <f>IFERROR(IF(INDEX(Metrics!$G$6:$G$14,MATCH(CY_Target_Cumulative!$D6,Metrics!$D$6:$D$14,0))=Calc!$K$8,SUM(CY_Target!$F6:H6),AVERAGE(CY_Target!$F6:H6)),"")</f>
        <v>225100</v>
      </c>
      <c r="I6" s="145">
        <f>IFERROR(IF(INDEX(Metrics!$G$6:$G$14,MATCH(CY_Target_Cumulative!$D6,Metrics!$D$6:$D$14,0))=Calc!$K$8,SUM(CY_Target!$F6:I6),AVERAGE(CY_Target!$F6:I6)),"")</f>
        <v>287320</v>
      </c>
      <c r="J6" s="145">
        <f>IFERROR(IF(INDEX(Metrics!$G$6:$G$14,MATCH(CY_Target_Cumulative!$D6,Metrics!$D$6:$D$14,0))=Calc!$K$8,SUM(CY_Target!$F6:J6),AVERAGE(CY_Target!$F6:J6)),"")</f>
        <v>376220</v>
      </c>
      <c r="K6" s="145">
        <f>IFERROR(IF(INDEX(Metrics!$G$6:$G$14,MATCH(CY_Target_Cumulative!$D6,Metrics!$D$6:$D$14,0))=Calc!$K$8,SUM(CY_Target!$F6:K6),AVERAGE(CY_Target!$F6:K6)),"")</f>
        <v>440801</v>
      </c>
      <c r="L6" s="146">
        <f>IFERROR(IF(INDEX(Metrics!$G$6:$G$14,MATCH(CY_Target_Cumulative!$D6,Metrics!$D$6:$D$14,0))=Calc!$K$8,SUM(CY_Target!$F6:L6),AVERAGE(CY_Target!$F6:L6)),"")</f>
        <v>440801</v>
      </c>
      <c r="M6" s="146">
        <f>IFERROR(IF(INDEX(Metrics!$G$6:$G$14,MATCH(CY_Target_Cumulative!$D6,Metrics!$D$6:$D$14,0))=Calc!$K$8,SUM(CY_Target!$F6:M6),AVERAGE(CY_Target!$F6:M6)),"")</f>
        <v>440801</v>
      </c>
      <c r="N6" s="146">
        <f>IFERROR(IF(INDEX(Metrics!$G$6:$G$14,MATCH(CY_Target_Cumulative!$D6,Metrics!$D$6:$D$14,0))=Calc!$K$8,SUM(CY_Target!$F6:N6),AVERAGE(CY_Target!$F6:N6)),"")</f>
        <v>440801</v>
      </c>
      <c r="O6" s="146">
        <f>IFERROR(IF(INDEX(Metrics!$G$6:$G$14,MATCH(CY_Target_Cumulative!$D6,Metrics!$D$6:$D$14,0))=Calc!$K$8,SUM(CY_Target!$F6:O6),AVERAGE(CY_Target!$F6:O6)),"")</f>
        <v>440801</v>
      </c>
      <c r="P6" s="146">
        <f>IFERROR(IF(INDEX(Metrics!$G$6:$G$14,MATCH(CY_Target_Cumulative!$D6,Metrics!$D$6:$D$14,0))=Calc!$K$8,SUM(CY_Target!$F6:P6),AVERAGE(CY_Target!$F6:P6)),"")</f>
        <v>440801</v>
      </c>
      <c r="Q6" s="147">
        <f>IFERROR(IF(INDEX(Metrics!$G$6:$G$14,MATCH(CY_Target_Cumulative!$D6,Metrics!$D$6:$D$14,0))=Calc!$K$8,SUM(CY_Target!$F6:Q6),AVERAGE(CY_Target!$F6:Q6)),"")</f>
        <v>440801</v>
      </c>
    </row>
    <row r="7" spans="1:17" x14ac:dyDescent="0.25">
      <c r="A7" s="3"/>
      <c r="B7" s="69">
        <f>IFERROR(IF(LEN(INDEX(Metrics!$B$6:$E$14,ROW($A7)-ROW($A$5),MATCH(B$5,Metrics!$B$5:$E$5,0)))=0,"",INDEX(Metrics!$B$6:$E$14,ROW($A7)-ROW($A$5),MATCH(B$5,Metrics!$B$5:$E$5,0))),"")</f>
        <v>102</v>
      </c>
      <c r="C7" s="176" t="str">
        <f>IFERROR(IF(LEN(INDEX(Metrics!$B$6:$E$14,ROW($A7)-ROW($A$5),MATCH(C$5,Metrics!$B$5:$E$5,0)))=0,"",INDEX(Metrics!$B$6:$E$14,ROW($A7)-ROW($A$5),MATCH(C$5,Metrics!$B$5:$E$5,0))),"")</f>
        <v>Profit Metrics</v>
      </c>
      <c r="D7" s="176" t="str">
        <f>IFERROR(IF(LEN(INDEX(Metrics!$B$6:$E$14,ROW($A7)-ROW($A$5),MATCH(D$5,Metrics!$B$5:$E$5,0)))=0,"",INDEX(Metrics!$B$6:$E$14,ROW($A7)-ROW($A$5),MATCH(D$5,Metrics!$B$5:$E$5,0))),"")</f>
        <v>Gross Profit Margin</v>
      </c>
      <c r="E7" s="42" t="str">
        <f>IFERROR(IF(LEN(INDEX(Metrics!$B$6:$E$14,ROW($A7)-ROW($A$5),MATCH(E$5,Metrics!$B$5:$E$5,0)))=0,"",INDEX(Metrics!$B$6:$E$14,ROW($A7)-ROW($A$5),MATCH(E$5,Metrics!$B$5:$E$5,0))),"")</f>
        <v>%</v>
      </c>
      <c r="F7" s="48">
        <f>IFERROR(IF(INDEX(Metrics!$G$6:$G$14,MATCH(CY_Target_Cumulative!$D7,Metrics!$D$6:$D$14,0))=Calc!$K$8,SUM(CY_Target!$F7:F7),AVERAGE(CY_Target!$F7:F7)),"")</f>
        <v>0.44296000000000002</v>
      </c>
      <c r="G7" s="48">
        <f>IFERROR(IF(INDEX(Metrics!$G$6:$G$14,MATCH(CY_Target_Cumulative!$D7,Metrics!$D$6:$D$14,0))=Calc!$K$8,SUM(CY_Target!$F7:G7),AVERAGE(CY_Target!$F7:G7)),"")</f>
        <v>0.47236</v>
      </c>
      <c r="H7" s="48">
        <f>IFERROR(IF(INDEX(Metrics!$G$6:$G$14,MATCH(CY_Target_Cumulative!$D7,Metrics!$D$6:$D$14,0))=Calc!$K$8,SUM(CY_Target!$F7:H7),AVERAGE(CY_Target!$F7:H7)),"")</f>
        <v>0.42905706666666665</v>
      </c>
      <c r="I7" s="48">
        <f>IFERROR(IF(INDEX(Metrics!$G$6:$G$14,MATCH(CY_Target_Cumulative!$D7,Metrics!$D$6:$D$14,0))=Calc!$K$8,SUM(CY_Target!$F7:I7),AVERAGE(CY_Target!$F7:I7)),"")</f>
        <v>0.41191203200000004</v>
      </c>
      <c r="J7" s="48">
        <f>IFERROR(IF(INDEX(Metrics!$G$6:$G$14,MATCH(CY_Target_Cumulative!$D7,Metrics!$D$6:$D$14,0))=Calc!$K$8,SUM(CY_Target!$F7:J7),AVERAGE(CY_Target!$F7:J7)),"")</f>
        <v>0.40391190784000008</v>
      </c>
      <c r="K7" s="48">
        <f>IFERROR(IF(INDEX(Metrics!$G$6:$G$14,MATCH(CY_Target_Cumulative!$D7,Metrics!$D$6:$D$14,0))=Calc!$K$8,SUM(CY_Target!$F7:K7),AVERAGE(CY_Target!$F7:K7)),"")</f>
        <v>0.40549506203733338</v>
      </c>
      <c r="L7" s="49">
        <f>IFERROR(IF(INDEX(Metrics!$G$6:$G$14,MATCH(CY_Target_Cumulative!$D7,Metrics!$D$6:$D$14,0))=Calc!$K$8,SUM(CY_Target!$F7:L7),AVERAGE(CY_Target!$F7:L7)),"")</f>
        <v>0.40549506203733338</v>
      </c>
      <c r="M7" s="49">
        <f>IFERROR(IF(INDEX(Metrics!$G$6:$G$14,MATCH(CY_Target_Cumulative!$D7,Metrics!$D$6:$D$14,0))=Calc!$K$8,SUM(CY_Target!$F7:M7),AVERAGE(CY_Target!$F7:M7)),"")</f>
        <v>0.40549506203733338</v>
      </c>
      <c r="N7" s="49">
        <f>IFERROR(IF(INDEX(Metrics!$G$6:$G$14,MATCH(CY_Target_Cumulative!$D7,Metrics!$D$6:$D$14,0))=Calc!$K$8,SUM(CY_Target!$F7:N7),AVERAGE(CY_Target!$F7:N7)),"")</f>
        <v>0.40549506203733338</v>
      </c>
      <c r="O7" s="49">
        <f>IFERROR(IF(INDEX(Metrics!$G$6:$G$14,MATCH(CY_Target_Cumulative!$D7,Metrics!$D$6:$D$14,0))=Calc!$K$8,SUM(CY_Target!$F7:O7),AVERAGE(CY_Target!$F7:O7)),"")</f>
        <v>0.40549506203733338</v>
      </c>
      <c r="P7" s="49">
        <f>IFERROR(IF(INDEX(Metrics!$G$6:$G$14,MATCH(CY_Target_Cumulative!$D7,Metrics!$D$6:$D$14,0))=Calc!$K$8,SUM(CY_Target!$F7:P7),AVERAGE(CY_Target!$F7:P7)),"")</f>
        <v>0.40549506203733338</v>
      </c>
      <c r="Q7" s="79">
        <f>IFERROR(IF(INDEX(Metrics!$G$6:$G$14,MATCH(CY_Target_Cumulative!$D7,Metrics!$D$6:$D$14,0))=Calc!$K$8,SUM(CY_Target!$F7:Q7),AVERAGE(CY_Target!$F7:Q7)),"")</f>
        <v>0.40549506203733338</v>
      </c>
    </row>
    <row r="8" spans="1:17" x14ac:dyDescent="0.25">
      <c r="A8" s="3"/>
      <c r="B8" s="69">
        <f>IFERROR(IF(LEN(INDEX(Metrics!$B$6:$E$14,ROW($A8)-ROW($A$5),MATCH(B$5,Metrics!$B$5:$E$5,0)))=0,"",INDEX(Metrics!$B$6:$E$14,ROW($A8)-ROW($A$5),MATCH(B$5,Metrics!$B$5:$E$5,0))),"")</f>
        <v>103</v>
      </c>
      <c r="C8" s="176" t="str">
        <f>IFERROR(IF(LEN(INDEX(Metrics!$B$6:$E$14,ROW($A8)-ROW($A$5),MATCH(C$5,Metrics!$B$5:$E$5,0)))=0,"",INDEX(Metrics!$B$6:$E$14,ROW($A8)-ROW($A$5),MATCH(C$5,Metrics!$B$5:$E$5,0))),"")</f>
        <v>Profit Metrics</v>
      </c>
      <c r="D8" s="176" t="str">
        <f>IFERROR(IF(LEN(INDEX(Metrics!$B$6:$E$14,ROW($A8)-ROW($A$5),MATCH(D$5,Metrics!$B$5:$E$5,0)))=0,"",INDEX(Metrics!$B$6:$E$14,ROW($A8)-ROW($A$5),MATCH(D$5,Metrics!$B$5:$E$5,0))),"")</f>
        <v>Net Profit</v>
      </c>
      <c r="E8" s="42" t="str">
        <f>IFERROR(IF(LEN(INDEX(Metrics!$B$6:$E$14,ROW($A8)-ROW($A$5),MATCH(E$5,Metrics!$B$5:$E$5,0)))=0,"",INDEX(Metrics!$B$6:$E$14,ROW($A8)-ROW($A$5),MATCH(E$5,Metrics!$B$5:$E$5,0))),"")</f>
        <v>USD</v>
      </c>
      <c r="F8" s="50">
        <f>IFERROR(IF(INDEX(Metrics!$G$6:$G$14,MATCH(CY_Target_Cumulative!$D8,Metrics!$D$6:$D$14,0))=Calc!$K$8,SUM(CY_Target!$F8:F8),AVERAGE(CY_Target!$F8:F8)),"")</f>
        <v>47402.55</v>
      </c>
      <c r="G8" s="50">
        <f>IFERROR(IF(INDEX(Metrics!$G$6:$G$14,MATCH(CY_Target_Cumulative!$D8,Metrics!$D$6:$D$14,0))=Calc!$K$8,SUM(CY_Target!$F8:G8),AVERAGE(CY_Target!$F8:G8)),"")</f>
        <v>97509.75</v>
      </c>
      <c r="H8" s="50">
        <f>IFERROR(IF(INDEX(Metrics!$G$6:$G$14,MATCH(CY_Target_Cumulative!$D8,Metrics!$D$6:$D$14,0))=Calc!$K$8,SUM(CY_Target!$F8:H8),AVERAGE(CY_Target!$F8:H8)),"")</f>
        <v>145164.15</v>
      </c>
      <c r="I8" s="50">
        <f>IFERROR(IF(INDEX(Metrics!$G$6:$G$14,MATCH(CY_Target_Cumulative!$D8,Metrics!$D$6:$D$14,0))=Calc!$K$8,SUM(CY_Target!$F8:I8),AVERAGE(CY_Target!$F8:I8)),"")</f>
        <v>179043.45</v>
      </c>
      <c r="J8" s="50">
        <f>IFERROR(IF(INDEX(Metrics!$G$6:$G$14,MATCH(CY_Target_Cumulative!$D8,Metrics!$D$6:$D$14,0))=Calc!$K$8,SUM(CY_Target!$F8:J8),AVERAGE(CY_Target!$F8:J8)),"")</f>
        <v>229121.45</v>
      </c>
      <c r="K8" s="50">
        <f>IFERROR(IF(INDEX(Metrics!$G$6:$G$14,MATCH(CY_Target_Cumulative!$D8,Metrics!$D$6:$D$14,0))=Calc!$K$8,SUM(CY_Target!$F8:K8),AVERAGE(CY_Target!$F8:K8)),"")</f>
        <v>279469.55</v>
      </c>
      <c r="L8" s="52">
        <f>IFERROR(IF(INDEX(Metrics!$G$6:$G$14,MATCH(CY_Target_Cumulative!$D8,Metrics!$D$6:$D$14,0))=Calc!$K$8,SUM(CY_Target!$F8:L8),AVERAGE(CY_Target!$F8:L8)),"")</f>
        <v>279469.55</v>
      </c>
      <c r="M8" s="52">
        <f>IFERROR(IF(INDEX(Metrics!$G$6:$G$14,MATCH(CY_Target_Cumulative!$D8,Metrics!$D$6:$D$14,0))=Calc!$K$8,SUM(CY_Target!$F8:M8),AVERAGE(CY_Target!$F8:M8)),"")</f>
        <v>279469.55</v>
      </c>
      <c r="N8" s="52">
        <f>IFERROR(IF(INDEX(Metrics!$G$6:$G$14,MATCH(CY_Target_Cumulative!$D8,Metrics!$D$6:$D$14,0))=Calc!$K$8,SUM(CY_Target!$F8:N8),AVERAGE(CY_Target!$F8:N8)),"")</f>
        <v>279469.55</v>
      </c>
      <c r="O8" s="52">
        <f>IFERROR(IF(INDEX(Metrics!$G$6:$G$14,MATCH(CY_Target_Cumulative!$D8,Metrics!$D$6:$D$14,0))=Calc!$K$8,SUM(CY_Target!$F8:O8),AVERAGE(CY_Target!$F8:O8)),"")</f>
        <v>279469.55</v>
      </c>
      <c r="P8" s="52">
        <f>IFERROR(IF(INDEX(Metrics!$G$6:$G$14,MATCH(CY_Target_Cumulative!$D8,Metrics!$D$6:$D$14,0))=Calc!$K$8,SUM(CY_Target!$F8:P8),AVERAGE(CY_Target!$F8:P8)),"")</f>
        <v>279469.55</v>
      </c>
      <c r="Q8" s="81">
        <f>IFERROR(IF(INDEX(Metrics!$G$6:$G$14,MATCH(CY_Target_Cumulative!$D8,Metrics!$D$6:$D$14,0))=Calc!$K$8,SUM(CY_Target!$F8:Q8),AVERAGE(CY_Target!$F8:Q8)),"")</f>
        <v>279469.55</v>
      </c>
    </row>
    <row r="9" spans="1:17" x14ac:dyDescent="0.25">
      <c r="A9" s="3"/>
      <c r="B9" s="69">
        <f>IFERROR(IF(LEN(INDEX(Metrics!$B$6:$E$14,ROW($A9)-ROW($A$5),MATCH(B$5,Metrics!$B$5:$E$5,0)))=0,"",INDEX(Metrics!$B$6:$E$14,ROW($A9)-ROW($A$5),MATCH(B$5,Metrics!$B$5:$E$5,0))),"")</f>
        <v>104</v>
      </c>
      <c r="C9" s="176" t="str">
        <f>IFERROR(IF(LEN(INDEX(Metrics!$B$6:$E$14,ROW($A9)-ROW($A$5),MATCH(C$5,Metrics!$B$5:$E$5,0)))=0,"",INDEX(Metrics!$B$6:$E$14,ROW($A9)-ROW($A$5),MATCH(C$5,Metrics!$B$5:$E$5,0))),"")</f>
        <v>Profit Metrics</v>
      </c>
      <c r="D9" s="176" t="str">
        <f>IFERROR(IF(LEN(INDEX(Metrics!$B$6:$E$14,ROW($A9)-ROW($A$5),MATCH(D$5,Metrics!$B$5:$E$5,0)))=0,"",INDEX(Metrics!$B$6:$E$14,ROW($A9)-ROW($A$5),MATCH(D$5,Metrics!$B$5:$E$5,0))),"")</f>
        <v>Net Profit Margin</v>
      </c>
      <c r="E9" s="42" t="str">
        <f>IFERROR(IF(LEN(INDEX(Metrics!$B$6:$E$14,ROW($A9)-ROW($A$5),MATCH(E$5,Metrics!$B$5:$E$5,0)))=0,"",INDEX(Metrics!$B$6:$E$14,ROW($A9)-ROW($A$5),MATCH(E$5,Metrics!$B$5:$E$5,0))),"")</f>
        <v>%</v>
      </c>
      <c r="F9" s="48">
        <f>IFERROR(IF(INDEX(Metrics!$G$6:$G$14,MATCH(CY_Target_Cumulative!$D9,Metrics!$D$6:$D$14,0))=Calc!$K$8,SUM(CY_Target!$F9:F9),AVERAGE(CY_Target!$F9:F9)),"")</f>
        <v>0.19737200000000002</v>
      </c>
      <c r="G9" s="48">
        <f>IFERROR(IF(INDEX(Metrics!$G$6:$G$14,MATCH(CY_Target_Cumulative!$D9,Metrics!$D$6:$D$14,0))=Calc!$K$8,SUM(CY_Target!$F9:G9),AVERAGE(CY_Target!$F9:G9)),"")</f>
        <v>0.1984108</v>
      </c>
      <c r="H9" s="48">
        <f>IFERROR(IF(INDEX(Metrics!$G$6:$G$14,MATCH(CY_Target_Cumulative!$D9,Metrics!$D$6:$D$14,0))=Calc!$K$8,SUM(CY_Target!$F9:H9),AVERAGE(CY_Target!$F9:H9)),"")</f>
        <v>0.20274605866666665</v>
      </c>
      <c r="I9" s="48">
        <f>IFERROR(IF(INDEX(Metrics!$G$6:$G$14,MATCH(CY_Target_Cumulative!$D9,Metrics!$D$6:$D$14,0))=Calc!$K$8,SUM(CY_Target!$F9:I9),AVERAGE(CY_Target!$F9:I9)),"")</f>
        <v>0.203417816</v>
      </c>
      <c r="J9" s="48">
        <f>IFERROR(IF(INDEX(Metrics!$G$6:$G$14,MATCH(CY_Target_Cumulative!$D9,Metrics!$D$6:$D$14,0))=Calc!$K$8,SUM(CY_Target!$F9:J9),AVERAGE(CY_Target!$F9:J9)),"")</f>
        <v>0.20410847672320004</v>
      </c>
      <c r="K9" s="48">
        <f>IFERROR(IF(INDEX(Metrics!$G$6:$G$14,MATCH(CY_Target_Cumulative!$D9,Metrics!$D$6:$D$14,0))=Calc!$K$8,SUM(CY_Target!$F9:K9),AVERAGE(CY_Target!$F9:K9)),"")</f>
        <v>0.20696289745749338</v>
      </c>
      <c r="L9" s="48">
        <f>IFERROR(IF(INDEX(Metrics!$G$6:$G$14,MATCH(CY_Target_Cumulative!$D9,Metrics!$D$6:$D$14,0))=Calc!$K$8,SUM(CY_Target!$F9:L9),AVERAGE(CY_Target!$F9:L9)),"")</f>
        <v>0.20696289745749338</v>
      </c>
      <c r="M9" s="48">
        <f>IFERROR(IF(INDEX(Metrics!$G$6:$G$14,MATCH(CY_Target_Cumulative!$D9,Metrics!$D$6:$D$14,0))=Calc!$K$8,SUM(CY_Target!$F9:M9),AVERAGE(CY_Target!$F9:M9)),"")</f>
        <v>0.20696289745749338</v>
      </c>
      <c r="N9" s="48">
        <f>IFERROR(IF(INDEX(Metrics!$G$6:$G$14,MATCH(CY_Target_Cumulative!$D9,Metrics!$D$6:$D$14,0))=Calc!$K$8,SUM(CY_Target!$F9:N9),AVERAGE(CY_Target!$F9:N9)),"")</f>
        <v>0.20696289745749338</v>
      </c>
      <c r="O9" s="48">
        <f>IFERROR(IF(INDEX(Metrics!$G$6:$G$14,MATCH(CY_Target_Cumulative!$D9,Metrics!$D$6:$D$14,0))=Calc!$K$8,SUM(CY_Target!$F9:O9),AVERAGE(CY_Target!$F9:O9)),"")</f>
        <v>0.20696289745749338</v>
      </c>
      <c r="P9" s="48">
        <f>IFERROR(IF(INDEX(Metrics!$G$6:$G$14,MATCH(CY_Target_Cumulative!$D9,Metrics!$D$6:$D$14,0))=Calc!$K$8,SUM(CY_Target!$F9:P9),AVERAGE(CY_Target!$F9:P9)),"")</f>
        <v>0.20696289745749338</v>
      </c>
      <c r="Q9" s="82">
        <f>IFERROR(IF(INDEX(Metrics!$G$6:$G$14,MATCH(CY_Target_Cumulative!$D9,Metrics!$D$6:$D$14,0))=Calc!$K$8,SUM(CY_Target!$F9:Q9),AVERAGE(CY_Target!$F9:Q9)),"")</f>
        <v>0.20696289745749338</v>
      </c>
    </row>
    <row r="10" spans="1:17" x14ac:dyDescent="0.25">
      <c r="A10" s="3"/>
      <c r="B10" s="69">
        <f>IFERROR(IF(LEN(INDEX(Metrics!$B$6:$E$14,ROW($A10)-ROW($A$5),MATCH(B$5,Metrics!$B$5:$E$5,0)))=0,"",INDEX(Metrics!$B$6:$E$14,ROW($A10)-ROW($A$5),MATCH(B$5,Metrics!$B$5:$E$5,0))),"")</f>
        <v>105</v>
      </c>
      <c r="C10" s="176" t="str">
        <f>IFERROR(IF(LEN(INDEX(Metrics!$B$6:$E$14,ROW($A10)-ROW($A$5),MATCH(C$5,Metrics!$B$5:$E$5,0)))=0,"",INDEX(Metrics!$B$6:$E$14,ROW($A10)-ROW($A$5),MATCH(C$5,Metrics!$B$5:$E$5,0))),"")</f>
        <v>Profit Metrics</v>
      </c>
      <c r="D10" s="176" t="str">
        <f>IFERROR(IF(LEN(INDEX(Metrics!$B$6:$E$14,ROW($A10)-ROW($A$5),MATCH(D$5,Metrics!$B$5:$E$5,0)))=0,"",INDEX(Metrics!$B$6:$E$14,ROW($A10)-ROW($A$5),MATCH(D$5,Metrics!$B$5:$E$5,0))),"")</f>
        <v>EBIT</v>
      </c>
      <c r="E10" s="42" t="str">
        <f>IFERROR(IF(LEN(INDEX(Metrics!$B$6:$E$14,ROW($A10)-ROW($A$5),MATCH(E$5,Metrics!$B$5:$E$5,0)))=0,"",INDEX(Metrics!$B$6:$E$14,ROW($A10)-ROW($A$5),MATCH(E$5,Metrics!$B$5:$E$5,0))),"")</f>
        <v>USD</v>
      </c>
      <c r="F10" s="50">
        <f>IFERROR(IF(INDEX(Metrics!$G$6:$G$14,MATCH(CY_Target_Cumulative!$D10,Metrics!$D$6:$D$14,0))=Calc!$K$8,SUM(CY_Target!$F10:F10),AVERAGE(CY_Target!$F10:F10)),"")</f>
        <v>38203.892999999996</v>
      </c>
      <c r="G10" s="50">
        <f>IFERROR(IF(INDEX(Metrics!$G$6:$G$14,MATCH(CY_Target_Cumulative!$D10,Metrics!$D$6:$D$14,0))=Calc!$K$8,SUM(CY_Target!$F10:G10),AVERAGE(CY_Target!$F10:G10)),"")</f>
        <v>69675.068999999989</v>
      </c>
      <c r="H10" s="50">
        <f>IFERROR(IF(INDEX(Metrics!$G$6:$G$14,MATCH(CY_Target_Cumulative!$D10,Metrics!$D$6:$D$14,0))=Calc!$K$8,SUM(CY_Target!$F10:H10),AVERAGE(CY_Target!$F10:H10)),"")</f>
        <v>112797.62899999999</v>
      </c>
      <c r="I10" s="50">
        <f>IFERROR(IF(INDEX(Metrics!$G$6:$G$14,MATCH(CY_Target_Cumulative!$D10,Metrics!$D$6:$D$14,0))=Calc!$K$8,SUM(CY_Target!$F10:I10),AVERAGE(CY_Target!$F10:I10)),"")</f>
        <v>142931.59099999999</v>
      </c>
      <c r="J10" s="50">
        <f>IFERROR(IF(INDEX(Metrics!$G$6:$G$14,MATCH(CY_Target_Cumulative!$D10,Metrics!$D$6:$D$14,0))=Calc!$K$8,SUM(CY_Target!$F10:J10),AVERAGE(CY_Target!$F10:J10)),"")</f>
        <v>187194.41099999999</v>
      </c>
      <c r="K10" s="50">
        <f>IFERROR(IF(INDEX(Metrics!$G$6:$G$14,MATCH(CY_Target_Cumulative!$D10,Metrics!$D$6:$D$14,0))=Calc!$K$8,SUM(CY_Target!$F10:K10),AVERAGE(CY_Target!$F10:K10)),"")</f>
        <v>224891.40659999999</v>
      </c>
      <c r="L10" s="52">
        <f>IFERROR(IF(INDEX(Metrics!$G$6:$G$14,MATCH(CY_Target_Cumulative!$D10,Metrics!$D$6:$D$14,0))=Calc!$K$8,SUM(CY_Target!$F10:L10),AVERAGE(CY_Target!$F10:L10)),"")</f>
        <v>224891.40659999999</v>
      </c>
      <c r="M10" s="52">
        <f>IFERROR(IF(INDEX(Metrics!$G$6:$G$14,MATCH(CY_Target_Cumulative!$D10,Metrics!$D$6:$D$14,0))=Calc!$K$8,SUM(CY_Target!$F10:M10),AVERAGE(CY_Target!$F10:M10)),"")</f>
        <v>224891.40659999999</v>
      </c>
      <c r="N10" s="52">
        <f>IFERROR(IF(INDEX(Metrics!$G$6:$G$14,MATCH(CY_Target_Cumulative!$D10,Metrics!$D$6:$D$14,0))=Calc!$K$8,SUM(CY_Target!$F10:N10),AVERAGE(CY_Target!$F10:N10)),"")</f>
        <v>224891.40659999999</v>
      </c>
      <c r="O10" s="52">
        <f>IFERROR(IF(INDEX(Metrics!$G$6:$G$14,MATCH(CY_Target_Cumulative!$D10,Metrics!$D$6:$D$14,0))=Calc!$K$8,SUM(CY_Target!$F10:O10),AVERAGE(CY_Target!$F10:O10)),"")</f>
        <v>224891.40659999999</v>
      </c>
      <c r="P10" s="52">
        <f>IFERROR(IF(INDEX(Metrics!$G$6:$G$14,MATCH(CY_Target_Cumulative!$D10,Metrics!$D$6:$D$14,0))=Calc!$K$8,SUM(CY_Target!$F10:P10),AVERAGE(CY_Target!$F10:P10)),"")</f>
        <v>224891.40659999999</v>
      </c>
      <c r="Q10" s="81">
        <f>IFERROR(IF(INDEX(Metrics!$G$6:$G$14,MATCH(CY_Target_Cumulative!$D10,Metrics!$D$6:$D$14,0))=Calc!$K$8,SUM(CY_Target!$F10:Q10),AVERAGE(CY_Target!$F10:Q10)),"")</f>
        <v>224891.40659999999</v>
      </c>
    </row>
    <row r="11" spans="1:17" x14ac:dyDescent="0.25">
      <c r="A11" s="3"/>
      <c r="B11" s="69">
        <f>IFERROR(IF(LEN(INDEX(Metrics!$B$6:$E$14,ROW($A11)-ROW($A$5),MATCH(B$5,Metrics!$B$5:$E$5,0)))=0,"",INDEX(Metrics!$B$6:$E$14,ROW($A11)-ROW($A$5),MATCH(B$5,Metrics!$B$5:$E$5,0))),"")</f>
        <v>106</v>
      </c>
      <c r="C11" s="176" t="str">
        <f>IFERROR(IF(LEN(INDEX(Metrics!$B$6:$E$14,ROW($A11)-ROW($A$5),MATCH(C$5,Metrics!$B$5:$E$5,0)))=0,"",INDEX(Metrics!$B$6:$E$14,ROW($A11)-ROW($A$5),MATCH(C$5,Metrics!$B$5:$E$5,0))),"")</f>
        <v>Profit Metrics</v>
      </c>
      <c r="D11" s="176" t="str">
        <f>IFERROR(IF(LEN(INDEX(Metrics!$B$6:$E$14,ROW($A11)-ROW($A$5),MATCH(D$5,Metrics!$B$5:$E$5,0)))=0,"",INDEX(Metrics!$B$6:$E$14,ROW($A11)-ROW($A$5),MATCH(D$5,Metrics!$B$5:$E$5,0))),"")</f>
        <v>EBIT Margin</v>
      </c>
      <c r="E11" s="42" t="str">
        <f>IFERROR(IF(LEN(INDEX(Metrics!$B$6:$E$14,ROW($A11)-ROW($A$5),MATCH(E$5,Metrics!$B$5:$E$5,0)))=0,"",INDEX(Metrics!$B$6:$E$14,ROW($A11)-ROW($A$5),MATCH(E$5,Metrics!$B$5:$E$5,0))),"")</f>
        <v>%</v>
      </c>
      <c r="F11" s="48">
        <f>IFERROR(IF(INDEX(Metrics!$G$6:$G$14,MATCH(CY_Target_Cumulative!$D11,Metrics!$D$6:$D$14,0))=Calc!$K$8,SUM(CY_Target!$F11:F11),AVERAGE(CY_Target!$F11:F11)),"")</f>
        <v>0.12926827199999999</v>
      </c>
      <c r="G11" s="48">
        <f>IFERROR(IF(INDEX(Metrics!$G$6:$G$14,MATCH(CY_Target_Cumulative!$D11,Metrics!$D$6:$D$14,0))=Calc!$K$8,SUM(CY_Target!$F11:G11),AVERAGE(CY_Target!$F11:G11)),"")</f>
        <v>0.14637730799999998</v>
      </c>
      <c r="H11" s="48">
        <f>IFERROR(IF(INDEX(Metrics!$G$6:$G$14,MATCH(CY_Target_Cumulative!$D11,Metrics!$D$6:$D$14,0))=Calc!$K$8,SUM(CY_Target!$F11:H11),AVERAGE(CY_Target!$F11:H11)),"")</f>
        <v>0.14300619424</v>
      </c>
      <c r="I11" s="48">
        <f>IFERROR(IF(INDEX(Metrics!$G$6:$G$14,MATCH(CY_Target_Cumulative!$D11,Metrics!$D$6:$D$14,0))=Calc!$K$8,SUM(CY_Target!$F11:I11),AVERAGE(CY_Target!$F11:I11)),"")</f>
        <v>0.143282473488</v>
      </c>
      <c r="J11" s="48">
        <f>IFERROR(IF(INDEX(Metrics!$G$6:$G$14,MATCH(CY_Target_Cumulative!$D11,Metrics!$D$6:$D$14,0))=Calc!$K$8,SUM(CY_Target!$F11:J11),AVERAGE(CY_Target!$F11:J11)),"")</f>
        <v>0.13986425538355202</v>
      </c>
      <c r="K11" s="48">
        <f>IFERROR(IF(INDEX(Metrics!$G$6:$G$14,MATCH(CY_Target_Cumulative!$D11,Metrics!$D$6:$D$14,0))=Calc!$K$8,SUM(CY_Target!$F11:K11),AVERAGE(CY_Target!$F11:K11)),"")</f>
        <v>0.1399108568490752</v>
      </c>
      <c r="L11" s="49">
        <f>IFERROR(IF(INDEX(Metrics!$G$6:$G$14,MATCH(CY_Target_Cumulative!$D11,Metrics!$D$6:$D$14,0))=Calc!$K$8,SUM(CY_Target!$F11:L11),AVERAGE(CY_Target!$F11:L11)),"")</f>
        <v>0.1399108568490752</v>
      </c>
      <c r="M11" s="49">
        <f>IFERROR(IF(INDEX(Metrics!$G$6:$G$14,MATCH(CY_Target_Cumulative!$D11,Metrics!$D$6:$D$14,0))=Calc!$K$8,SUM(CY_Target!$F11:M11),AVERAGE(CY_Target!$F11:M11)),"")</f>
        <v>0.1399108568490752</v>
      </c>
      <c r="N11" s="49">
        <f>IFERROR(IF(INDEX(Metrics!$G$6:$G$14,MATCH(CY_Target_Cumulative!$D11,Metrics!$D$6:$D$14,0))=Calc!$K$8,SUM(CY_Target!$F11:N11),AVERAGE(CY_Target!$F11:N11)),"")</f>
        <v>0.1399108568490752</v>
      </c>
      <c r="O11" s="49">
        <f>IFERROR(IF(INDEX(Metrics!$G$6:$G$14,MATCH(CY_Target_Cumulative!$D11,Metrics!$D$6:$D$14,0))=Calc!$K$8,SUM(CY_Target!$F11:O11),AVERAGE(CY_Target!$F11:O11)),"")</f>
        <v>0.1399108568490752</v>
      </c>
      <c r="P11" s="49">
        <f>IFERROR(IF(INDEX(Metrics!$G$6:$G$14,MATCH(CY_Target_Cumulative!$D11,Metrics!$D$6:$D$14,0))=Calc!$K$8,SUM(CY_Target!$F11:P11),AVERAGE(CY_Target!$F11:P11)),"")</f>
        <v>0.1399108568490752</v>
      </c>
      <c r="Q11" s="79">
        <f>IFERROR(IF(INDEX(Metrics!$G$6:$G$14,MATCH(CY_Target_Cumulative!$D11,Metrics!$D$6:$D$14,0))=Calc!$K$8,SUM(CY_Target!$F11:Q11),AVERAGE(CY_Target!$F11:Q11)),"")</f>
        <v>0.1399108568490752</v>
      </c>
    </row>
    <row r="12" spans="1:17" x14ac:dyDescent="0.25">
      <c r="A12" s="3"/>
      <c r="B12" s="69">
        <f>IFERROR(IF(LEN(INDEX(Metrics!$B$6:$E$14,ROW($A12)-ROW($A$5),MATCH(B$5,Metrics!$B$5:$E$5,0)))=0,"",INDEX(Metrics!$B$6:$E$14,ROW($A12)-ROW($A$5),MATCH(B$5,Metrics!$B$5:$E$5,0))),"")</f>
        <v>107</v>
      </c>
      <c r="C12" s="176" t="str">
        <f>IFERROR(IF(LEN(INDEX(Metrics!$B$6:$E$14,ROW($A12)-ROW($A$5),MATCH(C$5,Metrics!$B$5:$E$5,0)))=0,"",INDEX(Metrics!$B$6:$E$14,ROW($A12)-ROW($A$5),MATCH(C$5,Metrics!$B$5:$E$5,0))),"")</f>
        <v>Profit Metrics</v>
      </c>
      <c r="D12" s="176" t="str">
        <f>IFERROR(IF(LEN(INDEX(Metrics!$B$6:$E$14,ROW($A12)-ROW($A$5),MATCH(D$5,Metrics!$B$5:$E$5,0)))=0,"",INDEX(Metrics!$B$6:$E$14,ROW($A12)-ROW($A$5),MATCH(D$5,Metrics!$B$5:$E$5,0))),"")</f>
        <v>Operating Expense Ratio</v>
      </c>
      <c r="E12" s="42" t="str">
        <f>IFERROR(IF(LEN(INDEX(Metrics!$B$6:$E$14,ROW($A12)-ROW($A$5),MATCH(E$5,Metrics!$B$5:$E$5,0)))=0,"",INDEX(Metrics!$B$6:$E$14,ROW($A12)-ROW($A$5),MATCH(E$5,Metrics!$B$5:$E$5,0))),"")</f>
        <v>%</v>
      </c>
      <c r="F12" s="48">
        <f>IFERROR(IF(INDEX(Metrics!$G$6:$G$14,MATCH(CY_Target_Cumulative!$D12,Metrics!$D$6:$D$14,0))=Calc!$K$8,SUM(CY_Target!$F12:F12),AVERAGE(CY_Target!$F12:F12)),"")</f>
        <v>0.36727397279999996</v>
      </c>
      <c r="G12" s="48">
        <f>IFERROR(IF(INDEX(Metrics!$G$6:$G$14,MATCH(CY_Target_Cumulative!$D12,Metrics!$D$6:$D$14,0))=Calc!$K$8,SUM(CY_Target!$F12:G12),AVERAGE(CY_Target!$F12:G12)),"")</f>
        <v>0.34978473599999993</v>
      </c>
      <c r="H12" s="48">
        <f>IFERROR(IF(INDEX(Metrics!$G$6:$G$14,MATCH(CY_Target_Cumulative!$D12,Metrics!$D$6:$D$14,0))=Calc!$K$8,SUM(CY_Target!$F12:H12),AVERAGE(CY_Target!$F12:H12)),"")</f>
        <v>0.34791921740799997</v>
      </c>
      <c r="I12" s="48">
        <f>IFERROR(IF(INDEX(Metrics!$G$6:$G$14,MATCH(CY_Target_Cumulative!$D12,Metrics!$D$6:$D$14,0))=Calc!$K$8,SUM(CY_Target!$F12:I12),AVERAGE(CY_Target!$F12:I12)),"")</f>
        <v>0.33299506867200002</v>
      </c>
      <c r="J12" s="48">
        <f>IFERROR(IF(INDEX(Metrics!$G$6:$G$14,MATCH(CY_Target_Cumulative!$D12,Metrics!$D$6:$D$14,0))=Calc!$K$8,SUM(CY_Target!$F12:J12),AVERAGE(CY_Target!$F12:J12)),"")</f>
        <v>0.32553933706721283</v>
      </c>
      <c r="K12" s="48">
        <f>IFERROR(IF(INDEX(Metrics!$G$6:$G$14,MATCH(CY_Target_Cumulative!$D12,Metrics!$D$6:$D$14,0))=Calc!$K$8,SUM(CY_Target!$F12:K12),AVERAGE(CY_Target!$F12:K12)),"")</f>
        <v>0.32948141337383108</v>
      </c>
      <c r="L12" s="48">
        <f>IFERROR(IF(INDEX(Metrics!$G$6:$G$14,MATCH(CY_Target_Cumulative!$D12,Metrics!$D$6:$D$14,0))=Calc!$K$8,SUM(CY_Target!$F12:L12),AVERAGE(CY_Target!$F12:L12)),"")</f>
        <v>0.32948141337383108</v>
      </c>
      <c r="M12" s="48">
        <f>IFERROR(IF(INDEX(Metrics!$G$6:$G$14,MATCH(CY_Target_Cumulative!$D12,Metrics!$D$6:$D$14,0))=Calc!$K$8,SUM(CY_Target!$F12:M12),AVERAGE(CY_Target!$F12:M12)),"")</f>
        <v>0.32948141337383108</v>
      </c>
      <c r="N12" s="48">
        <f>IFERROR(IF(INDEX(Metrics!$G$6:$G$14,MATCH(CY_Target_Cumulative!$D12,Metrics!$D$6:$D$14,0))=Calc!$K$8,SUM(CY_Target!$F12:N12),AVERAGE(CY_Target!$F12:N12)),"")</f>
        <v>0.32948141337383108</v>
      </c>
      <c r="O12" s="48">
        <f>IFERROR(IF(INDEX(Metrics!$G$6:$G$14,MATCH(CY_Target_Cumulative!$D12,Metrics!$D$6:$D$14,0))=Calc!$K$8,SUM(CY_Target!$F12:O12),AVERAGE(CY_Target!$F12:O12)),"")</f>
        <v>0.32948141337383108</v>
      </c>
      <c r="P12" s="48">
        <f>IFERROR(IF(INDEX(Metrics!$G$6:$G$14,MATCH(CY_Target_Cumulative!$D12,Metrics!$D$6:$D$14,0))=Calc!$K$8,SUM(CY_Target!$F12:P12),AVERAGE(CY_Target!$F12:P12)),"")</f>
        <v>0.32948141337383108</v>
      </c>
      <c r="Q12" s="82">
        <f>IFERROR(IF(INDEX(Metrics!$G$6:$G$14,MATCH(CY_Target_Cumulative!$D12,Metrics!$D$6:$D$14,0))=Calc!$K$8,SUM(CY_Target!$F12:Q12),AVERAGE(CY_Target!$F12:Q12)),"")</f>
        <v>0.32948141337383108</v>
      </c>
    </row>
    <row r="13" spans="1:17" x14ac:dyDescent="0.25">
      <c r="A13" s="3"/>
      <c r="B13" s="69">
        <f>IFERROR(IF(LEN(INDEX(Metrics!$B$6:$E$14,ROW($A13)-ROW($A$5),MATCH(B$5,Metrics!$B$5:$E$5,0)))=0,"",INDEX(Metrics!$B$6:$E$14,ROW($A13)-ROW($A$5),MATCH(B$5,Metrics!$B$5:$E$5,0))),"")</f>
        <v>108</v>
      </c>
      <c r="C13" s="176" t="str">
        <f>IFERROR(IF(LEN(INDEX(Metrics!$B$6:$E$14,ROW($A13)-ROW($A$5),MATCH(C$5,Metrics!$B$5:$E$5,0)))=0,"",INDEX(Metrics!$B$6:$E$14,ROW($A13)-ROW($A$5),MATCH(C$5,Metrics!$B$5:$E$5,0))),"")</f>
        <v>Profit Metrics</v>
      </c>
      <c r="D13" s="176" t="str">
        <f>IFERROR(IF(LEN(INDEX(Metrics!$B$6:$E$14,ROW($A13)-ROW($A$5),MATCH(D$5,Metrics!$B$5:$E$5,0)))=0,"",INDEX(Metrics!$B$6:$E$14,ROW($A13)-ROW($A$5),MATCH(D$5,Metrics!$B$5:$E$5,0))),"")</f>
        <v/>
      </c>
      <c r="E13" s="42" t="str">
        <f>IFERROR(IF(LEN(INDEX(Metrics!$B$6:$E$14,ROW($A13)-ROW($A$5),MATCH(E$5,Metrics!$B$5:$E$5,0)))=0,"",INDEX(Metrics!$B$6:$E$14,ROW($A13)-ROW($A$5),MATCH(E$5,Metrics!$B$5:$E$5,0))),"")</f>
        <v/>
      </c>
      <c r="F13" s="51" t="str">
        <f>IFERROR(IF(INDEX(Metrics!$G$6:$G$14,MATCH(CY_Target_Cumulative!$D13,Metrics!$D$6:$D$14,0))=Calc!$K$8,SUM(CY_Target!$F13:F13),AVERAGE(CY_Target!$F13:F13)),"")</f>
        <v/>
      </c>
      <c r="G13" s="51" t="str">
        <f>IFERROR(IF(INDEX(Metrics!$G$6:$G$14,MATCH(CY_Target_Cumulative!$D13,Metrics!$D$6:$D$14,0))=Calc!$K$8,SUM(CY_Target!$F13:G13),AVERAGE(CY_Target!$F13:G13)),"")</f>
        <v/>
      </c>
      <c r="H13" s="51" t="str">
        <f>IFERROR(IF(INDEX(Metrics!$G$6:$G$14,MATCH(CY_Target_Cumulative!$D13,Metrics!$D$6:$D$14,0))=Calc!$K$8,SUM(CY_Target!$F13:H13),AVERAGE(CY_Target!$F13:H13)),"")</f>
        <v/>
      </c>
      <c r="I13" s="51" t="str">
        <f>IFERROR(IF(INDEX(Metrics!$G$6:$G$14,MATCH(CY_Target_Cumulative!$D13,Metrics!$D$6:$D$14,0))=Calc!$K$8,SUM(CY_Target!$F13:I13),AVERAGE(CY_Target!$F13:I13)),"")</f>
        <v/>
      </c>
      <c r="J13" s="51" t="str">
        <f>IFERROR(IF(INDEX(Metrics!$G$6:$G$14,MATCH(CY_Target_Cumulative!$D13,Metrics!$D$6:$D$14,0))=Calc!$K$8,SUM(CY_Target!$F13:J13),AVERAGE(CY_Target!$F13:J13)),"")</f>
        <v/>
      </c>
      <c r="K13" s="51" t="str">
        <f>IFERROR(IF(INDEX(Metrics!$G$6:$G$14,MATCH(CY_Target_Cumulative!$D13,Metrics!$D$6:$D$14,0))=Calc!$K$8,SUM(CY_Target!$F13:K13),AVERAGE(CY_Target!$F13:K13)),"")</f>
        <v/>
      </c>
      <c r="L13" s="51" t="str">
        <f>IFERROR(IF(INDEX(Metrics!$G$6:$G$14,MATCH(CY_Target_Cumulative!$D13,Metrics!$D$6:$D$14,0))=Calc!$K$8,SUM(CY_Target!$F13:L13),AVERAGE(CY_Target!$F13:L13)),"")</f>
        <v/>
      </c>
      <c r="M13" s="51" t="str">
        <f>IFERROR(IF(INDEX(Metrics!$G$6:$G$14,MATCH(CY_Target_Cumulative!$D13,Metrics!$D$6:$D$14,0))=Calc!$K$8,SUM(CY_Target!$F13:M13),AVERAGE(CY_Target!$F13:M13)),"")</f>
        <v/>
      </c>
      <c r="N13" s="51" t="str">
        <f>IFERROR(IF(INDEX(Metrics!$G$6:$G$14,MATCH(CY_Target_Cumulative!$D13,Metrics!$D$6:$D$14,0))=Calc!$K$8,SUM(CY_Target!$F13:N13),AVERAGE(CY_Target!$F13:N13)),"")</f>
        <v/>
      </c>
      <c r="O13" s="51" t="str">
        <f>IFERROR(IF(INDEX(Metrics!$G$6:$G$14,MATCH(CY_Target_Cumulative!$D13,Metrics!$D$6:$D$14,0))=Calc!$K$8,SUM(CY_Target!$F13:O13),AVERAGE(CY_Target!$F13:O13)),"")</f>
        <v/>
      </c>
      <c r="P13" s="51" t="str">
        <f>IFERROR(IF(INDEX(Metrics!$G$6:$G$14,MATCH(CY_Target_Cumulative!$D13,Metrics!$D$6:$D$14,0))=Calc!$K$8,SUM(CY_Target!$F13:P13),AVERAGE(CY_Target!$F13:P13)),"")</f>
        <v/>
      </c>
      <c r="Q13" s="80" t="str">
        <f>IFERROR(IF(INDEX(Metrics!$G$6:$G$14,MATCH(CY_Target_Cumulative!$D13,Metrics!$D$6:$D$14,0))=Calc!$K$8,SUM(CY_Target!$F13:Q13),AVERAGE(CY_Target!$F13:Q13)),"")</f>
        <v/>
      </c>
    </row>
    <row r="14" spans="1:17" x14ac:dyDescent="0.25">
      <c r="A14" s="3"/>
      <c r="B14" s="69">
        <f>IFERROR(IF(LEN(INDEX(Metrics!$B$6:$E$14,ROW($A14)-ROW($A$5),MATCH(B$5,Metrics!$B$5:$E$5,0)))=0,"",INDEX(Metrics!$B$6:$E$14,ROW($A14)-ROW($A$5),MATCH(B$5,Metrics!$B$5:$E$5,0))),"")</f>
        <v>109</v>
      </c>
      <c r="C14" s="176" t="str">
        <f>IFERROR(IF(LEN(INDEX(Metrics!$B$6:$E$14,ROW($A14)-ROW($A$5),MATCH(C$5,Metrics!$B$5:$E$5,0)))=0,"",INDEX(Metrics!$B$6:$E$14,ROW($A14)-ROW($A$5),MATCH(C$5,Metrics!$B$5:$E$5,0))),"")</f>
        <v>Profit Metrics</v>
      </c>
      <c r="D14" s="176" t="str">
        <f>IFERROR(IF(LEN(INDEX(Metrics!$B$6:$E$14,ROW($A14)-ROW($A$5),MATCH(D$5,Metrics!$B$5:$E$5,0)))=0,"",INDEX(Metrics!$B$6:$E$14,ROW($A14)-ROW($A$5),MATCH(D$5,Metrics!$B$5:$E$5,0))),"")</f>
        <v/>
      </c>
      <c r="E14" s="42" t="str">
        <f>IFERROR(IF(LEN(INDEX(Metrics!$B$6:$E$14,ROW($A14)-ROW($A$5),MATCH(E$5,Metrics!$B$5:$E$5,0)))=0,"",INDEX(Metrics!$B$6:$E$14,ROW($A14)-ROW($A$5),MATCH(E$5,Metrics!$B$5:$E$5,0))),"")</f>
        <v/>
      </c>
      <c r="F14" s="51" t="str">
        <f>IFERROR(IF(INDEX(Metrics!$G$6:$G$14,MATCH(CY_Target_Cumulative!$D14,Metrics!$D$6:$D$14,0))=Calc!$K$8,SUM(CY_Target!$F14:F14),AVERAGE(CY_Target!$F14:F14)),"")</f>
        <v/>
      </c>
      <c r="G14" s="51" t="str">
        <f>IFERROR(IF(INDEX(Metrics!$G$6:$G$14,MATCH(CY_Target_Cumulative!$D14,Metrics!$D$6:$D$14,0))=Calc!$K$8,SUM(CY_Target!$F14:G14),AVERAGE(CY_Target!$F14:G14)),"")</f>
        <v/>
      </c>
      <c r="H14" s="51" t="str">
        <f>IFERROR(IF(INDEX(Metrics!$G$6:$G$14,MATCH(CY_Target_Cumulative!$D14,Metrics!$D$6:$D$14,0))=Calc!$K$8,SUM(CY_Target!$F14:H14),AVERAGE(CY_Target!$F14:H14)),"")</f>
        <v/>
      </c>
      <c r="I14" s="51" t="str">
        <f>IFERROR(IF(INDEX(Metrics!$G$6:$G$14,MATCH(CY_Target_Cumulative!$D14,Metrics!$D$6:$D$14,0))=Calc!$K$8,SUM(CY_Target!$F14:I14),AVERAGE(CY_Target!$F14:I14)),"")</f>
        <v/>
      </c>
      <c r="J14" s="51" t="str">
        <f>IFERROR(IF(INDEX(Metrics!$G$6:$G$14,MATCH(CY_Target_Cumulative!$D14,Metrics!$D$6:$D$14,0))=Calc!$K$8,SUM(CY_Target!$F14:J14),AVERAGE(CY_Target!$F14:J14)),"")</f>
        <v/>
      </c>
      <c r="K14" s="51" t="str">
        <f>IFERROR(IF(INDEX(Metrics!$G$6:$G$14,MATCH(CY_Target_Cumulative!$D14,Metrics!$D$6:$D$14,0))=Calc!$K$8,SUM(CY_Target!$F14:K14),AVERAGE(CY_Target!$F14:K14)),"")</f>
        <v/>
      </c>
      <c r="L14" s="51" t="str">
        <f>IFERROR(IF(INDEX(Metrics!$G$6:$G$14,MATCH(CY_Target_Cumulative!$D14,Metrics!$D$6:$D$14,0))=Calc!$K$8,SUM(CY_Target!$F14:L14),AVERAGE(CY_Target!$F14:L14)),"")</f>
        <v/>
      </c>
      <c r="M14" s="51" t="str">
        <f>IFERROR(IF(INDEX(Metrics!$G$6:$G$14,MATCH(CY_Target_Cumulative!$D14,Metrics!$D$6:$D$14,0))=Calc!$K$8,SUM(CY_Target!$F14:M14),AVERAGE(CY_Target!$F14:M14)),"")</f>
        <v/>
      </c>
      <c r="N14" s="51" t="str">
        <f>IFERROR(IF(INDEX(Metrics!$G$6:$G$14,MATCH(CY_Target_Cumulative!$D14,Metrics!$D$6:$D$14,0))=Calc!$K$8,SUM(CY_Target!$F14:N14),AVERAGE(CY_Target!$F14:N14)),"")</f>
        <v/>
      </c>
      <c r="O14" s="51" t="str">
        <f>IFERROR(IF(INDEX(Metrics!$G$6:$G$14,MATCH(CY_Target_Cumulative!$D14,Metrics!$D$6:$D$14,0))=Calc!$K$8,SUM(CY_Target!$F14:O14),AVERAGE(CY_Target!$F14:O14)),"")</f>
        <v/>
      </c>
      <c r="P14" s="51" t="str">
        <f>IFERROR(IF(INDEX(Metrics!$G$6:$G$14,MATCH(CY_Target_Cumulative!$D14,Metrics!$D$6:$D$14,0))=Calc!$K$8,SUM(CY_Target!$F14:P14),AVERAGE(CY_Target!$F14:P14)),"")</f>
        <v/>
      </c>
      <c r="Q14" s="80" t="str">
        <f>IFERROR(IF(INDEX(Metrics!$G$6:$G$14,MATCH(CY_Target_Cumulative!$D14,Metrics!$D$6:$D$14,0))=Calc!$K$8,SUM(CY_Target!$F14:Q14),AVERAGE(CY_Target!$F14:Q14)),"")</f>
        <v/>
      </c>
    </row>
    <row r="15" spans="1:17" x14ac:dyDescent="0.25">
      <c r="A15" s="3"/>
      <c r="B15" s="193">
        <v>201</v>
      </c>
      <c r="C15" s="194" t="s">
        <v>116</v>
      </c>
      <c r="D15" s="194" t="s">
        <v>117</v>
      </c>
      <c r="E15" s="195" t="s">
        <v>8</v>
      </c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5"/>
    </row>
    <row r="16" spans="1:17" x14ac:dyDescent="0.25">
      <c r="A16" s="3"/>
      <c r="B16" s="193">
        <v>202</v>
      </c>
      <c r="C16" s="194" t="s">
        <v>116</v>
      </c>
      <c r="D16" s="194" t="s">
        <v>119</v>
      </c>
      <c r="E16" s="195" t="s">
        <v>120</v>
      </c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5"/>
    </row>
    <row r="17" spans="1:17" x14ac:dyDescent="0.25">
      <c r="A17" s="3"/>
      <c r="B17" s="193">
        <v>203</v>
      </c>
      <c r="C17" s="194" t="s">
        <v>116</v>
      </c>
      <c r="D17" s="194" t="s">
        <v>122</v>
      </c>
      <c r="E17" s="195" t="s">
        <v>13</v>
      </c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5"/>
    </row>
    <row r="18" spans="1:17" x14ac:dyDescent="0.25">
      <c r="A18" s="3"/>
      <c r="B18" s="193">
        <v>204</v>
      </c>
      <c r="C18" s="194" t="s">
        <v>116</v>
      </c>
      <c r="D18" s="194" t="s">
        <v>124</v>
      </c>
      <c r="E18" s="195" t="s">
        <v>120</v>
      </c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5"/>
    </row>
    <row r="19" spans="1:17" x14ac:dyDescent="0.25">
      <c r="A19" s="3"/>
      <c r="B19" s="193">
        <v>205</v>
      </c>
      <c r="C19" s="194" t="s">
        <v>116</v>
      </c>
      <c r="D19" s="194" t="s">
        <v>127</v>
      </c>
      <c r="E19" s="195" t="s">
        <v>127</v>
      </c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/>
    </row>
    <row r="20" spans="1:17" x14ac:dyDescent="0.25">
      <c r="A20" s="3"/>
      <c r="B20" s="193">
        <v>206</v>
      </c>
      <c r="C20" s="194" t="s">
        <v>116</v>
      </c>
      <c r="D20" s="194" t="s">
        <v>127</v>
      </c>
      <c r="E20" s="195" t="s">
        <v>127</v>
      </c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7"/>
    </row>
    <row r="21" spans="1:17" x14ac:dyDescent="0.25">
      <c r="A21" s="3"/>
      <c r="B21" s="193"/>
      <c r="C21" s="194"/>
      <c r="D21" s="194"/>
      <c r="E21" s="195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7"/>
    </row>
    <row r="22" spans="1:17" x14ac:dyDescent="0.25">
      <c r="A22" s="3"/>
      <c r="B22" s="193"/>
      <c r="C22" s="194"/>
      <c r="D22" s="194"/>
      <c r="E22" s="195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7"/>
    </row>
    <row r="23" spans="1:17" x14ac:dyDescent="0.25">
      <c r="A23" s="3"/>
      <c r="B23" s="193"/>
      <c r="C23" s="194"/>
      <c r="D23" s="194"/>
      <c r="E23" s="195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7"/>
    </row>
    <row r="24" spans="1:17" x14ac:dyDescent="0.25">
      <c r="A24" s="3"/>
      <c r="B24" s="193"/>
      <c r="C24" s="194"/>
      <c r="D24" s="194"/>
      <c r="E24" s="195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7"/>
    </row>
    <row r="25" spans="1:17" x14ac:dyDescent="0.25">
      <c r="A25" s="3"/>
      <c r="B25" s="193"/>
      <c r="C25" s="194"/>
      <c r="D25" s="194"/>
      <c r="E25" s="195"/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7"/>
    </row>
    <row r="26" spans="1:17" x14ac:dyDescent="0.2">
      <c r="A26" s="3"/>
      <c r="B26" s="193"/>
      <c r="C26" s="194"/>
      <c r="D26" s="194"/>
      <c r="E26" s="195"/>
      <c r="F26" s="218"/>
      <c r="G26" s="216"/>
      <c r="H26" s="216"/>
      <c r="I26" s="216"/>
      <c r="J26" s="216"/>
      <c r="K26" s="216"/>
      <c r="L26" s="218"/>
      <c r="M26" s="216"/>
      <c r="N26" s="216"/>
      <c r="O26" s="216"/>
      <c r="P26" s="216"/>
      <c r="Q26" s="217"/>
    </row>
    <row r="27" spans="1:17" x14ac:dyDescent="0.25">
      <c r="A27" s="3"/>
      <c r="B27" s="193"/>
      <c r="C27" s="194"/>
      <c r="D27" s="194"/>
      <c r="E27" s="195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7"/>
    </row>
    <row r="28" spans="1:17" x14ac:dyDescent="0.25">
      <c r="A28" s="3"/>
      <c r="B28" s="193"/>
      <c r="C28" s="194"/>
      <c r="D28" s="194"/>
      <c r="E28" s="195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7"/>
    </row>
    <row r="29" spans="1:17" x14ac:dyDescent="0.2">
      <c r="A29" s="3"/>
      <c r="B29" s="193"/>
      <c r="C29" s="194"/>
      <c r="D29" s="197"/>
      <c r="E29" s="198"/>
      <c r="F29" s="218"/>
      <c r="G29" s="216"/>
      <c r="H29" s="216"/>
      <c r="I29" s="216"/>
      <c r="J29" s="216"/>
      <c r="K29" s="216"/>
      <c r="L29" s="218"/>
      <c r="M29" s="216"/>
      <c r="N29" s="216"/>
      <c r="O29" s="216"/>
      <c r="P29" s="216"/>
      <c r="Q29" s="217"/>
    </row>
    <row r="30" spans="1:17" x14ac:dyDescent="0.25">
      <c r="A30" s="3"/>
      <c r="B30" s="193"/>
      <c r="C30" s="194"/>
      <c r="D30" s="194"/>
      <c r="E30" s="195"/>
      <c r="F30" s="214"/>
      <c r="G30" s="214"/>
      <c r="H30" s="214"/>
      <c r="I30" s="214"/>
      <c r="J30" s="214"/>
      <c r="K30" s="214"/>
      <c r="L30" s="216"/>
      <c r="M30" s="216"/>
      <c r="N30" s="216"/>
      <c r="O30" s="216"/>
      <c r="P30" s="216"/>
      <c r="Q30" s="217"/>
    </row>
    <row r="31" spans="1:17" x14ac:dyDescent="0.25">
      <c r="A31" s="3"/>
      <c r="B31" s="193"/>
      <c r="C31" s="194"/>
      <c r="D31" s="194"/>
      <c r="E31" s="195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7"/>
    </row>
    <row r="32" spans="1:17" x14ac:dyDescent="0.25">
      <c r="A32" s="3"/>
      <c r="B32" s="193"/>
      <c r="C32" s="194"/>
      <c r="D32" s="194"/>
      <c r="E32" s="195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7"/>
    </row>
    <row r="33" spans="1:17" x14ac:dyDescent="0.25">
      <c r="A33" s="3"/>
      <c r="B33" s="193"/>
      <c r="C33" s="194"/>
      <c r="D33" s="194"/>
      <c r="E33" s="195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7"/>
    </row>
    <row r="34" spans="1:17" x14ac:dyDescent="0.25">
      <c r="A34" s="3"/>
      <c r="B34" s="193"/>
      <c r="C34" s="194"/>
      <c r="D34" s="194"/>
      <c r="E34" s="195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7"/>
    </row>
    <row r="35" spans="1:17" x14ac:dyDescent="0.25">
      <c r="A35" s="3"/>
      <c r="B35" s="193"/>
      <c r="C35" s="194"/>
      <c r="D35" s="194"/>
      <c r="E35" s="195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7"/>
    </row>
    <row r="36" spans="1:17" x14ac:dyDescent="0.2">
      <c r="A36" s="3"/>
      <c r="B36" s="193"/>
      <c r="C36" s="194"/>
      <c r="D36" s="194"/>
      <c r="E36" s="195"/>
      <c r="F36" s="218"/>
      <c r="G36" s="216"/>
      <c r="H36" s="216"/>
      <c r="I36" s="216"/>
      <c r="J36" s="216"/>
      <c r="K36" s="216"/>
      <c r="L36" s="218"/>
      <c r="M36" s="216"/>
      <c r="N36" s="216"/>
      <c r="O36" s="216"/>
      <c r="P36" s="216"/>
      <c r="Q36" s="217"/>
    </row>
    <row r="37" spans="1:17" x14ac:dyDescent="0.25">
      <c r="A37" s="3"/>
      <c r="B37" s="193"/>
      <c r="C37" s="194"/>
      <c r="D37" s="194"/>
      <c r="E37" s="195"/>
      <c r="F37" s="216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7"/>
    </row>
    <row r="38" spans="1:17" x14ac:dyDescent="0.2">
      <c r="A38" s="3"/>
      <c r="B38" s="193"/>
      <c r="C38" s="194"/>
      <c r="D38" s="194"/>
      <c r="E38" s="195"/>
      <c r="F38" s="218"/>
      <c r="G38" s="216"/>
      <c r="H38" s="216"/>
      <c r="I38" s="216"/>
      <c r="J38" s="216"/>
      <c r="K38" s="216"/>
      <c r="L38" s="218"/>
      <c r="M38" s="216"/>
      <c r="N38" s="216"/>
      <c r="O38" s="216"/>
      <c r="P38" s="216"/>
      <c r="Q38" s="217"/>
    </row>
    <row r="39" spans="1:17" x14ac:dyDescent="0.25">
      <c r="A39" s="3"/>
      <c r="B39" s="193"/>
      <c r="C39" s="194"/>
      <c r="D39" s="194"/>
      <c r="E39" s="195"/>
      <c r="F39" s="21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5"/>
    </row>
    <row r="40" spans="1:17" x14ac:dyDescent="0.25">
      <c r="A40" s="3"/>
      <c r="B40" s="193"/>
      <c r="C40" s="194"/>
      <c r="D40" s="194"/>
      <c r="E40" s="195"/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7"/>
    </row>
    <row r="41" spans="1:17" x14ac:dyDescent="0.25">
      <c r="A41" s="3"/>
      <c r="B41" s="193"/>
      <c r="C41" s="194"/>
      <c r="D41" s="194"/>
      <c r="E41" s="195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7"/>
    </row>
    <row r="42" spans="1:17" x14ac:dyDescent="0.25">
      <c r="A42" s="3"/>
      <c r="B42" s="193"/>
      <c r="C42" s="194"/>
      <c r="D42" s="194"/>
      <c r="E42" s="195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7"/>
    </row>
    <row r="43" spans="1:17" x14ac:dyDescent="0.25">
      <c r="A43" s="3"/>
      <c r="B43" s="193"/>
      <c r="C43" s="194"/>
      <c r="D43" s="194"/>
      <c r="E43" s="195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7"/>
    </row>
    <row r="44" spans="1:17" x14ac:dyDescent="0.25">
      <c r="A44" s="3"/>
      <c r="B44" s="193"/>
      <c r="C44" s="194"/>
      <c r="D44" s="194"/>
      <c r="E44" s="195"/>
      <c r="F44" s="21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5"/>
    </row>
    <row r="45" spans="1:17" x14ac:dyDescent="0.25">
      <c r="A45" s="3"/>
      <c r="B45" s="193"/>
      <c r="C45" s="194"/>
      <c r="D45" s="194"/>
      <c r="E45" s="195"/>
      <c r="F45" s="21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5"/>
    </row>
    <row r="46" spans="1:17" x14ac:dyDescent="0.25">
      <c r="A46" s="3"/>
      <c r="B46" s="193"/>
      <c r="C46" s="194"/>
      <c r="D46" s="194"/>
      <c r="E46" s="195"/>
      <c r="F46" s="21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5"/>
    </row>
    <row r="47" spans="1:17" x14ac:dyDescent="0.25">
      <c r="A47" s="3"/>
      <c r="B47" s="193"/>
      <c r="C47" s="194"/>
      <c r="D47" s="194"/>
      <c r="E47" s="195"/>
      <c r="F47" s="21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5"/>
    </row>
    <row r="48" spans="1:17" x14ac:dyDescent="0.25">
      <c r="A48" s="3"/>
      <c r="B48" s="193"/>
      <c r="C48" s="194"/>
      <c r="D48" s="194"/>
      <c r="E48" s="195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5"/>
    </row>
    <row r="49" spans="1:17" x14ac:dyDescent="0.25">
      <c r="A49" s="3"/>
      <c r="B49" s="193"/>
      <c r="C49" s="194"/>
      <c r="D49" s="194"/>
      <c r="E49" s="195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5"/>
    </row>
    <row r="50" spans="1:17" x14ac:dyDescent="0.25">
      <c r="A50" s="3"/>
      <c r="B50" s="193"/>
      <c r="C50" s="194"/>
      <c r="D50" s="194"/>
      <c r="E50" s="195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5"/>
    </row>
    <row r="51" spans="1:17" x14ac:dyDescent="0.25">
      <c r="A51" s="3"/>
      <c r="B51" s="193"/>
      <c r="C51" s="194"/>
      <c r="D51" s="194"/>
      <c r="E51" s="195"/>
      <c r="F51" s="21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5"/>
    </row>
    <row r="52" spans="1:17" x14ac:dyDescent="0.25">
      <c r="A52" s="3"/>
      <c r="B52" s="193"/>
      <c r="C52" s="194"/>
      <c r="D52" s="194"/>
      <c r="E52" s="195"/>
      <c r="F52" s="21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5"/>
    </row>
    <row r="53" spans="1:17" x14ac:dyDescent="0.25">
      <c r="A53" s="3"/>
      <c r="B53" s="193"/>
      <c r="C53" s="194"/>
      <c r="D53" s="194"/>
      <c r="E53" s="195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5"/>
    </row>
    <row r="54" spans="1:17" x14ac:dyDescent="0.25">
      <c r="A54" s="3"/>
      <c r="B54" s="193"/>
      <c r="C54" s="194"/>
      <c r="D54" s="194"/>
      <c r="E54" s="195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5"/>
    </row>
    <row r="55" spans="1:17" x14ac:dyDescent="0.25">
      <c r="A55" s="3"/>
      <c r="B55" s="193"/>
      <c r="C55" s="194"/>
      <c r="D55" s="194"/>
      <c r="E55" s="195"/>
      <c r="F55" s="21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5"/>
    </row>
    <row r="56" spans="1:17" x14ac:dyDescent="0.25">
      <c r="B56" s="193"/>
      <c r="C56" s="194"/>
      <c r="D56" s="194"/>
      <c r="E56" s="195"/>
      <c r="F56" s="21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5"/>
    </row>
    <row r="57" spans="1:17" x14ac:dyDescent="0.25">
      <c r="B57" s="193"/>
      <c r="C57" s="194"/>
      <c r="D57" s="194"/>
      <c r="E57" s="195"/>
      <c r="F57" s="21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5"/>
    </row>
    <row r="58" spans="1:17" x14ac:dyDescent="0.25">
      <c r="B58" s="193"/>
      <c r="C58" s="194"/>
      <c r="D58" s="194"/>
      <c r="E58" s="195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5"/>
    </row>
    <row r="59" spans="1:17" x14ac:dyDescent="0.25">
      <c r="B59" s="193"/>
      <c r="C59" s="194"/>
      <c r="D59" s="194"/>
      <c r="E59" s="195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5"/>
    </row>
    <row r="60" spans="1:17" x14ac:dyDescent="0.25">
      <c r="B60" s="193"/>
      <c r="C60" s="194"/>
      <c r="D60" s="194"/>
      <c r="E60" s="195"/>
      <c r="F60" s="21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5"/>
    </row>
    <row r="61" spans="1:17" x14ac:dyDescent="0.25">
      <c r="B61" s="193"/>
      <c r="C61" s="194"/>
      <c r="D61" s="194"/>
      <c r="E61" s="195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5"/>
    </row>
    <row r="62" spans="1:17" x14ac:dyDescent="0.25">
      <c r="B62" s="193"/>
      <c r="C62" s="194"/>
      <c r="D62" s="194"/>
      <c r="E62" s="195"/>
      <c r="F62" s="214"/>
      <c r="G62" s="214"/>
      <c r="H62" s="214"/>
      <c r="I62" s="214"/>
      <c r="J62" s="214"/>
      <c r="K62" s="214"/>
      <c r="L62" s="214"/>
      <c r="M62" s="214"/>
      <c r="N62" s="214"/>
      <c r="O62" s="214"/>
      <c r="P62" s="214"/>
      <c r="Q62" s="215"/>
    </row>
    <row r="63" spans="1:17" x14ac:dyDescent="0.25">
      <c r="B63" s="193"/>
      <c r="C63" s="194"/>
      <c r="D63" s="194"/>
      <c r="E63" s="195"/>
      <c r="F63" s="214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5"/>
    </row>
    <row r="64" spans="1:17" x14ac:dyDescent="0.25">
      <c r="B64" s="193"/>
      <c r="C64" s="194"/>
      <c r="D64" s="194"/>
      <c r="E64" s="195"/>
      <c r="F64" s="214"/>
      <c r="G64" s="214"/>
      <c r="H64" s="214"/>
      <c r="I64" s="214"/>
      <c r="J64" s="214"/>
      <c r="K64" s="214"/>
      <c r="L64" s="214"/>
      <c r="M64" s="214"/>
      <c r="N64" s="214"/>
      <c r="O64" s="214"/>
      <c r="P64" s="214"/>
      <c r="Q64" s="215"/>
    </row>
    <row r="65" spans="2:17" x14ac:dyDescent="0.25">
      <c r="B65" s="193"/>
      <c r="C65" s="194"/>
      <c r="D65" s="194"/>
      <c r="E65" s="195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5"/>
    </row>
    <row r="66" spans="2:17" x14ac:dyDescent="0.25">
      <c r="B66" s="193"/>
      <c r="C66" s="194"/>
      <c r="D66" s="194"/>
      <c r="E66" s="195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5"/>
    </row>
    <row r="67" spans="2:17" x14ac:dyDescent="0.25">
      <c r="B67" s="193"/>
      <c r="C67" s="194"/>
      <c r="D67" s="194"/>
      <c r="E67" s="195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5"/>
    </row>
    <row r="68" spans="2:17" x14ac:dyDescent="0.25">
      <c r="B68" s="193"/>
      <c r="C68" s="194"/>
      <c r="D68" s="194"/>
      <c r="E68" s="195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5"/>
    </row>
    <row r="69" spans="2:17" x14ac:dyDescent="0.25">
      <c r="B69" s="193"/>
      <c r="C69" s="194"/>
      <c r="D69" s="194"/>
      <c r="E69" s="195"/>
      <c r="F69" s="214"/>
      <c r="G69" s="214"/>
      <c r="H69" s="214"/>
      <c r="I69" s="214"/>
      <c r="J69" s="214"/>
      <c r="K69" s="214"/>
      <c r="L69" s="214"/>
      <c r="M69" s="214"/>
      <c r="N69" s="214"/>
      <c r="O69" s="214"/>
      <c r="P69" s="214"/>
      <c r="Q69" s="215"/>
    </row>
    <row r="70" spans="2:17" x14ac:dyDescent="0.25">
      <c r="B70" s="200"/>
      <c r="C70" s="201"/>
      <c r="D70" s="201"/>
      <c r="E70" s="202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20"/>
    </row>
  </sheetData>
  <sheetProtection algorithmName="SHA-512" hashValue="gb+5v65lJ1+CTBcBnn1aC1yPek3MHnZJ8wM1UhYCiwbwUARi+SNo4RzWP26dmM8XGcaZo/m+QgsZGOfaE82nQw==" saltValue="KVFhEaNGjhVI6OX1+4arC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6" customFormat="1" ht="20.100000000000001" customHeight="1" x14ac:dyDescent="0.25">
      <c r="B2" s="118"/>
      <c r="C2" s="119" t="s">
        <v>106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</row>
    <row r="3" spans="1:17" s="121" customFormat="1" ht="24" customHeight="1" x14ac:dyDescent="0.25">
      <c r="B3" s="92"/>
      <c r="C3" s="101" t="s">
        <v>85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77">
        <f>IFERROR(IF(LEN(INDEX(Metrics!$B$6:$E$14,ROW($A6)-ROW($A$5),MATCH(B$5,Metrics!$B$5:$E$5,0)))=0,"",INDEX(Metrics!$B$6:$E$14,ROW($A6)-ROW($A$5),MATCH(B$5,Metrics!$B$5:$E$5,0))),"")</f>
        <v>101</v>
      </c>
      <c r="C6" s="177" t="str">
        <f>IFERROR(IF(LEN(INDEX(Metrics!$B$6:$E$14,ROW($A6)-ROW($A$5),MATCH(C$5,Metrics!$B$5:$E$5,0)))=0,"",INDEX(Metrics!$B$6:$E$14,ROW($A6)-ROW($A$5),MATCH(C$5,Metrics!$B$5:$E$5,0))),"")</f>
        <v>Profit Metrics</v>
      </c>
      <c r="D6" s="177" t="str">
        <f>IFERROR(IF(LEN(INDEX(Metrics!$B$6:$E$14,ROW($A6)-ROW($A$5),MATCH(D$5,Metrics!$B$5:$E$5,0)))=0,"",INDEX(Metrics!$B$6:$E$14,ROW($A6)-ROW($A$5),MATCH(D$5,Metrics!$B$5:$E$5,0))),"")</f>
        <v>Gross Profit</v>
      </c>
      <c r="E6" s="78" t="str">
        <f>IFERROR(IF(LEN(INDEX(Metrics!$B$6:$E$14,ROW($A6)-ROW($A$5),MATCH(E$5,Metrics!$B$5:$E$5,0)))=0,"",INDEX(Metrics!$B$6:$E$14,ROW($A6)-ROW($A$5),MATCH(E$5,Metrics!$B$5:$E$5,0))),"")</f>
        <v>USD</v>
      </c>
      <c r="F6" s="145">
        <f>IFERROR(IF(INDEX(Metrics!$G$6:$G$14,MATCH(PY_Actual_Cumulative!$D6,Metrics!$D$6:$D$14,0))=Calc!$K$8,SUM(PY_Actual!$F6:F6),AVERAGE(PY_Actual!$F6:F6)),"")</f>
        <v>66326.039999999994</v>
      </c>
      <c r="G6" s="145">
        <f>IFERROR(IF(INDEX(Metrics!$G$6:$G$14,MATCH(PY_Actual_Cumulative!$D6,Metrics!$D$6:$D$14,0))=Calc!$K$8,SUM(PY_Actual!$F6:G6),AVERAGE(PY_Actual!$F6:G6)),"")</f>
        <v>125753.72519999999</v>
      </c>
      <c r="H6" s="145">
        <f>IFERROR(IF(INDEX(Metrics!$G$6:$G$14,MATCH(PY_Actual_Cumulative!$D6,Metrics!$D$6:$D$14,0))=Calc!$K$8,SUM(PY_Actual!$F6:H6),AVERAGE(PY_Actual!$F6:H6)),"")</f>
        <v>178565.83454999997</v>
      </c>
      <c r="I6" s="145">
        <f>IFERROR(IF(INDEX(Metrics!$G$6:$G$14,MATCH(PY_Actual_Cumulative!$D6,Metrics!$D$6:$D$14,0))=Calc!$K$8,SUM(PY_Actual!$F6:I6),AVERAGE(PY_Actual!$F6:I6)),"")</f>
        <v>242946.31070999996</v>
      </c>
      <c r="J6" s="145">
        <f>IFERROR(IF(INDEX(Metrics!$G$6:$G$14,MATCH(PY_Actual_Cumulative!$D6,Metrics!$D$6:$D$14,0))=Calc!$K$8,SUM(PY_Actual!$F6:J6),AVERAGE(PY_Actual!$F6:J6)),"")</f>
        <v>309217.53580090904</v>
      </c>
      <c r="K6" s="145">
        <f>IFERROR(IF(INDEX(Metrics!$G$6:$G$14,MATCH(PY_Actual_Cumulative!$D6,Metrics!$D$6:$D$14,0))=Calc!$K$8,SUM(PY_Actual!$F6:K6),AVERAGE(PY_Actual!$F6:K6)),"")</f>
        <v>356103.01150090905</v>
      </c>
      <c r="L6" s="146">
        <f>IFERROR(IF(INDEX(Metrics!$G$6:$G$14,MATCH(PY_Actual_Cumulative!$D6,Metrics!$D$6:$D$14,0))=Calc!$K$8,SUM(PY_Actual!$F6:L6),AVERAGE(PY_Actual!$F6:L6)),"")</f>
        <v>356103.01150090905</v>
      </c>
      <c r="M6" s="146">
        <f>IFERROR(IF(INDEX(Metrics!$G$6:$G$14,MATCH(PY_Actual_Cumulative!$D6,Metrics!$D$6:$D$14,0))=Calc!$K$8,SUM(PY_Actual!$F6:M6),AVERAGE(PY_Actual!$F6:M6)),"")</f>
        <v>356103.01150090905</v>
      </c>
      <c r="N6" s="146">
        <f>IFERROR(IF(INDEX(Metrics!$G$6:$G$14,MATCH(PY_Actual_Cumulative!$D6,Metrics!$D$6:$D$14,0))=Calc!$K$8,SUM(PY_Actual!$F6:N6),AVERAGE(PY_Actual!$F6:N6)),"")</f>
        <v>356103.01150090905</v>
      </c>
      <c r="O6" s="146">
        <f>IFERROR(IF(INDEX(Metrics!$G$6:$G$14,MATCH(PY_Actual_Cumulative!$D6,Metrics!$D$6:$D$14,0))=Calc!$K$8,SUM(PY_Actual!$F6:O6),AVERAGE(PY_Actual!$F6:O6)),"")</f>
        <v>356103.01150090905</v>
      </c>
      <c r="P6" s="146">
        <f>IFERROR(IF(INDEX(Metrics!$G$6:$G$14,MATCH(PY_Actual_Cumulative!$D6,Metrics!$D$6:$D$14,0))=Calc!$K$8,SUM(PY_Actual!$F6:P6),AVERAGE(PY_Actual!$F6:P6)),"")</f>
        <v>356103.01150090905</v>
      </c>
      <c r="Q6" s="147">
        <f>IFERROR(IF(INDEX(Metrics!$G$6:$G$14,MATCH(PY_Actual_Cumulative!$D6,Metrics!$D$6:$D$14,0))=Calc!$K$8,SUM(PY_Actual!$F6:Q6),AVERAGE(PY_Actual!$F6:Q6)),"")</f>
        <v>356103.01150090905</v>
      </c>
    </row>
    <row r="7" spans="1:17" x14ac:dyDescent="0.25">
      <c r="A7" s="3"/>
      <c r="B7" s="69">
        <f>IFERROR(IF(LEN(INDEX(Metrics!$B$6:$E$14,ROW($A7)-ROW($A$5),MATCH(B$5,Metrics!$B$5:$E$5,0)))=0,"",INDEX(Metrics!$B$6:$E$14,ROW($A7)-ROW($A$5),MATCH(B$5,Metrics!$B$5:$E$5,0))),"")</f>
        <v>102</v>
      </c>
      <c r="C7" s="176" t="str">
        <f>IFERROR(IF(LEN(INDEX(Metrics!$B$6:$E$14,ROW($A7)-ROW($A$5),MATCH(C$5,Metrics!$B$5:$E$5,0)))=0,"",INDEX(Metrics!$B$6:$E$14,ROW($A7)-ROW($A$5),MATCH(C$5,Metrics!$B$5:$E$5,0))),"")</f>
        <v>Profit Metrics</v>
      </c>
      <c r="D7" s="176" t="str">
        <f>IFERROR(IF(LEN(INDEX(Metrics!$B$6:$E$14,ROW($A7)-ROW($A$5),MATCH(D$5,Metrics!$B$5:$E$5,0)))=0,"",INDEX(Metrics!$B$6:$E$14,ROW($A7)-ROW($A$5),MATCH(D$5,Metrics!$B$5:$E$5,0))),"")</f>
        <v>Gross Profit Margin</v>
      </c>
      <c r="E7" s="42" t="str">
        <f>IFERROR(IF(LEN(INDEX(Metrics!$B$6:$E$14,ROW($A7)-ROW($A$5),MATCH(E$5,Metrics!$B$5:$E$5,0)))=0,"",INDEX(Metrics!$B$6:$E$14,ROW($A7)-ROW($A$5),MATCH(E$5,Metrics!$B$5:$E$5,0))),"")</f>
        <v>%</v>
      </c>
      <c r="F7" s="48">
        <f>IFERROR(IF(INDEX(Metrics!$G$6:$G$14,MATCH(PY_Actual_Cumulative!$D7,Metrics!$D$6:$D$14,0))=Calc!$K$8,SUM(PY_Actual!$F7:F7),AVERAGE(PY_Actual!$F7:F7)),"")</f>
        <v>0.39462874630502404</v>
      </c>
      <c r="G7" s="48">
        <f>IFERROR(IF(INDEX(Metrics!$G$6:$G$14,MATCH(PY_Actual_Cumulative!$D7,Metrics!$D$6:$D$14,0))=Calc!$K$8,SUM(PY_Actual!$F7:G7),AVERAGE(PY_Actual!$F7:G7)),"")</f>
        <v>0.38232962276355842</v>
      </c>
      <c r="H7" s="48">
        <f>IFERROR(IF(INDEX(Metrics!$G$6:$G$14,MATCH(PY_Actual_Cumulative!$D7,Metrics!$D$6:$D$14,0))=Calc!$K$8,SUM(PY_Actual!$F7:H7),AVERAGE(PY_Actual!$F7:H7)),"")</f>
        <v>0.35405983121660478</v>
      </c>
      <c r="I7" s="48">
        <f>IFERROR(IF(INDEX(Metrics!$G$6:$G$14,MATCH(PY_Actual_Cumulative!$D7,Metrics!$D$6:$D$14,0))=Calc!$K$8,SUM(PY_Actual!$F7:I7),AVERAGE(PY_Actual!$F7:I7)),"")</f>
        <v>0.36576222014852017</v>
      </c>
      <c r="J7" s="48">
        <f>IFERROR(IF(INDEX(Metrics!$G$6:$G$14,MATCH(PY_Actual_Cumulative!$D7,Metrics!$D$6:$D$14,0))=Calc!$K$8,SUM(PY_Actual!$F7:J7),AVERAGE(PY_Actual!$F7:J7)),"")</f>
        <v>0.38578706130730778</v>
      </c>
      <c r="K7" s="48">
        <f>IFERROR(IF(INDEX(Metrics!$G$6:$G$14,MATCH(PY_Actual_Cumulative!$D7,Metrics!$D$6:$D$14,0))=Calc!$K$8,SUM(PY_Actual!$F7:K7),AVERAGE(PY_Actual!$F7:K7)),"")</f>
        <v>0.36180413172520537</v>
      </c>
      <c r="L7" s="49">
        <f>IFERROR(IF(INDEX(Metrics!$G$6:$G$14,MATCH(PY_Actual_Cumulative!$D7,Metrics!$D$6:$D$14,0))=Calc!$K$8,SUM(PY_Actual!$F7:L7),AVERAGE(PY_Actual!$F7:L7)),"")</f>
        <v>0.36180413172520537</v>
      </c>
      <c r="M7" s="49">
        <f>IFERROR(IF(INDEX(Metrics!$G$6:$G$14,MATCH(PY_Actual_Cumulative!$D7,Metrics!$D$6:$D$14,0))=Calc!$K$8,SUM(PY_Actual!$F7:M7),AVERAGE(PY_Actual!$F7:M7)),"")</f>
        <v>0.36180413172520537</v>
      </c>
      <c r="N7" s="49">
        <f>IFERROR(IF(INDEX(Metrics!$G$6:$G$14,MATCH(PY_Actual_Cumulative!$D7,Metrics!$D$6:$D$14,0))=Calc!$K$8,SUM(PY_Actual!$F7:N7),AVERAGE(PY_Actual!$F7:N7)),"")</f>
        <v>0.36180413172520537</v>
      </c>
      <c r="O7" s="49">
        <f>IFERROR(IF(INDEX(Metrics!$G$6:$G$14,MATCH(PY_Actual_Cumulative!$D7,Metrics!$D$6:$D$14,0))=Calc!$K$8,SUM(PY_Actual!$F7:O7),AVERAGE(PY_Actual!$F7:O7)),"")</f>
        <v>0.36180413172520537</v>
      </c>
      <c r="P7" s="49">
        <f>IFERROR(IF(INDEX(Metrics!$G$6:$G$14,MATCH(PY_Actual_Cumulative!$D7,Metrics!$D$6:$D$14,0))=Calc!$K$8,SUM(PY_Actual!$F7:P7),AVERAGE(PY_Actual!$F7:P7)),"")</f>
        <v>0.36180413172520537</v>
      </c>
      <c r="Q7" s="79">
        <f>IFERROR(IF(INDEX(Metrics!$G$6:$G$14,MATCH(PY_Actual_Cumulative!$D7,Metrics!$D$6:$D$14,0))=Calc!$K$8,SUM(PY_Actual!$F7:Q7),AVERAGE(PY_Actual!$F7:Q7)),"")</f>
        <v>0.36180413172520537</v>
      </c>
    </row>
    <row r="8" spans="1:17" x14ac:dyDescent="0.25">
      <c r="A8" s="3"/>
      <c r="B8" s="69">
        <f>IFERROR(IF(LEN(INDEX(Metrics!$B$6:$E$14,ROW($A8)-ROW($A$5),MATCH(B$5,Metrics!$B$5:$E$5,0)))=0,"",INDEX(Metrics!$B$6:$E$14,ROW($A8)-ROW($A$5),MATCH(B$5,Metrics!$B$5:$E$5,0))),"")</f>
        <v>103</v>
      </c>
      <c r="C8" s="176" t="str">
        <f>IFERROR(IF(LEN(INDEX(Metrics!$B$6:$E$14,ROW($A8)-ROW($A$5),MATCH(C$5,Metrics!$B$5:$E$5,0)))=0,"",INDEX(Metrics!$B$6:$E$14,ROW($A8)-ROW($A$5),MATCH(C$5,Metrics!$B$5:$E$5,0))),"")</f>
        <v>Profit Metrics</v>
      </c>
      <c r="D8" s="176" t="str">
        <f>IFERROR(IF(LEN(INDEX(Metrics!$B$6:$E$14,ROW($A8)-ROW($A$5),MATCH(D$5,Metrics!$B$5:$E$5,0)))=0,"",INDEX(Metrics!$B$6:$E$14,ROW($A8)-ROW($A$5),MATCH(D$5,Metrics!$B$5:$E$5,0))),"")</f>
        <v>Net Profit</v>
      </c>
      <c r="E8" s="42" t="str">
        <f>IFERROR(IF(LEN(INDEX(Metrics!$B$6:$E$14,ROW($A8)-ROW($A$5),MATCH(E$5,Metrics!$B$5:$E$5,0)))=0,"",INDEX(Metrics!$B$6:$E$14,ROW($A8)-ROW($A$5),MATCH(E$5,Metrics!$B$5:$E$5,0))),"")</f>
        <v>USD</v>
      </c>
      <c r="F8" s="50">
        <f>IFERROR(IF(INDEX(Metrics!$G$6:$G$14,MATCH(PY_Actual_Cumulative!$D8,Metrics!$D$6:$D$14,0))=Calc!$K$8,SUM(PY_Actual!$F8:F8),AVERAGE(PY_Actual!$F8:F8)),"")</f>
        <v>50569.920720000002</v>
      </c>
      <c r="G8" s="50">
        <f>IFERROR(IF(INDEX(Metrics!$G$6:$G$14,MATCH(PY_Actual_Cumulative!$D8,Metrics!$D$6:$D$14,0))=Calc!$K$8,SUM(PY_Actual!$F8:G8),AVERAGE(PY_Actual!$F8:G8)),"")</f>
        <v>92002.368660000007</v>
      </c>
      <c r="H8" s="50">
        <f>IFERROR(IF(INDEX(Metrics!$G$6:$G$14,MATCH(PY_Actual_Cumulative!$D8,Metrics!$D$6:$D$14,0))=Calc!$K$8,SUM(PY_Actual!$F8:H8),AVERAGE(PY_Actual!$F8:H8)),"")</f>
        <v>128719.35897</v>
      </c>
      <c r="I8" s="50">
        <f>IFERROR(IF(INDEX(Metrics!$G$6:$G$14,MATCH(PY_Actual_Cumulative!$D8,Metrics!$D$6:$D$14,0))=Calc!$K$8,SUM(PY_Actual!$F8:I8),AVERAGE(PY_Actual!$F8:I8)),"")</f>
        <v>168938.58527880002</v>
      </c>
      <c r="J8" s="50">
        <f>IFERROR(IF(INDEX(Metrics!$G$6:$G$14,MATCH(PY_Actual_Cumulative!$D8,Metrics!$D$6:$D$14,0))=Calc!$K$8,SUM(PY_Actual!$F8:J8),AVERAGE(PY_Actual!$F8:J8)),"")</f>
        <v>218356.96656970913</v>
      </c>
      <c r="K8" s="50">
        <f>IFERROR(IF(INDEX(Metrics!$G$6:$G$14,MATCH(PY_Actual_Cumulative!$D8,Metrics!$D$6:$D$14,0))=Calc!$K$8,SUM(PY_Actual!$F8:K8),AVERAGE(PY_Actual!$F8:K8)),"")</f>
        <v>250627.56970150911</v>
      </c>
      <c r="L8" s="52">
        <f>IFERROR(IF(INDEX(Metrics!$G$6:$G$14,MATCH(PY_Actual_Cumulative!$D8,Metrics!$D$6:$D$14,0))=Calc!$K$8,SUM(PY_Actual!$F8:L8),AVERAGE(PY_Actual!$F8:L8)),"")</f>
        <v>250627.56970150911</v>
      </c>
      <c r="M8" s="52">
        <f>IFERROR(IF(INDEX(Metrics!$G$6:$G$14,MATCH(PY_Actual_Cumulative!$D8,Metrics!$D$6:$D$14,0))=Calc!$K$8,SUM(PY_Actual!$F8:M8),AVERAGE(PY_Actual!$F8:M8)),"")</f>
        <v>250627.56970150911</v>
      </c>
      <c r="N8" s="52">
        <f>IFERROR(IF(INDEX(Metrics!$G$6:$G$14,MATCH(PY_Actual_Cumulative!$D8,Metrics!$D$6:$D$14,0))=Calc!$K$8,SUM(PY_Actual!$F8:N8),AVERAGE(PY_Actual!$F8:N8)),"")</f>
        <v>250627.56970150911</v>
      </c>
      <c r="O8" s="52">
        <f>IFERROR(IF(INDEX(Metrics!$G$6:$G$14,MATCH(PY_Actual_Cumulative!$D8,Metrics!$D$6:$D$14,0))=Calc!$K$8,SUM(PY_Actual!$F8:O8),AVERAGE(PY_Actual!$F8:O8)),"")</f>
        <v>250627.56970150911</v>
      </c>
      <c r="P8" s="52">
        <f>IFERROR(IF(INDEX(Metrics!$G$6:$G$14,MATCH(PY_Actual_Cumulative!$D8,Metrics!$D$6:$D$14,0))=Calc!$K$8,SUM(PY_Actual!$F8:P8),AVERAGE(PY_Actual!$F8:P8)),"")</f>
        <v>250627.56970150911</v>
      </c>
      <c r="Q8" s="81">
        <f>IFERROR(IF(INDEX(Metrics!$G$6:$G$14,MATCH(PY_Actual_Cumulative!$D8,Metrics!$D$6:$D$14,0))=Calc!$K$8,SUM(PY_Actual!$F8:Q8),AVERAGE(PY_Actual!$F8:Q8)),"")</f>
        <v>250627.56970150911</v>
      </c>
    </row>
    <row r="9" spans="1:17" x14ac:dyDescent="0.25">
      <c r="A9" s="3"/>
      <c r="B9" s="69">
        <f>IFERROR(IF(LEN(INDEX(Metrics!$B$6:$E$14,ROW($A9)-ROW($A$5),MATCH(B$5,Metrics!$B$5:$E$5,0)))=0,"",INDEX(Metrics!$B$6:$E$14,ROW($A9)-ROW($A$5),MATCH(B$5,Metrics!$B$5:$E$5,0))),"")</f>
        <v>104</v>
      </c>
      <c r="C9" s="176" t="str">
        <f>IFERROR(IF(LEN(INDEX(Metrics!$B$6:$E$14,ROW($A9)-ROW($A$5),MATCH(C$5,Metrics!$B$5:$E$5,0)))=0,"",INDEX(Metrics!$B$6:$E$14,ROW($A9)-ROW($A$5),MATCH(C$5,Metrics!$B$5:$E$5,0))),"")</f>
        <v>Profit Metrics</v>
      </c>
      <c r="D9" s="176" t="str">
        <f>IFERROR(IF(LEN(INDEX(Metrics!$B$6:$E$14,ROW($A9)-ROW($A$5),MATCH(D$5,Metrics!$B$5:$E$5,0)))=0,"",INDEX(Metrics!$B$6:$E$14,ROW($A9)-ROW($A$5),MATCH(D$5,Metrics!$B$5:$E$5,0))),"")</f>
        <v>Net Profit Margin</v>
      </c>
      <c r="E9" s="42" t="str">
        <f>IFERROR(IF(LEN(INDEX(Metrics!$B$6:$E$14,ROW($A9)-ROW($A$5),MATCH(E$5,Metrics!$B$5:$E$5,0)))=0,"",INDEX(Metrics!$B$6:$E$14,ROW($A9)-ROW($A$5),MATCH(E$5,Metrics!$B$5:$E$5,0))),"")</f>
        <v>%</v>
      </c>
      <c r="F9" s="48">
        <f>IFERROR(IF(INDEX(Metrics!$G$6:$G$14,MATCH(PY_Actual_Cumulative!$D9,Metrics!$D$6:$D$14,0))=Calc!$K$8,SUM(PY_Actual!$F9:F9),AVERAGE(PY_Actual!$F9:F9)),"")</f>
        <v>0.23347337920929803</v>
      </c>
      <c r="G9" s="48">
        <f>IFERROR(IF(INDEX(Metrics!$G$6:$G$14,MATCH(PY_Actual_Cumulative!$D9,Metrics!$D$6:$D$14,0))=Calc!$K$8,SUM(PY_Actual!$F9:G9),AVERAGE(PY_Actual!$F9:G9)),"")</f>
        <v>0.21148944328185687</v>
      </c>
      <c r="H9" s="48">
        <f>IFERROR(IF(INDEX(Metrics!$G$6:$G$14,MATCH(PY_Actual_Cumulative!$D9,Metrics!$D$6:$D$14,0))=Calc!$K$8,SUM(PY_Actual!$F9:H9),AVERAGE(PY_Actual!$F9:H9)),"")</f>
        <v>0.19742785556865208</v>
      </c>
      <c r="I9" s="48">
        <f>IFERROR(IF(INDEX(Metrics!$G$6:$G$14,MATCH(PY_Actual_Cumulative!$D9,Metrics!$D$6:$D$14,0))=Calc!$K$8,SUM(PY_Actual!$F9:I9),AVERAGE(PY_Actual!$F9:I9)),"")</f>
        <v>0.19710030131044165</v>
      </c>
      <c r="J9" s="48">
        <f>IFERROR(IF(INDEX(Metrics!$G$6:$G$14,MATCH(PY_Actual_Cumulative!$D9,Metrics!$D$6:$D$14,0))=Calc!$K$8,SUM(PY_Actual!$F9:J9),AVERAGE(PY_Actual!$F9:J9)),"")</f>
        <v>0.20471258500063957</v>
      </c>
      <c r="K9" s="48">
        <f>IFERROR(IF(INDEX(Metrics!$G$6:$G$14,MATCH(PY_Actual_Cumulative!$D9,Metrics!$D$6:$D$14,0))=Calc!$K$8,SUM(PY_Actual!$F9:K9),AVERAGE(PY_Actual!$F9:K9)),"")</f>
        <v>0.19466228786324402</v>
      </c>
      <c r="L9" s="48">
        <f>IFERROR(IF(INDEX(Metrics!$G$6:$G$14,MATCH(PY_Actual_Cumulative!$D9,Metrics!$D$6:$D$14,0))=Calc!$K$8,SUM(PY_Actual!$F9:L9),AVERAGE(PY_Actual!$F9:L9)),"")</f>
        <v>0.19466228786324402</v>
      </c>
      <c r="M9" s="48">
        <f>IFERROR(IF(INDEX(Metrics!$G$6:$G$14,MATCH(PY_Actual_Cumulative!$D9,Metrics!$D$6:$D$14,0))=Calc!$K$8,SUM(PY_Actual!$F9:M9),AVERAGE(PY_Actual!$F9:M9)),"")</f>
        <v>0.19466228786324402</v>
      </c>
      <c r="N9" s="48">
        <f>IFERROR(IF(INDEX(Metrics!$G$6:$G$14,MATCH(PY_Actual_Cumulative!$D9,Metrics!$D$6:$D$14,0))=Calc!$K$8,SUM(PY_Actual!$F9:N9),AVERAGE(PY_Actual!$F9:N9)),"")</f>
        <v>0.19466228786324402</v>
      </c>
      <c r="O9" s="48">
        <f>IFERROR(IF(INDEX(Metrics!$G$6:$G$14,MATCH(PY_Actual_Cumulative!$D9,Metrics!$D$6:$D$14,0))=Calc!$K$8,SUM(PY_Actual!$F9:O9),AVERAGE(PY_Actual!$F9:O9)),"")</f>
        <v>0.19466228786324402</v>
      </c>
      <c r="P9" s="48">
        <f>IFERROR(IF(INDEX(Metrics!$G$6:$G$14,MATCH(PY_Actual_Cumulative!$D9,Metrics!$D$6:$D$14,0))=Calc!$K$8,SUM(PY_Actual!$F9:P9),AVERAGE(PY_Actual!$F9:P9)),"")</f>
        <v>0.19466228786324402</v>
      </c>
      <c r="Q9" s="82">
        <f>IFERROR(IF(INDEX(Metrics!$G$6:$G$14,MATCH(PY_Actual_Cumulative!$D9,Metrics!$D$6:$D$14,0))=Calc!$K$8,SUM(PY_Actual!$F9:Q9),AVERAGE(PY_Actual!$F9:Q9)),"")</f>
        <v>0.19466228786324402</v>
      </c>
    </row>
    <row r="10" spans="1:17" x14ac:dyDescent="0.25">
      <c r="A10" s="3"/>
      <c r="B10" s="69">
        <f>IFERROR(IF(LEN(INDEX(Metrics!$B$6:$E$14,ROW($A10)-ROW($A$5),MATCH(B$5,Metrics!$B$5:$E$5,0)))=0,"",INDEX(Metrics!$B$6:$E$14,ROW($A10)-ROW($A$5),MATCH(B$5,Metrics!$B$5:$E$5,0))),"")</f>
        <v>105</v>
      </c>
      <c r="C10" s="176" t="str">
        <f>IFERROR(IF(LEN(INDEX(Metrics!$B$6:$E$14,ROW($A10)-ROW($A$5),MATCH(C$5,Metrics!$B$5:$E$5,0)))=0,"",INDEX(Metrics!$B$6:$E$14,ROW($A10)-ROW($A$5),MATCH(C$5,Metrics!$B$5:$E$5,0))),"")</f>
        <v>Profit Metrics</v>
      </c>
      <c r="D10" s="176" t="str">
        <f>IFERROR(IF(LEN(INDEX(Metrics!$B$6:$E$14,ROW($A10)-ROW($A$5),MATCH(D$5,Metrics!$B$5:$E$5,0)))=0,"",INDEX(Metrics!$B$6:$E$14,ROW($A10)-ROW($A$5),MATCH(D$5,Metrics!$B$5:$E$5,0))),"")</f>
        <v>EBIT</v>
      </c>
      <c r="E10" s="42" t="str">
        <f>IFERROR(IF(LEN(INDEX(Metrics!$B$6:$E$14,ROW($A10)-ROW($A$5),MATCH(E$5,Metrics!$B$5:$E$5,0)))=0,"",INDEX(Metrics!$B$6:$E$14,ROW($A10)-ROW($A$5),MATCH(E$5,Metrics!$B$5:$E$5,0))),"")</f>
        <v>USD</v>
      </c>
      <c r="F10" s="50">
        <f>IFERROR(IF(INDEX(Metrics!$G$6:$G$14,MATCH(PY_Actual_Cumulative!$D10,Metrics!$D$6:$D$14,0))=Calc!$K$8,SUM(PY_Actual!$F10:F10),AVERAGE(PY_Actual!$F10:F10)),"")</f>
        <v>39342.322364400003</v>
      </c>
      <c r="G10" s="50">
        <f>IFERROR(IF(INDEX(Metrics!$G$6:$G$14,MATCH(PY_Actual_Cumulative!$D10,Metrics!$D$6:$D$14,0))=Calc!$K$8,SUM(PY_Actual!$F10:G10),AVERAGE(PY_Actual!$F10:G10)),"")</f>
        <v>73950.602408400009</v>
      </c>
      <c r="H10" s="50">
        <f>IFERROR(IF(INDEX(Metrics!$G$6:$G$14,MATCH(PY_Actual_Cumulative!$D10,Metrics!$D$6:$D$14,0))=Calc!$K$8,SUM(PY_Actual!$F10:H10),AVERAGE(PY_Actual!$F10:H10)),"")</f>
        <v>100801.737422103</v>
      </c>
      <c r="I10" s="50">
        <f>IFERROR(IF(INDEX(Metrics!$G$6:$G$14,MATCH(PY_Actual_Cumulative!$D10,Metrics!$D$6:$D$14,0))=Calc!$K$8,SUM(PY_Actual!$F10:I10),AVERAGE(PY_Actual!$F10:I10)),"")</f>
        <v>129357.38810135101</v>
      </c>
      <c r="J10" s="50">
        <f>IFERROR(IF(INDEX(Metrics!$G$6:$G$14,MATCH(PY_Actual_Cumulative!$D10,Metrics!$D$6:$D$14,0))=Calc!$K$8,SUM(PY_Actual!$F10:J10),AVERAGE(PY_Actual!$F10:J10)),"")</f>
        <v>165183.11356982373</v>
      </c>
      <c r="K10" s="50">
        <f>IFERROR(IF(INDEX(Metrics!$G$6:$G$14,MATCH(PY_Actual_Cumulative!$D10,Metrics!$D$6:$D$14,0))=Calc!$K$8,SUM(PY_Actual!$F10:K10),AVERAGE(PY_Actual!$F10:K10)),"")</f>
        <v>187632.37051615774</v>
      </c>
      <c r="L10" s="52">
        <f>IFERROR(IF(INDEX(Metrics!$G$6:$G$14,MATCH(PY_Actual_Cumulative!$D10,Metrics!$D$6:$D$14,0))=Calc!$K$8,SUM(PY_Actual!$F10:L10),AVERAGE(PY_Actual!$F10:L10)),"")</f>
        <v>187632.37051615774</v>
      </c>
      <c r="M10" s="52">
        <f>IFERROR(IF(INDEX(Metrics!$G$6:$G$14,MATCH(PY_Actual_Cumulative!$D10,Metrics!$D$6:$D$14,0))=Calc!$K$8,SUM(PY_Actual!$F10:M10),AVERAGE(PY_Actual!$F10:M10)),"")</f>
        <v>187632.37051615774</v>
      </c>
      <c r="N10" s="52">
        <f>IFERROR(IF(INDEX(Metrics!$G$6:$G$14,MATCH(PY_Actual_Cumulative!$D10,Metrics!$D$6:$D$14,0))=Calc!$K$8,SUM(PY_Actual!$F10:N10),AVERAGE(PY_Actual!$F10:N10)),"")</f>
        <v>187632.37051615774</v>
      </c>
      <c r="O10" s="52">
        <f>IFERROR(IF(INDEX(Metrics!$G$6:$G$14,MATCH(PY_Actual_Cumulative!$D10,Metrics!$D$6:$D$14,0))=Calc!$K$8,SUM(PY_Actual!$F10:O10),AVERAGE(PY_Actual!$F10:O10)),"")</f>
        <v>187632.37051615774</v>
      </c>
      <c r="P10" s="52">
        <f>IFERROR(IF(INDEX(Metrics!$G$6:$G$14,MATCH(PY_Actual_Cumulative!$D10,Metrics!$D$6:$D$14,0))=Calc!$K$8,SUM(PY_Actual!$F10:P10),AVERAGE(PY_Actual!$F10:P10)),"")</f>
        <v>187632.37051615774</v>
      </c>
      <c r="Q10" s="81">
        <f>IFERROR(IF(INDEX(Metrics!$G$6:$G$14,MATCH(PY_Actual_Cumulative!$D10,Metrics!$D$6:$D$14,0))=Calc!$K$8,SUM(PY_Actual!$F10:Q10),AVERAGE(PY_Actual!$F10:Q10)),"")</f>
        <v>187632.37051615774</v>
      </c>
    </row>
    <row r="11" spans="1:17" x14ac:dyDescent="0.25">
      <c r="A11" s="3"/>
      <c r="B11" s="69">
        <f>IFERROR(IF(LEN(INDEX(Metrics!$B$6:$E$14,ROW($A11)-ROW($A$5),MATCH(B$5,Metrics!$B$5:$E$5,0)))=0,"",INDEX(Metrics!$B$6:$E$14,ROW($A11)-ROW($A$5),MATCH(B$5,Metrics!$B$5:$E$5,0))),"")</f>
        <v>106</v>
      </c>
      <c r="C11" s="176" t="str">
        <f>IFERROR(IF(LEN(INDEX(Metrics!$B$6:$E$14,ROW($A11)-ROW($A$5),MATCH(C$5,Metrics!$B$5:$E$5,0)))=0,"",INDEX(Metrics!$B$6:$E$14,ROW($A11)-ROW($A$5),MATCH(C$5,Metrics!$B$5:$E$5,0))),"")</f>
        <v>Profit Metrics</v>
      </c>
      <c r="D11" s="176" t="str">
        <f>IFERROR(IF(LEN(INDEX(Metrics!$B$6:$E$14,ROW($A11)-ROW($A$5),MATCH(D$5,Metrics!$B$5:$E$5,0)))=0,"",INDEX(Metrics!$B$6:$E$14,ROW($A11)-ROW($A$5),MATCH(D$5,Metrics!$B$5:$E$5,0))),"")</f>
        <v>EBIT Margin</v>
      </c>
      <c r="E11" s="42" t="str">
        <f>IFERROR(IF(LEN(INDEX(Metrics!$B$6:$E$14,ROW($A11)-ROW($A$5),MATCH(E$5,Metrics!$B$5:$E$5,0)))=0,"",INDEX(Metrics!$B$6:$E$14,ROW($A11)-ROW($A$5),MATCH(E$5,Metrics!$B$5:$E$5,0))),"")</f>
        <v>%</v>
      </c>
      <c r="F11" s="48">
        <f>IFERROR(IF(INDEX(Metrics!$G$6:$G$14,MATCH(PY_Actual_Cumulative!$D11,Metrics!$D$6:$D$14,0))=Calc!$K$8,SUM(PY_Actual!$F11:F11),AVERAGE(PY_Actual!$F11:F11)),"")</f>
        <v>0.12609994491668852</v>
      </c>
      <c r="G11" s="48">
        <f>IFERROR(IF(INDEX(Metrics!$G$6:$G$14,MATCH(PY_Actual_Cumulative!$D11,Metrics!$D$6:$D$14,0))=Calc!$K$8,SUM(PY_Actual!$F11:G11),AVERAGE(PY_Actual!$F11:G11)),"")</f>
        <v>0.12017706871605618</v>
      </c>
      <c r="H11" s="48">
        <f>IFERROR(IF(INDEX(Metrics!$G$6:$G$14,MATCH(PY_Actual_Cumulative!$D11,Metrics!$D$6:$D$14,0))=Calc!$K$8,SUM(PY_Actual!$F11:H11),AVERAGE(PY_Actual!$F11:H11)),"")</f>
        <v>0.11116830283548401</v>
      </c>
      <c r="I11" s="48">
        <f>IFERROR(IF(INDEX(Metrics!$G$6:$G$14,MATCH(PY_Actual_Cumulative!$D11,Metrics!$D$6:$D$14,0))=Calc!$K$8,SUM(PY_Actual!$F11:I11),AVERAGE(PY_Actual!$F11:I11)),"")</f>
        <v>0.11016875659950001</v>
      </c>
      <c r="J11" s="48">
        <f>IFERROR(IF(INDEX(Metrics!$G$6:$G$14,MATCH(PY_Actual_Cumulative!$D11,Metrics!$D$6:$D$14,0))=Calc!$K$8,SUM(PY_Actual!$F11:J11),AVERAGE(PY_Actual!$F11:J11)),"")</f>
        <v>0.11481645400373201</v>
      </c>
      <c r="K11" s="48">
        <f>IFERROR(IF(INDEX(Metrics!$G$6:$G$14,MATCH(PY_Actual_Cumulative!$D11,Metrics!$D$6:$D$14,0))=Calc!$K$8,SUM(PY_Actual!$F11:K11),AVERAGE(PY_Actual!$F11:K11)),"")</f>
        <v>0.11141084071635805</v>
      </c>
      <c r="L11" s="49">
        <f>IFERROR(IF(INDEX(Metrics!$G$6:$G$14,MATCH(PY_Actual_Cumulative!$D11,Metrics!$D$6:$D$14,0))=Calc!$K$8,SUM(PY_Actual!$F11:L11),AVERAGE(PY_Actual!$F11:L11)),"")</f>
        <v>0.11141084071635805</v>
      </c>
      <c r="M11" s="49">
        <f>IFERROR(IF(INDEX(Metrics!$G$6:$G$14,MATCH(PY_Actual_Cumulative!$D11,Metrics!$D$6:$D$14,0))=Calc!$K$8,SUM(PY_Actual!$F11:M11),AVERAGE(PY_Actual!$F11:M11)),"")</f>
        <v>0.11141084071635805</v>
      </c>
      <c r="N11" s="49">
        <f>IFERROR(IF(INDEX(Metrics!$G$6:$G$14,MATCH(PY_Actual_Cumulative!$D11,Metrics!$D$6:$D$14,0))=Calc!$K$8,SUM(PY_Actual!$F11:N11),AVERAGE(PY_Actual!$F11:N11)),"")</f>
        <v>0.11141084071635805</v>
      </c>
      <c r="O11" s="49">
        <f>IFERROR(IF(INDEX(Metrics!$G$6:$G$14,MATCH(PY_Actual_Cumulative!$D11,Metrics!$D$6:$D$14,0))=Calc!$K$8,SUM(PY_Actual!$F11:O11),AVERAGE(PY_Actual!$F11:O11)),"")</f>
        <v>0.11141084071635805</v>
      </c>
      <c r="P11" s="49">
        <f>IFERROR(IF(INDEX(Metrics!$G$6:$G$14,MATCH(PY_Actual_Cumulative!$D11,Metrics!$D$6:$D$14,0))=Calc!$K$8,SUM(PY_Actual!$F11:P11),AVERAGE(PY_Actual!$F11:P11)),"")</f>
        <v>0.11141084071635805</v>
      </c>
      <c r="Q11" s="79">
        <f>IFERROR(IF(INDEX(Metrics!$G$6:$G$14,MATCH(PY_Actual_Cumulative!$D11,Metrics!$D$6:$D$14,0))=Calc!$K$8,SUM(PY_Actual!$F11:Q11),AVERAGE(PY_Actual!$F11:Q11)),"")</f>
        <v>0.11141084071635805</v>
      </c>
    </row>
    <row r="12" spans="1:17" x14ac:dyDescent="0.25">
      <c r="A12" s="3"/>
      <c r="B12" s="69">
        <f>IFERROR(IF(LEN(INDEX(Metrics!$B$6:$E$14,ROW($A12)-ROW($A$5),MATCH(B$5,Metrics!$B$5:$E$5,0)))=0,"",INDEX(Metrics!$B$6:$E$14,ROW($A12)-ROW($A$5),MATCH(B$5,Metrics!$B$5:$E$5,0))),"")</f>
        <v>107</v>
      </c>
      <c r="C12" s="176" t="str">
        <f>IFERROR(IF(LEN(INDEX(Metrics!$B$6:$E$14,ROW($A12)-ROW($A$5),MATCH(C$5,Metrics!$B$5:$E$5,0)))=0,"",INDEX(Metrics!$B$6:$E$14,ROW($A12)-ROW($A$5),MATCH(C$5,Metrics!$B$5:$E$5,0))),"")</f>
        <v>Profit Metrics</v>
      </c>
      <c r="D12" s="176" t="str">
        <f>IFERROR(IF(LEN(INDEX(Metrics!$B$6:$E$14,ROW($A12)-ROW($A$5),MATCH(D$5,Metrics!$B$5:$E$5,0)))=0,"",INDEX(Metrics!$B$6:$E$14,ROW($A12)-ROW($A$5),MATCH(D$5,Metrics!$B$5:$E$5,0))),"")</f>
        <v>Operating Expense Ratio</v>
      </c>
      <c r="E12" s="42" t="str">
        <f>IFERROR(IF(LEN(INDEX(Metrics!$B$6:$E$14,ROW($A12)-ROW($A$5),MATCH(E$5,Metrics!$B$5:$E$5,0)))=0,"",INDEX(Metrics!$B$6:$E$14,ROW($A12)-ROW($A$5),MATCH(E$5,Metrics!$B$5:$E$5,0))),"")</f>
        <v>%</v>
      </c>
      <c r="F12" s="48">
        <f>IFERROR(IF(INDEX(Metrics!$G$6:$G$14,MATCH(PY_Actual_Cumulative!$D12,Metrics!$D$6:$D$14,0))=Calc!$K$8,SUM(PY_Actual!$F12:F12),AVERAGE(PY_Actual!$F12:F12)),"")</f>
        <v>0.29685410562152198</v>
      </c>
      <c r="G12" s="48">
        <f>IFERROR(IF(INDEX(Metrics!$G$6:$G$14,MATCH(PY_Actual_Cumulative!$D12,Metrics!$D$6:$D$14,0))=Calc!$K$8,SUM(PY_Actual!$F12:G12),AVERAGE(PY_Actual!$F12:G12)),"")</f>
        <v>0.28909412630180925</v>
      </c>
      <c r="H12" s="48">
        <f>IFERROR(IF(INDEX(Metrics!$G$6:$G$14,MATCH(PY_Actual_Cumulative!$D12,Metrics!$D$6:$D$14,0))=Calc!$K$8,SUM(PY_Actual!$F12:H12),AVERAGE(PY_Actual!$F12:H12)),"")</f>
        <v>0.26802629081963075</v>
      </c>
      <c r="I12" s="48">
        <f>IFERROR(IF(INDEX(Metrics!$G$6:$G$14,MATCH(PY_Actual_Cumulative!$D12,Metrics!$D$6:$D$14,0))=Calc!$K$8,SUM(PY_Actual!$F12:I12),AVERAGE(PY_Actual!$F12:I12)),"")</f>
        <v>0.27554033497419478</v>
      </c>
      <c r="J12" s="48">
        <f>IFERROR(IF(INDEX(Metrics!$G$6:$G$14,MATCH(PY_Actual_Cumulative!$D12,Metrics!$D$6:$D$14,0))=Calc!$K$8,SUM(PY_Actual!$F12:J12),AVERAGE(PY_Actual!$F12:J12)),"")</f>
        <v>0.28707851033006399</v>
      </c>
      <c r="K12" s="48">
        <f>IFERROR(IF(INDEX(Metrics!$G$6:$G$14,MATCH(PY_Actual_Cumulative!$D12,Metrics!$D$6:$D$14,0))=Calc!$K$8,SUM(PY_Actual!$F12:K12),AVERAGE(PY_Actual!$F12:K12)),"")</f>
        <v>0.27541215541552383</v>
      </c>
      <c r="L12" s="48">
        <f>IFERROR(IF(INDEX(Metrics!$G$6:$G$14,MATCH(PY_Actual_Cumulative!$D12,Metrics!$D$6:$D$14,0))=Calc!$K$8,SUM(PY_Actual!$F12:L12),AVERAGE(PY_Actual!$F12:L12)),"")</f>
        <v>0.27541215541552383</v>
      </c>
      <c r="M12" s="48">
        <f>IFERROR(IF(INDEX(Metrics!$G$6:$G$14,MATCH(PY_Actual_Cumulative!$D12,Metrics!$D$6:$D$14,0))=Calc!$K$8,SUM(PY_Actual!$F12:M12),AVERAGE(PY_Actual!$F12:M12)),"")</f>
        <v>0.27541215541552383</v>
      </c>
      <c r="N12" s="48">
        <f>IFERROR(IF(INDEX(Metrics!$G$6:$G$14,MATCH(PY_Actual_Cumulative!$D12,Metrics!$D$6:$D$14,0))=Calc!$K$8,SUM(PY_Actual!$F12:N12),AVERAGE(PY_Actual!$F12:N12)),"")</f>
        <v>0.27541215541552383</v>
      </c>
      <c r="O12" s="48">
        <f>IFERROR(IF(INDEX(Metrics!$G$6:$G$14,MATCH(PY_Actual_Cumulative!$D12,Metrics!$D$6:$D$14,0))=Calc!$K$8,SUM(PY_Actual!$F12:O12),AVERAGE(PY_Actual!$F12:O12)),"")</f>
        <v>0.27541215541552383</v>
      </c>
      <c r="P12" s="48">
        <f>IFERROR(IF(INDEX(Metrics!$G$6:$G$14,MATCH(PY_Actual_Cumulative!$D12,Metrics!$D$6:$D$14,0))=Calc!$K$8,SUM(PY_Actual!$F12:P12),AVERAGE(PY_Actual!$F12:P12)),"")</f>
        <v>0.27541215541552383</v>
      </c>
      <c r="Q12" s="82">
        <f>IFERROR(IF(INDEX(Metrics!$G$6:$G$14,MATCH(PY_Actual_Cumulative!$D12,Metrics!$D$6:$D$14,0))=Calc!$K$8,SUM(PY_Actual!$F12:Q12),AVERAGE(PY_Actual!$F12:Q12)),"")</f>
        <v>0.27541215541552383</v>
      </c>
    </row>
    <row r="13" spans="1:17" x14ac:dyDescent="0.25">
      <c r="A13" s="3"/>
      <c r="B13" s="69">
        <f>IFERROR(IF(LEN(INDEX(Metrics!$B$6:$E$14,ROW($A13)-ROW($A$5),MATCH(B$5,Metrics!$B$5:$E$5,0)))=0,"",INDEX(Metrics!$B$6:$E$14,ROW($A13)-ROW($A$5),MATCH(B$5,Metrics!$B$5:$E$5,0))),"")</f>
        <v>108</v>
      </c>
      <c r="C13" s="176" t="str">
        <f>IFERROR(IF(LEN(INDEX(Metrics!$B$6:$E$14,ROW($A13)-ROW($A$5),MATCH(C$5,Metrics!$B$5:$E$5,0)))=0,"",INDEX(Metrics!$B$6:$E$14,ROW($A13)-ROW($A$5),MATCH(C$5,Metrics!$B$5:$E$5,0))),"")</f>
        <v>Profit Metrics</v>
      </c>
      <c r="D13" s="176" t="str">
        <f>IFERROR(IF(LEN(INDEX(Metrics!$B$6:$E$14,ROW($A13)-ROW($A$5),MATCH(D$5,Metrics!$B$5:$E$5,0)))=0,"",INDEX(Metrics!$B$6:$E$14,ROW($A13)-ROW($A$5),MATCH(D$5,Metrics!$B$5:$E$5,0))),"")</f>
        <v/>
      </c>
      <c r="E13" s="42" t="str">
        <f>IFERROR(IF(LEN(INDEX(Metrics!$B$6:$E$14,ROW($A13)-ROW($A$5),MATCH(E$5,Metrics!$B$5:$E$5,0)))=0,"",INDEX(Metrics!$B$6:$E$14,ROW($A13)-ROW($A$5),MATCH(E$5,Metrics!$B$5:$E$5,0))),"")</f>
        <v/>
      </c>
      <c r="F13" s="51" t="str">
        <f>IFERROR(IF(INDEX(Metrics!$G$6:$G$14,MATCH(PY_Actual_Cumulative!$D13,Metrics!$D$6:$D$14,0))=Calc!$K$8,SUM(PY_Actual!$F13:F13),AVERAGE(PY_Actual!$F13:F13)),"")</f>
        <v/>
      </c>
      <c r="G13" s="51" t="str">
        <f>IFERROR(IF(INDEX(Metrics!$G$6:$G$14,MATCH(PY_Actual_Cumulative!$D13,Metrics!$D$6:$D$14,0))=Calc!$K$8,SUM(PY_Actual!$F13:G13),AVERAGE(PY_Actual!$F13:G13)),"")</f>
        <v/>
      </c>
      <c r="H13" s="51" t="str">
        <f>IFERROR(IF(INDEX(Metrics!$G$6:$G$14,MATCH(PY_Actual_Cumulative!$D13,Metrics!$D$6:$D$14,0))=Calc!$K$8,SUM(PY_Actual!$F13:H13),AVERAGE(PY_Actual!$F13:H13)),"")</f>
        <v/>
      </c>
      <c r="I13" s="51" t="str">
        <f>IFERROR(IF(INDEX(Metrics!$G$6:$G$14,MATCH(PY_Actual_Cumulative!$D13,Metrics!$D$6:$D$14,0))=Calc!$K$8,SUM(PY_Actual!$F13:I13),AVERAGE(PY_Actual!$F13:I13)),"")</f>
        <v/>
      </c>
      <c r="J13" s="51" t="str">
        <f>IFERROR(IF(INDEX(Metrics!$G$6:$G$14,MATCH(PY_Actual_Cumulative!$D13,Metrics!$D$6:$D$14,0))=Calc!$K$8,SUM(PY_Actual!$F13:J13),AVERAGE(PY_Actual!$F13:J13)),"")</f>
        <v/>
      </c>
      <c r="K13" s="51" t="str">
        <f>IFERROR(IF(INDEX(Metrics!$G$6:$G$14,MATCH(PY_Actual_Cumulative!$D13,Metrics!$D$6:$D$14,0))=Calc!$K$8,SUM(PY_Actual!$F13:K13),AVERAGE(PY_Actual!$F13:K13)),"")</f>
        <v/>
      </c>
      <c r="L13" s="51" t="str">
        <f>IFERROR(IF(INDEX(Metrics!$G$6:$G$14,MATCH(PY_Actual_Cumulative!$D13,Metrics!$D$6:$D$14,0))=Calc!$K$8,SUM(PY_Actual!$F13:L13),AVERAGE(PY_Actual!$F13:L13)),"")</f>
        <v/>
      </c>
      <c r="M13" s="51" t="str">
        <f>IFERROR(IF(INDEX(Metrics!$G$6:$G$14,MATCH(PY_Actual_Cumulative!$D13,Metrics!$D$6:$D$14,0))=Calc!$K$8,SUM(PY_Actual!$F13:M13),AVERAGE(PY_Actual!$F13:M13)),"")</f>
        <v/>
      </c>
      <c r="N13" s="51" t="str">
        <f>IFERROR(IF(INDEX(Metrics!$G$6:$G$14,MATCH(PY_Actual_Cumulative!$D13,Metrics!$D$6:$D$14,0))=Calc!$K$8,SUM(PY_Actual!$F13:N13),AVERAGE(PY_Actual!$F13:N13)),"")</f>
        <v/>
      </c>
      <c r="O13" s="51" t="str">
        <f>IFERROR(IF(INDEX(Metrics!$G$6:$G$14,MATCH(PY_Actual_Cumulative!$D13,Metrics!$D$6:$D$14,0))=Calc!$K$8,SUM(PY_Actual!$F13:O13),AVERAGE(PY_Actual!$F13:O13)),"")</f>
        <v/>
      </c>
      <c r="P13" s="51" t="str">
        <f>IFERROR(IF(INDEX(Metrics!$G$6:$G$14,MATCH(PY_Actual_Cumulative!$D13,Metrics!$D$6:$D$14,0))=Calc!$K$8,SUM(PY_Actual!$F13:P13),AVERAGE(PY_Actual!$F13:P13)),"")</f>
        <v/>
      </c>
      <c r="Q13" s="80" t="str">
        <f>IFERROR(IF(INDEX(Metrics!$G$6:$G$14,MATCH(PY_Actual_Cumulative!$D13,Metrics!$D$6:$D$14,0))=Calc!$K$8,SUM(PY_Actual!$F13:Q13),AVERAGE(PY_Actual!$F13:Q13)),"")</f>
        <v/>
      </c>
    </row>
    <row r="14" spans="1:17" x14ac:dyDescent="0.25">
      <c r="A14" s="3"/>
      <c r="B14" s="69">
        <f>IFERROR(IF(LEN(INDEX(Metrics!$B$6:$E$14,ROW($A14)-ROW($A$5),MATCH(B$5,Metrics!$B$5:$E$5,0)))=0,"",INDEX(Metrics!$B$6:$E$14,ROW($A14)-ROW($A$5),MATCH(B$5,Metrics!$B$5:$E$5,0))),"")</f>
        <v>109</v>
      </c>
      <c r="C14" s="176" t="str">
        <f>IFERROR(IF(LEN(INDEX(Metrics!$B$6:$E$14,ROW($A14)-ROW($A$5),MATCH(C$5,Metrics!$B$5:$E$5,0)))=0,"",INDEX(Metrics!$B$6:$E$14,ROW($A14)-ROW($A$5),MATCH(C$5,Metrics!$B$5:$E$5,0))),"")</f>
        <v>Profit Metrics</v>
      </c>
      <c r="D14" s="176" t="str">
        <f>IFERROR(IF(LEN(INDEX(Metrics!$B$6:$E$14,ROW($A14)-ROW($A$5),MATCH(D$5,Metrics!$B$5:$E$5,0)))=0,"",INDEX(Metrics!$B$6:$E$14,ROW($A14)-ROW($A$5),MATCH(D$5,Metrics!$B$5:$E$5,0))),"")</f>
        <v/>
      </c>
      <c r="E14" s="42" t="str">
        <f>IFERROR(IF(LEN(INDEX(Metrics!$B$6:$E$14,ROW($A14)-ROW($A$5),MATCH(E$5,Metrics!$B$5:$E$5,0)))=0,"",INDEX(Metrics!$B$6:$E$14,ROW($A14)-ROW($A$5),MATCH(E$5,Metrics!$B$5:$E$5,0))),"")</f>
        <v/>
      </c>
      <c r="F14" s="51" t="str">
        <f>IFERROR(IF(INDEX(Metrics!$G$6:$G$14,MATCH(PY_Actual_Cumulative!$D14,Metrics!$D$6:$D$14,0))=Calc!$K$8,SUM(PY_Actual!$F14:F14),AVERAGE(PY_Actual!$F14:F14)),"")</f>
        <v/>
      </c>
      <c r="G14" s="51" t="str">
        <f>IFERROR(IF(INDEX(Metrics!$G$6:$G$14,MATCH(PY_Actual_Cumulative!$D14,Metrics!$D$6:$D$14,0))=Calc!$K$8,SUM(PY_Actual!$F14:G14),AVERAGE(PY_Actual!$F14:G14)),"")</f>
        <v/>
      </c>
      <c r="H14" s="51" t="str">
        <f>IFERROR(IF(INDEX(Metrics!$G$6:$G$14,MATCH(PY_Actual_Cumulative!$D14,Metrics!$D$6:$D$14,0))=Calc!$K$8,SUM(PY_Actual!$F14:H14),AVERAGE(PY_Actual!$F14:H14)),"")</f>
        <v/>
      </c>
      <c r="I14" s="51" t="str">
        <f>IFERROR(IF(INDEX(Metrics!$G$6:$G$14,MATCH(PY_Actual_Cumulative!$D14,Metrics!$D$6:$D$14,0))=Calc!$K$8,SUM(PY_Actual!$F14:I14),AVERAGE(PY_Actual!$F14:I14)),"")</f>
        <v/>
      </c>
      <c r="J14" s="51" t="str">
        <f>IFERROR(IF(INDEX(Metrics!$G$6:$G$14,MATCH(PY_Actual_Cumulative!$D14,Metrics!$D$6:$D$14,0))=Calc!$K$8,SUM(PY_Actual!$F14:J14),AVERAGE(PY_Actual!$F14:J14)),"")</f>
        <v/>
      </c>
      <c r="K14" s="51" t="str">
        <f>IFERROR(IF(INDEX(Metrics!$G$6:$G$14,MATCH(PY_Actual_Cumulative!$D14,Metrics!$D$6:$D$14,0))=Calc!$K$8,SUM(PY_Actual!$F14:K14),AVERAGE(PY_Actual!$F14:K14)),"")</f>
        <v/>
      </c>
      <c r="L14" s="51" t="str">
        <f>IFERROR(IF(INDEX(Metrics!$G$6:$G$14,MATCH(PY_Actual_Cumulative!$D14,Metrics!$D$6:$D$14,0))=Calc!$K$8,SUM(PY_Actual!$F14:L14),AVERAGE(PY_Actual!$F14:L14)),"")</f>
        <v/>
      </c>
      <c r="M14" s="51" t="str">
        <f>IFERROR(IF(INDEX(Metrics!$G$6:$G$14,MATCH(PY_Actual_Cumulative!$D14,Metrics!$D$6:$D$14,0))=Calc!$K$8,SUM(PY_Actual!$F14:M14),AVERAGE(PY_Actual!$F14:M14)),"")</f>
        <v/>
      </c>
      <c r="N14" s="51" t="str">
        <f>IFERROR(IF(INDEX(Metrics!$G$6:$G$14,MATCH(PY_Actual_Cumulative!$D14,Metrics!$D$6:$D$14,0))=Calc!$K$8,SUM(PY_Actual!$F14:N14),AVERAGE(PY_Actual!$F14:N14)),"")</f>
        <v/>
      </c>
      <c r="O14" s="51" t="str">
        <f>IFERROR(IF(INDEX(Metrics!$G$6:$G$14,MATCH(PY_Actual_Cumulative!$D14,Metrics!$D$6:$D$14,0))=Calc!$K$8,SUM(PY_Actual!$F14:O14),AVERAGE(PY_Actual!$F14:O14)),"")</f>
        <v/>
      </c>
      <c r="P14" s="51" t="str">
        <f>IFERROR(IF(INDEX(Metrics!$G$6:$G$14,MATCH(PY_Actual_Cumulative!$D14,Metrics!$D$6:$D$14,0))=Calc!$K$8,SUM(PY_Actual!$F14:P14),AVERAGE(PY_Actual!$F14:P14)),"")</f>
        <v/>
      </c>
      <c r="Q14" s="80" t="str">
        <f>IFERROR(IF(INDEX(Metrics!$G$6:$G$14,MATCH(PY_Actual_Cumulative!$D14,Metrics!$D$6:$D$14,0))=Calc!$K$8,SUM(PY_Actual!$F14:Q14),AVERAGE(PY_Actual!$F14:Q14)),"")</f>
        <v/>
      </c>
    </row>
    <row r="15" spans="1:17" x14ac:dyDescent="0.25">
      <c r="A15" s="3"/>
      <c r="B15" s="193">
        <v>201</v>
      </c>
      <c r="C15" s="194" t="s">
        <v>116</v>
      </c>
      <c r="D15" s="194" t="s">
        <v>117</v>
      </c>
      <c r="E15" s="195" t="s">
        <v>8</v>
      </c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5"/>
    </row>
    <row r="16" spans="1:17" x14ac:dyDescent="0.25">
      <c r="A16" s="3"/>
      <c r="B16" s="193">
        <v>202</v>
      </c>
      <c r="C16" s="194" t="s">
        <v>116</v>
      </c>
      <c r="D16" s="194" t="s">
        <v>119</v>
      </c>
      <c r="E16" s="195" t="s">
        <v>120</v>
      </c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5"/>
    </row>
    <row r="17" spans="1:17" x14ac:dyDescent="0.25">
      <c r="A17" s="3"/>
      <c r="B17" s="193">
        <v>203</v>
      </c>
      <c r="C17" s="194" t="s">
        <v>116</v>
      </c>
      <c r="D17" s="194" t="s">
        <v>122</v>
      </c>
      <c r="E17" s="195" t="s">
        <v>13</v>
      </c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5"/>
    </row>
    <row r="18" spans="1:17" x14ac:dyDescent="0.25">
      <c r="A18" s="3"/>
      <c r="B18" s="193">
        <v>204</v>
      </c>
      <c r="C18" s="194" t="s">
        <v>116</v>
      </c>
      <c r="D18" s="194" t="s">
        <v>124</v>
      </c>
      <c r="E18" s="195" t="s">
        <v>120</v>
      </c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5"/>
    </row>
    <row r="19" spans="1:17" x14ac:dyDescent="0.25">
      <c r="A19" s="3"/>
      <c r="B19" s="193">
        <v>205</v>
      </c>
      <c r="C19" s="194" t="s">
        <v>116</v>
      </c>
      <c r="D19" s="194" t="s">
        <v>127</v>
      </c>
      <c r="E19" s="195" t="s">
        <v>127</v>
      </c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/>
    </row>
    <row r="20" spans="1:17" x14ac:dyDescent="0.25">
      <c r="A20" s="3"/>
      <c r="B20" s="193">
        <v>206</v>
      </c>
      <c r="C20" s="194" t="s">
        <v>116</v>
      </c>
      <c r="D20" s="194" t="s">
        <v>127</v>
      </c>
      <c r="E20" s="195" t="s">
        <v>127</v>
      </c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7"/>
    </row>
    <row r="21" spans="1:17" x14ac:dyDescent="0.25">
      <c r="A21" s="3"/>
      <c r="B21" s="193"/>
      <c r="C21" s="194"/>
      <c r="D21" s="194"/>
      <c r="E21" s="195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7"/>
    </row>
    <row r="22" spans="1:17" x14ac:dyDescent="0.25">
      <c r="A22" s="3"/>
      <c r="B22" s="193"/>
      <c r="C22" s="194"/>
      <c r="D22" s="194"/>
      <c r="E22" s="195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7"/>
    </row>
    <row r="23" spans="1:17" x14ac:dyDescent="0.25">
      <c r="A23" s="3"/>
      <c r="B23" s="193"/>
      <c r="C23" s="194"/>
      <c r="D23" s="194"/>
      <c r="E23" s="195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7"/>
    </row>
    <row r="24" spans="1:17" x14ac:dyDescent="0.25">
      <c r="A24" s="3"/>
      <c r="B24" s="193"/>
      <c r="C24" s="194"/>
      <c r="D24" s="194"/>
      <c r="E24" s="195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7"/>
    </row>
    <row r="25" spans="1:17" x14ac:dyDescent="0.25">
      <c r="A25" s="3"/>
      <c r="B25" s="193"/>
      <c r="C25" s="194"/>
      <c r="D25" s="194"/>
      <c r="E25" s="195"/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7"/>
    </row>
    <row r="26" spans="1:17" x14ac:dyDescent="0.2">
      <c r="A26" s="3"/>
      <c r="B26" s="193"/>
      <c r="C26" s="194"/>
      <c r="D26" s="194"/>
      <c r="E26" s="195"/>
      <c r="F26" s="218"/>
      <c r="G26" s="216"/>
      <c r="H26" s="216"/>
      <c r="I26" s="216"/>
      <c r="J26" s="216"/>
      <c r="K26" s="216"/>
      <c r="L26" s="218"/>
      <c r="M26" s="216"/>
      <c r="N26" s="216"/>
      <c r="O26" s="216"/>
      <c r="P26" s="216"/>
      <c r="Q26" s="217"/>
    </row>
    <row r="27" spans="1:17" x14ac:dyDescent="0.25">
      <c r="A27" s="3"/>
      <c r="B27" s="193"/>
      <c r="C27" s="194"/>
      <c r="D27" s="194"/>
      <c r="E27" s="195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7"/>
    </row>
    <row r="28" spans="1:17" x14ac:dyDescent="0.25">
      <c r="A28" s="3"/>
      <c r="B28" s="193"/>
      <c r="C28" s="194"/>
      <c r="D28" s="194"/>
      <c r="E28" s="195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7"/>
    </row>
    <row r="29" spans="1:17" x14ac:dyDescent="0.2">
      <c r="A29" s="3"/>
      <c r="B29" s="193"/>
      <c r="C29" s="194"/>
      <c r="D29" s="197"/>
      <c r="E29" s="198"/>
      <c r="F29" s="218"/>
      <c r="G29" s="216"/>
      <c r="H29" s="216"/>
      <c r="I29" s="216"/>
      <c r="J29" s="216"/>
      <c r="K29" s="216"/>
      <c r="L29" s="218"/>
      <c r="M29" s="216"/>
      <c r="N29" s="216"/>
      <c r="O29" s="216"/>
      <c r="P29" s="216"/>
      <c r="Q29" s="217"/>
    </row>
    <row r="30" spans="1:17" x14ac:dyDescent="0.25">
      <c r="A30" s="3"/>
      <c r="B30" s="193"/>
      <c r="C30" s="194"/>
      <c r="D30" s="194"/>
      <c r="E30" s="195"/>
      <c r="F30" s="214"/>
      <c r="G30" s="214"/>
      <c r="H30" s="214"/>
      <c r="I30" s="214"/>
      <c r="J30" s="214"/>
      <c r="K30" s="214"/>
      <c r="L30" s="216"/>
      <c r="M30" s="216"/>
      <c r="N30" s="216"/>
      <c r="O30" s="216"/>
      <c r="P30" s="216"/>
      <c r="Q30" s="217"/>
    </row>
    <row r="31" spans="1:17" x14ac:dyDescent="0.25">
      <c r="A31" s="3"/>
      <c r="B31" s="193"/>
      <c r="C31" s="194"/>
      <c r="D31" s="194"/>
      <c r="E31" s="195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7"/>
    </row>
    <row r="32" spans="1:17" x14ac:dyDescent="0.25">
      <c r="A32" s="3"/>
      <c r="B32" s="193"/>
      <c r="C32" s="194"/>
      <c r="D32" s="194"/>
      <c r="E32" s="195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7"/>
    </row>
    <row r="33" spans="1:17" x14ac:dyDescent="0.25">
      <c r="A33" s="3"/>
      <c r="B33" s="193"/>
      <c r="C33" s="194"/>
      <c r="D33" s="194"/>
      <c r="E33" s="195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7"/>
    </row>
    <row r="34" spans="1:17" x14ac:dyDescent="0.25">
      <c r="A34" s="3"/>
      <c r="B34" s="193"/>
      <c r="C34" s="194"/>
      <c r="D34" s="194"/>
      <c r="E34" s="195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7"/>
    </row>
    <row r="35" spans="1:17" x14ac:dyDescent="0.25">
      <c r="A35" s="3"/>
      <c r="B35" s="193"/>
      <c r="C35" s="194"/>
      <c r="D35" s="194"/>
      <c r="E35" s="195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7"/>
    </row>
    <row r="36" spans="1:17" x14ac:dyDescent="0.2">
      <c r="A36" s="3"/>
      <c r="B36" s="193"/>
      <c r="C36" s="194"/>
      <c r="D36" s="194"/>
      <c r="E36" s="195"/>
      <c r="F36" s="218"/>
      <c r="G36" s="216"/>
      <c r="H36" s="216"/>
      <c r="I36" s="216"/>
      <c r="J36" s="216"/>
      <c r="K36" s="216"/>
      <c r="L36" s="218"/>
      <c r="M36" s="216"/>
      <c r="N36" s="216"/>
      <c r="O36" s="216"/>
      <c r="P36" s="216"/>
      <c r="Q36" s="217"/>
    </row>
    <row r="37" spans="1:17" x14ac:dyDescent="0.25">
      <c r="A37" s="3"/>
      <c r="B37" s="193"/>
      <c r="C37" s="194"/>
      <c r="D37" s="194"/>
      <c r="E37" s="195"/>
      <c r="F37" s="216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7"/>
    </row>
    <row r="38" spans="1:17" x14ac:dyDescent="0.2">
      <c r="A38" s="3"/>
      <c r="B38" s="193"/>
      <c r="C38" s="194"/>
      <c r="D38" s="194"/>
      <c r="E38" s="195"/>
      <c r="F38" s="218"/>
      <c r="G38" s="216"/>
      <c r="H38" s="216"/>
      <c r="I38" s="216"/>
      <c r="J38" s="216"/>
      <c r="K38" s="216"/>
      <c r="L38" s="218"/>
      <c r="M38" s="216"/>
      <c r="N38" s="216"/>
      <c r="O38" s="216"/>
      <c r="P38" s="216"/>
      <c r="Q38" s="217"/>
    </row>
    <row r="39" spans="1:17" x14ac:dyDescent="0.25">
      <c r="A39" s="3"/>
      <c r="B39" s="193"/>
      <c r="C39" s="194"/>
      <c r="D39" s="194"/>
      <c r="E39" s="195"/>
      <c r="F39" s="21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5"/>
    </row>
    <row r="40" spans="1:17" x14ac:dyDescent="0.25">
      <c r="A40" s="3"/>
      <c r="B40" s="193"/>
      <c r="C40" s="194"/>
      <c r="D40" s="194"/>
      <c r="E40" s="195"/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7"/>
    </row>
    <row r="41" spans="1:17" x14ac:dyDescent="0.25">
      <c r="A41" s="3"/>
      <c r="B41" s="193"/>
      <c r="C41" s="194"/>
      <c r="D41" s="194"/>
      <c r="E41" s="195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7"/>
    </row>
    <row r="42" spans="1:17" x14ac:dyDescent="0.25">
      <c r="A42" s="3"/>
      <c r="B42" s="193"/>
      <c r="C42" s="194"/>
      <c r="D42" s="194"/>
      <c r="E42" s="195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7"/>
    </row>
    <row r="43" spans="1:17" x14ac:dyDescent="0.25">
      <c r="A43" s="3"/>
      <c r="B43" s="193"/>
      <c r="C43" s="194"/>
      <c r="D43" s="194"/>
      <c r="E43" s="195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7"/>
    </row>
    <row r="44" spans="1:17" x14ac:dyDescent="0.25">
      <c r="A44" s="3"/>
      <c r="B44" s="193"/>
      <c r="C44" s="194"/>
      <c r="D44" s="194"/>
      <c r="E44" s="195"/>
      <c r="F44" s="21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5"/>
    </row>
    <row r="45" spans="1:17" x14ac:dyDescent="0.25">
      <c r="A45" s="3"/>
      <c r="B45" s="193"/>
      <c r="C45" s="194"/>
      <c r="D45" s="194"/>
      <c r="E45" s="195"/>
      <c r="F45" s="21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5"/>
    </row>
    <row r="46" spans="1:17" x14ac:dyDescent="0.25">
      <c r="A46" s="3"/>
      <c r="B46" s="193"/>
      <c r="C46" s="194"/>
      <c r="D46" s="194"/>
      <c r="E46" s="195"/>
      <c r="F46" s="21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5"/>
    </row>
    <row r="47" spans="1:17" x14ac:dyDescent="0.25">
      <c r="A47" s="3"/>
      <c r="B47" s="193"/>
      <c r="C47" s="194"/>
      <c r="D47" s="194"/>
      <c r="E47" s="195"/>
      <c r="F47" s="21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5"/>
    </row>
    <row r="48" spans="1:17" x14ac:dyDescent="0.25">
      <c r="A48" s="3"/>
      <c r="B48" s="193"/>
      <c r="C48" s="194"/>
      <c r="D48" s="194"/>
      <c r="E48" s="195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5"/>
    </row>
    <row r="49" spans="1:17" x14ac:dyDescent="0.25">
      <c r="A49" s="3"/>
      <c r="B49" s="193"/>
      <c r="C49" s="194"/>
      <c r="D49" s="194"/>
      <c r="E49" s="195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5"/>
    </row>
    <row r="50" spans="1:17" x14ac:dyDescent="0.25">
      <c r="A50" s="3"/>
      <c r="B50" s="193"/>
      <c r="C50" s="194"/>
      <c r="D50" s="194"/>
      <c r="E50" s="195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5"/>
    </row>
    <row r="51" spans="1:17" x14ac:dyDescent="0.25">
      <c r="A51" s="3"/>
      <c r="B51" s="193"/>
      <c r="C51" s="194"/>
      <c r="D51" s="194"/>
      <c r="E51" s="195"/>
      <c r="F51" s="21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5"/>
    </row>
    <row r="52" spans="1:17" x14ac:dyDescent="0.25">
      <c r="A52" s="3"/>
      <c r="B52" s="193"/>
      <c r="C52" s="194"/>
      <c r="D52" s="194"/>
      <c r="E52" s="195"/>
      <c r="F52" s="21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5"/>
    </row>
    <row r="53" spans="1:17" x14ac:dyDescent="0.25">
      <c r="A53" s="3"/>
      <c r="B53" s="193"/>
      <c r="C53" s="194"/>
      <c r="D53" s="194"/>
      <c r="E53" s="195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5"/>
    </row>
    <row r="54" spans="1:17" x14ac:dyDescent="0.25">
      <c r="A54" s="3"/>
      <c r="B54" s="193"/>
      <c r="C54" s="194"/>
      <c r="D54" s="194"/>
      <c r="E54" s="195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5"/>
    </row>
    <row r="55" spans="1:17" x14ac:dyDescent="0.25">
      <c r="A55" s="3"/>
      <c r="B55" s="193"/>
      <c r="C55" s="194"/>
      <c r="D55" s="194"/>
      <c r="E55" s="195"/>
      <c r="F55" s="21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5"/>
    </row>
    <row r="56" spans="1:17" x14ac:dyDescent="0.25">
      <c r="B56" s="193"/>
      <c r="C56" s="194"/>
      <c r="D56" s="194"/>
      <c r="E56" s="195"/>
      <c r="F56" s="21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5"/>
    </row>
    <row r="57" spans="1:17" x14ac:dyDescent="0.25">
      <c r="B57" s="193"/>
      <c r="C57" s="194"/>
      <c r="D57" s="194"/>
      <c r="E57" s="195"/>
      <c r="F57" s="21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5"/>
    </row>
    <row r="58" spans="1:17" x14ac:dyDescent="0.25">
      <c r="B58" s="193"/>
      <c r="C58" s="194"/>
      <c r="D58" s="194"/>
      <c r="E58" s="195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5"/>
    </row>
    <row r="59" spans="1:17" x14ac:dyDescent="0.25">
      <c r="B59" s="193"/>
      <c r="C59" s="194"/>
      <c r="D59" s="194"/>
      <c r="E59" s="195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5"/>
    </row>
    <row r="60" spans="1:17" x14ac:dyDescent="0.25">
      <c r="B60" s="193"/>
      <c r="C60" s="194"/>
      <c r="D60" s="194"/>
      <c r="E60" s="195"/>
      <c r="F60" s="21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5"/>
    </row>
    <row r="61" spans="1:17" x14ac:dyDescent="0.25">
      <c r="B61" s="193"/>
      <c r="C61" s="194"/>
      <c r="D61" s="194"/>
      <c r="E61" s="195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5"/>
    </row>
    <row r="62" spans="1:17" x14ac:dyDescent="0.25">
      <c r="B62" s="193"/>
      <c r="C62" s="194"/>
      <c r="D62" s="194"/>
      <c r="E62" s="195"/>
      <c r="F62" s="214"/>
      <c r="G62" s="214"/>
      <c r="H62" s="214"/>
      <c r="I62" s="214"/>
      <c r="J62" s="214"/>
      <c r="K62" s="214"/>
      <c r="L62" s="214"/>
      <c r="M62" s="214"/>
      <c r="N62" s="214"/>
      <c r="O62" s="214"/>
      <c r="P62" s="214"/>
      <c r="Q62" s="215"/>
    </row>
    <row r="63" spans="1:17" x14ac:dyDescent="0.25">
      <c r="B63" s="193"/>
      <c r="C63" s="194"/>
      <c r="D63" s="194"/>
      <c r="E63" s="195"/>
      <c r="F63" s="214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5"/>
    </row>
    <row r="64" spans="1:17" x14ac:dyDescent="0.25">
      <c r="B64" s="193"/>
      <c r="C64" s="194"/>
      <c r="D64" s="194"/>
      <c r="E64" s="195"/>
      <c r="F64" s="214"/>
      <c r="G64" s="214"/>
      <c r="H64" s="214"/>
      <c r="I64" s="214"/>
      <c r="J64" s="214"/>
      <c r="K64" s="214"/>
      <c r="L64" s="214"/>
      <c r="M64" s="214"/>
      <c r="N64" s="214"/>
      <c r="O64" s="214"/>
      <c r="P64" s="214"/>
      <c r="Q64" s="215"/>
    </row>
    <row r="65" spans="2:17" x14ac:dyDescent="0.25">
      <c r="B65" s="193"/>
      <c r="C65" s="194"/>
      <c r="D65" s="194"/>
      <c r="E65" s="195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5"/>
    </row>
    <row r="66" spans="2:17" x14ac:dyDescent="0.25">
      <c r="B66" s="193"/>
      <c r="C66" s="194"/>
      <c r="D66" s="194"/>
      <c r="E66" s="195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5"/>
    </row>
    <row r="67" spans="2:17" x14ac:dyDescent="0.25">
      <c r="B67" s="193"/>
      <c r="C67" s="194"/>
      <c r="D67" s="194"/>
      <c r="E67" s="195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5"/>
    </row>
    <row r="68" spans="2:17" x14ac:dyDescent="0.25">
      <c r="B68" s="193"/>
      <c r="C68" s="194"/>
      <c r="D68" s="194"/>
      <c r="E68" s="195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5"/>
    </row>
    <row r="69" spans="2:17" x14ac:dyDescent="0.25">
      <c r="B69" s="193"/>
      <c r="C69" s="194"/>
      <c r="D69" s="194"/>
      <c r="E69" s="195"/>
      <c r="F69" s="214"/>
      <c r="G69" s="214"/>
      <c r="H69" s="214"/>
      <c r="I69" s="214"/>
      <c r="J69" s="214"/>
      <c r="K69" s="214"/>
      <c r="L69" s="214"/>
      <c r="M69" s="214"/>
      <c r="N69" s="214"/>
      <c r="O69" s="214"/>
      <c r="P69" s="214"/>
      <c r="Q69" s="215"/>
    </row>
    <row r="70" spans="2:17" x14ac:dyDescent="0.25">
      <c r="B70" s="200"/>
      <c r="C70" s="201"/>
      <c r="D70" s="201"/>
      <c r="E70" s="202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20"/>
    </row>
  </sheetData>
  <sheetProtection algorithmName="SHA-512" hashValue="VvaNIzobyWuxkkyyBqptT7Gs0I18U2CcEOsOWH4ROEk+D9Axt7WHEcepwrYLlOOPt0ycTyqmHKCq6WKVLHXDEA==" saltValue="z6EjHJj/DTV1ZD07wawOiQ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16" customFormat="1" ht="20.100000000000001" customHeight="1" x14ac:dyDescent="0.25">
      <c r="B2" s="118"/>
      <c r="C2" s="119" t="s">
        <v>106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</row>
    <row r="3" spans="1:20" s="121" customFormat="1" ht="24" customHeight="1" x14ac:dyDescent="0.25">
      <c r="B3" s="92"/>
      <c r="C3" s="101" t="s">
        <v>88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S3" s="122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111" t="s">
        <v>9</v>
      </c>
      <c r="C5" s="65" t="s">
        <v>79</v>
      </c>
      <c r="D5" s="22"/>
      <c r="E5" s="8"/>
      <c r="F5" s="8"/>
      <c r="G5" s="66" t="s">
        <v>2</v>
      </c>
      <c r="H5" s="67"/>
      <c r="I5" s="67"/>
      <c r="J5" s="67"/>
      <c r="K5" s="68"/>
      <c r="L5" s="8"/>
      <c r="M5" s="66" t="s">
        <v>3</v>
      </c>
      <c r="N5" s="67"/>
      <c r="O5" s="67"/>
      <c r="P5" s="67"/>
      <c r="Q5" s="68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8" t="s">
        <v>0</v>
      </c>
      <c r="C7" s="59" t="s">
        <v>11</v>
      </c>
      <c r="D7" s="59" t="s">
        <v>7</v>
      </c>
      <c r="E7" s="60" t="s">
        <v>1</v>
      </c>
      <c r="F7" s="61"/>
      <c r="G7" s="58" t="s">
        <v>6</v>
      </c>
      <c r="H7" s="62" t="s">
        <v>4</v>
      </c>
      <c r="I7" s="62" t="s">
        <v>5</v>
      </c>
      <c r="J7" s="62" t="s">
        <v>90</v>
      </c>
      <c r="K7" s="63" t="s">
        <v>91</v>
      </c>
      <c r="L7" s="61"/>
      <c r="M7" s="58" t="s">
        <v>6</v>
      </c>
      <c r="N7" s="62" t="s">
        <v>4</v>
      </c>
      <c r="O7" s="62" t="s">
        <v>5</v>
      </c>
      <c r="P7" s="62" t="s">
        <v>90</v>
      </c>
      <c r="Q7" s="63" t="s">
        <v>91</v>
      </c>
      <c r="R7" s="17"/>
    </row>
    <row r="8" spans="1:20" x14ac:dyDescent="0.25">
      <c r="A8" s="3"/>
      <c r="B8" s="152">
        <f>IFERROR(IF(LEN(INDEX(Metrics!$B$6:$E$14,ROW($A8)-ROW($A$7),MATCH(B$7,Metrics!$B$5:$E$5,0)))=0,"",INDEX(Metrics!$B$6:$E$14,ROW($A8)-ROW($A$7),MATCH(B$7,Metrics!$B$5:$E$5,0))),"")</f>
        <v>101</v>
      </c>
      <c r="C8" s="178" t="str">
        <f>IFERROR(IF(LEN(INDEX(Metrics!$B$6:$E$14,ROW($A8)-ROW($A$7),MATCH(C$7,Metrics!$B$5:$E$5,0)))=0,"",INDEX(Metrics!$B$6:$E$14,ROW($A8)-ROW($A$7),MATCH(C$7,Metrics!$B$5:$E$5,0))),"")</f>
        <v>Profit Metrics</v>
      </c>
      <c r="D8" s="178" t="str">
        <f>IFERROR(IF(LEN(INDEX(Metrics!$B$6:$E$14,ROW($A8)-ROW($A$7),MATCH(D$7,Metrics!$B$5:$E$5,0)))=0,"",INDEX(Metrics!$B$6:$E$14,ROW($A8)-ROW($A$7),MATCH(D$7,Metrics!$B$5:$E$5,0))),"")</f>
        <v>Gross Profit</v>
      </c>
      <c r="E8" s="158" t="str">
        <f>IFERROR(IF(LEN(INDEX(Metrics!$B$6:$E$14,ROW($A8)-ROW($A$7),MATCH(E$7,Metrics!$B$5:$E$5,0)))=0,"",INDEX(Metrics!$B$6:$E$14,ROW($A8)-ROW($A$7),MATCH(E$7,Metrics!$B$5:$E$5,0))),"")</f>
        <v>USD</v>
      </c>
      <c r="F8" s="53"/>
      <c r="G8" s="247">
        <f>IFERROR(IF(D8="","",IF(LEN(INDEX(PY_Actual!$F$6:$Q$14,MATCH(Monthly_Analysis!$D8,PY_Actual!$D$6:$D$14,0),MATCH(Calc!$L$11,PY_Actual!$F$5:$Q$5,0)))=0,"",INDEX(PY_Actual!$F$6:$Q$14,MATCH(Monthly_Analysis!$D8,PY_Actual!$D$6:$D$14,0),MATCH(Calc!$L$11,PY_Actual!$F$5:$Q$5,0)))),"")</f>
        <v>64380.476159999998</v>
      </c>
      <c r="H8" s="248">
        <f>IFERROR(IF(D8="","",IF(LEN(INDEX(CY_Target!$F$6:$Q$14,MATCH(Monthly_Analysis!$D8,CY_Target!$D$6:$D$14,0),MATCH(Calc!$L$10,CY_Target!$F$5:$Q$5,0)))=0,"",INDEX(CY_Target!$F$6:$Q$14,MATCH(Monthly_Analysis!$D8,CY_Target!$D$6:$D$14,0),MATCH(Calc!$L$10,CY_Target!$F$5:$Q$5,0)))),"")</f>
        <v>62220</v>
      </c>
      <c r="I8" s="248">
        <f>IFERROR(IF(D8="","",IF(LEN(INDEX(CY_Actual!$F$6:$Q$14,MATCH(Monthly_Analysis!$D8,CY_Actual!$D$6:$D$14,0),MATCH(Calc!$L$10,CY_Actual!$F$5:$Q$5,0)))=0,"",INDEX(CY_Actual!$F$6:$Q$14,MATCH(Monthly_Analysis!$D8,CY_Actual!$D$6:$D$14,0),MATCH(Calc!$L$10,CY_Actual!$F$5:$Q$5,0)))),"")</f>
        <v>51000</v>
      </c>
      <c r="J8" s="154">
        <f>IFERROR(IF(OR(LEN($D8)=0,LEN(G8)=0,LEN(I8)=0),"",IF(INDEX(Metrics!$F$6:$F$14,MATCH(Monthly_Analysis!$B8,Metrics!$B$6:$B$14,0))=Calc!$L$7,G8/I8*100,I8/G8*100)),100)</f>
        <v>79.216562290178629</v>
      </c>
      <c r="K8" s="155">
        <f>IFERROR(IF(OR(LEN($D8)=0,LEN(H8)=0,LEN(I8)=0),"",IF(INDEX(Metrics!$F$6:$F$14,MATCH(Monthly_Analysis!$B8,Metrics!$B$6:$B$14,0))=Calc!$L$7,H8/I8*100,I8/H8*100)),100)</f>
        <v>81.967213114754102</v>
      </c>
      <c r="L8" s="64"/>
      <c r="M8" s="247">
        <f>IFERROR(IF(B8="","",INDEX(PY_Actual_Cumulative!$F$6:$Q$14,MATCH(Monthly_Analysis!$B8,PY_Actual_Cumulative!$B$6:$B$14,0),MATCH(Calc!$L$11,PY_Actual_Cumulative!$F$5:$Q$5,0))),"")</f>
        <v>242946.31070999996</v>
      </c>
      <c r="N8" s="248">
        <f>IFERROR(IF(B8="","",INDEX(CY_Target_Cumulative!$F$6:$Q$14,MATCH(Monthly_Analysis!$B8,CY_Target_Cumulative!$B$6:$B$14,0),MATCH(Calc!$L$10,CY_Target_Cumulative!$F$5:$Q$5,0))),"")</f>
        <v>287320</v>
      </c>
      <c r="O8" s="248">
        <f>IFERROR(IF(B8="","",INDEX(CY_Actual_Cumulative!$F$6:$Q$14,MATCH(Monthly_Analysis!$B8,CY_Actual_Cumulative!$B$6:$B$14,0),MATCH(Calc!$L$10,CY_Actual_Cumulative!$F$5:$Q$5,0))),"")</f>
        <v>239500</v>
      </c>
      <c r="P8" s="154">
        <f>IFERROR(IF(OR(LEN($D8)=0,LEN(M8)=0,LEN(O8)=0),"",IF(INDEX(Metrics!$F$6:$F$14,MATCH(Monthly_Analysis!$B8,Metrics!$B$6:$B$14,0))=Calc!$L$7,M8/O8*100,O8/M8*100)),100)</f>
        <v>98.581451720782141</v>
      </c>
      <c r="Q8" s="155">
        <f>IFERROR(IF(OR(LEN($D8)=0,LEN(N8)=0,LEN(O8)=0),"",IF(INDEX(Metrics!$F$6:$F$14,MATCH(Monthly_Analysis!$B8,Metrics!$B$6:$B$14,0))=Calc!$L$7,N8/O8*100,O8/N8*100)),100)</f>
        <v>83.356536266184051</v>
      </c>
      <c r="S8" s="3"/>
    </row>
    <row r="9" spans="1:20" x14ac:dyDescent="0.25">
      <c r="A9" s="3"/>
      <c r="B9" s="153">
        <f>IFERROR(IF(LEN(INDEX(Metrics!$B$6:$E$14,ROW($A9)-ROW($A$7),MATCH(B$7,Metrics!$B$5:$E$5,0)))=0,"",INDEX(Metrics!$B$6:$E$14,ROW($A9)-ROW($A$7),MATCH(B$7,Metrics!$B$5:$E$5,0))),"")</f>
        <v>102</v>
      </c>
      <c r="C9" s="179" t="str">
        <f>IFERROR(IF(LEN(INDEX(Metrics!$B$6:$E$14,ROW($A9)-ROW($A$7),MATCH(C$7,Metrics!$B$5:$E$5,0)))=0,"",INDEX(Metrics!$B$6:$E$14,ROW($A9)-ROW($A$7),MATCH(C$7,Metrics!$B$5:$E$5,0))),"")</f>
        <v>Profit Metrics</v>
      </c>
      <c r="D9" s="179" t="str">
        <f>IFERROR(IF(LEN(INDEX(Metrics!$B$6:$E$14,ROW($A9)-ROW($A$7),MATCH(D$7,Metrics!$B$5:$E$5,0)))=0,"",INDEX(Metrics!$B$6:$E$14,ROW($A9)-ROW($A$7),MATCH(D$7,Metrics!$B$5:$E$5,0))),"")</f>
        <v>Gross Profit Margin</v>
      </c>
      <c r="E9" s="159" t="str">
        <f>IFERROR(IF(LEN(INDEX(Metrics!$B$6:$E$14,ROW($A9)-ROW($A$7),MATCH(E$7,Metrics!$B$5:$E$5,0)))=0,"",INDEX(Metrics!$B$6:$E$14,ROW($A9)-ROW($A$7),MATCH(E$7,Metrics!$B$5:$E$5,0))),"")</f>
        <v>%</v>
      </c>
      <c r="F9" s="53"/>
      <c r="G9" s="251">
        <f>IFERROR(IF(D9="","",IF(LEN(INDEX(PY_Actual!$F$6:$Q$14,MATCH(Monthly_Analysis!$D9,PY_Actual!$D$6:$D$14,0),MATCH(Calc!$L$11,PY_Actual!$F$5:$Q$5,0)))=0,"",INDEX(PY_Actual!$F$6:$Q$14,MATCH(Monthly_Analysis!$D9,PY_Actual!$D$6:$D$14,0),MATCH(Calc!$L$11,PY_Actual!$F$5:$Q$5,0)))),"")</f>
        <v>0.40086938694426633</v>
      </c>
      <c r="H9" s="252">
        <f>IFERROR(IF(D9="","",IF(LEN(INDEX(CY_Target!$F$6:$Q$14,MATCH(Monthly_Analysis!$D9,CY_Target!$D$6:$D$14,0),MATCH(Calc!$L$10,CY_Target!$F$5:$Q$5,0)))=0,"",INDEX(CY_Target!$F$6:$Q$14,MATCH(Monthly_Analysis!$D9,CY_Target!$D$6:$D$14,0),MATCH(Calc!$L$10,CY_Target!$F$5:$Q$5,0)))),"")</f>
        <v>0.36047692800000009</v>
      </c>
      <c r="I9" s="252">
        <f>IFERROR(IF(D9="","",IF(LEN(INDEX(CY_Actual!$F$6:$Q$14,MATCH(Monthly_Analysis!$D9,CY_Actual!$D$6:$D$14,0),MATCH(Calc!$L$10,CY_Actual!$F$5:$Q$5,0)))=0,"",INDEX(CY_Actual!$F$6:$Q$14,MATCH(Monthly_Analysis!$D9,CY_Actual!$D$6:$D$14,0),MATCH(Calc!$L$10,CY_Actual!$F$5:$Q$5,0)))),"")</f>
        <v>0.38760960000000005</v>
      </c>
      <c r="J9" s="156">
        <f>IFERROR(IF(OR(LEN($D9)=0,LEN(G9)=0,LEN(I9)=0),"",IF(INDEX(Metrics!$F$6:$F$14,MATCH(Monthly_Analysis!$B9,Metrics!$B$6:$B$14,0))=Calc!$L$7,G9/I9*100,I9/G9*100)),100)</f>
        <v>96.692242566751602</v>
      </c>
      <c r="K9" s="157">
        <f>IFERROR(IF(OR(LEN($D9)=0,LEN(H9)=0,LEN(I9)=0),"",IF(INDEX(Metrics!$F$6:$F$14,MATCH(Monthly_Analysis!$B9,Metrics!$B$6:$B$14,0))=Calc!$L$7,H9/I9*100,I9/H9*100)),100)</f>
        <v>107.5268817204301</v>
      </c>
      <c r="L9" s="64"/>
      <c r="M9" s="251">
        <f>IFERROR(IF(B9="","",INDEX(PY_Actual_Cumulative!$F$6:$Q$14,MATCH(Monthly_Analysis!$B9,PY_Actual_Cumulative!$B$6:$B$14,0),MATCH(Calc!$L$11,PY_Actual_Cumulative!$F$5:$Q$5,0))),"")</f>
        <v>0.36576222014852017</v>
      </c>
      <c r="N9" s="252">
        <f>IFERROR(IF(B9="","",INDEX(CY_Target_Cumulative!$F$6:$Q$14,MATCH(Monthly_Analysis!$B9,CY_Target_Cumulative!$B$6:$B$14,0),MATCH(Calc!$L$10,CY_Target_Cumulative!$F$5:$Q$5,0))),"")</f>
        <v>0.41191203200000004</v>
      </c>
      <c r="O9" s="252">
        <f>IFERROR(IF(B9="","",INDEX(CY_Actual_Cumulative!$F$6:$Q$14,MATCH(Monthly_Analysis!$B9,CY_Actual_Cumulative!$B$6:$B$14,0),MATCH(Calc!$L$10,CY_Actual_Cumulative!$F$5:$Q$5,0))),"")</f>
        <v>0.3869824</v>
      </c>
      <c r="P9" s="156">
        <f>IFERROR(IF(OR(LEN($D9)=0,LEN(M9)=0,LEN(O9)=0),"",IF(INDEX(Metrics!$F$6:$F$14,MATCH(Monthly_Analysis!$B9,Metrics!$B$6:$B$14,0))=Calc!$L$7,M9/O9*100,O9/M9*100)),100)</f>
        <v>105.80163250399761</v>
      </c>
      <c r="Q9" s="157">
        <f>IFERROR(IF(OR(LEN($D9)=0,LEN(N9)=0,LEN(O9)=0),"",IF(INDEX(Metrics!$F$6:$F$14,MATCH(Monthly_Analysis!$B9,Metrics!$B$6:$B$14,0))=Calc!$L$7,N9/O9*100,O9/N9*100)),100)</f>
        <v>93.947826219361318</v>
      </c>
      <c r="S9" s="3"/>
    </row>
    <row r="10" spans="1:20" x14ac:dyDescent="0.25">
      <c r="A10" s="3"/>
      <c r="B10" s="153">
        <f>IFERROR(IF(LEN(INDEX(Metrics!$B$6:$E$14,ROW($A10)-ROW($A$7),MATCH(B$7,Metrics!$B$5:$E$5,0)))=0,"",INDEX(Metrics!$B$6:$E$14,ROW($A10)-ROW($A$7),MATCH(B$7,Metrics!$B$5:$E$5,0))),"")</f>
        <v>103</v>
      </c>
      <c r="C10" s="179" t="str">
        <f>IFERROR(IF(LEN(INDEX(Metrics!$B$6:$E$14,ROW($A10)-ROW($A$7),MATCH(C$7,Metrics!$B$5:$E$5,0)))=0,"",INDEX(Metrics!$B$6:$E$14,ROW($A10)-ROW($A$7),MATCH(C$7,Metrics!$B$5:$E$5,0))),"")</f>
        <v>Profit Metrics</v>
      </c>
      <c r="D10" s="179" t="str">
        <f>IFERROR(IF(LEN(INDEX(Metrics!$B$6:$E$14,ROW($A10)-ROW($A$7),MATCH(D$7,Metrics!$B$5:$E$5,0)))=0,"",INDEX(Metrics!$B$6:$E$14,ROW($A10)-ROW($A$7),MATCH(D$7,Metrics!$B$5:$E$5,0))),"")</f>
        <v>Net Profit</v>
      </c>
      <c r="E10" s="159" t="str">
        <f>IFERROR(IF(LEN(INDEX(Metrics!$B$6:$E$14,ROW($A10)-ROW($A$7),MATCH(E$7,Metrics!$B$5:$E$5,0)))=0,"",INDEX(Metrics!$B$6:$E$14,ROW($A10)-ROW($A$7),MATCH(E$7,Metrics!$B$5:$E$5,0))),"")</f>
        <v>USD</v>
      </c>
      <c r="F10" s="53"/>
      <c r="G10" s="249">
        <f>IFERROR(IF(D10="","",IF(LEN(INDEX(PY_Actual!$F$6:$Q$14,MATCH(Monthly_Analysis!$D10,PY_Actual!$D$6:$D$14,0),MATCH(Calc!$L$11,PY_Actual!$F$5:$Q$5,0)))=0,"",INDEX(PY_Actual!$F$6:$Q$14,MATCH(Monthly_Analysis!$D10,PY_Actual!$D$6:$D$14,0),MATCH(Calc!$L$11,PY_Actual!$F$5:$Q$5,0)))),"")</f>
        <v>40219.226308800011</v>
      </c>
      <c r="H10" s="250">
        <f>IFERROR(IF(D10="","",IF(LEN(INDEX(CY_Target!$F$6:$Q$14,MATCH(Monthly_Analysis!$D10,CY_Target!$D$6:$D$14,0),MATCH(Calc!$L$10,CY_Target!$F$5:$Q$5,0)))=0,"",INDEX(CY_Target!$F$6:$Q$14,MATCH(Monthly_Analysis!$D10,CY_Target!$D$6:$D$14,0),MATCH(Calc!$L$10,CY_Target!$F$5:$Q$5,0)))),"")</f>
        <v>33879.300000000003</v>
      </c>
      <c r="I10" s="250">
        <f>IFERROR(IF(D10="","",IF(LEN(INDEX(CY_Actual!$F$6:$Q$14,MATCH(Monthly_Analysis!$D10,CY_Actual!$D$6:$D$14,0),MATCH(Calc!$L$10,CY_Actual!$F$5:$Q$5,0)))=0,"",INDEX(CY_Actual!$F$6:$Q$14,MATCH(Monthly_Analysis!$D10,CY_Actual!$D$6:$D$14,0),MATCH(Calc!$L$10,CY_Actual!$F$5:$Q$5,0)))),"")</f>
        <v>37230</v>
      </c>
      <c r="J10" s="156">
        <f>IFERROR(IF(OR(LEN($D10)=0,LEN(G10)=0,LEN(I10)=0),"",IF(INDEX(Metrics!$F$6:$F$14,MATCH(Monthly_Analysis!$B10,Metrics!$B$6:$B$14,0))=Calc!$L$7,G10/I10*100,I10/G10*100)),100)</f>
        <v>92.567668294141299</v>
      </c>
      <c r="K10" s="157">
        <f>IFERROR(IF(OR(LEN($D10)=0,LEN(H10)=0,LEN(I10)=0),"",IF(INDEX(Metrics!$F$6:$F$14,MATCH(Monthly_Analysis!$B10,Metrics!$B$6:$B$14,0))=Calc!$L$7,H10/I10*100,I10/H10*100)),100)</f>
        <v>109.89010989010988</v>
      </c>
      <c r="L10" s="64"/>
      <c r="M10" s="249">
        <f>IFERROR(IF(B10="","",INDEX(PY_Actual_Cumulative!$F$6:$Q$14,MATCH(Monthly_Analysis!$B10,PY_Actual_Cumulative!$B$6:$B$14,0),MATCH(Calc!$L$11,PY_Actual_Cumulative!$F$5:$Q$5,0))),"")</f>
        <v>168938.58527880002</v>
      </c>
      <c r="N10" s="250">
        <f>IFERROR(IF(B10="","",INDEX(CY_Target_Cumulative!$F$6:$Q$14,MATCH(Monthly_Analysis!$B10,CY_Target_Cumulative!$B$6:$B$14,0),MATCH(Calc!$L$10,CY_Target_Cumulative!$F$5:$Q$5,0))),"")</f>
        <v>179043.45</v>
      </c>
      <c r="O10" s="250">
        <f>IFERROR(IF(B10="","",INDEX(CY_Actual_Cumulative!$F$6:$Q$14,MATCH(Monthly_Analysis!$B10,CY_Actual_Cumulative!$B$6:$B$14,0),MATCH(Calc!$L$10,CY_Actual_Cumulative!$F$5:$Q$5,0))),"")</f>
        <v>174835</v>
      </c>
      <c r="P10" s="156">
        <f>IFERROR(IF(OR(LEN($D10)=0,LEN(M10)=0,LEN(O10)=0),"",IF(INDEX(Metrics!$F$6:$F$14,MATCH(Monthly_Analysis!$B10,Metrics!$B$6:$B$14,0))=Calc!$L$7,M10/O10*100,O10/M10*100)),100)</f>
        <v>103.49027116065233</v>
      </c>
      <c r="Q10" s="157">
        <f>IFERROR(IF(OR(LEN($D10)=0,LEN(N10)=0,LEN(O10)=0),"",IF(INDEX(Metrics!$F$6:$F$14,MATCH(Monthly_Analysis!$B10,Metrics!$B$6:$B$14,0))=Calc!$L$7,N10/O10*100,O10/N10*100)),100)</f>
        <v>97.649481173424661</v>
      </c>
      <c r="S10" s="3"/>
    </row>
    <row r="11" spans="1:20" x14ac:dyDescent="0.25">
      <c r="A11" s="3"/>
      <c r="B11" s="153">
        <f>IFERROR(IF(LEN(INDEX(Metrics!$B$6:$E$14,ROW($A11)-ROW($A$7),MATCH(B$7,Metrics!$B$5:$E$5,0)))=0,"",INDEX(Metrics!$B$6:$E$14,ROW($A11)-ROW($A$7),MATCH(B$7,Metrics!$B$5:$E$5,0))),"")</f>
        <v>104</v>
      </c>
      <c r="C11" s="179" t="str">
        <f>IFERROR(IF(LEN(INDEX(Metrics!$B$6:$E$14,ROW($A11)-ROW($A$7),MATCH(C$7,Metrics!$B$5:$E$5,0)))=0,"",INDEX(Metrics!$B$6:$E$14,ROW($A11)-ROW($A$7),MATCH(C$7,Metrics!$B$5:$E$5,0))),"")</f>
        <v>Profit Metrics</v>
      </c>
      <c r="D11" s="179" t="str">
        <f>IFERROR(IF(LEN(INDEX(Metrics!$B$6:$E$14,ROW($A11)-ROW($A$7),MATCH(D$7,Metrics!$B$5:$E$5,0)))=0,"",INDEX(Metrics!$B$6:$E$14,ROW($A11)-ROW($A$7),MATCH(D$7,Metrics!$B$5:$E$5,0))),"")</f>
        <v>Net Profit Margin</v>
      </c>
      <c r="E11" s="159" t="str">
        <f>IFERROR(IF(LEN(INDEX(Metrics!$B$6:$E$14,ROW($A11)-ROW($A$7),MATCH(E$7,Metrics!$B$5:$E$5,0)))=0,"",INDEX(Metrics!$B$6:$E$14,ROW($A11)-ROW($A$7),MATCH(E$7,Metrics!$B$5:$E$5,0))),"")</f>
        <v>%</v>
      </c>
      <c r="F11" s="53"/>
      <c r="G11" s="251">
        <f>IFERROR(IF(D11="","",IF(LEN(INDEX(PY_Actual!$F$6:$Q$14,MATCH(Monthly_Analysis!$D11,PY_Actual!$D$6:$D$14,0),MATCH(Calc!$L$11,PY_Actual!$F$5:$Q$5,0)))=0,"",INDEX(PY_Actual!$F$6:$Q$14,MATCH(Monthly_Analysis!$D11,PY_Actual!$D$6:$D$14,0),MATCH(Calc!$L$11,PY_Actual!$F$5:$Q$5,0)))),"")</f>
        <v>0.19611763853581035</v>
      </c>
      <c r="H11" s="252">
        <f>IFERROR(IF(D11="","",IF(LEN(INDEX(CY_Target!$F$6:$Q$14,MATCH(Monthly_Analysis!$D11,CY_Target!$D$6:$D$14,0),MATCH(Calc!$L$10,CY_Target!$F$5:$Q$5,0)))=0,"",INDEX(CY_Target!$F$6:$Q$14,MATCH(Monthly_Analysis!$D11,CY_Target!$D$6:$D$14,0),MATCH(Calc!$L$10,CY_Target!$F$5:$Q$5,0)))),"")</f>
        <v>0.20543308800000004</v>
      </c>
      <c r="I11" s="252">
        <f>IFERROR(IF(D11="","",IF(LEN(INDEX(CY_Actual!$F$6:$Q$14,MATCH(Monthly_Analysis!$D11,CY_Actual!$D$6:$D$14,0),MATCH(Calc!$L$10,CY_Actual!$F$5:$Q$5,0)))=0,"",INDEX(CY_Actual!$F$6:$Q$14,MATCH(Monthly_Analysis!$D11,CY_Actual!$D$6:$D$14,0),MATCH(Calc!$L$10,CY_Actual!$F$5:$Q$5,0)))),"")</f>
        <v>0.20543308800000004</v>
      </c>
      <c r="J11" s="156">
        <f>IFERROR(IF(OR(LEN($D11)=0,LEN(G11)=0,LEN(I11)=0),"",IF(INDEX(Metrics!$F$6:$F$14,MATCH(Monthly_Analysis!$B11,Metrics!$B$6:$B$14,0))=Calc!$L$7,G11/I11*100,I11/G11*100)),100)</f>
        <v>104.7499294473142</v>
      </c>
      <c r="K11" s="157">
        <f>IFERROR(IF(OR(LEN($D11)=0,LEN(H11)=0,LEN(I11)=0),"",IF(INDEX(Metrics!$F$6:$F$14,MATCH(Monthly_Analysis!$B11,Metrics!$B$6:$B$14,0))=Calc!$L$7,H11/I11*100,I11/H11*100)),100)</f>
        <v>100</v>
      </c>
      <c r="L11" s="64"/>
      <c r="M11" s="251">
        <f>IFERROR(IF(B11="","",INDEX(PY_Actual_Cumulative!$F$6:$Q$14,MATCH(Monthly_Analysis!$B11,PY_Actual_Cumulative!$B$6:$B$14,0),MATCH(Calc!$L$11,PY_Actual_Cumulative!$F$5:$Q$5,0))),"")</f>
        <v>0.19710030131044165</v>
      </c>
      <c r="N11" s="252">
        <f>IFERROR(IF(B11="","",INDEX(CY_Target_Cumulative!$F$6:$Q$14,MATCH(Monthly_Analysis!$B11,CY_Target_Cumulative!$B$6:$B$14,0),MATCH(Calc!$L$10,CY_Target_Cumulative!$F$5:$Q$5,0))),"")</f>
        <v>0.203417816</v>
      </c>
      <c r="O11" s="252">
        <f>IFERROR(IF(B11="","",INDEX(CY_Actual_Cumulative!$F$6:$Q$14,MATCH(Monthly_Analysis!$B11,CY_Actual_Cumulative!$B$6:$B$14,0),MATCH(Calc!$L$10,CY_Actual_Cumulative!$F$5:$Q$5,0))),"")</f>
        <v>0.20510067200000004</v>
      </c>
      <c r="P11" s="156">
        <f>IFERROR(IF(OR(LEN($D11)=0,LEN(M11)=0,LEN(O11)=0),"",IF(INDEX(Metrics!$F$6:$F$14,MATCH(Monthly_Analysis!$B11,Metrics!$B$6:$B$14,0))=Calc!$L$7,M11/O11*100,O11/M11*100)),100)</f>
        <v>104.05903524061968</v>
      </c>
      <c r="Q11" s="157">
        <f>IFERROR(IF(OR(LEN($D11)=0,LEN(N11)=0,LEN(O11)=0),"",IF(INDEX(Metrics!$F$6:$F$14,MATCH(Monthly_Analysis!$B11,Metrics!$B$6:$B$14,0))=Calc!$L$7,N11/O11*100,O11/N11*100)),100)</f>
        <v>100.82729036870597</v>
      </c>
      <c r="S11" s="3"/>
    </row>
    <row r="12" spans="1:20" x14ac:dyDescent="0.25">
      <c r="A12" s="3"/>
      <c r="B12" s="153">
        <f>IFERROR(IF(LEN(INDEX(Metrics!$B$6:$E$14,ROW($A12)-ROW($A$7),MATCH(B$7,Metrics!$B$5:$E$5,0)))=0,"",INDEX(Metrics!$B$6:$E$14,ROW($A12)-ROW($A$7),MATCH(B$7,Metrics!$B$5:$E$5,0))),"")</f>
        <v>105</v>
      </c>
      <c r="C12" s="179" t="str">
        <f>IFERROR(IF(LEN(INDEX(Metrics!$B$6:$E$14,ROW($A12)-ROW($A$7),MATCH(C$7,Metrics!$B$5:$E$5,0)))=0,"",INDEX(Metrics!$B$6:$E$14,ROW($A12)-ROW($A$7),MATCH(C$7,Metrics!$B$5:$E$5,0))),"")</f>
        <v>Profit Metrics</v>
      </c>
      <c r="D12" s="179" t="str">
        <f>IFERROR(IF(LEN(INDEX(Metrics!$B$6:$E$14,ROW($A12)-ROW($A$7),MATCH(D$7,Metrics!$B$5:$E$5,0)))=0,"",INDEX(Metrics!$B$6:$E$14,ROW($A12)-ROW($A$7),MATCH(D$7,Metrics!$B$5:$E$5,0))),"")</f>
        <v>EBIT</v>
      </c>
      <c r="E12" s="159" t="str">
        <f>IFERROR(IF(LEN(INDEX(Metrics!$B$6:$E$14,ROW($A12)-ROW($A$7),MATCH(E$7,Metrics!$B$5:$E$5,0)))=0,"",INDEX(Metrics!$B$6:$E$14,ROW($A12)-ROW($A$7),MATCH(E$7,Metrics!$B$5:$E$5,0))),"")</f>
        <v>USD</v>
      </c>
      <c r="F12" s="53"/>
      <c r="G12" s="249">
        <f>IFERROR(IF(D12="","",IF(LEN(INDEX(PY_Actual!$F$6:$Q$14,MATCH(Monthly_Analysis!$D12,PY_Actual!$D$6:$D$14,0),MATCH(Calc!$L$11,PY_Actual!$F$5:$Q$5,0)))=0,"",INDEX(PY_Actual!$F$6:$Q$14,MATCH(Monthly_Analysis!$D12,PY_Actual!$D$6:$D$14,0),MATCH(Calc!$L$11,PY_Actual!$F$5:$Q$5,0)))),"")</f>
        <v>28555.650679248003</v>
      </c>
      <c r="H12" s="250">
        <f>IFERROR(IF(D12="","",IF(LEN(INDEX(CY_Target!$F$6:$Q$14,MATCH(Monthly_Analysis!$D12,CY_Target!$D$6:$D$14,0),MATCH(Calc!$L$10,CY_Target!$F$5:$Q$5,0)))=0,"",INDEX(CY_Target!$F$6:$Q$14,MATCH(Monthly_Analysis!$D12,CY_Target!$D$6:$D$14,0),MATCH(Calc!$L$10,CY_Target!$F$5:$Q$5,0)))),"")</f>
        <v>30133.961999999996</v>
      </c>
      <c r="I12" s="250">
        <f>IFERROR(IF(D12="","",IF(LEN(INDEX(CY_Actual!$F$6:$Q$14,MATCH(Monthly_Analysis!$D12,CY_Actual!$D$6:$D$14,0),MATCH(Calc!$L$10,CY_Actual!$F$5:$Q$5,0)))=0,"",INDEX(CY_Actual!$F$6:$Q$14,MATCH(Monthly_Analysis!$D12,CY_Actual!$D$6:$D$14,0),MATCH(Calc!$L$10,CY_Actual!$F$5:$Q$5,0)))),"")</f>
        <v>26433.3</v>
      </c>
      <c r="J12" s="156">
        <f>IFERROR(IF(OR(LEN($D12)=0,LEN(G12)=0,LEN(I12)=0),"",IF(INDEX(Metrics!$F$6:$F$14,MATCH(Monthly_Analysis!$B12,Metrics!$B$6:$B$14,0))=Calc!$L$7,G12/I12*100,I12/G12*100)),100)</f>
        <v>92.567668294141299</v>
      </c>
      <c r="K12" s="157">
        <f>IFERROR(IF(OR(LEN($D12)=0,LEN(H12)=0,LEN(I12)=0),"",IF(INDEX(Metrics!$F$6:$F$14,MATCH(Monthly_Analysis!$B12,Metrics!$B$6:$B$14,0))=Calc!$L$7,H12/I12*100,I12/H12*100)),100)</f>
        <v>87.719298245614041</v>
      </c>
      <c r="L12" s="64"/>
      <c r="M12" s="249">
        <f>IFERROR(IF(B12="","",INDEX(PY_Actual_Cumulative!$F$6:$Q$14,MATCH(Monthly_Analysis!$B12,PY_Actual_Cumulative!$B$6:$B$14,0),MATCH(Calc!$L$11,PY_Actual_Cumulative!$F$5:$Q$5,0))),"")</f>
        <v>129357.38810135101</v>
      </c>
      <c r="N12" s="250">
        <f>IFERROR(IF(B12="","",INDEX(CY_Target_Cumulative!$F$6:$Q$14,MATCH(Monthly_Analysis!$B12,CY_Target_Cumulative!$B$6:$B$14,0),MATCH(Calc!$L$10,CY_Target_Cumulative!$F$5:$Q$5,0))),"")</f>
        <v>142931.59099999999</v>
      </c>
      <c r="O12" s="250">
        <f>IFERROR(IF(B12="","",INDEX(CY_Actual_Cumulative!$F$6:$Q$14,MATCH(Monthly_Analysis!$B12,CY_Actual_Cumulative!$B$6:$B$14,0),MATCH(Calc!$L$10,CY_Actual_Cumulative!$F$5:$Q$5,0))),"")</f>
        <v>124132.84999999999</v>
      </c>
      <c r="P12" s="156">
        <f>IFERROR(IF(OR(LEN($D12)=0,LEN(M12)=0,LEN(O12)=0),"",IF(INDEX(Metrics!$F$6:$F$14,MATCH(Monthly_Analysis!$B12,Metrics!$B$6:$B$14,0))=Calc!$L$7,M12/O12*100,O12/M12*100)),100)</f>
        <v>95.961159870314006</v>
      </c>
      <c r="Q12" s="157">
        <f>IFERROR(IF(OR(LEN($D12)=0,LEN(N12)=0,LEN(O12)=0),"",IF(INDEX(Metrics!$F$6:$F$14,MATCH(Monthly_Analysis!$B12,Metrics!$B$6:$B$14,0))=Calc!$L$7,N12/O12*100,O12/N12*100)),100)</f>
        <v>86.847735431700329</v>
      </c>
      <c r="S12" s="3"/>
    </row>
    <row r="13" spans="1:20" x14ac:dyDescent="0.25">
      <c r="A13" s="3"/>
      <c r="B13" s="153">
        <f>IFERROR(IF(LEN(INDEX(Metrics!$B$6:$E$14,ROW($A13)-ROW($A$7),MATCH(B$7,Metrics!$B$5:$E$5,0)))=0,"",INDEX(Metrics!$B$6:$E$14,ROW($A13)-ROW($A$7),MATCH(B$7,Metrics!$B$5:$E$5,0))),"")</f>
        <v>106</v>
      </c>
      <c r="C13" s="179" t="str">
        <f>IFERROR(IF(LEN(INDEX(Metrics!$B$6:$E$14,ROW($A13)-ROW($A$7),MATCH(C$7,Metrics!$B$5:$E$5,0)))=0,"",INDEX(Metrics!$B$6:$E$14,ROW($A13)-ROW($A$7),MATCH(C$7,Metrics!$B$5:$E$5,0))),"")</f>
        <v>Profit Metrics</v>
      </c>
      <c r="D13" s="179" t="str">
        <f>IFERROR(IF(LEN(INDEX(Metrics!$B$6:$E$14,ROW($A13)-ROW($A$7),MATCH(D$7,Metrics!$B$5:$E$5,0)))=0,"",INDEX(Metrics!$B$6:$E$14,ROW($A13)-ROW($A$7),MATCH(D$7,Metrics!$B$5:$E$5,0))),"")</f>
        <v>EBIT Margin</v>
      </c>
      <c r="E13" s="159" t="str">
        <f>IFERROR(IF(LEN(INDEX(Metrics!$B$6:$E$14,ROW($A13)-ROW($A$7),MATCH(E$7,Metrics!$B$5:$E$5,0)))=0,"",INDEX(Metrics!$B$6:$E$14,ROW($A13)-ROW($A$7),MATCH(E$7,Metrics!$B$5:$E$5,0))),"")</f>
        <v>%</v>
      </c>
      <c r="F13" s="53"/>
      <c r="G13" s="251">
        <f>IFERROR(IF(D13="","",IF(LEN(INDEX(PY_Actual!$F$6:$Q$14,MATCH(Monthly_Analysis!$D13,PY_Actual!$D$6:$D$14,0),MATCH(Calc!$L$11,PY_Actual!$F$5:$Q$5,0)))=0,"",INDEX(PY_Actual!$F$6:$Q$14,MATCH(Monthly_Analysis!$D13,PY_Actual!$D$6:$D$14,0),MATCH(Calc!$L$11,PY_Actual!$F$5:$Q$5,0)))),"")</f>
        <v>0.10717011789154798</v>
      </c>
      <c r="H13" s="252">
        <f>IFERROR(IF(D13="","",IF(LEN(INDEX(CY_Target!$F$6:$Q$14,MATCH(Monthly_Analysis!$D13,CY_Target!$D$6:$D$14,0),MATCH(Calc!$L$10,CY_Target!$F$5:$Q$5,0)))=0,"",INDEX(CY_Target!$F$6:$Q$14,MATCH(Monthly_Analysis!$D13,CY_Target!$D$6:$D$14,0),MATCH(Calc!$L$10,CY_Target!$F$5:$Q$5,0)))),"")</f>
        <v>0.14411131123200002</v>
      </c>
      <c r="I13" s="252">
        <f>IFERROR(IF(D13="","",IF(LEN(INDEX(CY_Actual!$F$6:$Q$14,MATCH(Monthly_Analysis!$D13,CY_Actual!$D$6:$D$14,0),MATCH(Calc!$L$10,CY_Actual!$F$5:$Q$5,0)))=0,"",INDEX(CY_Actual!$F$6:$Q$14,MATCH(Monthly_Analysis!$D13,CY_Actual!$D$6:$D$14,0),MATCH(Calc!$L$10,CY_Actual!$F$5:$Q$5,0)))),"")</f>
        <v>0.12531418368000002</v>
      </c>
      <c r="J13" s="156">
        <f>IFERROR(IF(OR(LEN($D13)=0,LEN(G13)=0,LEN(I13)=0),"",IF(INDEX(Metrics!$F$6:$F$14,MATCH(Monthly_Analysis!$B13,Metrics!$B$6:$B$14,0))=Calc!$L$7,G13/I13*100,I13/G13*100)),100)</f>
        <v>116.93015380165312</v>
      </c>
      <c r="K13" s="157">
        <f>IFERROR(IF(OR(LEN($D13)=0,LEN(H13)=0,LEN(I13)=0),"",IF(INDEX(Metrics!$F$6:$F$14,MATCH(Monthly_Analysis!$B13,Metrics!$B$6:$B$14,0))=Calc!$L$7,H13/I13*100,I13/H13*100)),100)</f>
        <v>86.956521739130437</v>
      </c>
      <c r="L13" s="64"/>
      <c r="M13" s="251">
        <f>IFERROR(IF(B13="","",INDEX(PY_Actual_Cumulative!$F$6:$Q$14,MATCH(Monthly_Analysis!$B13,PY_Actual_Cumulative!$B$6:$B$14,0),MATCH(Calc!$L$11,PY_Actual_Cumulative!$F$5:$Q$5,0))),"")</f>
        <v>0.11016875659950001</v>
      </c>
      <c r="N13" s="252">
        <f>IFERROR(IF(B13="","",INDEX(CY_Target_Cumulative!$F$6:$Q$14,MATCH(Monthly_Analysis!$B13,CY_Target_Cumulative!$B$6:$B$14,0),MATCH(Calc!$L$10,CY_Target_Cumulative!$F$5:$Q$5,0))),"")</f>
        <v>0.143282473488</v>
      </c>
      <c r="O13" s="252">
        <f>IFERROR(IF(B13="","",INDEX(CY_Actual_Cumulative!$F$6:$Q$14,MATCH(Monthly_Analysis!$B13,CY_Actual_Cumulative!$B$6:$B$14,0),MATCH(Calc!$L$10,CY_Actual_Cumulative!$F$5:$Q$5,0))),"")</f>
        <v>0.12511140992000003</v>
      </c>
      <c r="P13" s="156">
        <f>IFERROR(IF(OR(LEN($D13)=0,LEN(M13)=0,LEN(O13)=0),"",IF(INDEX(Metrics!$F$6:$F$14,MATCH(Monthly_Analysis!$B13,Metrics!$B$6:$B$14,0))=Calc!$L$7,M13/O13*100,O13/M13*100)),100)</f>
        <v>113.56342195530218</v>
      </c>
      <c r="Q13" s="157">
        <f>IFERROR(IF(OR(LEN($D13)=0,LEN(N13)=0,LEN(O13)=0),"",IF(INDEX(Metrics!$F$6:$F$14,MATCH(Monthly_Analysis!$B13,Metrics!$B$6:$B$14,0))=Calc!$L$7,N13/O13*100,O13/N13*100)),100)</f>
        <v>87.318013762847414</v>
      </c>
      <c r="S13" s="3"/>
    </row>
    <row r="14" spans="1:20" x14ac:dyDescent="0.25">
      <c r="A14" s="3"/>
      <c r="B14" s="153">
        <f>IFERROR(IF(LEN(INDEX(Metrics!$B$6:$E$14,ROW($A14)-ROW($A$7),MATCH(B$7,Metrics!$B$5:$E$5,0)))=0,"",INDEX(Metrics!$B$6:$E$14,ROW($A14)-ROW($A$7),MATCH(B$7,Metrics!$B$5:$E$5,0))),"")</f>
        <v>107</v>
      </c>
      <c r="C14" s="179" t="str">
        <f>IFERROR(IF(LEN(INDEX(Metrics!$B$6:$E$14,ROW($A14)-ROW($A$7),MATCH(C$7,Metrics!$B$5:$E$5,0)))=0,"",INDEX(Metrics!$B$6:$E$14,ROW($A14)-ROW($A$7),MATCH(C$7,Metrics!$B$5:$E$5,0))),"")</f>
        <v>Profit Metrics</v>
      </c>
      <c r="D14" s="179" t="str">
        <f>IFERROR(IF(LEN(INDEX(Metrics!$B$6:$E$14,ROW($A14)-ROW($A$7),MATCH(D$7,Metrics!$B$5:$E$5,0)))=0,"",INDEX(Metrics!$B$6:$E$14,ROW($A14)-ROW($A$7),MATCH(D$7,Metrics!$B$5:$E$5,0))),"")</f>
        <v>Operating Expense Ratio</v>
      </c>
      <c r="E14" s="159" t="str">
        <f>IFERROR(IF(LEN(INDEX(Metrics!$B$6:$E$14,ROW($A14)-ROW($A$7),MATCH(E$7,Metrics!$B$5:$E$5,0)))=0,"",INDEX(Metrics!$B$6:$E$14,ROW($A14)-ROW($A$7),MATCH(E$7,Metrics!$B$5:$E$5,0))),"")</f>
        <v>%</v>
      </c>
      <c r="F14" s="53"/>
      <c r="G14" s="251">
        <f>IFERROR(IF(D14="","",IF(LEN(INDEX(PY_Actual!$F$6:$Q$14,MATCH(Monthly_Analysis!$D14,PY_Actual!$D$6:$D$14,0),MATCH(Calc!$L$11,PY_Actual!$F$5:$Q$5,0)))=0,"",INDEX(PY_Actual!$F$6:$Q$14,MATCH(Monthly_Analysis!$D14,PY_Actual!$D$6:$D$14,0),MATCH(Calc!$L$11,PY_Actual!$F$5:$Q$5,0)))),"")</f>
        <v>0.29808246743788686</v>
      </c>
      <c r="H14" s="252">
        <f>IFERROR(IF(D14="","",IF(LEN(INDEX(CY_Target!$F$6:$Q$14,MATCH(Monthly_Analysis!$D14,CY_Target!$D$6:$D$14,0),MATCH(Calc!$L$10,CY_Target!$F$5:$Q$5,0)))=0,"",INDEX(CY_Target!$F$6:$Q$14,MATCH(Monthly_Analysis!$D14,CY_Target!$D$6:$D$14,0),MATCH(Calc!$L$10,CY_Target!$F$5:$Q$5,0)))),"")</f>
        <v>0.28822262246400004</v>
      </c>
      <c r="I14" s="252">
        <f>IFERROR(IF(D14="","",IF(LEN(INDEX(CY_Actual!$F$6:$Q$14,MATCH(Monthly_Analysis!$D14,CY_Actual!$D$6:$D$14,0),MATCH(Calc!$L$10,CY_Actual!$F$5:$Q$5,0)))=0,"",INDEX(CY_Actual!$F$6:$Q$14,MATCH(Monthly_Analysis!$D14,CY_Actual!$D$6:$D$14,0),MATCH(Calc!$L$10,CY_Actual!$F$5:$Q$5,0)))),"")</f>
        <v>0.28822262246400004</v>
      </c>
      <c r="J14" s="156">
        <f>IFERROR(IF(OR(LEN($D14)=0,LEN(G14)=0,LEN(I14)=0),"",IF(INDEX(Metrics!$F$6:$F$14,MATCH(Monthly_Analysis!$B14,Metrics!$B$6:$B$14,0))=Calc!$L$7,G14/I14*100,I14/G14*100)),100)</f>
        <v>103.42091293514559</v>
      </c>
      <c r="K14" s="157">
        <f>IFERROR(IF(OR(LEN($D14)=0,LEN(H14)=0,LEN(I14)=0),"",IF(INDEX(Metrics!$F$6:$F$14,MATCH(Monthly_Analysis!$B14,Metrics!$B$6:$B$14,0))=Calc!$L$7,H14/I14*100,I14/H14*100)),100)</f>
        <v>100</v>
      </c>
      <c r="L14" s="64"/>
      <c r="M14" s="251">
        <f>IFERROR(IF(B14="","",INDEX(PY_Actual_Cumulative!$F$6:$Q$14,MATCH(Monthly_Analysis!$B14,PY_Actual_Cumulative!$B$6:$B$14,0),MATCH(Calc!$L$11,PY_Actual_Cumulative!$F$5:$Q$5,0))),"")</f>
        <v>0.27554033497419478</v>
      </c>
      <c r="N14" s="252">
        <f>IFERROR(IF(B14="","",INDEX(CY_Target_Cumulative!$F$6:$Q$14,MATCH(Monthly_Analysis!$B14,CY_Target_Cumulative!$B$6:$B$14,0),MATCH(Calc!$L$10,CY_Target_Cumulative!$F$5:$Q$5,0))),"")</f>
        <v>0.33299506867200002</v>
      </c>
      <c r="O14" s="252">
        <f>IFERROR(IF(B14="","",INDEX(CY_Actual_Cumulative!$F$6:$Q$14,MATCH(Monthly_Analysis!$B14,CY_Actual_Cumulative!$B$6:$B$14,0),MATCH(Calc!$L$10,CY_Actual_Cumulative!$F$5:$Q$5,0))),"")</f>
        <v>0.28775624281599999</v>
      </c>
      <c r="P14" s="156">
        <f>IFERROR(IF(OR(LEN($D14)=0,LEN(M14)=0,LEN(O14)=0),"",IF(INDEX(Metrics!$F$6:$F$14,MATCH(Monthly_Analysis!$B14,Metrics!$B$6:$B$14,0))=Calc!$L$7,M14/O14*100,O14/M14*100)),100)</f>
        <v>95.754772260626012</v>
      </c>
      <c r="Q14" s="157">
        <f>IFERROR(IF(OR(LEN($D14)=0,LEN(N14)=0,LEN(O14)=0),"",IF(INDEX(Metrics!$F$6:$F$14,MATCH(Monthly_Analysis!$B14,Metrics!$B$6:$B$14,0))=Calc!$L$7,N14/O14*100,O14/N14*100)),100)</f>
        <v>115.72123176661266</v>
      </c>
      <c r="S14" s="3"/>
    </row>
    <row r="15" spans="1:20" x14ac:dyDescent="0.25">
      <c r="A15" s="3"/>
      <c r="B15" s="153">
        <f>IFERROR(IF(LEN(INDEX(Metrics!$B$6:$E$14,ROW($A15)-ROW($A$7),MATCH(B$7,Metrics!$B$5:$E$5,0)))=0,"",INDEX(Metrics!$B$6:$E$14,ROW($A15)-ROW($A$7),MATCH(B$7,Metrics!$B$5:$E$5,0))),"")</f>
        <v>108</v>
      </c>
      <c r="C15" s="179" t="str">
        <f>IFERROR(IF(LEN(INDEX(Metrics!$B$6:$E$14,ROW($A15)-ROW($A$7),MATCH(C$7,Metrics!$B$5:$E$5,0)))=0,"",INDEX(Metrics!$B$6:$E$14,ROW($A15)-ROW($A$7),MATCH(C$7,Metrics!$B$5:$E$5,0))),"")</f>
        <v>Profit Metrics</v>
      </c>
      <c r="D15" s="179" t="str">
        <f>IFERROR(IF(LEN(INDEX(Metrics!$B$6:$E$14,ROW($A15)-ROW($A$7),MATCH(D$7,Metrics!$B$5:$E$5,0)))=0,"",INDEX(Metrics!$B$6:$E$14,ROW($A15)-ROW($A$7),MATCH(D$7,Metrics!$B$5:$E$5,0))),"")</f>
        <v/>
      </c>
      <c r="E15" s="159" t="str">
        <f>IFERROR(IF(LEN(INDEX(Metrics!$B$6:$E$14,ROW($A15)-ROW($A$7),MATCH(E$7,Metrics!$B$5:$E$5,0)))=0,"",INDEX(Metrics!$B$6:$E$14,ROW($A15)-ROW($A$7),MATCH(E$7,Metrics!$B$5:$E$5,0))),"")</f>
        <v/>
      </c>
      <c r="F15" s="53"/>
      <c r="G15" s="131" t="str">
        <f>IFERROR(IF(D15="","",IF(LEN(INDEX(PY_Actual!$F$6:$Q$14,MATCH(Monthly_Analysis!$D15,PY_Actual!$D$6:$D$14,0),MATCH(Calc!$L$11,PY_Actual!$F$5:$Q$5,0)))=0,"",INDEX(PY_Actual!$F$6:$Q$14,MATCH(Monthly_Analysis!$D15,PY_Actual!$D$6:$D$14,0),MATCH(Calc!$L$11,PY_Actual!$F$5:$Q$5,0)))),"")</f>
        <v/>
      </c>
      <c r="H15" s="132" t="str">
        <f>IFERROR(IF(D15="","",IF(LEN(INDEX(CY_Target!$F$6:$Q$14,MATCH(Monthly_Analysis!$D15,CY_Target!$D$6:$D$14,0),MATCH(Calc!$L$10,CY_Target!$F$5:$Q$5,0)))=0,"",INDEX(CY_Target!$F$6:$Q$14,MATCH(Monthly_Analysis!$D15,CY_Target!$D$6:$D$14,0),MATCH(Calc!$L$10,CY_Target!$F$5:$Q$5,0)))),"")</f>
        <v/>
      </c>
      <c r="I15" s="132" t="str">
        <f>IFERROR(IF(D15="","",IF(LEN(INDEX(CY_Actual!$F$6:$Q$14,MATCH(Monthly_Analysis!$D15,CY_Actual!$D$6:$D$14,0),MATCH(Calc!$L$10,CY_Actual!$F$5:$Q$5,0)))=0,"",INDEX(CY_Actual!$F$6:$Q$14,MATCH(Monthly_Analysis!$D15,CY_Actual!$D$6:$D$14,0),MATCH(Calc!$L$10,CY_Actual!$F$5:$Q$5,0)))),"")</f>
        <v/>
      </c>
      <c r="J15" s="156" t="str">
        <f>IFERROR(IF(OR(LEN($D15)=0,LEN(G15)=0,LEN(I15)=0),"",IF(INDEX(Metrics!$F$6:$F$14,MATCH(Monthly_Analysis!$B15,Metrics!$B$6:$B$14,0))=Calc!$L$7,G15/I15*100,I15/G15*100)),100)</f>
        <v/>
      </c>
      <c r="K15" s="157" t="str">
        <f>IFERROR(IF(OR(LEN($D15)=0,LEN(H15)=0,LEN(I15)=0),"",IF(INDEX(Metrics!$F$6:$F$14,MATCH(Monthly_Analysis!$B15,Metrics!$B$6:$B$14,0))=Calc!$L$7,H15/I15*100,I15/H15*100)),100)</f>
        <v/>
      </c>
      <c r="L15" s="64"/>
      <c r="M15" s="131" t="str">
        <f>IFERROR(IF(B15="","",INDEX(PY_Actual_Cumulative!$F$6:$Q$14,MATCH(Monthly_Analysis!$B15,PY_Actual_Cumulative!$B$6:$B$14,0),MATCH(Calc!$L$11,PY_Actual_Cumulative!$F$5:$Q$5,0))),"")</f>
        <v/>
      </c>
      <c r="N15" s="132" t="str">
        <f>IFERROR(IF(B15="","",INDEX(CY_Target_Cumulative!$F$6:$Q$14,MATCH(Monthly_Analysis!$B15,CY_Target_Cumulative!$B$6:$B$14,0),MATCH(Calc!$L$10,CY_Target_Cumulative!$F$5:$Q$5,0))),"")</f>
        <v/>
      </c>
      <c r="O15" s="132" t="str">
        <f>IFERROR(IF(B15="","",INDEX(CY_Actual_Cumulative!$F$6:$Q$14,MATCH(Monthly_Analysis!$B15,CY_Actual_Cumulative!$B$6:$B$14,0),MATCH(Calc!$L$10,CY_Actual_Cumulative!$F$5:$Q$5,0))),"")</f>
        <v/>
      </c>
      <c r="P15" s="156" t="str">
        <f>IFERROR(IF(OR(LEN($D15)=0,LEN(M15)=0,LEN(O15)=0),"",IF(INDEX(Metrics!$F$6:$F$14,MATCH(Monthly_Analysis!$B15,Metrics!$B$6:$B$14,0))=Calc!$L$7,M15/O15*100,O15/M15*100)),100)</f>
        <v/>
      </c>
      <c r="Q15" s="157" t="str">
        <f>IFERROR(IF(OR(LEN($D15)=0,LEN(N15)=0,LEN(O15)=0),"",IF(INDEX(Metrics!$F$6:$F$14,MATCH(Monthly_Analysis!$B15,Metrics!$B$6:$B$14,0))=Calc!$L$7,N15/O15*100,O15/N15*100)),100)</f>
        <v/>
      </c>
      <c r="S15" s="3"/>
    </row>
    <row r="16" spans="1:20" x14ac:dyDescent="0.25">
      <c r="A16" s="3"/>
      <c r="B16" s="221">
        <f>IFERROR(IF(LEN(INDEX(Metrics!$B$6:$E$14,ROW($A16)-ROW($A$7),MATCH(B$7,Metrics!$B$5:$E$5,0)))=0,"",INDEX(Metrics!$B$6:$E$14,ROW($A16)-ROW($A$7),MATCH(B$7,Metrics!$B$5:$E$5,0))),"")</f>
        <v>109</v>
      </c>
      <c r="C16" s="222" t="str">
        <f>IFERROR(IF(LEN(INDEX(Metrics!$B$6:$E$14,ROW($A16)-ROW($A$7),MATCH(C$7,Metrics!$B$5:$E$5,0)))=0,"",INDEX(Metrics!$B$6:$E$14,ROW($A16)-ROW($A$7),MATCH(C$7,Metrics!$B$5:$E$5,0))),"")</f>
        <v>Profit Metrics</v>
      </c>
      <c r="D16" s="222" t="str">
        <f>IFERROR(IF(LEN(INDEX(Metrics!$B$6:$E$14,ROW($A16)-ROW($A$7),MATCH(D$7,Metrics!$B$5:$E$5,0)))=0,"",INDEX(Metrics!$B$6:$E$14,ROW($A16)-ROW($A$7),MATCH(D$7,Metrics!$B$5:$E$5,0))),"")</f>
        <v/>
      </c>
      <c r="E16" s="223" t="str">
        <f>IFERROR(IF(LEN(INDEX(Metrics!$B$6:$E$14,ROW($A16)-ROW($A$7),MATCH(E$7,Metrics!$B$5:$E$5,0)))=0,"",INDEX(Metrics!$B$6:$E$14,ROW($A16)-ROW($A$7),MATCH(E$7,Metrics!$B$5:$E$5,0))),"")</f>
        <v/>
      </c>
      <c r="F16" s="53"/>
      <c r="G16" s="224" t="str">
        <f>IFERROR(IF(D16="","",IF(LEN(INDEX(PY_Actual!$F$6:$Q$14,MATCH(Monthly_Analysis!$D16,PY_Actual!$D$6:$D$14,0),MATCH(Calc!$L$11,PY_Actual!$F$5:$Q$5,0)))=0,"",INDEX(PY_Actual!$F$6:$Q$14,MATCH(Monthly_Analysis!$D16,PY_Actual!$D$6:$D$14,0),MATCH(Calc!$L$11,PY_Actual!$F$5:$Q$5,0)))),"")</f>
        <v/>
      </c>
      <c r="H16" s="225" t="str">
        <f>IFERROR(IF(D16="","",IF(LEN(INDEX(CY_Target!$F$6:$Q$14,MATCH(Monthly_Analysis!$D16,CY_Target!$D$6:$D$14,0),MATCH(Calc!$L$10,CY_Target!$F$5:$Q$5,0)))=0,"",INDEX(CY_Target!$F$6:$Q$14,MATCH(Monthly_Analysis!$D16,CY_Target!$D$6:$D$14,0),MATCH(Calc!$L$10,CY_Target!$F$5:$Q$5,0)))),"")</f>
        <v/>
      </c>
      <c r="I16" s="225" t="str">
        <f>IFERROR(IF(D16="","",IF(LEN(INDEX(CY_Actual!$F$6:$Q$14,MATCH(Monthly_Analysis!$D16,CY_Actual!$D$6:$D$14,0),MATCH(Calc!$L$10,CY_Actual!$F$5:$Q$5,0)))=0,"",INDEX(CY_Actual!$F$6:$Q$14,MATCH(Monthly_Analysis!$D16,CY_Actual!$D$6:$D$14,0),MATCH(Calc!$L$10,CY_Actual!$F$5:$Q$5,0)))),"")</f>
        <v/>
      </c>
      <c r="J16" s="226" t="str">
        <f>IFERROR(IF(OR(LEN($D16)=0,LEN(G16)=0,LEN(I16)=0),"",IF(INDEX(Metrics!$F$6:$F$14,MATCH(Monthly_Analysis!$B16,Metrics!$B$6:$B$14,0))=Calc!$L$7,G16/I16*100,I16/G16*100)),100)</f>
        <v/>
      </c>
      <c r="K16" s="227" t="str">
        <f>IFERROR(IF(OR(LEN($D16)=0,LEN(H16)=0,LEN(I16)=0),"",IF(INDEX(Metrics!$F$6:$F$14,MATCH(Monthly_Analysis!$B16,Metrics!$B$6:$B$14,0))=Calc!$L$7,H16/I16*100,I16/H16*100)),100)</f>
        <v/>
      </c>
      <c r="L16" s="64"/>
      <c r="M16" s="224" t="str">
        <f>IFERROR(IF(B16="","",INDEX(PY_Actual_Cumulative!$F$6:$Q$14,MATCH(Monthly_Analysis!$B16,PY_Actual_Cumulative!$B$6:$B$14,0),MATCH(Calc!$L$11,PY_Actual_Cumulative!$F$5:$Q$5,0))),"")</f>
        <v/>
      </c>
      <c r="N16" s="225" t="str">
        <f>IFERROR(IF(B16="","",INDEX(CY_Target_Cumulative!$F$6:$Q$14,MATCH(Monthly_Analysis!$B16,CY_Target_Cumulative!$B$6:$B$14,0),MATCH(Calc!$L$10,CY_Target_Cumulative!$F$5:$Q$5,0))),"")</f>
        <v/>
      </c>
      <c r="O16" s="225" t="str">
        <f>IFERROR(IF(B16="","",INDEX(CY_Actual_Cumulative!$F$6:$Q$14,MATCH(Monthly_Analysis!$B16,CY_Actual_Cumulative!$B$6:$B$14,0),MATCH(Calc!$L$10,CY_Actual_Cumulative!$F$5:$Q$5,0))),"")</f>
        <v/>
      </c>
      <c r="P16" s="226" t="str">
        <f>IFERROR(IF(OR(LEN($D16)=0,LEN(M16)=0,LEN(O16)=0),"",IF(INDEX(Metrics!$F$6:$F$14,MATCH(Monthly_Analysis!$B16,Metrics!$B$6:$B$14,0))=Calc!$L$7,M16/O16*100,O16/M16*100)),100)</f>
        <v/>
      </c>
      <c r="Q16" s="227" t="str">
        <f>IFERROR(IF(OR(LEN($D16)=0,LEN(N16)=0,LEN(O16)=0),"",IF(INDEX(Metrics!$F$6:$F$14,MATCH(Monthly_Analysis!$B16,Metrics!$B$6:$B$14,0))=Calc!$L$7,N16/O16*100,O16/N16*100)),100)</f>
        <v/>
      </c>
      <c r="S16" s="3"/>
    </row>
    <row r="17" spans="1:19" x14ac:dyDescent="0.25">
      <c r="A17" s="3"/>
      <c r="B17" s="228">
        <v>201</v>
      </c>
      <c r="C17" s="229" t="s">
        <v>116</v>
      </c>
      <c r="D17" s="229" t="s">
        <v>117</v>
      </c>
      <c r="E17" s="241" t="s">
        <v>8</v>
      </c>
      <c r="F17" s="246"/>
      <c r="G17" s="243"/>
      <c r="H17" s="230"/>
      <c r="I17" s="230"/>
      <c r="J17" s="231"/>
      <c r="K17" s="231"/>
      <c r="L17" s="246"/>
      <c r="M17" s="230"/>
      <c r="N17" s="230"/>
      <c r="O17" s="230"/>
      <c r="P17" s="231"/>
      <c r="Q17" s="232"/>
      <c r="S17" s="3"/>
    </row>
    <row r="18" spans="1:19" x14ac:dyDescent="0.25">
      <c r="A18" s="3"/>
      <c r="B18" s="228">
        <v>202</v>
      </c>
      <c r="C18" s="229" t="s">
        <v>116</v>
      </c>
      <c r="D18" s="229" t="s">
        <v>119</v>
      </c>
      <c r="E18" s="241" t="s">
        <v>120</v>
      </c>
      <c r="F18" s="246"/>
      <c r="G18" s="243"/>
      <c r="H18" s="230"/>
      <c r="I18" s="230"/>
      <c r="J18" s="231"/>
      <c r="K18" s="231"/>
      <c r="L18" s="246"/>
      <c r="M18" s="230"/>
      <c r="N18" s="230"/>
      <c r="O18" s="230"/>
      <c r="P18" s="231"/>
      <c r="Q18" s="232"/>
      <c r="S18" s="3"/>
    </row>
    <row r="19" spans="1:19" x14ac:dyDescent="0.25">
      <c r="A19" s="3"/>
      <c r="B19" s="228">
        <v>203</v>
      </c>
      <c r="C19" s="229" t="s">
        <v>116</v>
      </c>
      <c r="D19" s="229" t="s">
        <v>122</v>
      </c>
      <c r="E19" s="241" t="s">
        <v>13</v>
      </c>
      <c r="F19" s="246"/>
      <c r="G19" s="243"/>
      <c r="H19" s="230"/>
      <c r="I19" s="230"/>
      <c r="J19" s="231"/>
      <c r="K19" s="231"/>
      <c r="L19" s="246"/>
      <c r="M19" s="230"/>
      <c r="N19" s="230"/>
      <c r="O19" s="230"/>
      <c r="P19" s="231"/>
      <c r="Q19" s="232"/>
      <c r="S19" s="3"/>
    </row>
    <row r="20" spans="1:19" x14ac:dyDescent="0.25">
      <c r="A20" s="3"/>
      <c r="B20" s="228">
        <v>204</v>
      </c>
      <c r="C20" s="229" t="s">
        <v>116</v>
      </c>
      <c r="D20" s="229" t="s">
        <v>124</v>
      </c>
      <c r="E20" s="241" t="s">
        <v>120</v>
      </c>
      <c r="F20" s="246"/>
      <c r="G20" s="243"/>
      <c r="H20" s="230"/>
      <c r="I20" s="230"/>
      <c r="J20" s="231"/>
      <c r="K20" s="231"/>
      <c r="L20" s="246"/>
      <c r="M20" s="230"/>
      <c r="N20" s="230"/>
      <c r="O20" s="230"/>
      <c r="P20" s="231"/>
      <c r="Q20" s="232"/>
      <c r="S20" s="18"/>
    </row>
    <row r="21" spans="1:19" x14ac:dyDescent="0.25">
      <c r="A21" s="3"/>
      <c r="B21" s="228">
        <v>205</v>
      </c>
      <c r="C21" s="229" t="s">
        <v>116</v>
      </c>
      <c r="D21" s="229" t="s">
        <v>127</v>
      </c>
      <c r="E21" s="241" t="s">
        <v>127</v>
      </c>
      <c r="F21" s="246"/>
      <c r="G21" s="243"/>
      <c r="H21" s="230"/>
      <c r="I21" s="230"/>
      <c r="J21" s="231"/>
      <c r="K21" s="231"/>
      <c r="L21" s="246"/>
      <c r="M21" s="230"/>
      <c r="N21" s="230"/>
      <c r="O21" s="230"/>
      <c r="P21" s="231"/>
      <c r="Q21" s="232"/>
      <c r="S21" s="18"/>
    </row>
    <row r="22" spans="1:19" x14ac:dyDescent="0.25">
      <c r="A22" s="3"/>
      <c r="B22" s="228">
        <v>206</v>
      </c>
      <c r="C22" s="229" t="s">
        <v>116</v>
      </c>
      <c r="D22" s="229" t="s">
        <v>127</v>
      </c>
      <c r="E22" s="241" t="s">
        <v>127</v>
      </c>
      <c r="F22" s="246"/>
      <c r="G22" s="243"/>
      <c r="H22" s="230"/>
      <c r="I22" s="230"/>
      <c r="J22" s="231"/>
      <c r="K22" s="231"/>
      <c r="L22" s="246"/>
      <c r="M22" s="230"/>
      <c r="N22" s="230"/>
      <c r="O22" s="230"/>
      <c r="P22" s="231"/>
      <c r="Q22" s="232"/>
      <c r="S22" s="18"/>
    </row>
    <row r="23" spans="1:19" x14ac:dyDescent="0.25">
      <c r="A23" s="3"/>
      <c r="B23" s="228"/>
      <c r="C23" s="229"/>
      <c r="D23" s="229"/>
      <c r="E23" s="241"/>
      <c r="F23" s="246"/>
      <c r="G23" s="243"/>
      <c r="H23" s="230"/>
      <c r="I23" s="230"/>
      <c r="J23" s="231"/>
      <c r="K23" s="231"/>
      <c r="L23" s="246"/>
      <c r="M23" s="230"/>
      <c r="N23" s="230"/>
      <c r="O23" s="230"/>
      <c r="P23" s="231"/>
      <c r="Q23" s="232"/>
      <c r="S23" s="18"/>
    </row>
    <row r="24" spans="1:19" x14ac:dyDescent="0.25">
      <c r="A24" s="3"/>
      <c r="B24" s="228"/>
      <c r="C24" s="229"/>
      <c r="D24" s="229"/>
      <c r="E24" s="241"/>
      <c r="F24" s="246"/>
      <c r="G24" s="243"/>
      <c r="H24" s="230"/>
      <c r="I24" s="230"/>
      <c r="J24" s="231"/>
      <c r="K24" s="231"/>
      <c r="L24" s="246"/>
      <c r="M24" s="230"/>
      <c r="N24" s="230"/>
      <c r="O24" s="230"/>
      <c r="P24" s="231"/>
      <c r="Q24" s="232"/>
      <c r="S24" s="18"/>
    </row>
    <row r="25" spans="1:19" x14ac:dyDescent="0.25">
      <c r="A25" s="3"/>
      <c r="B25" s="228"/>
      <c r="C25" s="229"/>
      <c r="D25" s="229"/>
      <c r="E25" s="241"/>
      <c r="F25" s="246"/>
      <c r="G25" s="243"/>
      <c r="H25" s="230"/>
      <c r="I25" s="230"/>
      <c r="J25" s="231"/>
      <c r="K25" s="231"/>
      <c r="L25" s="246"/>
      <c r="M25" s="230"/>
      <c r="N25" s="230"/>
      <c r="O25" s="230"/>
      <c r="P25" s="231"/>
      <c r="Q25" s="232"/>
      <c r="S25" s="18"/>
    </row>
    <row r="26" spans="1:19" x14ac:dyDescent="0.25">
      <c r="A26" s="3"/>
      <c r="B26" s="228"/>
      <c r="C26" s="229"/>
      <c r="D26" s="229"/>
      <c r="E26" s="241"/>
      <c r="F26" s="246"/>
      <c r="G26" s="243"/>
      <c r="H26" s="230"/>
      <c r="I26" s="230"/>
      <c r="J26" s="231"/>
      <c r="K26" s="231"/>
      <c r="L26" s="246"/>
      <c r="M26" s="230"/>
      <c r="N26" s="230"/>
      <c r="O26" s="230"/>
      <c r="P26" s="231"/>
      <c r="Q26" s="232"/>
      <c r="S26" s="18"/>
    </row>
    <row r="27" spans="1:19" x14ac:dyDescent="0.25">
      <c r="A27" s="3"/>
      <c r="B27" s="228"/>
      <c r="C27" s="229"/>
      <c r="D27" s="229"/>
      <c r="E27" s="241"/>
      <c r="F27" s="246"/>
      <c r="G27" s="243"/>
      <c r="H27" s="230"/>
      <c r="I27" s="230"/>
      <c r="J27" s="231"/>
      <c r="K27" s="231"/>
      <c r="L27" s="246"/>
      <c r="M27" s="230"/>
      <c r="N27" s="230"/>
      <c r="O27" s="230"/>
      <c r="P27" s="231"/>
      <c r="Q27" s="232"/>
      <c r="S27" s="18"/>
    </row>
    <row r="28" spans="1:19" x14ac:dyDescent="0.25">
      <c r="A28" s="3"/>
      <c r="B28" s="228"/>
      <c r="C28" s="229"/>
      <c r="D28" s="229"/>
      <c r="E28" s="241"/>
      <c r="F28" s="246"/>
      <c r="G28" s="243"/>
      <c r="H28" s="230"/>
      <c r="I28" s="230"/>
      <c r="J28" s="231"/>
      <c r="K28" s="231"/>
      <c r="L28" s="246"/>
      <c r="M28" s="230"/>
      <c r="N28" s="230"/>
      <c r="O28" s="230"/>
      <c r="P28" s="231"/>
      <c r="Q28" s="232"/>
      <c r="S28" s="18"/>
    </row>
    <row r="29" spans="1:19" x14ac:dyDescent="0.25">
      <c r="A29" s="3"/>
      <c r="B29" s="228"/>
      <c r="C29" s="229"/>
      <c r="D29" s="229"/>
      <c r="E29" s="241"/>
      <c r="F29" s="246"/>
      <c r="G29" s="243"/>
      <c r="H29" s="230"/>
      <c r="I29" s="230"/>
      <c r="J29" s="231"/>
      <c r="K29" s="231"/>
      <c r="L29" s="246"/>
      <c r="M29" s="230"/>
      <c r="N29" s="230"/>
      <c r="O29" s="230"/>
      <c r="P29" s="231"/>
      <c r="Q29" s="232"/>
      <c r="S29" s="18"/>
    </row>
    <row r="30" spans="1:19" x14ac:dyDescent="0.25">
      <c r="A30" s="3"/>
      <c r="B30" s="228"/>
      <c r="C30" s="229"/>
      <c r="D30" s="229"/>
      <c r="E30" s="241"/>
      <c r="F30" s="246"/>
      <c r="G30" s="243"/>
      <c r="H30" s="230"/>
      <c r="I30" s="230"/>
      <c r="J30" s="231"/>
      <c r="K30" s="231"/>
      <c r="L30" s="246"/>
      <c r="M30" s="230"/>
      <c r="N30" s="230"/>
      <c r="O30" s="230"/>
      <c r="P30" s="231"/>
      <c r="Q30" s="232"/>
      <c r="S30" s="18"/>
    </row>
    <row r="31" spans="1:19" x14ac:dyDescent="0.25">
      <c r="A31" s="3"/>
      <c r="B31" s="228"/>
      <c r="C31" s="229"/>
      <c r="D31" s="229"/>
      <c r="E31" s="241"/>
      <c r="F31" s="246"/>
      <c r="G31" s="243"/>
      <c r="H31" s="230"/>
      <c r="I31" s="230"/>
      <c r="J31" s="231"/>
      <c r="K31" s="231"/>
      <c r="L31" s="246"/>
      <c r="M31" s="230"/>
      <c r="N31" s="230"/>
      <c r="O31" s="230"/>
      <c r="P31" s="231"/>
      <c r="Q31" s="232"/>
      <c r="S31" s="18"/>
    </row>
    <row r="32" spans="1:19" x14ac:dyDescent="0.25">
      <c r="A32" s="3"/>
      <c r="B32" s="228"/>
      <c r="C32" s="229"/>
      <c r="D32" s="229"/>
      <c r="E32" s="241"/>
      <c r="F32" s="246"/>
      <c r="G32" s="243"/>
      <c r="H32" s="230"/>
      <c r="I32" s="230"/>
      <c r="J32" s="231"/>
      <c r="K32" s="231"/>
      <c r="L32" s="246"/>
      <c r="M32" s="230"/>
      <c r="N32" s="230"/>
      <c r="O32" s="230"/>
      <c r="P32" s="231"/>
      <c r="Q32" s="232"/>
      <c r="S32" s="18"/>
    </row>
    <row r="33" spans="1:19" x14ac:dyDescent="0.25">
      <c r="A33" s="3"/>
      <c r="B33" s="228"/>
      <c r="C33" s="229"/>
      <c r="D33" s="229"/>
      <c r="E33" s="241"/>
      <c r="F33" s="246"/>
      <c r="G33" s="243"/>
      <c r="H33" s="230"/>
      <c r="I33" s="230"/>
      <c r="J33" s="231"/>
      <c r="K33" s="231"/>
      <c r="L33" s="246"/>
      <c r="M33" s="230"/>
      <c r="N33" s="230"/>
      <c r="O33" s="230"/>
      <c r="P33" s="231"/>
      <c r="Q33" s="232"/>
      <c r="S33" s="18"/>
    </row>
    <row r="34" spans="1:19" x14ac:dyDescent="0.25">
      <c r="A34" s="3"/>
      <c r="B34" s="228"/>
      <c r="C34" s="229"/>
      <c r="D34" s="229"/>
      <c r="E34" s="241"/>
      <c r="F34" s="246"/>
      <c r="G34" s="243"/>
      <c r="H34" s="230"/>
      <c r="I34" s="230"/>
      <c r="J34" s="231"/>
      <c r="K34" s="231"/>
      <c r="L34" s="246"/>
      <c r="M34" s="230"/>
      <c r="N34" s="230"/>
      <c r="O34" s="230"/>
      <c r="P34" s="231"/>
      <c r="Q34" s="232"/>
      <c r="S34" s="18"/>
    </row>
    <row r="35" spans="1:19" x14ac:dyDescent="0.25">
      <c r="A35" s="3"/>
      <c r="B35" s="228"/>
      <c r="C35" s="229"/>
      <c r="D35" s="229"/>
      <c r="E35" s="241"/>
      <c r="F35" s="246"/>
      <c r="G35" s="243"/>
      <c r="H35" s="230"/>
      <c r="I35" s="230"/>
      <c r="J35" s="231"/>
      <c r="K35" s="231"/>
      <c r="L35" s="246"/>
      <c r="M35" s="230"/>
      <c r="N35" s="230"/>
      <c r="O35" s="230"/>
      <c r="P35" s="231"/>
      <c r="Q35" s="232"/>
      <c r="S35" s="18"/>
    </row>
    <row r="36" spans="1:19" x14ac:dyDescent="0.25">
      <c r="A36" s="3"/>
      <c r="B36" s="228"/>
      <c r="C36" s="229"/>
      <c r="D36" s="229"/>
      <c r="E36" s="241"/>
      <c r="F36" s="246"/>
      <c r="G36" s="243"/>
      <c r="H36" s="230"/>
      <c r="I36" s="230"/>
      <c r="J36" s="231"/>
      <c r="K36" s="231"/>
      <c r="L36" s="246"/>
      <c r="M36" s="230"/>
      <c r="N36" s="230"/>
      <c r="O36" s="230"/>
      <c r="P36" s="231"/>
      <c r="Q36" s="232"/>
      <c r="S36" s="18"/>
    </row>
    <row r="37" spans="1:19" x14ac:dyDescent="0.25">
      <c r="A37" s="3"/>
      <c r="B37" s="228"/>
      <c r="C37" s="229"/>
      <c r="D37" s="229"/>
      <c r="E37" s="241"/>
      <c r="F37" s="246"/>
      <c r="G37" s="243"/>
      <c r="H37" s="230"/>
      <c r="I37" s="230"/>
      <c r="J37" s="231"/>
      <c r="K37" s="231"/>
      <c r="L37" s="246"/>
      <c r="M37" s="230"/>
      <c r="N37" s="230"/>
      <c r="O37" s="230"/>
      <c r="P37" s="231"/>
      <c r="Q37" s="232"/>
      <c r="S37" s="18"/>
    </row>
    <row r="38" spans="1:19" x14ac:dyDescent="0.25">
      <c r="A38" s="3"/>
      <c r="B38" s="228"/>
      <c r="C38" s="229"/>
      <c r="D38" s="229"/>
      <c r="E38" s="241"/>
      <c r="F38" s="246"/>
      <c r="G38" s="243"/>
      <c r="H38" s="230"/>
      <c r="I38" s="230"/>
      <c r="J38" s="231"/>
      <c r="K38" s="231"/>
      <c r="L38" s="246"/>
      <c r="M38" s="230"/>
      <c r="N38" s="230"/>
      <c r="O38" s="230"/>
      <c r="P38" s="231"/>
      <c r="Q38" s="232"/>
      <c r="S38" s="18"/>
    </row>
    <row r="39" spans="1:19" x14ac:dyDescent="0.25">
      <c r="A39" s="3"/>
      <c r="B39" s="228"/>
      <c r="C39" s="229"/>
      <c r="D39" s="229"/>
      <c r="E39" s="241"/>
      <c r="F39" s="246"/>
      <c r="G39" s="244"/>
      <c r="H39" s="233"/>
      <c r="I39" s="233"/>
      <c r="J39" s="231"/>
      <c r="K39" s="231"/>
      <c r="L39" s="246"/>
      <c r="M39" s="233"/>
      <c r="N39" s="233"/>
      <c r="O39" s="233"/>
      <c r="P39" s="231"/>
      <c r="Q39" s="232"/>
      <c r="S39" s="18"/>
    </row>
    <row r="40" spans="1:19" x14ac:dyDescent="0.25">
      <c r="A40" s="3"/>
      <c r="B40" s="228"/>
      <c r="C40" s="229"/>
      <c r="D40" s="229"/>
      <c r="E40" s="241"/>
      <c r="F40" s="246"/>
      <c r="G40" s="243"/>
      <c r="H40" s="230"/>
      <c r="I40" s="230"/>
      <c r="J40" s="231"/>
      <c r="K40" s="231"/>
      <c r="L40" s="246"/>
      <c r="M40" s="230"/>
      <c r="N40" s="230"/>
      <c r="O40" s="230"/>
      <c r="P40" s="231"/>
      <c r="Q40" s="232"/>
      <c r="S40" s="18"/>
    </row>
    <row r="41" spans="1:19" x14ac:dyDescent="0.25">
      <c r="A41" s="3"/>
      <c r="B41" s="228"/>
      <c r="C41" s="229"/>
      <c r="D41" s="229"/>
      <c r="E41" s="241"/>
      <c r="F41" s="246"/>
      <c r="G41" s="243"/>
      <c r="H41" s="230"/>
      <c r="I41" s="230"/>
      <c r="J41" s="231"/>
      <c r="K41" s="231"/>
      <c r="L41" s="246"/>
      <c r="M41" s="230"/>
      <c r="N41" s="230"/>
      <c r="O41" s="230"/>
      <c r="P41" s="231"/>
      <c r="Q41" s="232"/>
      <c r="S41" s="18"/>
    </row>
    <row r="42" spans="1:19" x14ac:dyDescent="0.25">
      <c r="A42" s="3"/>
      <c r="B42" s="228"/>
      <c r="C42" s="229"/>
      <c r="D42" s="229"/>
      <c r="E42" s="241"/>
      <c r="F42" s="246"/>
      <c r="G42" s="243"/>
      <c r="H42" s="230"/>
      <c r="I42" s="230"/>
      <c r="J42" s="231"/>
      <c r="K42" s="231"/>
      <c r="L42" s="246"/>
      <c r="M42" s="230"/>
      <c r="N42" s="230"/>
      <c r="O42" s="230"/>
      <c r="P42" s="231"/>
      <c r="Q42" s="232"/>
      <c r="S42" s="18"/>
    </row>
    <row r="43" spans="1:19" x14ac:dyDescent="0.25">
      <c r="A43" s="3"/>
      <c r="B43" s="228"/>
      <c r="C43" s="229"/>
      <c r="D43" s="229"/>
      <c r="E43" s="241"/>
      <c r="F43" s="246"/>
      <c r="G43" s="244"/>
      <c r="H43" s="233"/>
      <c r="I43" s="233"/>
      <c r="J43" s="231"/>
      <c r="K43" s="231"/>
      <c r="L43" s="246"/>
      <c r="M43" s="233"/>
      <c r="N43" s="233"/>
      <c r="O43" s="233"/>
      <c r="P43" s="231"/>
      <c r="Q43" s="232"/>
      <c r="S43" s="18"/>
    </row>
    <row r="44" spans="1:19" x14ac:dyDescent="0.25">
      <c r="A44" s="3"/>
      <c r="B44" s="228"/>
      <c r="C44" s="229"/>
      <c r="D44" s="229"/>
      <c r="E44" s="241"/>
      <c r="F44" s="246"/>
      <c r="G44" s="244"/>
      <c r="H44" s="233"/>
      <c r="I44" s="233"/>
      <c r="J44" s="231"/>
      <c r="K44" s="231"/>
      <c r="L44" s="246"/>
      <c r="M44" s="233"/>
      <c r="N44" s="233"/>
      <c r="O44" s="233"/>
      <c r="P44" s="231"/>
      <c r="Q44" s="232"/>
      <c r="S44" s="18"/>
    </row>
    <row r="45" spans="1:19" x14ac:dyDescent="0.25">
      <c r="A45" s="3"/>
      <c r="B45" s="228"/>
      <c r="C45" s="229"/>
      <c r="D45" s="229"/>
      <c r="E45" s="241"/>
      <c r="F45" s="246"/>
      <c r="G45" s="244"/>
      <c r="H45" s="233"/>
      <c r="I45" s="233"/>
      <c r="J45" s="231"/>
      <c r="K45" s="231"/>
      <c r="L45" s="246"/>
      <c r="M45" s="233"/>
      <c r="N45" s="233"/>
      <c r="O45" s="233"/>
      <c r="P45" s="231"/>
      <c r="Q45" s="232"/>
      <c r="S45" s="18"/>
    </row>
    <row r="46" spans="1:19" x14ac:dyDescent="0.25">
      <c r="A46" s="3"/>
      <c r="B46" s="228"/>
      <c r="C46" s="229"/>
      <c r="D46" s="229"/>
      <c r="E46" s="241"/>
      <c r="F46" s="246"/>
      <c r="G46" s="244"/>
      <c r="H46" s="233"/>
      <c r="I46" s="233"/>
      <c r="J46" s="231"/>
      <c r="K46" s="231"/>
      <c r="L46" s="246"/>
      <c r="M46" s="233"/>
      <c r="N46" s="233"/>
      <c r="O46" s="233"/>
      <c r="P46" s="231"/>
      <c r="Q46" s="232"/>
      <c r="S46" s="18"/>
    </row>
    <row r="47" spans="1:19" x14ac:dyDescent="0.25">
      <c r="B47" s="228"/>
      <c r="C47" s="229"/>
      <c r="D47" s="229"/>
      <c r="E47" s="241"/>
      <c r="F47" s="246"/>
      <c r="G47" s="243"/>
      <c r="H47" s="230"/>
      <c r="I47" s="230"/>
      <c r="J47" s="231"/>
      <c r="K47" s="231"/>
      <c r="L47" s="246"/>
      <c r="M47" s="230"/>
      <c r="N47" s="230"/>
      <c r="O47" s="230"/>
      <c r="P47" s="231"/>
      <c r="Q47" s="232"/>
      <c r="S47" s="18"/>
    </row>
    <row r="48" spans="1:19" x14ac:dyDescent="0.25">
      <c r="B48" s="228"/>
      <c r="C48" s="229"/>
      <c r="D48" s="229"/>
      <c r="E48" s="241"/>
      <c r="F48" s="246"/>
      <c r="G48" s="243"/>
      <c r="H48" s="230"/>
      <c r="I48" s="230"/>
      <c r="J48" s="231"/>
      <c r="K48" s="231"/>
      <c r="L48" s="246"/>
      <c r="M48" s="230"/>
      <c r="N48" s="230"/>
      <c r="O48" s="230"/>
      <c r="P48" s="231"/>
      <c r="Q48" s="232"/>
      <c r="S48" s="18"/>
    </row>
    <row r="49" spans="2:19" x14ac:dyDescent="0.25">
      <c r="B49" s="228"/>
      <c r="C49" s="229"/>
      <c r="D49" s="229"/>
      <c r="E49" s="241"/>
      <c r="F49" s="246"/>
      <c r="G49" s="244"/>
      <c r="H49" s="233"/>
      <c r="I49" s="233"/>
      <c r="J49" s="231"/>
      <c r="K49" s="231"/>
      <c r="L49" s="246"/>
      <c r="M49" s="233"/>
      <c r="N49" s="233"/>
      <c r="O49" s="233"/>
      <c r="P49" s="231"/>
      <c r="Q49" s="232"/>
      <c r="S49" s="18"/>
    </row>
    <row r="50" spans="2:19" x14ac:dyDescent="0.25">
      <c r="B50" s="228"/>
      <c r="C50" s="229"/>
      <c r="D50" s="229"/>
      <c r="E50" s="241"/>
      <c r="F50" s="246"/>
      <c r="G50" s="244"/>
      <c r="H50" s="233"/>
      <c r="I50" s="233"/>
      <c r="J50" s="231"/>
      <c r="K50" s="231"/>
      <c r="L50" s="246"/>
      <c r="M50" s="233"/>
      <c r="N50" s="233"/>
      <c r="O50" s="233"/>
      <c r="P50" s="231"/>
      <c r="Q50" s="232"/>
      <c r="S50" s="18"/>
    </row>
    <row r="51" spans="2:19" x14ac:dyDescent="0.25">
      <c r="B51" s="228"/>
      <c r="C51" s="229"/>
      <c r="D51" s="229"/>
      <c r="E51" s="241"/>
      <c r="F51" s="246"/>
      <c r="G51" s="244"/>
      <c r="H51" s="233"/>
      <c r="I51" s="233"/>
      <c r="J51" s="231"/>
      <c r="K51" s="231"/>
      <c r="L51" s="246"/>
      <c r="M51" s="233"/>
      <c r="N51" s="233"/>
      <c r="O51" s="233"/>
      <c r="P51" s="231"/>
      <c r="Q51" s="232"/>
      <c r="S51" s="18"/>
    </row>
    <row r="52" spans="2:19" x14ac:dyDescent="0.25">
      <c r="B52" s="228"/>
      <c r="C52" s="229"/>
      <c r="D52" s="229"/>
      <c r="E52" s="241"/>
      <c r="F52" s="246"/>
      <c r="G52" s="244"/>
      <c r="H52" s="233"/>
      <c r="I52" s="233"/>
      <c r="J52" s="231"/>
      <c r="K52" s="231"/>
      <c r="L52" s="246"/>
      <c r="M52" s="233"/>
      <c r="N52" s="233"/>
      <c r="O52" s="233"/>
      <c r="P52" s="231"/>
      <c r="Q52" s="232"/>
      <c r="S52" s="18"/>
    </row>
    <row r="53" spans="2:19" x14ac:dyDescent="0.25">
      <c r="B53" s="228"/>
      <c r="C53" s="229"/>
      <c r="D53" s="229"/>
      <c r="E53" s="241"/>
      <c r="F53" s="246"/>
      <c r="G53" s="244"/>
      <c r="H53" s="233"/>
      <c r="I53" s="233"/>
      <c r="J53" s="231"/>
      <c r="K53" s="231"/>
      <c r="L53" s="246"/>
      <c r="M53" s="233"/>
      <c r="N53" s="233"/>
      <c r="O53" s="233"/>
      <c r="P53" s="231"/>
      <c r="Q53" s="232"/>
      <c r="S53" s="18"/>
    </row>
    <row r="54" spans="2:19" x14ac:dyDescent="0.25">
      <c r="B54" s="228"/>
      <c r="C54" s="229"/>
      <c r="D54" s="229"/>
      <c r="E54" s="241"/>
      <c r="F54" s="246"/>
      <c r="G54" s="244"/>
      <c r="H54" s="233"/>
      <c r="I54" s="233"/>
      <c r="J54" s="231"/>
      <c r="K54" s="231"/>
      <c r="L54" s="246"/>
      <c r="M54" s="233"/>
      <c r="N54" s="233"/>
      <c r="O54" s="233"/>
      <c r="P54" s="231"/>
      <c r="Q54" s="232"/>
      <c r="S54" s="18"/>
    </row>
    <row r="55" spans="2:19" x14ac:dyDescent="0.25">
      <c r="B55" s="228"/>
      <c r="C55" s="229"/>
      <c r="D55" s="229"/>
      <c r="E55" s="241"/>
      <c r="F55" s="246"/>
      <c r="G55" s="244"/>
      <c r="H55" s="233"/>
      <c r="I55" s="233"/>
      <c r="J55" s="231"/>
      <c r="K55" s="231"/>
      <c r="L55" s="246"/>
      <c r="M55" s="233"/>
      <c r="N55" s="233"/>
      <c r="O55" s="233"/>
      <c r="P55" s="231"/>
      <c r="Q55" s="232"/>
      <c r="S55" s="18"/>
    </row>
    <row r="56" spans="2:19" x14ac:dyDescent="0.25">
      <c r="B56" s="228"/>
      <c r="C56" s="229"/>
      <c r="D56" s="229"/>
      <c r="E56" s="241"/>
      <c r="F56" s="246"/>
      <c r="G56" s="244"/>
      <c r="H56" s="233"/>
      <c r="I56" s="233"/>
      <c r="J56" s="231"/>
      <c r="K56" s="231"/>
      <c r="L56" s="246"/>
      <c r="M56" s="233"/>
      <c r="N56" s="233"/>
      <c r="O56" s="233"/>
      <c r="P56" s="231"/>
      <c r="Q56" s="232"/>
      <c r="S56" s="18"/>
    </row>
    <row r="57" spans="2:19" x14ac:dyDescent="0.25">
      <c r="B57" s="228"/>
      <c r="C57" s="229"/>
      <c r="D57" s="229"/>
      <c r="E57" s="241"/>
      <c r="F57" s="246"/>
      <c r="G57" s="244"/>
      <c r="H57" s="233"/>
      <c r="I57" s="233"/>
      <c r="J57" s="234"/>
      <c r="K57" s="234"/>
      <c r="L57" s="246"/>
      <c r="M57" s="233"/>
      <c r="N57" s="233"/>
      <c r="O57" s="233"/>
      <c r="P57" s="234"/>
      <c r="Q57" s="235"/>
    </row>
    <row r="58" spans="2:19" x14ac:dyDescent="0.25">
      <c r="B58" s="228"/>
      <c r="C58" s="229"/>
      <c r="D58" s="229"/>
      <c r="E58" s="241"/>
      <c r="F58" s="246"/>
      <c r="G58" s="244"/>
      <c r="H58" s="233"/>
      <c r="I58" s="233"/>
      <c r="J58" s="234"/>
      <c r="K58" s="234"/>
      <c r="L58" s="246"/>
      <c r="M58" s="233"/>
      <c r="N58" s="233"/>
      <c r="O58" s="233"/>
      <c r="P58" s="234"/>
      <c r="Q58" s="235"/>
      <c r="S58" s="23"/>
    </row>
    <row r="59" spans="2:19" x14ac:dyDescent="0.25">
      <c r="B59" s="228"/>
      <c r="C59" s="229"/>
      <c r="D59" s="229"/>
      <c r="E59" s="241"/>
      <c r="F59" s="246"/>
      <c r="G59" s="244"/>
      <c r="H59" s="233"/>
      <c r="I59" s="233"/>
      <c r="J59" s="234"/>
      <c r="K59" s="234"/>
      <c r="L59" s="246"/>
      <c r="M59" s="233"/>
      <c r="N59" s="233"/>
      <c r="O59" s="233"/>
      <c r="P59" s="234"/>
      <c r="Q59" s="235"/>
    </row>
    <row r="60" spans="2:19" x14ac:dyDescent="0.25">
      <c r="B60" s="228"/>
      <c r="C60" s="229"/>
      <c r="D60" s="229"/>
      <c r="E60" s="241"/>
      <c r="F60" s="246"/>
      <c r="G60" s="244"/>
      <c r="H60" s="233"/>
      <c r="I60" s="233"/>
      <c r="J60" s="234"/>
      <c r="K60" s="234"/>
      <c r="L60" s="246"/>
      <c r="M60" s="233"/>
      <c r="N60" s="233"/>
      <c r="O60" s="233"/>
      <c r="P60" s="234"/>
      <c r="Q60" s="235"/>
    </row>
    <row r="61" spans="2:19" x14ac:dyDescent="0.25">
      <c r="B61" s="228"/>
      <c r="C61" s="229"/>
      <c r="D61" s="229"/>
      <c r="E61" s="241"/>
      <c r="F61" s="246"/>
      <c r="G61" s="244"/>
      <c r="H61" s="233"/>
      <c r="I61" s="233"/>
      <c r="J61" s="234"/>
      <c r="K61" s="234"/>
      <c r="L61" s="246"/>
      <c r="M61" s="233"/>
      <c r="N61" s="233"/>
      <c r="O61" s="233"/>
      <c r="P61" s="234"/>
      <c r="Q61" s="235"/>
    </row>
    <row r="62" spans="2:19" x14ac:dyDescent="0.25">
      <c r="B62" s="228"/>
      <c r="C62" s="229"/>
      <c r="D62" s="229"/>
      <c r="E62" s="241"/>
      <c r="F62" s="246"/>
      <c r="G62" s="244"/>
      <c r="H62" s="233"/>
      <c r="I62" s="233"/>
      <c r="J62" s="234"/>
      <c r="K62" s="234"/>
      <c r="L62" s="246"/>
      <c r="M62" s="233"/>
      <c r="N62" s="233"/>
      <c r="O62" s="233"/>
      <c r="P62" s="234"/>
      <c r="Q62" s="235"/>
    </row>
    <row r="63" spans="2:19" x14ac:dyDescent="0.25">
      <c r="B63" s="228"/>
      <c r="C63" s="229"/>
      <c r="D63" s="229"/>
      <c r="E63" s="241"/>
      <c r="F63" s="246"/>
      <c r="G63" s="244"/>
      <c r="H63" s="233"/>
      <c r="I63" s="233"/>
      <c r="J63" s="234"/>
      <c r="K63" s="234"/>
      <c r="L63" s="246"/>
      <c r="M63" s="233"/>
      <c r="N63" s="233"/>
      <c r="O63" s="233"/>
      <c r="P63" s="234"/>
      <c r="Q63" s="235"/>
    </row>
    <row r="64" spans="2:19" x14ac:dyDescent="0.25">
      <c r="B64" s="228"/>
      <c r="C64" s="229"/>
      <c r="D64" s="229"/>
      <c r="E64" s="241"/>
      <c r="F64" s="246"/>
      <c r="G64" s="244"/>
      <c r="H64" s="233"/>
      <c r="I64" s="233"/>
      <c r="J64" s="234"/>
      <c r="K64" s="234"/>
      <c r="L64" s="246"/>
      <c r="M64" s="233"/>
      <c r="N64" s="233"/>
      <c r="O64" s="233"/>
      <c r="P64" s="234"/>
      <c r="Q64" s="235"/>
    </row>
    <row r="65" spans="2:17" x14ac:dyDescent="0.25">
      <c r="B65" s="228"/>
      <c r="C65" s="229"/>
      <c r="D65" s="229"/>
      <c r="E65" s="241"/>
      <c r="F65" s="246"/>
      <c r="G65" s="244"/>
      <c r="H65" s="233"/>
      <c r="I65" s="233"/>
      <c r="J65" s="234"/>
      <c r="K65" s="234"/>
      <c r="L65" s="246"/>
      <c r="M65" s="233"/>
      <c r="N65" s="233"/>
      <c r="O65" s="233"/>
      <c r="P65" s="234"/>
      <c r="Q65" s="235"/>
    </row>
    <row r="66" spans="2:17" x14ac:dyDescent="0.25">
      <c r="B66" s="228"/>
      <c r="C66" s="229"/>
      <c r="D66" s="229"/>
      <c r="E66" s="241"/>
      <c r="F66" s="246"/>
      <c r="G66" s="244"/>
      <c r="H66" s="233"/>
      <c r="I66" s="233"/>
      <c r="J66" s="234"/>
      <c r="K66" s="234"/>
      <c r="L66" s="246"/>
      <c r="M66" s="233"/>
      <c r="N66" s="233"/>
      <c r="O66" s="233"/>
      <c r="P66" s="234"/>
      <c r="Q66" s="235"/>
    </row>
    <row r="67" spans="2:17" x14ac:dyDescent="0.25">
      <c r="B67" s="228"/>
      <c r="C67" s="229"/>
      <c r="D67" s="229"/>
      <c r="E67" s="241"/>
      <c r="F67" s="246"/>
      <c r="G67" s="244"/>
      <c r="H67" s="233"/>
      <c r="I67" s="233"/>
      <c r="J67" s="234"/>
      <c r="K67" s="234"/>
      <c r="L67" s="246"/>
      <c r="M67" s="233"/>
      <c r="N67" s="233"/>
      <c r="O67" s="233"/>
      <c r="P67" s="234"/>
      <c r="Q67" s="235"/>
    </row>
    <row r="68" spans="2:17" x14ac:dyDescent="0.25">
      <c r="B68" s="228"/>
      <c r="C68" s="229"/>
      <c r="D68" s="229"/>
      <c r="E68" s="241"/>
      <c r="F68" s="246"/>
      <c r="G68" s="244"/>
      <c r="H68" s="233"/>
      <c r="I68" s="233"/>
      <c r="J68" s="234"/>
      <c r="K68" s="234"/>
      <c r="L68" s="246"/>
      <c r="M68" s="233"/>
      <c r="N68" s="233"/>
      <c r="O68" s="233"/>
      <c r="P68" s="234"/>
      <c r="Q68" s="235"/>
    </row>
    <row r="69" spans="2:17" x14ac:dyDescent="0.25">
      <c r="B69" s="228"/>
      <c r="C69" s="229"/>
      <c r="D69" s="229"/>
      <c r="E69" s="241"/>
      <c r="F69" s="246"/>
      <c r="G69" s="244"/>
      <c r="H69" s="233"/>
      <c r="I69" s="233"/>
      <c r="J69" s="234"/>
      <c r="K69" s="234"/>
      <c r="L69" s="246"/>
      <c r="M69" s="233"/>
      <c r="N69" s="233"/>
      <c r="O69" s="233"/>
      <c r="P69" s="234"/>
      <c r="Q69" s="235"/>
    </row>
    <row r="70" spans="2:17" x14ac:dyDescent="0.25">
      <c r="B70" s="228"/>
      <c r="C70" s="229"/>
      <c r="D70" s="229"/>
      <c r="E70" s="241"/>
      <c r="F70" s="246"/>
      <c r="G70" s="244"/>
      <c r="H70" s="233"/>
      <c r="I70" s="233"/>
      <c r="J70" s="234"/>
      <c r="K70" s="234"/>
      <c r="L70" s="246"/>
      <c r="M70" s="233"/>
      <c r="N70" s="233"/>
      <c r="O70" s="233"/>
      <c r="P70" s="234"/>
      <c r="Q70" s="235"/>
    </row>
    <row r="71" spans="2:17" x14ac:dyDescent="0.25">
      <c r="B71" s="228"/>
      <c r="C71" s="229"/>
      <c r="D71" s="229"/>
      <c r="E71" s="241"/>
      <c r="F71" s="246"/>
      <c r="G71" s="244"/>
      <c r="H71" s="233"/>
      <c r="I71" s="233"/>
      <c r="J71" s="234"/>
      <c r="K71" s="234"/>
      <c r="L71" s="246"/>
      <c r="M71" s="233"/>
      <c r="N71" s="233"/>
      <c r="O71" s="233"/>
      <c r="P71" s="234"/>
      <c r="Q71" s="235"/>
    </row>
    <row r="72" spans="2:17" x14ac:dyDescent="0.25">
      <c r="B72" s="236"/>
      <c r="C72" s="237"/>
      <c r="D72" s="237"/>
      <c r="E72" s="242"/>
      <c r="F72" s="246"/>
      <c r="G72" s="245"/>
      <c r="H72" s="238"/>
      <c r="I72" s="238"/>
      <c r="J72" s="239"/>
      <c r="K72" s="239"/>
      <c r="L72" s="246"/>
      <c r="M72" s="238"/>
      <c r="N72" s="238"/>
      <c r="O72" s="238"/>
      <c r="P72" s="239"/>
      <c r="Q72" s="240"/>
    </row>
  </sheetData>
  <sheetProtection algorithmName="SHA-512" hashValue="21PGHo1tIxpACC1aufS9++YBYFBU35H+8Q/7jsjMKht44Tzd4dYgNLwXcOxd2sC8sVoBMUJgcNU5CE+X3TenHw==" saltValue="8LebcX7/GCcjpuYn5Kn/AA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P8:Q16 J8:K16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P8:Q16 J8:K16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16" customFormat="1" ht="20.100000000000001" customHeight="1" x14ac:dyDescent="0.25">
      <c r="B2" s="117" t="s">
        <v>106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1:23" s="121" customFormat="1" ht="24" customHeight="1" x14ac:dyDescent="0.25">
      <c r="B3" s="112" t="s">
        <v>87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R3" s="122"/>
      <c r="S3" s="122"/>
      <c r="T3" s="122"/>
      <c r="U3" s="122"/>
      <c r="V3" s="122"/>
      <c r="W3" s="122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56" t="s">
        <v>126</v>
      </c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8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53"/>
      <c r="C8" s="54"/>
      <c r="D8" s="55" t="str">
        <f>IFERROR(INDEX(Calc!$H$7:$H$18,COLUMN(D$6)-COLUMN($C$6)),"")</f>
        <v>Jan 2022</v>
      </c>
      <c r="E8" s="56" t="str">
        <f>IFERROR(INDEX(Calc!$H$7:$H$18,COLUMN(E$6)-COLUMN($C$6)),"")</f>
        <v>Feb 2022</v>
      </c>
      <c r="F8" s="56" t="str">
        <f>IFERROR(INDEX(Calc!$H$7:$H$18,COLUMN(F$6)-COLUMN($C$6)),"")</f>
        <v>Mar 2022</v>
      </c>
      <c r="G8" s="56" t="str">
        <f>IFERROR(INDEX(Calc!$H$7:$H$18,COLUMN(G$6)-COLUMN($C$6)),"")</f>
        <v>Apr 2022</v>
      </c>
      <c r="H8" s="56" t="str">
        <f>IFERROR(INDEX(Calc!$H$7:$H$18,COLUMN(H$6)-COLUMN($C$6)),"")</f>
        <v>May 2022</v>
      </c>
      <c r="I8" s="56" t="str">
        <f>IFERROR(INDEX(Calc!$H$7:$H$18,COLUMN(I$6)-COLUMN($C$6)),"")</f>
        <v>Jun 2022</v>
      </c>
      <c r="J8" s="56" t="str">
        <f>IFERROR(INDEX(Calc!$H$7:$H$18,COLUMN(J$6)-COLUMN($C$6)),"")</f>
        <v>Jul 2022</v>
      </c>
      <c r="K8" s="56" t="str">
        <f>IFERROR(INDEX(Calc!$H$7:$H$18,COLUMN(K$6)-COLUMN($C$6)),"")</f>
        <v>Aug 2022</v>
      </c>
      <c r="L8" s="56" t="str">
        <f>IFERROR(INDEX(Calc!$H$7:$H$18,COLUMN(L$6)-COLUMN($C$6)),"")</f>
        <v>Sep 2022</v>
      </c>
      <c r="M8" s="56" t="str">
        <f>IFERROR(INDEX(Calc!$H$7:$H$18,COLUMN(M$6)-COLUMN($C$6)),"")</f>
        <v>Oct 2022</v>
      </c>
      <c r="N8" s="56" t="str">
        <f>IFERROR(INDEX(Calc!$H$7:$H$18,COLUMN(N$6)-COLUMN($C$6)),"")</f>
        <v>Nov 2022</v>
      </c>
      <c r="O8" s="57" t="str">
        <f>IFERROR(INDEX(Calc!$H$7:$H$18,COLUMN(O$6)-COLUMN($C$6)),"")</f>
        <v>Dec 2022</v>
      </c>
    </row>
    <row r="9" spans="1:23" ht="15" customHeight="1" x14ac:dyDescent="0.25">
      <c r="A9" s="3"/>
      <c r="B9" s="253" t="s">
        <v>2</v>
      </c>
      <c r="C9" s="186" t="s">
        <v>47</v>
      </c>
      <c r="D9" s="180">
        <f>IFERROR(IF(Calc!$L$15="","",INDEX(PY_Actual!$F$6:$Q$14,MATCH(Calc!$L$15,PY_Actual!$D$6:$D$14,0),MATCH(INDEX(Calc!$I$7:$I$18,MATCH(KPI_Analysis!D$8,Calc!$H$7:$H$18,0)),PY_Actual!$F$5:$Q$5,0))),"")</f>
        <v>66326.039999999994</v>
      </c>
      <c r="E9" s="180">
        <f>IFERROR(IF(Calc!$L$15="","",INDEX(PY_Actual!$F$6:$Q$14,MATCH(Calc!$L$15,PY_Actual!$D$6:$D$14,0),MATCH(INDEX(Calc!$I$7:$I$18,MATCH(KPI_Analysis!E$8,Calc!$H$7:$H$18,0)),PY_Actual!$F$5:$Q$5,0))),"")</f>
        <v>59427.6852</v>
      </c>
      <c r="F9" s="180">
        <f>IFERROR(IF(Calc!$L$15="","",INDEX(PY_Actual!$F$6:$Q$14,MATCH(Calc!$L$15,PY_Actual!$D$6:$D$14,0),MATCH(INDEX(Calc!$I$7:$I$18,MATCH(KPI_Analysis!F$8,Calc!$H$7:$H$18,0)),PY_Actual!$F$5:$Q$5,0))),"")</f>
        <v>52812.109349999999</v>
      </c>
      <c r="G9" s="180">
        <f>IFERROR(IF(Calc!$L$15="","",INDEX(PY_Actual!$F$6:$Q$14,MATCH(Calc!$L$15,PY_Actual!$D$6:$D$14,0),MATCH(INDEX(Calc!$I$7:$I$18,MATCH(KPI_Analysis!G$8,Calc!$H$7:$H$18,0)),PY_Actual!$F$5:$Q$5,0))),"")</f>
        <v>64380.476159999998</v>
      </c>
      <c r="H9" s="180">
        <f>IFERROR(IF(Calc!$L$15="","",INDEX(PY_Actual!$F$6:$Q$14,MATCH(Calc!$L$15,PY_Actual!$D$6:$D$14,0),MATCH(INDEX(Calc!$I$7:$I$18,MATCH(KPI_Analysis!H$8,Calc!$H$7:$H$18,0)),PY_Actual!$F$5:$Q$5,0))),"")</f>
        <v>66271.225090909094</v>
      </c>
      <c r="I9" s="180">
        <f>IFERROR(IF(Calc!$L$15="","",INDEX(PY_Actual!$F$6:$Q$14,MATCH(Calc!$L$15,PY_Actual!$D$6:$D$14,0),MATCH(INDEX(Calc!$I$7:$I$18,MATCH(KPI_Analysis!I$8,Calc!$H$7:$H$18,0)),PY_Actual!$F$5:$Q$5,0))),"")</f>
        <v>46885.475700000003</v>
      </c>
      <c r="J9" s="180">
        <f>IFERROR(IF(Calc!$L$15="","",INDEX(PY_Actual!$F$6:$Q$14,MATCH(Calc!$L$15,PY_Actual!$D$6:$D$14,0),MATCH(INDEX(Calc!$I$7:$I$18,MATCH(KPI_Analysis!J$8,Calc!$H$7:$H$18,0)),PY_Actual!$F$5:$Q$5,0))),"")</f>
        <v>0</v>
      </c>
      <c r="K9" s="180">
        <f>IFERROR(IF(Calc!$L$15="","",INDEX(PY_Actual!$F$6:$Q$14,MATCH(Calc!$L$15,PY_Actual!$D$6:$D$14,0),MATCH(INDEX(Calc!$I$7:$I$18,MATCH(KPI_Analysis!K$8,Calc!$H$7:$H$18,0)),PY_Actual!$F$5:$Q$5,0))),"")</f>
        <v>0</v>
      </c>
      <c r="L9" s="180">
        <f>IFERROR(IF(Calc!$L$15="","",INDEX(PY_Actual!$F$6:$Q$14,MATCH(Calc!$L$15,PY_Actual!$D$6:$D$14,0),MATCH(INDEX(Calc!$I$7:$I$18,MATCH(KPI_Analysis!L$8,Calc!$H$7:$H$18,0)),PY_Actual!$F$5:$Q$5,0))),"")</f>
        <v>0</v>
      </c>
      <c r="M9" s="180">
        <f>IFERROR(IF(Calc!$L$15="","",INDEX(PY_Actual!$F$6:$Q$14,MATCH(Calc!$L$15,PY_Actual!$D$6:$D$14,0),MATCH(INDEX(Calc!$I$7:$I$18,MATCH(KPI_Analysis!M$8,Calc!$H$7:$H$18,0)),PY_Actual!$F$5:$Q$5,0))),"")</f>
        <v>0</v>
      </c>
      <c r="N9" s="180">
        <f>IFERROR(IF(Calc!$L$15="","",INDEX(PY_Actual!$F$6:$Q$14,MATCH(Calc!$L$15,PY_Actual!$D$6:$D$14,0),MATCH(INDEX(Calc!$I$7:$I$18,MATCH(KPI_Analysis!N$8,Calc!$H$7:$H$18,0)),PY_Actual!$F$5:$Q$5,0))),"")</f>
        <v>0</v>
      </c>
      <c r="O9" s="181">
        <f>IFERROR(IF(Calc!$L$15="","",INDEX(PY_Actual!$F$6:$Q$14,MATCH(Calc!$L$15,PY_Actual!$D$6:$D$14,0),MATCH(INDEX(Calc!$I$7:$I$18,MATCH(KPI_Analysis!O$8,Calc!$H$7:$H$18,0)),PY_Actual!$F$5:$Q$5,0))),"")</f>
        <v>0</v>
      </c>
    </row>
    <row r="10" spans="1:23" ht="15" customHeight="1" x14ac:dyDescent="0.25">
      <c r="A10" s="3"/>
      <c r="B10" s="254"/>
      <c r="C10" s="187" t="s">
        <v>4</v>
      </c>
      <c r="D10" s="182">
        <f>IFERROR(IF(Calc!$L$15="","",INDEX(CY_Target!$F$6:$Q$14,MATCH(Calc!$L$15,CY_Target!$D$6:$D$14,0),MATCH(KPI_Analysis!D$8,CY_Target!$F$5:$Q$5,0))),"")</f>
        <v>67860</v>
      </c>
      <c r="E10" s="182">
        <f>IFERROR(IF(Calc!$L$15="","",INDEX(CY_Target!$F$6:$Q$14,MATCH(Calc!$L$15,CY_Target!$D$6:$D$14,0),MATCH(KPI_Analysis!E$8,CY_Target!$F$5:$Q$5,0))),"")</f>
        <v>77880</v>
      </c>
      <c r="F10" s="182">
        <f>IFERROR(IF(Calc!$L$15="","",INDEX(CY_Target!$F$6:$Q$14,MATCH(Calc!$L$15,CY_Target!$D$6:$D$14,0),MATCH(KPI_Analysis!F$8,CY_Target!$F$5:$Q$5,0))),"")</f>
        <v>79360</v>
      </c>
      <c r="G10" s="182">
        <f>IFERROR(IF(Calc!$L$15="","",INDEX(CY_Target!$F$6:$Q$14,MATCH(Calc!$L$15,CY_Target!$D$6:$D$14,0),MATCH(KPI_Analysis!G$8,CY_Target!$F$5:$Q$5,0))),"")</f>
        <v>62220</v>
      </c>
      <c r="H10" s="182">
        <f>IFERROR(IF(Calc!$L$15="","",INDEX(CY_Target!$F$6:$Q$14,MATCH(Calc!$L$15,CY_Target!$D$6:$D$14,0),MATCH(KPI_Analysis!H$8,CY_Target!$F$5:$Q$5,0))),"")</f>
        <v>88900</v>
      </c>
      <c r="I10" s="182">
        <f>IFERROR(IF(Calc!$L$15="","",INDEX(CY_Target!$F$6:$Q$14,MATCH(Calc!$L$15,CY_Target!$D$6:$D$14,0),MATCH(KPI_Analysis!I$8,CY_Target!$F$5:$Q$5,0))),"")</f>
        <v>64581</v>
      </c>
      <c r="J10" s="182">
        <f>IFERROR(IF(Calc!$L$15="","",INDEX(CY_Target!$F$6:$Q$14,MATCH(Calc!$L$15,CY_Target!$D$6:$D$14,0),MATCH(KPI_Analysis!J$8,CY_Target!$F$5:$Q$5,0))),"")</f>
        <v>0</v>
      </c>
      <c r="K10" s="182">
        <f>IFERROR(IF(Calc!$L$15="","",INDEX(CY_Target!$F$6:$Q$14,MATCH(Calc!$L$15,CY_Target!$D$6:$D$14,0),MATCH(KPI_Analysis!K$8,CY_Target!$F$5:$Q$5,0))),"")</f>
        <v>0</v>
      </c>
      <c r="L10" s="182">
        <f>IFERROR(IF(Calc!$L$15="","",INDEX(CY_Target!$F$6:$Q$14,MATCH(Calc!$L$15,CY_Target!$D$6:$D$14,0),MATCH(KPI_Analysis!L$8,CY_Target!$F$5:$Q$5,0))),"")</f>
        <v>0</v>
      </c>
      <c r="M10" s="182">
        <f>IFERROR(IF(Calc!$L$15="","",INDEX(CY_Target!$F$6:$Q$14,MATCH(Calc!$L$15,CY_Target!$D$6:$D$14,0),MATCH(KPI_Analysis!M$8,CY_Target!$F$5:$Q$5,0))),"")</f>
        <v>0</v>
      </c>
      <c r="N10" s="182">
        <f>IFERROR(IF(Calc!$L$15="","",INDEX(CY_Target!$F$6:$Q$14,MATCH(Calc!$L$15,CY_Target!$D$6:$D$14,0),MATCH(KPI_Analysis!N$8,CY_Target!$F$5:$Q$5,0))),"")</f>
        <v>0</v>
      </c>
      <c r="O10" s="183">
        <f>IFERROR(IF(Calc!$L$15="","",INDEX(CY_Target!$F$6:$Q$14,MATCH(Calc!$L$15,CY_Target!$D$6:$D$14,0),MATCH(KPI_Analysis!O$8,CY_Target!$F$5:$Q$5,0))),"")</f>
        <v>0</v>
      </c>
    </row>
    <row r="11" spans="1:23" ht="15" customHeight="1" x14ac:dyDescent="0.25">
      <c r="A11" s="3"/>
      <c r="B11" s="254"/>
      <c r="C11" s="187" t="s">
        <v>5</v>
      </c>
      <c r="D11" s="182">
        <f>IFERROR(IF(Calc!$L$15="","",INDEX(CY_Actual!$F$6:$Q$14,MATCH(Calc!$L$15,CY_Actual!$D$6:$D$14,0),MATCH(KPI_Analysis!D$8,CY_Actual!$F$5:$Q$5,0))),"")</f>
        <v>58500</v>
      </c>
      <c r="E11" s="182">
        <f>IFERROR(IF(Calc!$L$15="","",INDEX(CY_Actual!$F$6:$Q$14,MATCH(Calc!$L$15,CY_Actual!$D$6:$D$14,0),MATCH(KPI_Analysis!E$8,CY_Actual!$F$5:$Q$5,0))),"")</f>
        <v>66000</v>
      </c>
      <c r="F11" s="182">
        <f>IFERROR(IF(Calc!$L$15="","",INDEX(CY_Actual!$F$6:$Q$14,MATCH(Calc!$L$15,CY_Actual!$D$6:$D$14,0),MATCH(KPI_Analysis!F$8,CY_Actual!$F$5:$Q$5,0))),"")</f>
        <v>64000</v>
      </c>
      <c r="G11" s="182">
        <f>IFERROR(IF(Calc!$L$15="","",INDEX(CY_Actual!$F$6:$Q$14,MATCH(Calc!$L$15,CY_Actual!$D$6:$D$14,0),MATCH(KPI_Analysis!G$8,CY_Actual!$F$5:$Q$5,0))),"")</f>
        <v>51000</v>
      </c>
      <c r="H11" s="182">
        <f>IFERROR(IF(Calc!$L$15="","",INDEX(CY_Actual!$F$6:$Q$14,MATCH(Calc!$L$15,CY_Actual!$D$6:$D$14,0),MATCH(KPI_Analysis!H$8,CY_Actual!$F$5:$Q$5,0))),"")</f>
        <v>70000</v>
      </c>
      <c r="I11" s="182">
        <f>IFERROR(IF(Calc!$L$15="","",INDEX(CY_Actual!$F$6:$Q$14,MATCH(Calc!$L$15,CY_Actual!$D$6:$D$14,0),MATCH(KPI_Analysis!I$8,CY_Actual!$F$5:$Q$5,0))),"")</f>
        <v>62700</v>
      </c>
      <c r="J11" s="182">
        <f>IFERROR(IF(Calc!$L$15="","",INDEX(CY_Actual!$F$6:$Q$14,MATCH(Calc!$L$15,CY_Actual!$D$6:$D$14,0),MATCH(KPI_Analysis!J$8,CY_Actual!$F$5:$Q$5,0))),"")</f>
        <v>0</v>
      </c>
      <c r="K11" s="182">
        <f>IFERROR(IF(Calc!$L$15="","",INDEX(CY_Actual!$F$6:$Q$14,MATCH(Calc!$L$15,CY_Actual!$D$6:$D$14,0),MATCH(KPI_Analysis!K$8,CY_Actual!$F$5:$Q$5,0))),"")</f>
        <v>0</v>
      </c>
      <c r="L11" s="182">
        <f>IFERROR(IF(Calc!$L$15="","",INDEX(CY_Actual!$F$6:$Q$14,MATCH(Calc!$L$15,CY_Actual!$D$6:$D$14,0),MATCH(KPI_Analysis!L$8,CY_Actual!$F$5:$Q$5,0))),"")</f>
        <v>0</v>
      </c>
      <c r="M11" s="182">
        <f>IFERROR(IF(Calc!$L$15="","",INDEX(CY_Actual!$F$6:$Q$14,MATCH(Calc!$L$15,CY_Actual!$D$6:$D$14,0),MATCH(KPI_Analysis!M$8,CY_Actual!$F$5:$Q$5,0))),"")</f>
        <v>0</v>
      </c>
      <c r="N11" s="182">
        <f>IFERROR(IF(Calc!$L$15="","",INDEX(CY_Actual!$F$6:$Q$14,MATCH(Calc!$L$15,CY_Actual!$D$6:$D$14,0),MATCH(KPI_Analysis!N$8,CY_Actual!$F$5:$Q$5,0))),"")</f>
        <v>0</v>
      </c>
      <c r="O11" s="183">
        <f>IFERROR(IF(Calc!$L$15="","",INDEX(CY_Actual!$F$6:$Q$14,MATCH(Calc!$L$15,CY_Actual!$D$6:$D$14,0),MATCH(KPI_Analysis!O$8,CY_Actual!$F$5:$Q$5,0))),"")</f>
        <v>0</v>
      </c>
    </row>
    <row r="12" spans="1:23" ht="15" customHeight="1" x14ac:dyDescent="0.25">
      <c r="A12" s="3"/>
      <c r="B12" s="255"/>
      <c r="C12" s="188" t="s">
        <v>10</v>
      </c>
      <c r="D12" s="184">
        <f>IF(OR(LEN(D$10)=0,LEN(D$11)=0),"",IFERROR(IF(Calc!$L$16=Calc!$L$7,D$10/D$11*100,D$11/D$10*100),""))</f>
        <v>86.206896551724128</v>
      </c>
      <c r="E12" s="184">
        <f>IF(OR(LEN(E$10)=0,LEN(E$11)=0),"",IFERROR(IF(Calc!$L$16=Calc!$L$7,E$10/E$11*100,E$11/E$10*100),""))</f>
        <v>84.745762711864401</v>
      </c>
      <c r="F12" s="184">
        <f>IF(OR(LEN(F$10)=0,LEN(F$11)=0),"",IFERROR(IF(Calc!$L$16=Calc!$L$7,F$10/F$11*100,F$11/F$10*100),""))</f>
        <v>80.645161290322577</v>
      </c>
      <c r="G12" s="184">
        <f>IF(OR(LEN(G$10)=0,LEN(G$11)=0),"",IFERROR(IF(Calc!$L$16=Calc!$L$7,G$10/G$11*100,G$11/G$10*100),""))</f>
        <v>81.967213114754102</v>
      </c>
      <c r="H12" s="184">
        <f>IF(OR(LEN(H$10)=0,LEN(H$11)=0),"",IFERROR(IF(Calc!$L$16=Calc!$L$7,H$10/H$11*100,H$11/H$10*100),""))</f>
        <v>78.740157480314963</v>
      </c>
      <c r="I12" s="184">
        <f>IF(OR(LEN(I$10)=0,LEN(I$11)=0),"",IFERROR(IF(Calc!$L$16=Calc!$L$7,I$10/I$11*100,I$11/I$10*100),""))</f>
        <v>97.087378640776706</v>
      </c>
      <c r="J12" s="184" t="str">
        <f>IF(OR(LEN(J$10)=0,LEN(J$11)=0),"",IFERROR(IF(Calc!$L$16=Calc!$L$7,J$10/J$11*100,J$11/J$10*100),""))</f>
        <v/>
      </c>
      <c r="K12" s="184" t="str">
        <f>IF(OR(LEN(K$10)=0,LEN(K$11)=0),"",IFERROR(IF(Calc!$L$16=Calc!$L$7,K$10/K$11*100,K$11/K$10*100),""))</f>
        <v/>
      </c>
      <c r="L12" s="184" t="str">
        <f>IF(OR(LEN(L$10)=0,LEN(L$11)=0),"",IFERROR(IF(Calc!$L$16=Calc!$L$7,L$10/L$11*100,L$11/L$10*100),""))</f>
        <v/>
      </c>
      <c r="M12" s="184" t="str">
        <f>IF(OR(LEN(M$10)=0,LEN(M$11)=0),"",IFERROR(IF(Calc!$L$16=Calc!$L$7,M$10/M$11*100,M$11/M$10*100),""))</f>
        <v/>
      </c>
      <c r="N12" s="184" t="str">
        <f>IF(OR(LEN(N$10)=0,LEN(N$11)=0),"",IFERROR(IF(Calc!$L$16=Calc!$L$7,N$10/N$11*100,N$11/N$10*100),""))</f>
        <v/>
      </c>
      <c r="O12" s="185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53" t="s">
        <v>3</v>
      </c>
      <c r="C13" s="186" t="s">
        <v>54</v>
      </c>
      <c r="D13" s="180">
        <f>IFERROR(IF(Calc!$L$15="","",INDEX(PY_Actual_Cumulative!$F$6:$Q$14,MATCH(Calc!$L$15,PY_Actual_Cumulative!$D$6:$D$14,0),MATCH(INDEX(Calc!$I$7:$I$18,MATCH(KPI_Analysis!D$8,Calc!$H$7:$H$18,0)),PY_Actual_Cumulative!$F$5:$Q$5,0))),"")</f>
        <v>66326.039999999994</v>
      </c>
      <c r="E13" s="180">
        <f>IFERROR(IF(Calc!$L$15="","",INDEX(PY_Actual_Cumulative!$F$6:$Q$14,MATCH(Calc!$L$15,PY_Actual_Cumulative!$D$6:$D$14,0),MATCH(INDEX(Calc!$I$7:$I$18,MATCH(KPI_Analysis!E$8,Calc!$H$7:$H$18,0)),PY_Actual_Cumulative!$F$5:$Q$5,0))),"")</f>
        <v>125753.72519999999</v>
      </c>
      <c r="F13" s="180">
        <f>IFERROR(IF(Calc!$L$15="","",INDEX(PY_Actual_Cumulative!$F$6:$Q$14,MATCH(Calc!$L$15,PY_Actual_Cumulative!$D$6:$D$14,0),MATCH(INDEX(Calc!$I$7:$I$18,MATCH(KPI_Analysis!F$8,Calc!$H$7:$H$18,0)),PY_Actual_Cumulative!$F$5:$Q$5,0))),"")</f>
        <v>178565.83454999997</v>
      </c>
      <c r="G13" s="180">
        <f>IFERROR(IF(Calc!$L$15="","",INDEX(PY_Actual_Cumulative!$F$6:$Q$14,MATCH(Calc!$L$15,PY_Actual_Cumulative!$D$6:$D$14,0),MATCH(INDEX(Calc!$I$7:$I$18,MATCH(KPI_Analysis!G$8,Calc!$H$7:$H$18,0)),PY_Actual_Cumulative!$F$5:$Q$5,0))),"")</f>
        <v>242946.31070999996</v>
      </c>
      <c r="H13" s="180">
        <f>IFERROR(IF(Calc!$L$15="","",INDEX(PY_Actual_Cumulative!$F$6:$Q$14,MATCH(Calc!$L$15,PY_Actual_Cumulative!$D$6:$D$14,0),MATCH(INDEX(Calc!$I$7:$I$18,MATCH(KPI_Analysis!H$8,Calc!$H$7:$H$18,0)),PY_Actual_Cumulative!$F$5:$Q$5,0))),"")</f>
        <v>309217.53580090904</v>
      </c>
      <c r="I13" s="180">
        <f>IFERROR(IF(Calc!$L$15="","",INDEX(PY_Actual_Cumulative!$F$6:$Q$14,MATCH(Calc!$L$15,PY_Actual_Cumulative!$D$6:$D$14,0),MATCH(INDEX(Calc!$I$7:$I$18,MATCH(KPI_Analysis!I$8,Calc!$H$7:$H$18,0)),PY_Actual_Cumulative!$F$5:$Q$5,0))),"")</f>
        <v>356103.01150090905</v>
      </c>
      <c r="J13" s="180">
        <f>IFERROR(IF(Calc!$L$15="","",INDEX(PY_Actual_Cumulative!$F$6:$Q$14,MATCH(Calc!$L$15,PY_Actual_Cumulative!$D$6:$D$14,0),MATCH(INDEX(Calc!$I$7:$I$18,MATCH(KPI_Analysis!J$8,Calc!$H$7:$H$18,0)),PY_Actual_Cumulative!$F$5:$Q$5,0))),"")</f>
        <v>356103.01150090905</v>
      </c>
      <c r="K13" s="180">
        <f>IFERROR(IF(Calc!$L$15="","",INDEX(PY_Actual_Cumulative!$F$6:$Q$14,MATCH(Calc!$L$15,PY_Actual_Cumulative!$D$6:$D$14,0),MATCH(INDEX(Calc!$I$7:$I$18,MATCH(KPI_Analysis!K$8,Calc!$H$7:$H$18,0)),PY_Actual_Cumulative!$F$5:$Q$5,0))),"")</f>
        <v>356103.01150090905</v>
      </c>
      <c r="L13" s="180">
        <f>IFERROR(IF(Calc!$L$15="","",INDEX(PY_Actual_Cumulative!$F$6:$Q$14,MATCH(Calc!$L$15,PY_Actual_Cumulative!$D$6:$D$14,0),MATCH(INDEX(Calc!$I$7:$I$18,MATCH(KPI_Analysis!L$8,Calc!$H$7:$H$18,0)),PY_Actual_Cumulative!$F$5:$Q$5,0))),"")</f>
        <v>356103.01150090905</v>
      </c>
      <c r="M13" s="180">
        <f>IFERROR(IF(Calc!$L$15="","",INDEX(PY_Actual_Cumulative!$F$6:$Q$14,MATCH(Calc!$L$15,PY_Actual_Cumulative!$D$6:$D$14,0),MATCH(INDEX(Calc!$I$7:$I$18,MATCH(KPI_Analysis!M$8,Calc!$H$7:$H$18,0)),PY_Actual_Cumulative!$F$5:$Q$5,0))),"")</f>
        <v>356103.01150090905</v>
      </c>
      <c r="N13" s="180">
        <f>IFERROR(IF(Calc!$L$15="","",INDEX(PY_Actual_Cumulative!$F$6:$Q$14,MATCH(Calc!$L$15,PY_Actual_Cumulative!$D$6:$D$14,0),MATCH(INDEX(Calc!$I$7:$I$18,MATCH(KPI_Analysis!N$8,Calc!$H$7:$H$18,0)),PY_Actual_Cumulative!$F$5:$Q$5,0))),"")</f>
        <v>356103.01150090905</v>
      </c>
      <c r="O13" s="181">
        <f>IFERROR(IF(Calc!$L$15="","",INDEX(PY_Actual_Cumulative!$F$6:$Q$14,MATCH(Calc!$L$15,PY_Actual_Cumulative!$D$6:$D$14,0),MATCH(INDEX(Calc!$I$7:$I$18,MATCH(KPI_Analysis!O$8,Calc!$H$7:$H$18,0)),PY_Actual_Cumulative!$F$5:$Q$5,0))),"")</f>
        <v>356103.01150090905</v>
      </c>
    </row>
    <row r="14" spans="1:23" ht="15" customHeight="1" x14ac:dyDescent="0.25">
      <c r="A14" s="3"/>
      <c r="B14" s="254"/>
      <c r="C14" s="187" t="s">
        <v>55</v>
      </c>
      <c r="D14" s="182">
        <f>IFERROR(IF(Calc!$L$15="","",INDEX(CY_Target_Cumulative!$F$6:$Q$14,MATCH(Calc!$L$15,CY_Target_Cumulative!$D$6:$D$14,0),MATCH(KPI_Analysis!D$8,CY_Target_Cumulative!$F$5:$Q$5,0))),"")</f>
        <v>67860</v>
      </c>
      <c r="E14" s="182">
        <f>IFERROR(IF(Calc!$L$15="","",INDEX(CY_Target_Cumulative!$F$6:$Q$14,MATCH(Calc!$L$15,CY_Target_Cumulative!$D$6:$D$14,0),MATCH(KPI_Analysis!E$8,CY_Target_Cumulative!$F$5:$Q$5,0))),"")</f>
        <v>145740</v>
      </c>
      <c r="F14" s="182">
        <f>IFERROR(IF(Calc!$L$15="","",INDEX(CY_Target_Cumulative!$F$6:$Q$14,MATCH(Calc!$L$15,CY_Target_Cumulative!$D$6:$D$14,0),MATCH(KPI_Analysis!F$8,CY_Target_Cumulative!$F$5:$Q$5,0))),"")</f>
        <v>225100</v>
      </c>
      <c r="G14" s="182">
        <f>IFERROR(IF(Calc!$L$15="","",INDEX(CY_Target_Cumulative!$F$6:$Q$14,MATCH(Calc!$L$15,CY_Target_Cumulative!$D$6:$D$14,0),MATCH(KPI_Analysis!G$8,CY_Target_Cumulative!$F$5:$Q$5,0))),"")</f>
        <v>287320</v>
      </c>
      <c r="H14" s="182">
        <f>IFERROR(IF(Calc!$L$15="","",INDEX(CY_Target_Cumulative!$F$6:$Q$14,MATCH(Calc!$L$15,CY_Target_Cumulative!$D$6:$D$14,0),MATCH(KPI_Analysis!H$8,CY_Target_Cumulative!$F$5:$Q$5,0))),"")</f>
        <v>376220</v>
      </c>
      <c r="I14" s="182">
        <f>IFERROR(IF(Calc!$L$15="","",INDEX(CY_Target_Cumulative!$F$6:$Q$14,MATCH(Calc!$L$15,CY_Target_Cumulative!$D$6:$D$14,0),MATCH(KPI_Analysis!I$8,CY_Target_Cumulative!$F$5:$Q$5,0))),"")</f>
        <v>440801</v>
      </c>
      <c r="J14" s="182">
        <f>IFERROR(IF(Calc!$L$15="","",INDEX(CY_Target_Cumulative!$F$6:$Q$14,MATCH(Calc!$L$15,CY_Target_Cumulative!$D$6:$D$14,0),MATCH(KPI_Analysis!J$8,CY_Target_Cumulative!$F$5:$Q$5,0))),"")</f>
        <v>440801</v>
      </c>
      <c r="K14" s="182">
        <f>IFERROR(IF(Calc!$L$15="","",INDEX(CY_Target_Cumulative!$F$6:$Q$14,MATCH(Calc!$L$15,CY_Target_Cumulative!$D$6:$D$14,0),MATCH(KPI_Analysis!K$8,CY_Target_Cumulative!$F$5:$Q$5,0))),"")</f>
        <v>440801</v>
      </c>
      <c r="L14" s="182">
        <f>IFERROR(IF(Calc!$L$15="","",INDEX(CY_Target_Cumulative!$F$6:$Q$14,MATCH(Calc!$L$15,CY_Target_Cumulative!$D$6:$D$14,0),MATCH(KPI_Analysis!L$8,CY_Target_Cumulative!$F$5:$Q$5,0))),"")</f>
        <v>440801</v>
      </c>
      <c r="M14" s="182">
        <f>IFERROR(IF(Calc!$L$15="","",INDEX(CY_Target_Cumulative!$F$6:$Q$14,MATCH(Calc!$L$15,CY_Target_Cumulative!$D$6:$D$14,0),MATCH(KPI_Analysis!M$8,CY_Target_Cumulative!$F$5:$Q$5,0))),"")</f>
        <v>440801</v>
      </c>
      <c r="N14" s="182">
        <f>IFERROR(IF(Calc!$L$15="","",INDEX(CY_Target_Cumulative!$F$6:$Q$14,MATCH(Calc!$L$15,CY_Target_Cumulative!$D$6:$D$14,0),MATCH(KPI_Analysis!N$8,CY_Target_Cumulative!$F$5:$Q$5,0))),"")</f>
        <v>440801</v>
      </c>
      <c r="O14" s="183">
        <f>IFERROR(IF(Calc!$L$15="","",INDEX(CY_Target_Cumulative!$F$6:$Q$14,MATCH(Calc!$L$15,CY_Target_Cumulative!$D$6:$D$14,0),MATCH(KPI_Analysis!O$8,CY_Target_Cumulative!$F$5:$Q$5,0))),"")</f>
        <v>440801</v>
      </c>
    </row>
    <row r="15" spans="1:23" ht="15" customHeight="1" x14ac:dyDescent="0.25">
      <c r="A15" s="3"/>
      <c r="B15" s="254"/>
      <c r="C15" s="187" t="s">
        <v>56</v>
      </c>
      <c r="D15" s="182">
        <f>IFERROR(IF(Calc!$L$15="","",INDEX(CY_Actual_Cumulative!$F$6:$Q$14,MATCH(Calc!$L$15,CY_Actual_Cumulative!$D$6:$D$14,0),MATCH(KPI_Analysis!D$8,CY_Actual_Cumulative!$F$5:$Q$5,0))),"")</f>
        <v>58500</v>
      </c>
      <c r="E15" s="182">
        <f>IFERROR(IF(Calc!$L$15="","",INDEX(CY_Actual_Cumulative!$F$6:$Q$14,MATCH(Calc!$L$15,CY_Actual_Cumulative!$D$6:$D$14,0),MATCH(KPI_Analysis!E$8,CY_Actual_Cumulative!$F$5:$Q$5,0))),"")</f>
        <v>124500</v>
      </c>
      <c r="F15" s="182">
        <f>IFERROR(IF(Calc!$L$15="","",INDEX(CY_Actual_Cumulative!$F$6:$Q$14,MATCH(Calc!$L$15,CY_Actual_Cumulative!$D$6:$D$14,0),MATCH(KPI_Analysis!F$8,CY_Actual_Cumulative!$F$5:$Q$5,0))),"")</f>
        <v>188500</v>
      </c>
      <c r="G15" s="182">
        <f>IFERROR(IF(Calc!$L$15="","",INDEX(CY_Actual_Cumulative!$F$6:$Q$14,MATCH(Calc!$L$15,CY_Actual_Cumulative!$D$6:$D$14,0),MATCH(KPI_Analysis!G$8,CY_Actual_Cumulative!$F$5:$Q$5,0))),"")</f>
        <v>239500</v>
      </c>
      <c r="H15" s="182">
        <f>IFERROR(IF(Calc!$L$15="","",INDEX(CY_Actual_Cumulative!$F$6:$Q$14,MATCH(Calc!$L$15,CY_Actual_Cumulative!$D$6:$D$14,0),MATCH(KPI_Analysis!H$8,CY_Actual_Cumulative!$F$5:$Q$5,0))),"")</f>
        <v>309500</v>
      </c>
      <c r="I15" s="182">
        <f>IFERROR(IF(Calc!$L$15="","",INDEX(CY_Actual_Cumulative!$F$6:$Q$14,MATCH(Calc!$L$15,CY_Actual_Cumulative!$D$6:$D$14,0),MATCH(KPI_Analysis!I$8,CY_Actual_Cumulative!$F$5:$Q$5,0))),"")</f>
        <v>372200</v>
      </c>
      <c r="J15" s="182">
        <f>IFERROR(IF(Calc!$L$15="","",INDEX(CY_Actual_Cumulative!$F$6:$Q$14,MATCH(Calc!$L$15,CY_Actual_Cumulative!$D$6:$D$14,0),MATCH(KPI_Analysis!J$8,CY_Actual_Cumulative!$F$5:$Q$5,0))),"")</f>
        <v>372200</v>
      </c>
      <c r="K15" s="182">
        <f>IFERROR(IF(Calc!$L$15="","",INDEX(CY_Actual_Cumulative!$F$6:$Q$14,MATCH(Calc!$L$15,CY_Actual_Cumulative!$D$6:$D$14,0),MATCH(KPI_Analysis!K$8,CY_Actual_Cumulative!$F$5:$Q$5,0))),"")</f>
        <v>372200</v>
      </c>
      <c r="L15" s="182">
        <f>IFERROR(IF(Calc!$L$15="","",INDEX(CY_Actual_Cumulative!$F$6:$Q$14,MATCH(Calc!$L$15,CY_Actual_Cumulative!$D$6:$D$14,0),MATCH(KPI_Analysis!L$8,CY_Actual_Cumulative!$F$5:$Q$5,0))),"")</f>
        <v>372200</v>
      </c>
      <c r="M15" s="182">
        <f>IFERROR(IF(Calc!$L$15="","",INDEX(CY_Actual_Cumulative!$F$6:$Q$14,MATCH(Calc!$L$15,CY_Actual_Cumulative!$D$6:$D$14,0),MATCH(KPI_Analysis!M$8,CY_Actual_Cumulative!$F$5:$Q$5,0))),"")</f>
        <v>372200</v>
      </c>
      <c r="N15" s="182">
        <f>IFERROR(IF(Calc!$L$15="","",INDEX(CY_Actual_Cumulative!$F$6:$Q$14,MATCH(Calc!$L$15,CY_Actual_Cumulative!$D$6:$D$14,0),MATCH(KPI_Analysis!N$8,CY_Actual_Cumulative!$F$5:$Q$5,0))),"")</f>
        <v>372200</v>
      </c>
      <c r="O15" s="183">
        <f>IFERROR(IF(Calc!$L$15="","",INDEX(CY_Actual_Cumulative!$F$6:$Q$14,MATCH(Calc!$L$15,CY_Actual_Cumulative!$D$6:$D$14,0),MATCH(KPI_Analysis!O$8,CY_Actual_Cumulative!$F$5:$Q$5,0))),"")</f>
        <v>372200</v>
      </c>
    </row>
    <row r="16" spans="1:23" ht="15" customHeight="1" x14ac:dyDescent="0.25">
      <c r="A16" s="3"/>
      <c r="B16" s="255"/>
      <c r="C16" s="188" t="s">
        <v>10</v>
      </c>
      <c r="D16" s="184">
        <f>IF(OR(LEN(D$14)=0,LEN(D$15)=0),"",IFERROR(IF(Calc!$L$16=Calc!$L$7,D$14/D$15*100,D$15/D$14*100),100))</f>
        <v>86.206896551724128</v>
      </c>
      <c r="E16" s="184">
        <f>IF(OR(LEN(E$14)=0,LEN(E$15)=0),"",IFERROR(IF(Calc!$L$16=Calc!$L$7,E$14/E$15*100,E$15/E$14*100),100))</f>
        <v>85.426101276245376</v>
      </c>
      <c r="F16" s="184">
        <f>IF(OR(LEN(F$14)=0,LEN(F$15)=0),"",IFERROR(IF(Calc!$L$16=Calc!$L$7,F$14/F$15*100,F$15/F$14*100),100))</f>
        <v>83.740559751221681</v>
      </c>
      <c r="G16" s="184">
        <f>IF(OR(LEN(G$14)=0,LEN(G$15)=0),"",IFERROR(IF(Calc!$L$16=Calc!$L$7,G$14/G$15*100,G$15/G$14*100),100))</f>
        <v>83.356536266184051</v>
      </c>
      <c r="H16" s="184">
        <f>IF(OR(LEN(H$14)=0,LEN(H$15)=0),"",IFERROR(IF(Calc!$L$16=Calc!$L$7,H$14/H$15*100,H$15/H$14*100),100))</f>
        <v>82.265695603636175</v>
      </c>
      <c r="I16" s="184">
        <f>IF(OR(LEN(I$14)=0,LEN(I$15)=0),"",IFERROR(IF(Calc!$L$16=Calc!$L$7,I$14/I$15*100,I$15/I$14*100),100))</f>
        <v>84.437195015437808</v>
      </c>
      <c r="J16" s="184">
        <f>IF(OR(LEN(J$14)=0,LEN(J$15)=0),"",IFERROR(IF(Calc!$L$16=Calc!$L$7,J$14/J$15*100,J$15/J$14*100),100))</f>
        <v>84.437195015437808</v>
      </c>
      <c r="K16" s="184">
        <f>IF(OR(LEN(K$14)=0,LEN(K$15)=0),"",IFERROR(IF(Calc!$L$16=Calc!$L$7,K$14/K$15*100,K$15/K$14*100),100))</f>
        <v>84.437195015437808</v>
      </c>
      <c r="L16" s="184">
        <f>IF(OR(LEN(L$14)=0,LEN(L$15)=0),"",IFERROR(IF(Calc!$L$16=Calc!$L$7,L$14/L$15*100,L$15/L$14*100),100))</f>
        <v>84.437195015437808</v>
      </c>
      <c r="M16" s="184">
        <f>IF(OR(LEN(M$14)=0,LEN(M$15)=0),"",IFERROR(IF(Calc!$L$16=Calc!$L$7,M$14/M$15*100,M$15/M$14*100),100))</f>
        <v>84.437195015437808</v>
      </c>
      <c r="N16" s="184">
        <f>IF(OR(LEN(N$14)=0,LEN(N$15)=0),"",IFERROR(IF(Calc!$L$16=Calc!$L$7,N$14/N$15*100,N$15/N$14*100),100))</f>
        <v>84.437195015437808</v>
      </c>
      <c r="O16" s="185">
        <f>IF(OR(LEN(O$14)=0,LEN(O$15)=0),"",IFERROR(IF(Calc!$L$16=Calc!$L$7,O$14/O$15*100,O$15/O$14*100),100))</f>
        <v>84.437195015437808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</row>
  </sheetData>
  <sheetProtection algorithmName="SHA-512" hashValue="XfbJVEG8nERvv4L1l3corBeq8ziKqCSzaJrEmkuRg8nAO8Arh4pVoLZu7XGYHcUJHljLiz8d4EqKM8N7Bmb28A==" saltValue="dPTweUz6NMbA0AtEIzpsiw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57</v>
      </c>
      <c r="C3" s="26"/>
      <c r="E3" s="25" t="s">
        <v>58</v>
      </c>
      <c r="F3" s="28"/>
      <c r="G3" s="28"/>
      <c r="H3" s="28"/>
      <c r="I3" s="26"/>
      <c r="K3" s="25" t="s">
        <v>78</v>
      </c>
      <c r="L3" s="26"/>
      <c r="N3" s="25" t="s">
        <v>95</v>
      </c>
      <c r="O3" s="28"/>
      <c r="P3" s="28"/>
      <c r="Q3" s="26"/>
      <c r="S3" s="25" t="s">
        <v>105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19</v>
      </c>
      <c r="C6" s="27">
        <f>IFERROR(IF(Metrics!K6="","",Metrics!K6),"")</f>
        <v>2022</v>
      </c>
      <c r="E6" s="29" t="s">
        <v>45</v>
      </c>
      <c r="F6" s="29" t="s">
        <v>64</v>
      </c>
      <c r="G6" s="30" t="s">
        <v>9</v>
      </c>
      <c r="H6" s="30" t="s">
        <v>46</v>
      </c>
      <c r="I6" s="29" t="s">
        <v>47</v>
      </c>
      <c r="K6" s="29" t="s">
        <v>48</v>
      </c>
      <c r="L6" s="29" t="s">
        <v>61</v>
      </c>
      <c r="N6" s="29" t="s">
        <v>93</v>
      </c>
      <c r="O6" s="29" t="s">
        <v>11</v>
      </c>
      <c r="P6" s="29" t="s">
        <v>0</v>
      </c>
      <c r="Q6" s="29" t="s">
        <v>50</v>
      </c>
      <c r="S6" s="150" t="s">
        <v>102</v>
      </c>
      <c r="T6" s="151"/>
    </row>
    <row r="7" spans="2:20" x14ac:dyDescent="0.25">
      <c r="B7" s="29" t="s">
        <v>20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17</v>
      </c>
      <c r="L7" s="27" t="s">
        <v>15</v>
      </c>
      <c r="N7" s="27" t="str">
        <f t="array" ref="N7">IFERROR(INDEX(Metrics!$D$6:$D$14,SMALL(IF(LEN(Metrics!$D$6:$D$14)&gt;0,ROW(Metrics!$D$6:$D$14)-ROW(INDEX(Metrics!$D$6:$D$14,1,1))+1),ROW($A7)-ROW($A$6))),"")</f>
        <v>Gross Profit</v>
      </c>
      <c r="O7" s="27" t="str">
        <f>IFERROR(IF(INDEX(Metrics!$C$6:$C$14,MATCH(Calc!N7,Metrics!$D$6:$D$14,0))="","",INDEX(Metrics!$C$6:$C$14,MATCH(Calc!N7,Metrics!$D$6:$D$14,0))),"")</f>
        <v>Profit Metrics</v>
      </c>
      <c r="P7" s="27">
        <f>IFERROR(IF(INDEX(Metrics!$B$6:$B$14,MATCH(Calc!N7,Metrics!$D$6:$D$14,0))="","",INDEX(Metrics!$B$6:$B$14,MATCH(Calc!N7,Metrics!$D$6:$D$14,0))),"")</f>
        <v>101</v>
      </c>
      <c r="Q7" s="34" t="str">
        <f>IFERROR(IF(LEN(N7)=0,"",(P7&amp;" : "&amp;O7&amp;" / "&amp;N7)),"")</f>
        <v>101 : Profit Metrics / Gross Profit</v>
      </c>
      <c r="S7" s="130" t="s">
        <v>103</v>
      </c>
      <c r="T7" s="130">
        <f t="array" ref="T7">MAX(IF(Metrics!$B$6:$B$14&lt;&gt;"",ROW(Metrics!$B$6:$B$14)))-1</f>
        <v>13</v>
      </c>
    </row>
    <row r="8" spans="2:20" x14ac:dyDescent="0.25">
      <c r="B8" s="29" t="s">
        <v>44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16</v>
      </c>
      <c r="L8" s="27" t="s">
        <v>62</v>
      </c>
      <c r="N8" s="27" t="str">
        <f t="array" ref="N8">IFERROR(INDEX(Metrics!$D$6:$D$14,SMALL(IF(LEN(Metrics!$D$6:$D$14)&gt;0,ROW(Metrics!$D$6:$D$14)-ROW(INDEX(Metrics!$D$6:$D$14,1,1))+1),ROW($A8)-ROW($A$6))),"")</f>
        <v>Gross Profit Margin</v>
      </c>
      <c r="O8" s="27" t="str">
        <f>IFERROR(IF(INDEX(Metrics!$C$6:$C$14,MATCH(Calc!N8,Metrics!$D$6:$D$14,0))="","",INDEX(Metrics!$C$6:$C$14,MATCH(Calc!N8,Metrics!$D$6:$D$14,0))),"")</f>
        <v>Profit Metrics</v>
      </c>
      <c r="P8" s="27">
        <f>IFERROR(IF(INDEX(Metrics!$B$6:$B$14,MATCH(Calc!N8,Metrics!$D$6:$D$14,0))="","",INDEX(Metrics!$B$6:$B$14,MATCH(Calc!N8,Metrics!$D$6:$D$14,0))),"")</f>
        <v>102</v>
      </c>
      <c r="Q8" s="34" t="str">
        <f t="shared" ref="Q8:Q19" si="3">IFERROR(IF(LEN(N8)=0,"",(P8&amp;" : "&amp;O8&amp;" / "&amp;N8)),"")</f>
        <v>102 : Profit Metrics / Gross Profit Margin</v>
      </c>
      <c r="S8" s="130" t="s">
        <v>104</v>
      </c>
      <c r="T8" s="130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IFERROR(INDEX(Metrics!$D$6:$D$14,SMALL(IF(LEN(Metrics!$D$6:$D$14)&gt;0,ROW(Metrics!$D$6:$D$14)-ROW(INDEX(Metrics!$D$6:$D$14,1,1))+1),ROW($A9)-ROW($A$6))),"")</f>
        <v>Net Profit</v>
      </c>
      <c r="O9" s="27" t="str">
        <f>IFERROR(IF(INDEX(Metrics!$C$6:$C$14,MATCH(Calc!N9,Metrics!$D$6:$D$14,0))="","",INDEX(Metrics!$C$6:$C$14,MATCH(Calc!N9,Metrics!$D$6:$D$14,0))),"")</f>
        <v>Profit Metrics</v>
      </c>
      <c r="P9" s="27">
        <f>IFERROR(IF(INDEX(Metrics!$B$6:$B$14,MATCH(Calc!N9,Metrics!$D$6:$D$14,0))="","",INDEX(Metrics!$B$6:$B$14,MATCH(Calc!N9,Metrics!$D$6:$D$14,0))),"")</f>
        <v>103</v>
      </c>
      <c r="Q9" s="34" t="str">
        <f t="shared" si="3"/>
        <v>103 : Profit Metrics / Net Profit</v>
      </c>
    </row>
    <row r="10" spans="2:20" x14ac:dyDescent="0.25">
      <c r="B10" s="27" t="s">
        <v>21</v>
      </c>
      <c r="C10" s="27" t="s">
        <v>33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60</v>
      </c>
      <c r="L10" s="27" t="str">
        <f>IFERROR(IF(LEN(Monthly_Analysis!C5)=0,"",Monthly_Analysis!C5),"")</f>
        <v>Apr 2022</v>
      </c>
      <c r="N10" s="27" t="str">
        <f t="array" ref="N10">IFERROR(INDEX(Metrics!$D$6:$D$14,SMALL(IF(LEN(Metrics!$D$6:$D$14)&gt;0,ROW(Metrics!$D$6:$D$14)-ROW(INDEX(Metrics!$D$6:$D$14,1,1))+1),ROW($A10)-ROW($A$6))),"")</f>
        <v>Net Profit Margin</v>
      </c>
      <c r="O10" s="27" t="str">
        <f>IFERROR(IF(INDEX(Metrics!$C$6:$C$14,MATCH(Calc!N10,Metrics!$D$6:$D$14,0))="","",INDEX(Metrics!$C$6:$C$14,MATCH(Calc!N10,Metrics!$D$6:$D$14,0))),"")</f>
        <v>Profit Metrics</v>
      </c>
      <c r="P10" s="27">
        <f>IFERROR(IF(INDEX(Metrics!$B$6:$B$14,MATCH(Calc!N10,Metrics!$D$6:$D$14,0))="","",INDEX(Metrics!$B$6:$B$14,MATCH(Calc!N10,Metrics!$D$6:$D$14,0))),"")</f>
        <v>104</v>
      </c>
      <c r="Q10" s="34" t="str">
        <f t="shared" si="3"/>
        <v>104 : Profit Metrics / Net Profit Margin</v>
      </c>
    </row>
    <row r="11" spans="2:20" x14ac:dyDescent="0.25">
      <c r="B11" s="27" t="s">
        <v>22</v>
      </c>
      <c r="C11" s="27" t="s">
        <v>34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49</v>
      </c>
      <c r="L11" s="27" t="str">
        <f>IFERROR(INDEX(I7:I18,MATCH(L10,H7:H18,0)),"")</f>
        <v>Apr 2021</v>
      </c>
      <c r="N11" s="27" t="str">
        <f t="array" ref="N11">IFERROR(INDEX(Metrics!$D$6:$D$14,SMALL(IF(LEN(Metrics!$D$6:$D$14)&gt;0,ROW(Metrics!$D$6:$D$14)-ROW(INDEX(Metrics!$D$6:$D$14,1,1))+1),ROW($A11)-ROW($A$6))),"")</f>
        <v>EBIT</v>
      </c>
      <c r="O11" s="27" t="str">
        <f>IFERROR(IF(INDEX(Metrics!$C$6:$C$14,MATCH(Calc!N11,Metrics!$D$6:$D$14,0))="","",INDEX(Metrics!$C$6:$C$14,MATCH(Calc!N11,Metrics!$D$6:$D$14,0))),"")</f>
        <v>Profit Metrics</v>
      </c>
      <c r="P11" s="27">
        <f>IFERROR(IF(INDEX(Metrics!$B$6:$B$14,MATCH(Calc!N11,Metrics!$D$6:$D$14,0))="","",INDEX(Metrics!$B$6:$B$14,MATCH(Calc!N11,Metrics!$D$6:$D$14,0))),"")</f>
        <v>105</v>
      </c>
      <c r="Q11" s="34" t="str">
        <f t="shared" si="3"/>
        <v>105 : Profit Metrics / EBIT</v>
      </c>
    </row>
    <row r="12" spans="2:20" x14ac:dyDescent="0.25">
      <c r="B12" s="27" t="s">
        <v>23</v>
      </c>
      <c r="C12" s="27" t="s">
        <v>35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IFERROR(INDEX(Metrics!$D$6:$D$14,SMALL(IF(LEN(Metrics!$D$6:$D$14)&gt;0,ROW(Metrics!$D$6:$D$14)-ROW(INDEX(Metrics!$D$6:$D$14,1,1))+1),ROW($A12)-ROW($A$6))),"")</f>
        <v>EBIT Margin</v>
      </c>
      <c r="O12" s="27" t="str">
        <f>IFERROR(IF(INDEX(Metrics!$C$6:$C$14,MATCH(Calc!N12,Metrics!$D$6:$D$14,0))="","",INDEX(Metrics!$C$6:$C$14,MATCH(Calc!N12,Metrics!$D$6:$D$14,0))),"")</f>
        <v>Profit Metrics</v>
      </c>
      <c r="P12" s="27">
        <f>IFERROR(IF(INDEX(Metrics!$B$6:$B$14,MATCH(Calc!N12,Metrics!$D$6:$D$14,0))="","",INDEX(Metrics!$B$6:$B$14,MATCH(Calc!N12,Metrics!$D$6:$D$14,0))),"")</f>
        <v>106</v>
      </c>
      <c r="Q12" s="34" t="str">
        <f t="shared" si="3"/>
        <v>106 : Profit Metrics / EBIT Margin</v>
      </c>
    </row>
    <row r="13" spans="2:20" x14ac:dyDescent="0.25">
      <c r="B13" s="27" t="s">
        <v>24</v>
      </c>
      <c r="C13" s="27" t="s">
        <v>36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59</v>
      </c>
      <c r="L13" s="27">
        <f>IFERROR(IF(COUNTIF(Q7:Q19,"?*")=0,1,COUNTIF(Q7:Q19,"?*")),100)</f>
        <v>7</v>
      </c>
      <c r="N13" s="27" t="str">
        <f t="array" ref="N13">IFERROR(INDEX(Metrics!$D$6:$D$14,SMALL(IF(LEN(Metrics!$D$6:$D$14)&gt;0,ROW(Metrics!$D$6:$D$14)-ROW(INDEX(Metrics!$D$6:$D$14,1,1))+1),ROW($A13)-ROW($A$6))),"")</f>
        <v>Operating Expense Ratio</v>
      </c>
      <c r="O13" s="27" t="str">
        <f>IFERROR(IF(INDEX(Metrics!$C$6:$C$14,MATCH(Calc!N13,Metrics!$D$6:$D$14,0))="","",INDEX(Metrics!$C$6:$C$14,MATCH(Calc!N13,Metrics!$D$6:$D$14,0))),"")</f>
        <v>Profit Metrics</v>
      </c>
      <c r="P13" s="27">
        <f>IFERROR(IF(INDEX(Metrics!$B$6:$B$14,MATCH(Calc!N13,Metrics!$D$6:$D$14,0))="","",INDEX(Metrics!$B$6:$B$14,MATCH(Calc!N13,Metrics!$D$6:$D$14,0))),"")</f>
        <v>107</v>
      </c>
      <c r="Q13" s="34" t="str">
        <f t="shared" si="3"/>
        <v>107 : Profit Metrics / Operating Expense Ratio</v>
      </c>
    </row>
    <row r="14" spans="2:20" x14ac:dyDescent="0.25">
      <c r="B14" s="27" t="s">
        <v>25</v>
      </c>
      <c r="C14" s="27" t="s">
        <v>25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IFERROR(INDEX(Metrics!$D$6:$D$14,SMALL(IF(LEN(Metrics!$D$6:$D$14)&gt;0,ROW(Metrics!$D$6:$D$14)-ROW(INDEX(Metrics!$D$6:$D$14,1,1))+1),ROW($A14)-ROW($A$6))),"")</f>
        <v/>
      </c>
      <c r="O14" s="27" t="str">
        <f>IFERROR(IF(INDEX(Metrics!$C$6:$C$14,MATCH(Calc!N14,Metrics!$D$6:$D$14,0))="","",INDEX(Metrics!$C$6:$C$14,MATCH(Calc!N14,Metrics!$D$6:$D$14,0))),"")</f>
        <v/>
      </c>
      <c r="P14" s="27" t="str">
        <f>IFERROR(IF(INDEX(Metrics!$B$6:$B$14,MATCH(Calc!N14,Metrics!$D$6:$D$14,0))="","",INDEX(Metrics!$B$6:$B$14,MATCH(Calc!N14,Metrics!$D$6:$D$14,0))),"")</f>
        <v/>
      </c>
      <c r="Q14" s="34" t="str">
        <f t="shared" si="3"/>
        <v/>
      </c>
    </row>
    <row r="15" spans="2:20" x14ac:dyDescent="0.25">
      <c r="B15" s="27" t="s">
        <v>26</v>
      </c>
      <c r="C15" s="27" t="s">
        <v>37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51</v>
      </c>
      <c r="L15" s="31" t="str">
        <f>IFERROR(INDEX(N7:N19,MATCH(KPI_Analysis!B5,Calc!Q7:Q19,0)),"")</f>
        <v>Gross Profit</v>
      </c>
      <c r="N15" s="27" t="str">
        <f t="array" ref="N15">IFERROR(INDEX(Metrics!$D$6:$D$14,SMALL(IF(LEN(Metrics!$D$6:$D$14)&gt;0,ROW(Metrics!$D$6:$D$14)-ROW(INDEX(Metrics!$D$6:$D$14,1,1))+1),ROW($A15)-ROW($A$6))),"")</f>
        <v/>
      </c>
      <c r="O15" s="27" t="str">
        <f>IFERROR(IF(INDEX(Metrics!$C$6:$C$14,MATCH(Calc!N15,Metrics!$D$6:$D$14,0))="","",INDEX(Metrics!$C$6:$C$14,MATCH(Calc!N15,Metrics!$D$6:$D$14,0))),"")</f>
        <v/>
      </c>
      <c r="P15" s="27" t="str">
        <f>IFERROR(IF(INDEX(Metrics!$B$6:$B$14,MATCH(Calc!N15,Metrics!$D$6:$D$14,0))="","",INDEX(Metrics!$B$6:$B$14,MATCH(Calc!N15,Metrics!$D$6:$D$14,0))),"")</f>
        <v/>
      </c>
      <c r="Q15" s="34" t="str">
        <f t="shared" si="3"/>
        <v/>
      </c>
    </row>
    <row r="16" spans="2:20" x14ac:dyDescent="0.25">
      <c r="B16" s="27" t="s">
        <v>27</v>
      </c>
      <c r="C16" s="27" t="s">
        <v>38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52</v>
      </c>
      <c r="L16" s="27" t="str">
        <f>IFERROR(INDEX(Metrics!$F$6:$F$14,MATCH(Calc!L15,Metrics!$D$6:$D$14,0)),"")</f>
        <v>No</v>
      </c>
      <c r="N16" s="27" t="str">
        <f t="array" ref="N16">IFERROR(INDEX(Metrics!$D$6:$D$14,SMALL(IF(LEN(Metrics!$D$6:$D$14)&gt;0,ROW(Metrics!$D$6:$D$14)-ROW(INDEX(Metrics!$D$6:$D$14,1,1))+1),ROW($A16)-ROW($A$6))),"")</f>
        <v/>
      </c>
      <c r="O16" s="27" t="str">
        <f>IFERROR(IF(INDEX(Metrics!$C$6:$C$14,MATCH(Calc!N16,Metrics!$D$6:$D$14,0))="","",INDEX(Metrics!$C$6:$C$14,MATCH(Calc!N16,Metrics!$D$6:$D$14,0))),"")</f>
        <v/>
      </c>
      <c r="P16" s="27" t="str">
        <f>IFERROR(IF(INDEX(Metrics!$B$6:$B$14,MATCH(Calc!N16,Metrics!$D$6:$D$14,0))="","",INDEX(Metrics!$B$6:$B$14,MATCH(Calc!N16,Metrics!$D$6:$D$14,0))),"")</f>
        <v/>
      </c>
      <c r="Q16" s="34" t="str">
        <f t="shared" si="3"/>
        <v/>
      </c>
    </row>
    <row r="17" spans="2:17" x14ac:dyDescent="0.25">
      <c r="B17" s="27" t="s">
        <v>28</v>
      </c>
      <c r="C17" s="27" t="s">
        <v>39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IFERROR(INDEX(Metrics!$D$6:$D$14,SMALL(IF(LEN(Metrics!$D$6:$D$14)&gt;0,ROW(Metrics!$D$6:$D$14)-ROW(INDEX(Metrics!$D$6:$D$14,1,1))+1),ROW($A17)-ROW($A$6))),"")</f>
        <v/>
      </c>
      <c r="O17" s="27" t="str">
        <f>IFERROR(IF(INDEX(Metrics!$C$6:$C$14,MATCH(Calc!N17,Metrics!$D$6:$D$14,0))="","",INDEX(Metrics!$C$6:$C$14,MATCH(Calc!N17,Metrics!$D$6:$D$14,0))),"")</f>
        <v/>
      </c>
      <c r="P17" s="27" t="str">
        <f>IFERROR(IF(INDEX(Metrics!$B$6:$B$14,MATCH(Calc!N17,Metrics!$D$6:$D$14,0))="","",INDEX(Metrics!$B$6:$B$14,MATCH(Calc!N17,Metrics!$D$6:$D$14,0))),"")</f>
        <v/>
      </c>
      <c r="Q17" s="34" t="str">
        <f t="shared" si="3"/>
        <v/>
      </c>
    </row>
    <row r="18" spans="2:17" x14ac:dyDescent="0.25">
      <c r="B18" s="27" t="s">
        <v>29</v>
      </c>
      <c r="C18" s="27" t="s">
        <v>40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86</v>
      </c>
      <c r="L18" s="31">
        <f t="array" ref="L18">IFERROR(MAX(IF(LEN(Metrics!$B$6:$B$14)&gt;0,ROW(Metrics!$B$6:$B$14))-4),70)</f>
        <v>10</v>
      </c>
      <c r="N18" s="27" t="str">
        <f t="array" ref="N18">IFERROR(INDEX(Metrics!$D$6:$D$14,SMALL(IF(LEN(Metrics!$D$6:$D$14)&gt;0,ROW(Metrics!$D$6:$D$14)-ROW(INDEX(Metrics!$D$6:$D$14,1,1))+1),ROW($A18)-ROW($A$6))),"")</f>
        <v/>
      </c>
      <c r="O18" s="27" t="str">
        <f>IFERROR(IF(INDEX(Metrics!$C$6:$C$14,MATCH(Calc!N18,Metrics!$D$6:$D$14,0))="","",INDEX(Metrics!$C$6:$C$14,MATCH(Calc!N18,Metrics!$D$6:$D$14,0))),"")</f>
        <v/>
      </c>
      <c r="P18" s="27" t="str">
        <f>IFERROR(IF(INDEX(Metrics!$B$6:$B$14,MATCH(Calc!N18,Metrics!$D$6:$D$14,0))="","",INDEX(Metrics!$B$6:$B$14,MATCH(Calc!N18,Metrics!$D$6:$D$14,0))),"")</f>
        <v/>
      </c>
      <c r="Q18" s="34" t="str">
        <f t="shared" si="3"/>
        <v/>
      </c>
    </row>
    <row r="19" spans="2:17" x14ac:dyDescent="0.25">
      <c r="B19" s="27" t="s">
        <v>30</v>
      </c>
      <c r="C19" s="27" t="s">
        <v>41</v>
      </c>
      <c r="N19" s="27" t="str">
        <f t="array" ref="N19">IFERROR(INDEX(Metrics!$D$6:$D$14,SMALL(IF(LEN(Metrics!$D$6:$D$14)&gt;0,ROW(Metrics!$D$6:$D$14)-ROW(INDEX(Metrics!$D$6:$D$14,1,1))+1),ROW($A19)-ROW($A$6))),"")</f>
        <v/>
      </c>
      <c r="O19" s="27" t="str">
        <f>IFERROR(IF(INDEX(Metrics!$C$6:$C$14,MATCH(Calc!N19,Metrics!$D$6:$D$14,0))="","",INDEX(Metrics!$C$6:$C$14,MATCH(Calc!N19,Metrics!$D$6:$D$14,0))),"")</f>
        <v/>
      </c>
      <c r="P19" s="27" t="str">
        <f>IFERROR(IF(INDEX(Metrics!$B$6:$B$14,MATCH(Calc!N19,Metrics!$D$6:$D$14,0))="","",INDEX(Metrics!$B$6:$B$14,MATCH(Calc!N19,Metrics!$D$6:$D$14,0))),"")</f>
        <v/>
      </c>
      <c r="Q19" s="34" t="str">
        <f t="shared" si="3"/>
        <v/>
      </c>
    </row>
    <row r="20" spans="2:17" x14ac:dyDescent="0.25">
      <c r="B20" s="27" t="s">
        <v>31</v>
      </c>
      <c r="C20" s="27" t="s">
        <v>42</v>
      </c>
    </row>
    <row r="21" spans="2:17" x14ac:dyDescent="0.25">
      <c r="B21" s="27" t="s">
        <v>32</v>
      </c>
      <c r="C21" s="27" t="s">
        <v>43</v>
      </c>
      <c r="K21" s="25" t="s">
        <v>77</v>
      </c>
      <c r="L21" s="26"/>
    </row>
    <row r="23" spans="2:17" x14ac:dyDescent="0.25">
      <c r="K23" s="33" t="s">
        <v>94</v>
      </c>
      <c r="L23" s="32">
        <f>IFERROR(KPI_Analysis!$O$16/100,0)</f>
        <v>0.84437195015437805</v>
      </c>
    </row>
    <row r="24" spans="2:17" x14ac:dyDescent="0.25">
      <c r="K24" s="33" t="s">
        <v>53</v>
      </c>
      <c r="L24" s="32">
        <f>IFERROR(IF(L23&gt;1,0,(1-L23)),"")</f>
        <v>0.15562804984562195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2023-04-11T07:27:25Z</dcterms:modified>
  <dc:title>Finance KPI Dashboard V7 Template</dc:title>
  <dc:subject>Finance KPI Dashboard V7</dc:subject>
  <dc:description>Finance KPI Dashboard V7 template by Master Productivity Kit — masterproductivitykit.com</dc:description>
  <cp:keywords>Master Productivity Kit, Excel template, Google Sheets template</cp:keywords>
  <cp:category>Business Template</cp:category>
</cp:coreProperties>
</file>